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harts/chartEx5.xml" ContentType="application/vnd.ms-office.chartex+xml"/>
  <Override PartName="/xl/charts/style8.xml" ContentType="application/vnd.ms-office.chartstyle+xml"/>
  <Override PartName="/xl/charts/colors8.xml" ContentType="application/vnd.ms-office.chartcolorstyle+xml"/>
  <Override PartName="/xl/charts/chartEx6.xml" ContentType="application/vnd.ms-office.chartex+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tables/table1.xml" ContentType="application/vnd.openxmlformats-officedocument.spreadsheetml.table+xml"/>
  <Override PartName="/xl/drawings/drawing17.xml" ContentType="application/vnd.openxmlformats-officedocument.drawing+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charts/chart17.xml" ContentType="application/vnd.openxmlformats-officedocument.drawingml.chart+xml"/>
  <Override PartName="/xl/charts/style13.xml" ContentType="application/vnd.ms-office.chartstyle+xml"/>
  <Override PartName="/xl/charts/colors13.xml" ContentType="application/vnd.ms-office.chartcolorstyle+xml"/>
  <Override PartName="/xl/charts/chart18.xml" ContentType="application/vnd.openxmlformats-officedocument.drawingml.chart+xml"/>
  <Override PartName="/xl/charts/style14.xml" ContentType="application/vnd.ms-office.chartstyle+xml"/>
  <Override PartName="/xl/charts/colors14.xml" ContentType="application/vnd.ms-office.chartcolorstyle+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xml"/>
  <Override PartName="/xl/charts/chart21.xml" ContentType="application/vnd.openxmlformats-officedocument.drawingml.chart+xml"/>
  <Override PartName="/xl/charts/style17.xml" ContentType="application/vnd.ms-office.chartstyle+xml"/>
  <Override PartName="/xl/charts/colors17.xml" ContentType="application/vnd.ms-office.chartcolorstyle+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drawings/drawing19.xml" ContentType="application/vnd.openxmlformats-officedocument.drawing+xml"/>
  <Override PartName="/xl/charts/chartEx7.xml" ContentType="application/vnd.ms-office.chartex+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srika\Documents\financial modelling\project\"/>
    </mc:Choice>
  </mc:AlternateContent>
  <xr:revisionPtr revIDLastSave="0" documentId="13_ncr:1_{A8A3E89E-E24C-4B9C-A617-EC76FB270E19}" xr6:coauthVersionLast="47" xr6:coauthVersionMax="47" xr10:uidLastSave="{00000000-0000-0000-0000-000000000000}"/>
  <bookViews>
    <workbookView xWindow="-108" yWindow="-108" windowWidth="23256" windowHeight="13896" tabRatio="804" activeTab="8" xr2:uid="{00000000-000D-0000-FFFF-FFFF00000000}"/>
  </bookViews>
  <sheets>
    <sheet name="one page" sheetId="7" r:id="rId1"/>
    <sheet name="HistoricalFS" sheetId="11" r:id="rId2"/>
    <sheet name="common size" sheetId="27" r:id="rId3"/>
    <sheet name="Ratio Analysis" sheetId="20" r:id="rId4"/>
    <sheet name="forcasting" sheetId="22" r:id="rId5"/>
    <sheet name="real wacc" sheetId="12" r:id="rId6"/>
    <sheet name="Data Sheet" sheetId="6" r:id="rId7"/>
    <sheet name="Regression beta" sheetId="25" r:id="rId8"/>
    <sheet name="Intrinsic value " sheetId="26" r:id="rId9"/>
    <sheet name="DCF" sheetId="16" r:id="rId10"/>
    <sheet name="Comps_Val" sheetId="29" r:id="rId11"/>
    <sheet name="historical approch" sheetId="31" r:id="rId12"/>
    <sheet name="monte Corle simulation" sheetId="33" r:id="rId13"/>
    <sheet name="dupont analysis" sheetId="18" r:id="rId14"/>
    <sheet name="Altman Z Score" sheetId="19" r:id="rId15"/>
    <sheet name="Summary" sheetId="36" r:id="rId16"/>
    <sheet name=" Conclusion" sheetId="38" r:id="rId17"/>
    <sheet name="Sheet7" sheetId="37" r:id="rId18"/>
    <sheet name="Peer" sheetId="23" r:id="rId19"/>
    <sheet name="nifty 50 data" sheetId="24" r:id="rId20"/>
    <sheet name="List of Stocks" sheetId="17" r:id="rId21"/>
    <sheet name="Raw FS" sheetId="14" r:id="rId22"/>
    <sheet name="Balance Sheet" sheetId="2" r:id="rId23"/>
    <sheet name="Sheet1" sheetId="32" r:id="rId24"/>
    <sheet name="Quarters" sheetId="3" r:id="rId25"/>
    <sheet name="Sheet2" sheetId="30" r:id="rId26"/>
    <sheet name="Cash Flow" sheetId="4" r:id="rId27"/>
    <sheet name="Customization" sheetId="5" r:id="rId28"/>
    <sheet name="itc share price" sheetId="9" r:id="rId29"/>
    <sheet name="input sheet" sheetId="8" r:id="rId30"/>
    <sheet name="Sheet3" sheetId="34" r:id="rId31"/>
    <sheet name="Profit &amp; Loss" sheetId="1" r:id="rId32"/>
    <sheet name="BAlance sheet HUL" sheetId="28" r:id="rId33"/>
    <sheet name="Sheet5" sheetId="39" r:id="rId34"/>
    <sheet name="Sheet4" sheetId="10" r:id="rId35"/>
    <sheet name="Sheet6" sheetId="40" r:id="rId36"/>
    <sheet name="Sheet8" sheetId="41" r:id="rId37"/>
    <sheet name="Sheet9" sheetId="42" r:id="rId38"/>
  </sheets>
  <externalReferences>
    <externalReference r:id="rId39"/>
    <externalReference r:id="rId40"/>
    <externalReference r:id="rId41"/>
  </externalReferences>
  <definedNames>
    <definedName name="_xlnm._FilterDatabase" localSheetId="11" hidden="1">'historical approch'!$B$8:$E$8</definedName>
    <definedName name="_xlnm._FilterDatabase" localSheetId="28" hidden="1">'itc share price'!$C$5:$F$1239</definedName>
    <definedName name="_xlnm._FilterDatabase" localSheetId="20" hidden="1">'List of Stocks'!$A$2:$D$5049</definedName>
    <definedName name="_xlnm._FilterDatabase" localSheetId="12" hidden="1">'monte Corle simulation'!$B$10:$G$10</definedName>
    <definedName name="_xlchart.v1.0" hidden="1">'historical approch'!$E$10:$E$6360</definedName>
    <definedName name="_xlchart.v1.1" hidden="1">'historical approch'!$E$9:$E$6359</definedName>
    <definedName name="_xlchart.v1.2" hidden="1">'historical approch'!$E$9:$E$6359</definedName>
    <definedName name="_xlchart.v1.3" hidden="1">'historical approch'!$E$10:$E$5851</definedName>
    <definedName name="_xlchart.v1.4" hidden="1">'monte Corle simulation'!$G$11:$G$5854</definedName>
    <definedName name="_xlchart.v1.5" hidden="1">'monte Corle simulation'!$G$11:$G$5854</definedName>
    <definedName name="_xlchart.v1.6" hidden="1">Sheet6!$D$10:$D$1009</definedName>
    <definedName name="_xlchart.v1.7" hidden="1">Sheet6!$D$9</definedName>
    <definedName name="_xlchart.v1.8" hidden="1">Sheet6!$F$10:$F$11</definedName>
    <definedName name="_xlchart.v1.9" hidden="1">Sheet6!$H$10:$H$11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10" hidden="1">"03/29/2023 14:23:17"</definedName>
    <definedName name="IQ_NAMES_REVISION_DATE_" localSheetId="20" hidden="1">"04/29/2023 08:53:12"</definedName>
    <definedName name="IQ_NAMES_REVISION_DATE_" hidden="1">"01/26/2023 09:21:20"</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6">' Conclusion'!$B$1:$I$52</definedName>
    <definedName name="_xlnm.Print_Area" localSheetId="14">'Altman Z Score'!$A$1:$I$92</definedName>
    <definedName name="_xlnm.Print_Area" localSheetId="10">Comps_Val!$A$1:$Q$46</definedName>
    <definedName name="_xlnm.Print_Area" localSheetId="9">DCF!$A$1:$L$48</definedName>
    <definedName name="_xlnm.Print_Area" localSheetId="13">'dupont analysis'!$A$1:$J$109</definedName>
    <definedName name="_xlnm.Print_Area" localSheetId="11">'historical approch'!$A$1:$M$6360</definedName>
    <definedName name="_xlnm.Print_Area" localSheetId="1">HistoricalFS!$A$1:$M$58</definedName>
    <definedName name="_xlnm.Print_Area" localSheetId="8">'Intrinsic value '!$A$1:$J$70</definedName>
    <definedName name="_xlnm.Print_Area" localSheetId="12">'monte Corle simulation'!$B$1:$Q$6362</definedName>
    <definedName name="_xlnm.Print_Area" localSheetId="0">'one page'!$A$1:$L$65</definedName>
    <definedName name="_xlnm.Print_Area" localSheetId="7">'Regression beta'!$B$1:$P$115</definedName>
    <definedName name="_xlnm.Print_Area" localSheetId="15">Summary!$B$1:$I$63</definedName>
    <definedName name="UPDATE" localSheetId="20">#REF!</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10" i="40" l="1"/>
  <c r="C11" i="40"/>
  <c r="C12" i="40"/>
  <c r="C13" i="40"/>
  <c r="C14" i="40"/>
  <c r="C15" i="40"/>
  <c r="C16" i="40"/>
  <c r="C17" i="40"/>
  <c r="C18" i="40"/>
  <c r="C19" i="40"/>
  <c r="C20" i="40"/>
  <c r="C21" i="40"/>
  <c r="C22" i="40"/>
  <c r="C23" i="40"/>
  <c r="C24" i="40"/>
  <c r="C25" i="40"/>
  <c r="C26" i="40"/>
  <c r="C27" i="40"/>
  <c r="C28" i="40"/>
  <c r="C29" i="40"/>
  <c r="C30" i="40"/>
  <c r="C31" i="40"/>
  <c r="C32" i="40"/>
  <c r="C33" i="40"/>
  <c r="C34" i="40"/>
  <c r="C35" i="40"/>
  <c r="C36" i="40"/>
  <c r="C37" i="40"/>
  <c r="C38" i="40"/>
  <c r="C39" i="40"/>
  <c r="C40" i="40"/>
  <c r="C41" i="40"/>
  <c r="C42" i="40"/>
  <c r="C43" i="40"/>
  <c r="C44" i="40"/>
  <c r="C45" i="40"/>
  <c r="C46" i="40"/>
  <c r="C47" i="40"/>
  <c r="C48" i="40"/>
  <c r="C49" i="40"/>
  <c r="C50" i="40"/>
  <c r="C51" i="40"/>
  <c r="C52" i="40"/>
  <c r="C53" i="40"/>
  <c r="C54" i="40"/>
  <c r="C55" i="40"/>
  <c r="C56" i="40"/>
  <c r="C57" i="40"/>
  <c r="C58" i="40"/>
  <c r="C59" i="40"/>
  <c r="C60" i="40"/>
  <c r="C61" i="40"/>
  <c r="C62" i="40"/>
  <c r="C63" i="40"/>
  <c r="C64" i="40"/>
  <c r="C65" i="40"/>
  <c r="C66" i="40"/>
  <c r="C67" i="40"/>
  <c r="C68" i="40"/>
  <c r="C69" i="40"/>
  <c r="C70" i="40"/>
  <c r="C71" i="40"/>
  <c r="C72" i="40"/>
  <c r="C73" i="40"/>
  <c r="C74" i="40"/>
  <c r="C75" i="40"/>
  <c r="C76" i="40"/>
  <c r="C77" i="40"/>
  <c r="C78" i="40"/>
  <c r="C79" i="40"/>
  <c r="C80" i="40"/>
  <c r="C81" i="40"/>
  <c r="C82" i="40"/>
  <c r="C83" i="40"/>
  <c r="C84" i="40"/>
  <c r="C85" i="40"/>
  <c r="C86" i="40"/>
  <c r="C87" i="40"/>
  <c r="C88" i="40"/>
  <c r="C89" i="40"/>
  <c r="C90" i="40"/>
  <c r="C91" i="40"/>
  <c r="C92" i="40"/>
  <c r="C93" i="40"/>
  <c r="C94" i="40"/>
  <c r="C95" i="40"/>
  <c r="C96" i="40"/>
  <c r="C97" i="40"/>
  <c r="C98" i="40"/>
  <c r="C99" i="40"/>
  <c r="C100" i="40"/>
  <c r="C101" i="40"/>
  <c r="C102" i="40"/>
  <c r="C103" i="40"/>
  <c r="C104" i="40"/>
  <c r="C105" i="40"/>
  <c r="C106" i="40"/>
  <c r="C107" i="40"/>
  <c r="C108" i="40"/>
  <c r="C109" i="40"/>
  <c r="C110" i="40"/>
  <c r="C111" i="40"/>
  <c r="C112" i="40"/>
  <c r="C113" i="40"/>
  <c r="C114" i="40"/>
  <c r="C115" i="40"/>
  <c r="C116" i="40"/>
  <c r="C117" i="40"/>
  <c r="C118" i="40"/>
  <c r="C119" i="40"/>
  <c r="C120" i="40"/>
  <c r="C121" i="40"/>
  <c r="C122" i="40"/>
  <c r="C123" i="40"/>
  <c r="C124" i="40"/>
  <c r="C125" i="40"/>
  <c r="C126" i="40"/>
  <c r="C127" i="40"/>
  <c r="C128" i="40"/>
  <c r="C129" i="40"/>
  <c r="C130" i="40"/>
  <c r="C131" i="40"/>
  <c r="C132" i="40"/>
  <c r="C133" i="40"/>
  <c r="C134" i="40"/>
  <c r="C135" i="40"/>
  <c r="C136" i="40"/>
  <c r="C137" i="40"/>
  <c r="C138" i="40"/>
  <c r="C139" i="40"/>
  <c r="C140" i="40"/>
  <c r="C141" i="40"/>
  <c r="C142" i="40"/>
  <c r="C143" i="40"/>
  <c r="C144" i="40"/>
  <c r="C145" i="40"/>
  <c r="C146" i="40"/>
  <c r="C147" i="40"/>
  <c r="C148" i="40"/>
  <c r="C149" i="40"/>
  <c r="C150" i="40"/>
  <c r="C151" i="40"/>
  <c r="C152" i="40"/>
  <c r="C153" i="40"/>
  <c r="C154" i="40"/>
  <c r="C155" i="40"/>
  <c r="C156" i="40"/>
  <c r="C157" i="40"/>
  <c r="C158" i="40"/>
  <c r="C159" i="40"/>
  <c r="C160" i="40"/>
  <c r="C161" i="40"/>
  <c r="C162" i="40"/>
  <c r="C163" i="40"/>
  <c r="C164" i="40"/>
  <c r="C165" i="40"/>
  <c r="C166" i="40"/>
  <c r="C167" i="40"/>
  <c r="C168" i="40"/>
  <c r="C169" i="40"/>
  <c r="C170" i="40"/>
  <c r="C171" i="40"/>
  <c r="C172" i="40"/>
  <c r="C173" i="40"/>
  <c r="C174" i="40"/>
  <c r="C175" i="40"/>
  <c r="C176" i="40"/>
  <c r="C177" i="40"/>
  <c r="C178" i="40"/>
  <c r="C179" i="40"/>
  <c r="C180" i="40"/>
  <c r="C181" i="40"/>
  <c r="C182" i="40"/>
  <c r="C183" i="40"/>
  <c r="C184" i="40"/>
  <c r="C185" i="40"/>
  <c r="C186" i="40"/>
  <c r="C187" i="40"/>
  <c r="C188" i="40"/>
  <c r="C189" i="40"/>
  <c r="C190" i="40"/>
  <c r="C191" i="40"/>
  <c r="C192" i="40"/>
  <c r="C193" i="40"/>
  <c r="C194" i="40"/>
  <c r="C195" i="40"/>
  <c r="C196" i="40"/>
  <c r="C197" i="40"/>
  <c r="C198" i="40"/>
  <c r="C199" i="40"/>
  <c r="C200" i="40"/>
  <c r="C201" i="40"/>
  <c r="C202" i="40"/>
  <c r="C203" i="40"/>
  <c r="C204" i="40"/>
  <c r="C205" i="40"/>
  <c r="C206" i="40"/>
  <c r="C207" i="40"/>
  <c r="C208" i="40"/>
  <c r="C209" i="40"/>
  <c r="C210" i="40"/>
  <c r="C211" i="40"/>
  <c r="C212" i="40"/>
  <c r="C213" i="40"/>
  <c r="C214" i="40"/>
  <c r="C215" i="40"/>
  <c r="C216" i="40"/>
  <c r="C217" i="40"/>
  <c r="C218" i="40"/>
  <c r="C219" i="40"/>
  <c r="C220" i="40"/>
  <c r="C221" i="40"/>
  <c r="C222" i="40"/>
  <c r="C223" i="40"/>
  <c r="C224" i="40"/>
  <c r="C225" i="40"/>
  <c r="C226" i="40"/>
  <c r="C227" i="40"/>
  <c r="C228" i="40"/>
  <c r="C229" i="40"/>
  <c r="C230" i="40"/>
  <c r="C231" i="40"/>
  <c r="C232" i="40"/>
  <c r="C233" i="40"/>
  <c r="C234" i="40"/>
  <c r="C235" i="40"/>
  <c r="C236" i="40"/>
  <c r="C237" i="40"/>
  <c r="C238" i="40"/>
  <c r="C239" i="40"/>
  <c r="C240" i="40"/>
  <c r="C241" i="40"/>
  <c r="C242" i="40"/>
  <c r="C243" i="40"/>
  <c r="C244" i="40"/>
  <c r="C245" i="40"/>
  <c r="C246" i="40"/>
  <c r="C247" i="40"/>
  <c r="C248" i="40"/>
  <c r="C249" i="40"/>
  <c r="C250" i="40"/>
  <c r="C251" i="40"/>
  <c r="C252" i="40"/>
  <c r="C253" i="40"/>
  <c r="C254" i="40"/>
  <c r="C255" i="40"/>
  <c r="C256" i="40"/>
  <c r="C257" i="40"/>
  <c r="C258" i="40"/>
  <c r="C259" i="40"/>
  <c r="C260" i="40"/>
  <c r="C261" i="40"/>
  <c r="C262" i="40"/>
  <c r="C263" i="40"/>
  <c r="C264" i="40"/>
  <c r="C265" i="40"/>
  <c r="C266" i="40"/>
  <c r="C267" i="40"/>
  <c r="C268" i="40"/>
  <c r="C269" i="40"/>
  <c r="C270" i="40"/>
  <c r="C271" i="40"/>
  <c r="C272" i="40"/>
  <c r="C273" i="40"/>
  <c r="C274" i="40"/>
  <c r="C275" i="40"/>
  <c r="C276" i="40"/>
  <c r="C277" i="40"/>
  <c r="C278" i="40"/>
  <c r="C279" i="40"/>
  <c r="C280" i="40"/>
  <c r="C281" i="40"/>
  <c r="C282" i="40"/>
  <c r="C283" i="40"/>
  <c r="C284" i="40"/>
  <c r="C285" i="40"/>
  <c r="C286" i="40"/>
  <c r="C287" i="40"/>
  <c r="C288" i="40"/>
  <c r="C289" i="40"/>
  <c r="C290" i="40"/>
  <c r="C291" i="40"/>
  <c r="C292" i="40"/>
  <c r="C293" i="40"/>
  <c r="C294" i="40"/>
  <c r="C295" i="40"/>
  <c r="C296" i="40"/>
  <c r="C297" i="40"/>
  <c r="C298" i="40"/>
  <c r="C299" i="40"/>
  <c r="C300" i="40"/>
  <c r="C301" i="40"/>
  <c r="C302" i="40"/>
  <c r="C303" i="40"/>
  <c r="C304" i="40"/>
  <c r="C305" i="40"/>
  <c r="C306" i="40"/>
  <c r="C307" i="40"/>
  <c r="C308" i="40"/>
  <c r="C309" i="40"/>
  <c r="C310" i="40"/>
  <c r="C311" i="40"/>
  <c r="C312" i="40"/>
  <c r="C313" i="40"/>
  <c r="C314" i="40"/>
  <c r="C315" i="40"/>
  <c r="C316" i="40"/>
  <c r="C317" i="40"/>
  <c r="C318" i="40"/>
  <c r="C319" i="40"/>
  <c r="C320" i="40"/>
  <c r="C321" i="40"/>
  <c r="C322" i="40"/>
  <c r="C323" i="40"/>
  <c r="C324" i="40"/>
  <c r="C325" i="40"/>
  <c r="C326" i="40"/>
  <c r="C327" i="40"/>
  <c r="C328" i="40"/>
  <c r="C329" i="40"/>
  <c r="C330" i="40"/>
  <c r="C331" i="40"/>
  <c r="C332" i="40"/>
  <c r="C333" i="40"/>
  <c r="C334" i="40"/>
  <c r="C335" i="40"/>
  <c r="C336" i="40"/>
  <c r="C337" i="40"/>
  <c r="C338" i="40"/>
  <c r="C339" i="40"/>
  <c r="C340" i="40"/>
  <c r="C341" i="40"/>
  <c r="C342" i="40"/>
  <c r="C343" i="40"/>
  <c r="C344" i="40"/>
  <c r="C345" i="40"/>
  <c r="C346" i="40"/>
  <c r="C347" i="40"/>
  <c r="C348" i="40"/>
  <c r="C349" i="40"/>
  <c r="C350" i="40"/>
  <c r="C351" i="40"/>
  <c r="C352" i="40"/>
  <c r="C353" i="40"/>
  <c r="C354" i="40"/>
  <c r="C355" i="40"/>
  <c r="C356" i="40"/>
  <c r="C357" i="40"/>
  <c r="C358" i="40"/>
  <c r="C359" i="40"/>
  <c r="C360" i="40"/>
  <c r="C361" i="40"/>
  <c r="C362" i="40"/>
  <c r="C363" i="40"/>
  <c r="C364" i="40"/>
  <c r="C365" i="40"/>
  <c r="C366" i="40"/>
  <c r="C367" i="40"/>
  <c r="C368" i="40"/>
  <c r="C369" i="40"/>
  <c r="C370" i="40"/>
  <c r="C371" i="40"/>
  <c r="C372" i="40"/>
  <c r="C373" i="40"/>
  <c r="C374" i="40"/>
  <c r="C375" i="40"/>
  <c r="C376" i="40"/>
  <c r="C377" i="40"/>
  <c r="C378" i="40"/>
  <c r="C379" i="40"/>
  <c r="C380" i="40"/>
  <c r="C381" i="40"/>
  <c r="C382" i="40"/>
  <c r="C383" i="40"/>
  <c r="C384" i="40"/>
  <c r="C385" i="40"/>
  <c r="C386" i="40"/>
  <c r="C387" i="40"/>
  <c r="C388" i="40"/>
  <c r="C389" i="40"/>
  <c r="C390" i="40"/>
  <c r="C391" i="40"/>
  <c r="C392" i="40"/>
  <c r="C393" i="40"/>
  <c r="C394" i="40"/>
  <c r="C395" i="40"/>
  <c r="C396" i="40"/>
  <c r="C397" i="40"/>
  <c r="C398" i="40"/>
  <c r="C399" i="40"/>
  <c r="C400" i="40"/>
  <c r="C401" i="40"/>
  <c r="C402" i="40"/>
  <c r="C403" i="40"/>
  <c r="C404" i="40"/>
  <c r="C405" i="40"/>
  <c r="C406" i="40"/>
  <c r="C407" i="40"/>
  <c r="C408" i="40"/>
  <c r="C409" i="40"/>
  <c r="C410" i="40"/>
  <c r="C411" i="40"/>
  <c r="C412" i="40"/>
  <c r="C413" i="40"/>
  <c r="C414" i="40"/>
  <c r="C415" i="40"/>
  <c r="C416" i="40"/>
  <c r="C417" i="40"/>
  <c r="C418" i="40"/>
  <c r="C419" i="40"/>
  <c r="C420" i="40"/>
  <c r="C421" i="40"/>
  <c r="C422" i="40"/>
  <c r="C423" i="40"/>
  <c r="C424" i="40"/>
  <c r="C425" i="40"/>
  <c r="C426" i="40"/>
  <c r="C427" i="40"/>
  <c r="C428" i="40"/>
  <c r="C429" i="40"/>
  <c r="C430" i="40"/>
  <c r="C431" i="40"/>
  <c r="C432" i="40"/>
  <c r="C433" i="40"/>
  <c r="C434" i="40"/>
  <c r="C435" i="40"/>
  <c r="C436" i="40"/>
  <c r="C437" i="40"/>
  <c r="C438" i="40"/>
  <c r="C439" i="40"/>
  <c r="C440" i="40"/>
  <c r="C441" i="40"/>
  <c r="C442" i="40"/>
  <c r="C443" i="40"/>
  <c r="C444" i="40"/>
  <c r="C445" i="40"/>
  <c r="C446" i="40"/>
  <c r="C447" i="40"/>
  <c r="C448" i="40"/>
  <c r="C449" i="40"/>
  <c r="C450" i="40"/>
  <c r="C451" i="40"/>
  <c r="C452" i="40"/>
  <c r="C453" i="40"/>
  <c r="C454" i="40"/>
  <c r="C455" i="40"/>
  <c r="C456" i="40"/>
  <c r="C457" i="40"/>
  <c r="C458" i="40"/>
  <c r="C459" i="40"/>
  <c r="C460" i="40"/>
  <c r="C461" i="40"/>
  <c r="C462" i="40"/>
  <c r="C463" i="40"/>
  <c r="C464" i="40"/>
  <c r="C465" i="40"/>
  <c r="C466" i="40"/>
  <c r="C467" i="40"/>
  <c r="C468" i="40"/>
  <c r="C469" i="40"/>
  <c r="C470" i="40"/>
  <c r="C471" i="40"/>
  <c r="C472" i="40"/>
  <c r="C473" i="40"/>
  <c r="C474" i="40"/>
  <c r="C475" i="40"/>
  <c r="C476" i="40"/>
  <c r="C477" i="40"/>
  <c r="C478" i="40"/>
  <c r="C479" i="40"/>
  <c r="C480" i="40"/>
  <c r="C481" i="40"/>
  <c r="C482" i="40"/>
  <c r="C483" i="40"/>
  <c r="C484" i="40"/>
  <c r="C485" i="40"/>
  <c r="C486" i="40"/>
  <c r="C487" i="40"/>
  <c r="C488" i="40"/>
  <c r="C489" i="40"/>
  <c r="C490" i="40"/>
  <c r="C491" i="40"/>
  <c r="C492" i="40"/>
  <c r="C493" i="40"/>
  <c r="C494" i="40"/>
  <c r="C495" i="40"/>
  <c r="C496" i="40"/>
  <c r="C497" i="40"/>
  <c r="C498" i="40"/>
  <c r="C499" i="40"/>
  <c r="C500" i="40"/>
  <c r="C501" i="40"/>
  <c r="C502" i="40"/>
  <c r="C503" i="40"/>
  <c r="C504" i="40"/>
  <c r="C505" i="40"/>
  <c r="C506" i="40"/>
  <c r="C507" i="40"/>
  <c r="C508" i="40"/>
  <c r="C509" i="40"/>
  <c r="C510" i="40"/>
  <c r="C511" i="40"/>
  <c r="C512" i="40"/>
  <c r="C513" i="40"/>
  <c r="C514" i="40"/>
  <c r="C515" i="40"/>
  <c r="C516" i="40"/>
  <c r="C517" i="40"/>
  <c r="C518" i="40"/>
  <c r="C519" i="40"/>
  <c r="C520" i="40"/>
  <c r="C521" i="40"/>
  <c r="C522" i="40"/>
  <c r="C523" i="40"/>
  <c r="C524" i="40"/>
  <c r="C525" i="40"/>
  <c r="C526" i="40"/>
  <c r="C527" i="40"/>
  <c r="C528" i="40"/>
  <c r="C529" i="40"/>
  <c r="C530" i="40"/>
  <c r="C531" i="40"/>
  <c r="C532" i="40"/>
  <c r="C533" i="40"/>
  <c r="C534" i="40"/>
  <c r="C535" i="40"/>
  <c r="C536" i="40"/>
  <c r="C537" i="40"/>
  <c r="C538" i="40"/>
  <c r="C539" i="40"/>
  <c r="C540" i="40"/>
  <c r="C541" i="40"/>
  <c r="C542" i="40"/>
  <c r="C543" i="40"/>
  <c r="C544" i="40"/>
  <c r="C545" i="40"/>
  <c r="C546" i="40"/>
  <c r="C547" i="40"/>
  <c r="C548" i="40"/>
  <c r="C549" i="40"/>
  <c r="C550" i="40"/>
  <c r="C551" i="40"/>
  <c r="C552" i="40"/>
  <c r="C553" i="40"/>
  <c r="C554" i="40"/>
  <c r="C555" i="40"/>
  <c r="C556" i="40"/>
  <c r="C557" i="40"/>
  <c r="C558" i="40"/>
  <c r="C559" i="40"/>
  <c r="C560" i="40"/>
  <c r="C561" i="40"/>
  <c r="C562" i="40"/>
  <c r="C563" i="40"/>
  <c r="C564" i="40"/>
  <c r="C565" i="40"/>
  <c r="C566" i="40"/>
  <c r="C567" i="40"/>
  <c r="C568" i="40"/>
  <c r="C569" i="40"/>
  <c r="C570" i="40"/>
  <c r="C571" i="40"/>
  <c r="C572" i="40"/>
  <c r="C573" i="40"/>
  <c r="C574" i="40"/>
  <c r="C575" i="40"/>
  <c r="C576" i="40"/>
  <c r="C577" i="40"/>
  <c r="C578" i="40"/>
  <c r="C579" i="40"/>
  <c r="C580" i="40"/>
  <c r="C581" i="40"/>
  <c r="C582" i="40"/>
  <c r="C583" i="40"/>
  <c r="C584" i="40"/>
  <c r="C585" i="40"/>
  <c r="C586" i="40"/>
  <c r="C587" i="40"/>
  <c r="C588" i="40"/>
  <c r="C589" i="40"/>
  <c r="C590" i="40"/>
  <c r="C591" i="40"/>
  <c r="C592" i="40"/>
  <c r="C593" i="40"/>
  <c r="C594" i="40"/>
  <c r="C595" i="40"/>
  <c r="C596" i="40"/>
  <c r="C597" i="40"/>
  <c r="C598" i="40"/>
  <c r="C599" i="40"/>
  <c r="C600" i="40"/>
  <c r="C601" i="40"/>
  <c r="C602" i="40"/>
  <c r="C603" i="40"/>
  <c r="C604" i="40"/>
  <c r="C605" i="40"/>
  <c r="C606" i="40"/>
  <c r="C607" i="40"/>
  <c r="C608" i="40"/>
  <c r="C609" i="40"/>
  <c r="C610" i="40"/>
  <c r="C611" i="40"/>
  <c r="C612" i="40"/>
  <c r="C613" i="40"/>
  <c r="C614" i="40"/>
  <c r="C615" i="40"/>
  <c r="C616" i="40"/>
  <c r="C617" i="40"/>
  <c r="C618" i="40"/>
  <c r="C619" i="40"/>
  <c r="C620" i="40"/>
  <c r="C621" i="40"/>
  <c r="C622" i="40"/>
  <c r="C623" i="40"/>
  <c r="C624" i="40"/>
  <c r="C625" i="40"/>
  <c r="C626" i="40"/>
  <c r="C627" i="40"/>
  <c r="C628" i="40"/>
  <c r="C629" i="40"/>
  <c r="C630" i="40"/>
  <c r="C631" i="40"/>
  <c r="C632" i="40"/>
  <c r="C633" i="40"/>
  <c r="C634" i="40"/>
  <c r="C635" i="40"/>
  <c r="C636" i="40"/>
  <c r="C637" i="40"/>
  <c r="C638" i="40"/>
  <c r="C639" i="40"/>
  <c r="C640" i="40"/>
  <c r="C641" i="40"/>
  <c r="C642" i="40"/>
  <c r="C643" i="40"/>
  <c r="C644" i="40"/>
  <c r="C645" i="40"/>
  <c r="C646" i="40"/>
  <c r="C647" i="40"/>
  <c r="C648" i="40"/>
  <c r="C649" i="40"/>
  <c r="C650" i="40"/>
  <c r="C651" i="40"/>
  <c r="C652" i="40"/>
  <c r="C653" i="40"/>
  <c r="C654" i="40"/>
  <c r="C655" i="40"/>
  <c r="C656" i="40"/>
  <c r="C657" i="40"/>
  <c r="C658" i="40"/>
  <c r="C659" i="40"/>
  <c r="C660" i="40"/>
  <c r="C661" i="40"/>
  <c r="C662" i="40"/>
  <c r="C663" i="40"/>
  <c r="C664" i="40"/>
  <c r="C665" i="40"/>
  <c r="C666" i="40"/>
  <c r="C667" i="40"/>
  <c r="C668" i="40"/>
  <c r="C669" i="40"/>
  <c r="C670" i="40"/>
  <c r="C671" i="40"/>
  <c r="C672" i="40"/>
  <c r="C673" i="40"/>
  <c r="C674" i="40"/>
  <c r="C675" i="40"/>
  <c r="C676" i="40"/>
  <c r="C677" i="40"/>
  <c r="C678" i="40"/>
  <c r="C679" i="40"/>
  <c r="C680" i="40"/>
  <c r="C681" i="40"/>
  <c r="C682" i="40"/>
  <c r="C683" i="40"/>
  <c r="C684" i="40"/>
  <c r="C685" i="40"/>
  <c r="C686" i="40"/>
  <c r="C687" i="40"/>
  <c r="C688" i="40"/>
  <c r="C689" i="40"/>
  <c r="C690" i="40"/>
  <c r="C691" i="40"/>
  <c r="C692" i="40"/>
  <c r="C693" i="40"/>
  <c r="C694" i="40"/>
  <c r="C695" i="40"/>
  <c r="C696" i="40"/>
  <c r="C697" i="40"/>
  <c r="C698" i="40"/>
  <c r="C699" i="40"/>
  <c r="C700" i="40"/>
  <c r="C701" i="40"/>
  <c r="C702" i="40"/>
  <c r="C703" i="40"/>
  <c r="C704" i="40"/>
  <c r="C705" i="40"/>
  <c r="C706" i="40"/>
  <c r="C707" i="40"/>
  <c r="C708" i="40"/>
  <c r="C709" i="40"/>
  <c r="C710" i="40"/>
  <c r="C711" i="40"/>
  <c r="C712" i="40"/>
  <c r="C713" i="40"/>
  <c r="C714" i="40"/>
  <c r="C715" i="40"/>
  <c r="C716" i="40"/>
  <c r="C717" i="40"/>
  <c r="C718" i="40"/>
  <c r="C719" i="40"/>
  <c r="C720" i="40"/>
  <c r="C721" i="40"/>
  <c r="C722" i="40"/>
  <c r="C723" i="40"/>
  <c r="C724" i="40"/>
  <c r="C725" i="40"/>
  <c r="C726" i="40"/>
  <c r="C727" i="40"/>
  <c r="C728" i="40"/>
  <c r="C729" i="40"/>
  <c r="C730" i="40"/>
  <c r="C731" i="40"/>
  <c r="C732" i="40"/>
  <c r="C733" i="40"/>
  <c r="C734" i="40"/>
  <c r="C735" i="40"/>
  <c r="C736" i="40"/>
  <c r="C737" i="40"/>
  <c r="C738" i="40"/>
  <c r="C739" i="40"/>
  <c r="C740" i="40"/>
  <c r="C741" i="40"/>
  <c r="C742" i="40"/>
  <c r="C743" i="40"/>
  <c r="C744" i="40"/>
  <c r="C745" i="40"/>
  <c r="C746" i="40"/>
  <c r="C747" i="40"/>
  <c r="C748" i="40"/>
  <c r="C749" i="40"/>
  <c r="C750" i="40"/>
  <c r="C751" i="40"/>
  <c r="C752" i="40"/>
  <c r="C753" i="40"/>
  <c r="C754" i="40"/>
  <c r="C755" i="40"/>
  <c r="C756" i="40"/>
  <c r="C757" i="40"/>
  <c r="C758" i="40"/>
  <c r="C759" i="40"/>
  <c r="C760" i="40"/>
  <c r="C761" i="40"/>
  <c r="C762" i="40"/>
  <c r="C763" i="40"/>
  <c r="C764" i="40"/>
  <c r="C765" i="40"/>
  <c r="C766" i="40"/>
  <c r="C767" i="40"/>
  <c r="C768" i="40"/>
  <c r="C769" i="40"/>
  <c r="C770" i="40"/>
  <c r="C771" i="40"/>
  <c r="C772" i="40"/>
  <c r="C773" i="40"/>
  <c r="C774" i="40"/>
  <c r="C775" i="40"/>
  <c r="C776" i="40"/>
  <c r="C777" i="40"/>
  <c r="C778" i="40"/>
  <c r="C779" i="40"/>
  <c r="C780" i="40"/>
  <c r="C781" i="40"/>
  <c r="C782" i="40"/>
  <c r="C783" i="40"/>
  <c r="C784" i="40"/>
  <c r="C785" i="40"/>
  <c r="C786" i="40"/>
  <c r="C787" i="40"/>
  <c r="C788" i="40"/>
  <c r="C789" i="40"/>
  <c r="C790" i="40"/>
  <c r="C791" i="40"/>
  <c r="C792" i="40"/>
  <c r="C793" i="40"/>
  <c r="C794" i="40"/>
  <c r="C795" i="40"/>
  <c r="C796" i="40"/>
  <c r="C797" i="40"/>
  <c r="C798" i="40"/>
  <c r="C799" i="40"/>
  <c r="C800" i="40"/>
  <c r="C801" i="40"/>
  <c r="C802" i="40"/>
  <c r="C803" i="40"/>
  <c r="C804" i="40"/>
  <c r="C805" i="40"/>
  <c r="C806" i="40"/>
  <c r="C807" i="40"/>
  <c r="C808" i="40"/>
  <c r="C809" i="40"/>
  <c r="C810" i="40"/>
  <c r="C811" i="40"/>
  <c r="C812" i="40"/>
  <c r="C813" i="40"/>
  <c r="C814" i="40"/>
  <c r="C815" i="40"/>
  <c r="C816" i="40"/>
  <c r="C817" i="40"/>
  <c r="C818" i="40"/>
  <c r="C819" i="40"/>
  <c r="C820" i="40"/>
  <c r="C821" i="40"/>
  <c r="C822" i="40"/>
  <c r="C823" i="40"/>
  <c r="C824" i="40"/>
  <c r="C825" i="40"/>
  <c r="C826" i="40"/>
  <c r="C827" i="40"/>
  <c r="C828" i="40"/>
  <c r="C829" i="40"/>
  <c r="C830" i="40"/>
  <c r="C831" i="40"/>
  <c r="C832" i="40"/>
  <c r="C833" i="40"/>
  <c r="C834" i="40"/>
  <c r="C835" i="40"/>
  <c r="C836" i="40"/>
  <c r="C837" i="40"/>
  <c r="C838" i="40"/>
  <c r="C839" i="40"/>
  <c r="C840" i="40"/>
  <c r="C841" i="40"/>
  <c r="C842" i="40"/>
  <c r="C843" i="40"/>
  <c r="C844" i="40"/>
  <c r="C845" i="40"/>
  <c r="C846" i="40"/>
  <c r="C847" i="40"/>
  <c r="C848" i="40"/>
  <c r="C849" i="40"/>
  <c r="C850" i="40"/>
  <c r="C851" i="40"/>
  <c r="C852" i="40"/>
  <c r="C853" i="40"/>
  <c r="C854" i="40"/>
  <c r="C855" i="40"/>
  <c r="C856" i="40"/>
  <c r="C857" i="40"/>
  <c r="C858" i="40"/>
  <c r="C859" i="40"/>
  <c r="C860" i="40"/>
  <c r="C861" i="40"/>
  <c r="C862" i="40"/>
  <c r="C863" i="40"/>
  <c r="C864" i="40"/>
  <c r="C865" i="40"/>
  <c r="C866" i="40"/>
  <c r="C867" i="40"/>
  <c r="C868" i="40"/>
  <c r="C869" i="40"/>
  <c r="C870" i="40"/>
  <c r="C871" i="40"/>
  <c r="C872" i="40"/>
  <c r="C873" i="40"/>
  <c r="C874" i="40"/>
  <c r="C875" i="40"/>
  <c r="C876" i="40"/>
  <c r="C877" i="40"/>
  <c r="C878" i="40"/>
  <c r="C879" i="40"/>
  <c r="C880" i="40"/>
  <c r="C881" i="40"/>
  <c r="C882" i="40"/>
  <c r="C883" i="40"/>
  <c r="C884" i="40"/>
  <c r="C885" i="40"/>
  <c r="C886" i="40"/>
  <c r="C887" i="40"/>
  <c r="C888" i="40"/>
  <c r="C889" i="40"/>
  <c r="C890" i="40"/>
  <c r="C891" i="40"/>
  <c r="C892" i="40"/>
  <c r="C893" i="40"/>
  <c r="C894" i="40"/>
  <c r="C895" i="40"/>
  <c r="C896" i="40"/>
  <c r="C897" i="40"/>
  <c r="C898" i="40"/>
  <c r="C899" i="40"/>
  <c r="C900" i="40"/>
  <c r="C901" i="40"/>
  <c r="C902" i="40"/>
  <c r="C903" i="40"/>
  <c r="C904" i="40"/>
  <c r="C905" i="40"/>
  <c r="C906" i="40"/>
  <c r="C907" i="40"/>
  <c r="C908" i="40"/>
  <c r="C909" i="40"/>
  <c r="C910" i="40"/>
  <c r="C911" i="40"/>
  <c r="C912" i="40"/>
  <c r="C913" i="40"/>
  <c r="C914" i="40"/>
  <c r="C915" i="40"/>
  <c r="C916" i="40"/>
  <c r="C917" i="40"/>
  <c r="C918" i="40"/>
  <c r="C919" i="40"/>
  <c r="C920" i="40"/>
  <c r="C921" i="40"/>
  <c r="C922" i="40"/>
  <c r="C923" i="40"/>
  <c r="C924" i="40"/>
  <c r="C925" i="40"/>
  <c r="C926" i="40"/>
  <c r="C927" i="40"/>
  <c r="C928" i="40"/>
  <c r="C929" i="40"/>
  <c r="C930" i="40"/>
  <c r="C931" i="40"/>
  <c r="C932" i="40"/>
  <c r="C933" i="40"/>
  <c r="C934" i="40"/>
  <c r="C935" i="40"/>
  <c r="C936" i="40"/>
  <c r="C937" i="40"/>
  <c r="C938" i="40"/>
  <c r="C939" i="40"/>
  <c r="C940" i="40"/>
  <c r="C941" i="40"/>
  <c r="C942" i="40"/>
  <c r="C943" i="40"/>
  <c r="C944" i="40"/>
  <c r="C945" i="40"/>
  <c r="C946" i="40"/>
  <c r="C947" i="40"/>
  <c r="C948" i="40"/>
  <c r="C949" i="40"/>
  <c r="C950" i="40"/>
  <c r="C951" i="40"/>
  <c r="C952" i="40"/>
  <c r="C953" i="40"/>
  <c r="C954" i="40"/>
  <c r="C955" i="40"/>
  <c r="C956" i="40"/>
  <c r="C957" i="40"/>
  <c r="C958" i="40"/>
  <c r="C959" i="40"/>
  <c r="C960" i="40"/>
  <c r="C961" i="40"/>
  <c r="C962" i="40"/>
  <c r="C963" i="40"/>
  <c r="C964" i="40"/>
  <c r="C965" i="40"/>
  <c r="C966" i="40"/>
  <c r="C967" i="40"/>
  <c r="C968" i="40"/>
  <c r="C969" i="40"/>
  <c r="C970" i="40"/>
  <c r="C971" i="40"/>
  <c r="C972" i="40"/>
  <c r="C973" i="40"/>
  <c r="C974" i="40"/>
  <c r="C975" i="40"/>
  <c r="C976" i="40"/>
  <c r="C977" i="40"/>
  <c r="C978" i="40"/>
  <c r="C979" i="40"/>
  <c r="C980" i="40"/>
  <c r="C981" i="40"/>
  <c r="C982" i="40"/>
  <c r="C983" i="40"/>
  <c r="C984" i="40"/>
  <c r="C985" i="40"/>
  <c r="C986" i="40"/>
  <c r="C987" i="40"/>
  <c r="C988" i="40"/>
  <c r="C989" i="40"/>
  <c r="C990" i="40"/>
  <c r="C991" i="40"/>
  <c r="C992" i="40"/>
  <c r="C993" i="40"/>
  <c r="C994" i="40"/>
  <c r="C995" i="40"/>
  <c r="C996" i="40"/>
  <c r="C997" i="40"/>
  <c r="C998" i="40"/>
  <c r="C999" i="40"/>
  <c r="C1000" i="40"/>
  <c r="C1001" i="40"/>
  <c r="C1002" i="40"/>
  <c r="C1003" i="40"/>
  <c r="C1004" i="40"/>
  <c r="C1005" i="40"/>
  <c r="C1006" i="40"/>
  <c r="C1007" i="40"/>
  <c r="C1008" i="40"/>
  <c r="C1009" i="40"/>
  <c r="C10" i="40"/>
  <c r="B11" i="40"/>
  <c r="B12" i="40"/>
  <c r="B13" i="40"/>
  <c r="B14" i="40"/>
  <c r="B15" i="40"/>
  <c r="B16" i="40"/>
  <c r="B17" i="40"/>
  <c r="B18" i="40"/>
  <c r="B19" i="40"/>
  <c r="B20" i="40"/>
  <c r="B21" i="40"/>
  <c r="B22" i="40"/>
  <c r="B23" i="40"/>
  <c r="B24" i="40"/>
  <c r="B25" i="40"/>
  <c r="B26" i="40"/>
  <c r="B27" i="40"/>
  <c r="B28" i="40"/>
  <c r="B29" i="40"/>
  <c r="B30" i="40"/>
  <c r="B31" i="40"/>
  <c r="B32" i="40"/>
  <c r="B33" i="40"/>
  <c r="B34" i="40"/>
  <c r="B35" i="40"/>
  <c r="B36" i="40"/>
  <c r="B37" i="40"/>
  <c r="B38" i="40"/>
  <c r="B39" i="40"/>
  <c r="B40" i="40"/>
  <c r="B41" i="40"/>
  <c r="B42" i="40"/>
  <c r="B43" i="40"/>
  <c r="B44" i="40"/>
  <c r="B45" i="40"/>
  <c r="B46" i="40"/>
  <c r="B47" i="40"/>
  <c r="B48" i="40"/>
  <c r="B49" i="40"/>
  <c r="B50" i="40"/>
  <c r="B51" i="40"/>
  <c r="B52" i="40"/>
  <c r="B53" i="40"/>
  <c r="B54" i="40"/>
  <c r="B55" i="40"/>
  <c r="B56" i="40"/>
  <c r="B57" i="40"/>
  <c r="B58" i="40"/>
  <c r="B59" i="40"/>
  <c r="B60" i="40"/>
  <c r="B61" i="40"/>
  <c r="B62" i="40"/>
  <c r="B63" i="40"/>
  <c r="B64" i="40"/>
  <c r="B65" i="40"/>
  <c r="B66" i="40"/>
  <c r="B67" i="40"/>
  <c r="B68" i="40"/>
  <c r="B69" i="40"/>
  <c r="B70" i="40"/>
  <c r="B71" i="40"/>
  <c r="B72" i="40"/>
  <c r="B73" i="40"/>
  <c r="B74" i="40"/>
  <c r="B75" i="40"/>
  <c r="B76" i="40"/>
  <c r="B77" i="40"/>
  <c r="B78" i="40"/>
  <c r="B79" i="40"/>
  <c r="B80" i="40"/>
  <c r="B81" i="40"/>
  <c r="B82" i="40"/>
  <c r="B83" i="40"/>
  <c r="B84" i="40"/>
  <c r="B85" i="40"/>
  <c r="B86" i="40"/>
  <c r="B87" i="40"/>
  <c r="B88" i="40"/>
  <c r="B89" i="40"/>
  <c r="B90" i="40"/>
  <c r="B91" i="40"/>
  <c r="B92" i="40"/>
  <c r="B93" i="40"/>
  <c r="B94" i="40"/>
  <c r="B95" i="40"/>
  <c r="B96" i="40"/>
  <c r="B97" i="40"/>
  <c r="B98" i="40"/>
  <c r="B99" i="40"/>
  <c r="B100" i="40"/>
  <c r="B101" i="40"/>
  <c r="B102" i="40"/>
  <c r="B103" i="40"/>
  <c r="B104" i="40"/>
  <c r="B105" i="40"/>
  <c r="B106" i="40"/>
  <c r="B107" i="40"/>
  <c r="B108" i="40"/>
  <c r="B109" i="40"/>
  <c r="B110" i="40"/>
  <c r="B111" i="40"/>
  <c r="B112" i="40"/>
  <c r="B113" i="40"/>
  <c r="B114" i="40"/>
  <c r="B115" i="40"/>
  <c r="B116" i="40"/>
  <c r="B117" i="40"/>
  <c r="B118" i="40"/>
  <c r="B119" i="40"/>
  <c r="B120" i="40"/>
  <c r="B121" i="40"/>
  <c r="B122" i="40"/>
  <c r="B123" i="40"/>
  <c r="B124" i="40"/>
  <c r="B125" i="40"/>
  <c r="B126" i="40"/>
  <c r="B127" i="40"/>
  <c r="B128" i="40"/>
  <c r="B129" i="40"/>
  <c r="B130" i="40"/>
  <c r="B131" i="40"/>
  <c r="B132" i="40"/>
  <c r="B133" i="40"/>
  <c r="B134" i="40"/>
  <c r="B135" i="40"/>
  <c r="B136" i="40"/>
  <c r="B137" i="40"/>
  <c r="B138" i="40"/>
  <c r="B139" i="40"/>
  <c r="B140" i="40"/>
  <c r="B141" i="40"/>
  <c r="B142" i="40"/>
  <c r="B143" i="40"/>
  <c r="B144" i="40"/>
  <c r="B145" i="40"/>
  <c r="B146" i="40"/>
  <c r="B147" i="40"/>
  <c r="B148" i="40"/>
  <c r="B149" i="40"/>
  <c r="B150" i="40"/>
  <c r="B151" i="40"/>
  <c r="B152" i="40"/>
  <c r="B153" i="40"/>
  <c r="B154" i="40"/>
  <c r="B155" i="40"/>
  <c r="B156" i="40"/>
  <c r="B157" i="40"/>
  <c r="B158" i="40"/>
  <c r="B159" i="40"/>
  <c r="B160" i="40"/>
  <c r="B161" i="40"/>
  <c r="B162" i="40"/>
  <c r="B163" i="40"/>
  <c r="B164" i="40"/>
  <c r="B165" i="40"/>
  <c r="B166" i="40"/>
  <c r="B167" i="40"/>
  <c r="B168" i="40"/>
  <c r="B169" i="40"/>
  <c r="B170" i="40"/>
  <c r="B171" i="40"/>
  <c r="B172" i="40"/>
  <c r="B173" i="40"/>
  <c r="B174" i="40"/>
  <c r="B175" i="40"/>
  <c r="B176" i="40"/>
  <c r="B177" i="40"/>
  <c r="B178" i="40"/>
  <c r="B179" i="40"/>
  <c r="B180" i="40"/>
  <c r="B181" i="40"/>
  <c r="B182" i="40"/>
  <c r="B183" i="40"/>
  <c r="B184" i="40"/>
  <c r="B185" i="40"/>
  <c r="B186" i="40"/>
  <c r="B187" i="40"/>
  <c r="B188" i="40"/>
  <c r="B189" i="40"/>
  <c r="B190" i="40"/>
  <c r="B191" i="40"/>
  <c r="B192" i="40"/>
  <c r="B193" i="40"/>
  <c r="B194" i="40"/>
  <c r="B195" i="40"/>
  <c r="B196" i="40"/>
  <c r="B197" i="40"/>
  <c r="B198" i="40"/>
  <c r="B199" i="40"/>
  <c r="B200" i="40"/>
  <c r="B201" i="40"/>
  <c r="B202" i="40"/>
  <c r="B203" i="40"/>
  <c r="B204" i="40"/>
  <c r="B205" i="40"/>
  <c r="B206" i="40"/>
  <c r="B207" i="40"/>
  <c r="B208" i="40"/>
  <c r="B209" i="40"/>
  <c r="B210" i="40"/>
  <c r="B211" i="40"/>
  <c r="B212" i="40"/>
  <c r="B213" i="40"/>
  <c r="B214" i="40"/>
  <c r="B215" i="40"/>
  <c r="B216" i="40"/>
  <c r="B217" i="40"/>
  <c r="B218" i="40"/>
  <c r="B219" i="40"/>
  <c r="B220" i="40"/>
  <c r="B221" i="40"/>
  <c r="B222" i="40"/>
  <c r="B223" i="40"/>
  <c r="B224" i="40"/>
  <c r="B225" i="40"/>
  <c r="B226" i="40"/>
  <c r="B227" i="40"/>
  <c r="B228" i="40"/>
  <c r="B229" i="40"/>
  <c r="B230" i="40"/>
  <c r="B231" i="40"/>
  <c r="B232" i="40"/>
  <c r="B233" i="40"/>
  <c r="B234" i="40"/>
  <c r="B235" i="40"/>
  <c r="B236" i="40"/>
  <c r="B237" i="40"/>
  <c r="B238" i="40"/>
  <c r="B239" i="40"/>
  <c r="B240" i="40"/>
  <c r="B241" i="40"/>
  <c r="B242" i="40"/>
  <c r="B243" i="40"/>
  <c r="B244" i="40"/>
  <c r="B245" i="40"/>
  <c r="B246" i="40"/>
  <c r="B247" i="40"/>
  <c r="B248" i="40"/>
  <c r="B249" i="40"/>
  <c r="B250" i="40"/>
  <c r="B251" i="40"/>
  <c r="B252" i="40"/>
  <c r="B253" i="40"/>
  <c r="B254" i="40"/>
  <c r="B255" i="40"/>
  <c r="B256" i="40"/>
  <c r="B257" i="40"/>
  <c r="B258" i="40"/>
  <c r="B259" i="40"/>
  <c r="B260" i="40"/>
  <c r="B261" i="40"/>
  <c r="B262" i="40"/>
  <c r="B263" i="40"/>
  <c r="B264" i="40"/>
  <c r="B265" i="40"/>
  <c r="B266" i="40"/>
  <c r="B267" i="40"/>
  <c r="B268" i="40"/>
  <c r="B269" i="40"/>
  <c r="B270" i="40"/>
  <c r="B271" i="40"/>
  <c r="B272" i="40"/>
  <c r="B273" i="40"/>
  <c r="B274" i="40"/>
  <c r="B275" i="40"/>
  <c r="B276" i="40"/>
  <c r="B277" i="40"/>
  <c r="B278" i="40"/>
  <c r="B279" i="40"/>
  <c r="B280" i="40"/>
  <c r="B281" i="40"/>
  <c r="B282" i="40"/>
  <c r="B283" i="40"/>
  <c r="B284" i="40"/>
  <c r="B285" i="40"/>
  <c r="B286" i="40"/>
  <c r="B287" i="40"/>
  <c r="B288" i="40"/>
  <c r="B289" i="40"/>
  <c r="B290" i="40"/>
  <c r="B291" i="40"/>
  <c r="B292" i="40"/>
  <c r="B293" i="40"/>
  <c r="B294" i="40"/>
  <c r="B295" i="40"/>
  <c r="B296" i="40"/>
  <c r="B297" i="40"/>
  <c r="B298" i="40"/>
  <c r="B299" i="40"/>
  <c r="B300" i="40"/>
  <c r="B301" i="40"/>
  <c r="B302" i="40"/>
  <c r="B303" i="40"/>
  <c r="B304" i="40"/>
  <c r="B305" i="40"/>
  <c r="B306" i="40"/>
  <c r="B307" i="40"/>
  <c r="B308" i="40"/>
  <c r="B309" i="40"/>
  <c r="B310" i="40"/>
  <c r="B311" i="40"/>
  <c r="B312" i="40"/>
  <c r="B313" i="40"/>
  <c r="B314" i="40"/>
  <c r="B315" i="40"/>
  <c r="B316" i="40"/>
  <c r="B317" i="40"/>
  <c r="B318" i="40"/>
  <c r="B319" i="40"/>
  <c r="B320" i="40"/>
  <c r="B321" i="40"/>
  <c r="B322" i="40"/>
  <c r="B323" i="40"/>
  <c r="B324" i="40"/>
  <c r="B325" i="40"/>
  <c r="B326" i="40"/>
  <c r="B327" i="40"/>
  <c r="B328" i="40"/>
  <c r="B329" i="40"/>
  <c r="B330" i="40"/>
  <c r="B331" i="40"/>
  <c r="B332" i="40"/>
  <c r="B333" i="40"/>
  <c r="B334" i="40"/>
  <c r="B335" i="40"/>
  <c r="B336" i="40"/>
  <c r="B337" i="40"/>
  <c r="B338" i="40"/>
  <c r="B339" i="40"/>
  <c r="B340" i="40"/>
  <c r="B341" i="40"/>
  <c r="B342" i="40"/>
  <c r="B343" i="40"/>
  <c r="B344" i="40"/>
  <c r="B345" i="40"/>
  <c r="B346" i="40"/>
  <c r="B347" i="40"/>
  <c r="B348" i="40"/>
  <c r="B349" i="40"/>
  <c r="B350" i="40"/>
  <c r="B351" i="40"/>
  <c r="B352" i="40"/>
  <c r="B353" i="40"/>
  <c r="B354" i="40"/>
  <c r="B355" i="40"/>
  <c r="B356" i="40"/>
  <c r="B357" i="40"/>
  <c r="B358" i="40"/>
  <c r="B359" i="40"/>
  <c r="B360" i="40"/>
  <c r="B361" i="40"/>
  <c r="B362" i="40"/>
  <c r="B363" i="40"/>
  <c r="B364" i="40"/>
  <c r="B365" i="40"/>
  <c r="B366" i="40"/>
  <c r="B367" i="40"/>
  <c r="B368" i="40"/>
  <c r="B369" i="40"/>
  <c r="B370" i="40"/>
  <c r="B371" i="40"/>
  <c r="B372" i="40"/>
  <c r="B373" i="40"/>
  <c r="B374" i="40"/>
  <c r="B375" i="40"/>
  <c r="B376" i="40"/>
  <c r="B377" i="40"/>
  <c r="B378" i="40"/>
  <c r="B379" i="40"/>
  <c r="B380" i="40"/>
  <c r="B381" i="40"/>
  <c r="B382" i="40"/>
  <c r="B383" i="40"/>
  <c r="B384" i="40"/>
  <c r="B385" i="40"/>
  <c r="B386" i="40"/>
  <c r="B387" i="40"/>
  <c r="B388" i="40"/>
  <c r="B389" i="40"/>
  <c r="B390" i="40"/>
  <c r="B391" i="40"/>
  <c r="B392" i="40"/>
  <c r="B393" i="40"/>
  <c r="B394" i="40"/>
  <c r="B395" i="40"/>
  <c r="B396" i="40"/>
  <c r="B397" i="40"/>
  <c r="B398" i="40"/>
  <c r="B399" i="40"/>
  <c r="B400" i="40"/>
  <c r="B401" i="40"/>
  <c r="B402" i="40"/>
  <c r="B403" i="40"/>
  <c r="B404" i="40"/>
  <c r="B405" i="40"/>
  <c r="B406" i="40"/>
  <c r="B407" i="40"/>
  <c r="B408" i="40"/>
  <c r="B409" i="40"/>
  <c r="B410" i="40"/>
  <c r="B411" i="40"/>
  <c r="B412" i="40"/>
  <c r="B413" i="40"/>
  <c r="B414" i="40"/>
  <c r="B415" i="40"/>
  <c r="B416" i="40"/>
  <c r="B417" i="40"/>
  <c r="B418" i="40"/>
  <c r="B419" i="40"/>
  <c r="B420" i="40"/>
  <c r="B421" i="40"/>
  <c r="B422" i="40"/>
  <c r="B423" i="40"/>
  <c r="B424" i="40"/>
  <c r="B425" i="40"/>
  <c r="B426" i="40"/>
  <c r="B427" i="40"/>
  <c r="B428" i="40"/>
  <c r="B429" i="40"/>
  <c r="B430" i="40"/>
  <c r="B431" i="40"/>
  <c r="B432" i="40"/>
  <c r="B433" i="40"/>
  <c r="B434" i="40"/>
  <c r="B435" i="40"/>
  <c r="B436" i="40"/>
  <c r="B437" i="40"/>
  <c r="B438" i="40"/>
  <c r="B439" i="40"/>
  <c r="B440" i="40"/>
  <c r="B441" i="40"/>
  <c r="B442" i="40"/>
  <c r="B443" i="40"/>
  <c r="B444" i="40"/>
  <c r="B445" i="40"/>
  <c r="B446" i="40"/>
  <c r="B447" i="40"/>
  <c r="B448" i="40"/>
  <c r="B449" i="40"/>
  <c r="B450" i="40"/>
  <c r="B451" i="40"/>
  <c r="B452" i="40"/>
  <c r="B453" i="40"/>
  <c r="B454" i="40"/>
  <c r="B455" i="40"/>
  <c r="B456" i="40"/>
  <c r="B457" i="40"/>
  <c r="B458" i="40"/>
  <c r="B459" i="40"/>
  <c r="B460" i="40"/>
  <c r="B461" i="40"/>
  <c r="B462" i="40"/>
  <c r="B463" i="40"/>
  <c r="B464" i="40"/>
  <c r="B465" i="40"/>
  <c r="B466" i="40"/>
  <c r="B467" i="40"/>
  <c r="B468" i="40"/>
  <c r="B469" i="40"/>
  <c r="B470" i="40"/>
  <c r="B471" i="40"/>
  <c r="B472" i="40"/>
  <c r="B473" i="40"/>
  <c r="B474" i="40"/>
  <c r="B475" i="40"/>
  <c r="B476" i="40"/>
  <c r="B477" i="40"/>
  <c r="B478" i="40"/>
  <c r="B479" i="40"/>
  <c r="B480" i="40"/>
  <c r="B481" i="40"/>
  <c r="B482" i="40"/>
  <c r="B483" i="40"/>
  <c r="B484" i="40"/>
  <c r="B485" i="40"/>
  <c r="B486" i="40"/>
  <c r="B487" i="40"/>
  <c r="B488" i="40"/>
  <c r="B489" i="40"/>
  <c r="B490" i="40"/>
  <c r="B491" i="40"/>
  <c r="B492" i="40"/>
  <c r="B493" i="40"/>
  <c r="B494" i="40"/>
  <c r="B495" i="40"/>
  <c r="B496" i="40"/>
  <c r="B497" i="40"/>
  <c r="B498" i="40"/>
  <c r="B499" i="40"/>
  <c r="B500" i="40"/>
  <c r="B501" i="40"/>
  <c r="B502" i="40"/>
  <c r="B503" i="40"/>
  <c r="B504" i="40"/>
  <c r="B505" i="40"/>
  <c r="B506" i="40"/>
  <c r="B507" i="40"/>
  <c r="B508" i="40"/>
  <c r="B509" i="40"/>
  <c r="B510" i="40"/>
  <c r="B511" i="40"/>
  <c r="B512" i="40"/>
  <c r="B513" i="40"/>
  <c r="B514" i="40"/>
  <c r="B515" i="40"/>
  <c r="B516" i="40"/>
  <c r="B517" i="40"/>
  <c r="B518" i="40"/>
  <c r="B519" i="40"/>
  <c r="B520" i="40"/>
  <c r="B521" i="40"/>
  <c r="B522" i="40"/>
  <c r="B523" i="40"/>
  <c r="B524" i="40"/>
  <c r="B525" i="40"/>
  <c r="B526" i="40"/>
  <c r="B527" i="40"/>
  <c r="B528" i="40"/>
  <c r="B529" i="40"/>
  <c r="B530" i="40"/>
  <c r="B531" i="40"/>
  <c r="B532" i="40"/>
  <c r="B533" i="40"/>
  <c r="B534" i="40"/>
  <c r="B535" i="40"/>
  <c r="B536" i="40"/>
  <c r="B537" i="40"/>
  <c r="B538" i="40"/>
  <c r="B539" i="40"/>
  <c r="B540" i="40"/>
  <c r="B541" i="40"/>
  <c r="B542" i="40"/>
  <c r="B543" i="40"/>
  <c r="B544" i="40"/>
  <c r="B545" i="40"/>
  <c r="B546" i="40"/>
  <c r="B547" i="40"/>
  <c r="B548" i="40"/>
  <c r="B549" i="40"/>
  <c r="B550" i="40"/>
  <c r="B551" i="40"/>
  <c r="B552" i="40"/>
  <c r="B553" i="40"/>
  <c r="B554" i="40"/>
  <c r="B555" i="40"/>
  <c r="B556" i="40"/>
  <c r="B557" i="40"/>
  <c r="B558" i="40"/>
  <c r="B559" i="40"/>
  <c r="B560" i="40"/>
  <c r="B561" i="40"/>
  <c r="B562" i="40"/>
  <c r="B563" i="40"/>
  <c r="B564" i="40"/>
  <c r="B565" i="40"/>
  <c r="B566" i="40"/>
  <c r="B567" i="40"/>
  <c r="B568" i="40"/>
  <c r="B569" i="40"/>
  <c r="B570" i="40"/>
  <c r="B571" i="40"/>
  <c r="B572" i="40"/>
  <c r="B573" i="40"/>
  <c r="B574" i="40"/>
  <c r="B575" i="40"/>
  <c r="B576" i="40"/>
  <c r="B577" i="40"/>
  <c r="B578" i="40"/>
  <c r="B579" i="40"/>
  <c r="B580" i="40"/>
  <c r="B581" i="40"/>
  <c r="B582" i="40"/>
  <c r="B583" i="40"/>
  <c r="B584" i="40"/>
  <c r="B585" i="40"/>
  <c r="B586" i="40"/>
  <c r="B587" i="40"/>
  <c r="B588" i="40"/>
  <c r="B589" i="40"/>
  <c r="B590" i="40"/>
  <c r="B591" i="40"/>
  <c r="B592" i="40"/>
  <c r="B593" i="40"/>
  <c r="B594" i="40"/>
  <c r="B595" i="40"/>
  <c r="B596" i="40"/>
  <c r="B597" i="40"/>
  <c r="B598" i="40"/>
  <c r="B599" i="40"/>
  <c r="B600" i="40"/>
  <c r="B601" i="40"/>
  <c r="B602" i="40"/>
  <c r="B603" i="40"/>
  <c r="B604" i="40"/>
  <c r="B605" i="40"/>
  <c r="B606" i="40"/>
  <c r="B607" i="40"/>
  <c r="B608" i="40"/>
  <c r="B609" i="40"/>
  <c r="B610" i="40"/>
  <c r="B611" i="40"/>
  <c r="B612" i="40"/>
  <c r="B613" i="40"/>
  <c r="B614" i="40"/>
  <c r="B615" i="40"/>
  <c r="B616" i="40"/>
  <c r="B617" i="40"/>
  <c r="B618" i="40"/>
  <c r="B619" i="40"/>
  <c r="B620" i="40"/>
  <c r="B621" i="40"/>
  <c r="B622" i="40"/>
  <c r="B623" i="40"/>
  <c r="B624" i="40"/>
  <c r="B625" i="40"/>
  <c r="B626" i="40"/>
  <c r="B627" i="40"/>
  <c r="B628" i="40"/>
  <c r="B629" i="40"/>
  <c r="B630" i="40"/>
  <c r="B631" i="40"/>
  <c r="B632" i="40"/>
  <c r="B633" i="40"/>
  <c r="B634" i="40"/>
  <c r="B635" i="40"/>
  <c r="B636" i="40"/>
  <c r="B637" i="40"/>
  <c r="B638" i="40"/>
  <c r="B639" i="40"/>
  <c r="B640" i="40"/>
  <c r="B641" i="40"/>
  <c r="B642" i="40"/>
  <c r="B643" i="40"/>
  <c r="B644" i="40"/>
  <c r="B645" i="40"/>
  <c r="B646" i="40"/>
  <c r="B647" i="40"/>
  <c r="B648" i="40"/>
  <c r="B649" i="40"/>
  <c r="B650" i="40"/>
  <c r="B651" i="40"/>
  <c r="B652" i="40"/>
  <c r="B653" i="40"/>
  <c r="B654" i="40"/>
  <c r="B655" i="40"/>
  <c r="B656" i="40"/>
  <c r="B657" i="40"/>
  <c r="B658" i="40"/>
  <c r="B659" i="40"/>
  <c r="B660" i="40"/>
  <c r="B661" i="40"/>
  <c r="B662" i="40"/>
  <c r="B663" i="40"/>
  <c r="B664" i="40"/>
  <c r="B665" i="40"/>
  <c r="B666" i="40"/>
  <c r="B667" i="40"/>
  <c r="B668" i="40"/>
  <c r="B669" i="40"/>
  <c r="B670" i="40"/>
  <c r="B671" i="40"/>
  <c r="B672" i="40"/>
  <c r="B673" i="40"/>
  <c r="B674" i="40"/>
  <c r="B675" i="40"/>
  <c r="B676" i="40"/>
  <c r="B677" i="40"/>
  <c r="B678" i="40"/>
  <c r="B679" i="40"/>
  <c r="B680" i="40"/>
  <c r="B681" i="40"/>
  <c r="B682" i="40"/>
  <c r="B683" i="40"/>
  <c r="B684" i="40"/>
  <c r="B685" i="40"/>
  <c r="B686" i="40"/>
  <c r="B687" i="40"/>
  <c r="B688" i="40"/>
  <c r="B689" i="40"/>
  <c r="B690" i="40"/>
  <c r="B691" i="40"/>
  <c r="B692" i="40"/>
  <c r="B693" i="40"/>
  <c r="B694" i="40"/>
  <c r="B695" i="40"/>
  <c r="B696" i="40"/>
  <c r="B697" i="40"/>
  <c r="B698" i="40"/>
  <c r="B699" i="40"/>
  <c r="B700" i="40"/>
  <c r="B701" i="40"/>
  <c r="B702" i="40"/>
  <c r="B703" i="40"/>
  <c r="B704" i="40"/>
  <c r="B705" i="40"/>
  <c r="B706" i="40"/>
  <c r="B707" i="40"/>
  <c r="B708" i="40"/>
  <c r="B709" i="40"/>
  <c r="B710" i="40"/>
  <c r="B711" i="40"/>
  <c r="B712" i="40"/>
  <c r="B713" i="40"/>
  <c r="B714" i="40"/>
  <c r="B715" i="40"/>
  <c r="B716" i="40"/>
  <c r="B717" i="40"/>
  <c r="B718" i="40"/>
  <c r="B719" i="40"/>
  <c r="B720" i="40"/>
  <c r="B721" i="40"/>
  <c r="B722" i="40"/>
  <c r="B723" i="40"/>
  <c r="B724" i="40"/>
  <c r="B725" i="40"/>
  <c r="B726" i="40"/>
  <c r="B727" i="40"/>
  <c r="B728" i="40"/>
  <c r="B729" i="40"/>
  <c r="B730" i="40"/>
  <c r="B731" i="40"/>
  <c r="B732" i="40"/>
  <c r="B733" i="40"/>
  <c r="B734" i="40"/>
  <c r="B735" i="40"/>
  <c r="B736" i="40"/>
  <c r="B737" i="40"/>
  <c r="B738" i="40"/>
  <c r="B739" i="40"/>
  <c r="B740" i="40"/>
  <c r="B741" i="40"/>
  <c r="B742" i="40"/>
  <c r="B743" i="40"/>
  <c r="B744" i="40"/>
  <c r="B745" i="40"/>
  <c r="B746" i="40"/>
  <c r="B747" i="40"/>
  <c r="B748" i="40"/>
  <c r="B749" i="40"/>
  <c r="B750" i="40"/>
  <c r="B751" i="40"/>
  <c r="B752" i="40"/>
  <c r="B753" i="40"/>
  <c r="B754" i="40"/>
  <c r="B755" i="40"/>
  <c r="B756" i="40"/>
  <c r="B757" i="40"/>
  <c r="B758" i="40"/>
  <c r="B759" i="40"/>
  <c r="B760" i="40"/>
  <c r="B761" i="40"/>
  <c r="B762" i="40"/>
  <c r="B763" i="40"/>
  <c r="B764" i="40"/>
  <c r="B765" i="40"/>
  <c r="B766" i="40"/>
  <c r="B767" i="40"/>
  <c r="B768" i="40"/>
  <c r="B769" i="40"/>
  <c r="B770" i="40"/>
  <c r="B771" i="40"/>
  <c r="B772" i="40"/>
  <c r="B773" i="40"/>
  <c r="B774" i="40"/>
  <c r="B775" i="40"/>
  <c r="B776" i="40"/>
  <c r="B777" i="40"/>
  <c r="B778" i="40"/>
  <c r="B779" i="40"/>
  <c r="B780" i="40"/>
  <c r="B781" i="40"/>
  <c r="B782" i="40"/>
  <c r="B783" i="40"/>
  <c r="B784" i="40"/>
  <c r="B785" i="40"/>
  <c r="B786" i="40"/>
  <c r="B787" i="40"/>
  <c r="B788" i="40"/>
  <c r="B789" i="40"/>
  <c r="B790" i="40"/>
  <c r="B791" i="40"/>
  <c r="B792" i="40"/>
  <c r="B793" i="40"/>
  <c r="B794" i="40"/>
  <c r="B795" i="40"/>
  <c r="B796" i="40"/>
  <c r="B797" i="40"/>
  <c r="B798" i="40"/>
  <c r="B799" i="40"/>
  <c r="B800" i="40"/>
  <c r="B801" i="40"/>
  <c r="B802" i="40"/>
  <c r="B803" i="40"/>
  <c r="B804" i="40"/>
  <c r="B805" i="40"/>
  <c r="B806" i="40"/>
  <c r="B807" i="40"/>
  <c r="B808" i="40"/>
  <c r="B809" i="40"/>
  <c r="B810" i="40"/>
  <c r="B811" i="40"/>
  <c r="B812" i="40"/>
  <c r="B813" i="40"/>
  <c r="B814" i="40"/>
  <c r="B815" i="40"/>
  <c r="B816" i="40"/>
  <c r="B817" i="40"/>
  <c r="B818" i="40"/>
  <c r="B819" i="40"/>
  <c r="B820" i="40"/>
  <c r="B821" i="40"/>
  <c r="B822" i="40"/>
  <c r="B823" i="40"/>
  <c r="B824" i="40"/>
  <c r="B825" i="40"/>
  <c r="B826" i="40"/>
  <c r="B827" i="40"/>
  <c r="B828" i="40"/>
  <c r="B829" i="40"/>
  <c r="B830" i="40"/>
  <c r="B831" i="40"/>
  <c r="B832" i="40"/>
  <c r="B833" i="40"/>
  <c r="B834" i="40"/>
  <c r="B835" i="40"/>
  <c r="B836" i="40"/>
  <c r="B837" i="40"/>
  <c r="B838" i="40"/>
  <c r="B839" i="40"/>
  <c r="B840" i="40"/>
  <c r="B841" i="40"/>
  <c r="B842" i="40"/>
  <c r="B843" i="40"/>
  <c r="B844" i="40"/>
  <c r="B845" i="40"/>
  <c r="B846" i="40"/>
  <c r="B847" i="40"/>
  <c r="B848" i="40"/>
  <c r="B849" i="40"/>
  <c r="B850" i="40"/>
  <c r="B851" i="40"/>
  <c r="B852" i="40"/>
  <c r="B853" i="40"/>
  <c r="B854" i="40"/>
  <c r="B855" i="40"/>
  <c r="B856" i="40"/>
  <c r="B857" i="40"/>
  <c r="B858" i="40"/>
  <c r="B859" i="40"/>
  <c r="B860" i="40"/>
  <c r="B861" i="40"/>
  <c r="B862" i="40"/>
  <c r="B863" i="40"/>
  <c r="B864" i="40"/>
  <c r="B865" i="40"/>
  <c r="B866" i="40"/>
  <c r="B867" i="40"/>
  <c r="B868" i="40"/>
  <c r="B869" i="40"/>
  <c r="B870" i="40"/>
  <c r="B871" i="40"/>
  <c r="B872" i="40"/>
  <c r="B873" i="40"/>
  <c r="B874" i="40"/>
  <c r="B875" i="40"/>
  <c r="B876" i="40"/>
  <c r="B877" i="40"/>
  <c r="B878" i="40"/>
  <c r="B879" i="40"/>
  <c r="B880" i="40"/>
  <c r="B881" i="40"/>
  <c r="B882" i="40"/>
  <c r="B883" i="40"/>
  <c r="B884" i="40"/>
  <c r="B885" i="40"/>
  <c r="B886" i="40"/>
  <c r="B887" i="40"/>
  <c r="B888" i="40"/>
  <c r="B889" i="40"/>
  <c r="B890" i="40"/>
  <c r="B891" i="40"/>
  <c r="B892" i="40"/>
  <c r="B893" i="40"/>
  <c r="B894" i="40"/>
  <c r="B895" i="40"/>
  <c r="B896" i="40"/>
  <c r="B897" i="40"/>
  <c r="B898" i="40"/>
  <c r="B899" i="40"/>
  <c r="B900" i="40"/>
  <c r="B901" i="40"/>
  <c r="B902" i="40"/>
  <c r="B903" i="40"/>
  <c r="B904" i="40"/>
  <c r="B905" i="40"/>
  <c r="B906" i="40"/>
  <c r="B907" i="40"/>
  <c r="B908" i="40"/>
  <c r="B909" i="40"/>
  <c r="B910" i="40"/>
  <c r="B911" i="40"/>
  <c r="B912" i="40"/>
  <c r="B913" i="40"/>
  <c r="B914" i="40"/>
  <c r="B915" i="40"/>
  <c r="B916" i="40"/>
  <c r="B917" i="40"/>
  <c r="B918" i="40"/>
  <c r="B919" i="40"/>
  <c r="B920" i="40"/>
  <c r="B921" i="40"/>
  <c r="B922" i="40"/>
  <c r="B923" i="40"/>
  <c r="B924" i="40"/>
  <c r="B925" i="40"/>
  <c r="B926" i="40"/>
  <c r="B927" i="40"/>
  <c r="B928" i="40"/>
  <c r="B929" i="40"/>
  <c r="B930" i="40"/>
  <c r="B931" i="40"/>
  <c r="B932" i="40"/>
  <c r="B933" i="40"/>
  <c r="B934" i="40"/>
  <c r="B935" i="40"/>
  <c r="B936" i="40"/>
  <c r="B937" i="40"/>
  <c r="B938" i="40"/>
  <c r="B939" i="40"/>
  <c r="B940" i="40"/>
  <c r="B941" i="40"/>
  <c r="B942" i="40"/>
  <c r="B943" i="40"/>
  <c r="B944" i="40"/>
  <c r="B945" i="40"/>
  <c r="B946" i="40"/>
  <c r="B947" i="40"/>
  <c r="B948" i="40"/>
  <c r="B949" i="40"/>
  <c r="B950" i="40"/>
  <c r="B951" i="40"/>
  <c r="B952" i="40"/>
  <c r="B953" i="40"/>
  <c r="B954" i="40"/>
  <c r="B955" i="40"/>
  <c r="B956" i="40"/>
  <c r="B957" i="40"/>
  <c r="B958" i="40"/>
  <c r="B959" i="40"/>
  <c r="B960" i="40"/>
  <c r="B961" i="40"/>
  <c r="B962" i="40"/>
  <c r="B963" i="40"/>
  <c r="B964" i="40"/>
  <c r="B965" i="40"/>
  <c r="B966" i="40"/>
  <c r="B967" i="40"/>
  <c r="B968" i="40"/>
  <c r="B969" i="40"/>
  <c r="B970" i="40"/>
  <c r="B971" i="40"/>
  <c r="B972" i="40"/>
  <c r="B973" i="40"/>
  <c r="B974" i="40"/>
  <c r="B975" i="40"/>
  <c r="B976" i="40"/>
  <c r="B977" i="40"/>
  <c r="B978" i="40"/>
  <c r="B979" i="40"/>
  <c r="B980" i="40"/>
  <c r="B981" i="40"/>
  <c r="B982" i="40"/>
  <c r="B983" i="40"/>
  <c r="B984" i="40"/>
  <c r="B985" i="40"/>
  <c r="B986" i="40"/>
  <c r="B987" i="40"/>
  <c r="B988" i="40"/>
  <c r="B989" i="40"/>
  <c r="B990" i="40"/>
  <c r="B991" i="40"/>
  <c r="B992" i="40"/>
  <c r="B993" i="40"/>
  <c r="B994" i="40"/>
  <c r="B995" i="40"/>
  <c r="B996" i="40"/>
  <c r="B997" i="40"/>
  <c r="B998" i="40"/>
  <c r="B999" i="40"/>
  <c r="B1000" i="40"/>
  <c r="B1001" i="40"/>
  <c r="B1002" i="40"/>
  <c r="B1003" i="40"/>
  <c r="B1004" i="40"/>
  <c r="B1005" i="40"/>
  <c r="B1006" i="40"/>
  <c r="B1007" i="40"/>
  <c r="B1008" i="40"/>
  <c r="B1009" i="40"/>
  <c r="C5" i="40"/>
  <c r="B7" i="33"/>
  <c r="B6" i="33"/>
  <c r="B5" i="33"/>
  <c r="B6" i="26"/>
  <c r="B4" i="26"/>
  <c r="B5" i="26" s="1"/>
  <c r="B6" i="20"/>
  <c r="B4" i="20"/>
  <c r="B5" i="20" s="1"/>
  <c r="B64" i="11"/>
  <c r="B62" i="11"/>
  <c r="B63" i="11" s="1"/>
  <c r="B3" i="11"/>
  <c r="B4" i="11" s="1"/>
  <c r="B5" i="16"/>
  <c r="B3" i="16"/>
  <c r="B4" i="16" s="1"/>
  <c r="G8" i="16"/>
  <c r="H8" i="16" s="1"/>
  <c r="I8" i="16" s="1"/>
  <c r="J8" i="16" s="1"/>
  <c r="B5" i="25"/>
  <c r="B3" i="25"/>
  <c r="B4" i="25" s="1"/>
  <c r="B5" i="12"/>
  <c r="B3" i="12"/>
  <c r="B4" i="12" s="1"/>
  <c r="B5" i="22"/>
  <c r="B3" i="22"/>
  <c r="B4" i="22" s="1"/>
  <c r="B5" i="27"/>
  <c r="B3" i="27"/>
  <c r="B4" i="27" s="1"/>
  <c r="B5" i="11"/>
  <c r="B4" i="38"/>
  <c r="B5" i="38"/>
  <c r="B3" i="38"/>
  <c r="E28" i="16"/>
  <c r="B10" i="36"/>
  <c r="B5" i="36"/>
  <c r="B3" i="36"/>
  <c r="B4" i="36" s="1"/>
  <c r="B6" i="31"/>
  <c r="B6" i="29"/>
  <c r="F10" i="26"/>
  <c r="G10" i="26"/>
  <c r="H10" i="26"/>
  <c r="I10" i="26"/>
  <c r="B13" i="26"/>
  <c r="F13" i="26"/>
  <c r="G13" i="26"/>
  <c r="H13" i="26"/>
  <c r="I13" i="26"/>
  <c r="B14" i="26"/>
  <c r="F14" i="26"/>
  <c r="G14" i="26"/>
  <c r="H14" i="26"/>
  <c r="I14" i="26"/>
  <c r="F15" i="26"/>
  <c r="G15" i="26"/>
  <c r="H15" i="26"/>
  <c r="I15" i="26"/>
  <c r="P13" i="25"/>
  <c r="G36" i="8"/>
  <c r="F32" i="7" s="1"/>
  <c r="G37" i="8"/>
  <c r="F33" i="7" s="1"/>
  <c r="G38" i="8"/>
  <c r="F34" i="7" s="1"/>
  <c r="G39" i="8"/>
  <c r="F35" i="7" s="1"/>
  <c r="G40" i="8"/>
  <c r="F36" i="7" s="1"/>
  <c r="G41" i="8"/>
  <c r="F37" i="7" s="1"/>
  <c r="G42" i="8"/>
  <c r="F38" i="7" s="1"/>
  <c r="G43" i="8"/>
  <c r="F39" i="7" s="1"/>
  <c r="G44" i="8"/>
  <c r="F40" i="7" s="1"/>
  <c r="G35" i="8"/>
  <c r="F31" i="7" s="1"/>
  <c r="L47" i="9"/>
  <c r="H35" i="8"/>
  <c r="E32" i="7"/>
  <c r="E33" i="7"/>
  <c r="E34" i="7"/>
  <c r="E35" i="7"/>
  <c r="E36" i="7"/>
  <c r="E37" i="7"/>
  <c r="E38" i="7"/>
  <c r="E39" i="7"/>
  <c r="E40" i="7"/>
  <c r="E31" i="7"/>
  <c r="C32" i="7"/>
  <c r="C33" i="7"/>
  <c r="C34" i="7"/>
  <c r="C35" i="7"/>
  <c r="C36" i="7"/>
  <c r="C37" i="7"/>
  <c r="C38" i="7"/>
  <c r="C39" i="7"/>
  <c r="C40" i="7"/>
  <c r="C31" i="7"/>
  <c r="B32" i="7"/>
  <c r="B33" i="7"/>
  <c r="B34" i="7"/>
  <c r="B35" i="7"/>
  <c r="B36" i="7"/>
  <c r="B37" i="7"/>
  <c r="B38" i="7"/>
  <c r="B39" i="7"/>
  <c r="B40" i="7"/>
  <c r="B31" i="7"/>
  <c r="C4" i="7"/>
  <c r="B6" i="19"/>
  <c r="G10" i="8"/>
  <c r="G9" i="8"/>
  <c r="G8" i="8"/>
  <c r="G11" i="8"/>
  <c r="F11" i="8"/>
  <c r="I80" i="19"/>
  <c r="H80" i="19"/>
  <c r="G80" i="19"/>
  <c r="F80" i="19"/>
  <c r="E80" i="19"/>
  <c r="D80" i="19"/>
  <c r="C80" i="19"/>
  <c r="H75" i="19"/>
  <c r="G75" i="19"/>
  <c r="F75" i="19"/>
  <c r="C75" i="19"/>
  <c r="I75" i="19"/>
  <c r="H74" i="19"/>
  <c r="G74" i="19"/>
  <c r="F74" i="19"/>
  <c r="E74" i="19"/>
  <c r="E76" i="19" s="1"/>
  <c r="D74" i="19"/>
  <c r="D76" i="19" s="1"/>
  <c r="C74" i="19"/>
  <c r="I74" i="19"/>
  <c r="B5" i="18"/>
  <c r="B5" i="19" s="1"/>
  <c r="B3" i="18"/>
  <c r="B3" i="19" s="1"/>
  <c r="I10" i="33"/>
  <c r="M17" i="33"/>
  <c r="M24" i="33" s="1"/>
  <c r="M13"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73" i="33"/>
  <c r="D274" i="33"/>
  <c r="D275" i="33"/>
  <c r="D276" i="33"/>
  <c r="D277" i="33"/>
  <c r="D278" i="33"/>
  <c r="D279" i="33"/>
  <c r="D280" i="33"/>
  <c r="D281" i="33"/>
  <c r="D282" i="33"/>
  <c r="D283" i="33"/>
  <c r="D284" i="33"/>
  <c r="D285" i="33"/>
  <c r="D286" i="33"/>
  <c r="D287" i="33"/>
  <c r="D288" i="33"/>
  <c r="D289" i="33"/>
  <c r="D290" i="33"/>
  <c r="D291" i="33"/>
  <c r="D292" i="33"/>
  <c r="D293" i="33"/>
  <c r="D294" i="33"/>
  <c r="D295" i="33"/>
  <c r="D296" i="33"/>
  <c r="D297" i="33"/>
  <c r="D298" i="33"/>
  <c r="D299" i="33"/>
  <c r="D300" i="33"/>
  <c r="D301" i="33"/>
  <c r="D302" i="33"/>
  <c r="D303" i="33"/>
  <c r="D304" i="33"/>
  <c r="D305" i="33"/>
  <c r="D306" i="33"/>
  <c r="D307" i="33"/>
  <c r="D308" i="33"/>
  <c r="D309" i="33"/>
  <c r="D310" i="33"/>
  <c r="D311" i="33"/>
  <c r="D312" i="33"/>
  <c r="D313" i="33"/>
  <c r="D314" i="33"/>
  <c r="D315" i="33"/>
  <c r="D316" i="33"/>
  <c r="D317" i="33"/>
  <c r="D318" i="33"/>
  <c r="D319" i="33"/>
  <c r="D320" i="33"/>
  <c r="D321" i="33"/>
  <c r="D322" i="33"/>
  <c r="D323" i="33"/>
  <c r="D324" i="33"/>
  <c r="D325" i="33"/>
  <c r="D326" i="33"/>
  <c r="D327" i="33"/>
  <c r="D328" i="33"/>
  <c r="D329" i="33"/>
  <c r="D330" i="33"/>
  <c r="D331" i="33"/>
  <c r="D332" i="33"/>
  <c r="D333" i="33"/>
  <c r="D334" i="33"/>
  <c r="D335" i="33"/>
  <c r="D336" i="33"/>
  <c r="D337" i="33"/>
  <c r="D338" i="33"/>
  <c r="D339" i="33"/>
  <c r="D340" i="33"/>
  <c r="D341" i="33"/>
  <c r="D342" i="33"/>
  <c r="D343" i="33"/>
  <c r="D344" i="33"/>
  <c r="D345" i="33"/>
  <c r="D346" i="33"/>
  <c r="D347" i="33"/>
  <c r="D348" i="33"/>
  <c r="D349" i="33"/>
  <c r="D350" i="33"/>
  <c r="D351" i="33"/>
  <c r="D352" i="33"/>
  <c r="D353" i="33"/>
  <c r="D354" i="33"/>
  <c r="D355" i="33"/>
  <c r="D356" i="33"/>
  <c r="D357" i="33"/>
  <c r="D358" i="33"/>
  <c r="D359" i="33"/>
  <c r="D360" i="33"/>
  <c r="D361" i="33"/>
  <c r="D362" i="33"/>
  <c r="D363" i="33"/>
  <c r="D364" i="33"/>
  <c r="D365" i="33"/>
  <c r="D366" i="33"/>
  <c r="D367" i="33"/>
  <c r="D368" i="33"/>
  <c r="D369" i="33"/>
  <c r="D370" i="33"/>
  <c r="D371" i="33"/>
  <c r="D372" i="33"/>
  <c r="D373" i="33"/>
  <c r="D374" i="33"/>
  <c r="D375" i="33"/>
  <c r="D376" i="33"/>
  <c r="D377" i="33"/>
  <c r="D378" i="33"/>
  <c r="D379" i="33"/>
  <c r="D380" i="33"/>
  <c r="D381" i="33"/>
  <c r="D382" i="33"/>
  <c r="D383" i="33"/>
  <c r="D384" i="33"/>
  <c r="D385" i="33"/>
  <c r="D386" i="33"/>
  <c r="D387" i="33"/>
  <c r="D388" i="33"/>
  <c r="D389" i="33"/>
  <c r="D390" i="33"/>
  <c r="D391" i="33"/>
  <c r="D392" i="33"/>
  <c r="D393" i="33"/>
  <c r="D394" i="33"/>
  <c r="D395" i="33"/>
  <c r="D396" i="33"/>
  <c r="D397" i="33"/>
  <c r="D398" i="33"/>
  <c r="D399" i="33"/>
  <c r="D400" i="33"/>
  <c r="D401" i="33"/>
  <c r="D402" i="33"/>
  <c r="D403" i="33"/>
  <c r="D404" i="33"/>
  <c r="D405" i="33"/>
  <c r="D406" i="33"/>
  <c r="D407" i="33"/>
  <c r="D408" i="33"/>
  <c r="D409" i="33"/>
  <c r="D410" i="33"/>
  <c r="D411" i="33"/>
  <c r="D412" i="33"/>
  <c r="D413" i="33"/>
  <c r="D414" i="33"/>
  <c r="D415" i="33"/>
  <c r="D416" i="33"/>
  <c r="D417" i="33"/>
  <c r="D418" i="33"/>
  <c r="D419" i="33"/>
  <c r="D420" i="33"/>
  <c r="D421" i="33"/>
  <c r="D422" i="33"/>
  <c r="D423" i="33"/>
  <c r="D424" i="33"/>
  <c r="D425" i="33"/>
  <c r="D426" i="33"/>
  <c r="D427" i="33"/>
  <c r="D428" i="33"/>
  <c r="D429" i="33"/>
  <c r="D430" i="33"/>
  <c r="D431" i="33"/>
  <c r="D432" i="33"/>
  <c r="D433" i="33"/>
  <c r="D434" i="33"/>
  <c r="D435" i="33"/>
  <c r="D436" i="33"/>
  <c r="D437" i="33"/>
  <c r="D438" i="33"/>
  <c r="D439" i="33"/>
  <c r="D440" i="33"/>
  <c r="D441" i="33"/>
  <c r="D442" i="33"/>
  <c r="D443" i="33"/>
  <c r="D444" i="33"/>
  <c r="D445" i="33"/>
  <c r="D446" i="33"/>
  <c r="D447" i="33"/>
  <c r="D448" i="33"/>
  <c r="D449" i="33"/>
  <c r="D450" i="33"/>
  <c r="D451" i="33"/>
  <c r="D452" i="33"/>
  <c r="D453" i="33"/>
  <c r="D454" i="33"/>
  <c r="D455" i="33"/>
  <c r="D456" i="33"/>
  <c r="D457" i="33"/>
  <c r="D458" i="33"/>
  <c r="D459" i="33"/>
  <c r="D460" i="33"/>
  <c r="D461" i="33"/>
  <c r="D462" i="33"/>
  <c r="D463" i="33"/>
  <c r="D464" i="33"/>
  <c r="D465" i="33"/>
  <c r="D466" i="33"/>
  <c r="D467" i="33"/>
  <c r="D468" i="33"/>
  <c r="D469" i="33"/>
  <c r="D470" i="33"/>
  <c r="D471" i="33"/>
  <c r="D472" i="33"/>
  <c r="D473" i="33"/>
  <c r="D474" i="33"/>
  <c r="D475" i="33"/>
  <c r="D476" i="33"/>
  <c r="D477" i="33"/>
  <c r="D478" i="33"/>
  <c r="D479" i="33"/>
  <c r="D480" i="33"/>
  <c r="D481" i="33"/>
  <c r="D482" i="33"/>
  <c r="D483" i="33"/>
  <c r="D484" i="33"/>
  <c r="D485" i="33"/>
  <c r="D486" i="33"/>
  <c r="D487" i="33"/>
  <c r="D488" i="33"/>
  <c r="D489" i="33"/>
  <c r="D490" i="33"/>
  <c r="D491" i="33"/>
  <c r="D492" i="33"/>
  <c r="D493" i="33"/>
  <c r="D494" i="33"/>
  <c r="D495" i="33"/>
  <c r="D496" i="33"/>
  <c r="D497" i="33"/>
  <c r="D498" i="33"/>
  <c r="D499" i="33"/>
  <c r="D500" i="33"/>
  <c r="D501" i="33"/>
  <c r="D502" i="33"/>
  <c r="D503" i="33"/>
  <c r="D504" i="33"/>
  <c r="D505" i="33"/>
  <c r="D506" i="33"/>
  <c r="D507" i="33"/>
  <c r="D508" i="33"/>
  <c r="D509" i="33"/>
  <c r="D510" i="33"/>
  <c r="D511" i="33"/>
  <c r="D512" i="33"/>
  <c r="D513" i="33"/>
  <c r="D514" i="33"/>
  <c r="D515" i="33"/>
  <c r="D516" i="33"/>
  <c r="D517" i="33"/>
  <c r="D518" i="33"/>
  <c r="D519" i="33"/>
  <c r="D11" i="33"/>
  <c r="D520" i="33"/>
  <c r="D521" i="33"/>
  <c r="D522" i="33"/>
  <c r="D523" i="33"/>
  <c r="D524" i="33"/>
  <c r="D525" i="33"/>
  <c r="D526" i="33"/>
  <c r="D527" i="33"/>
  <c r="D528" i="33"/>
  <c r="D529" i="33"/>
  <c r="D530" i="33"/>
  <c r="D531" i="33"/>
  <c r="D532" i="33"/>
  <c r="D533" i="33"/>
  <c r="D534" i="33"/>
  <c r="D535" i="33"/>
  <c r="D536" i="33"/>
  <c r="D537" i="33"/>
  <c r="D538" i="33"/>
  <c r="D539" i="33"/>
  <c r="D540" i="33"/>
  <c r="D541" i="33"/>
  <c r="D542" i="33"/>
  <c r="D543" i="33"/>
  <c r="D544" i="33"/>
  <c r="D545" i="33"/>
  <c r="D546" i="33"/>
  <c r="D547" i="33"/>
  <c r="D548" i="33"/>
  <c r="D549" i="33"/>
  <c r="D550" i="33"/>
  <c r="D551" i="33"/>
  <c r="D552" i="33"/>
  <c r="D553" i="33"/>
  <c r="D554" i="33"/>
  <c r="D555" i="33"/>
  <c r="D556" i="33"/>
  <c r="D557" i="33"/>
  <c r="D558" i="33"/>
  <c r="D559" i="33"/>
  <c r="D560" i="33"/>
  <c r="D561" i="33"/>
  <c r="D562" i="33"/>
  <c r="D563" i="33"/>
  <c r="D564" i="33"/>
  <c r="D565" i="33"/>
  <c r="D566" i="33"/>
  <c r="D567" i="33"/>
  <c r="D568" i="33"/>
  <c r="D569" i="33"/>
  <c r="D570" i="33"/>
  <c r="D571" i="33"/>
  <c r="D572" i="33"/>
  <c r="D573" i="33"/>
  <c r="D574" i="33"/>
  <c r="D575" i="33"/>
  <c r="D576" i="33"/>
  <c r="D577" i="33"/>
  <c r="D578" i="33"/>
  <c r="D579" i="33"/>
  <c r="D580" i="33"/>
  <c r="D581" i="33"/>
  <c r="D582" i="33"/>
  <c r="D583" i="33"/>
  <c r="D584" i="33"/>
  <c r="D585" i="33"/>
  <c r="D586" i="33"/>
  <c r="D587" i="33"/>
  <c r="D588" i="33"/>
  <c r="D589" i="33"/>
  <c r="D590" i="33"/>
  <c r="D591" i="33"/>
  <c r="D592" i="33"/>
  <c r="D593" i="33"/>
  <c r="D594" i="33"/>
  <c r="D595" i="33"/>
  <c r="D596" i="33"/>
  <c r="D597" i="33"/>
  <c r="D598" i="33"/>
  <c r="D599" i="33"/>
  <c r="D600" i="33"/>
  <c r="D601" i="33"/>
  <c r="D602" i="33"/>
  <c r="D603" i="33"/>
  <c r="D604" i="33"/>
  <c r="D605" i="33"/>
  <c r="D606" i="33"/>
  <c r="D607" i="33"/>
  <c r="D608" i="33"/>
  <c r="D609" i="33"/>
  <c r="D610" i="33"/>
  <c r="D611" i="33"/>
  <c r="D612" i="33"/>
  <c r="D613" i="33"/>
  <c r="D614" i="33"/>
  <c r="D615" i="33"/>
  <c r="D616" i="33"/>
  <c r="D617" i="33"/>
  <c r="D618" i="33"/>
  <c r="D619" i="33"/>
  <c r="D620" i="33"/>
  <c r="D621" i="33"/>
  <c r="D622" i="33"/>
  <c r="D623" i="33"/>
  <c r="D624" i="33"/>
  <c r="D625" i="33"/>
  <c r="D626" i="33"/>
  <c r="D627" i="33"/>
  <c r="D628" i="33"/>
  <c r="D629" i="33"/>
  <c r="D630" i="33"/>
  <c r="D631" i="33"/>
  <c r="D632" i="33"/>
  <c r="D633" i="33"/>
  <c r="D634" i="33"/>
  <c r="D635" i="33"/>
  <c r="D636" i="33"/>
  <c r="D637" i="33"/>
  <c r="D638" i="33"/>
  <c r="D639" i="33"/>
  <c r="D640" i="33"/>
  <c r="D641" i="33"/>
  <c r="D642" i="33"/>
  <c r="D643" i="33"/>
  <c r="D644" i="33"/>
  <c r="D645" i="33"/>
  <c r="D646" i="33"/>
  <c r="D647" i="33"/>
  <c r="D648" i="33"/>
  <c r="D649" i="33"/>
  <c r="D650" i="33"/>
  <c r="D651" i="33"/>
  <c r="D652" i="33"/>
  <c r="D653" i="33"/>
  <c r="D654" i="33"/>
  <c r="D655" i="33"/>
  <c r="D656" i="33"/>
  <c r="D657" i="33"/>
  <c r="D658" i="33"/>
  <c r="D659" i="33"/>
  <c r="D660" i="33"/>
  <c r="D661" i="33"/>
  <c r="D662" i="33"/>
  <c r="D663" i="33"/>
  <c r="D664" i="33"/>
  <c r="D665" i="33"/>
  <c r="D666" i="33"/>
  <c r="D667" i="33"/>
  <c r="D668" i="33"/>
  <c r="D669" i="33"/>
  <c r="D670" i="33"/>
  <c r="D671" i="33"/>
  <c r="D672" i="33"/>
  <c r="D673" i="33"/>
  <c r="D674" i="33"/>
  <c r="D675" i="33"/>
  <c r="D676" i="33"/>
  <c r="D677" i="33"/>
  <c r="D678" i="33"/>
  <c r="D679" i="33"/>
  <c r="D680" i="33"/>
  <c r="D681" i="33"/>
  <c r="D682" i="33"/>
  <c r="D683" i="33"/>
  <c r="D684" i="33"/>
  <c r="D685" i="33"/>
  <c r="D686" i="33"/>
  <c r="D687" i="33"/>
  <c r="D688" i="33"/>
  <c r="D689" i="33"/>
  <c r="D690" i="33"/>
  <c r="D691" i="33"/>
  <c r="D692" i="33"/>
  <c r="D693" i="33"/>
  <c r="D694" i="33"/>
  <c r="D695" i="33"/>
  <c r="D696" i="33"/>
  <c r="D697" i="33"/>
  <c r="D698" i="33"/>
  <c r="D699" i="33"/>
  <c r="D700" i="33"/>
  <c r="D701" i="33"/>
  <c r="D702" i="33"/>
  <c r="D703" i="33"/>
  <c r="D704" i="33"/>
  <c r="D705" i="33"/>
  <c r="D706" i="33"/>
  <c r="D707" i="33"/>
  <c r="D708" i="33"/>
  <c r="D709" i="33"/>
  <c r="D710" i="33"/>
  <c r="D711" i="33"/>
  <c r="D712" i="33"/>
  <c r="D713" i="33"/>
  <c r="D714" i="33"/>
  <c r="D715" i="33"/>
  <c r="D716" i="33"/>
  <c r="D717" i="33"/>
  <c r="D718" i="33"/>
  <c r="D719" i="33"/>
  <c r="D720" i="33"/>
  <c r="D721" i="33"/>
  <c r="D722" i="33"/>
  <c r="D723" i="33"/>
  <c r="D724" i="33"/>
  <c r="D725" i="33"/>
  <c r="D726" i="33"/>
  <c r="D727" i="33"/>
  <c r="D728" i="33"/>
  <c r="D729" i="33"/>
  <c r="D730" i="33"/>
  <c r="D731" i="33"/>
  <c r="D732" i="33"/>
  <c r="D733" i="33"/>
  <c r="D734" i="33"/>
  <c r="D735" i="33"/>
  <c r="D736" i="33"/>
  <c r="D737" i="33"/>
  <c r="D738" i="33"/>
  <c r="D739" i="33"/>
  <c r="D740" i="33"/>
  <c r="D741" i="33"/>
  <c r="D742" i="33"/>
  <c r="D743" i="33"/>
  <c r="D744" i="33"/>
  <c r="D745" i="33"/>
  <c r="D746" i="33"/>
  <c r="D747" i="33"/>
  <c r="D748" i="33"/>
  <c r="D749" i="33"/>
  <c r="D750" i="33"/>
  <c r="D751" i="33"/>
  <c r="D752" i="33"/>
  <c r="D753" i="33"/>
  <c r="D754" i="33"/>
  <c r="D755" i="33"/>
  <c r="D756" i="33"/>
  <c r="D757" i="33"/>
  <c r="D758" i="33"/>
  <c r="D759" i="33"/>
  <c r="D760" i="33"/>
  <c r="D761" i="33"/>
  <c r="D762" i="33"/>
  <c r="D763" i="33"/>
  <c r="D764" i="33"/>
  <c r="D765" i="33"/>
  <c r="D766" i="33"/>
  <c r="D767" i="33"/>
  <c r="D768" i="33"/>
  <c r="D769" i="33"/>
  <c r="D770" i="33"/>
  <c r="D771" i="33"/>
  <c r="D772" i="33"/>
  <c r="D773" i="33"/>
  <c r="D774" i="33"/>
  <c r="D775" i="33"/>
  <c r="D776" i="33"/>
  <c r="D777" i="33"/>
  <c r="D778" i="33"/>
  <c r="D779" i="33"/>
  <c r="D780" i="33"/>
  <c r="D781" i="33"/>
  <c r="D782" i="33"/>
  <c r="D783" i="33"/>
  <c r="D784" i="33"/>
  <c r="D785" i="33"/>
  <c r="D786" i="33"/>
  <c r="D787" i="33"/>
  <c r="D788" i="33"/>
  <c r="D789" i="33"/>
  <c r="D790" i="33"/>
  <c r="D791" i="33"/>
  <c r="D792" i="33"/>
  <c r="D793" i="33"/>
  <c r="D794" i="33"/>
  <c r="D795" i="33"/>
  <c r="D796" i="33"/>
  <c r="D797" i="33"/>
  <c r="D798" i="33"/>
  <c r="D799" i="33"/>
  <c r="D800" i="33"/>
  <c r="D801" i="33"/>
  <c r="D802" i="33"/>
  <c r="D803" i="33"/>
  <c r="D804" i="33"/>
  <c r="D805" i="33"/>
  <c r="D806" i="33"/>
  <c r="D807" i="33"/>
  <c r="D808" i="33"/>
  <c r="D809" i="33"/>
  <c r="D810" i="33"/>
  <c r="D811" i="33"/>
  <c r="D812" i="33"/>
  <c r="D813" i="33"/>
  <c r="D814" i="33"/>
  <c r="D815" i="33"/>
  <c r="D816" i="33"/>
  <c r="D817" i="33"/>
  <c r="D818" i="33"/>
  <c r="D819" i="33"/>
  <c r="D820" i="33"/>
  <c r="D821" i="33"/>
  <c r="D822" i="33"/>
  <c r="D823" i="33"/>
  <c r="D824" i="33"/>
  <c r="D825" i="33"/>
  <c r="D826" i="33"/>
  <c r="D827" i="33"/>
  <c r="D828" i="33"/>
  <c r="D829" i="33"/>
  <c r="D830" i="33"/>
  <c r="D831" i="33"/>
  <c r="D832" i="33"/>
  <c r="D833" i="33"/>
  <c r="D834" i="33"/>
  <c r="D835" i="33"/>
  <c r="D836" i="33"/>
  <c r="D837" i="33"/>
  <c r="D838" i="33"/>
  <c r="D839" i="33"/>
  <c r="D840" i="33"/>
  <c r="D841" i="33"/>
  <c r="D842" i="33"/>
  <c r="D843" i="33"/>
  <c r="D844" i="33"/>
  <c r="D845" i="33"/>
  <c r="D846" i="33"/>
  <c r="D847" i="33"/>
  <c r="D848" i="33"/>
  <c r="D849" i="33"/>
  <c r="D850" i="33"/>
  <c r="D851" i="33"/>
  <c r="D852" i="33"/>
  <c r="D853" i="33"/>
  <c r="D854" i="33"/>
  <c r="D855" i="33"/>
  <c r="D856" i="33"/>
  <c r="D857" i="33"/>
  <c r="D858" i="33"/>
  <c r="D859" i="33"/>
  <c r="D860" i="33"/>
  <c r="D861" i="33"/>
  <c r="D862" i="33"/>
  <c r="D863" i="33"/>
  <c r="D864" i="33"/>
  <c r="D865" i="33"/>
  <c r="D866" i="33"/>
  <c r="D867" i="33"/>
  <c r="D868" i="33"/>
  <c r="D869" i="33"/>
  <c r="D870" i="33"/>
  <c r="D871" i="33"/>
  <c r="D872" i="33"/>
  <c r="D873" i="33"/>
  <c r="D874" i="33"/>
  <c r="D875" i="33"/>
  <c r="D876" i="33"/>
  <c r="D877" i="33"/>
  <c r="D878" i="33"/>
  <c r="D879" i="33"/>
  <c r="D880" i="33"/>
  <c r="D881" i="33"/>
  <c r="D882" i="33"/>
  <c r="D883" i="33"/>
  <c r="D884" i="33"/>
  <c r="D885" i="33"/>
  <c r="D886" i="33"/>
  <c r="D887" i="33"/>
  <c r="D888" i="33"/>
  <c r="D889" i="33"/>
  <c r="D890" i="33"/>
  <c r="D891" i="33"/>
  <c r="D892" i="33"/>
  <c r="D893" i="33"/>
  <c r="D894" i="33"/>
  <c r="D895" i="33"/>
  <c r="D896" i="33"/>
  <c r="D897" i="33"/>
  <c r="D898" i="33"/>
  <c r="D899" i="33"/>
  <c r="D900" i="33"/>
  <c r="D901" i="33"/>
  <c r="D902" i="33"/>
  <c r="D903" i="33"/>
  <c r="D904" i="33"/>
  <c r="D905" i="33"/>
  <c r="D906" i="33"/>
  <c r="D907" i="33"/>
  <c r="D908" i="33"/>
  <c r="D909" i="33"/>
  <c r="D910" i="33"/>
  <c r="D911" i="33"/>
  <c r="D912" i="33"/>
  <c r="D913" i="33"/>
  <c r="D914" i="33"/>
  <c r="D915" i="33"/>
  <c r="D916" i="33"/>
  <c r="D917" i="33"/>
  <c r="D918" i="33"/>
  <c r="D919" i="33"/>
  <c r="D920" i="33"/>
  <c r="D921" i="33"/>
  <c r="D922" i="33"/>
  <c r="D923" i="33"/>
  <c r="D924" i="33"/>
  <c r="D925" i="33"/>
  <c r="D926" i="33"/>
  <c r="D927" i="33"/>
  <c r="D928" i="33"/>
  <c r="D929" i="33"/>
  <c r="D930" i="33"/>
  <c r="D931" i="33"/>
  <c r="D932" i="33"/>
  <c r="D933" i="33"/>
  <c r="D934" i="33"/>
  <c r="D935" i="33"/>
  <c r="D936" i="33"/>
  <c r="D937" i="33"/>
  <c r="D938" i="33"/>
  <c r="D939" i="33"/>
  <c r="D940" i="33"/>
  <c r="D941" i="33"/>
  <c r="D942" i="33"/>
  <c r="D943" i="33"/>
  <c r="D944" i="33"/>
  <c r="D945" i="33"/>
  <c r="D946" i="33"/>
  <c r="D947" i="33"/>
  <c r="D948" i="33"/>
  <c r="D949" i="33"/>
  <c r="D950" i="33"/>
  <c r="D951" i="33"/>
  <c r="D952" i="33"/>
  <c r="D953" i="33"/>
  <c r="D954" i="33"/>
  <c r="D955" i="33"/>
  <c r="D956" i="33"/>
  <c r="D957" i="33"/>
  <c r="D958" i="33"/>
  <c r="D959" i="33"/>
  <c r="D960" i="33"/>
  <c r="D961" i="33"/>
  <c r="D962" i="33"/>
  <c r="D963" i="33"/>
  <c r="D964" i="33"/>
  <c r="D965" i="33"/>
  <c r="D966" i="33"/>
  <c r="D967" i="33"/>
  <c r="D968" i="33"/>
  <c r="D969" i="33"/>
  <c r="D970" i="33"/>
  <c r="D971" i="33"/>
  <c r="D972" i="33"/>
  <c r="D973" i="33"/>
  <c r="D974" i="33"/>
  <c r="D975" i="33"/>
  <c r="D976" i="33"/>
  <c r="D977" i="33"/>
  <c r="D978" i="33"/>
  <c r="D979" i="33"/>
  <c r="D980" i="33"/>
  <c r="D981" i="33"/>
  <c r="D982" i="33"/>
  <c r="D983" i="33"/>
  <c r="D984" i="33"/>
  <c r="D985" i="33"/>
  <c r="D986" i="33"/>
  <c r="D987" i="33"/>
  <c r="D988" i="33"/>
  <c r="D989" i="33"/>
  <c r="D990" i="33"/>
  <c r="D991" i="33"/>
  <c r="D992" i="33"/>
  <c r="D993" i="33"/>
  <c r="D994" i="33"/>
  <c r="D995" i="33"/>
  <c r="D996" i="33"/>
  <c r="D997" i="33"/>
  <c r="D998" i="33"/>
  <c r="D999" i="33"/>
  <c r="D1000" i="33"/>
  <c r="D1001" i="33"/>
  <c r="D1002" i="33"/>
  <c r="D1003" i="33"/>
  <c r="D1004" i="33"/>
  <c r="D1005" i="33"/>
  <c r="D1006" i="33"/>
  <c r="D1007" i="33"/>
  <c r="D1008" i="33"/>
  <c r="D1009" i="33"/>
  <c r="D1010" i="33"/>
  <c r="D1011" i="33"/>
  <c r="D1012" i="33"/>
  <c r="D1013" i="33"/>
  <c r="D1014" i="33"/>
  <c r="D1015" i="33"/>
  <c r="D1016" i="33"/>
  <c r="D1017" i="33"/>
  <c r="D1018" i="33"/>
  <c r="D1019" i="33"/>
  <c r="D1020" i="33"/>
  <c r="D1021" i="33"/>
  <c r="D1022" i="33"/>
  <c r="D1023" i="33"/>
  <c r="D1024" i="33"/>
  <c r="D1025" i="33"/>
  <c r="D1026" i="33"/>
  <c r="D1027" i="33"/>
  <c r="D1028" i="33"/>
  <c r="D1029" i="33"/>
  <c r="D1030" i="33"/>
  <c r="D1031" i="33"/>
  <c r="D1032" i="33"/>
  <c r="D1033" i="33"/>
  <c r="D1034" i="33"/>
  <c r="D1035" i="33"/>
  <c r="D1036" i="33"/>
  <c r="D1037" i="33"/>
  <c r="D1038" i="33"/>
  <c r="D1039" i="33"/>
  <c r="D1040" i="33"/>
  <c r="D1041" i="33"/>
  <c r="D1042" i="33"/>
  <c r="D1043" i="33"/>
  <c r="D1044" i="33"/>
  <c r="D1045" i="33"/>
  <c r="D1046" i="33"/>
  <c r="D1047" i="33"/>
  <c r="D1048" i="33"/>
  <c r="D1049" i="33"/>
  <c r="D1050" i="33"/>
  <c r="D1051" i="33"/>
  <c r="D1052" i="33"/>
  <c r="D1053" i="33"/>
  <c r="D1054" i="33"/>
  <c r="D1055" i="33"/>
  <c r="D1056" i="33"/>
  <c r="D1057" i="33"/>
  <c r="D1058" i="33"/>
  <c r="D1059" i="33"/>
  <c r="D1060" i="33"/>
  <c r="D1061" i="33"/>
  <c r="D1062" i="33"/>
  <c r="D1063" i="33"/>
  <c r="D1064" i="33"/>
  <c r="D1065" i="33"/>
  <c r="D1066" i="33"/>
  <c r="D1067" i="33"/>
  <c r="D1068" i="33"/>
  <c r="D1069" i="33"/>
  <c r="D1070" i="33"/>
  <c r="D1071" i="33"/>
  <c r="D1072" i="33"/>
  <c r="D1073" i="33"/>
  <c r="D1074" i="33"/>
  <c r="D1075" i="33"/>
  <c r="D1076" i="33"/>
  <c r="D1077" i="33"/>
  <c r="D1078" i="33"/>
  <c r="D1079" i="33"/>
  <c r="D1080" i="33"/>
  <c r="D1081" i="33"/>
  <c r="D1082" i="33"/>
  <c r="D1083" i="33"/>
  <c r="D1084" i="33"/>
  <c r="D1085" i="33"/>
  <c r="D1086" i="33"/>
  <c r="D1087" i="33"/>
  <c r="D1088" i="33"/>
  <c r="D1089" i="33"/>
  <c r="D1090" i="33"/>
  <c r="D1091" i="33"/>
  <c r="D1092" i="33"/>
  <c r="D1093" i="33"/>
  <c r="D1094" i="33"/>
  <c r="D1095" i="33"/>
  <c r="D1096" i="33"/>
  <c r="D1097" i="33"/>
  <c r="D1098" i="33"/>
  <c r="D1099" i="33"/>
  <c r="D1100" i="33"/>
  <c r="D1101" i="33"/>
  <c r="D1102" i="33"/>
  <c r="D1103" i="33"/>
  <c r="D1104" i="33"/>
  <c r="D1105" i="33"/>
  <c r="D1106" i="33"/>
  <c r="D1107" i="33"/>
  <c r="D1108" i="33"/>
  <c r="D1109" i="33"/>
  <c r="D1110" i="33"/>
  <c r="D1111" i="33"/>
  <c r="D1112" i="33"/>
  <c r="D1113" i="33"/>
  <c r="D1114" i="33"/>
  <c r="D1115" i="33"/>
  <c r="D1116" i="33"/>
  <c r="D1117" i="33"/>
  <c r="D1118" i="33"/>
  <c r="D1119" i="33"/>
  <c r="D1120" i="33"/>
  <c r="D1121" i="33"/>
  <c r="D1122" i="33"/>
  <c r="D1123" i="33"/>
  <c r="D1124" i="33"/>
  <c r="D1125" i="33"/>
  <c r="D1126" i="33"/>
  <c r="D1127" i="33"/>
  <c r="D1128" i="33"/>
  <c r="D1129" i="33"/>
  <c r="D1130" i="33"/>
  <c r="D1131" i="33"/>
  <c r="D1132" i="33"/>
  <c r="D1133" i="33"/>
  <c r="D1134" i="33"/>
  <c r="D1135" i="33"/>
  <c r="D1136" i="33"/>
  <c r="D1137" i="33"/>
  <c r="D1138" i="33"/>
  <c r="D1139" i="33"/>
  <c r="D1140" i="33"/>
  <c r="D1141" i="33"/>
  <c r="D1142" i="33"/>
  <c r="D1143" i="33"/>
  <c r="D1144" i="33"/>
  <c r="D1145" i="33"/>
  <c r="D1146" i="33"/>
  <c r="D1147" i="33"/>
  <c r="D1148" i="33"/>
  <c r="D1149" i="33"/>
  <c r="D1150" i="33"/>
  <c r="D1151" i="33"/>
  <c r="D1152" i="33"/>
  <c r="D1153" i="33"/>
  <c r="D1154" i="33"/>
  <c r="D1155" i="33"/>
  <c r="D1156" i="33"/>
  <c r="D1157" i="33"/>
  <c r="D1158" i="33"/>
  <c r="D1159" i="33"/>
  <c r="D1160" i="33"/>
  <c r="D1161" i="33"/>
  <c r="D1162" i="33"/>
  <c r="D1163" i="33"/>
  <c r="D1164" i="33"/>
  <c r="D1165" i="33"/>
  <c r="D1166" i="33"/>
  <c r="D1167" i="33"/>
  <c r="D1168" i="33"/>
  <c r="D1169" i="33"/>
  <c r="D1170" i="33"/>
  <c r="D1171" i="33"/>
  <c r="D1172" i="33"/>
  <c r="D1173" i="33"/>
  <c r="D1174" i="33"/>
  <c r="D1175" i="33"/>
  <c r="D1176" i="33"/>
  <c r="D1177" i="33"/>
  <c r="D1178" i="33"/>
  <c r="D1179" i="33"/>
  <c r="D1180" i="33"/>
  <c r="D1181" i="33"/>
  <c r="D1182" i="33"/>
  <c r="D1183" i="33"/>
  <c r="D1184" i="33"/>
  <c r="D1185" i="33"/>
  <c r="D1186" i="33"/>
  <c r="D1187" i="33"/>
  <c r="D1188" i="33"/>
  <c r="D1189" i="33"/>
  <c r="D1190" i="33"/>
  <c r="D1191" i="33"/>
  <c r="D1192" i="33"/>
  <c r="D1193" i="33"/>
  <c r="D1194" i="33"/>
  <c r="D1195" i="33"/>
  <c r="D1196" i="33"/>
  <c r="D1197" i="33"/>
  <c r="D1198" i="33"/>
  <c r="D1199" i="33"/>
  <c r="D1200" i="33"/>
  <c r="D1201" i="33"/>
  <c r="D1202" i="33"/>
  <c r="D1203" i="33"/>
  <c r="D1204" i="33"/>
  <c r="D1205" i="33"/>
  <c r="D1206" i="33"/>
  <c r="D1207" i="33"/>
  <c r="D1208" i="33"/>
  <c r="D1209" i="33"/>
  <c r="D1210" i="33"/>
  <c r="D1211" i="33"/>
  <c r="D1212" i="33"/>
  <c r="D1213" i="33"/>
  <c r="D1214" i="33"/>
  <c r="D1215" i="33"/>
  <c r="D1216" i="33"/>
  <c r="D1217" i="33"/>
  <c r="D1218" i="33"/>
  <c r="D1219" i="33"/>
  <c r="D1220" i="33"/>
  <c r="D1221" i="33"/>
  <c r="D1222" i="33"/>
  <c r="D1223" i="33"/>
  <c r="D1224" i="33"/>
  <c r="D1225" i="33"/>
  <c r="D1226" i="33"/>
  <c r="D1227" i="33"/>
  <c r="D1228" i="33"/>
  <c r="D1229" i="33"/>
  <c r="D1230" i="33"/>
  <c r="D1231" i="33"/>
  <c r="D1232" i="33"/>
  <c r="D1233" i="33"/>
  <c r="D1234" i="33"/>
  <c r="D1235" i="33"/>
  <c r="D1236" i="33"/>
  <c r="D1237" i="33"/>
  <c r="D1238" i="33"/>
  <c r="D1239" i="33"/>
  <c r="D1240" i="33"/>
  <c r="D1241" i="33"/>
  <c r="D1242" i="33"/>
  <c r="D1243" i="33"/>
  <c r="D1244" i="33"/>
  <c r="D1245" i="33"/>
  <c r="D1246" i="33"/>
  <c r="D1247" i="33"/>
  <c r="D1248" i="33"/>
  <c r="D1249" i="33"/>
  <c r="D1250" i="33"/>
  <c r="D1251" i="33"/>
  <c r="D1252" i="33"/>
  <c r="D1253" i="33"/>
  <c r="D1254" i="33"/>
  <c r="D1255" i="33"/>
  <c r="D1256" i="33"/>
  <c r="D1257" i="33"/>
  <c r="D1258" i="33"/>
  <c r="D1259" i="33"/>
  <c r="D1260" i="33"/>
  <c r="D1261" i="33"/>
  <c r="D1262" i="33"/>
  <c r="D1263" i="33"/>
  <c r="D1264" i="33"/>
  <c r="D1265" i="33"/>
  <c r="D1266" i="33"/>
  <c r="D1267" i="33"/>
  <c r="D1268" i="33"/>
  <c r="D1269" i="33"/>
  <c r="D1270" i="33"/>
  <c r="D1271" i="33"/>
  <c r="D1272" i="33"/>
  <c r="D1273" i="33"/>
  <c r="D1274" i="33"/>
  <c r="D1275" i="33"/>
  <c r="D1276" i="33"/>
  <c r="D1277" i="33"/>
  <c r="D1278" i="33"/>
  <c r="D1279" i="33"/>
  <c r="D1280" i="33"/>
  <c r="D1281" i="33"/>
  <c r="D1282" i="33"/>
  <c r="D1283" i="33"/>
  <c r="D1284" i="33"/>
  <c r="D1285" i="33"/>
  <c r="D1286" i="33"/>
  <c r="D1287" i="33"/>
  <c r="D1288" i="33"/>
  <c r="D1289" i="33"/>
  <c r="D1290" i="33"/>
  <c r="D1291" i="33"/>
  <c r="D1292" i="33"/>
  <c r="D1293" i="33"/>
  <c r="D1294" i="33"/>
  <c r="D1295" i="33"/>
  <c r="D1296" i="33"/>
  <c r="D1297" i="33"/>
  <c r="D1298" i="33"/>
  <c r="D1299" i="33"/>
  <c r="D1300" i="33"/>
  <c r="D1301" i="33"/>
  <c r="D1302" i="33"/>
  <c r="D1303" i="33"/>
  <c r="D1304" i="33"/>
  <c r="D1305" i="33"/>
  <c r="D1306" i="33"/>
  <c r="D1307" i="33"/>
  <c r="D1308" i="33"/>
  <c r="D1309" i="33"/>
  <c r="D1310" i="33"/>
  <c r="D1311" i="33"/>
  <c r="D1312" i="33"/>
  <c r="D1313" i="33"/>
  <c r="D1314" i="33"/>
  <c r="D1315" i="33"/>
  <c r="D1316" i="33"/>
  <c r="D1317" i="33"/>
  <c r="D1318" i="33"/>
  <c r="D1319" i="33"/>
  <c r="D1320" i="33"/>
  <c r="D1321" i="33"/>
  <c r="D1322" i="33"/>
  <c r="D1323" i="33"/>
  <c r="D1324" i="33"/>
  <c r="D1325" i="33"/>
  <c r="D1326" i="33"/>
  <c r="D1327" i="33"/>
  <c r="D1328" i="33"/>
  <c r="D1329" i="33"/>
  <c r="D1330" i="33"/>
  <c r="D1331" i="33"/>
  <c r="D1332" i="33"/>
  <c r="D1333" i="33"/>
  <c r="D1334" i="33"/>
  <c r="D1335" i="33"/>
  <c r="D1336" i="33"/>
  <c r="D1337" i="33"/>
  <c r="D1338" i="33"/>
  <c r="D1339" i="33"/>
  <c r="D1340" i="33"/>
  <c r="D1341" i="33"/>
  <c r="D1342" i="33"/>
  <c r="D1343" i="33"/>
  <c r="D1344" i="33"/>
  <c r="D1345" i="33"/>
  <c r="D1346" i="33"/>
  <c r="D1347" i="33"/>
  <c r="D1348" i="33"/>
  <c r="D1349" i="33"/>
  <c r="D1350" i="33"/>
  <c r="D1351" i="33"/>
  <c r="D1352" i="33"/>
  <c r="D1353" i="33"/>
  <c r="D1354" i="33"/>
  <c r="D1355" i="33"/>
  <c r="D1356" i="33"/>
  <c r="D1357" i="33"/>
  <c r="D1358" i="33"/>
  <c r="D1359" i="33"/>
  <c r="D1360" i="33"/>
  <c r="D1361" i="33"/>
  <c r="D1362" i="33"/>
  <c r="D1363" i="33"/>
  <c r="D1364" i="33"/>
  <c r="D1365" i="33"/>
  <c r="D1366" i="33"/>
  <c r="D1367" i="33"/>
  <c r="D1368" i="33"/>
  <c r="D1369" i="33"/>
  <c r="D1370" i="33"/>
  <c r="D1371" i="33"/>
  <c r="D1372" i="33"/>
  <c r="D1373" i="33"/>
  <c r="D1374" i="33"/>
  <c r="D1375" i="33"/>
  <c r="D1376" i="33"/>
  <c r="D1377" i="33"/>
  <c r="D1378" i="33"/>
  <c r="D1379" i="33"/>
  <c r="D1380" i="33"/>
  <c r="D1381" i="33"/>
  <c r="D1382" i="33"/>
  <c r="D1383" i="33"/>
  <c r="D1384" i="33"/>
  <c r="D1385" i="33"/>
  <c r="D1386" i="33"/>
  <c r="D1387" i="33"/>
  <c r="D1388" i="33"/>
  <c r="D1389" i="33"/>
  <c r="D1390" i="33"/>
  <c r="D1391" i="33"/>
  <c r="D1392" i="33"/>
  <c r="D1393" i="33"/>
  <c r="D1394" i="33"/>
  <c r="D1395" i="33"/>
  <c r="D1396" i="33"/>
  <c r="D1397" i="33"/>
  <c r="D1398" i="33"/>
  <c r="D1399" i="33"/>
  <c r="D1400" i="33"/>
  <c r="D1401" i="33"/>
  <c r="D1402" i="33"/>
  <c r="D1403" i="33"/>
  <c r="D1404" i="33"/>
  <c r="D1405" i="33"/>
  <c r="D1406" i="33"/>
  <c r="D1407" i="33"/>
  <c r="D1408" i="33"/>
  <c r="D1409" i="33"/>
  <c r="D1410" i="33"/>
  <c r="D1411" i="33"/>
  <c r="D1412" i="33"/>
  <c r="D1413" i="33"/>
  <c r="D1414" i="33"/>
  <c r="D1415" i="33"/>
  <c r="D1416" i="33"/>
  <c r="D1417" i="33"/>
  <c r="D1418" i="33"/>
  <c r="D1419" i="33"/>
  <c r="D1420" i="33"/>
  <c r="D1421" i="33"/>
  <c r="D1422" i="33"/>
  <c r="D1423" i="33"/>
  <c r="D1424" i="33"/>
  <c r="D1425" i="33"/>
  <c r="D1426" i="33"/>
  <c r="D1427" i="33"/>
  <c r="D1428" i="33"/>
  <c r="D1429" i="33"/>
  <c r="D1430" i="33"/>
  <c r="D1431" i="33"/>
  <c r="D1432" i="33"/>
  <c r="D1433" i="33"/>
  <c r="D1434" i="33"/>
  <c r="D1435" i="33"/>
  <c r="D1436" i="33"/>
  <c r="D1437" i="33"/>
  <c r="D1438" i="33"/>
  <c r="D1439" i="33"/>
  <c r="D1440" i="33"/>
  <c r="D1441" i="33"/>
  <c r="D1442" i="33"/>
  <c r="D1443" i="33"/>
  <c r="D1444" i="33"/>
  <c r="D1445" i="33"/>
  <c r="D1446" i="33"/>
  <c r="D1447" i="33"/>
  <c r="D1448" i="33"/>
  <c r="D1449" i="33"/>
  <c r="D1450" i="33"/>
  <c r="D1451" i="33"/>
  <c r="D1452" i="33"/>
  <c r="D1453" i="33"/>
  <c r="D1454" i="33"/>
  <c r="D1455" i="33"/>
  <c r="D1456" i="33"/>
  <c r="D1457" i="33"/>
  <c r="D1458" i="33"/>
  <c r="D1459" i="33"/>
  <c r="D1460" i="33"/>
  <c r="D1461" i="33"/>
  <c r="D1462" i="33"/>
  <c r="D1463" i="33"/>
  <c r="D1464" i="33"/>
  <c r="D1465" i="33"/>
  <c r="D1466" i="33"/>
  <c r="D1467" i="33"/>
  <c r="D1468" i="33"/>
  <c r="D1469" i="33"/>
  <c r="D1470" i="33"/>
  <c r="D1471" i="33"/>
  <c r="D1472" i="33"/>
  <c r="D1473" i="33"/>
  <c r="D1474" i="33"/>
  <c r="D1475" i="33"/>
  <c r="D1476" i="33"/>
  <c r="D1477" i="33"/>
  <c r="D1478" i="33"/>
  <c r="D1479" i="33"/>
  <c r="D1480" i="33"/>
  <c r="D1481" i="33"/>
  <c r="D1482" i="33"/>
  <c r="D1483" i="33"/>
  <c r="D1484" i="33"/>
  <c r="D1485" i="33"/>
  <c r="D1486" i="33"/>
  <c r="D1487" i="33"/>
  <c r="D1488" i="33"/>
  <c r="D1489" i="33"/>
  <c r="D1490" i="33"/>
  <c r="D1491" i="33"/>
  <c r="D1492" i="33"/>
  <c r="D1493" i="33"/>
  <c r="D1494" i="33"/>
  <c r="D1495" i="33"/>
  <c r="D1496" i="33"/>
  <c r="D1497" i="33"/>
  <c r="D1498" i="33"/>
  <c r="D1499" i="33"/>
  <c r="D1500" i="33"/>
  <c r="D1501" i="33"/>
  <c r="D1502" i="33"/>
  <c r="D1503" i="33"/>
  <c r="D1504" i="33"/>
  <c r="D1505" i="33"/>
  <c r="D1506" i="33"/>
  <c r="D1507" i="33"/>
  <c r="D1508" i="33"/>
  <c r="D1509" i="33"/>
  <c r="D1510" i="33"/>
  <c r="D1511" i="33"/>
  <c r="D1512" i="33"/>
  <c r="D1513" i="33"/>
  <c r="D1514" i="33"/>
  <c r="D1515" i="33"/>
  <c r="D1516" i="33"/>
  <c r="D1517" i="33"/>
  <c r="D1518" i="33"/>
  <c r="D1519" i="33"/>
  <c r="D1520" i="33"/>
  <c r="D1521" i="33"/>
  <c r="D1522" i="33"/>
  <c r="D1523" i="33"/>
  <c r="D1524" i="33"/>
  <c r="D1525" i="33"/>
  <c r="D1526" i="33"/>
  <c r="D1527" i="33"/>
  <c r="D1528" i="33"/>
  <c r="D1529" i="33"/>
  <c r="D1530" i="33"/>
  <c r="D1531" i="33"/>
  <c r="D1532" i="33"/>
  <c r="D1533" i="33"/>
  <c r="D1534" i="33"/>
  <c r="D1535" i="33"/>
  <c r="D1536" i="33"/>
  <c r="D1537" i="33"/>
  <c r="D1538" i="33"/>
  <c r="D1539" i="33"/>
  <c r="D1540" i="33"/>
  <c r="D1541" i="33"/>
  <c r="D1542" i="33"/>
  <c r="D1543" i="33"/>
  <c r="D1544" i="33"/>
  <c r="D1545" i="33"/>
  <c r="D1546" i="33"/>
  <c r="D1547" i="33"/>
  <c r="D1548" i="33"/>
  <c r="D1549" i="33"/>
  <c r="D1550" i="33"/>
  <c r="D1551" i="33"/>
  <c r="D1552" i="33"/>
  <c r="D1553" i="33"/>
  <c r="D1554" i="33"/>
  <c r="D1555" i="33"/>
  <c r="D1556" i="33"/>
  <c r="D1557" i="33"/>
  <c r="D1558" i="33"/>
  <c r="D1559" i="33"/>
  <c r="D1560" i="33"/>
  <c r="D1561" i="33"/>
  <c r="D1562" i="33"/>
  <c r="D1563" i="33"/>
  <c r="D1564" i="33"/>
  <c r="D1565" i="33"/>
  <c r="D1566" i="33"/>
  <c r="D1567" i="33"/>
  <c r="D1568" i="33"/>
  <c r="D1569" i="33"/>
  <c r="D1570" i="33"/>
  <c r="D1571" i="33"/>
  <c r="D1572" i="33"/>
  <c r="D1573" i="33"/>
  <c r="D1574" i="33"/>
  <c r="D1575" i="33"/>
  <c r="D1576" i="33"/>
  <c r="D1577" i="33"/>
  <c r="D1578" i="33"/>
  <c r="D1579" i="33"/>
  <c r="D1580" i="33"/>
  <c r="D1581" i="33"/>
  <c r="D1582" i="33"/>
  <c r="D1583" i="33"/>
  <c r="D1584" i="33"/>
  <c r="D1585" i="33"/>
  <c r="D1586" i="33"/>
  <c r="D1587" i="33"/>
  <c r="D1588" i="33"/>
  <c r="D1589" i="33"/>
  <c r="D1590" i="33"/>
  <c r="D1591" i="33"/>
  <c r="D1592" i="33"/>
  <c r="D1593" i="33"/>
  <c r="D1594" i="33"/>
  <c r="D1595" i="33"/>
  <c r="D1596" i="33"/>
  <c r="D1597" i="33"/>
  <c r="D1598" i="33"/>
  <c r="D1599" i="33"/>
  <c r="D1600" i="33"/>
  <c r="D1601" i="33"/>
  <c r="D1602" i="33"/>
  <c r="D1603" i="33"/>
  <c r="D1604" i="33"/>
  <c r="D1605" i="33"/>
  <c r="D1606" i="33"/>
  <c r="D1607" i="33"/>
  <c r="D1608" i="33"/>
  <c r="D1609" i="33"/>
  <c r="D1610" i="33"/>
  <c r="D1611" i="33"/>
  <c r="D1612" i="33"/>
  <c r="D1613" i="33"/>
  <c r="D1614" i="33"/>
  <c r="D1615" i="33"/>
  <c r="D1616" i="33"/>
  <c r="D1617" i="33"/>
  <c r="D1618" i="33"/>
  <c r="D1619" i="33"/>
  <c r="D1620" i="33"/>
  <c r="D1621" i="33"/>
  <c r="D1622" i="33"/>
  <c r="D1623" i="33"/>
  <c r="D1624" i="33"/>
  <c r="D1625" i="33"/>
  <c r="D1626" i="33"/>
  <c r="D1627" i="33"/>
  <c r="D1628" i="33"/>
  <c r="D1629" i="33"/>
  <c r="D1630" i="33"/>
  <c r="D1631" i="33"/>
  <c r="D1632" i="33"/>
  <c r="D1633" i="33"/>
  <c r="D1634" i="33"/>
  <c r="D1635" i="33"/>
  <c r="D1636" i="33"/>
  <c r="D1637" i="33"/>
  <c r="D1638" i="33"/>
  <c r="D1639" i="33"/>
  <c r="D1640" i="33"/>
  <c r="D1641" i="33"/>
  <c r="D1642" i="33"/>
  <c r="D1643" i="33"/>
  <c r="D1644" i="33"/>
  <c r="D1645" i="33"/>
  <c r="D1646" i="33"/>
  <c r="D1647" i="33"/>
  <c r="D1648" i="33"/>
  <c r="D1649" i="33"/>
  <c r="D1650" i="33"/>
  <c r="D1651" i="33"/>
  <c r="D1652" i="33"/>
  <c r="D1653" i="33"/>
  <c r="D1654" i="33"/>
  <c r="D1655" i="33"/>
  <c r="D1656" i="33"/>
  <c r="D1657" i="33"/>
  <c r="D1658" i="33"/>
  <c r="D1659" i="33"/>
  <c r="D1660" i="33"/>
  <c r="D1661" i="33"/>
  <c r="D1662" i="33"/>
  <c r="D1663" i="33"/>
  <c r="D1664" i="33"/>
  <c r="D1665" i="33"/>
  <c r="D1666" i="33"/>
  <c r="D1667" i="33"/>
  <c r="D1668" i="33"/>
  <c r="D1669" i="33"/>
  <c r="D1670" i="33"/>
  <c r="D1671" i="33"/>
  <c r="D1672" i="33"/>
  <c r="D1673" i="33"/>
  <c r="D1674" i="33"/>
  <c r="D1675" i="33"/>
  <c r="D1676" i="33"/>
  <c r="D1677" i="33"/>
  <c r="D1678" i="33"/>
  <c r="D1679" i="33"/>
  <c r="D1680" i="33"/>
  <c r="D1681" i="33"/>
  <c r="D1682" i="33"/>
  <c r="D1683" i="33"/>
  <c r="D1684" i="33"/>
  <c r="D1685" i="33"/>
  <c r="D1686" i="33"/>
  <c r="D1687" i="33"/>
  <c r="D1688" i="33"/>
  <c r="D1689" i="33"/>
  <c r="D1690" i="33"/>
  <c r="D1691" i="33"/>
  <c r="D1692" i="33"/>
  <c r="D1693" i="33"/>
  <c r="D1694" i="33"/>
  <c r="D1695" i="33"/>
  <c r="D1696" i="33"/>
  <c r="D1697" i="33"/>
  <c r="D1698" i="33"/>
  <c r="D1699" i="33"/>
  <c r="D1700" i="33"/>
  <c r="D1701" i="33"/>
  <c r="D1702" i="33"/>
  <c r="D1703" i="33"/>
  <c r="D1704" i="33"/>
  <c r="D1705" i="33"/>
  <c r="D1706" i="33"/>
  <c r="D1707" i="33"/>
  <c r="D1708" i="33"/>
  <c r="D1709" i="33"/>
  <c r="D1710" i="33"/>
  <c r="D1711" i="33"/>
  <c r="D1712" i="33"/>
  <c r="D1713" i="33"/>
  <c r="D1714" i="33"/>
  <c r="D1715" i="33"/>
  <c r="D1716" i="33"/>
  <c r="D1717" i="33"/>
  <c r="D1718" i="33"/>
  <c r="D1719" i="33"/>
  <c r="D1720" i="33"/>
  <c r="D1721" i="33"/>
  <c r="D1722" i="33"/>
  <c r="D1723" i="33"/>
  <c r="D1724" i="33"/>
  <c r="D1725" i="33"/>
  <c r="D1726" i="33"/>
  <c r="D1727" i="33"/>
  <c r="D1728" i="33"/>
  <c r="D1729" i="33"/>
  <c r="D1730" i="33"/>
  <c r="D1731" i="33"/>
  <c r="D1732" i="33"/>
  <c r="D1733" i="33"/>
  <c r="D1734" i="33"/>
  <c r="D1735" i="33"/>
  <c r="D1736" i="33"/>
  <c r="D1737" i="33"/>
  <c r="D1738" i="33"/>
  <c r="D1739" i="33"/>
  <c r="D1740" i="33"/>
  <c r="D1741" i="33"/>
  <c r="D1742" i="33"/>
  <c r="D1743" i="33"/>
  <c r="D1744" i="33"/>
  <c r="D1745" i="33"/>
  <c r="D1746" i="33"/>
  <c r="D1747" i="33"/>
  <c r="D1748" i="33"/>
  <c r="D1749" i="33"/>
  <c r="D1750" i="33"/>
  <c r="D1751" i="33"/>
  <c r="D1752" i="33"/>
  <c r="D1753" i="33"/>
  <c r="D1754" i="33"/>
  <c r="D1755" i="33"/>
  <c r="D1756" i="33"/>
  <c r="D1757" i="33"/>
  <c r="D1758" i="33"/>
  <c r="D1759" i="33"/>
  <c r="D1760" i="33"/>
  <c r="D1761" i="33"/>
  <c r="D1762" i="33"/>
  <c r="D1763" i="33"/>
  <c r="D1764" i="33"/>
  <c r="D1765" i="33"/>
  <c r="D1766" i="33"/>
  <c r="D1767" i="33"/>
  <c r="D1768" i="33"/>
  <c r="D1769" i="33"/>
  <c r="D1770" i="33"/>
  <c r="D1771" i="33"/>
  <c r="D1772" i="33"/>
  <c r="D1773" i="33"/>
  <c r="D1774" i="33"/>
  <c r="D1775" i="33"/>
  <c r="D1776" i="33"/>
  <c r="D1777" i="33"/>
  <c r="D1778" i="33"/>
  <c r="D1779" i="33"/>
  <c r="D1780" i="33"/>
  <c r="D1781" i="33"/>
  <c r="D1782" i="33"/>
  <c r="D1783" i="33"/>
  <c r="D1784" i="33"/>
  <c r="D1785" i="33"/>
  <c r="D1786" i="33"/>
  <c r="D1787" i="33"/>
  <c r="D1788" i="33"/>
  <c r="D1789" i="33"/>
  <c r="D1790" i="33"/>
  <c r="D1791" i="33"/>
  <c r="D1792" i="33"/>
  <c r="D1793" i="33"/>
  <c r="D1794" i="33"/>
  <c r="D1795" i="33"/>
  <c r="D1796" i="33"/>
  <c r="D1797" i="33"/>
  <c r="D1798" i="33"/>
  <c r="D1799" i="33"/>
  <c r="D1800" i="33"/>
  <c r="D1801" i="33"/>
  <c r="D1802" i="33"/>
  <c r="D1803" i="33"/>
  <c r="D1804" i="33"/>
  <c r="D1805" i="33"/>
  <c r="D1806" i="33"/>
  <c r="D1807" i="33"/>
  <c r="D1808" i="33"/>
  <c r="D1809" i="33"/>
  <c r="D1810" i="33"/>
  <c r="D1811" i="33"/>
  <c r="D1812" i="33"/>
  <c r="D1813" i="33"/>
  <c r="D1814" i="33"/>
  <c r="D1815" i="33"/>
  <c r="D1816" i="33"/>
  <c r="D1817" i="33"/>
  <c r="D1818" i="33"/>
  <c r="D1819" i="33"/>
  <c r="D1820" i="33"/>
  <c r="D1821" i="33"/>
  <c r="D1822" i="33"/>
  <c r="D1823" i="33"/>
  <c r="D1824" i="33"/>
  <c r="D1825" i="33"/>
  <c r="D1826" i="33"/>
  <c r="D1827" i="33"/>
  <c r="D1828" i="33"/>
  <c r="D1829" i="33"/>
  <c r="D1830" i="33"/>
  <c r="D1831" i="33"/>
  <c r="D1832" i="33"/>
  <c r="D1833" i="33"/>
  <c r="D1834" i="33"/>
  <c r="D1835" i="33"/>
  <c r="D1836" i="33"/>
  <c r="D1837" i="33"/>
  <c r="D1838" i="33"/>
  <c r="D1839" i="33"/>
  <c r="D1840" i="33"/>
  <c r="D1841" i="33"/>
  <c r="D1842" i="33"/>
  <c r="D1843" i="33"/>
  <c r="D1844" i="33"/>
  <c r="D1845" i="33"/>
  <c r="D1846" i="33"/>
  <c r="D1847" i="33"/>
  <c r="D1848" i="33"/>
  <c r="D1849" i="33"/>
  <c r="D1850" i="33"/>
  <c r="D1851" i="33"/>
  <c r="D1852" i="33"/>
  <c r="D1853" i="33"/>
  <c r="D1854" i="33"/>
  <c r="D1855" i="33"/>
  <c r="D1856" i="33"/>
  <c r="D1857" i="33"/>
  <c r="D1858" i="33"/>
  <c r="D1859" i="33"/>
  <c r="D1860" i="33"/>
  <c r="D1861" i="33"/>
  <c r="D1862" i="33"/>
  <c r="D1863" i="33"/>
  <c r="D1864" i="33"/>
  <c r="D1865" i="33"/>
  <c r="D1866" i="33"/>
  <c r="D1867" i="33"/>
  <c r="D1868" i="33"/>
  <c r="D1869" i="33"/>
  <c r="D1870" i="33"/>
  <c r="D1871" i="33"/>
  <c r="D1872" i="33"/>
  <c r="D1873" i="33"/>
  <c r="D1874" i="33"/>
  <c r="D1875" i="33"/>
  <c r="D1876" i="33"/>
  <c r="D1877" i="33"/>
  <c r="D1878" i="33"/>
  <c r="D1879" i="33"/>
  <c r="D1880" i="33"/>
  <c r="D1881" i="33"/>
  <c r="D1882" i="33"/>
  <c r="D1883" i="33"/>
  <c r="D1884" i="33"/>
  <c r="D1885" i="33"/>
  <c r="D1886" i="33"/>
  <c r="D1887" i="33"/>
  <c r="D1888" i="33"/>
  <c r="D1889" i="33"/>
  <c r="D1890" i="33"/>
  <c r="D1891" i="33"/>
  <c r="D1892" i="33"/>
  <c r="D1893" i="33"/>
  <c r="D1894" i="33"/>
  <c r="D1895" i="33"/>
  <c r="D1896" i="33"/>
  <c r="D1897" i="33"/>
  <c r="D1898" i="33"/>
  <c r="D1899" i="33"/>
  <c r="D1900" i="33"/>
  <c r="D1901" i="33"/>
  <c r="D1902" i="33"/>
  <c r="D1903" i="33"/>
  <c r="D1904" i="33"/>
  <c r="D1905" i="33"/>
  <c r="D1906" i="33"/>
  <c r="D1907" i="33"/>
  <c r="D1908" i="33"/>
  <c r="D1909" i="33"/>
  <c r="D1910" i="33"/>
  <c r="D1911" i="33"/>
  <c r="D1912" i="33"/>
  <c r="D1913" i="33"/>
  <c r="D1914" i="33"/>
  <c r="D1915" i="33"/>
  <c r="D1916" i="33"/>
  <c r="D1917" i="33"/>
  <c r="D1918" i="33"/>
  <c r="D1919" i="33"/>
  <c r="D1920" i="33"/>
  <c r="D1921" i="33"/>
  <c r="D1922" i="33"/>
  <c r="D1923" i="33"/>
  <c r="D1924" i="33"/>
  <c r="D1925" i="33"/>
  <c r="D1926" i="33"/>
  <c r="D1927" i="33"/>
  <c r="D1928" i="33"/>
  <c r="D1929" i="33"/>
  <c r="D1930" i="33"/>
  <c r="D1931" i="33"/>
  <c r="D1932" i="33"/>
  <c r="D1933" i="33"/>
  <c r="D1934" i="33"/>
  <c r="D1935" i="33"/>
  <c r="D1936" i="33"/>
  <c r="D1937" i="33"/>
  <c r="D1938" i="33"/>
  <c r="D1939" i="33"/>
  <c r="D1940" i="33"/>
  <c r="D1941" i="33"/>
  <c r="D1942" i="33"/>
  <c r="D1943" i="33"/>
  <c r="D1944" i="33"/>
  <c r="D1945" i="33"/>
  <c r="D1946" i="33"/>
  <c r="D1947" i="33"/>
  <c r="D1948" i="33"/>
  <c r="D1949" i="33"/>
  <c r="D1950" i="33"/>
  <c r="D1951" i="33"/>
  <c r="D1952" i="33"/>
  <c r="D1953" i="33"/>
  <c r="D1954" i="33"/>
  <c r="D1955" i="33"/>
  <c r="D1956" i="33"/>
  <c r="D1957" i="33"/>
  <c r="D1958" i="33"/>
  <c r="D1959" i="33"/>
  <c r="D1960" i="33"/>
  <c r="D1961" i="33"/>
  <c r="D1962" i="33"/>
  <c r="D1963" i="33"/>
  <c r="D1964" i="33"/>
  <c r="D1965" i="33"/>
  <c r="D1966" i="33"/>
  <c r="D1967" i="33"/>
  <c r="D1968" i="33"/>
  <c r="D1969" i="33"/>
  <c r="D1970" i="33"/>
  <c r="D1971" i="33"/>
  <c r="D1972" i="33"/>
  <c r="D1973" i="33"/>
  <c r="D1974" i="33"/>
  <c r="D1975" i="33"/>
  <c r="D1976" i="33"/>
  <c r="D1977" i="33"/>
  <c r="D1978" i="33"/>
  <c r="D1979" i="33"/>
  <c r="D1980" i="33"/>
  <c r="D1981" i="33"/>
  <c r="D1982" i="33"/>
  <c r="D1983" i="33"/>
  <c r="D1984" i="33"/>
  <c r="D1985" i="33"/>
  <c r="D1986" i="33"/>
  <c r="D1987" i="33"/>
  <c r="D1988" i="33"/>
  <c r="D1989" i="33"/>
  <c r="D1990" i="33"/>
  <c r="D1991" i="33"/>
  <c r="D1992" i="33"/>
  <c r="D1993" i="33"/>
  <c r="D1994" i="33"/>
  <c r="D1995" i="33"/>
  <c r="D1996" i="33"/>
  <c r="D1997" i="33"/>
  <c r="D1998" i="33"/>
  <c r="D1999" i="33"/>
  <c r="D2000" i="33"/>
  <c r="D2001" i="33"/>
  <c r="D2002" i="33"/>
  <c r="D2003" i="33"/>
  <c r="D2004" i="33"/>
  <c r="D2005" i="33"/>
  <c r="D2006" i="33"/>
  <c r="D2007" i="33"/>
  <c r="D2008" i="33"/>
  <c r="D2009" i="33"/>
  <c r="D2010" i="33"/>
  <c r="D2011" i="33"/>
  <c r="D2012" i="33"/>
  <c r="D2013" i="33"/>
  <c r="D2014" i="33"/>
  <c r="D2015" i="33"/>
  <c r="D2016" i="33"/>
  <c r="D2017" i="33"/>
  <c r="D2018" i="33"/>
  <c r="D2019" i="33"/>
  <c r="D2020" i="33"/>
  <c r="D2021" i="33"/>
  <c r="D2022" i="33"/>
  <c r="D2023" i="33"/>
  <c r="D2024" i="33"/>
  <c r="D2025" i="33"/>
  <c r="D2026" i="33"/>
  <c r="D2027" i="33"/>
  <c r="D2028" i="33"/>
  <c r="D2029" i="33"/>
  <c r="D2030" i="33"/>
  <c r="D2031" i="33"/>
  <c r="D2032" i="33"/>
  <c r="D2033" i="33"/>
  <c r="D2034" i="33"/>
  <c r="D2035" i="33"/>
  <c r="D2036" i="33"/>
  <c r="D2037" i="33"/>
  <c r="D2038" i="33"/>
  <c r="D2039" i="33"/>
  <c r="D2040" i="33"/>
  <c r="D2041" i="33"/>
  <c r="D2042" i="33"/>
  <c r="D2043" i="33"/>
  <c r="D2044" i="33"/>
  <c r="D2045" i="33"/>
  <c r="D2046" i="33"/>
  <c r="D2047" i="33"/>
  <c r="D2048" i="33"/>
  <c r="D2049" i="33"/>
  <c r="D2050" i="33"/>
  <c r="D2051" i="33"/>
  <c r="D2052" i="33"/>
  <c r="D2053" i="33"/>
  <c r="D2054" i="33"/>
  <c r="D2055" i="33"/>
  <c r="D2056" i="33"/>
  <c r="D2057" i="33"/>
  <c r="D2058" i="33"/>
  <c r="D2059" i="33"/>
  <c r="D2060" i="33"/>
  <c r="D2061" i="33"/>
  <c r="D2062" i="33"/>
  <c r="D2063" i="33"/>
  <c r="D2064" i="33"/>
  <c r="D2065" i="33"/>
  <c r="D2066" i="33"/>
  <c r="D2067" i="33"/>
  <c r="D2068" i="33"/>
  <c r="D2069" i="33"/>
  <c r="D2070" i="33"/>
  <c r="D2071" i="33"/>
  <c r="D2072" i="33"/>
  <c r="D2073" i="33"/>
  <c r="D2074" i="33"/>
  <c r="D2075" i="33"/>
  <c r="D2076" i="33"/>
  <c r="D2077" i="33"/>
  <c r="D2078" i="33"/>
  <c r="D2079" i="33"/>
  <c r="D2080" i="33"/>
  <c r="D2081" i="33"/>
  <c r="D2082" i="33"/>
  <c r="D2083" i="33"/>
  <c r="D2084" i="33"/>
  <c r="D2085" i="33"/>
  <c r="D2086" i="33"/>
  <c r="D2087" i="33"/>
  <c r="D2088" i="33"/>
  <c r="D2089" i="33"/>
  <c r="D2090" i="33"/>
  <c r="D2091" i="33"/>
  <c r="D2092" i="33"/>
  <c r="D2093" i="33"/>
  <c r="D2094" i="33"/>
  <c r="D2095" i="33"/>
  <c r="D2096" i="33"/>
  <c r="D2097" i="33"/>
  <c r="D2098" i="33"/>
  <c r="D2099" i="33"/>
  <c r="D2100" i="33"/>
  <c r="D2101" i="33"/>
  <c r="D2102" i="33"/>
  <c r="D2103" i="33"/>
  <c r="D2104" i="33"/>
  <c r="D2105" i="33"/>
  <c r="D2106" i="33"/>
  <c r="D2107" i="33"/>
  <c r="D2108" i="33"/>
  <c r="D2109" i="33"/>
  <c r="D2110" i="33"/>
  <c r="D2111" i="33"/>
  <c r="D2112" i="33"/>
  <c r="D2113" i="33"/>
  <c r="D2114" i="33"/>
  <c r="D2115" i="33"/>
  <c r="D2116" i="33"/>
  <c r="D2117" i="33"/>
  <c r="D2118" i="33"/>
  <c r="D2119" i="33"/>
  <c r="D2120" i="33"/>
  <c r="D2121" i="33"/>
  <c r="D2122" i="33"/>
  <c r="D2123" i="33"/>
  <c r="D2124" i="33"/>
  <c r="D2125" i="33"/>
  <c r="D2126" i="33"/>
  <c r="D2127" i="33"/>
  <c r="D2128" i="33"/>
  <c r="D2129" i="33"/>
  <c r="D2130" i="33"/>
  <c r="D2131" i="33"/>
  <c r="D2132" i="33"/>
  <c r="D2133" i="33"/>
  <c r="D2134" i="33"/>
  <c r="D2135" i="33"/>
  <c r="D2136" i="33"/>
  <c r="D2137" i="33"/>
  <c r="D2138" i="33"/>
  <c r="D2139" i="33"/>
  <c r="D2140" i="33"/>
  <c r="D2141" i="33"/>
  <c r="D2142" i="33"/>
  <c r="D2143" i="33"/>
  <c r="D2144" i="33"/>
  <c r="D2145" i="33"/>
  <c r="D2146" i="33"/>
  <c r="D2147" i="33"/>
  <c r="D2148" i="33"/>
  <c r="D2149" i="33"/>
  <c r="D2150" i="33"/>
  <c r="D2151" i="33"/>
  <c r="D2152" i="33"/>
  <c r="D2153" i="33"/>
  <c r="D2154" i="33"/>
  <c r="D2155" i="33"/>
  <c r="D2156" i="33"/>
  <c r="D2157" i="33"/>
  <c r="D2158" i="33"/>
  <c r="D2159" i="33"/>
  <c r="D2160" i="33"/>
  <c r="D2161" i="33"/>
  <c r="D2162" i="33"/>
  <c r="D2163" i="33"/>
  <c r="D2164" i="33"/>
  <c r="D2165" i="33"/>
  <c r="D2166" i="33"/>
  <c r="D2167" i="33"/>
  <c r="D2168" i="33"/>
  <c r="D2169" i="33"/>
  <c r="D2170" i="33"/>
  <c r="D2171" i="33"/>
  <c r="D2172" i="33"/>
  <c r="D2173" i="33"/>
  <c r="D2174" i="33"/>
  <c r="D2175" i="33"/>
  <c r="D2176" i="33"/>
  <c r="D2177" i="33"/>
  <c r="D2178" i="33"/>
  <c r="D2179" i="33"/>
  <c r="D2180" i="33"/>
  <c r="D2181" i="33"/>
  <c r="D2182" i="33"/>
  <c r="D2183" i="33"/>
  <c r="D2184" i="33"/>
  <c r="D2185" i="33"/>
  <c r="D2186" i="33"/>
  <c r="D2187" i="33"/>
  <c r="D2188" i="33"/>
  <c r="D2189" i="33"/>
  <c r="D2190" i="33"/>
  <c r="D2191" i="33"/>
  <c r="D2192" i="33"/>
  <c r="D2193" i="33"/>
  <c r="D2194" i="33"/>
  <c r="D2195" i="33"/>
  <c r="D2196" i="33"/>
  <c r="D2197" i="33"/>
  <c r="D2198" i="33"/>
  <c r="D2199" i="33"/>
  <c r="D2200" i="33"/>
  <c r="D2201" i="33"/>
  <c r="D2202" i="33"/>
  <c r="D2203" i="33"/>
  <c r="D2204" i="33"/>
  <c r="D2205" i="33"/>
  <c r="D2206" i="33"/>
  <c r="D2207" i="33"/>
  <c r="D2208" i="33"/>
  <c r="D2209" i="33"/>
  <c r="D2210" i="33"/>
  <c r="D2211" i="33"/>
  <c r="D2212" i="33"/>
  <c r="D2213" i="33"/>
  <c r="D2214" i="33"/>
  <c r="D2215" i="33"/>
  <c r="D2216" i="33"/>
  <c r="D2217" i="33"/>
  <c r="D2218" i="33"/>
  <c r="D2219" i="33"/>
  <c r="D2220" i="33"/>
  <c r="D2221" i="33"/>
  <c r="D2222" i="33"/>
  <c r="D2223" i="33"/>
  <c r="D2224" i="33"/>
  <c r="D2225" i="33"/>
  <c r="D2226" i="33"/>
  <c r="D2227" i="33"/>
  <c r="D2228" i="33"/>
  <c r="D2229" i="33"/>
  <c r="D2230" i="33"/>
  <c r="D2231" i="33"/>
  <c r="D2232" i="33"/>
  <c r="D2233" i="33"/>
  <c r="D2234" i="33"/>
  <c r="D2235" i="33"/>
  <c r="D2236" i="33"/>
  <c r="D2237" i="33"/>
  <c r="D2238" i="33"/>
  <c r="D2239" i="33"/>
  <c r="D2240" i="33"/>
  <c r="D2241" i="33"/>
  <c r="D2242" i="33"/>
  <c r="D2243" i="33"/>
  <c r="D2244" i="33"/>
  <c r="D2245" i="33"/>
  <c r="D2246" i="33"/>
  <c r="D2247" i="33"/>
  <c r="D2248" i="33"/>
  <c r="D2249" i="33"/>
  <c r="D2250" i="33"/>
  <c r="D2251" i="33"/>
  <c r="D2252" i="33"/>
  <c r="D2253" i="33"/>
  <c r="D2254" i="33"/>
  <c r="D2255" i="33"/>
  <c r="D2256" i="33"/>
  <c r="D2257" i="33"/>
  <c r="D2258" i="33"/>
  <c r="D2259" i="33"/>
  <c r="D2260" i="33"/>
  <c r="D2261" i="33"/>
  <c r="D2262" i="33"/>
  <c r="D2263" i="33"/>
  <c r="D2264" i="33"/>
  <c r="D2265" i="33"/>
  <c r="D2266" i="33"/>
  <c r="D2267" i="33"/>
  <c r="D2268" i="33"/>
  <c r="D2269" i="33"/>
  <c r="D2270" i="33"/>
  <c r="D2271" i="33"/>
  <c r="D2272" i="33"/>
  <c r="D2273" i="33"/>
  <c r="D2274" i="33"/>
  <c r="D2275" i="33"/>
  <c r="D2276" i="33"/>
  <c r="D2277" i="33"/>
  <c r="D2278" i="33"/>
  <c r="D2279" i="33"/>
  <c r="D2280" i="33"/>
  <c r="D2281" i="33"/>
  <c r="D2282" i="33"/>
  <c r="D2283" i="33"/>
  <c r="D2284" i="33"/>
  <c r="D2285" i="33"/>
  <c r="D2286" i="33"/>
  <c r="D2287" i="33"/>
  <c r="D2288" i="33"/>
  <c r="D2289" i="33"/>
  <c r="D2290" i="33"/>
  <c r="D2291" i="33"/>
  <c r="D2292" i="33"/>
  <c r="D2293" i="33"/>
  <c r="D2294" i="33"/>
  <c r="D2295" i="33"/>
  <c r="D2296" i="33"/>
  <c r="D2297" i="33"/>
  <c r="D2298" i="33"/>
  <c r="D2299" i="33"/>
  <c r="D2300" i="33"/>
  <c r="D2301" i="33"/>
  <c r="D2302" i="33"/>
  <c r="D2303" i="33"/>
  <c r="D2304" i="33"/>
  <c r="D2305" i="33"/>
  <c r="D2306" i="33"/>
  <c r="D2307" i="33"/>
  <c r="D2308" i="33"/>
  <c r="D2309" i="33"/>
  <c r="D2310" i="33"/>
  <c r="D2311" i="33"/>
  <c r="D2312" i="33"/>
  <c r="D2313" i="33"/>
  <c r="D2314" i="33"/>
  <c r="D2315" i="33"/>
  <c r="D2316" i="33"/>
  <c r="D2317" i="33"/>
  <c r="D2318" i="33"/>
  <c r="D2319" i="33"/>
  <c r="D2320" i="33"/>
  <c r="D2321" i="33"/>
  <c r="D2322" i="33"/>
  <c r="D2323" i="33"/>
  <c r="D2324" i="33"/>
  <c r="D2325" i="33"/>
  <c r="D2326" i="33"/>
  <c r="D2327" i="33"/>
  <c r="D2328" i="33"/>
  <c r="D2329" i="33"/>
  <c r="D2330" i="33"/>
  <c r="D2331" i="33"/>
  <c r="D2332" i="33"/>
  <c r="D2333" i="33"/>
  <c r="D2334" i="33"/>
  <c r="D2335" i="33"/>
  <c r="D2336" i="33"/>
  <c r="D2337" i="33"/>
  <c r="D2338" i="33"/>
  <c r="D2339" i="33"/>
  <c r="D2340" i="33"/>
  <c r="D2341" i="33"/>
  <c r="D2342" i="33"/>
  <c r="D2343" i="33"/>
  <c r="D2344" i="33"/>
  <c r="D2345" i="33"/>
  <c r="D2346" i="33"/>
  <c r="D2347" i="33"/>
  <c r="D2348" i="33"/>
  <c r="D2349" i="33"/>
  <c r="D2350" i="33"/>
  <c r="D2351" i="33"/>
  <c r="D2352" i="33"/>
  <c r="D2353" i="33"/>
  <c r="D2354" i="33"/>
  <c r="D2355" i="33"/>
  <c r="D2356" i="33"/>
  <c r="D2357" i="33"/>
  <c r="D2358" i="33"/>
  <c r="D2359" i="33"/>
  <c r="D2360" i="33"/>
  <c r="D2361" i="33"/>
  <c r="D2362" i="33"/>
  <c r="D2363" i="33"/>
  <c r="D2364" i="33"/>
  <c r="D2365" i="33"/>
  <c r="D2366" i="33"/>
  <c r="D2367" i="33"/>
  <c r="D2368" i="33"/>
  <c r="D2369" i="33"/>
  <c r="D2370" i="33"/>
  <c r="D2371" i="33"/>
  <c r="D2372" i="33"/>
  <c r="D2373" i="33"/>
  <c r="D2374" i="33"/>
  <c r="D2375" i="33"/>
  <c r="D2376" i="33"/>
  <c r="D2377" i="33"/>
  <c r="D2378" i="33"/>
  <c r="D2379" i="33"/>
  <c r="D2380" i="33"/>
  <c r="D2381" i="33"/>
  <c r="D2382" i="33"/>
  <c r="D2383" i="33"/>
  <c r="D2384" i="33"/>
  <c r="D2385" i="33"/>
  <c r="D2386" i="33"/>
  <c r="D2387" i="33"/>
  <c r="D2388" i="33"/>
  <c r="D2389" i="33"/>
  <c r="D2390" i="33"/>
  <c r="D2391" i="33"/>
  <c r="D2392" i="33"/>
  <c r="D2393" i="33"/>
  <c r="D2394" i="33"/>
  <c r="D2395" i="33"/>
  <c r="D2396" i="33"/>
  <c r="D2397" i="33"/>
  <c r="D2398" i="33"/>
  <c r="D2399" i="33"/>
  <c r="D2400" i="33"/>
  <c r="D2401" i="33"/>
  <c r="D2402" i="33"/>
  <c r="D2403" i="33"/>
  <c r="D2404" i="33"/>
  <c r="D2405" i="33"/>
  <c r="D2406" i="33"/>
  <c r="D2407" i="33"/>
  <c r="D2408" i="33"/>
  <c r="D2409" i="33"/>
  <c r="D2410" i="33"/>
  <c r="D2411" i="33"/>
  <c r="D2412" i="33"/>
  <c r="D2413" i="33"/>
  <c r="D2414" i="33"/>
  <c r="D2415" i="33"/>
  <c r="D2416" i="33"/>
  <c r="D2417" i="33"/>
  <c r="D2418" i="33"/>
  <c r="D2419" i="33"/>
  <c r="D2420" i="33"/>
  <c r="D2421" i="33"/>
  <c r="D2422" i="33"/>
  <c r="D2423" i="33"/>
  <c r="D2424" i="33"/>
  <c r="D2425" i="33"/>
  <c r="D2426" i="33"/>
  <c r="D2427" i="33"/>
  <c r="D2428" i="33"/>
  <c r="D2429" i="33"/>
  <c r="D2430" i="33"/>
  <c r="D2431" i="33"/>
  <c r="D2432" i="33"/>
  <c r="D2433" i="33"/>
  <c r="D2434" i="33"/>
  <c r="D2435" i="33"/>
  <c r="D2436" i="33"/>
  <c r="D2437" i="33"/>
  <c r="D2438" i="33"/>
  <c r="D2439" i="33"/>
  <c r="D2440" i="33"/>
  <c r="D2441" i="33"/>
  <c r="D2442" i="33"/>
  <c r="D2443" i="33"/>
  <c r="D2444" i="33"/>
  <c r="D2445" i="33"/>
  <c r="D2446" i="33"/>
  <c r="D2447" i="33"/>
  <c r="D2448" i="33"/>
  <c r="D2449" i="33"/>
  <c r="D2450" i="33"/>
  <c r="D2451" i="33"/>
  <c r="D2452" i="33"/>
  <c r="D2453" i="33"/>
  <c r="D2454" i="33"/>
  <c r="D2455" i="33"/>
  <c r="D2456" i="33"/>
  <c r="D2457" i="33"/>
  <c r="D2458" i="33"/>
  <c r="D2459" i="33"/>
  <c r="D2460" i="33"/>
  <c r="D2461" i="33"/>
  <c r="D2462" i="33"/>
  <c r="D2463" i="33"/>
  <c r="D2464" i="33"/>
  <c r="D2465" i="33"/>
  <c r="D2466" i="33"/>
  <c r="D2467" i="33"/>
  <c r="D2468" i="33"/>
  <c r="D2469" i="33"/>
  <c r="D2470" i="33"/>
  <c r="D2471" i="33"/>
  <c r="D2472" i="33"/>
  <c r="D2473" i="33"/>
  <c r="D2474" i="33"/>
  <c r="D2475" i="33"/>
  <c r="D2476" i="33"/>
  <c r="D2477" i="33"/>
  <c r="D2478" i="33"/>
  <c r="D2479" i="33"/>
  <c r="D2480" i="33"/>
  <c r="D2481" i="33"/>
  <c r="D2482" i="33"/>
  <c r="D2483" i="33"/>
  <c r="D2484" i="33"/>
  <c r="D2485" i="33"/>
  <c r="D2486" i="33"/>
  <c r="D2487" i="33"/>
  <c r="D2488" i="33"/>
  <c r="D2489" i="33"/>
  <c r="D2490" i="33"/>
  <c r="D2491" i="33"/>
  <c r="D2492" i="33"/>
  <c r="D2493" i="33"/>
  <c r="D2494" i="33"/>
  <c r="D2495" i="33"/>
  <c r="D2496" i="33"/>
  <c r="D2497" i="33"/>
  <c r="D2498" i="33"/>
  <c r="D2499" i="33"/>
  <c r="D2500" i="33"/>
  <c r="D2501" i="33"/>
  <c r="D2502" i="33"/>
  <c r="D2503" i="33"/>
  <c r="D2504" i="33"/>
  <c r="D2505" i="33"/>
  <c r="D2506" i="33"/>
  <c r="D2507" i="33"/>
  <c r="D2508" i="33"/>
  <c r="D2509" i="33"/>
  <c r="D2510" i="33"/>
  <c r="D2511" i="33"/>
  <c r="D2512" i="33"/>
  <c r="D2513" i="33"/>
  <c r="D2514" i="33"/>
  <c r="D2515" i="33"/>
  <c r="D2516" i="33"/>
  <c r="D2517" i="33"/>
  <c r="D2518" i="33"/>
  <c r="D2519" i="33"/>
  <c r="D2520" i="33"/>
  <c r="D2521" i="33"/>
  <c r="D2522" i="33"/>
  <c r="D2523" i="33"/>
  <c r="D2524" i="33"/>
  <c r="D2525" i="33"/>
  <c r="D2526" i="33"/>
  <c r="D2527" i="33"/>
  <c r="D2528" i="33"/>
  <c r="D2529" i="33"/>
  <c r="D2530" i="33"/>
  <c r="D2531" i="33"/>
  <c r="D2532" i="33"/>
  <c r="D2533" i="33"/>
  <c r="D2534" i="33"/>
  <c r="D2535" i="33"/>
  <c r="D2536" i="33"/>
  <c r="D2537" i="33"/>
  <c r="D2538" i="33"/>
  <c r="D2539" i="33"/>
  <c r="D2540" i="33"/>
  <c r="D2541" i="33"/>
  <c r="D2542" i="33"/>
  <c r="D2543" i="33"/>
  <c r="D2544" i="33"/>
  <c r="D2545" i="33"/>
  <c r="D2546" i="33"/>
  <c r="D2547" i="33"/>
  <c r="D2548" i="33"/>
  <c r="D2549" i="33"/>
  <c r="D2550" i="33"/>
  <c r="D2551" i="33"/>
  <c r="D2552" i="33"/>
  <c r="D2553" i="33"/>
  <c r="D2554" i="33"/>
  <c r="D2555" i="33"/>
  <c r="D2556" i="33"/>
  <c r="D2557" i="33"/>
  <c r="D2558" i="33"/>
  <c r="D2559" i="33"/>
  <c r="D2560" i="33"/>
  <c r="D2561" i="33"/>
  <c r="D2562" i="33"/>
  <c r="D2563" i="33"/>
  <c r="D2564" i="33"/>
  <c r="D2565" i="33"/>
  <c r="D2566" i="33"/>
  <c r="D2567" i="33"/>
  <c r="D2568" i="33"/>
  <c r="D2569" i="33"/>
  <c r="D2570" i="33"/>
  <c r="D2571" i="33"/>
  <c r="D2572" i="33"/>
  <c r="D2573" i="33"/>
  <c r="D2574" i="33"/>
  <c r="D2575" i="33"/>
  <c r="D2576" i="33"/>
  <c r="D2577" i="33"/>
  <c r="D2578" i="33"/>
  <c r="D2579" i="33"/>
  <c r="D2580" i="33"/>
  <c r="D2581" i="33"/>
  <c r="D2582" i="33"/>
  <c r="D2583" i="33"/>
  <c r="D2584" i="33"/>
  <c r="D2585" i="33"/>
  <c r="D2586" i="33"/>
  <c r="D2587" i="33"/>
  <c r="D2588" i="33"/>
  <c r="D2589" i="33"/>
  <c r="D2590" i="33"/>
  <c r="D2591" i="33"/>
  <c r="D2592" i="33"/>
  <c r="D2593" i="33"/>
  <c r="D2594" i="33"/>
  <c r="D2595" i="33"/>
  <c r="D2596" i="33"/>
  <c r="D2597" i="33"/>
  <c r="D2598" i="33"/>
  <c r="D2599" i="33"/>
  <c r="D2600" i="33"/>
  <c r="D2601" i="33"/>
  <c r="D2602" i="33"/>
  <c r="D2603" i="33"/>
  <c r="D2604" i="33"/>
  <c r="D2605" i="33"/>
  <c r="D2606" i="33"/>
  <c r="D2607" i="33"/>
  <c r="D2608" i="33"/>
  <c r="D2609" i="33"/>
  <c r="D2610" i="33"/>
  <c r="D2611" i="33"/>
  <c r="D2612" i="33"/>
  <c r="D2613" i="33"/>
  <c r="D2614" i="33"/>
  <c r="D2615" i="33"/>
  <c r="D2616" i="33"/>
  <c r="D2617" i="33"/>
  <c r="D2618" i="33"/>
  <c r="D2619" i="33"/>
  <c r="D2620" i="33"/>
  <c r="D2621" i="33"/>
  <c r="D2622" i="33"/>
  <c r="D2623" i="33"/>
  <c r="D2624" i="33"/>
  <c r="D2625" i="33"/>
  <c r="D2626" i="33"/>
  <c r="D2627" i="33"/>
  <c r="D2628" i="33"/>
  <c r="D2629" i="33"/>
  <c r="D2630" i="33"/>
  <c r="D2631" i="33"/>
  <c r="D2632" i="33"/>
  <c r="D2633" i="33"/>
  <c r="D2634" i="33"/>
  <c r="D2635" i="33"/>
  <c r="D2636" i="33"/>
  <c r="D2637" i="33"/>
  <c r="D2638" i="33"/>
  <c r="D2639" i="33"/>
  <c r="D2640" i="33"/>
  <c r="D2641" i="33"/>
  <c r="D2642" i="33"/>
  <c r="D2643" i="33"/>
  <c r="D2644" i="33"/>
  <c r="D2645" i="33"/>
  <c r="D2646" i="33"/>
  <c r="D2647" i="33"/>
  <c r="D2648" i="33"/>
  <c r="D2649" i="33"/>
  <c r="D2650" i="33"/>
  <c r="D2651" i="33"/>
  <c r="D2652" i="33"/>
  <c r="D2653" i="33"/>
  <c r="D2654" i="33"/>
  <c r="D2655" i="33"/>
  <c r="D2656" i="33"/>
  <c r="D2657" i="33"/>
  <c r="D2658" i="33"/>
  <c r="D2659" i="33"/>
  <c r="D2660" i="33"/>
  <c r="D2661" i="33"/>
  <c r="D2662" i="33"/>
  <c r="D2663" i="33"/>
  <c r="D2664" i="33"/>
  <c r="D2665" i="33"/>
  <c r="D2666" i="33"/>
  <c r="D2667" i="33"/>
  <c r="D2668" i="33"/>
  <c r="D2669" i="33"/>
  <c r="D2670" i="33"/>
  <c r="D2671" i="33"/>
  <c r="D2672" i="33"/>
  <c r="D2673" i="33"/>
  <c r="D2674" i="33"/>
  <c r="D2675" i="33"/>
  <c r="D2676" i="33"/>
  <c r="D2677" i="33"/>
  <c r="D2678" i="33"/>
  <c r="D2679" i="33"/>
  <c r="D2680" i="33"/>
  <c r="D2681" i="33"/>
  <c r="D2682" i="33"/>
  <c r="D2683" i="33"/>
  <c r="D2684" i="33"/>
  <c r="D2685" i="33"/>
  <c r="D2686" i="33"/>
  <c r="D2687" i="33"/>
  <c r="D2688" i="33"/>
  <c r="D2689" i="33"/>
  <c r="D2690" i="33"/>
  <c r="D2691" i="33"/>
  <c r="D2692" i="33"/>
  <c r="D2693" i="33"/>
  <c r="D2694" i="33"/>
  <c r="D2695" i="33"/>
  <c r="D2696" i="33"/>
  <c r="D2697" i="33"/>
  <c r="D2698" i="33"/>
  <c r="D2699" i="33"/>
  <c r="D2700" i="33"/>
  <c r="D2701" i="33"/>
  <c r="D2702" i="33"/>
  <c r="D2703" i="33"/>
  <c r="D2704" i="33"/>
  <c r="D2705" i="33"/>
  <c r="D2706" i="33"/>
  <c r="D2707" i="33"/>
  <c r="D2708" i="33"/>
  <c r="D2709" i="33"/>
  <c r="D2710" i="33"/>
  <c r="D2711" i="33"/>
  <c r="D2712" i="33"/>
  <c r="D2713" i="33"/>
  <c r="D2714" i="33"/>
  <c r="D2715" i="33"/>
  <c r="D2716" i="33"/>
  <c r="D2717" i="33"/>
  <c r="D2718" i="33"/>
  <c r="D2719" i="33"/>
  <c r="D2720" i="33"/>
  <c r="D2721" i="33"/>
  <c r="D2722" i="33"/>
  <c r="D2723" i="33"/>
  <c r="D2724" i="33"/>
  <c r="D2725" i="33"/>
  <c r="D2726" i="33"/>
  <c r="D2727" i="33"/>
  <c r="D2728" i="33"/>
  <c r="D2729" i="33"/>
  <c r="D2730" i="33"/>
  <c r="D2731" i="33"/>
  <c r="D2732" i="33"/>
  <c r="D2733" i="33"/>
  <c r="D2734" i="33"/>
  <c r="D2735" i="33"/>
  <c r="D2736" i="33"/>
  <c r="D2737" i="33"/>
  <c r="D2738" i="33"/>
  <c r="D2739" i="33"/>
  <c r="D2740" i="33"/>
  <c r="D2741" i="33"/>
  <c r="D2742" i="33"/>
  <c r="D2743" i="33"/>
  <c r="D2744" i="33"/>
  <c r="D2745" i="33"/>
  <c r="D2746" i="33"/>
  <c r="D2747" i="33"/>
  <c r="D2748" i="33"/>
  <c r="D2749" i="33"/>
  <c r="D2750" i="33"/>
  <c r="D2751" i="33"/>
  <c r="D2752" i="33"/>
  <c r="D2753" i="33"/>
  <c r="D2754" i="33"/>
  <c r="D2755" i="33"/>
  <c r="D2756" i="33"/>
  <c r="D2757" i="33"/>
  <c r="D2758" i="33"/>
  <c r="D2759" i="33"/>
  <c r="D2760" i="33"/>
  <c r="D2761" i="33"/>
  <c r="D2762" i="33"/>
  <c r="D2763" i="33"/>
  <c r="D2764" i="33"/>
  <c r="D2765" i="33"/>
  <c r="D2766" i="33"/>
  <c r="D2767" i="33"/>
  <c r="D2768" i="33"/>
  <c r="D2769" i="33"/>
  <c r="D2770" i="33"/>
  <c r="D2771" i="33"/>
  <c r="D2772" i="33"/>
  <c r="D2773" i="33"/>
  <c r="D2774" i="33"/>
  <c r="D2775" i="33"/>
  <c r="D2776" i="33"/>
  <c r="D2777" i="33"/>
  <c r="D2778" i="33"/>
  <c r="D2779" i="33"/>
  <c r="D2780" i="33"/>
  <c r="D2781" i="33"/>
  <c r="D2782" i="33"/>
  <c r="D2783" i="33"/>
  <c r="D2784" i="33"/>
  <c r="D2785" i="33"/>
  <c r="D2786" i="33"/>
  <c r="D2787" i="33"/>
  <c r="D2788" i="33"/>
  <c r="D2789" i="33"/>
  <c r="D2790" i="33"/>
  <c r="D2791" i="33"/>
  <c r="D2792" i="33"/>
  <c r="D2793" i="33"/>
  <c r="D2794" i="33"/>
  <c r="D2795" i="33"/>
  <c r="D2796" i="33"/>
  <c r="D2797" i="33"/>
  <c r="D2798" i="33"/>
  <c r="D2799" i="33"/>
  <c r="D2800" i="33"/>
  <c r="D2801" i="33"/>
  <c r="D2802" i="33"/>
  <c r="D2803" i="33"/>
  <c r="D2804" i="33"/>
  <c r="D2805" i="33"/>
  <c r="D2806" i="33"/>
  <c r="D2807" i="33"/>
  <c r="D2808" i="33"/>
  <c r="D2809" i="33"/>
  <c r="D2810" i="33"/>
  <c r="D2811" i="33"/>
  <c r="D2812" i="33"/>
  <c r="D2813" i="33"/>
  <c r="D2814" i="33"/>
  <c r="D2815" i="33"/>
  <c r="D2816" i="33"/>
  <c r="D2817" i="33"/>
  <c r="D2818" i="33"/>
  <c r="D2819" i="33"/>
  <c r="D2820" i="33"/>
  <c r="D2821" i="33"/>
  <c r="D2822" i="33"/>
  <c r="D2823" i="33"/>
  <c r="D2824" i="33"/>
  <c r="D2825" i="33"/>
  <c r="D2826" i="33"/>
  <c r="D2827" i="33"/>
  <c r="D2828" i="33"/>
  <c r="D2829" i="33"/>
  <c r="D2830" i="33"/>
  <c r="D2831" i="33"/>
  <c r="D2832" i="33"/>
  <c r="D2833" i="33"/>
  <c r="D2834" i="33"/>
  <c r="D2835" i="33"/>
  <c r="D2836" i="33"/>
  <c r="D2837" i="33"/>
  <c r="D2838" i="33"/>
  <c r="D2839" i="33"/>
  <c r="D2840" i="33"/>
  <c r="D2841" i="33"/>
  <c r="D2842" i="33"/>
  <c r="D2843" i="33"/>
  <c r="D2844" i="33"/>
  <c r="D2845" i="33"/>
  <c r="D2846" i="33"/>
  <c r="D2847" i="33"/>
  <c r="D2848" i="33"/>
  <c r="D2849" i="33"/>
  <c r="D2850" i="33"/>
  <c r="D2851" i="33"/>
  <c r="D2852" i="33"/>
  <c r="D2853" i="33"/>
  <c r="D2854" i="33"/>
  <c r="D2855" i="33"/>
  <c r="D2856" i="33"/>
  <c r="D2857" i="33"/>
  <c r="D2858" i="33"/>
  <c r="D2859" i="33"/>
  <c r="D2860" i="33"/>
  <c r="D2861" i="33"/>
  <c r="D2862" i="33"/>
  <c r="D2863" i="33"/>
  <c r="D2864" i="33"/>
  <c r="D2865" i="33"/>
  <c r="D2866" i="33"/>
  <c r="D2867" i="33"/>
  <c r="D2868" i="33"/>
  <c r="D2869" i="33"/>
  <c r="D2870" i="33"/>
  <c r="D2871" i="33"/>
  <c r="D2872" i="33"/>
  <c r="D2873" i="33"/>
  <c r="D2874" i="33"/>
  <c r="D2875" i="33"/>
  <c r="D2876" i="33"/>
  <c r="D2877" i="33"/>
  <c r="D2878" i="33"/>
  <c r="D2879" i="33"/>
  <c r="D2880" i="33"/>
  <c r="D2881" i="33"/>
  <c r="D2882" i="33"/>
  <c r="D2883" i="33"/>
  <c r="D2884" i="33"/>
  <c r="D2885" i="33"/>
  <c r="D2886" i="33"/>
  <c r="D2887" i="33"/>
  <c r="D2888" i="33"/>
  <c r="D2889" i="33"/>
  <c r="D2890" i="33"/>
  <c r="D2891" i="33"/>
  <c r="D2892" i="33"/>
  <c r="D2893" i="33"/>
  <c r="D2894" i="33"/>
  <c r="D2895" i="33"/>
  <c r="D2896" i="33"/>
  <c r="D2897" i="33"/>
  <c r="D2898" i="33"/>
  <c r="D2899" i="33"/>
  <c r="D2900" i="33"/>
  <c r="D2901" i="33"/>
  <c r="D2902" i="33"/>
  <c r="D2903" i="33"/>
  <c r="D2904" i="33"/>
  <c r="D2905" i="33"/>
  <c r="D2906" i="33"/>
  <c r="D2907" i="33"/>
  <c r="D2908" i="33"/>
  <c r="D2909" i="33"/>
  <c r="D2910" i="33"/>
  <c r="D2911" i="33"/>
  <c r="D2912" i="33"/>
  <c r="D2913" i="33"/>
  <c r="D2914" i="33"/>
  <c r="D2915" i="33"/>
  <c r="D2916" i="33"/>
  <c r="D2917" i="33"/>
  <c r="D2918" i="33"/>
  <c r="D2919" i="33"/>
  <c r="D2920" i="33"/>
  <c r="D2921" i="33"/>
  <c r="D2922" i="33"/>
  <c r="D2923" i="33"/>
  <c r="D2924" i="33"/>
  <c r="D2925" i="33"/>
  <c r="D2926" i="33"/>
  <c r="D2927" i="33"/>
  <c r="D2928" i="33"/>
  <c r="D2929" i="33"/>
  <c r="D2930" i="33"/>
  <c r="D2931" i="33"/>
  <c r="D2932" i="33"/>
  <c r="D2933" i="33"/>
  <c r="D2934" i="33"/>
  <c r="D2935" i="33"/>
  <c r="D2936" i="33"/>
  <c r="D2937" i="33"/>
  <c r="D2938" i="33"/>
  <c r="D2939" i="33"/>
  <c r="D2940" i="33"/>
  <c r="D2941" i="33"/>
  <c r="D2942" i="33"/>
  <c r="D2943" i="33"/>
  <c r="D2944" i="33"/>
  <c r="D2945" i="33"/>
  <c r="D2946" i="33"/>
  <c r="D2947" i="33"/>
  <c r="D2948" i="33"/>
  <c r="D2949" i="33"/>
  <c r="D2950" i="33"/>
  <c r="D2951" i="33"/>
  <c r="D2952" i="33"/>
  <c r="D2953" i="33"/>
  <c r="D2954" i="33"/>
  <c r="D2955" i="33"/>
  <c r="D2956" i="33"/>
  <c r="D2957" i="33"/>
  <c r="D2958" i="33"/>
  <c r="D2959" i="33"/>
  <c r="D2960" i="33"/>
  <c r="D2961" i="33"/>
  <c r="D2962" i="33"/>
  <c r="D2963" i="33"/>
  <c r="D2964" i="33"/>
  <c r="D2965" i="33"/>
  <c r="D2966" i="33"/>
  <c r="D2967" i="33"/>
  <c r="D2968" i="33"/>
  <c r="D2969" i="33"/>
  <c r="D2970" i="33"/>
  <c r="D2971" i="33"/>
  <c r="D2972" i="33"/>
  <c r="D2973" i="33"/>
  <c r="D2974" i="33"/>
  <c r="D2975" i="33"/>
  <c r="D2976" i="33"/>
  <c r="D2977" i="33"/>
  <c r="D2978" i="33"/>
  <c r="D2979" i="33"/>
  <c r="D2980" i="33"/>
  <c r="D2981" i="33"/>
  <c r="D2982" i="33"/>
  <c r="D2983" i="33"/>
  <c r="D2984" i="33"/>
  <c r="D2985" i="33"/>
  <c r="D2986" i="33"/>
  <c r="D2987" i="33"/>
  <c r="D2988" i="33"/>
  <c r="D2989" i="33"/>
  <c r="D2990" i="33"/>
  <c r="D2991" i="33"/>
  <c r="D2992" i="33"/>
  <c r="D2993" i="33"/>
  <c r="D2994" i="33"/>
  <c r="D2995" i="33"/>
  <c r="D2996" i="33"/>
  <c r="D2997" i="33"/>
  <c r="D2998" i="33"/>
  <c r="D2999" i="33"/>
  <c r="D3000" i="33"/>
  <c r="D3001" i="33"/>
  <c r="D3002" i="33"/>
  <c r="D3003" i="33"/>
  <c r="D3004" i="33"/>
  <c r="D3005" i="33"/>
  <c r="D3006" i="33"/>
  <c r="D3007" i="33"/>
  <c r="D3008" i="33"/>
  <c r="D3009" i="33"/>
  <c r="D3010" i="33"/>
  <c r="D3011" i="33"/>
  <c r="D3012" i="33"/>
  <c r="D3013" i="33"/>
  <c r="D3014" i="33"/>
  <c r="D3015" i="33"/>
  <c r="D3016" i="33"/>
  <c r="D3017" i="33"/>
  <c r="D3018" i="33"/>
  <c r="D3019" i="33"/>
  <c r="D3020" i="33"/>
  <c r="D3021" i="33"/>
  <c r="D3022" i="33"/>
  <c r="D3023" i="33"/>
  <c r="D3024" i="33"/>
  <c r="D3025" i="33"/>
  <c r="D3026" i="33"/>
  <c r="D3027" i="33"/>
  <c r="D3028" i="33"/>
  <c r="D3029" i="33"/>
  <c r="D3030" i="33"/>
  <c r="D3031" i="33"/>
  <c r="D3032" i="33"/>
  <c r="D3033" i="33"/>
  <c r="D3034" i="33"/>
  <c r="D3035" i="33"/>
  <c r="D3036" i="33"/>
  <c r="D3037" i="33"/>
  <c r="D3038" i="33"/>
  <c r="D3039" i="33"/>
  <c r="D3040" i="33"/>
  <c r="D3041" i="33"/>
  <c r="D3042" i="33"/>
  <c r="D3043" i="33"/>
  <c r="D3044" i="33"/>
  <c r="D3045" i="33"/>
  <c r="D3046" i="33"/>
  <c r="D3047" i="33"/>
  <c r="D3048" i="33"/>
  <c r="D3049" i="33"/>
  <c r="D3050" i="33"/>
  <c r="D3051" i="33"/>
  <c r="D3052" i="33"/>
  <c r="D3053" i="33"/>
  <c r="D3054" i="33"/>
  <c r="D3055" i="33"/>
  <c r="D3056" i="33"/>
  <c r="D3057" i="33"/>
  <c r="D3058" i="33"/>
  <c r="D3059" i="33"/>
  <c r="D3060" i="33"/>
  <c r="D3061" i="33"/>
  <c r="D3062" i="33"/>
  <c r="D3063" i="33"/>
  <c r="D3064" i="33"/>
  <c r="D3065" i="33"/>
  <c r="D3066" i="33"/>
  <c r="D3067" i="33"/>
  <c r="D3068" i="33"/>
  <c r="D3069" i="33"/>
  <c r="D3070" i="33"/>
  <c r="D3071" i="33"/>
  <c r="D3072" i="33"/>
  <c r="D3073" i="33"/>
  <c r="D3074" i="33"/>
  <c r="D3075" i="33"/>
  <c r="D3076" i="33"/>
  <c r="D3077" i="33"/>
  <c r="D3078" i="33"/>
  <c r="D3079" i="33"/>
  <c r="D3080" i="33"/>
  <c r="D3081" i="33"/>
  <c r="D3082" i="33"/>
  <c r="D3083" i="33"/>
  <c r="D3084" i="33"/>
  <c r="D3085" i="33"/>
  <c r="D3086" i="33"/>
  <c r="D3087" i="33"/>
  <c r="D3088" i="33"/>
  <c r="D3089" i="33"/>
  <c r="D3090" i="33"/>
  <c r="D3091" i="33"/>
  <c r="D3092" i="33"/>
  <c r="D3093" i="33"/>
  <c r="D3094" i="33"/>
  <c r="D3095" i="33"/>
  <c r="D3096" i="33"/>
  <c r="D3097" i="33"/>
  <c r="D3098" i="33"/>
  <c r="D3099" i="33"/>
  <c r="D3100" i="33"/>
  <c r="D3101" i="33"/>
  <c r="D3102" i="33"/>
  <c r="D3103" i="33"/>
  <c r="D3104" i="33"/>
  <c r="D3105" i="33"/>
  <c r="D3106" i="33"/>
  <c r="D3107" i="33"/>
  <c r="D3108" i="33"/>
  <c r="D3109" i="33"/>
  <c r="D3110" i="33"/>
  <c r="D3111" i="33"/>
  <c r="D3112" i="33"/>
  <c r="D3113" i="33"/>
  <c r="D3114" i="33"/>
  <c r="D3115" i="33"/>
  <c r="D3116" i="33"/>
  <c r="D3117" i="33"/>
  <c r="D3118" i="33"/>
  <c r="D3119" i="33"/>
  <c r="D3120" i="33"/>
  <c r="D3121" i="33"/>
  <c r="D3122" i="33"/>
  <c r="D3123" i="33"/>
  <c r="D3124" i="33"/>
  <c r="D3125" i="33"/>
  <c r="D3126" i="33"/>
  <c r="D3127" i="33"/>
  <c r="D3128" i="33"/>
  <c r="D3129" i="33"/>
  <c r="D3130" i="33"/>
  <c r="D3131" i="33"/>
  <c r="D3132" i="33"/>
  <c r="D3133" i="33"/>
  <c r="D3134" i="33"/>
  <c r="D3135" i="33"/>
  <c r="D3136" i="33"/>
  <c r="D3137" i="33"/>
  <c r="D3138" i="33"/>
  <c r="D3139" i="33"/>
  <c r="D3140" i="33"/>
  <c r="D3141" i="33"/>
  <c r="D3142" i="33"/>
  <c r="D3143" i="33"/>
  <c r="D3144" i="33"/>
  <c r="D3145" i="33"/>
  <c r="D3146" i="33"/>
  <c r="D3147" i="33"/>
  <c r="D3148" i="33"/>
  <c r="D3149" i="33"/>
  <c r="D3150" i="33"/>
  <c r="D3151" i="33"/>
  <c r="D3152" i="33"/>
  <c r="D3153" i="33"/>
  <c r="D3154" i="33"/>
  <c r="D3155" i="33"/>
  <c r="D3156" i="33"/>
  <c r="D3157" i="33"/>
  <c r="D3158" i="33"/>
  <c r="D3159" i="33"/>
  <c r="D3160" i="33"/>
  <c r="D3161" i="33"/>
  <c r="D3162" i="33"/>
  <c r="D3163" i="33"/>
  <c r="D3164" i="33"/>
  <c r="D3165" i="33"/>
  <c r="D3166" i="33"/>
  <c r="D3167" i="33"/>
  <c r="D3168" i="33"/>
  <c r="D3169" i="33"/>
  <c r="D3170" i="33"/>
  <c r="D3171" i="33"/>
  <c r="D3172" i="33"/>
  <c r="D3173" i="33"/>
  <c r="D3174" i="33"/>
  <c r="D3175" i="33"/>
  <c r="D3176" i="33"/>
  <c r="D3177" i="33"/>
  <c r="D3178" i="33"/>
  <c r="D3179" i="33"/>
  <c r="D3180" i="33"/>
  <c r="D3181" i="33"/>
  <c r="D3182" i="33"/>
  <c r="D3183" i="33"/>
  <c r="D3184" i="33"/>
  <c r="D3185" i="33"/>
  <c r="D3186" i="33"/>
  <c r="D3187" i="33"/>
  <c r="D3188" i="33"/>
  <c r="D3189" i="33"/>
  <c r="D3190" i="33"/>
  <c r="D3191" i="33"/>
  <c r="D3192" i="33"/>
  <c r="D3193" i="33"/>
  <c r="D3194" i="33"/>
  <c r="D3195" i="33"/>
  <c r="D3196" i="33"/>
  <c r="D3197" i="33"/>
  <c r="D3198" i="33"/>
  <c r="D3199" i="33"/>
  <c r="D3200" i="33"/>
  <c r="D3201" i="33"/>
  <c r="D3202" i="33"/>
  <c r="D3203" i="33"/>
  <c r="D3204" i="33"/>
  <c r="D3205" i="33"/>
  <c r="D3206" i="33"/>
  <c r="D3207" i="33"/>
  <c r="D3208" i="33"/>
  <c r="D3209" i="33"/>
  <c r="D3210" i="33"/>
  <c r="D3211" i="33"/>
  <c r="D3212" i="33"/>
  <c r="D3213" i="33"/>
  <c r="D3214" i="33"/>
  <c r="D3215" i="33"/>
  <c r="D3216" i="33"/>
  <c r="D3217" i="33"/>
  <c r="D3218" i="33"/>
  <c r="D3219" i="33"/>
  <c r="D3220" i="33"/>
  <c r="D3221" i="33"/>
  <c r="D3222" i="33"/>
  <c r="D3223" i="33"/>
  <c r="D3224" i="33"/>
  <c r="D3225" i="33"/>
  <c r="D3226" i="33"/>
  <c r="D3227" i="33"/>
  <c r="D3228" i="33"/>
  <c r="D3229" i="33"/>
  <c r="D3230" i="33"/>
  <c r="D3231" i="33"/>
  <c r="D3232" i="33"/>
  <c r="D3233" i="33"/>
  <c r="D3234" i="33"/>
  <c r="D3235" i="33"/>
  <c r="D3236" i="33"/>
  <c r="D3237" i="33"/>
  <c r="D3238" i="33"/>
  <c r="D3239" i="33"/>
  <c r="D3240" i="33"/>
  <c r="D3241" i="33"/>
  <c r="D3242" i="33"/>
  <c r="D3243" i="33"/>
  <c r="D3244" i="33"/>
  <c r="D3245" i="33"/>
  <c r="D3246" i="33"/>
  <c r="D3247" i="33"/>
  <c r="D3248" i="33"/>
  <c r="D3249" i="33"/>
  <c r="D3250" i="33"/>
  <c r="D3251" i="33"/>
  <c r="D3252" i="33"/>
  <c r="D3253" i="33"/>
  <c r="D3254" i="33"/>
  <c r="D3255" i="33"/>
  <c r="D3256" i="33"/>
  <c r="D3257" i="33"/>
  <c r="D3258" i="33"/>
  <c r="D3259" i="33"/>
  <c r="D3260" i="33"/>
  <c r="D3261" i="33"/>
  <c r="D3262" i="33"/>
  <c r="D3263" i="33"/>
  <c r="D3264" i="33"/>
  <c r="D3265" i="33"/>
  <c r="D3266" i="33"/>
  <c r="D3267" i="33"/>
  <c r="D3268" i="33"/>
  <c r="D3269" i="33"/>
  <c r="D3270" i="33"/>
  <c r="D3271" i="33"/>
  <c r="D3272" i="33"/>
  <c r="D3273" i="33"/>
  <c r="D3274" i="33"/>
  <c r="D3275" i="33"/>
  <c r="D3276" i="33"/>
  <c r="D3277" i="33"/>
  <c r="D3278" i="33"/>
  <c r="D3279" i="33"/>
  <c r="D3280" i="33"/>
  <c r="D3281" i="33"/>
  <c r="D3282" i="33"/>
  <c r="D3283" i="33"/>
  <c r="D3284" i="33"/>
  <c r="D3285" i="33"/>
  <c r="D3286" i="33"/>
  <c r="D3287" i="33"/>
  <c r="D3288" i="33"/>
  <c r="D3289" i="33"/>
  <c r="D3290" i="33"/>
  <c r="D3291" i="33"/>
  <c r="D3292" i="33"/>
  <c r="D3293" i="33"/>
  <c r="D3294" i="33"/>
  <c r="D3295" i="33"/>
  <c r="D3296" i="33"/>
  <c r="D3297" i="33"/>
  <c r="D3298" i="33"/>
  <c r="D3299" i="33"/>
  <c r="D3300" i="33"/>
  <c r="D3301" i="33"/>
  <c r="D3302" i="33"/>
  <c r="D3303" i="33"/>
  <c r="D3304" i="33"/>
  <c r="D3305" i="33"/>
  <c r="D3306" i="33"/>
  <c r="D3307" i="33"/>
  <c r="D3308" i="33"/>
  <c r="D3309" i="33"/>
  <c r="D3310" i="33"/>
  <c r="D3311" i="33"/>
  <c r="D3312" i="33"/>
  <c r="D3313" i="33"/>
  <c r="D3314" i="33"/>
  <c r="D3315" i="33"/>
  <c r="D3316" i="33"/>
  <c r="D3317" i="33"/>
  <c r="D3318" i="33"/>
  <c r="D3319" i="33"/>
  <c r="D3320" i="33"/>
  <c r="D3321" i="33"/>
  <c r="D3322" i="33"/>
  <c r="D3323" i="33"/>
  <c r="D3324" i="33"/>
  <c r="D3325" i="33"/>
  <c r="D3326" i="33"/>
  <c r="D3327" i="33"/>
  <c r="D3328" i="33"/>
  <c r="D3329" i="33"/>
  <c r="D3330" i="33"/>
  <c r="D3331" i="33"/>
  <c r="D3332" i="33"/>
  <c r="D3333" i="33"/>
  <c r="D3334" i="33"/>
  <c r="D3335" i="33"/>
  <c r="D3336" i="33"/>
  <c r="D3337" i="33"/>
  <c r="D3338" i="33"/>
  <c r="D3339" i="33"/>
  <c r="D3340" i="33"/>
  <c r="D3341" i="33"/>
  <c r="D3342" i="33"/>
  <c r="D3343" i="33"/>
  <c r="D3344" i="33"/>
  <c r="D3345" i="33"/>
  <c r="D3346" i="33"/>
  <c r="D3347" i="33"/>
  <c r="D3348" i="33"/>
  <c r="D3349" i="33"/>
  <c r="D3350" i="33"/>
  <c r="D3351" i="33"/>
  <c r="D3352" i="33"/>
  <c r="D3353" i="33"/>
  <c r="D3354" i="33"/>
  <c r="D3355" i="33"/>
  <c r="D3356" i="33"/>
  <c r="D3357" i="33"/>
  <c r="D3358" i="33"/>
  <c r="D3359" i="33"/>
  <c r="D3360" i="33"/>
  <c r="D3361" i="33"/>
  <c r="D3362" i="33"/>
  <c r="D3363" i="33"/>
  <c r="D3364" i="33"/>
  <c r="D3365" i="33"/>
  <c r="D3366" i="33"/>
  <c r="D3367" i="33"/>
  <c r="D3368" i="33"/>
  <c r="D3369" i="33"/>
  <c r="D3370" i="33"/>
  <c r="D3371" i="33"/>
  <c r="D3372" i="33"/>
  <c r="D3373" i="33"/>
  <c r="D3374" i="33"/>
  <c r="D3375" i="33"/>
  <c r="D3376" i="33"/>
  <c r="D3377" i="33"/>
  <c r="D3378" i="33"/>
  <c r="D3379" i="33"/>
  <c r="D3380" i="33"/>
  <c r="D3381" i="33"/>
  <c r="D3382" i="33"/>
  <c r="D3383" i="33"/>
  <c r="D3384" i="33"/>
  <c r="D3385" i="33"/>
  <c r="D3386" i="33"/>
  <c r="D3387" i="33"/>
  <c r="D3388" i="33"/>
  <c r="D3389" i="33"/>
  <c r="D3390" i="33"/>
  <c r="D3391" i="33"/>
  <c r="D3392" i="33"/>
  <c r="D3393" i="33"/>
  <c r="D3394" i="33"/>
  <c r="D3395" i="33"/>
  <c r="D3396" i="33"/>
  <c r="D3397" i="33"/>
  <c r="D3398" i="33"/>
  <c r="D3399" i="33"/>
  <c r="D3400" i="33"/>
  <c r="D3401" i="33"/>
  <c r="D3402" i="33"/>
  <c r="D3403" i="33"/>
  <c r="D3404" i="33"/>
  <c r="D3405" i="33"/>
  <c r="D3406" i="33"/>
  <c r="D3407" i="33"/>
  <c r="D3408" i="33"/>
  <c r="D3409" i="33"/>
  <c r="D3410" i="33"/>
  <c r="D3411" i="33"/>
  <c r="D3412" i="33"/>
  <c r="D3413" i="33"/>
  <c r="D3414" i="33"/>
  <c r="D3415" i="33"/>
  <c r="D3416" i="33"/>
  <c r="D3417" i="33"/>
  <c r="D3418" i="33"/>
  <c r="D3419" i="33"/>
  <c r="D3420" i="33"/>
  <c r="D3421" i="33"/>
  <c r="D3422" i="33"/>
  <c r="D3423" i="33"/>
  <c r="D3424" i="33"/>
  <c r="D3425" i="33"/>
  <c r="D3426" i="33"/>
  <c r="D3427" i="33"/>
  <c r="D3428" i="33"/>
  <c r="D3429" i="33"/>
  <c r="D3430" i="33"/>
  <c r="D3431" i="33"/>
  <c r="D3432" i="33"/>
  <c r="D3433" i="33"/>
  <c r="D3434" i="33"/>
  <c r="D3435" i="33"/>
  <c r="D3436" i="33"/>
  <c r="D3437" i="33"/>
  <c r="D3438" i="33"/>
  <c r="D3439" i="33"/>
  <c r="D3440" i="33"/>
  <c r="D3441" i="33"/>
  <c r="D3442" i="33"/>
  <c r="D3443" i="33"/>
  <c r="D3444" i="33"/>
  <c r="D3445" i="33"/>
  <c r="D3446" i="33"/>
  <c r="D3447" i="33"/>
  <c r="D3448" i="33"/>
  <c r="D3449" i="33"/>
  <c r="D3450" i="33"/>
  <c r="D3451" i="33"/>
  <c r="D3452" i="33"/>
  <c r="D3453" i="33"/>
  <c r="D3454" i="33"/>
  <c r="D3455" i="33"/>
  <c r="D3456" i="33"/>
  <c r="D3457" i="33"/>
  <c r="D3458" i="33"/>
  <c r="D3459" i="33"/>
  <c r="D3460" i="33"/>
  <c r="D3461" i="33"/>
  <c r="D3462" i="33"/>
  <c r="D3463" i="33"/>
  <c r="D3464" i="33"/>
  <c r="D3465" i="33"/>
  <c r="D3466" i="33"/>
  <c r="D3467" i="33"/>
  <c r="D3468" i="33"/>
  <c r="D3469" i="33"/>
  <c r="D3470" i="33"/>
  <c r="D3471" i="33"/>
  <c r="D3472" i="33"/>
  <c r="D3473" i="33"/>
  <c r="D3474" i="33"/>
  <c r="D3475" i="33"/>
  <c r="D3476" i="33"/>
  <c r="D3477" i="33"/>
  <c r="D3478" i="33"/>
  <c r="D3479" i="33"/>
  <c r="D3480" i="33"/>
  <c r="D3481" i="33"/>
  <c r="D3482" i="33"/>
  <c r="D3483" i="33"/>
  <c r="D3484" i="33"/>
  <c r="D3485" i="33"/>
  <c r="D3486" i="33"/>
  <c r="D3487" i="33"/>
  <c r="D3488" i="33"/>
  <c r="D3489" i="33"/>
  <c r="D3490" i="33"/>
  <c r="D3491" i="33"/>
  <c r="D3492" i="33"/>
  <c r="D3493" i="33"/>
  <c r="D3494" i="33"/>
  <c r="D3495" i="33"/>
  <c r="D3496" i="33"/>
  <c r="D3497" i="33"/>
  <c r="D3498" i="33"/>
  <c r="D3499" i="33"/>
  <c r="D3500" i="33"/>
  <c r="D3501" i="33"/>
  <c r="D3502" i="33"/>
  <c r="D3503" i="33"/>
  <c r="D3504" i="33"/>
  <c r="D3505" i="33"/>
  <c r="D3506" i="33"/>
  <c r="D3507" i="33"/>
  <c r="D3508" i="33"/>
  <c r="D3509" i="33"/>
  <c r="D3510" i="33"/>
  <c r="D3511" i="33"/>
  <c r="D3512" i="33"/>
  <c r="D3513" i="33"/>
  <c r="D3514" i="33"/>
  <c r="D3515" i="33"/>
  <c r="D3516" i="33"/>
  <c r="D3517" i="33"/>
  <c r="D3518" i="33"/>
  <c r="D3519" i="33"/>
  <c r="D3520" i="33"/>
  <c r="D3521" i="33"/>
  <c r="D3522" i="33"/>
  <c r="D3523" i="33"/>
  <c r="D3524" i="33"/>
  <c r="D3525" i="33"/>
  <c r="D3526" i="33"/>
  <c r="D3527" i="33"/>
  <c r="D3528" i="33"/>
  <c r="D3529" i="33"/>
  <c r="D3530" i="33"/>
  <c r="D3531" i="33"/>
  <c r="D3532" i="33"/>
  <c r="D3533" i="33"/>
  <c r="D3534" i="33"/>
  <c r="D3535" i="33"/>
  <c r="D3536" i="33"/>
  <c r="D3537" i="33"/>
  <c r="D3538" i="33"/>
  <c r="D3539" i="33"/>
  <c r="D3540" i="33"/>
  <c r="D3541" i="33"/>
  <c r="D3542" i="33"/>
  <c r="D3543" i="33"/>
  <c r="D3544" i="33"/>
  <c r="D3545" i="33"/>
  <c r="D3546" i="33"/>
  <c r="D3547" i="33"/>
  <c r="D3548" i="33"/>
  <c r="D3549" i="33"/>
  <c r="D3550" i="33"/>
  <c r="D3551" i="33"/>
  <c r="D3552" i="33"/>
  <c r="D3553" i="33"/>
  <c r="D3554" i="33"/>
  <c r="D3555" i="33"/>
  <c r="D3556" i="33"/>
  <c r="D3557" i="33"/>
  <c r="D3558" i="33"/>
  <c r="D3559" i="33"/>
  <c r="D3560" i="33"/>
  <c r="D3561" i="33"/>
  <c r="D3562" i="33"/>
  <c r="D3563" i="33"/>
  <c r="D3564" i="33"/>
  <c r="D3565" i="33"/>
  <c r="D3566" i="33"/>
  <c r="D3567" i="33"/>
  <c r="D3568" i="33"/>
  <c r="D3569" i="33"/>
  <c r="D3570" i="33"/>
  <c r="D3571" i="33"/>
  <c r="D3572" i="33"/>
  <c r="D3573" i="33"/>
  <c r="D3574" i="33"/>
  <c r="D3575" i="33"/>
  <c r="D3576" i="33"/>
  <c r="D3577" i="33"/>
  <c r="D3578" i="33"/>
  <c r="D3579" i="33"/>
  <c r="D3580" i="33"/>
  <c r="D3581" i="33"/>
  <c r="D3582" i="33"/>
  <c r="D3583" i="33"/>
  <c r="D3584" i="33"/>
  <c r="D3585" i="33"/>
  <c r="D3586" i="33"/>
  <c r="D3587" i="33"/>
  <c r="D3588" i="33"/>
  <c r="D3589" i="33"/>
  <c r="D3590" i="33"/>
  <c r="D3591" i="33"/>
  <c r="D3592" i="33"/>
  <c r="D3593" i="33"/>
  <c r="D3594" i="33"/>
  <c r="D3595" i="33"/>
  <c r="D3596" i="33"/>
  <c r="D3597" i="33"/>
  <c r="D3598" i="33"/>
  <c r="D3599" i="33"/>
  <c r="D3600" i="33"/>
  <c r="D3601" i="33"/>
  <c r="D3602" i="33"/>
  <c r="D3603" i="33"/>
  <c r="D3604" i="33"/>
  <c r="D3605" i="33"/>
  <c r="D3606" i="33"/>
  <c r="D3607" i="33"/>
  <c r="D3608" i="33"/>
  <c r="D3609" i="33"/>
  <c r="D3610" i="33"/>
  <c r="D3611" i="33"/>
  <c r="D3612" i="33"/>
  <c r="D3613" i="33"/>
  <c r="D3614" i="33"/>
  <c r="D3615" i="33"/>
  <c r="D3616" i="33"/>
  <c r="D3617" i="33"/>
  <c r="D3618" i="33"/>
  <c r="D3619" i="33"/>
  <c r="D3620" i="33"/>
  <c r="D3621" i="33"/>
  <c r="D3622" i="33"/>
  <c r="D3623" i="33"/>
  <c r="D3624" i="33"/>
  <c r="D3625" i="33"/>
  <c r="D3626" i="33"/>
  <c r="D3627" i="33"/>
  <c r="D3628" i="33"/>
  <c r="D3629" i="33"/>
  <c r="D3630" i="33"/>
  <c r="D3631" i="33"/>
  <c r="D3632" i="33"/>
  <c r="D3633" i="33"/>
  <c r="D3634" i="33"/>
  <c r="D3635" i="33"/>
  <c r="D3636" i="33"/>
  <c r="D3637" i="33"/>
  <c r="D3638" i="33"/>
  <c r="D3639" i="33"/>
  <c r="D3640" i="33"/>
  <c r="D3641" i="33"/>
  <c r="D3642" i="33"/>
  <c r="D3643" i="33"/>
  <c r="D3644" i="33"/>
  <c r="D3645" i="33"/>
  <c r="D3646" i="33"/>
  <c r="D3647" i="33"/>
  <c r="D3648" i="33"/>
  <c r="D3649" i="33"/>
  <c r="D3650" i="33"/>
  <c r="D3651" i="33"/>
  <c r="D3652" i="33"/>
  <c r="D3653" i="33"/>
  <c r="D3654" i="33"/>
  <c r="D3655" i="33"/>
  <c r="D3656" i="33"/>
  <c r="D3657" i="33"/>
  <c r="D3658" i="33"/>
  <c r="D3659" i="33"/>
  <c r="D3660" i="33"/>
  <c r="D3661" i="33"/>
  <c r="D3662" i="33"/>
  <c r="D3663" i="33"/>
  <c r="D3664" i="33"/>
  <c r="D3665" i="33"/>
  <c r="D3666" i="33"/>
  <c r="D3667" i="33"/>
  <c r="D3668" i="33"/>
  <c r="D3669" i="33"/>
  <c r="D3670" i="33"/>
  <c r="D3671" i="33"/>
  <c r="D3672" i="33"/>
  <c r="D3673" i="33"/>
  <c r="D3674" i="33"/>
  <c r="D3675" i="33"/>
  <c r="D3676" i="33"/>
  <c r="D3677" i="33"/>
  <c r="D3678" i="33"/>
  <c r="D3679" i="33"/>
  <c r="D3680" i="33"/>
  <c r="D3681" i="33"/>
  <c r="D3682" i="33"/>
  <c r="D3683" i="33"/>
  <c r="D3684" i="33"/>
  <c r="D3685" i="33"/>
  <c r="D3686" i="33"/>
  <c r="D3687" i="33"/>
  <c r="D3688" i="33"/>
  <c r="D3689" i="33"/>
  <c r="D3690" i="33"/>
  <c r="D3691" i="33"/>
  <c r="D3692" i="33"/>
  <c r="D3693" i="33"/>
  <c r="D3694" i="33"/>
  <c r="D3695" i="33"/>
  <c r="D3696" i="33"/>
  <c r="D3697" i="33"/>
  <c r="D3698" i="33"/>
  <c r="D3699" i="33"/>
  <c r="D3700" i="33"/>
  <c r="D3701" i="33"/>
  <c r="D3702" i="33"/>
  <c r="D3703" i="33"/>
  <c r="D3704" i="33"/>
  <c r="D3705" i="33"/>
  <c r="D3706" i="33"/>
  <c r="D3707" i="33"/>
  <c r="D3708" i="33"/>
  <c r="D3709" i="33"/>
  <c r="D3710" i="33"/>
  <c r="D3711" i="33"/>
  <c r="D3712" i="33"/>
  <c r="D3713" i="33"/>
  <c r="D3714" i="33"/>
  <c r="D3715" i="33"/>
  <c r="D3716" i="33"/>
  <c r="D3717" i="33"/>
  <c r="D3718" i="33"/>
  <c r="D3719" i="33"/>
  <c r="D3720" i="33"/>
  <c r="D3721" i="33"/>
  <c r="D3722" i="33"/>
  <c r="D3723" i="33"/>
  <c r="D3724" i="33"/>
  <c r="D3725" i="33"/>
  <c r="D3726" i="33"/>
  <c r="D3727" i="33"/>
  <c r="D3728" i="33"/>
  <c r="D3729" i="33"/>
  <c r="D3730" i="33"/>
  <c r="D3731" i="33"/>
  <c r="D3732" i="33"/>
  <c r="D3733" i="33"/>
  <c r="D3734" i="33"/>
  <c r="D3735" i="33"/>
  <c r="D3736" i="33"/>
  <c r="D3737" i="33"/>
  <c r="D3738" i="33"/>
  <c r="D3739" i="33"/>
  <c r="D3740" i="33"/>
  <c r="D3741" i="33"/>
  <c r="D3742" i="33"/>
  <c r="D3743" i="33"/>
  <c r="D3744" i="33"/>
  <c r="D3745" i="33"/>
  <c r="D3746" i="33"/>
  <c r="D3747" i="33"/>
  <c r="D3748" i="33"/>
  <c r="D3749" i="33"/>
  <c r="D3750" i="33"/>
  <c r="D3751" i="33"/>
  <c r="D3752" i="33"/>
  <c r="D3753" i="33"/>
  <c r="D3754" i="33"/>
  <c r="D3755" i="33"/>
  <c r="D3756" i="33"/>
  <c r="D3757" i="33"/>
  <c r="D3758" i="33"/>
  <c r="D3759" i="33"/>
  <c r="D3760" i="33"/>
  <c r="D3761" i="33"/>
  <c r="D3762" i="33"/>
  <c r="D3763" i="33"/>
  <c r="D3764" i="33"/>
  <c r="D3765" i="33"/>
  <c r="D3766" i="33"/>
  <c r="D3767" i="33"/>
  <c r="D3768" i="33"/>
  <c r="D3769" i="33"/>
  <c r="D3770" i="33"/>
  <c r="D3771" i="33"/>
  <c r="D3772" i="33"/>
  <c r="D3773" i="33"/>
  <c r="D3774" i="33"/>
  <c r="D3775" i="33"/>
  <c r="D3776" i="33"/>
  <c r="D3777" i="33"/>
  <c r="D3778" i="33"/>
  <c r="D3779" i="33"/>
  <c r="D3780" i="33"/>
  <c r="D3781" i="33"/>
  <c r="D3782" i="33"/>
  <c r="D3783" i="33"/>
  <c r="D3784" i="33"/>
  <c r="D3785" i="33"/>
  <c r="D3786" i="33"/>
  <c r="D3787" i="33"/>
  <c r="D3788" i="33"/>
  <c r="D3789" i="33"/>
  <c r="D3790" i="33"/>
  <c r="D3791" i="33"/>
  <c r="D3792" i="33"/>
  <c r="D3793" i="33"/>
  <c r="D3794" i="33"/>
  <c r="D3795" i="33"/>
  <c r="D3796" i="33"/>
  <c r="D3797" i="33"/>
  <c r="D3798" i="33"/>
  <c r="D3799" i="33"/>
  <c r="D3800" i="33"/>
  <c r="D3801" i="33"/>
  <c r="D3802" i="33"/>
  <c r="D3803" i="33"/>
  <c r="D3804" i="33"/>
  <c r="D3805" i="33"/>
  <c r="D3806" i="33"/>
  <c r="D3807" i="33"/>
  <c r="D3808" i="33"/>
  <c r="D3809" i="33"/>
  <c r="D3810" i="33"/>
  <c r="D3811" i="33"/>
  <c r="D3812" i="33"/>
  <c r="D3813" i="33"/>
  <c r="D3814" i="33"/>
  <c r="D3815" i="33"/>
  <c r="D3816" i="33"/>
  <c r="D3817" i="33"/>
  <c r="D3818" i="33"/>
  <c r="D3819" i="33"/>
  <c r="D3820" i="33"/>
  <c r="D3821" i="33"/>
  <c r="D3822" i="33"/>
  <c r="D3823" i="33"/>
  <c r="D3824" i="33"/>
  <c r="D3825" i="33"/>
  <c r="D3826" i="33"/>
  <c r="D3827" i="33"/>
  <c r="D3828" i="33"/>
  <c r="D3829" i="33"/>
  <c r="D3830" i="33"/>
  <c r="D3831" i="33"/>
  <c r="D3832" i="33"/>
  <c r="D3833" i="33"/>
  <c r="D3834" i="33"/>
  <c r="D3835" i="33"/>
  <c r="D3836" i="33"/>
  <c r="D3837" i="33"/>
  <c r="D3838" i="33"/>
  <c r="D3839" i="33"/>
  <c r="D3840" i="33"/>
  <c r="D3841" i="33"/>
  <c r="D3842" i="33"/>
  <c r="D3843" i="33"/>
  <c r="D3844" i="33"/>
  <c r="D3845" i="33"/>
  <c r="D3846" i="33"/>
  <c r="D3847" i="33"/>
  <c r="D3848" i="33"/>
  <c r="D3849" i="33"/>
  <c r="D3850" i="33"/>
  <c r="D3851" i="33"/>
  <c r="D3852" i="33"/>
  <c r="D3853" i="33"/>
  <c r="D3854" i="33"/>
  <c r="D3855" i="33"/>
  <c r="D3856" i="33"/>
  <c r="D3857" i="33"/>
  <c r="D3858" i="33"/>
  <c r="D3859" i="33"/>
  <c r="D3860" i="33"/>
  <c r="D3861" i="33"/>
  <c r="D3862" i="33"/>
  <c r="D3863" i="33"/>
  <c r="D3864" i="33"/>
  <c r="D3865" i="33"/>
  <c r="D3866" i="33"/>
  <c r="D3867" i="33"/>
  <c r="D3868" i="33"/>
  <c r="D3869" i="33"/>
  <c r="D3870" i="33"/>
  <c r="D3871" i="33"/>
  <c r="D3872" i="33"/>
  <c r="D3873" i="33"/>
  <c r="D3874" i="33"/>
  <c r="D3875" i="33"/>
  <c r="D3876" i="33"/>
  <c r="D3877" i="33"/>
  <c r="D3878" i="33"/>
  <c r="D3879" i="33"/>
  <c r="D3880" i="33"/>
  <c r="D3881" i="33"/>
  <c r="D3882" i="33"/>
  <c r="D3883" i="33"/>
  <c r="D3884" i="33"/>
  <c r="D3885" i="33"/>
  <c r="D3886" i="33"/>
  <c r="D3887" i="33"/>
  <c r="D3888" i="33"/>
  <c r="D3889" i="33"/>
  <c r="D3890" i="33"/>
  <c r="D3891" i="33"/>
  <c r="D3892" i="33"/>
  <c r="D3893" i="33"/>
  <c r="D3894" i="33"/>
  <c r="D3895" i="33"/>
  <c r="D3896" i="33"/>
  <c r="D3897" i="33"/>
  <c r="D3898" i="33"/>
  <c r="D3899" i="33"/>
  <c r="D3900" i="33"/>
  <c r="D3901" i="33"/>
  <c r="D3902" i="33"/>
  <c r="D3903" i="33"/>
  <c r="D3904" i="33"/>
  <c r="D3905" i="33"/>
  <c r="D3906" i="33"/>
  <c r="D3907" i="33"/>
  <c r="D3908" i="33"/>
  <c r="D3909" i="33"/>
  <c r="D3910" i="33"/>
  <c r="D3911" i="33"/>
  <c r="D3912" i="33"/>
  <c r="D3913" i="33"/>
  <c r="D3914" i="33"/>
  <c r="D3915" i="33"/>
  <c r="D3916" i="33"/>
  <c r="D3917" i="33"/>
  <c r="D3918" i="33"/>
  <c r="D3919" i="33"/>
  <c r="D3920" i="33"/>
  <c r="D3921" i="33"/>
  <c r="D3922" i="33"/>
  <c r="D3923" i="33"/>
  <c r="D3924" i="33"/>
  <c r="D3925" i="33"/>
  <c r="D3926" i="33"/>
  <c r="D3927" i="33"/>
  <c r="D3928" i="33"/>
  <c r="D3929" i="33"/>
  <c r="D3930" i="33"/>
  <c r="D3931" i="33"/>
  <c r="D3932" i="33"/>
  <c r="D3933" i="33"/>
  <c r="D3934" i="33"/>
  <c r="D3935" i="33"/>
  <c r="D3936" i="33"/>
  <c r="D3937" i="33"/>
  <c r="D3938" i="33"/>
  <c r="D3939" i="33"/>
  <c r="D3940" i="33"/>
  <c r="D3941" i="33"/>
  <c r="D3942" i="33"/>
  <c r="D3943" i="33"/>
  <c r="D3944" i="33"/>
  <c r="D3945" i="33"/>
  <c r="D3946" i="33"/>
  <c r="D3947" i="33"/>
  <c r="D3948" i="33"/>
  <c r="D3949" i="33"/>
  <c r="D3950" i="33"/>
  <c r="D3951" i="33"/>
  <c r="D3952" i="33"/>
  <c r="D3953" i="33"/>
  <c r="D3954" i="33"/>
  <c r="D3955" i="33"/>
  <c r="D3956" i="33"/>
  <c r="D3957" i="33"/>
  <c r="D3958" i="33"/>
  <c r="D3959" i="33"/>
  <c r="D3960" i="33"/>
  <c r="D3961" i="33"/>
  <c r="D3962" i="33"/>
  <c r="D3963" i="33"/>
  <c r="D3964" i="33"/>
  <c r="D3965" i="33"/>
  <c r="D3966" i="33"/>
  <c r="D3967" i="33"/>
  <c r="D3968" i="33"/>
  <c r="D3969" i="33"/>
  <c r="D3970" i="33"/>
  <c r="D3971" i="33"/>
  <c r="D3972" i="33"/>
  <c r="D3973" i="33"/>
  <c r="D3974" i="33"/>
  <c r="D3975" i="33"/>
  <c r="D3976" i="33"/>
  <c r="D3977" i="33"/>
  <c r="D3978" i="33"/>
  <c r="D3979" i="33"/>
  <c r="D3980" i="33"/>
  <c r="D3981" i="33"/>
  <c r="D3982" i="33"/>
  <c r="D3983" i="33"/>
  <c r="D3984" i="33"/>
  <c r="D3985" i="33"/>
  <c r="D3986" i="33"/>
  <c r="D3987" i="33"/>
  <c r="D3988" i="33"/>
  <c r="D3989" i="33"/>
  <c r="D3990" i="33"/>
  <c r="D3991" i="33"/>
  <c r="D3992" i="33"/>
  <c r="D3993" i="33"/>
  <c r="D3994" i="33"/>
  <c r="D3995" i="33"/>
  <c r="D3996" i="33"/>
  <c r="D3997" i="33"/>
  <c r="D3998" i="33"/>
  <c r="D3999" i="33"/>
  <c r="D4000" i="33"/>
  <c r="D4001" i="33"/>
  <c r="D4002" i="33"/>
  <c r="D4003" i="33"/>
  <c r="D4004" i="33"/>
  <c r="D4005" i="33"/>
  <c r="D4006" i="33"/>
  <c r="D4007" i="33"/>
  <c r="D4008" i="33"/>
  <c r="D4009" i="33"/>
  <c r="D4010" i="33"/>
  <c r="D4011" i="33"/>
  <c r="D4012" i="33"/>
  <c r="D4013" i="33"/>
  <c r="D4014" i="33"/>
  <c r="D4015" i="33"/>
  <c r="D4016" i="33"/>
  <c r="D4017" i="33"/>
  <c r="D4018" i="33"/>
  <c r="D4019" i="33"/>
  <c r="D4020" i="33"/>
  <c r="D4021" i="33"/>
  <c r="D4022" i="33"/>
  <c r="D4023" i="33"/>
  <c r="D4024" i="33"/>
  <c r="D4025" i="33"/>
  <c r="D4026" i="33"/>
  <c r="D4027" i="33"/>
  <c r="D4028" i="33"/>
  <c r="D4029" i="33"/>
  <c r="D4030" i="33"/>
  <c r="D4031" i="33"/>
  <c r="D4032" i="33"/>
  <c r="D4033" i="33"/>
  <c r="D4034" i="33"/>
  <c r="D4035" i="33"/>
  <c r="D4036" i="33"/>
  <c r="D4037" i="33"/>
  <c r="D4038" i="33"/>
  <c r="D4039" i="33"/>
  <c r="D4040" i="33"/>
  <c r="D4041" i="33"/>
  <c r="D4042" i="33"/>
  <c r="D4043" i="33"/>
  <c r="D4044" i="33"/>
  <c r="D4045" i="33"/>
  <c r="D4046" i="33"/>
  <c r="D4047" i="33"/>
  <c r="D4048" i="33"/>
  <c r="D4049" i="33"/>
  <c r="D4050" i="33"/>
  <c r="D4051" i="33"/>
  <c r="D4052" i="33"/>
  <c r="D4053" i="33"/>
  <c r="D4054" i="33"/>
  <c r="D4055" i="33"/>
  <c r="D4056" i="33"/>
  <c r="D4057" i="33"/>
  <c r="D4058" i="33"/>
  <c r="D4059" i="33"/>
  <c r="D4060" i="33"/>
  <c r="D4061" i="33"/>
  <c r="D4062" i="33"/>
  <c r="D4063" i="33"/>
  <c r="D4064" i="33"/>
  <c r="D4065" i="33"/>
  <c r="D4066" i="33"/>
  <c r="D4067" i="33"/>
  <c r="D4068" i="33"/>
  <c r="D4069" i="33"/>
  <c r="D4070" i="33"/>
  <c r="D4071" i="33"/>
  <c r="D4072" i="33"/>
  <c r="D4073" i="33"/>
  <c r="D4074" i="33"/>
  <c r="D4075" i="33"/>
  <c r="D4076" i="33"/>
  <c r="D4077" i="33"/>
  <c r="D4078" i="33"/>
  <c r="D4079" i="33"/>
  <c r="D4080" i="33"/>
  <c r="D4081" i="33"/>
  <c r="D4082" i="33"/>
  <c r="D4083" i="33"/>
  <c r="D4084" i="33"/>
  <c r="D4085" i="33"/>
  <c r="D4086" i="33"/>
  <c r="D4087" i="33"/>
  <c r="D4088" i="33"/>
  <c r="D4089" i="33"/>
  <c r="D4090" i="33"/>
  <c r="D4091" i="33"/>
  <c r="D4092" i="33"/>
  <c r="D4093" i="33"/>
  <c r="D4094" i="33"/>
  <c r="D4095" i="33"/>
  <c r="D4096" i="33"/>
  <c r="D4097" i="33"/>
  <c r="D4098" i="33"/>
  <c r="D4099" i="33"/>
  <c r="D4100" i="33"/>
  <c r="D4101" i="33"/>
  <c r="D4102" i="33"/>
  <c r="D4103" i="33"/>
  <c r="D4104" i="33"/>
  <c r="D4105" i="33"/>
  <c r="D4106" i="33"/>
  <c r="D4107" i="33"/>
  <c r="D4108" i="33"/>
  <c r="D4109" i="33"/>
  <c r="D4110" i="33"/>
  <c r="D4111" i="33"/>
  <c r="D4112" i="33"/>
  <c r="D4113" i="33"/>
  <c r="D4114" i="33"/>
  <c r="D4115" i="33"/>
  <c r="D4116" i="33"/>
  <c r="D4117" i="33"/>
  <c r="D4118" i="33"/>
  <c r="D4119" i="33"/>
  <c r="D4120" i="33"/>
  <c r="D4121" i="33"/>
  <c r="D4122" i="33"/>
  <c r="D4123" i="33"/>
  <c r="D4124" i="33"/>
  <c r="D4125" i="33"/>
  <c r="D4126" i="33"/>
  <c r="D4127" i="33"/>
  <c r="D4128" i="33"/>
  <c r="D4129" i="33"/>
  <c r="D4130" i="33"/>
  <c r="D4131" i="33"/>
  <c r="D4132" i="33"/>
  <c r="D4133" i="33"/>
  <c r="D4134" i="33"/>
  <c r="D4135" i="33"/>
  <c r="D4136" i="33"/>
  <c r="D4137" i="33"/>
  <c r="D4138" i="33"/>
  <c r="D4139" i="33"/>
  <c r="D4140" i="33"/>
  <c r="D4141" i="33"/>
  <c r="D4142" i="33"/>
  <c r="D4143" i="33"/>
  <c r="D4144" i="33"/>
  <c r="D4145" i="33"/>
  <c r="D4146" i="33"/>
  <c r="D4147" i="33"/>
  <c r="D4148" i="33"/>
  <c r="D4149" i="33"/>
  <c r="D4150" i="33"/>
  <c r="D4151" i="33"/>
  <c r="D4152" i="33"/>
  <c r="D4153" i="33"/>
  <c r="D4154" i="33"/>
  <c r="D4155" i="33"/>
  <c r="D4156" i="33"/>
  <c r="D4157" i="33"/>
  <c r="D4158" i="33"/>
  <c r="D4159" i="33"/>
  <c r="D4160" i="33"/>
  <c r="D4161" i="33"/>
  <c r="D4162" i="33"/>
  <c r="D4163" i="33"/>
  <c r="D4164" i="33"/>
  <c r="D4165" i="33"/>
  <c r="D4166" i="33"/>
  <c r="D4167" i="33"/>
  <c r="D4168" i="33"/>
  <c r="D4169" i="33"/>
  <c r="D4170" i="33"/>
  <c r="D4171" i="33"/>
  <c r="D4172" i="33"/>
  <c r="D4173" i="33"/>
  <c r="D4174" i="33"/>
  <c r="D4175" i="33"/>
  <c r="D4176" i="33"/>
  <c r="D4177" i="33"/>
  <c r="D4178" i="33"/>
  <c r="D4179" i="33"/>
  <c r="D4180" i="33"/>
  <c r="D4181" i="33"/>
  <c r="D4182" i="33"/>
  <c r="D4183" i="33"/>
  <c r="D4184" i="33"/>
  <c r="D4185" i="33"/>
  <c r="D4186" i="33"/>
  <c r="D4187" i="33"/>
  <c r="D4188" i="33"/>
  <c r="D4189" i="33"/>
  <c r="D4190" i="33"/>
  <c r="D4191" i="33"/>
  <c r="D4192" i="33"/>
  <c r="D4193" i="33"/>
  <c r="D4194" i="33"/>
  <c r="D4195" i="33"/>
  <c r="D4196" i="33"/>
  <c r="D4197" i="33"/>
  <c r="D4198" i="33"/>
  <c r="D4199" i="33"/>
  <c r="D4200" i="33"/>
  <c r="D4201" i="33"/>
  <c r="D4202" i="33"/>
  <c r="D4203" i="33"/>
  <c r="D4204" i="33"/>
  <c r="D4205" i="33"/>
  <c r="D4206" i="33"/>
  <c r="D4207" i="33"/>
  <c r="D4208" i="33"/>
  <c r="D4209" i="33"/>
  <c r="D4210" i="33"/>
  <c r="D4211" i="33"/>
  <c r="D4212" i="33"/>
  <c r="D4213" i="33"/>
  <c r="D4214" i="33"/>
  <c r="D4215" i="33"/>
  <c r="D4216" i="33"/>
  <c r="D4217" i="33"/>
  <c r="D4218" i="33"/>
  <c r="D4219" i="33"/>
  <c r="D4220" i="33"/>
  <c r="D4221" i="33"/>
  <c r="D4222" i="33"/>
  <c r="D4223" i="33"/>
  <c r="D4224" i="33"/>
  <c r="D4225" i="33"/>
  <c r="D4226" i="33"/>
  <c r="D4227" i="33"/>
  <c r="D4228" i="33"/>
  <c r="D4229" i="33"/>
  <c r="D4230" i="33"/>
  <c r="D4231" i="33"/>
  <c r="D4232" i="33"/>
  <c r="D4233" i="33"/>
  <c r="D4234" i="33"/>
  <c r="D4235" i="33"/>
  <c r="D4236" i="33"/>
  <c r="D4237" i="33"/>
  <c r="D4238" i="33"/>
  <c r="D4239" i="33"/>
  <c r="D4240" i="33"/>
  <c r="D4241" i="33"/>
  <c r="D4242" i="33"/>
  <c r="D4243" i="33"/>
  <c r="D4244" i="33"/>
  <c r="D4245" i="33"/>
  <c r="D4246" i="33"/>
  <c r="D4247" i="33"/>
  <c r="D4248" i="33"/>
  <c r="D4249" i="33"/>
  <c r="D4250" i="33"/>
  <c r="D4251" i="33"/>
  <c r="D4252" i="33"/>
  <c r="D4253" i="33"/>
  <c r="D4254" i="33"/>
  <c r="D4255" i="33"/>
  <c r="D4256" i="33"/>
  <c r="D4257" i="33"/>
  <c r="D4258" i="33"/>
  <c r="D4259" i="33"/>
  <c r="D4260" i="33"/>
  <c r="D4261" i="33"/>
  <c r="D4262" i="33"/>
  <c r="D4263" i="33"/>
  <c r="D4264" i="33"/>
  <c r="D4265" i="33"/>
  <c r="D4266" i="33"/>
  <c r="D4267" i="33"/>
  <c r="D4268" i="33"/>
  <c r="D4269" i="33"/>
  <c r="D4270" i="33"/>
  <c r="D4271" i="33"/>
  <c r="D4272" i="33"/>
  <c r="D4273" i="33"/>
  <c r="D4274" i="33"/>
  <c r="D4275" i="33"/>
  <c r="D4276" i="33"/>
  <c r="D4277" i="33"/>
  <c r="D4278" i="33"/>
  <c r="D4279" i="33"/>
  <c r="D4280" i="33"/>
  <c r="D4281" i="33"/>
  <c r="D4282" i="33"/>
  <c r="D4283" i="33"/>
  <c r="D4284" i="33"/>
  <c r="D4285" i="33"/>
  <c r="D4286" i="33"/>
  <c r="D4287" i="33"/>
  <c r="D4288" i="33"/>
  <c r="D4289" i="33"/>
  <c r="D4290" i="33"/>
  <c r="D4291" i="33"/>
  <c r="D4292" i="33"/>
  <c r="D4293" i="33"/>
  <c r="D4294" i="33"/>
  <c r="D4295" i="33"/>
  <c r="D4296" i="33"/>
  <c r="D4297" i="33"/>
  <c r="D4298" i="33"/>
  <c r="D4299" i="33"/>
  <c r="D4300" i="33"/>
  <c r="D4301" i="33"/>
  <c r="D4302" i="33"/>
  <c r="D4303" i="33"/>
  <c r="D4304" i="33"/>
  <c r="D4305" i="33"/>
  <c r="D4306" i="33"/>
  <c r="D4307" i="33"/>
  <c r="D4308" i="33"/>
  <c r="D4309" i="33"/>
  <c r="D4310" i="33"/>
  <c r="D4311" i="33"/>
  <c r="D4312" i="33"/>
  <c r="D4313" i="33"/>
  <c r="D4314" i="33"/>
  <c r="D4315" i="33"/>
  <c r="D4316" i="33"/>
  <c r="D4317" i="33"/>
  <c r="D4318" i="33"/>
  <c r="D4319" i="33"/>
  <c r="D4320" i="33"/>
  <c r="D4321" i="33"/>
  <c r="D4322" i="33"/>
  <c r="D4323" i="33"/>
  <c r="D4324" i="33"/>
  <c r="D4325" i="33"/>
  <c r="D4326" i="33"/>
  <c r="D4327" i="33"/>
  <c r="D4328" i="33"/>
  <c r="D4329" i="33"/>
  <c r="D4330" i="33"/>
  <c r="D4331" i="33"/>
  <c r="D4332" i="33"/>
  <c r="D4333" i="33"/>
  <c r="D4334" i="33"/>
  <c r="D4335" i="33"/>
  <c r="D4336" i="33"/>
  <c r="D4337" i="33"/>
  <c r="D4338" i="33"/>
  <c r="D4339" i="33"/>
  <c r="D4340" i="33"/>
  <c r="D4341" i="33"/>
  <c r="D4342" i="33"/>
  <c r="D4343" i="33"/>
  <c r="D4344" i="33"/>
  <c r="D4345" i="33"/>
  <c r="D4346" i="33"/>
  <c r="D4347" i="33"/>
  <c r="D4348" i="33"/>
  <c r="D4349" i="33"/>
  <c r="D4350" i="33"/>
  <c r="D4351" i="33"/>
  <c r="D4352" i="33"/>
  <c r="D4353" i="33"/>
  <c r="D4354" i="33"/>
  <c r="D4355" i="33"/>
  <c r="D4356" i="33"/>
  <c r="D4357" i="33"/>
  <c r="D4358" i="33"/>
  <c r="D4359" i="33"/>
  <c r="D4360" i="33"/>
  <c r="D4361" i="33"/>
  <c r="D4362" i="33"/>
  <c r="D4363" i="33"/>
  <c r="D4364" i="33"/>
  <c r="D4365" i="33"/>
  <c r="D4366" i="33"/>
  <c r="D4367" i="33"/>
  <c r="D4368" i="33"/>
  <c r="D4369" i="33"/>
  <c r="D4370" i="33"/>
  <c r="D4371" i="33"/>
  <c r="D4372" i="33"/>
  <c r="D4373" i="33"/>
  <c r="D4374" i="33"/>
  <c r="D4375" i="33"/>
  <c r="D4376" i="33"/>
  <c r="D4377" i="33"/>
  <c r="D4378" i="33"/>
  <c r="D4379" i="33"/>
  <c r="D4380" i="33"/>
  <c r="D4381" i="33"/>
  <c r="D4382" i="33"/>
  <c r="D4383" i="33"/>
  <c r="D4384" i="33"/>
  <c r="D4385" i="33"/>
  <c r="D4386" i="33"/>
  <c r="D4387" i="33"/>
  <c r="D4388" i="33"/>
  <c r="D4389" i="33"/>
  <c r="D4390" i="33"/>
  <c r="D4391" i="33"/>
  <c r="D4392" i="33"/>
  <c r="D4393" i="33"/>
  <c r="D4394" i="33"/>
  <c r="D4395" i="33"/>
  <c r="D4396" i="33"/>
  <c r="D4397" i="33"/>
  <c r="D4398" i="33"/>
  <c r="D4399" i="33"/>
  <c r="D4400" i="33"/>
  <c r="D4401" i="33"/>
  <c r="D4402" i="33"/>
  <c r="D4403" i="33"/>
  <c r="D4404" i="33"/>
  <c r="D4405" i="33"/>
  <c r="D4406" i="33"/>
  <c r="D4407" i="33"/>
  <c r="D4408" i="33"/>
  <c r="D4409" i="33"/>
  <c r="D4410" i="33"/>
  <c r="D4411" i="33"/>
  <c r="D4412" i="33"/>
  <c r="D4413" i="33"/>
  <c r="D4414" i="33"/>
  <c r="D4415" i="33"/>
  <c r="D4416" i="33"/>
  <c r="D4417" i="33"/>
  <c r="D4418" i="33"/>
  <c r="D4419" i="33"/>
  <c r="D4420" i="33"/>
  <c r="D4421" i="33"/>
  <c r="D4422" i="33"/>
  <c r="D4423" i="33"/>
  <c r="D4424" i="33"/>
  <c r="D4425" i="33"/>
  <c r="D4426" i="33"/>
  <c r="D4427" i="33"/>
  <c r="D4428" i="33"/>
  <c r="D4429" i="33"/>
  <c r="D4430" i="33"/>
  <c r="D4431" i="33"/>
  <c r="D4432" i="33"/>
  <c r="D4433" i="33"/>
  <c r="D4434" i="33"/>
  <c r="D4435" i="33"/>
  <c r="D4436" i="33"/>
  <c r="D4437" i="33"/>
  <c r="D4438" i="33"/>
  <c r="D4439" i="33"/>
  <c r="D4440" i="33"/>
  <c r="D4441" i="33"/>
  <c r="D4442" i="33"/>
  <c r="D4443" i="33"/>
  <c r="D4444" i="33"/>
  <c r="D4445" i="33"/>
  <c r="D4446" i="33"/>
  <c r="D4447" i="33"/>
  <c r="D4448" i="33"/>
  <c r="D4449" i="33"/>
  <c r="D4450" i="33"/>
  <c r="D4451" i="33"/>
  <c r="D4452" i="33"/>
  <c r="D4453" i="33"/>
  <c r="D4454" i="33"/>
  <c r="D4455" i="33"/>
  <c r="D4456" i="33"/>
  <c r="D4457" i="33"/>
  <c r="D4458" i="33"/>
  <c r="D4459" i="33"/>
  <c r="D4460" i="33"/>
  <c r="D4461" i="33"/>
  <c r="D4462" i="33"/>
  <c r="D4463" i="33"/>
  <c r="D4464" i="33"/>
  <c r="D4465" i="33"/>
  <c r="D4466" i="33"/>
  <c r="D4467" i="33"/>
  <c r="D4468" i="33"/>
  <c r="D4469" i="33"/>
  <c r="D4470" i="33"/>
  <c r="D4471" i="33"/>
  <c r="D4472" i="33"/>
  <c r="D4473" i="33"/>
  <c r="D4474" i="33"/>
  <c r="D4475" i="33"/>
  <c r="D4476" i="33"/>
  <c r="D4477" i="33"/>
  <c r="D4478" i="33"/>
  <c r="D4479" i="33"/>
  <c r="D4480" i="33"/>
  <c r="D4481" i="33"/>
  <c r="D4482" i="33"/>
  <c r="D4483" i="33"/>
  <c r="D4484" i="33"/>
  <c r="D4485" i="33"/>
  <c r="D4486" i="33"/>
  <c r="D4487" i="33"/>
  <c r="D4488" i="33"/>
  <c r="D4489" i="33"/>
  <c r="D4490" i="33"/>
  <c r="D4491" i="33"/>
  <c r="D4492" i="33"/>
  <c r="D4493" i="33"/>
  <c r="D4494" i="33"/>
  <c r="D4495" i="33"/>
  <c r="D4496" i="33"/>
  <c r="D4497" i="33"/>
  <c r="D4498" i="33"/>
  <c r="D4499" i="33"/>
  <c r="D4500" i="33"/>
  <c r="D4501" i="33"/>
  <c r="D4502" i="33"/>
  <c r="D4503" i="33"/>
  <c r="D4504" i="33"/>
  <c r="D4505" i="33"/>
  <c r="D4506" i="33"/>
  <c r="D4507" i="33"/>
  <c r="D4508" i="33"/>
  <c r="D4509" i="33"/>
  <c r="D4510" i="33"/>
  <c r="D4511" i="33"/>
  <c r="D4512" i="33"/>
  <c r="D4513" i="33"/>
  <c r="D4514" i="33"/>
  <c r="D4515" i="33"/>
  <c r="D4516" i="33"/>
  <c r="D4517" i="33"/>
  <c r="D4518" i="33"/>
  <c r="D4519" i="33"/>
  <c r="D4520" i="33"/>
  <c r="D4521" i="33"/>
  <c r="D4522" i="33"/>
  <c r="D4523" i="33"/>
  <c r="D4524" i="33"/>
  <c r="D4525" i="33"/>
  <c r="D4526" i="33"/>
  <c r="D4527" i="33"/>
  <c r="D4528" i="33"/>
  <c r="D4529" i="33"/>
  <c r="D4530" i="33"/>
  <c r="D4531" i="33"/>
  <c r="D4532" i="33"/>
  <c r="D4533" i="33"/>
  <c r="D4534" i="33"/>
  <c r="D4535" i="33"/>
  <c r="D4536" i="33"/>
  <c r="D4537" i="33"/>
  <c r="D4538" i="33"/>
  <c r="D4539" i="33"/>
  <c r="D4540" i="33"/>
  <c r="D4541" i="33"/>
  <c r="D4542" i="33"/>
  <c r="D4543" i="33"/>
  <c r="D4544" i="33"/>
  <c r="D4545" i="33"/>
  <c r="D4546" i="33"/>
  <c r="D4547" i="33"/>
  <c r="D4548" i="33"/>
  <c r="D4549" i="33"/>
  <c r="D4550" i="33"/>
  <c r="D4551" i="33"/>
  <c r="D4552" i="33"/>
  <c r="D4553" i="33"/>
  <c r="D4554" i="33"/>
  <c r="D4555" i="33"/>
  <c r="D4556" i="33"/>
  <c r="D4557" i="33"/>
  <c r="D4558" i="33"/>
  <c r="D4559" i="33"/>
  <c r="D4560" i="33"/>
  <c r="D4561" i="33"/>
  <c r="D4562" i="33"/>
  <c r="D4563" i="33"/>
  <c r="D4564" i="33"/>
  <c r="D4565" i="33"/>
  <c r="D4566" i="33"/>
  <c r="D4567" i="33"/>
  <c r="D4568" i="33"/>
  <c r="D4569" i="33"/>
  <c r="D4570" i="33"/>
  <c r="D4571" i="33"/>
  <c r="D4572" i="33"/>
  <c r="D4573" i="33"/>
  <c r="D4574" i="33"/>
  <c r="D4575" i="33"/>
  <c r="D4576" i="33"/>
  <c r="D4577" i="33"/>
  <c r="D4578" i="33"/>
  <c r="D4579" i="33"/>
  <c r="D4580" i="33"/>
  <c r="D4581" i="33"/>
  <c r="D4582" i="33"/>
  <c r="D4583" i="33"/>
  <c r="D4584" i="33"/>
  <c r="D4585" i="33"/>
  <c r="D4586" i="33"/>
  <c r="D4587" i="33"/>
  <c r="D4588" i="33"/>
  <c r="D4589" i="33"/>
  <c r="D4590" i="33"/>
  <c r="D4591" i="33"/>
  <c r="D4592" i="33"/>
  <c r="D4593" i="33"/>
  <c r="D4594" i="33"/>
  <c r="D4595" i="33"/>
  <c r="D4596" i="33"/>
  <c r="D4597" i="33"/>
  <c r="D4598" i="33"/>
  <c r="D4599" i="33"/>
  <c r="D4600" i="33"/>
  <c r="D4601" i="33"/>
  <c r="D4602" i="33"/>
  <c r="D4603" i="33"/>
  <c r="D4604" i="33"/>
  <c r="D4605" i="33"/>
  <c r="D4606" i="33"/>
  <c r="D4607" i="33"/>
  <c r="D4608" i="33"/>
  <c r="D4609" i="33"/>
  <c r="D4610" i="33"/>
  <c r="D4611" i="33"/>
  <c r="D4612" i="33"/>
  <c r="D4613" i="33"/>
  <c r="D4614" i="33"/>
  <c r="D4615" i="33"/>
  <c r="D4616" i="33"/>
  <c r="D4617" i="33"/>
  <c r="D4618" i="33"/>
  <c r="D4619" i="33"/>
  <c r="D4620" i="33"/>
  <c r="D4621" i="33"/>
  <c r="D4622" i="33"/>
  <c r="D4623" i="33"/>
  <c r="D4624" i="33"/>
  <c r="D4625" i="33"/>
  <c r="D4626" i="33"/>
  <c r="D4627" i="33"/>
  <c r="D4628" i="33"/>
  <c r="D4629" i="33"/>
  <c r="D4630" i="33"/>
  <c r="D4631" i="33"/>
  <c r="D4632" i="33"/>
  <c r="D4633" i="33"/>
  <c r="D4634" i="33"/>
  <c r="D4635" i="33"/>
  <c r="D4636" i="33"/>
  <c r="D4637" i="33"/>
  <c r="D4638" i="33"/>
  <c r="D4639" i="33"/>
  <c r="D4640" i="33"/>
  <c r="D4641" i="33"/>
  <c r="D4642" i="33"/>
  <c r="D4643" i="33"/>
  <c r="D4644" i="33"/>
  <c r="D4645" i="33"/>
  <c r="D4646" i="33"/>
  <c r="D4647" i="33"/>
  <c r="D4648" i="33"/>
  <c r="D4649" i="33"/>
  <c r="D4650" i="33"/>
  <c r="D4651" i="33"/>
  <c r="D4652" i="33"/>
  <c r="D4653" i="33"/>
  <c r="D4654" i="33"/>
  <c r="D4655" i="33"/>
  <c r="D4656" i="33"/>
  <c r="D4657" i="33"/>
  <c r="D4658" i="33"/>
  <c r="D4659" i="33"/>
  <c r="D4660" i="33"/>
  <c r="D4661" i="33"/>
  <c r="D4662" i="33"/>
  <c r="D4663" i="33"/>
  <c r="D4664" i="33"/>
  <c r="D4665" i="33"/>
  <c r="D4666" i="33"/>
  <c r="D4667" i="33"/>
  <c r="D4668" i="33"/>
  <c r="D4669" i="33"/>
  <c r="D4670" i="33"/>
  <c r="D4671" i="33"/>
  <c r="D4672" i="33"/>
  <c r="D4673" i="33"/>
  <c r="D4674" i="33"/>
  <c r="D4675" i="33"/>
  <c r="D4676" i="33"/>
  <c r="D4677" i="33"/>
  <c r="D4678" i="33"/>
  <c r="D4679" i="33"/>
  <c r="D4680" i="33"/>
  <c r="D4681" i="33"/>
  <c r="D4682" i="33"/>
  <c r="D4683" i="33"/>
  <c r="D4684" i="33"/>
  <c r="D4685" i="33"/>
  <c r="D4686" i="33"/>
  <c r="D4687" i="33"/>
  <c r="D4688" i="33"/>
  <c r="D4689" i="33"/>
  <c r="D4690" i="33"/>
  <c r="D4691" i="33"/>
  <c r="D4692" i="33"/>
  <c r="D4693" i="33"/>
  <c r="D4694" i="33"/>
  <c r="D4695" i="33"/>
  <c r="D4696" i="33"/>
  <c r="D4697" i="33"/>
  <c r="D4698" i="33"/>
  <c r="D4699" i="33"/>
  <c r="D4700" i="33"/>
  <c r="D4701" i="33"/>
  <c r="D4702" i="33"/>
  <c r="D4703" i="33"/>
  <c r="D4704" i="33"/>
  <c r="D4705" i="33"/>
  <c r="D4706" i="33"/>
  <c r="D4707" i="33"/>
  <c r="D4708" i="33"/>
  <c r="D4709" i="33"/>
  <c r="D4710" i="33"/>
  <c r="D4711" i="33"/>
  <c r="D4712" i="33"/>
  <c r="D4713" i="33"/>
  <c r="D4714" i="33"/>
  <c r="D4715" i="33"/>
  <c r="D4716" i="33"/>
  <c r="D4717" i="33"/>
  <c r="D4718" i="33"/>
  <c r="D4719" i="33"/>
  <c r="D4720" i="33"/>
  <c r="D4721" i="33"/>
  <c r="D4722" i="33"/>
  <c r="D4723" i="33"/>
  <c r="D4724" i="33"/>
  <c r="D4725" i="33"/>
  <c r="D4726" i="33"/>
  <c r="D4727" i="33"/>
  <c r="D4728" i="33"/>
  <c r="D4729" i="33"/>
  <c r="D4730" i="33"/>
  <c r="D4731" i="33"/>
  <c r="D4732" i="33"/>
  <c r="D4733" i="33"/>
  <c r="D4734" i="33"/>
  <c r="D4735" i="33"/>
  <c r="D4736" i="33"/>
  <c r="D4737" i="33"/>
  <c r="D4738" i="33"/>
  <c r="D4739" i="33"/>
  <c r="D4740" i="33"/>
  <c r="D4741" i="33"/>
  <c r="D4742" i="33"/>
  <c r="D4743" i="33"/>
  <c r="D4744" i="33"/>
  <c r="D4745" i="33"/>
  <c r="D4746" i="33"/>
  <c r="D4747" i="33"/>
  <c r="D4748" i="33"/>
  <c r="D4749" i="33"/>
  <c r="D4750" i="33"/>
  <c r="D4751" i="33"/>
  <c r="D4752" i="33"/>
  <c r="D4753" i="33"/>
  <c r="D4754" i="33"/>
  <c r="D4755" i="33"/>
  <c r="D4756" i="33"/>
  <c r="D4757" i="33"/>
  <c r="D4758" i="33"/>
  <c r="D4759" i="33"/>
  <c r="D4760" i="33"/>
  <c r="D4761" i="33"/>
  <c r="D4762" i="33"/>
  <c r="D4763" i="33"/>
  <c r="D4764" i="33"/>
  <c r="D4765" i="33"/>
  <c r="D4766" i="33"/>
  <c r="D4767" i="33"/>
  <c r="D4768" i="33"/>
  <c r="D4769" i="33"/>
  <c r="D4770" i="33"/>
  <c r="D4771" i="33"/>
  <c r="D4772" i="33"/>
  <c r="D4773" i="33"/>
  <c r="D4774" i="33"/>
  <c r="D4775" i="33"/>
  <c r="D4776" i="33"/>
  <c r="D4777" i="33"/>
  <c r="D4778" i="33"/>
  <c r="D4779" i="33"/>
  <c r="D4780" i="33"/>
  <c r="D4781" i="33"/>
  <c r="D4782" i="33"/>
  <c r="D4783" i="33"/>
  <c r="D4784" i="33"/>
  <c r="D4785" i="33"/>
  <c r="D4786" i="33"/>
  <c r="D4787" i="33"/>
  <c r="D4788" i="33"/>
  <c r="D4789" i="33"/>
  <c r="D4790" i="33"/>
  <c r="D4791" i="33"/>
  <c r="D4792" i="33"/>
  <c r="D4793" i="33"/>
  <c r="D4794" i="33"/>
  <c r="D4795" i="33"/>
  <c r="D4796" i="33"/>
  <c r="D4797" i="33"/>
  <c r="D4798" i="33"/>
  <c r="D4799" i="33"/>
  <c r="D4800" i="33"/>
  <c r="D4801" i="33"/>
  <c r="D4802" i="33"/>
  <c r="D4803" i="33"/>
  <c r="D4804" i="33"/>
  <c r="D4805" i="33"/>
  <c r="D4806" i="33"/>
  <c r="D4807" i="33"/>
  <c r="D4808" i="33"/>
  <c r="D4809" i="33"/>
  <c r="D4810" i="33"/>
  <c r="D4811" i="33"/>
  <c r="D4812" i="33"/>
  <c r="D4813" i="33"/>
  <c r="D4814" i="33"/>
  <c r="D4815" i="33"/>
  <c r="D4816" i="33"/>
  <c r="D4817" i="33"/>
  <c r="D4818" i="33"/>
  <c r="D4819" i="33"/>
  <c r="D4820" i="33"/>
  <c r="D4821" i="33"/>
  <c r="D4822" i="33"/>
  <c r="D4823" i="33"/>
  <c r="D4824" i="33"/>
  <c r="D4825" i="33"/>
  <c r="D4826" i="33"/>
  <c r="D4827" i="33"/>
  <c r="D4828" i="33"/>
  <c r="D4829" i="33"/>
  <c r="D4830" i="33"/>
  <c r="D4831" i="33"/>
  <c r="D4832" i="33"/>
  <c r="D4833" i="33"/>
  <c r="D4834" i="33"/>
  <c r="D4835" i="33"/>
  <c r="D4836" i="33"/>
  <c r="D4837" i="33"/>
  <c r="D4838" i="33"/>
  <c r="D4839" i="33"/>
  <c r="D4840" i="33"/>
  <c r="D4841" i="33"/>
  <c r="D4842" i="33"/>
  <c r="D4843" i="33"/>
  <c r="D4844" i="33"/>
  <c r="D4845" i="33"/>
  <c r="D4846" i="33"/>
  <c r="D4847" i="33"/>
  <c r="D4848" i="33"/>
  <c r="D4849" i="33"/>
  <c r="D4850" i="33"/>
  <c r="D4851" i="33"/>
  <c r="D4852" i="33"/>
  <c r="D4853" i="33"/>
  <c r="D4854" i="33"/>
  <c r="D4855" i="33"/>
  <c r="D4856" i="33"/>
  <c r="D4857" i="33"/>
  <c r="D4858" i="33"/>
  <c r="D4859" i="33"/>
  <c r="D4860" i="33"/>
  <c r="D4861" i="33"/>
  <c r="D4862" i="33"/>
  <c r="D4863" i="33"/>
  <c r="D4864" i="33"/>
  <c r="D4865" i="33"/>
  <c r="D4866" i="33"/>
  <c r="D4867" i="33"/>
  <c r="D4868" i="33"/>
  <c r="D4869" i="33"/>
  <c r="D4870" i="33"/>
  <c r="D4871" i="33"/>
  <c r="D4872" i="33"/>
  <c r="D4873" i="33"/>
  <c r="D4874" i="33"/>
  <c r="D4875" i="33"/>
  <c r="D4876" i="33"/>
  <c r="D4877" i="33"/>
  <c r="D4878" i="33"/>
  <c r="D4879" i="33"/>
  <c r="D4880" i="33"/>
  <c r="D4881" i="33"/>
  <c r="D4882" i="33"/>
  <c r="D4883" i="33"/>
  <c r="D4884" i="33"/>
  <c r="D4885" i="33"/>
  <c r="D4886" i="33"/>
  <c r="D4887" i="33"/>
  <c r="D4888" i="33"/>
  <c r="D4889" i="33"/>
  <c r="D4890" i="33"/>
  <c r="D4891" i="33"/>
  <c r="D4892" i="33"/>
  <c r="D4893" i="33"/>
  <c r="D4894" i="33"/>
  <c r="D4895" i="33"/>
  <c r="D4896" i="33"/>
  <c r="D4897" i="33"/>
  <c r="D4898" i="33"/>
  <c r="D4899" i="33"/>
  <c r="D4900" i="33"/>
  <c r="D4901" i="33"/>
  <c r="D4902" i="33"/>
  <c r="D4903" i="33"/>
  <c r="D4904" i="33"/>
  <c r="D4905" i="33"/>
  <c r="D4906" i="33"/>
  <c r="D4907" i="33"/>
  <c r="D4908" i="33"/>
  <c r="D4909" i="33"/>
  <c r="D4910" i="33"/>
  <c r="D4911" i="33"/>
  <c r="D4912" i="33"/>
  <c r="D4913" i="33"/>
  <c r="D4914" i="33"/>
  <c r="D4915" i="33"/>
  <c r="D4916" i="33"/>
  <c r="D4917" i="33"/>
  <c r="D4918" i="33"/>
  <c r="D4919" i="33"/>
  <c r="D4920" i="33"/>
  <c r="D4921" i="33"/>
  <c r="D4922" i="33"/>
  <c r="D4923" i="33"/>
  <c r="D4924" i="33"/>
  <c r="D4925" i="33"/>
  <c r="D4926" i="33"/>
  <c r="D4927" i="33"/>
  <c r="D4928" i="33"/>
  <c r="D4929" i="33"/>
  <c r="D4930" i="33"/>
  <c r="D4931" i="33"/>
  <c r="D4932" i="33"/>
  <c r="D4933" i="33"/>
  <c r="D4934" i="33"/>
  <c r="D4935" i="33"/>
  <c r="D4936" i="33"/>
  <c r="D4937" i="33"/>
  <c r="D4938" i="33"/>
  <c r="D4939" i="33"/>
  <c r="D4940" i="33"/>
  <c r="D4941" i="33"/>
  <c r="D4942" i="33"/>
  <c r="D4943" i="33"/>
  <c r="D4944" i="33"/>
  <c r="D4945" i="33"/>
  <c r="D4946" i="33"/>
  <c r="D4947" i="33"/>
  <c r="D4948" i="33"/>
  <c r="D4949" i="33"/>
  <c r="D4950" i="33"/>
  <c r="D4951" i="33"/>
  <c r="D4952" i="33"/>
  <c r="D4953" i="33"/>
  <c r="D4954" i="33"/>
  <c r="D4955" i="33"/>
  <c r="D4956" i="33"/>
  <c r="D4957" i="33"/>
  <c r="D4958" i="33"/>
  <c r="D4959" i="33"/>
  <c r="D4960" i="33"/>
  <c r="D4961" i="33"/>
  <c r="D4962" i="33"/>
  <c r="D4963" i="33"/>
  <c r="D4964" i="33"/>
  <c r="D4965" i="33"/>
  <c r="D4966" i="33"/>
  <c r="D4967" i="33"/>
  <c r="D4968" i="33"/>
  <c r="D4969" i="33"/>
  <c r="D4970" i="33"/>
  <c r="D4971" i="33"/>
  <c r="D4972" i="33"/>
  <c r="D4973" i="33"/>
  <c r="D4974" i="33"/>
  <c r="D4975" i="33"/>
  <c r="D4976" i="33"/>
  <c r="D4977" i="33"/>
  <c r="D4978" i="33"/>
  <c r="D4979" i="33"/>
  <c r="D4980" i="33"/>
  <c r="D4981" i="33"/>
  <c r="D4982" i="33"/>
  <c r="D4983" i="33"/>
  <c r="D4984" i="33"/>
  <c r="D4985" i="33"/>
  <c r="D4986" i="33"/>
  <c r="D4987" i="33"/>
  <c r="D4988" i="33"/>
  <c r="D4989" i="33"/>
  <c r="D4990" i="33"/>
  <c r="D4991" i="33"/>
  <c r="D4992" i="33"/>
  <c r="D4993" i="33"/>
  <c r="D4994" i="33"/>
  <c r="D4995" i="33"/>
  <c r="D4996" i="33"/>
  <c r="D4997" i="33"/>
  <c r="D4998" i="33"/>
  <c r="D4999" i="33"/>
  <c r="D5000" i="33"/>
  <c r="D5001" i="33"/>
  <c r="D5002" i="33"/>
  <c r="D5003" i="33"/>
  <c r="D5004" i="33"/>
  <c r="D5005" i="33"/>
  <c r="D5006" i="33"/>
  <c r="D5007" i="33"/>
  <c r="D5008" i="33"/>
  <c r="D5009" i="33"/>
  <c r="D5010" i="33"/>
  <c r="D5011" i="33"/>
  <c r="D5012" i="33"/>
  <c r="D5013" i="33"/>
  <c r="D5014" i="33"/>
  <c r="D5015" i="33"/>
  <c r="D5016" i="33"/>
  <c r="D5017" i="33"/>
  <c r="D5018" i="33"/>
  <c r="D5019" i="33"/>
  <c r="D5020" i="33"/>
  <c r="D5021" i="33"/>
  <c r="D5022" i="33"/>
  <c r="D5023" i="33"/>
  <c r="D5024" i="33"/>
  <c r="D5025" i="33"/>
  <c r="D5026" i="33"/>
  <c r="D5027" i="33"/>
  <c r="D5028" i="33"/>
  <c r="D5029" i="33"/>
  <c r="D5030" i="33"/>
  <c r="D5031" i="33"/>
  <c r="D5032" i="33"/>
  <c r="D5033" i="33"/>
  <c r="D5034" i="33"/>
  <c r="D5035" i="33"/>
  <c r="D5036" i="33"/>
  <c r="D5037" i="33"/>
  <c r="D5038" i="33"/>
  <c r="D5039" i="33"/>
  <c r="D5040" i="33"/>
  <c r="D5041" i="33"/>
  <c r="D5042" i="33"/>
  <c r="D5043" i="33"/>
  <c r="D5044" i="33"/>
  <c r="D5045" i="33"/>
  <c r="D5046" i="33"/>
  <c r="D5047" i="33"/>
  <c r="D5048" i="33"/>
  <c r="D5049" i="33"/>
  <c r="D5050" i="33"/>
  <c r="D5051" i="33"/>
  <c r="D5052" i="33"/>
  <c r="D5053" i="33"/>
  <c r="D5054" i="33"/>
  <c r="D5055" i="33"/>
  <c r="D5056" i="33"/>
  <c r="D5057" i="33"/>
  <c r="D5058" i="33"/>
  <c r="D5059" i="33"/>
  <c r="D5060" i="33"/>
  <c r="D5061" i="33"/>
  <c r="D5062" i="33"/>
  <c r="D5063" i="33"/>
  <c r="D5064" i="33"/>
  <c r="D5065" i="33"/>
  <c r="D5066" i="33"/>
  <c r="D5067" i="33"/>
  <c r="D5068" i="33"/>
  <c r="D5069" i="33"/>
  <c r="D5070" i="33"/>
  <c r="D5071" i="33"/>
  <c r="D5072" i="33"/>
  <c r="D5073" i="33"/>
  <c r="D5074" i="33"/>
  <c r="D5075" i="33"/>
  <c r="D5076" i="33"/>
  <c r="D5077" i="33"/>
  <c r="D5078" i="33"/>
  <c r="D5079" i="33"/>
  <c r="D5080" i="33"/>
  <c r="D5081" i="33"/>
  <c r="D5082" i="33"/>
  <c r="D5083" i="33"/>
  <c r="D5084" i="33"/>
  <c r="D5085" i="33"/>
  <c r="D5086" i="33"/>
  <c r="D5087" i="33"/>
  <c r="D5088" i="33"/>
  <c r="D5089" i="33"/>
  <c r="D5090" i="33"/>
  <c r="D5091" i="33"/>
  <c r="D5092" i="33"/>
  <c r="D5093" i="33"/>
  <c r="D5094" i="33"/>
  <c r="D5095" i="33"/>
  <c r="D5096" i="33"/>
  <c r="D5097" i="33"/>
  <c r="D5098" i="33"/>
  <c r="D5099" i="33"/>
  <c r="D5100" i="33"/>
  <c r="D5101" i="33"/>
  <c r="D5102" i="33"/>
  <c r="D5103" i="33"/>
  <c r="D5104" i="33"/>
  <c r="D5105" i="33"/>
  <c r="D5106" i="33"/>
  <c r="D5107" i="33"/>
  <c r="D5108" i="33"/>
  <c r="D5109" i="33"/>
  <c r="D5110" i="33"/>
  <c r="D5111" i="33"/>
  <c r="D5112" i="33"/>
  <c r="D5113" i="33"/>
  <c r="D5114" i="33"/>
  <c r="D5115" i="33"/>
  <c r="D5116" i="33"/>
  <c r="D5117" i="33"/>
  <c r="D5118" i="33"/>
  <c r="D5119" i="33"/>
  <c r="D5120" i="33"/>
  <c r="D5121" i="33"/>
  <c r="D5122" i="33"/>
  <c r="D5123" i="33"/>
  <c r="D5124" i="33"/>
  <c r="D5125" i="33"/>
  <c r="D5126" i="33"/>
  <c r="D5127" i="33"/>
  <c r="D5128" i="33"/>
  <c r="D5129" i="33"/>
  <c r="D5130" i="33"/>
  <c r="D5131" i="33"/>
  <c r="D5132" i="33"/>
  <c r="D5133" i="33"/>
  <c r="D5134" i="33"/>
  <c r="D5135" i="33"/>
  <c r="D5136" i="33"/>
  <c r="D5137" i="33"/>
  <c r="D5138" i="33"/>
  <c r="D5139" i="33"/>
  <c r="D5140" i="33"/>
  <c r="D5141" i="33"/>
  <c r="D5142" i="33"/>
  <c r="D5143" i="33"/>
  <c r="D5144" i="33"/>
  <c r="D5145" i="33"/>
  <c r="D5146" i="33"/>
  <c r="D5147" i="33"/>
  <c r="D5148" i="33"/>
  <c r="D5149" i="33"/>
  <c r="D5150" i="33"/>
  <c r="D5151" i="33"/>
  <c r="D5152" i="33"/>
  <c r="D5153" i="33"/>
  <c r="D5154" i="33"/>
  <c r="D5155" i="33"/>
  <c r="D5156" i="33"/>
  <c r="D5157" i="33"/>
  <c r="D5158" i="33"/>
  <c r="D5159" i="33"/>
  <c r="D5160" i="33"/>
  <c r="D5161" i="33"/>
  <c r="D5162" i="33"/>
  <c r="D5163" i="33"/>
  <c r="D5164" i="33"/>
  <c r="D5165" i="33"/>
  <c r="D5166" i="33"/>
  <c r="D5167" i="33"/>
  <c r="D5168" i="33"/>
  <c r="D5169" i="33"/>
  <c r="D5170" i="33"/>
  <c r="D5171" i="33"/>
  <c r="D5172" i="33"/>
  <c r="D5173" i="33"/>
  <c r="D5174" i="33"/>
  <c r="D5175" i="33"/>
  <c r="D5176" i="33"/>
  <c r="D5177" i="33"/>
  <c r="D5178" i="33"/>
  <c r="D5179" i="33"/>
  <c r="D5180" i="33"/>
  <c r="D5181" i="33"/>
  <c r="D5182" i="33"/>
  <c r="D5183" i="33"/>
  <c r="D5184" i="33"/>
  <c r="D5185" i="33"/>
  <c r="D5186" i="33"/>
  <c r="D5187" i="33"/>
  <c r="D5188" i="33"/>
  <c r="D5189" i="33"/>
  <c r="D5190" i="33"/>
  <c r="D5191" i="33"/>
  <c r="D5192" i="33"/>
  <c r="D5193" i="33"/>
  <c r="D5194" i="33"/>
  <c r="D5195" i="33"/>
  <c r="D5196" i="33"/>
  <c r="D5197" i="33"/>
  <c r="D5198" i="33"/>
  <c r="D5199" i="33"/>
  <c r="D5200" i="33"/>
  <c r="D5201" i="33"/>
  <c r="D5202" i="33"/>
  <c r="D5203" i="33"/>
  <c r="D5204" i="33"/>
  <c r="D5205" i="33"/>
  <c r="D5206" i="33"/>
  <c r="D5207" i="33"/>
  <c r="D5208" i="33"/>
  <c r="D5209" i="33"/>
  <c r="D5210" i="33"/>
  <c r="D5211" i="33"/>
  <c r="D5212" i="33"/>
  <c r="D5213" i="33"/>
  <c r="D5214" i="33"/>
  <c r="D5215" i="33"/>
  <c r="D5216" i="33"/>
  <c r="D5217" i="33"/>
  <c r="D5218" i="33"/>
  <c r="D5219" i="33"/>
  <c r="D5220" i="33"/>
  <c r="D5221" i="33"/>
  <c r="D5222" i="33"/>
  <c r="D5223" i="33"/>
  <c r="D5224" i="33"/>
  <c r="D5225" i="33"/>
  <c r="D5226" i="33"/>
  <c r="D5227" i="33"/>
  <c r="D5228" i="33"/>
  <c r="D5229" i="33"/>
  <c r="D5230" i="33"/>
  <c r="D5231" i="33"/>
  <c r="D5232" i="33"/>
  <c r="D5233" i="33"/>
  <c r="D5234" i="33"/>
  <c r="D5235" i="33"/>
  <c r="D5236" i="33"/>
  <c r="D5237" i="33"/>
  <c r="D5238" i="33"/>
  <c r="D5239" i="33"/>
  <c r="D5240" i="33"/>
  <c r="D5241" i="33"/>
  <c r="D5242" i="33"/>
  <c r="D5243" i="33"/>
  <c r="D5244" i="33"/>
  <c r="D5245" i="33"/>
  <c r="D5246" i="33"/>
  <c r="D5247" i="33"/>
  <c r="D5248" i="33"/>
  <c r="D5249" i="33"/>
  <c r="D5250" i="33"/>
  <c r="D5251" i="33"/>
  <c r="D5252" i="33"/>
  <c r="D5253" i="33"/>
  <c r="D5254" i="33"/>
  <c r="D5255" i="33"/>
  <c r="D5256" i="33"/>
  <c r="D5257" i="33"/>
  <c r="D5258" i="33"/>
  <c r="D5259" i="33"/>
  <c r="D5260" i="33"/>
  <c r="D5261" i="33"/>
  <c r="D5262" i="33"/>
  <c r="D5263" i="33"/>
  <c r="D5264" i="33"/>
  <c r="D5265" i="33"/>
  <c r="D5266" i="33"/>
  <c r="D5267" i="33"/>
  <c r="D5268" i="33"/>
  <c r="D5269" i="33"/>
  <c r="D5270" i="33"/>
  <c r="D5271" i="33"/>
  <c r="D5272" i="33"/>
  <c r="D5273" i="33"/>
  <c r="D5274" i="33"/>
  <c r="D5275" i="33"/>
  <c r="D5276" i="33"/>
  <c r="D5277" i="33"/>
  <c r="D5278" i="33"/>
  <c r="D5279" i="33"/>
  <c r="D5280" i="33"/>
  <c r="D5281" i="33"/>
  <c r="D5282" i="33"/>
  <c r="D5283" i="33"/>
  <c r="D5284" i="33"/>
  <c r="D5285" i="33"/>
  <c r="D5286" i="33"/>
  <c r="D5287" i="33"/>
  <c r="D5288" i="33"/>
  <c r="D5289" i="33"/>
  <c r="D5290" i="33"/>
  <c r="D5291" i="33"/>
  <c r="D5292" i="33"/>
  <c r="D5293" i="33"/>
  <c r="D5294" i="33"/>
  <c r="D5295" i="33"/>
  <c r="D5296" i="33"/>
  <c r="D5297" i="33"/>
  <c r="D5298" i="33"/>
  <c r="D5299" i="33"/>
  <c r="D5300" i="33"/>
  <c r="D5301" i="33"/>
  <c r="D5302" i="33"/>
  <c r="D5303" i="33"/>
  <c r="D5304" i="33"/>
  <c r="D5305" i="33"/>
  <c r="D5306" i="33"/>
  <c r="D5307" i="33"/>
  <c r="D5308" i="33"/>
  <c r="D5309" i="33"/>
  <c r="D5310" i="33"/>
  <c r="D5311" i="33"/>
  <c r="D5312" i="33"/>
  <c r="D5313" i="33"/>
  <c r="D5314" i="33"/>
  <c r="D5315" i="33"/>
  <c r="D5316" i="33"/>
  <c r="D5317" i="33"/>
  <c r="D5318" i="33"/>
  <c r="D5319" i="33"/>
  <c r="D5320" i="33"/>
  <c r="D5321" i="33"/>
  <c r="D5322" i="33"/>
  <c r="D5323" i="33"/>
  <c r="D5324" i="33"/>
  <c r="D5325" i="33"/>
  <c r="D5326" i="33"/>
  <c r="D5327" i="33"/>
  <c r="D5328" i="33"/>
  <c r="D5329" i="33"/>
  <c r="D5330" i="33"/>
  <c r="D5331" i="33"/>
  <c r="D5332" i="33"/>
  <c r="D5333" i="33"/>
  <c r="D5334" i="33"/>
  <c r="D5335" i="33"/>
  <c r="D5336" i="33"/>
  <c r="D5337" i="33"/>
  <c r="D5338" i="33"/>
  <c r="D5339" i="33"/>
  <c r="D5340" i="33"/>
  <c r="D5341" i="33"/>
  <c r="D5342" i="33"/>
  <c r="D5343" i="33"/>
  <c r="D5344" i="33"/>
  <c r="D5345" i="33"/>
  <c r="D5346" i="33"/>
  <c r="D5347" i="33"/>
  <c r="D5348" i="33"/>
  <c r="D5349" i="33"/>
  <c r="D5350" i="33"/>
  <c r="D5351" i="33"/>
  <c r="D5352" i="33"/>
  <c r="D5353" i="33"/>
  <c r="D5354" i="33"/>
  <c r="D5355" i="33"/>
  <c r="D5356" i="33"/>
  <c r="D5357" i="33"/>
  <c r="D5358" i="33"/>
  <c r="D5359" i="33"/>
  <c r="D5360" i="33"/>
  <c r="D5361" i="33"/>
  <c r="D5362" i="33"/>
  <c r="D5363" i="33"/>
  <c r="D5364" i="33"/>
  <c r="D5365" i="33"/>
  <c r="D5366" i="33"/>
  <c r="D5367" i="33"/>
  <c r="D5368" i="33"/>
  <c r="D5369" i="33"/>
  <c r="D5370" i="33"/>
  <c r="D5371" i="33"/>
  <c r="D5372" i="33"/>
  <c r="D5373" i="33"/>
  <c r="D5374" i="33"/>
  <c r="D5375" i="33"/>
  <c r="D5376" i="33"/>
  <c r="D5377" i="33"/>
  <c r="D5378" i="33"/>
  <c r="D5379" i="33"/>
  <c r="D5380" i="33"/>
  <c r="D5381" i="33"/>
  <c r="D5382" i="33"/>
  <c r="D5383" i="33"/>
  <c r="D5384" i="33"/>
  <c r="D5385" i="33"/>
  <c r="D5386" i="33"/>
  <c r="D5387" i="33"/>
  <c r="D5388" i="33"/>
  <c r="D5389" i="33"/>
  <c r="D5390" i="33"/>
  <c r="D5391" i="33"/>
  <c r="D5392" i="33"/>
  <c r="D5393" i="33"/>
  <c r="D5394" i="33"/>
  <c r="D5395" i="33"/>
  <c r="D5396" i="33"/>
  <c r="D5397" i="33"/>
  <c r="D5398" i="33"/>
  <c r="D5399" i="33"/>
  <c r="D5400" i="33"/>
  <c r="D5401" i="33"/>
  <c r="D5402" i="33"/>
  <c r="D5403" i="33"/>
  <c r="D5404" i="33"/>
  <c r="D5405" i="33"/>
  <c r="D5406" i="33"/>
  <c r="D5407" i="33"/>
  <c r="D5408" i="33"/>
  <c r="D5409" i="33"/>
  <c r="D5410" i="33"/>
  <c r="D5411" i="33"/>
  <c r="D5412" i="33"/>
  <c r="D5413" i="33"/>
  <c r="D5414" i="33"/>
  <c r="D5415" i="33"/>
  <c r="D5416" i="33"/>
  <c r="D5417" i="33"/>
  <c r="D5418" i="33"/>
  <c r="D5419" i="33"/>
  <c r="D5420" i="33"/>
  <c r="D5421" i="33"/>
  <c r="D5422" i="33"/>
  <c r="D5423" i="33"/>
  <c r="D5424" i="33"/>
  <c r="D5425" i="33"/>
  <c r="D5426" i="33"/>
  <c r="D5427" i="33"/>
  <c r="D5428" i="33"/>
  <c r="D5429" i="33"/>
  <c r="D5430" i="33"/>
  <c r="D5431" i="33"/>
  <c r="D5432" i="33"/>
  <c r="D5433" i="33"/>
  <c r="D5434" i="33"/>
  <c r="D5435" i="33"/>
  <c r="D5436" i="33"/>
  <c r="D5437" i="33"/>
  <c r="D5438" i="33"/>
  <c r="D5439" i="33"/>
  <c r="D5440" i="33"/>
  <c r="D5441" i="33"/>
  <c r="D5442" i="33"/>
  <c r="D5443" i="33"/>
  <c r="D5444" i="33"/>
  <c r="D5445" i="33"/>
  <c r="D5446" i="33"/>
  <c r="D5447" i="33"/>
  <c r="D5448" i="33"/>
  <c r="D5449" i="33"/>
  <c r="D5450" i="33"/>
  <c r="D5451" i="33"/>
  <c r="D5452" i="33"/>
  <c r="D5453" i="33"/>
  <c r="D5454" i="33"/>
  <c r="D5455" i="33"/>
  <c r="D5456" i="33"/>
  <c r="D5457" i="33"/>
  <c r="D5458" i="33"/>
  <c r="D5459" i="33"/>
  <c r="D5460" i="33"/>
  <c r="D5461" i="33"/>
  <c r="D5462" i="33"/>
  <c r="D5463" i="33"/>
  <c r="D5464" i="33"/>
  <c r="D5465" i="33"/>
  <c r="D5466" i="33"/>
  <c r="D5467" i="33"/>
  <c r="D5468" i="33"/>
  <c r="D5469" i="33"/>
  <c r="D5470" i="33"/>
  <c r="D5471" i="33"/>
  <c r="D5472" i="33"/>
  <c r="D5473" i="33"/>
  <c r="D5474" i="33"/>
  <c r="D5475" i="33"/>
  <c r="D5476" i="33"/>
  <c r="D5477" i="33"/>
  <c r="D5478" i="33"/>
  <c r="D5479" i="33"/>
  <c r="D5480" i="33"/>
  <c r="D5481" i="33"/>
  <c r="D5482" i="33"/>
  <c r="D5483" i="33"/>
  <c r="D5484" i="33"/>
  <c r="D5485" i="33"/>
  <c r="D5486" i="33"/>
  <c r="D5487" i="33"/>
  <c r="D5488" i="33"/>
  <c r="D5489" i="33"/>
  <c r="D5490" i="33"/>
  <c r="D5491" i="33"/>
  <c r="D5492" i="33"/>
  <c r="D5493" i="33"/>
  <c r="D5494" i="33"/>
  <c r="D5495" i="33"/>
  <c r="D5496" i="33"/>
  <c r="D5497" i="33"/>
  <c r="D5498" i="33"/>
  <c r="D5499" i="33"/>
  <c r="D5500" i="33"/>
  <c r="D5501" i="33"/>
  <c r="D5502" i="33"/>
  <c r="D5503" i="33"/>
  <c r="D5504" i="33"/>
  <c r="D5505" i="33"/>
  <c r="D5506" i="33"/>
  <c r="D5507" i="33"/>
  <c r="D5508" i="33"/>
  <c r="D5509" i="33"/>
  <c r="D5510" i="33"/>
  <c r="D5511" i="33"/>
  <c r="D5512" i="33"/>
  <c r="D5513" i="33"/>
  <c r="D5514" i="33"/>
  <c r="D5515" i="33"/>
  <c r="D5516" i="33"/>
  <c r="D5517" i="33"/>
  <c r="D5518" i="33"/>
  <c r="D5519" i="33"/>
  <c r="D5520" i="33"/>
  <c r="D5521" i="33"/>
  <c r="D5522" i="33"/>
  <c r="D5523" i="33"/>
  <c r="D5524" i="33"/>
  <c r="D5525" i="33"/>
  <c r="D5526" i="33"/>
  <c r="D5527" i="33"/>
  <c r="D5528" i="33"/>
  <c r="D5529" i="33"/>
  <c r="D5530" i="33"/>
  <c r="D5531" i="33"/>
  <c r="D5532" i="33"/>
  <c r="D5533" i="33"/>
  <c r="D5534" i="33"/>
  <c r="D5535" i="33"/>
  <c r="D5536" i="33"/>
  <c r="D5537" i="33"/>
  <c r="D5538" i="33"/>
  <c r="D5539" i="33"/>
  <c r="D5540" i="33"/>
  <c r="D5541" i="33"/>
  <c r="D5542" i="33"/>
  <c r="D5543" i="33"/>
  <c r="D5544" i="33"/>
  <c r="D5545" i="33"/>
  <c r="D5546" i="33"/>
  <c r="D5547" i="33"/>
  <c r="D5548" i="33"/>
  <c r="D5549" i="33"/>
  <c r="D5550" i="33"/>
  <c r="D5551" i="33"/>
  <c r="D5552" i="33"/>
  <c r="D5553" i="33"/>
  <c r="D5554" i="33"/>
  <c r="D5555" i="33"/>
  <c r="D5556" i="33"/>
  <c r="D5557" i="33"/>
  <c r="D5558" i="33"/>
  <c r="D5559" i="33"/>
  <c r="D5560" i="33"/>
  <c r="D5561" i="33"/>
  <c r="D5562" i="33"/>
  <c r="D5563" i="33"/>
  <c r="D5564" i="33"/>
  <c r="D5565" i="33"/>
  <c r="D5566" i="33"/>
  <c r="D5567" i="33"/>
  <c r="D5568" i="33"/>
  <c r="D5569" i="33"/>
  <c r="D5570" i="33"/>
  <c r="D5571" i="33"/>
  <c r="D5572" i="33"/>
  <c r="D5573" i="33"/>
  <c r="D5574" i="33"/>
  <c r="D5575" i="33"/>
  <c r="D5576" i="33"/>
  <c r="D5577" i="33"/>
  <c r="D5578" i="33"/>
  <c r="D5579" i="33"/>
  <c r="D5580" i="33"/>
  <c r="D5581" i="33"/>
  <c r="D5582" i="33"/>
  <c r="D5583" i="33"/>
  <c r="D5584" i="33"/>
  <c r="D5585" i="33"/>
  <c r="D5586" i="33"/>
  <c r="D5587" i="33"/>
  <c r="D5588" i="33"/>
  <c r="D5589" i="33"/>
  <c r="D5590" i="33"/>
  <c r="D5591" i="33"/>
  <c r="D5592" i="33"/>
  <c r="D5593" i="33"/>
  <c r="D5594" i="33"/>
  <c r="D5595" i="33"/>
  <c r="D5596" i="33"/>
  <c r="D5597" i="33"/>
  <c r="D5598" i="33"/>
  <c r="D5599" i="33"/>
  <c r="D5600" i="33"/>
  <c r="D5601" i="33"/>
  <c r="D5602" i="33"/>
  <c r="D5603" i="33"/>
  <c r="D5604" i="33"/>
  <c r="D5605" i="33"/>
  <c r="D5606" i="33"/>
  <c r="D5607" i="33"/>
  <c r="D5608" i="33"/>
  <c r="D5609" i="33"/>
  <c r="D5610" i="33"/>
  <c r="D5611" i="33"/>
  <c r="D5612" i="33"/>
  <c r="D5613" i="33"/>
  <c r="D5614" i="33"/>
  <c r="D5615" i="33"/>
  <c r="D5616" i="33"/>
  <c r="D5617" i="33"/>
  <c r="D5618" i="33"/>
  <c r="D5619" i="33"/>
  <c r="D5620" i="33"/>
  <c r="D5621" i="33"/>
  <c r="D5622" i="33"/>
  <c r="D5623" i="33"/>
  <c r="D5624" i="33"/>
  <c r="D5625" i="33"/>
  <c r="D5626" i="33"/>
  <c r="D5627" i="33"/>
  <c r="D5628" i="33"/>
  <c r="D5629" i="33"/>
  <c r="D5630" i="33"/>
  <c r="D5631" i="33"/>
  <c r="D5632" i="33"/>
  <c r="D5633" i="33"/>
  <c r="D5634" i="33"/>
  <c r="D5635" i="33"/>
  <c r="D5636" i="33"/>
  <c r="D5637" i="33"/>
  <c r="D5638" i="33"/>
  <c r="D5639" i="33"/>
  <c r="D5640" i="33"/>
  <c r="D5641" i="33"/>
  <c r="D5642" i="33"/>
  <c r="D5643" i="33"/>
  <c r="D5644" i="33"/>
  <c r="D5645" i="33"/>
  <c r="D5646" i="33"/>
  <c r="D5647" i="33"/>
  <c r="D5648" i="33"/>
  <c r="D5649" i="33"/>
  <c r="D5650" i="33"/>
  <c r="D5651" i="33"/>
  <c r="D5652" i="33"/>
  <c r="D5653" i="33"/>
  <c r="D5654" i="33"/>
  <c r="D5655" i="33"/>
  <c r="D5656" i="33"/>
  <c r="D5657" i="33"/>
  <c r="D5658" i="33"/>
  <c r="D5659" i="33"/>
  <c r="D5660" i="33"/>
  <c r="D5661" i="33"/>
  <c r="D5662" i="33"/>
  <c r="D5663" i="33"/>
  <c r="D5664" i="33"/>
  <c r="D5665" i="33"/>
  <c r="D5666" i="33"/>
  <c r="D5667" i="33"/>
  <c r="D5668" i="33"/>
  <c r="D5669" i="33"/>
  <c r="D5670" i="33"/>
  <c r="D5671" i="33"/>
  <c r="D5672" i="33"/>
  <c r="D5673" i="33"/>
  <c r="D5674" i="33"/>
  <c r="D5675" i="33"/>
  <c r="D5676" i="33"/>
  <c r="D5677" i="33"/>
  <c r="D5678" i="33"/>
  <c r="D5679" i="33"/>
  <c r="D5680" i="33"/>
  <c r="D5681" i="33"/>
  <c r="D5682" i="33"/>
  <c r="D5683" i="33"/>
  <c r="D5684" i="33"/>
  <c r="D5685" i="33"/>
  <c r="D5686" i="33"/>
  <c r="D5687" i="33"/>
  <c r="D5688" i="33"/>
  <c r="D5689" i="33"/>
  <c r="D5690" i="33"/>
  <c r="D5691" i="33"/>
  <c r="D5692" i="33"/>
  <c r="D5693" i="33"/>
  <c r="D5694" i="33"/>
  <c r="D5695" i="33"/>
  <c r="D5696" i="33"/>
  <c r="D5697" i="33"/>
  <c r="D5698" i="33"/>
  <c r="D5699" i="33"/>
  <c r="D5700" i="33"/>
  <c r="D5701" i="33"/>
  <c r="D5702" i="33"/>
  <c r="D5703" i="33"/>
  <c r="D5704" i="33"/>
  <c r="D5705" i="33"/>
  <c r="D5706" i="33"/>
  <c r="D5707" i="33"/>
  <c r="D5708" i="33"/>
  <c r="D5709" i="33"/>
  <c r="D5710" i="33"/>
  <c r="D5711" i="33"/>
  <c r="D5712" i="33"/>
  <c r="D5713" i="33"/>
  <c r="D5714" i="33"/>
  <c r="D5715" i="33"/>
  <c r="D5716" i="33"/>
  <c r="D5717" i="33"/>
  <c r="D5718" i="33"/>
  <c r="D5719" i="33"/>
  <c r="D5720" i="33"/>
  <c r="D5721" i="33"/>
  <c r="D5722" i="33"/>
  <c r="D5723" i="33"/>
  <c r="D5724" i="33"/>
  <c r="D5725" i="33"/>
  <c r="D5726" i="33"/>
  <c r="D5727" i="33"/>
  <c r="D5728" i="33"/>
  <c r="D5729" i="33"/>
  <c r="D5730" i="33"/>
  <c r="D5731" i="33"/>
  <c r="D5732" i="33"/>
  <c r="D5733" i="33"/>
  <c r="D5734" i="33"/>
  <c r="D5735" i="33"/>
  <c r="D5736" i="33"/>
  <c r="D5737" i="33"/>
  <c r="D5738" i="33"/>
  <c r="D5739" i="33"/>
  <c r="D5740" i="33"/>
  <c r="D5741" i="33"/>
  <c r="D5742" i="33"/>
  <c r="D5743" i="33"/>
  <c r="D5744" i="33"/>
  <c r="D5745" i="33"/>
  <c r="D5746" i="33"/>
  <c r="D5747" i="33"/>
  <c r="D5748" i="33"/>
  <c r="D5749" i="33"/>
  <c r="D5750" i="33"/>
  <c r="D5751" i="33"/>
  <c r="D5752" i="33"/>
  <c r="D5753" i="33"/>
  <c r="D5754" i="33"/>
  <c r="D5755" i="33"/>
  <c r="D5756" i="33"/>
  <c r="D5757" i="33"/>
  <c r="D5758" i="33"/>
  <c r="D5759" i="33"/>
  <c r="D5760" i="33"/>
  <c r="D5761" i="33"/>
  <c r="D5762" i="33"/>
  <c r="D5763" i="33"/>
  <c r="D5764" i="33"/>
  <c r="D5765" i="33"/>
  <c r="D5766" i="33"/>
  <c r="D5767" i="33"/>
  <c r="D5768" i="33"/>
  <c r="D5769" i="33"/>
  <c r="D5770" i="33"/>
  <c r="D5771" i="33"/>
  <c r="D5772" i="33"/>
  <c r="D5773" i="33"/>
  <c r="D5774" i="33"/>
  <c r="D5775" i="33"/>
  <c r="D5776" i="33"/>
  <c r="D5777" i="33"/>
  <c r="D5778" i="33"/>
  <c r="D5779" i="33"/>
  <c r="D5780" i="33"/>
  <c r="D5781" i="33"/>
  <c r="D5782" i="33"/>
  <c r="D5783" i="33"/>
  <c r="D5784" i="33"/>
  <c r="D5785" i="33"/>
  <c r="D5786" i="33"/>
  <c r="D5787" i="33"/>
  <c r="D5788" i="33"/>
  <c r="D5789" i="33"/>
  <c r="D5790" i="33"/>
  <c r="D5791" i="33"/>
  <c r="D5792" i="33"/>
  <c r="D5793" i="33"/>
  <c r="D5794" i="33"/>
  <c r="D5795" i="33"/>
  <c r="D5796" i="33"/>
  <c r="D5797" i="33"/>
  <c r="D5798" i="33"/>
  <c r="D5799" i="33"/>
  <c r="D5800" i="33"/>
  <c r="D5801" i="33"/>
  <c r="D5802" i="33"/>
  <c r="D5803" i="33"/>
  <c r="D5804" i="33"/>
  <c r="D5805" i="33"/>
  <c r="D5806" i="33"/>
  <c r="D5807" i="33"/>
  <c r="D5808" i="33"/>
  <c r="D5809" i="33"/>
  <c r="D5810" i="33"/>
  <c r="D5811" i="33"/>
  <c r="D5812" i="33"/>
  <c r="D5813" i="33"/>
  <c r="D5814" i="33"/>
  <c r="D5815" i="33"/>
  <c r="D5816" i="33"/>
  <c r="D5817" i="33"/>
  <c r="D5818" i="33"/>
  <c r="D5819" i="33"/>
  <c r="D5820" i="33"/>
  <c r="D5821" i="33"/>
  <c r="D5822" i="33"/>
  <c r="D5823" i="33"/>
  <c r="D5824" i="33"/>
  <c r="D5825" i="33"/>
  <c r="D5826" i="33"/>
  <c r="D5827" i="33"/>
  <c r="D5828" i="33"/>
  <c r="D5829" i="33"/>
  <c r="D5830" i="33"/>
  <c r="D5831" i="33"/>
  <c r="D5832" i="33"/>
  <c r="D5833" i="33"/>
  <c r="D5834" i="33"/>
  <c r="D5835" i="33"/>
  <c r="D5836" i="33"/>
  <c r="D5837" i="33"/>
  <c r="D5838" i="33"/>
  <c r="D5839" i="33"/>
  <c r="D5840" i="33"/>
  <c r="D5841" i="33"/>
  <c r="D5842" i="33"/>
  <c r="D5843" i="33"/>
  <c r="D5844" i="33"/>
  <c r="D5845" i="33"/>
  <c r="D5846" i="33"/>
  <c r="D5847" i="33"/>
  <c r="D5848" i="33"/>
  <c r="D5849" i="33"/>
  <c r="D5850" i="33"/>
  <c r="D5851" i="33"/>
  <c r="D5852" i="33"/>
  <c r="D5853" i="33"/>
  <c r="D5854" i="33"/>
  <c r="D5855" i="33"/>
  <c r="D5856" i="33"/>
  <c r="D5857" i="33"/>
  <c r="D5858" i="33"/>
  <c r="D5859" i="33"/>
  <c r="D5860" i="33"/>
  <c r="D5861" i="33"/>
  <c r="D5862" i="33"/>
  <c r="D5863" i="33"/>
  <c r="D5864" i="33"/>
  <c r="D5865" i="33"/>
  <c r="D5866" i="33"/>
  <c r="D5867" i="33"/>
  <c r="D5868" i="33"/>
  <c r="D5869" i="33"/>
  <c r="D5870" i="33"/>
  <c r="D5871" i="33"/>
  <c r="D5872" i="33"/>
  <c r="D5873" i="33"/>
  <c r="D5874" i="33"/>
  <c r="D5875" i="33"/>
  <c r="D5876" i="33"/>
  <c r="D5877" i="33"/>
  <c r="D5878" i="33"/>
  <c r="D5879" i="33"/>
  <c r="D5880" i="33"/>
  <c r="D5881" i="33"/>
  <c r="D5882" i="33"/>
  <c r="D5883" i="33"/>
  <c r="D5884" i="33"/>
  <c r="D5885" i="33"/>
  <c r="D5886" i="33"/>
  <c r="D5887" i="33"/>
  <c r="D5888" i="33"/>
  <c r="D5889" i="33"/>
  <c r="D5890" i="33"/>
  <c r="D5891" i="33"/>
  <c r="D5892" i="33"/>
  <c r="D5893" i="33"/>
  <c r="D5894" i="33"/>
  <c r="D5895" i="33"/>
  <c r="D5896" i="33"/>
  <c r="D5897" i="33"/>
  <c r="D5898" i="33"/>
  <c r="D5899" i="33"/>
  <c r="D5900" i="33"/>
  <c r="D5901" i="33"/>
  <c r="D5902" i="33"/>
  <c r="D5903" i="33"/>
  <c r="D5904" i="33"/>
  <c r="D5905" i="33"/>
  <c r="D5906" i="33"/>
  <c r="D5907" i="33"/>
  <c r="D5908" i="33"/>
  <c r="D5909" i="33"/>
  <c r="D5910" i="33"/>
  <c r="D5911" i="33"/>
  <c r="D5912" i="33"/>
  <c r="D5913" i="33"/>
  <c r="D5914" i="33"/>
  <c r="D5915" i="33"/>
  <c r="D5916" i="33"/>
  <c r="D5917" i="33"/>
  <c r="D5918" i="33"/>
  <c r="D5919" i="33"/>
  <c r="D5920" i="33"/>
  <c r="D5921" i="33"/>
  <c r="D5922" i="33"/>
  <c r="D5923" i="33"/>
  <c r="D5924" i="33"/>
  <c r="D5925" i="33"/>
  <c r="D5926" i="33"/>
  <c r="D5927" i="33"/>
  <c r="D5928" i="33"/>
  <c r="D5929" i="33"/>
  <c r="D5930" i="33"/>
  <c r="D5931" i="33"/>
  <c r="D5932" i="33"/>
  <c r="D5933" i="33"/>
  <c r="D5934" i="33"/>
  <c r="D5935" i="33"/>
  <c r="D5936" i="33"/>
  <c r="D5937" i="33"/>
  <c r="D5938" i="33"/>
  <c r="D5939" i="33"/>
  <c r="D5940" i="33"/>
  <c r="D5941" i="33"/>
  <c r="D5942" i="33"/>
  <c r="D5943" i="33"/>
  <c r="D5944" i="33"/>
  <c r="D5945" i="33"/>
  <c r="D5946" i="33"/>
  <c r="D5947" i="33"/>
  <c r="D5948" i="33"/>
  <c r="D5949" i="33"/>
  <c r="D5950" i="33"/>
  <c r="D5951" i="33"/>
  <c r="D5952" i="33"/>
  <c r="D5953" i="33"/>
  <c r="D5954" i="33"/>
  <c r="D5955" i="33"/>
  <c r="D5956" i="33"/>
  <c r="D5957" i="33"/>
  <c r="D5958" i="33"/>
  <c r="D5959" i="33"/>
  <c r="D5960" i="33"/>
  <c r="D5961" i="33"/>
  <c r="D5962" i="33"/>
  <c r="D5963" i="33"/>
  <c r="D5964" i="33"/>
  <c r="D5965" i="33"/>
  <c r="D5966" i="33"/>
  <c r="D5967" i="33"/>
  <c r="D5968" i="33"/>
  <c r="D5969" i="33"/>
  <c r="D5970" i="33"/>
  <c r="D5971" i="33"/>
  <c r="D5972" i="33"/>
  <c r="D5973" i="33"/>
  <c r="D5974" i="33"/>
  <c r="D5975" i="33"/>
  <c r="D5976" i="33"/>
  <c r="D5977" i="33"/>
  <c r="D5978" i="33"/>
  <c r="D5979" i="33"/>
  <c r="D5980" i="33"/>
  <c r="D5981" i="33"/>
  <c r="D5982" i="33"/>
  <c r="D5983" i="33"/>
  <c r="D5984" i="33"/>
  <c r="D5985" i="33"/>
  <c r="D5986" i="33"/>
  <c r="D5987" i="33"/>
  <c r="D5988" i="33"/>
  <c r="D5989" i="33"/>
  <c r="D5990" i="33"/>
  <c r="D5991" i="33"/>
  <c r="D5992" i="33"/>
  <c r="D5993" i="33"/>
  <c r="D5994" i="33"/>
  <c r="D5995" i="33"/>
  <c r="D5996" i="33"/>
  <c r="D5997" i="33"/>
  <c r="D5998" i="33"/>
  <c r="D5999" i="33"/>
  <c r="D6000" i="33"/>
  <c r="D6001" i="33"/>
  <c r="D6002" i="33"/>
  <c r="D6003" i="33"/>
  <c r="D6004" i="33"/>
  <c r="D6005" i="33"/>
  <c r="D6006" i="33"/>
  <c r="D6007" i="33"/>
  <c r="D6008" i="33"/>
  <c r="D6009" i="33"/>
  <c r="D6010" i="33"/>
  <c r="D6011" i="33"/>
  <c r="D6012" i="33"/>
  <c r="D6013" i="33"/>
  <c r="D6014" i="33"/>
  <c r="D6015" i="33"/>
  <c r="D6016" i="33"/>
  <c r="D6017" i="33"/>
  <c r="D6018" i="33"/>
  <c r="D6019" i="33"/>
  <c r="D6020" i="33"/>
  <c r="D6021" i="33"/>
  <c r="D6022" i="33"/>
  <c r="D6023" i="33"/>
  <c r="D6024" i="33"/>
  <c r="D6025" i="33"/>
  <c r="D6026" i="33"/>
  <c r="D6027" i="33"/>
  <c r="D6028" i="33"/>
  <c r="D6029" i="33"/>
  <c r="D6030" i="33"/>
  <c r="D6031" i="33"/>
  <c r="D6032" i="33"/>
  <c r="D6033" i="33"/>
  <c r="D6034" i="33"/>
  <c r="D6035" i="33"/>
  <c r="D6036" i="33"/>
  <c r="D6037" i="33"/>
  <c r="D6038" i="33"/>
  <c r="D6039" i="33"/>
  <c r="D6040" i="33"/>
  <c r="D6041" i="33"/>
  <c r="D6042" i="33"/>
  <c r="D6043" i="33"/>
  <c r="D6044" i="33"/>
  <c r="D6045" i="33"/>
  <c r="D6046" i="33"/>
  <c r="D6047" i="33"/>
  <c r="D6048" i="33"/>
  <c r="D6049" i="33"/>
  <c r="D6050" i="33"/>
  <c r="D6051" i="33"/>
  <c r="D6052" i="33"/>
  <c r="D6053" i="33"/>
  <c r="D6054" i="33"/>
  <c r="D6055" i="33"/>
  <c r="D6056" i="33"/>
  <c r="D6057" i="33"/>
  <c r="D6058" i="33"/>
  <c r="D6059" i="33"/>
  <c r="D6060" i="33"/>
  <c r="D6061" i="33"/>
  <c r="D6062" i="33"/>
  <c r="D6063" i="33"/>
  <c r="D6064" i="33"/>
  <c r="D6065" i="33"/>
  <c r="D6066" i="33"/>
  <c r="D6067" i="33"/>
  <c r="D6068" i="33"/>
  <c r="D6069" i="33"/>
  <c r="D6070" i="33"/>
  <c r="D6071" i="33"/>
  <c r="D6072" i="33"/>
  <c r="D6073" i="33"/>
  <c r="D6074" i="33"/>
  <c r="D6075" i="33"/>
  <c r="D6076" i="33"/>
  <c r="D6077" i="33"/>
  <c r="D6078" i="33"/>
  <c r="D6079" i="33"/>
  <c r="D6080" i="33"/>
  <c r="D6081" i="33"/>
  <c r="D6082" i="33"/>
  <c r="D6083" i="33"/>
  <c r="D6084" i="33"/>
  <c r="D6085" i="33"/>
  <c r="D6086" i="33"/>
  <c r="D6087" i="33"/>
  <c r="D6088" i="33"/>
  <c r="D6089" i="33"/>
  <c r="D6090" i="33"/>
  <c r="D6091" i="33"/>
  <c r="D6092" i="33"/>
  <c r="D6093" i="33"/>
  <c r="D6094" i="33"/>
  <c r="D6095" i="33"/>
  <c r="D6096" i="33"/>
  <c r="D6097" i="33"/>
  <c r="D6098" i="33"/>
  <c r="D6099" i="33"/>
  <c r="D6100" i="33"/>
  <c r="D6101" i="33"/>
  <c r="D6102" i="33"/>
  <c r="D6103" i="33"/>
  <c r="D6104" i="33"/>
  <c r="D6105" i="33"/>
  <c r="D6106" i="33"/>
  <c r="D6107" i="33"/>
  <c r="D6108" i="33"/>
  <c r="D6109" i="33"/>
  <c r="D6110" i="33"/>
  <c r="D6111" i="33"/>
  <c r="D6112" i="33"/>
  <c r="D6113" i="33"/>
  <c r="D6114" i="33"/>
  <c r="D6115" i="33"/>
  <c r="D6116" i="33"/>
  <c r="D6117" i="33"/>
  <c r="D6118" i="33"/>
  <c r="D6119" i="33"/>
  <c r="D6120" i="33"/>
  <c r="D6121" i="33"/>
  <c r="D6122" i="33"/>
  <c r="D6123" i="33"/>
  <c r="D6124" i="33"/>
  <c r="D6125" i="33"/>
  <c r="D6126" i="33"/>
  <c r="D6127" i="33"/>
  <c r="D6128" i="33"/>
  <c r="D6129" i="33"/>
  <c r="D6130" i="33"/>
  <c r="D6131" i="33"/>
  <c r="D6132" i="33"/>
  <c r="D6133" i="33"/>
  <c r="D6134" i="33"/>
  <c r="D6135" i="33"/>
  <c r="D6136" i="33"/>
  <c r="D6137" i="33"/>
  <c r="D6138" i="33"/>
  <c r="D6139" i="33"/>
  <c r="D6140" i="33"/>
  <c r="D6141" i="33"/>
  <c r="D6142" i="33"/>
  <c r="D6143" i="33"/>
  <c r="D6144" i="33"/>
  <c r="D6145" i="33"/>
  <c r="D6146" i="33"/>
  <c r="D6147" i="33"/>
  <c r="D6148" i="33"/>
  <c r="D6149" i="33"/>
  <c r="D6150" i="33"/>
  <c r="D6151" i="33"/>
  <c r="D6152" i="33"/>
  <c r="D6153" i="33"/>
  <c r="D6154" i="33"/>
  <c r="D6155" i="33"/>
  <c r="D6156" i="33"/>
  <c r="D6157" i="33"/>
  <c r="D6158" i="33"/>
  <c r="D6159" i="33"/>
  <c r="D6160" i="33"/>
  <c r="D6161" i="33"/>
  <c r="D6162" i="33"/>
  <c r="D6163" i="33"/>
  <c r="D6164" i="33"/>
  <c r="D6165" i="33"/>
  <c r="D6166" i="33"/>
  <c r="D6167" i="33"/>
  <c r="D6168" i="33"/>
  <c r="D6169" i="33"/>
  <c r="D6170" i="33"/>
  <c r="D6171" i="33"/>
  <c r="D6172" i="33"/>
  <c r="D6173" i="33"/>
  <c r="D6174" i="33"/>
  <c r="D6175" i="33"/>
  <c r="D6176" i="33"/>
  <c r="D6177" i="33"/>
  <c r="D6178" i="33"/>
  <c r="D6179" i="33"/>
  <c r="D6180" i="33"/>
  <c r="D6181" i="33"/>
  <c r="D6182" i="33"/>
  <c r="D6183" i="33"/>
  <c r="D6184" i="33"/>
  <c r="D6185" i="33"/>
  <c r="D6186" i="33"/>
  <c r="D6187" i="33"/>
  <c r="D6188" i="33"/>
  <c r="D6189" i="33"/>
  <c r="D6190" i="33"/>
  <c r="D6191" i="33"/>
  <c r="D6192" i="33"/>
  <c r="D6193" i="33"/>
  <c r="D6194" i="33"/>
  <c r="D6195" i="33"/>
  <c r="D6196" i="33"/>
  <c r="D6197" i="33"/>
  <c r="D6198" i="33"/>
  <c r="D6199" i="33"/>
  <c r="D6200" i="33"/>
  <c r="D6201" i="33"/>
  <c r="D6202" i="33"/>
  <c r="D6203" i="33"/>
  <c r="D6204" i="33"/>
  <c r="D6205" i="33"/>
  <c r="D6206" i="33"/>
  <c r="D6207" i="33"/>
  <c r="D6208" i="33"/>
  <c r="D6209" i="33"/>
  <c r="D6210" i="33"/>
  <c r="D6211" i="33"/>
  <c r="D6212" i="33"/>
  <c r="D6213" i="33"/>
  <c r="D6214" i="33"/>
  <c r="D6215" i="33"/>
  <c r="D6216" i="33"/>
  <c r="D6217" i="33"/>
  <c r="D6218" i="33"/>
  <c r="D6219" i="33"/>
  <c r="D6220" i="33"/>
  <c r="D6221" i="33"/>
  <c r="D6222" i="33"/>
  <c r="D6223" i="33"/>
  <c r="D6224" i="33"/>
  <c r="D6225" i="33"/>
  <c r="D6226" i="33"/>
  <c r="D6227" i="33"/>
  <c r="D6228" i="33"/>
  <c r="D6229" i="33"/>
  <c r="D6230" i="33"/>
  <c r="D6231" i="33"/>
  <c r="D6232" i="33"/>
  <c r="D6233" i="33"/>
  <c r="D6234" i="33"/>
  <c r="D6235" i="33"/>
  <c r="D6236" i="33"/>
  <c r="D6237" i="33"/>
  <c r="D6238" i="33"/>
  <c r="D6239" i="33"/>
  <c r="D6240" i="33"/>
  <c r="D6241" i="33"/>
  <c r="D6242" i="33"/>
  <c r="D6243" i="33"/>
  <c r="D6244" i="33"/>
  <c r="D6245" i="33"/>
  <c r="D6246" i="33"/>
  <c r="D6247" i="33"/>
  <c r="D6248" i="33"/>
  <c r="D6249" i="33"/>
  <c r="D6250" i="33"/>
  <c r="D6251" i="33"/>
  <c r="D6252" i="33"/>
  <c r="D6253" i="33"/>
  <c r="D6254" i="33"/>
  <c r="D6255" i="33"/>
  <c r="D6256" i="33"/>
  <c r="D6257" i="33"/>
  <c r="D6258" i="33"/>
  <c r="D6259" i="33"/>
  <c r="D6260" i="33"/>
  <c r="D6261" i="33"/>
  <c r="D6262" i="33"/>
  <c r="D6263" i="33"/>
  <c r="D6264" i="33"/>
  <c r="D6265" i="33"/>
  <c r="D6266" i="33"/>
  <c r="D6267" i="33"/>
  <c r="D6268" i="33"/>
  <c r="D6269" i="33"/>
  <c r="D6270" i="33"/>
  <c r="D6271" i="33"/>
  <c r="D6272" i="33"/>
  <c r="D6273" i="33"/>
  <c r="D6274" i="33"/>
  <c r="D6275" i="33"/>
  <c r="D6276" i="33"/>
  <c r="D6277" i="33"/>
  <c r="D6278" i="33"/>
  <c r="D6279" i="33"/>
  <c r="D6280" i="33"/>
  <c r="D6281" i="33"/>
  <c r="D6282" i="33"/>
  <c r="D6283" i="33"/>
  <c r="D6284" i="33"/>
  <c r="D6285" i="33"/>
  <c r="D6286" i="33"/>
  <c r="D6287" i="33"/>
  <c r="D6288" i="33"/>
  <c r="D6289" i="33"/>
  <c r="D6290" i="33"/>
  <c r="D6291" i="33"/>
  <c r="D6292" i="33"/>
  <c r="D6293" i="33"/>
  <c r="D6294" i="33"/>
  <c r="D6295" i="33"/>
  <c r="D6296" i="33"/>
  <c r="D6297" i="33"/>
  <c r="D6298" i="33"/>
  <c r="D6299" i="33"/>
  <c r="D6300" i="33"/>
  <c r="D6301" i="33"/>
  <c r="D6302" i="33"/>
  <c r="D6303" i="33"/>
  <c r="D6304" i="33"/>
  <c r="D6305" i="33"/>
  <c r="D6306" i="33"/>
  <c r="D6307" i="33"/>
  <c r="D6308" i="33"/>
  <c r="D6309" i="33"/>
  <c r="D6310" i="33"/>
  <c r="D6311" i="33"/>
  <c r="D6312" i="33"/>
  <c r="D6313" i="33"/>
  <c r="D6314" i="33"/>
  <c r="D6315" i="33"/>
  <c r="D6316" i="33"/>
  <c r="D6317" i="33"/>
  <c r="D6318" i="33"/>
  <c r="D6319" i="33"/>
  <c r="D6320" i="33"/>
  <c r="D6321" i="33"/>
  <c r="D6322" i="33"/>
  <c r="D6323" i="33"/>
  <c r="D6324" i="33"/>
  <c r="D6325" i="33"/>
  <c r="D6326" i="33"/>
  <c r="D6327" i="33"/>
  <c r="D6328" i="33"/>
  <c r="D6329" i="33"/>
  <c r="D6330" i="33"/>
  <c r="D6331" i="33"/>
  <c r="D6332" i="33"/>
  <c r="D6333" i="33"/>
  <c r="D6334" i="33"/>
  <c r="D6335" i="33"/>
  <c r="D6336" i="33"/>
  <c r="D6337" i="33"/>
  <c r="D6338" i="33"/>
  <c r="D6339" i="33"/>
  <c r="D6340" i="33"/>
  <c r="D6341" i="33"/>
  <c r="D6342" i="33"/>
  <c r="J30" i="33"/>
  <c r="D6343" i="33"/>
  <c r="J29" i="33"/>
  <c r="D6344" i="33"/>
  <c r="J28" i="33"/>
  <c r="D6345" i="33"/>
  <c r="J27" i="33"/>
  <c r="D6346" i="33"/>
  <c r="D6347" i="33"/>
  <c r="D6348" i="33"/>
  <c r="D6349" i="33"/>
  <c r="D6350" i="33"/>
  <c r="D6351" i="33"/>
  <c r="D6352" i="33"/>
  <c r="D6353" i="33"/>
  <c r="D6354" i="33"/>
  <c r="D6355" i="33"/>
  <c r="D6356" i="33"/>
  <c r="M16" i="33"/>
  <c r="D6357" i="33"/>
  <c r="M15" i="33"/>
  <c r="D6358" i="33"/>
  <c r="M14" i="33"/>
  <c r="D6359" i="33"/>
  <c r="D6360" i="33"/>
  <c r="D6361" i="33"/>
  <c r="D6362" i="33"/>
  <c r="H8" i="31"/>
  <c r="D33" i="31"/>
  <c r="D1452" i="31"/>
  <c r="D5327" i="31"/>
  <c r="D3740" i="31"/>
  <c r="D2404" i="31"/>
  <c r="D4638" i="31"/>
  <c r="D5704" i="31"/>
  <c r="D1688" i="31"/>
  <c r="D465" i="31"/>
  <c r="D4257" i="31"/>
  <c r="D1837" i="31"/>
  <c r="D5944" i="31"/>
  <c r="D5655" i="31"/>
  <c r="D646" i="31"/>
  <c r="D1819" i="31"/>
  <c r="D4276" i="31"/>
  <c r="D172" i="31"/>
  <c r="D6308" i="31"/>
  <c r="D6272" i="31"/>
  <c r="D4935" i="31"/>
  <c r="D636" i="31"/>
  <c r="D4968" i="31"/>
  <c r="D6049" i="31"/>
  <c r="D361" i="31"/>
  <c r="D3045" i="31"/>
  <c r="D5642" i="31"/>
  <c r="D3327" i="31"/>
  <c r="D3831" i="31"/>
  <c r="D3759" i="31"/>
  <c r="D5928" i="31"/>
  <c r="D4971" i="31"/>
  <c r="D4300" i="31"/>
  <c r="D1082" i="31"/>
  <c r="D4661" i="31"/>
  <c r="D2611" i="31"/>
  <c r="D3894" i="31"/>
  <c r="D624" i="31"/>
  <c r="D3996" i="31"/>
  <c r="D6303" i="31"/>
  <c r="D822" i="31"/>
  <c r="D6217" i="31"/>
  <c r="D47" i="31"/>
  <c r="D2888" i="31"/>
  <c r="D6067" i="31"/>
  <c r="D3200" i="31"/>
  <c r="D6341" i="31"/>
  <c r="D5291" i="31"/>
  <c r="D2028" i="31"/>
  <c r="D4531" i="31"/>
  <c r="D210" i="31"/>
  <c r="D2095" i="31"/>
  <c r="D1881" i="31"/>
  <c r="D420" i="31"/>
  <c r="D5534" i="31"/>
  <c r="D6116" i="31"/>
  <c r="D4259" i="31"/>
  <c r="D2247" i="31"/>
  <c r="D2563" i="31"/>
  <c r="D3308" i="31"/>
  <c r="D6331" i="31"/>
  <c r="D446" i="31"/>
  <c r="D552" i="31"/>
  <c r="D1206" i="31"/>
  <c r="D2146" i="31"/>
  <c r="D3085" i="31"/>
  <c r="D2126" i="31"/>
  <c r="D5501" i="31"/>
  <c r="D4656" i="31"/>
  <c r="D3857" i="31"/>
  <c r="D219" i="31"/>
  <c r="D5072" i="31"/>
  <c r="D493" i="31"/>
  <c r="D3143" i="31"/>
  <c r="D5507" i="31"/>
  <c r="D54" i="31"/>
  <c r="D4268" i="31"/>
  <c r="D1890" i="31"/>
  <c r="D694" i="31"/>
  <c r="D161" i="31"/>
  <c r="D2096" i="31"/>
  <c r="D5224" i="31"/>
  <c r="D4308" i="31"/>
  <c r="D6163" i="31"/>
  <c r="D1878" i="31"/>
  <c r="D701" i="31"/>
  <c r="D6072" i="31"/>
  <c r="D1357" i="31"/>
  <c r="D4333" i="31"/>
  <c r="D328" i="31"/>
  <c r="D4544" i="31"/>
  <c r="D2738" i="31"/>
  <c r="D6276" i="31"/>
  <c r="D4181" i="31"/>
  <c r="D6151" i="31"/>
  <c r="D5715" i="31"/>
  <c r="D2484" i="31"/>
  <c r="D3038" i="31"/>
  <c r="D3923" i="31"/>
  <c r="D223" i="31"/>
  <c r="D4729" i="31"/>
  <c r="D3186" i="31"/>
  <c r="D3369" i="31"/>
  <c r="D1089" i="31"/>
  <c r="D3994" i="31"/>
  <c r="D5824" i="31"/>
  <c r="D2739" i="31"/>
  <c r="D1989" i="31"/>
  <c r="D1141" i="31"/>
  <c r="D1004" i="31"/>
  <c r="D2124" i="31"/>
  <c r="D1354" i="31"/>
  <c r="D2909" i="31"/>
  <c r="D3517" i="31"/>
  <c r="D6306" i="31"/>
  <c r="D1624" i="31"/>
  <c r="D2753" i="31"/>
  <c r="D2170" i="31"/>
  <c r="D3585" i="31"/>
  <c r="D1239" i="31"/>
  <c r="D3798" i="31"/>
  <c r="D5610" i="31"/>
  <c r="D3478" i="31"/>
  <c r="D6063" i="31"/>
  <c r="D3277" i="31"/>
  <c r="D4666" i="31"/>
  <c r="D3184" i="31"/>
  <c r="D638" i="31"/>
  <c r="D529" i="31"/>
  <c r="D5101" i="31"/>
  <c r="D4319" i="31"/>
  <c r="D3485" i="31"/>
  <c r="D4287" i="31"/>
  <c r="D689" i="31"/>
  <c r="D123" i="31"/>
  <c r="D2067" i="31"/>
  <c r="D2641" i="31"/>
  <c r="D6133" i="31"/>
  <c r="D6178" i="31"/>
  <c r="D1422" i="31"/>
  <c r="D3665" i="31"/>
  <c r="D4802" i="31"/>
  <c r="D1853" i="31"/>
  <c r="D1014" i="31"/>
  <c r="D2272" i="31"/>
  <c r="D6032" i="31"/>
  <c r="D2683" i="31"/>
  <c r="D4503" i="31"/>
  <c r="D5933" i="31"/>
  <c r="D198" i="31"/>
  <c r="D4593" i="31"/>
  <c r="D4062" i="31"/>
  <c r="D2357" i="31"/>
  <c r="D333" i="31"/>
  <c r="D4040" i="31"/>
  <c r="D4025" i="31"/>
  <c r="D3550" i="31"/>
  <c r="D911" i="31"/>
  <c r="D6023" i="31"/>
  <c r="D1874" i="31"/>
  <c r="D1090" i="31"/>
  <c r="D181" i="31"/>
  <c r="D3090" i="31"/>
  <c r="D4423" i="31"/>
  <c r="D2380" i="31"/>
  <c r="D5515" i="31"/>
  <c r="D4001" i="31"/>
  <c r="D2912" i="31"/>
  <c r="D2416" i="31"/>
  <c r="D5220" i="31"/>
  <c r="D519" i="31"/>
  <c r="D2263" i="31"/>
  <c r="D4762" i="31"/>
  <c r="D6191" i="31"/>
  <c r="D5044" i="31"/>
  <c r="D1734" i="31"/>
  <c r="D1331" i="31"/>
  <c r="D3641" i="31"/>
  <c r="D4692" i="31"/>
  <c r="D5127" i="31"/>
  <c r="D2670" i="31"/>
  <c r="D1277" i="31"/>
  <c r="D2922" i="31"/>
  <c r="D5015" i="31"/>
  <c r="D5544" i="31"/>
  <c r="D3470" i="31"/>
  <c r="D2483" i="31"/>
  <c r="D4588" i="31"/>
  <c r="D6053" i="31"/>
  <c r="D481" i="31"/>
  <c r="D1780" i="31"/>
  <c r="D3561" i="31"/>
  <c r="D4745" i="31"/>
  <c r="D2235" i="31"/>
  <c r="D2524" i="31"/>
  <c r="D1283" i="31"/>
  <c r="D780" i="31"/>
  <c r="D3205" i="31"/>
  <c r="D3122" i="31"/>
  <c r="D6143" i="31"/>
  <c r="D2755" i="31"/>
  <c r="D4595" i="31"/>
  <c r="D1326" i="31"/>
  <c r="D5379" i="31"/>
  <c r="D4158" i="31"/>
  <c r="D5392" i="31"/>
  <c r="D5453" i="31"/>
  <c r="D4633" i="31"/>
  <c r="D5768" i="31"/>
  <c r="D2657" i="31"/>
  <c r="D72" i="31"/>
  <c r="D3821" i="31"/>
  <c r="D3593" i="31"/>
  <c r="D1610" i="31"/>
  <c r="D1510" i="31"/>
  <c r="D6269" i="31"/>
  <c r="D2038" i="31"/>
  <c r="D10" i="31"/>
  <c r="D6345" i="31"/>
  <c r="D2517" i="31"/>
  <c r="D140" i="31"/>
  <c r="D5251" i="31"/>
  <c r="D4124" i="31"/>
  <c r="D6296" i="31"/>
  <c r="D1153" i="31"/>
  <c r="D1543" i="31"/>
  <c r="D1042" i="31"/>
  <c r="D1201" i="31"/>
  <c r="D2778" i="31"/>
  <c r="D5148" i="31"/>
  <c r="D5329" i="31"/>
  <c r="D2828" i="31"/>
  <c r="D3979" i="31"/>
  <c r="D1579" i="31"/>
  <c r="D3357" i="31"/>
  <c r="D246" i="31"/>
  <c r="D2161" i="31"/>
  <c r="D3455" i="31"/>
  <c r="D2946" i="31"/>
  <c r="D1032" i="31"/>
  <c r="D1018" i="31"/>
  <c r="D1947" i="31"/>
  <c r="D4970" i="31"/>
  <c r="D5672" i="31"/>
  <c r="D2587" i="31"/>
  <c r="D3846" i="31"/>
  <c r="D5157" i="31"/>
  <c r="D376" i="31"/>
  <c r="D40" i="31"/>
  <c r="D6189" i="31"/>
  <c r="D695" i="31"/>
  <c r="D5202" i="31"/>
  <c r="D2875" i="31"/>
  <c r="D1930" i="31"/>
  <c r="D1827" i="31"/>
  <c r="D1661" i="31"/>
  <c r="D2529" i="31"/>
  <c r="D5270" i="31"/>
  <c r="D2842" i="31"/>
  <c r="D5924" i="31"/>
  <c r="D1343" i="31"/>
  <c r="D3669" i="31"/>
  <c r="D1474" i="31"/>
  <c r="D4134" i="31"/>
  <c r="D4510" i="31"/>
  <c r="D1436" i="31"/>
  <c r="D1470" i="31"/>
  <c r="D5140" i="31"/>
  <c r="D4208" i="31"/>
  <c r="D3489" i="31"/>
  <c r="D4648" i="31"/>
  <c r="D6179" i="31"/>
  <c r="D1625" i="31"/>
  <c r="D2383" i="31"/>
  <c r="D3305" i="31"/>
  <c r="D1319" i="31"/>
  <c r="D4429" i="31"/>
  <c r="D2325" i="31"/>
  <c r="D5041" i="31"/>
  <c r="D3309" i="31"/>
  <c r="D2537" i="31"/>
  <c r="D3816" i="31"/>
  <c r="D115" i="31"/>
  <c r="D5747" i="31"/>
  <c r="D5856" i="31"/>
  <c r="D473" i="31"/>
  <c r="D367" i="31"/>
  <c r="D2338" i="31"/>
  <c r="D5558" i="31"/>
  <c r="D6078" i="31"/>
  <c r="D3905" i="31"/>
  <c r="D5491" i="31"/>
  <c r="D179" i="31"/>
  <c r="D5138" i="31"/>
  <c r="D1164" i="31"/>
  <c r="D6211" i="31"/>
  <c r="D2848" i="31"/>
  <c r="D5600" i="31"/>
  <c r="D2585" i="31"/>
  <c r="D2542" i="31"/>
  <c r="D5609" i="31"/>
  <c r="D1272" i="31"/>
  <c r="D5774" i="31"/>
  <c r="D5328" i="31"/>
  <c r="D5391" i="31"/>
  <c r="D6180" i="31"/>
  <c r="D3232" i="31"/>
  <c r="D725" i="31"/>
  <c r="D3576" i="31"/>
  <c r="D2730" i="31"/>
  <c r="D2310" i="31"/>
  <c r="D326" i="31"/>
  <c r="D4815" i="31"/>
  <c r="D3953" i="31"/>
  <c r="D895" i="31"/>
  <c r="D3116" i="31"/>
  <c r="D4374" i="31"/>
  <c r="D4988" i="31"/>
  <c r="D1484" i="31"/>
  <c r="D6085" i="31"/>
  <c r="D2592" i="31"/>
  <c r="D1292" i="31"/>
  <c r="D6356" i="31"/>
  <c r="D3441" i="31"/>
  <c r="D2702" i="31"/>
  <c r="D1978" i="31"/>
  <c r="D1507" i="31"/>
  <c r="D4160" i="31"/>
  <c r="D4754" i="31"/>
  <c r="D1974" i="31"/>
  <c r="D1553" i="31"/>
  <c r="D2433" i="31"/>
  <c r="D2093" i="31"/>
  <c r="D5934" i="31"/>
  <c r="D3735" i="31"/>
  <c r="D6300" i="31"/>
  <c r="D2116" i="31"/>
  <c r="D4480" i="31"/>
  <c r="D2157" i="31"/>
  <c r="D1074" i="31"/>
  <c r="D5502" i="31"/>
  <c r="D2682" i="31"/>
  <c r="D1080" i="31"/>
  <c r="D626" i="31"/>
  <c r="D1572" i="31"/>
  <c r="D771" i="31"/>
  <c r="D2374" i="31"/>
  <c r="D4642" i="31"/>
  <c r="D1876" i="31"/>
  <c r="D277" i="31"/>
  <c r="D5829" i="31"/>
  <c r="D5439" i="31"/>
  <c r="D2680" i="31"/>
  <c r="D3799" i="31"/>
  <c r="D1954" i="31"/>
  <c r="D5460" i="31"/>
  <c r="D3782" i="31"/>
  <c r="D5681" i="31"/>
  <c r="D1742" i="31"/>
  <c r="D4756" i="31"/>
  <c r="D1786" i="31"/>
  <c r="D176" i="31"/>
  <c r="D1254" i="31"/>
  <c r="D2722" i="31"/>
  <c r="D3318" i="31"/>
  <c r="D1275" i="31"/>
  <c r="D1380" i="31"/>
  <c r="D5814" i="31"/>
  <c r="D98" i="31"/>
  <c r="D1959" i="31"/>
  <c r="D5120" i="31"/>
  <c r="D4728" i="31"/>
  <c r="D1437" i="31"/>
  <c r="D1926" i="31"/>
  <c r="D5292" i="31"/>
  <c r="D1979" i="31"/>
  <c r="D2942" i="31"/>
  <c r="D2825" i="31"/>
  <c r="D4974" i="31"/>
  <c r="D2630" i="31"/>
  <c r="D1041" i="31"/>
  <c r="D6224" i="31"/>
  <c r="D1371" i="31"/>
  <c r="D4303" i="31"/>
  <c r="D1174" i="31"/>
  <c r="D2936" i="31"/>
  <c r="D664" i="31"/>
  <c r="D857" i="31"/>
  <c r="D2234" i="31"/>
  <c r="D1689" i="31"/>
  <c r="D1250" i="31"/>
  <c r="D3734" i="31"/>
  <c r="D1328" i="31"/>
  <c r="D3059" i="31"/>
  <c r="D4273" i="31"/>
  <c r="D3119" i="31"/>
  <c r="D6321" i="31"/>
  <c r="D3547" i="31"/>
  <c r="D1216" i="31"/>
  <c r="D3626" i="31"/>
  <c r="D1731" i="31"/>
  <c r="D1961" i="31"/>
  <c r="D2154" i="31"/>
  <c r="D4329" i="31"/>
  <c r="D3578" i="31"/>
  <c r="D4171" i="31"/>
  <c r="D3078" i="31"/>
  <c r="D1093" i="31"/>
  <c r="D4473" i="31"/>
  <c r="D3381" i="31"/>
  <c r="D996" i="31"/>
  <c r="D5117" i="31"/>
  <c r="D612" i="31"/>
  <c r="D6335" i="31"/>
  <c r="D3207" i="31"/>
  <c r="D4733" i="31"/>
  <c r="D2860" i="31"/>
  <c r="D2691" i="31"/>
  <c r="D4520" i="31"/>
  <c r="D2651" i="31"/>
  <c r="D1821" i="31"/>
  <c r="D3720" i="31"/>
  <c r="D3985" i="31"/>
  <c r="D4764" i="31"/>
  <c r="D3279" i="31"/>
  <c r="D1647" i="31"/>
  <c r="D5680" i="31"/>
  <c r="D6232" i="31"/>
  <c r="D3020" i="31"/>
  <c r="D6188" i="31"/>
  <c r="D5614" i="31"/>
  <c r="D6244" i="31"/>
  <c r="D6027" i="31"/>
  <c r="D5967" i="31"/>
  <c r="D2251" i="31"/>
  <c r="D6181" i="31"/>
  <c r="D5036" i="31"/>
  <c r="D2376" i="31"/>
  <c r="D2568" i="31"/>
  <c r="D728" i="31"/>
  <c r="D3927" i="31"/>
  <c r="D840" i="31"/>
  <c r="D2833" i="31"/>
  <c r="D3962" i="31"/>
  <c r="D2113" i="31"/>
  <c r="D4890" i="31"/>
  <c r="D1151" i="31"/>
  <c r="D2162" i="31"/>
  <c r="D3418" i="31"/>
  <c r="D6184" i="31"/>
  <c r="D2899" i="31"/>
  <c r="D4589" i="31"/>
  <c r="D4284" i="31"/>
  <c r="D666" i="31"/>
  <c r="D3298" i="31"/>
  <c r="D4232" i="31"/>
  <c r="D4289" i="31"/>
  <c r="D4100" i="31"/>
  <c r="D2501" i="31"/>
  <c r="D3867" i="31"/>
  <c r="D6161" i="31"/>
  <c r="D5976" i="31"/>
  <c r="D2771" i="31"/>
  <c r="D793" i="31"/>
  <c r="D4464" i="31"/>
  <c r="D43" i="31"/>
  <c r="D2907" i="31"/>
  <c r="D4981" i="31"/>
  <c r="D227" i="31"/>
  <c r="D4233" i="31"/>
  <c r="D1376" i="31"/>
  <c r="D1348" i="31"/>
  <c r="D4453" i="31"/>
  <c r="D4338" i="31"/>
  <c r="D3339" i="31"/>
  <c r="D4693" i="31"/>
  <c r="D192" i="31"/>
  <c r="D5261" i="31"/>
  <c r="D5666" i="31"/>
  <c r="D106" i="31"/>
  <c r="D3933" i="31"/>
  <c r="D5488" i="31"/>
  <c r="D4218" i="31"/>
  <c r="D3307" i="31"/>
  <c r="D1423" i="31"/>
  <c r="D6348" i="31"/>
  <c r="D4034" i="31"/>
  <c r="D1051" i="31"/>
  <c r="D5620" i="31"/>
  <c r="D853" i="31"/>
  <c r="D5452" i="31"/>
  <c r="D1852" i="31"/>
  <c r="D6267" i="31"/>
  <c r="D5795" i="31"/>
  <c r="D387" i="31"/>
  <c r="D3190" i="31"/>
  <c r="D1166" i="31"/>
  <c r="D5975" i="31"/>
  <c r="D518" i="31"/>
  <c r="D110" i="31"/>
  <c r="D1418" i="31"/>
  <c r="D4239" i="31"/>
  <c r="D2147" i="31"/>
  <c r="D1564" i="31"/>
  <c r="D2882" i="31"/>
  <c r="D6159" i="31"/>
  <c r="D5336" i="31"/>
  <c r="D3947" i="31"/>
  <c r="D867" i="31"/>
  <c r="D896" i="31"/>
  <c r="D19" i="31"/>
  <c r="D1366" i="31"/>
  <c r="D6025" i="31"/>
  <c r="D1976" i="31"/>
  <c r="D4874" i="31"/>
  <c r="D4215" i="31"/>
  <c r="D1772" i="31"/>
  <c r="D12" i="31"/>
  <c r="D3598" i="31"/>
  <c r="D3870" i="31"/>
  <c r="D5479" i="31"/>
  <c r="D3918" i="31"/>
  <c r="D2192" i="31"/>
  <c r="D3065" i="31"/>
  <c r="D2589" i="31"/>
  <c r="D4849" i="31"/>
  <c r="D3603" i="31"/>
  <c r="D288" i="31"/>
  <c r="D4916" i="31"/>
  <c r="D3171" i="31"/>
  <c r="D2178" i="31"/>
  <c r="D406" i="31"/>
  <c r="D6128" i="31"/>
  <c r="D5568" i="31"/>
  <c r="D2021" i="31"/>
  <c r="D906" i="31"/>
  <c r="D1121" i="31"/>
  <c r="D4281" i="31"/>
  <c r="D4463" i="31"/>
  <c r="D6294" i="31"/>
  <c r="D2580" i="31"/>
  <c r="D2365" i="31"/>
  <c r="D6201" i="31"/>
  <c r="D302" i="31"/>
  <c r="D413" i="31"/>
  <c r="D2700" i="31"/>
  <c r="D104" i="31"/>
  <c r="D86" i="31"/>
  <c r="D1565" i="31"/>
  <c r="D2508" i="31"/>
  <c r="D2705" i="31"/>
  <c r="D3139" i="31"/>
  <c r="D4768" i="31"/>
  <c r="D3789" i="31"/>
  <c r="D2923" i="31"/>
  <c r="D497" i="31"/>
  <c r="D2845" i="31"/>
  <c r="D477" i="31"/>
  <c r="D2397" i="31"/>
  <c r="D2448" i="31"/>
  <c r="D4963" i="31"/>
  <c r="D397" i="31"/>
  <c r="D386" i="31"/>
  <c r="D5458" i="31"/>
  <c r="D882" i="31"/>
  <c r="D1088" i="31"/>
  <c r="D6218" i="31"/>
  <c r="D1975" i="31"/>
  <c r="D4996" i="31"/>
  <c r="D4103" i="31"/>
  <c r="D28" i="31"/>
  <c r="D2981" i="31"/>
  <c r="D417" i="31"/>
  <c r="D1576" i="31"/>
  <c r="D3699" i="31"/>
  <c r="D1782" i="31"/>
  <c r="D2791" i="31"/>
  <c r="D5461" i="31"/>
  <c r="D5347" i="31"/>
  <c r="D5121" i="31"/>
  <c r="D2425" i="31"/>
  <c r="D3668" i="31"/>
  <c r="D2287" i="31"/>
  <c r="D3958" i="31"/>
  <c r="D2622" i="31"/>
  <c r="D1132" i="31"/>
  <c r="D1179" i="31"/>
  <c r="D2212" i="31"/>
  <c r="D1453" i="31"/>
  <c r="D2525" i="31"/>
  <c r="D3494" i="31"/>
  <c r="D5139" i="31"/>
  <c r="D2347" i="31"/>
  <c r="D3098" i="31"/>
  <c r="D559" i="31"/>
  <c r="D1106" i="31"/>
  <c r="D1396" i="31"/>
  <c r="D2083" i="31"/>
  <c r="D401" i="31"/>
  <c r="D4413" i="31"/>
  <c r="D1397" i="31"/>
  <c r="D5580" i="31"/>
  <c r="D230" i="31"/>
  <c r="D2090" i="31"/>
  <c r="D4590" i="31"/>
  <c r="D4448" i="31"/>
  <c r="D6322" i="31"/>
  <c r="D3775" i="31"/>
  <c r="D3959" i="31"/>
  <c r="D1814" i="31"/>
  <c r="D2249" i="31"/>
  <c r="D454" i="31"/>
  <c r="D707" i="31"/>
  <c r="D3873" i="31"/>
  <c r="D3886" i="31"/>
  <c r="D758" i="31"/>
  <c r="D2414" i="31"/>
  <c r="D3509" i="31"/>
  <c r="D5099" i="31"/>
  <c r="D5146" i="31"/>
  <c r="D4057" i="31"/>
  <c r="D4569" i="31"/>
  <c r="D2633" i="31"/>
  <c r="D2712" i="31"/>
  <c r="D4885" i="31"/>
  <c r="D2037" i="31"/>
  <c r="D2490" i="31"/>
  <c r="D3153" i="31"/>
  <c r="D1774" i="31"/>
  <c r="D5271" i="31"/>
  <c r="D3175" i="31"/>
  <c r="D5387" i="31"/>
  <c r="D4335" i="31"/>
  <c r="D2640" i="31"/>
  <c r="D4088" i="31"/>
  <c r="D5409" i="31"/>
  <c r="D3602" i="31"/>
  <c r="D1021" i="31"/>
  <c r="D2779" i="31"/>
  <c r="D4908" i="31"/>
  <c r="D100" i="31"/>
  <c r="D1057" i="31"/>
  <c r="D1759" i="31"/>
  <c r="D2464" i="31"/>
  <c r="D330" i="31"/>
  <c r="D3428" i="31"/>
  <c r="D2078" i="31"/>
  <c r="D2717" i="31"/>
  <c r="D1945" i="31"/>
  <c r="D6011" i="31"/>
  <c r="D3963" i="31"/>
  <c r="D731" i="31"/>
  <c r="D3007" i="31"/>
  <c r="D1773" i="31"/>
  <c r="D3194" i="31"/>
  <c r="D3656" i="31"/>
  <c r="D3152" i="31"/>
  <c r="D4023" i="31"/>
  <c r="D5087" i="31"/>
  <c r="D702" i="31"/>
  <c r="D4387" i="31"/>
  <c r="D5191" i="31"/>
  <c r="D1091" i="31"/>
  <c r="D5030" i="31"/>
  <c r="D5688" i="31"/>
  <c r="D46" i="31"/>
  <c r="D4087" i="31"/>
  <c r="D1356" i="31"/>
  <c r="D3521" i="31"/>
  <c r="D3368" i="31"/>
  <c r="D2308" i="31"/>
  <c r="D350" i="31"/>
  <c r="D2087" i="31"/>
  <c r="D4716" i="31"/>
  <c r="D866" i="31"/>
  <c r="D114" i="31"/>
  <c r="D3661" i="31"/>
  <c r="D2566" i="31"/>
  <c r="D3519" i="31"/>
  <c r="D2027" i="31"/>
  <c r="D5377" i="31"/>
  <c r="D5998" i="31"/>
  <c r="D1869" i="31"/>
  <c r="D2859" i="31"/>
  <c r="D5445" i="31"/>
  <c r="D2231" i="31"/>
  <c r="D4314" i="31"/>
  <c r="D759" i="31"/>
  <c r="D4195" i="31"/>
  <c r="D3824" i="31"/>
  <c r="D2687" i="31"/>
  <c r="D2669" i="31"/>
  <c r="D4061" i="31"/>
  <c r="D4349" i="31"/>
  <c r="D5819" i="31"/>
  <c r="D6084" i="31"/>
  <c r="D5867" i="31"/>
  <c r="D657" i="31"/>
  <c r="D3436" i="31"/>
  <c r="D5849" i="31"/>
  <c r="D5395" i="31"/>
  <c r="D5690" i="31"/>
  <c r="D1155" i="31"/>
  <c r="D6357" i="31"/>
  <c r="D27" i="31"/>
  <c r="D1193" i="31"/>
  <c r="D5954" i="31"/>
  <c r="D892" i="31"/>
  <c r="D6130" i="31"/>
  <c r="D2091" i="31"/>
  <c r="D1908" i="31"/>
  <c r="D1487" i="31"/>
  <c r="D641" i="31"/>
  <c r="D1621" i="31"/>
  <c r="D4375" i="31"/>
  <c r="D6243" i="31"/>
  <c r="D586" i="31"/>
  <c r="D3764" i="31"/>
  <c r="D4177" i="31"/>
  <c r="D3009" i="31"/>
  <c r="D5079" i="31"/>
  <c r="D650" i="31"/>
  <c r="D1327" i="31"/>
  <c r="D2522" i="31"/>
  <c r="D1207" i="31"/>
  <c r="D2733" i="31"/>
  <c r="D5751" i="31"/>
  <c r="D4684" i="31"/>
  <c r="D1039" i="31"/>
  <c r="D2815" i="31"/>
  <c r="D1065" i="31"/>
  <c r="D3784" i="31"/>
  <c r="D1431" i="31"/>
  <c r="D4814" i="31"/>
  <c r="D929" i="31"/>
  <c r="D2616" i="31"/>
  <c r="D5550" i="31"/>
  <c r="D2148" i="31"/>
  <c r="D2970" i="31"/>
  <c r="D1420" i="31"/>
  <c r="D4258" i="31"/>
  <c r="D2421" i="31"/>
  <c r="D4242" i="31"/>
  <c r="D6095" i="31"/>
  <c r="D4037" i="31"/>
  <c r="D3705" i="31"/>
  <c r="D4163" i="31"/>
  <c r="D698" i="31"/>
  <c r="D3395" i="31"/>
  <c r="D5557" i="31"/>
  <c r="D5367" i="31"/>
  <c r="D6045" i="31"/>
  <c r="D5884" i="31"/>
  <c r="D2835" i="31"/>
  <c r="D2296" i="31"/>
  <c r="D4705" i="31"/>
  <c r="D903" i="31"/>
  <c r="D5074" i="31"/>
  <c r="D5968" i="31"/>
  <c r="D5043" i="31"/>
  <c r="D3440" i="31"/>
  <c r="D2719" i="31"/>
  <c r="D4479" i="31"/>
  <c r="D3101" i="31"/>
  <c r="D4727" i="31"/>
  <c r="D5116" i="31"/>
  <c r="D3493" i="31"/>
  <c r="D4775" i="31"/>
  <c r="D5857" i="31"/>
  <c r="D1717" i="31"/>
  <c r="D907" i="31"/>
  <c r="D3180" i="31"/>
  <c r="D1992" i="31"/>
  <c r="D3931" i="31"/>
  <c r="D129" i="31"/>
  <c r="D5696" i="31"/>
  <c r="D3211" i="31"/>
  <c r="D776" i="31"/>
  <c r="D6086" i="31"/>
  <c r="D1857" i="31"/>
  <c r="D1648" i="31"/>
  <c r="D327" i="31"/>
  <c r="D3088" i="31"/>
  <c r="D4900" i="31"/>
  <c r="D2485" i="31"/>
  <c r="D4662" i="31"/>
  <c r="D4471" i="31"/>
  <c r="D4928" i="31"/>
  <c r="D4350" i="31"/>
  <c r="D4392" i="31"/>
  <c r="D6330" i="31"/>
  <c r="D1613" i="31"/>
  <c r="D2654" i="31"/>
  <c r="D3910" i="31"/>
  <c r="D4377" i="31"/>
  <c r="D2125" i="31"/>
  <c r="D266" i="31"/>
  <c r="D845" i="31"/>
  <c r="D1985" i="31"/>
  <c r="D18" i="31"/>
  <c r="D4930" i="31"/>
  <c r="D2073" i="31"/>
  <c r="D1552" i="31"/>
  <c r="D11" i="31"/>
  <c r="D843" i="31"/>
  <c r="D3094" i="31"/>
  <c r="D5670" i="31"/>
  <c r="D4949" i="31"/>
  <c r="D6274" i="31"/>
  <c r="D2659" i="31"/>
  <c r="D2950" i="31"/>
  <c r="D3678" i="31"/>
  <c r="D5743" i="31"/>
  <c r="D1998" i="31"/>
  <c r="D4898" i="31"/>
  <c r="D389" i="31"/>
  <c r="D3516" i="31"/>
  <c r="D1347" i="31"/>
  <c r="D875" i="31"/>
  <c r="D2692" i="31"/>
  <c r="D6265" i="31"/>
  <c r="D4426" i="31"/>
  <c r="D5951" i="31"/>
  <c r="D5333" i="31"/>
  <c r="D2438" i="31"/>
  <c r="D580" i="31"/>
  <c r="D4235" i="31"/>
  <c r="D4805" i="31"/>
  <c r="D2182" i="31"/>
  <c r="D924" i="31"/>
  <c r="D3046" i="31"/>
  <c r="D562" i="31"/>
  <c r="D3980" i="31"/>
  <c r="D768" i="31"/>
  <c r="D987" i="31"/>
  <c r="D4559" i="31"/>
  <c r="D2004" i="31"/>
  <c r="D1902" i="31"/>
  <c r="D3173" i="31"/>
  <c r="D1577" i="31"/>
  <c r="D3802" i="31"/>
  <c r="D1704" i="31"/>
  <c r="D1749" i="31"/>
  <c r="D511" i="31"/>
  <c r="D4771" i="31"/>
  <c r="D3459" i="31"/>
  <c r="D1384" i="31"/>
  <c r="D3456" i="31"/>
  <c r="D1633" i="31"/>
  <c r="D2918" i="31"/>
  <c r="D1949" i="31"/>
  <c r="D313" i="31"/>
  <c r="D3482" i="31"/>
  <c r="D2068" i="31"/>
  <c r="D4799" i="31"/>
  <c r="D1427" i="31"/>
  <c r="D5540" i="31"/>
  <c r="D4282" i="31"/>
  <c r="D6069" i="31"/>
  <c r="D1006" i="31"/>
  <c r="D1124" i="31"/>
  <c r="D5758" i="31"/>
  <c r="D3322" i="31"/>
  <c r="D4519" i="31"/>
  <c r="D735" i="31"/>
  <c r="D1495" i="31"/>
  <c r="D341" i="31"/>
  <c r="D2908" i="31"/>
  <c r="D3537" i="31"/>
  <c r="D5481" i="31"/>
  <c r="D2531" i="31"/>
  <c r="D509" i="31"/>
  <c r="D1681" i="31"/>
  <c r="D4462" i="31"/>
  <c r="D674" i="31"/>
  <c r="D355" i="31"/>
  <c r="D4332" i="31"/>
  <c r="D938" i="31"/>
  <c r="D503" i="31"/>
  <c r="D437" i="31"/>
  <c r="D99" i="31"/>
  <c r="D2314" i="31"/>
  <c r="D3717" i="31"/>
  <c r="D6270" i="31"/>
  <c r="D6171" i="31"/>
  <c r="D945" i="31"/>
  <c r="D4487" i="31"/>
  <c r="D4299" i="31"/>
  <c r="D2708" i="31"/>
  <c r="D5133" i="31"/>
  <c r="D6271" i="31"/>
  <c r="D516" i="31"/>
  <c r="D6339" i="31"/>
  <c r="D1287" i="31"/>
  <c r="D5175" i="31"/>
  <c r="D1733" i="31"/>
  <c r="D2648" i="31"/>
  <c r="D485" i="31"/>
  <c r="D545" i="31"/>
  <c r="D5674" i="31"/>
  <c r="D1594" i="31"/>
  <c r="D1450" i="31"/>
  <c r="D3649" i="31"/>
  <c r="D4484" i="31"/>
  <c r="D2241" i="31"/>
  <c r="D5045" i="31"/>
  <c r="D3202" i="31"/>
  <c r="D6264" i="31"/>
  <c r="D2481" i="31"/>
  <c r="D1605" i="31"/>
  <c r="D3528" i="31"/>
  <c r="D3511" i="31"/>
  <c r="D118" i="31"/>
  <c r="D305" i="31"/>
  <c r="D4080" i="31"/>
  <c r="D2363" i="31"/>
  <c r="D6347" i="31"/>
  <c r="D985" i="31"/>
  <c r="D1267" i="31"/>
  <c r="D1884" i="31"/>
  <c r="D1209" i="31"/>
  <c r="D373" i="31"/>
  <c r="D2870" i="31"/>
  <c r="D2762" i="31"/>
  <c r="D2233" i="31"/>
  <c r="D3396" i="31"/>
  <c r="D532" i="31"/>
  <c r="D1200" i="31"/>
  <c r="D5401" i="31"/>
  <c r="D765" i="31"/>
  <c r="D1119" i="31"/>
  <c r="D4028" i="31"/>
  <c r="D456" i="31"/>
  <c r="D1136" i="31"/>
  <c r="D6043" i="31"/>
  <c r="D3124" i="31"/>
  <c r="D4065" i="31"/>
  <c r="D1413" i="31"/>
  <c r="D174" i="31"/>
  <c r="D5440" i="31"/>
  <c r="D4685" i="31"/>
  <c r="D2074" i="31"/>
  <c r="D1875" i="31"/>
  <c r="D1070" i="31"/>
  <c r="D3727" i="31"/>
  <c r="D5767" i="31"/>
  <c r="D3193" i="31"/>
  <c r="D1310" i="31"/>
  <c r="D3247" i="31"/>
  <c r="D2656" i="31"/>
  <c r="D850" i="31"/>
  <c r="D6039" i="31"/>
  <c r="D3448" i="31"/>
  <c r="D3942" i="31"/>
  <c r="D94" i="31"/>
  <c r="D1320" i="31"/>
  <c r="D972" i="31"/>
  <c r="D5956" i="31"/>
  <c r="D6259" i="31"/>
  <c r="D3563" i="31"/>
  <c r="D499" i="31"/>
  <c r="D2864" i="31"/>
  <c r="D5957" i="31"/>
  <c r="D5746" i="31"/>
  <c r="D399" i="31"/>
  <c r="D4357" i="31"/>
  <c r="D4371" i="31"/>
  <c r="D4653" i="31"/>
  <c r="D4052" i="31"/>
  <c r="D5736" i="31"/>
  <c r="D3423" i="31"/>
  <c r="D3082" i="31"/>
  <c r="D3786" i="31"/>
  <c r="D5183" i="31"/>
  <c r="D4370" i="31"/>
  <c r="D3843" i="31"/>
  <c r="D3961" i="31"/>
  <c r="D2631" i="31"/>
  <c r="D971" i="31"/>
  <c r="D231" i="31"/>
  <c r="D4364" i="31"/>
  <c r="D4744" i="31"/>
  <c r="D3449" i="31"/>
  <c r="D1524" i="31"/>
  <c r="D4659" i="31"/>
  <c r="D5171" i="31"/>
  <c r="D4126" i="31"/>
  <c r="D5142" i="31"/>
  <c r="D2703" i="31"/>
  <c r="D4515" i="31"/>
  <c r="D3752" i="31"/>
  <c r="D2821" i="31"/>
  <c r="D1997" i="31"/>
  <c r="D2949" i="31"/>
  <c r="D2553" i="31"/>
  <c r="D4909" i="31"/>
  <c r="D2023" i="31"/>
  <c r="D4911" i="31"/>
  <c r="D2275" i="31"/>
  <c r="D1829" i="31"/>
  <c r="D1222" i="31"/>
  <c r="D5246" i="31"/>
  <c r="D3804" i="31"/>
  <c r="D4696" i="31"/>
  <c r="D597" i="31"/>
  <c r="D3820" i="31"/>
  <c r="D3224" i="31"/>
  <c r="D3710" i="31"/>
  <c r="D6312" i="31"/>
  <c r="D1334" i="31"/>
  <c r="D6167" i="31"/>
  <c r="D5277" i="31"/>
  <c r="D5405" i="31"/>
  <c r="D2471" i="31"/>
  <c r="D447" i="31"/>
  <c r="D331" i="31"/>
  <c r="D3372" i="31"/>
  <c r="D5114" i="31"/>
  <c r="D4778" i="31"/>
  <c r="D5593" i="31"/>
  <c r="D1483" i="31"/>
  <c r="D3010" i="31"/>
  <c r="D4760" i="31"/>
  <c r="D3666" i="31"/>
  <c r="D5272" i="31"/>
  <c r="D525" i="31"/>
  <c r="D4086" i="31"/>
  <c r="D4032" i="31"/>
  <c r="D753" i="31"/>
  <c r="D3370" i="31"/>
  <c r="D285" i="31"/>
  <c r="D5893" i="31"/>
  <c r="D2025" i="31"/>
  <c r="D1939" i="31"/>
  <c r="D3185" i="31"/>
  <c r="D296" i="31"/>
  <c r="D6118" i="31"/>
  <c r="D2697" i="31"/>
  <c r="D4223" i="31"/>
  <c r="D5913" i="31"/>
  <c r="D116" i="31"/>
  <c r="D14" i="31"/>
  <c r="D1493" i="31"/>
  <c r="D5282" i="31"/>
  <c r="D4343" i="31"/>
  <c r="D1048" i="31"/>
  <c r="D2353" i="31"/>
  <c r="D3887" i="31"/>
  <c r="D394" i="31"/>
  <c r="D3945" i="31"/>
  <c r="D393" i="31"/>
  <c r="D1705" i="31"/>
  <c r="D2548" i="31"/>
  <c r="D2887" i="31"/>
  <c r="D3770" i="31"/>
  <c r="D2767" i="31"/>
  <c r="D3852" i="31"/>
  <c r="D2447" i="31"/>
  <c r="D2903" i="31"/>
  <c r="D362" i="31"/>
  <c r="D1654" i="31"/>
  <c r="D5419" i="31"/>
  <c r="D2211" i="31"/>
  <c r="D3534" i="31"/>
  <c r="D2914" i="31"/>
  <c r="D6302" i="31"/>
  <c r="D191" i="31"/>
  <c r="D5791" i="31"/>
  <c r="D6165" i="31"/>
  <c r="D5360" i="31"/>
  <c r="D3621" i="31"/>
  <c r="D3650" i="31"/>
  <c r="D5570" i="31"/>
  <c r="D2711" i="31"/>
  <c r="D4121" i="31"/>
  <c r="D3869" i="31"/>
  <c r="D6336" i="31"/>
  <c r="D5732" i="31"/>
  <c r="D1679" i="31"/>
  <c r="D2081" i="31"/>
  <c r="D2745" i="31"/>
  <c r="D4723" i="31"/>
  <c r="D486" i="31"/>
  <c r="D4237" i="31"/>
  <c r="D3424" i="31"/>
  <c r="D5522" i="31"/>
  <c r="D127" i="31"/>
  <c r="D1286" i="31"/>
  <c r="D2591" i="31"/>
  <c r="D4702" i="31"/>
  <c r="D5118" i="31"/>
  <c r="D2257" i="31"/>
  <c r="D4454" i="31"/>
  <c r="D3856" i="31"/>
  <c r="D1924" i="31"/>
  <c r="D1953" i="31"/>
  <c r="D2618" i="31"/>
  <c r="D687" i="31"/>
  <c r="D4456" i="31"/>
  <c r="D3056" i="31"/>
  <c r="D15" i="31"/>
  <c r="D1055" i="31"/>
  <c r="D232" i="31"/>
  <c r="D6038" i="31"/>
  <c r="D4191" i="31"/>
  <c r="D1562" i="31"/>
  <c r="D152" i="31"/>
  <c r="D372" i="31"/>
  <c r="D5583" i="31"/>
  <c r="D6307" i="31"/>
  <c r="D631" i="31"/>
  <c r="D775" i="31"/>
  <c r="D558" i="31"/>
  <c r="D1563" i="31"/>
  <c r="D3055" i="31"/>
  <c r="D2399" i="31"/>
  <c r="D3615" i="31"/>
  <c r="D4746" i="31"/>
  <c r="D423" i="31"/>
  <c r="D2829" i="31"/>
  <c r="D2944" i="31"/>
  <c r="D1291" i="31"/>
  <c r="D2831" i="31"/>
  <c r="D6138" i="31"/>
  <c r="D2175" i="31"/>
  <c r="D5326" i="31"/>
  <c r="D211" i="31"/>
  <c r="D858" i="31"/>
  <c r="D5692" i="31"/>
  <c r="D1956" i="31"/>
  <c r="D1223" i="31"/>
  <c r="D1697" i="31"/>
  <c r="D5433" i="31"/>
  <c r="D4645" i="31"/>
  <c r="D5820" i="31"/>
  <c r="D1341" i="31"/>
  <c r="D429" i="31"/>
  <c r="D1631" i="31"/>
  <c r="D861" i="31"/>
  <c r="D3379" i="31"/>
  <c r="D4665" i="31"/>
  <c r="D2597" i="31"/>
  <c r="D1196" i="31"/>
  <c r="D537" i="31"/>
  <c r="D5623" i="31"/>
  <c r="D3113" i="31"/>
  <c r="D2713" i="31"/>
  <c r="D45" i="31"/>
  <c r="D4690" i="31"/>
  <c r="D710" i="31"/>
  <c r="D67" i="31"/>
  <c r="D3176" i="31"/>
  <c r="D5497" i="31"/>
  <c r="D5289" i="31"/>
  <c r="D5450" i="31"/>
  <c r="D229" i="31"/>
  <c r="D4704" i="31"/>
  <c r="D4596" i="31"/>
  <c r="D3679" i="31"/>
  <c r="D6287" i="31"/>
  <c r="D859" i="31"/>
  <c r="D2391" i="31"/>
  <c r="D2684" i="31"/>
  <c r="D1264" i="31"/>
  <c r="D5996" i="31"/>
  <c r="D2188" i="31"/>
  <c r="D4677" i="31"/>
  <c r="D5841" i="31"/>
  <c r="D4950" i="31"/>
  <c r="D3265" i="31"/>
  <c r="D1060" i="31"/>
  <c r="D3522" i="31"/>
  <c r="D5837" i="31"/>
  <c r="D3814" i="31"/>
  <c r="D3692" i="31"/>
  <c r="D2879" i="31"/>
  <c r="D5255" i="31"/>
  <c r="D5678" i="31"/>
  <c r="D4105" i="31"/>
  <c r="D448" i="31"/>
  <c r="D3331" i="31"/>
  <c r="D5449" i="31"/>
  <c r="D278" i="31"/>
  <c r="D5014" i="31"/>
  <c r="D3156" i="31"/>
  <c r="D5735" i="31"/>
  <c r="D2579" i="31"/>
  <c r="D1612" i="31"/>
  <c r="D1831" i="31"/>
  <c r="D5295" i="31"/>
  <c r="D5519" i="31"/>
  <c r="D5459" i="31"/>
  <c r="D5335" i="31"/>
  <c r="D3295" i="31"/>
  <c r="D2975" i="31"/>
  <c r="D3262" i="31"/>
  <c r="D3002" i="31"/>
  <c r="D4931" i="31"/>
  <c r="D2748" i="31"/>
  <c r="D5305" i="31"/>
  <c r="D2072" i="31"/>
  <c r="D3801" i="31"/>
  <c r="D1540" i="31"/>
  <c r="D63" i="31"/>
  <c r="D536" i="31"/>
  <c r="D1593" i="31"/>
  <c r="D2928" i="31"/>
  <c r="D2230" i="31"/>
  <c r="D2634" i="31"/>
  <c r="D3932" i="31"/>
  <c r="D4234" i="31"/>
  <c r="D2988" i="31"/>
  <c r="D2130" i="31"/>
  <c r="D4542" i="31"/>
  <c r="D3765" i="31"/>
  <c r="D5712" i="31"/>
  <c r="D5711" i="31"/>
  <c r="D2800" i="31"/>
  <c r="D1595" i="31"/>
  <c r="D3620" i="31"/>
  <c r="D3619" i="31"/>
  <c r="D1656" i="31"/>
  <c r="D2071" i="31"/>
  <c r="D1649" i="31"/>
  <c r="D4680" i="31"/>
  <c r="D4205" i="31"/>
  <c r="D5671" i="31"/>
  <c r="D5566" i="31"/>
  <c r="D1002" i="31"/>
  <c r="D79" i="31"/>
  <c r="D3304" i="31"/>
  <c r="D1112" i="31"/>
  <c r="D1544" i="31"/>
  <c r="D131" i="31"/>
  <c r="D888" i="31"/>
  <c r="D5317" i="31"/>
  <c r="D1537" i="31"/>
  <c r="D4440" i="31"/>
  <c r="D1330" i="31"/>
  <c r="D3015" i="31"/>
  <c r="D6174" i="31"/>
  <c r="D5200" i="31"/>
  <c r="D583" i="31"/>
  <c r="D178" i="31"/>
  <c r="D4816" i="31"/>
  <c r="D1707" i="31"/>
  <c r="D1828" i="31"/>
  <c r="D5185" i="31"/>
  <c r="D2663" i="31"/>
  <c r="D162" i="31"/>
  <c r="D1632" i="31"/>
  <c r="D5369" i="31"/>
  <c r="D4095" i="31"/>
  <c r="D986" i="31"/>
  <c r="D4651" i="31"/>
  <c r="D2925" i="31"/>
  <c r="D1569" i="31"/>
  <c r="D5275" i="31"/>
  <c r="D1880" i="31"/>
  <c r="D4844" i="31"/>
  <c r="D5573" i="31"/>
  <c r="D4594" i="31"/>
  <c r="D4997" i="31"/>
  <c r="D656" i="31"/>
  <c r="D3155" i="31"/>
  <c r="D627" i="31"/>
  <c r="D1589" i="31"/>
  <c r="D3452" i="31"/>
  <c r="D4812" i="31"/>
  <c r="D2794" i="31"/>
  <c r="D3050" i="31"/>
  <c r="D534" i="31"/>
  <c r="D800" i="31"/>
  <c r="D4472" i="31"/>
  <c r="D2935" i="31"/>
  <c r="D4129" i="31"/>
  <c r="D6192" i="31"/>
  <c r="D4420" i="31"/>
  <c r="D4876" i="31"/>
  <c r="D382" i="31"/>
  <c r="D872" i="31"/>
  <c r="D24" i="31"/>
  <c r="D1139" i="31"/>
  <c r="D5417" i="31"/>
  <c r="D6127" i="31"/>
  <c r="D2527" i="31"/>
  <c r="D659" i="31"/>
  <c r="D3773" i="31"/>
  <c r="D905" i="31"/>
  <c r="D3574" i="31"/>
  <c r="D3730" i="31"/>
  <c r="D4043" i="31"/>
  <c r="D1637" i="31"/>
  <c r="D256" i="31"/>
  <c r="D4695" i="31"/>
  <c r="D3746" i="31"/>
  <c r="D5237" i="31"/>
  <c r="D3234" i="31"/>
  <c r="D2159" i="31"/>
  <c r="D3839" i="31"/>
  <c r="D6261" i="31"/>
  <c r="D170" i="31"/>
  <c r="D3672" i="31"/>
  <c r="D3628" i="31"/>
  <c r="D1406" i="31"/>
  <c r="D6007" i="31"/>
  <c r="D3338" i="31"/>
  <c r="D1745" i="31"/>
  <c r="D1468" i="31"/>
  <c r="D653" i="31"/>
  <c r="D2498" i="31"/>
  <c r="D1535" i="31"/>
  <c r="D5128" i="31"/>
  <c r="D6131" i="31"/>
  <c r="D1257" i="31"/>
  <c r="D1801" i="31"/>
  <c r="D757" i="31"/>
  <c r="D3644" i="31"/>
  <c r="D618" i="31"/>
  <c r="D3505" i="31"/>
  <c r="D5810" i="31"/>
  <c r="D1596" i="31"/>
  <c r="D6071" i="31"/>
  <c r="D495" i="31"/>
  <c r="D4982" i="31"/>
  <c r="D4608" i="31"/>
  <c r="D4393" i="31"/>
  <c r="D3950" i="31"/>
  <c r="D642" i="31"/>
  <c r="D4107" i="31"/>
  <c r="D1640" i="31"/>
  <c r="D55" i="31"/>
  <c r="D374" i="31"/>
  <c r="D5673" i="31"/>
  <c r="D3461" i="31"/>
  <c r="D6351" i="31"/>
  <c r="D2255" i="31"/>
  <c r="D3412" i="31"/>
  <c r="D5247" i="31"/>
  <c r="D4312" i="31"/>
  <c r="D690" i="31"/>
  <c r="D4029" i="31"/>
  <c r="D1713" i="31"/>
  <c r="D5838" i="31"/>
  <c r="D289" i="31"/>
  <c r="D4999" i="31"/>
  <c r="D253" i="31"/>
  <c r="D1907" i="31"/>
  <c r="D4667" i="31"/>
  <c r="D2694" i="31"/>
  <c r="D5340" i="31"/>
  <c r="D4857" i="31"/>
  <c r="D1652" i="31"/>
  <c r="D3960" i="31"/>
  <c r="D449" i="31"/>
  <c r="D451" i="31"/>
  <c r="D4241" i="31"/>
  <c r="D2086" i="31"/>
  <c r="D3111" i="31"/>
  <c r="D214" i="31"/>
  <c r="D4496" i="31"/>
  <c r="D2119" i="31"/>
  <c r="D4301" i="31"/>
  <c r="D1245" i="31"/>
  <c r="D4959" i="31"/>
  <c r="D2937" i="31"/>
  <c r="D3195" i="31"/>
  <c r="D4320" i="31"/>
  <c r="D2215" i="31"/>
  <c r="D4801" i="31"/>
  <c r="D4137" i="31"/>
  <c r="D1516" i="31"/>
  <c r="D6288" i="31"/>
  <c r="D1479" i="31"/>
  <c r="D2458" i="31"/>
  <c r="D3203" i="31"/>
  <c r="D1231" i="31"/>
  <c r="D5923" i="31"/>
  <c r="D3845" i="31"/>
  <c r="D801" i="31"/>
  <c r="D763" i="31"/>
  <c r="D1337" i="31"/>
  <c r="D756" i="31"/>
  <c r="D4493" i="31"/>
  <c r="D3758" i="31"/>
  <c r="D4372" i="31"/>
  <c r="D4837" i="31"/>
  <c r="D3471" i="31"/>
  <c r="D6003" i="31"/>
  <c r="D3790" i="31"/>
  <c r="D70" i="31"/>
  <c r="D3525" i="31"/>
  <c r="D5430" i="31"/>
  <c r="D6044" i="31"/>
  <c r="D3916" i="31"/>
  <c r="D1125" i="31"/>
  <c r="D4941" i="31"/>
  <c r="D5635" i="31"/>
  <c r="D2952" i="31"/>
  <c r="D3779" i="31"/>
  <c r="D432" i="31"/>
  <c r="D182" i="31"/>
  <c r="D346" i="31"/>
  <c r="D1977" i="31"/>
  <c r="D5374" i="31"/>
  <c r="D1862" i="31"/>
  <c r="D5466" i="31"/>
  <c r="D3254" i="31"/>
  <c r="D2476" i="31"/>
  <c r="D2306" i="31"/>
  <c r="D5276" i="31"/>
  <c r="D1559" i="31"/>
  <c r="D1721" i="31"/>
  <c r="D4262" i="31"/>
  <c r="D2137" i="31"/>
  <c r="D860" i="31"/>
  <c r="D2054" i="31"/>
  <c r="D937" i="31"/>
  <c r="D3427" i="31"/>
  <c r="D1804" i="31"/>
  <c r="D3233" i="31"/>
  <c r="D5650" i="31"/>
  <c r="D3005" i="31"/>
  <c r="D5762" i="31"/>
  <c r="D1598" i="31"/>
  <c r="D2890" i="31"/>
  <c r="D530" i="31"/>
  <c r="D4718" i="31"/>
  <c r="D3051" i="31"/>
  <c r="D817" i="31"/>
  <c r="D4058" i="31"/>
  <c r="D2813" i="31"/>
  <c r="D5883" i="31"/>
  <c r="D4553" i="31"/>
  <c r="D3100" i="31"/>
  <c r="D1788" i="31"/>
  <c r="D5178" i="31"/>
  <c r="D3587" i="31"/>
  <c r="D5939" i="31"/>
  <c r="D5334" i="31"/>
  <c r="D404" i="31"/>
  <c r="D1592" i="31"/>
  <c r="D1227" i="31"/>
  <c r="D5827" i="31"/>
  <c r="D3105" i="31"/>
  <c r="D1237" i="31"/>
  <c r="D3817" i="31"/>
  <c r="D5009" i="31"/>
  <c r="D5801" i="31"/>
  <c r="D2232" i="31"/>
  <c r="D1102" i="31"/>
  <c r="D3973" i="31"/>
  <c r="D2799" i="31"/>
  <c r="D2267" i="31"/>
  <c r="D2082" i="31"/>
  <c r="D3913" i="31"/>
  <c r="D5039" i="31"/>
  <c r="D6293" i="31"/>
  <c r="D3355" i="31"/>
  <c r="D2561" i="31"/>
  <c r="D1305" i="31"/>
  <c r="D2191" i="31"/>
  <c r="D1743" i="31"/>
  <c r="D1104" i="31"/>
  <c r="D4527" i="31"/>
  <c r="D353" i="31"/>
  <c r="D823" i="31"/>
  <c r="D1753" i="31"/>
  <c r="D2601" i="31"/>
  <c r="D6120" i="31"/>
  <c r="D6175" i="31"/>
  <c r="D5935" i="31"/>
  <c r="D5596" i="31"/>
  <c r="D3127" i="31"/>
  <c r="D2957" i="31"/>
  <c r="D4142" i="31"/>
  <c r="D1798" i="31"/>
  <c r="D5442" i="31"/>
  <c r="D2698" i="31"/>
  <c r="D3601" i="31"/>
  <c r="D1126" i="31"/>
  <c r="D506" i="31"/>
  <c r="D3425" i="31"/>
  <c r="D2904" i="31"/>
  <c r="D5429" i="31"/>
  <c r="D3110" i="31"/>
  <c r="D4042" i="31"/>
  <c r="D2781" i="31"/>
  <c r="D5517" i="31"/>
  <c r="D5641" i="31"/>
  <c r="D3434" i="31"/>
  <c r="D2258" i="31"/>
  <c r="D3264" i="31"/>
  <c r="D1156" i="31"/>
  <c r="D1746" i="31"/>
  <c r="D5019" i="31"/>
  <c r="D1379" i="31"/>
  <c r="D1983" i="31"/>
  <c r="D5158" i="31"/>
  <c r="D1887" i="31"/>
  <c r="D103" i="31"/>
  <c r="D4752" i="31"/>
  <c r="D5821" i="31"/>
  <c r="D4868" i="31"/>
  <c r="D5268" i="31"/>
  <c r="D240" i="31"/>
  <c r="D2282" i="31"/>
  <c r="D1095" i="31"/>
  <c r="D5942" i="31"/>
  <c r="D1338" i="31"/>
  <c r="D869" i="31"/>
  <c r="D1664" i="31"/>
  <c r="D5252" i="31"/>
  <c r="D6111" i="31"/>
  <c r="D5598" i="31"/>
  <c r="D5350" i="31"/>
  <c r="D5032" i="31"/>
  <c r="D5868" i="31"/>
  <c r="D5455" i="31"/>
  <c r="D2022" i="31"/>
  <c r="D5086" i="31"/>
  <c r="D207" i="31"/>
  <c r="D4050" i="31"/>
  <c r="D2043" i="31"/>
  <c r="D2808" i="31"/>
  <c r="D3269" i="31"/>
  <c r="D5332" i="31"/>
  <c r="D2181" i="31"/>
  <c r="D3970" i="31"/>
  <c r="D4658" i="31"/>
  <c r="D3906" i="31"/>
  <c r="D4140" i="31"/>
  <c r="D2550" i="31"/>
  <c r="D507" i="31"/>
  <c r="D2260" i="31"/>
  <c r="D4466" i="31"/>
  <c r="D3001" i="31"/>
  <c r="D208" i="31"/>
  <c r="D1728" i="31"/>
  <c r="D4161" i="31"/>
  <c r="D1912" i="31"/>
  <c r="D719" i="31"/>
  <c r="D2303" i="31"/>
  <c r="D4026" i="31"/>
  <c r="D5683" i="31"/>
  <c r="D3515" i="31"/>
  <c r="D2854" i="31"/>
  <c r="D4751" i="31"/>
  <c r="D4599" i="31"/>
  <c r="D3488" i="31"/>
  <c r="D3293" i="31"/>
  <c r="D6298" i="31"/>
  <c r="D1026" i="31"/>
  <c r="D3622" i="31"/>
  <c r="D4785" i="31"/>
  <c r="D5160" i="31"/>
  <c r="D4591" i="31"/>
  <c r="D5473" i="31"/>
  <c r="D812" i="31"/>
  <c r="D2819" i="31"/>
  <c r="D3681" i="31"/>
  <c r="D6081" i="31"/>
  <c r="D1500" i="31"/>
  <c r="D2523" i="31"/>
  <c r="D3487" i="31"/>
  <c r="D3397" i="31"/>
  <c r="D6337" i="31"/>
  <c r="D2491" i="31"/>
  <c r="D5802" i="31"/>
  <c r="D1456" i="31"/>
  <c r="D2106" i="31"/>
  <c r="D436" i="31"/>
  <c r="D4627" i="31"/>
  <c r="D2901" i="31"/>
  <c r="D5425" i="31"/>
  <c r="D1761" i="31"/>
  <c r="D1860" i="31"/>
  <c r="D2841" i="31"/>
  <c r="D598" i="31"/>
  <c r="D5162" i="31"/>
  <c r="D1762" i="31"/>
  <c r="D48" i="31"/>
  <c r="D49" i="31"/>
  <c r="D1807" i="31"/>
  <c r="D1098" i="31"/>
  <c r="D2065" i="31"/>
  <c r="D4388" i="31"/>
  <c r="D4141" i="31"/>
  <c r="D3129" i="31"/>
  <c r="D1775" i="31"/>
  <c r="D218" i="31"/>
  <c r="D3362" i="31"/>
  <c r="D365" i="31"/>
  <c r="D5634" i="31"/>
  <c r="D6257" i="31"/>
  <c r="D3297" i="31"/>
  <c r="D470" i="31"/>
  <c r="D247" i="31"/>
  <c r="D3568" i="31"/>
  <c r="D2032" i="31"/>
  <c r="D5812" i="31"/>
  <c r="D5348" i="31"/>
  <c r="D2492" i="31"/>
  <c r="D4979" i="31"/>
  <c r="D717" i="31"/>
  <c r="D5248" i="31"/>
  <c r="D5840" i="31"/>
  <c r="D6354" i="31"/>
  <c r="D6152" i="31"/>
  <c r="D4757" i="31"/>
  <c r="D4458" i="31"/>
  <c r="D4829" i="31"/>
  <c r="D4973" i="31"/>
  <c r="D245" i="31"/>
  <c r="D464" i="31"/>
  <c r="D61" i="31"/>
  <c r="D3345" i="31"/>
  <c r="D4765" i="31"/>
  <c r="D1548" i="31"/>
  <c r="D2156" i="31"/>
  <c r="D1352" i="31"/>
  <c r="D1454" i="31"/>
  <c r="D3288" i="31"/>
  <c r="D224" i="31"/>
  <c r="D1449" i="31"/>
  <c r="D2351" i="31"/>
  <c r="D547" i="31"/>
  <c r="D2384" i="31"/>
  <c r="D5110" i="31"/>
  <c r="D4322" i="31"/>
  <c r="D2045" i="31"/>
  <c r="D3612" i="31"/>
  <c r="D6058" i="31"/>
  <c r="D4537" i="31"/>
  <c r="D4772" i="31"/>
  <c r="D3474" i="31"/>
  <c r="D6013" i="31"/>
  <c r="D2661" i="31"/>
  <c r="D3086" i="31"/>
  <c r="D1270" i="31"/>
  <c r="D6228" i="31"/>
  <c r="D1144" i="31"/>
  <c r="D6299" i="31"/>
  <c r="D2168" i="31"/>
  <c r="D748" i="31"/>
  <c r="D5960" i="31"/>
  <c r="D3624" i="31"/>
  <c r="D941" i="31"/>
  <c r="D1390" i="31"/>
  <c r="D4566" i="31"/>
  <c r="D994" i="31"/>
  <c r="D2967" i="31"/>
  <c r="D4113" i="31"/>
  <c r="D5588" i="31"/>
  <c r="D1444" i="31"/>
  <c r="D1668" i="31"/>
  <c r="D2718" i="31"/>
  <c r="D3491" i="31"/>
  <c r="D167" i="31"/>
  <c r="D147" i="31"/>
  <c r="D4136" i="31"/>
  <c r="D4421" i="31"/>
  <c r="D3718" i="31"/>
  <c r="D5625" i="31"/>
  <c r="D1676" i="31"/>
  <c r="D2803" i="31"/>
  <c r="D671" i="31"/>
  <c r="D274" i="31"/>
  <c r="D2198" i="31"/>
  <c r="D3502" i="31"/>
  <c r="D5420" i="31"/>
  <c r="D1013" i="31"/>
  <c r="D2406" i="31"/>
  <c r="D3999" i="31"/>
  <c r="D5314" i="31"/>
  <c r="D2133" i="31"/>
  <c r="D1566" i="31"/>
  <c r="D5639" i="31"/>
  <c r="D6110" i="31"/>
  <c r="D4914" i="31"/>
  <c r="D2759" i="31"/>
  <c r="D233" i="31"/>
  <c r="D2760" i="31"/>
  <c r="D585" i="31"/>
  <c r="D1496" i="31"/>
  <c r="D1666" i="31"/>
  <c r="D4804" i="31"/>
  <c r="D164" i="31"/>
  <c r="D2540" i="31"/>
  <c r="D1530" i="31"/>
  <c r="D3968" i="31"/>
  <c r="D4585" i="31"/>
  <c r="D3560" i="31"/>
  <c r="D879" i="31"/>
  <c r="D2048" i="31"/>
  <c r="D5396" i="31"/>
  <c r="D5966" i="31"/>
  <c r="D634" i="31"/>
  <c r="D5775" i="31"/>
  <c r="D1622" i="31"/>
  <c r="D3016" i="31"/>
  <c r="D5168" i="31"/>
  <c r="D4068" i="31"/>
  <c r="D3680" i="31"/>
  <c r="D4539" i="31"/>
  <c r="D6249" i="31"/>
  <c r="D3785" i="31"/>
  <c r="D5254" i="31"/>
  <c r="D1097" i="31"/>
  <c r="D4512" i="31"/>
  <c r="D5238" i="31"/>
  <c r="D1385" i="31"/>
  <c r="D5441" i="31"/>
  <c r="D3900" i="31"/>
  <c r="D1375" i="31"/>
  <c r="D4411" i="31"/>
  <c r="D5088" i="31"/>
  <c r="D4871" i="31"/>
  <c r="D2823" i="31"/>
  <c r="D2006" i="31"/>
  <c r="D5962" i="31"/>
  <c r="D3417" i="31"/>
  <c r="D5155" i="31"/>
  <c r="D2637" i="31"/>
  <c r="D2891" i="31"/>
  <c r="D3354" i="31"/>
  <c r="D5929" i="31"/>
  <c r="D623" i="31"/>
  <c r="D774" i="31"/>
  <c r="D1417" i="31"/>
  <c r="D2097" i="31"/>
  <c r="D4598" i="31"/>
  <c r="D5989" i="31"/>
  <c r="D5416" i="31"/>
  <c r="D5969" i="31"/>
  <c r="D1629" i="31"/>
  <c r="D2010" i="31"/>
  <c r="D1644" i="31"/>
  <c r="D1584" i="31"/>
  <c r="D6094" i="31"/>
  <c r="D462" i="31"/>
  <c r="D4054" i="31"/>
  <c r="D1752" i="31"/>
  <c r="D2858" i="31"/>
  <c r="D6030" i="31"/>
  <c r="D3405" i="31"/>
  <c r="D4345" i="31"/>
  <c r="D5977" i="31"/>
  <c r="D1670" i="31"/>
  <c r="D4185" i="31"/>
  <c r="D438" i="31"/>
  <c r="D5575" i="31"/>
  <c r="D1253" i="31"/>
  <c r="D769" i="31"/>
  <c r="D1446" i="31"/>
  <c r="D4903" i="31"/>
  <c r="D1778" i="31"/>
  <c r="D6301" i="31"/>
  <c r="D1765" i="31"/>
  <c r="D4739" i="31"/>
  <c r="D405" i="31"/>
  <c r="D2746" i="31"/>
  <c r="D5615" i="31"/>
  <c r="D5055" i="31"/>
  <c r="D3462" i="31"/>
  <c r="D339" i="31"/>
  <c r="D2382" i="31"/>
  <c r="D4106" i="31"/>
  <c r="D3667" i="31"/>
  <c r="D4351" i="31"/>
  <c r="D1599" i="31"/>
  <c r="D5911" i="31"/>
  <c r="D3728" i="31"/>
  <c r="D2564" i="31"/>
  <c r="D4112" i="31"/>
  <c r="D4516" i="31"/>
  <c r="D6149" i="31"/>
  <c r="D5627" i="31"/>
  <c r="D1863" i="31"/>
  <c r="D5811" i="31"/>
  <c r="D5877" i="31"/>
  <c r="D6080" i="31"/>
  <c r="D3093" i="31"/>
  <c r="D570" i="31"/>
  <c r="D6064" i="31"/>
  <c r="D5562" i="31"/>
  <c r="D3091" i="31"/>
  <c r="D1062" i="31"/>
  <c r="D1137" i="31"/>
  <c r="D2463" i="31"/>
  <c r="D468" i="31"/>
  <c r="D4081" i="31"/>
  <c r="D5446" i="31"/>
  <c r="D1523" i="31"/>
  <c r="D629" i="31"/>
  <c r="D1066" i="31"/>
  <c r="D1684" i="31"/>
  <c r="D5035" i="31"/>
  <c r="D2761" i="31"/>
  <c r="D4164" i="31"/>
  <c r="D2419" i="31"/>
  <c r="D1492" i="31"/>
  <c r="D4186" i="31"/>
  <c r="D487" i="31"/>
  <c r="D2679" i="31"/>
  <c r="D5053" i="31"/>
  <c r="D3662" i="31"/>
  <c r="D5083" i="31"/>
  <c r="D3611" i="31"/>
  <c r="D1542" i="31"/>
  <c r="D699" i="31"/>
  <c r="D3808" i="31"/>
  <c r="D1176" i="31"/>
  <c r="D912" i="31"/>
  <c r="D4236" i="31"/>
  <c r="D6323" i="31"/>
  <c r="D3742" i="31"/>
  <c r="D2218" i="31"/>
  <c r="D4209" i="31"/>
  <c r="D6099" i="31"/>
  <c r="D1412" i="31"/>
  <c r="D639" i="31"/>
  <c r="D5025" i="31"/>
  <c r="D5948" i="31"/>
  <c r="D2777" i="31"/>
  <c r="D3375" i="31"/>
  <c r="D26" i="31"/>
  <c r="D2624" i="31"/>
  <c r="D706" i="31"/>
  <c r="D5994" i="31"/>
  <c r="D5961" i="31"/>
  <c r="D4538" i="31"/>
  <c r="D2139" i="31"/>
  <c r="D3712" i="31"/>
  <c r="D2861" i="31"/>
  <c r="D5143" i="31"/>
  <c r="D5221" i="31"/>
  <c r="D3657" i="31"/>
  <c r="D1083" i="31"/>
  <c r="D4689" i="31"/>
  <c r="D739" i="31"/>
  <c r="D4825" i="31"/>
  <c r="D6239" i="31"/>
  <c r="D3439" i="31"/>
  <c r="D4145" i="31"/>
  <c r="D2456" i="31"/>
  <c r="D2886" i="31"/>
  <c r="D5842" i="31"/>
  <c r="D2704" i="31"/>
  <c r="D148" i="31"/>
  <c r="D1498" i="31"/>
  <c r="D2881" i="31"/>
  <c r="D3606" i="31"/>
  <c r="D6070" i="31"/>
  <c r="D5697" i="31"/>
  <c r="D5542" i="31"/>
  <c r="D535" i="31"/>
  <c r="D1903" i="31"/>
  <c r="D2379" i="31"/>
  <c r="D2389" i="31"/>
  <c r="D1970" i="31"/>
  <c r="D5049" i="31"/>
  <c r="D1365" i="31"/>
  <c r="D4721" i="31"/>
  <c r="D5916" i="31"/>
  <c r="D1529" i="31"/>
  <c r="D4346" i="31"/>
  <c r="D4439" i="31"/>
  <c r="D2288" i="31"/>
  <c r="D1128" i="31"/>
  <c r="D5909" i="31"/>
  <c r="D4614" i="31"/>
  <c r="D1868" i="31"/>
  <c r="D2076" i="31"/>
  <c r="D2014" i="31"/>
  <c r="D5382" i="31"/>
  <c r="D847" i="31"/>
  <c r="D2603" i="31"/>
  <c r="D2569" i="31"/>
  <c r="D5722" i="31"/>
  <c r="D3231" i="31"/>
  <c r="D2370" i="31"/>
  <c r="D6190" i="31"/>
  <c r="D2546" i="31"/>
  <c r="D1336" i="31"/>
  <c r="D2530" i="31"/>
  <c r="D1481" i="31"/>
  <c r="D5813" i="31"/>
  <c r="D6132" i="31"/>
  <c r="D5151" i="31"/>
  <c r="D2008" i="31"/>
  <c r="D1235" i="31"/>
  <c r="D5316" i="31"/>
  <c r="D6075" i="31"/>
  <c r="D488" i="31"/>
  <c r="D1686" i="31"/>
  <c r="D6060" i="31"/>
  <c r="D2273" i="31"/>
  <c r="D322" i="31"/>
  <c r="D5769" i="31"/>
  <c r="D4866" i="31"/>
  <c r="D691" i="31"/>
  <c r="D2179" i="31"/>
  <c r="D3333" i="31"/>
  <c r="D2638" i="31"/>
  <c r="D3223" i="31"/>
  <c r="D1448" i="31"/>
  <c r="D1764" i="31"/>
  <c r="D1551" i="31"/>
  <c r="D4495" i="31"/>
  <c r="D2368" i="31"/>
  <c r="D4571" i="31"/>
  <c r="D5752" i="31"/>
  <c r="D2047" i="31"/>
  <c r="D3776" i="31"/>
  <c r="D4851" i="31"/>
  <c r="D1678" i="31"/>
  <c r="D5493" i="31"/>
  <c r="D2954" i="31"/>
  <c r="D1438" i="31"/>
  <c r="D3889" i="31"/>
  <c r="D556" i="31"/>
  <c r="D5075" i="31"/>
  <c r="D3151" i="31"/>
  <c r="D2754" i="31"/>
  <c r="D5300" i="31"/>
  <c r="D29" i="31"/>
  <c r="D3925" i="31"/>
  <c r="D742" i="31"/>
  <c r="D3058" i="31"/>
  <c r="D1608" i="31"/>
  <c r="D2403" i="31"/>
  <c r="D6209" i="31"/>
  <c r="D4724" i="31"/>
  <c r="D4157" i="31"/>
  <c r="D3636" i="31"/>
  <c r="D1725" i="31"/>
  <c r="D5342" i="31"/>
  <c r="D364" i="31"/>
  <c r="D3120" i="31"/>
  <c r="D5834" i="31"/>
  <c r="D1001" i="31"/>
  <c r="D4797" i="31"/>
  <c r="D2135" i="31"/>
  <c r="D773" i="31"/>
  <c r="D6015" i="31"/>
  <c r="D3605" i="31"/>
  <c r="D2993" i="31"/>
  <c r="D5164" i="31"/>
  <c r="D2747" i="31"/>
  <c r="D335" i="31"/>
  <c r="D5018" i="31"/>
  <c r="D3000" i="31"/>
  <c r="D2534" i="31"/>
  <c r="D3253" i="31"/>
  <c r="D6101" i="31"/>
  <c r="D3715" i="31"/>
  <c r="D5658" i="31"/>
  <c r="D3800" i="31"/>
  <c r="D4082" i="31"/>
  <c r="D968" i="31"/>
  <c r="D5782" i="31"/>
  <c r="D4580" i="31"/>
  <c r="D36" i="31"/>
  <c r="D6219" i="31"/>
  <c r="D3763" i="31"/>
  <c r="D5013" i="31"/>
  <c r="D3097" i="31"/>
  <c r="D654" i="31"/>
  <c r="D3689" i="31"/>
  <c r="D5985" i="31"/>
  <c r="D3035" i="31"/>
  <c r="D3067" i="31"/>
  <c r="D1618" i="31"/>
  <c r="D799" i="31"/>
  <c r="D4511" i="31"/>
  <c r="D572" i="31"/>
  <c r="D813" i="31"/>
  <c r="D3359" i="31"/>
  <c r="D1740" i="31"/>
  <c r="D5684" i="31"/>
  <c r="D3198" i="31"/>
  <c r="D4522" i="31"/>
  <c r="D573" i="31"/>
  <c r="D1730" i="31"/>
  <c r="D4938" i="31"/>
  <c r="D504" i="31"/>
  <c r="D1545" i="31"/>
  <c r="D4577" i="31"/>
  <c r="D5582" i="31"/>
  <c r="D2460" i="31"/>
  <c r="D1460" i="31"/>
  <c r="D944" i="31"/>
  <c r="D3726" i="31"/>
  <c r="D790" i="31"/>
  <c r="D1241" i="31"/>
  <c r="D554" i="31"/>
  <c r="D3863" i="31"/>
  <c r="D180" i="31"/>
  <c r="D2913" i="31"/>
  <c r="D1410" i="31"/>
  <c r="D1186" i="31"/>
  <c r="D2910" i="31"/>
  <c r="D5771" i="31"/>
  <c r="D824" i="31"/>
  <c r="D5892" i="31"/>
  <c r="D69" i="31"/>
  <c r="D73" i="31"/>
  <c r="D2518" i="31"/>
  <c r="D4600" i="31"/>
  <c r="D1766" i="31"/>
  <c r="D371" i="31"/>
  <c r="D652" i="31"/>
  <c r="D1205" i="31"/>
  <c r="D4912" i="31"/>
  <c r="D587" i="31"/>
  <c r="D1528" i="31"/>
  <c r="D3273" i="31"/>
  <c r="D2869" i="31"/>
  <c r="D512" i="31"/>
  <c r="D3080" i="31"/>
  <c r="D1816" i="31"/>
  <c r="D2477" i="31"/>
  <c r="D1578" i="31"/>
  <c r="D1899" i="31"/>
  <c r="D667" i="31"/>
  <c r="D3346" i="31"/>
  <c r="D4958" i="31"/>
  <c r="D150" i="31"/>
  <c r="D4097" i="31"/>
  <c r="D5839" i="31"/>
  <c r="D4790" i="31"/>
  <c r="D4863" i="31"/>
  <c r="D5008" i="31"/>
  <c r="D3377" i="31"/>
  <c r="D3993" i="31"/>
  <c r="D5298" i="31"/>
  <c r="D4035" i="31"/>
  <c r="D3793" i="31"/>
  <c r="D977" i="31"/>
  <c r="D4250" i="31"/>
  <c r="D625" i="31"/>
  <c r="D4630" i="31"/>
  <c r="D2884" i="31"/>
  <c r="D4132" i="31"/>
  <c r="D5693" i="31"/>
  <c r="D3940" i="31"/>
  <c r="D1408" i="31"/>
  <c r="D4382" i="31"/>
  <c r="D2271" i="31"/>
  <c r="D6194" i="31"/>
  <c r="D3403" i="31"/>
  <c r="D4123" i="31"/>
  <c r="D1895" i="31"/>
  <c r="D4674" i="31"/>
  <c r="D1430" i="31"/>
  <c r="D2741" i="31"/>
  <c r="D6054" i="31"/>
  <c r="D2729" i="31"/>
  <c r="D4641" i="31"/>
  <c r="D4307" i="31"/>
  <c r="D5234" i="31"/>
  <c r="D5687" i="31"/>
  <c r="D2690" i="31"/>
  <c r="D4654" i="31"/>
  <c r="D6305" i="31"/>
  <c r="D154" i="31"/>
  <c r="D3984" i="31"/>
  <c r="D3739" i="31"/>
  <c r="D564" i="31"/>
  <c r="D1466" i="31"/>
  <c r="D1513" i="31"/>
  <c r="D3380" i="31"/>
  <c r="D206" i="31"/>
  <c r="D4210" i="31"/>
  <c r="D6028" i="31"/>
  <c r="D3154" i="31"/>
  <c r="D816" i="31"/>
  <c r="D852" i="31"/>
  <c r="D2294" i="31"/>
  <c r="D77" i="31"/>
  <c r="D90" i="31"/>
  <c r="D5279" i="31"/>
  <c r="D2330" i="31"/>
  <c r="D6349" i="31"/>
  <c r="D1344" i="31"/>
  <c r="D651" i="31"/>
  <c r="D891" i="31"/>
  <c r="D3275" i="31"/>
  <c r="D3181" i="31"/>
  <c r="D2013" i="31"/>
  <c r="D3882" i="31"/>
  <c r="D5274" i="31"/>
  <c r="D5644" i="31"/>
  <c r="D3629" i="31"/>
  <c r="D2629" i="31"/>
  <c r="D2326" i="31"/>
  <c r="D3729" i="31"/>
  <c r="D1509" i="31"/>
  <c r="D2289" i="31"/>
  <c r="D6005" i="31"/>
  <c r="D673" i="31"/>
  <c r="D802" i="31"/>
  <c r="D6010" i="31"/>
  <c r="D5685" i="31"/>
  <c r="D1673" i="31"/>
  <c r="D679" i="31"/>
  <c r="D6103" i="31"/>
  <c r="D5763" i="31"/>
  <c r="D1628" i="31"/>
  <c r="D35" i="31"/>
  <c r="D301" i="31"/>
  <c r="D4027" i="31"/>
  <c r="D209" i="31"/>
  <c r="D5135" i="31"/>
  <c r="D25" i="31"/>
  <c r="D5852" i="31"/>
  <c r="D5096" i="31"/>
  <c r="D3257" i="31"/>
  <c r="D3196" i="31"/>
  <c r="D6100" i="31"/>
  <c r="D2519" i="31"/>
  <c r="D635" i="31"/>
  <c r="D1038" i="31"/>
  <c r="D5545" i="31"/>
  <c r="D59" i="31"/>
  <c r="D3057" i="31"/>
  <c r="D1040" i="31"/>
  <c r="D722" i="31"/>
  <c r="D2699" i="31"/>
  <c r="D2088" i="31"/>
  <c r="D5740" i="31"/>
  <c r="D1560" i="31"/>
  <c r="D3192" i="31"/>
  <c r="D4279" i="31"/>
  <c r="D3302" i="31"/>
  <c r="D403" i="31"/>
  <c r="D661" i="31"/>
  <c r="D390" i="31"/>
  <c r="D2871" i="31"/>
  <c r="D2473" i="31"/>
  <c r="D2226" i="31"/>
  <c r="D3049" i="31"/>
  <c r="D345" i="31"/>
  <c r="D3158" i="31"/>
  <c r="D5895" i="31"/>
  <c r="D4416" i="31"/>
  <c r="D1203" i="31"/>
  <c r="D4506" i="31"/>
  <c r="D762" i="31"/>
  <c r="D5547" i="31"/>
  <c r="D120" i="31"/>
  <c r="D2299" i="31"/>
  <c r="D3989" i="31"/>
  <c r="D2470" i="31"/>
  <c r="D2077" i="31"/>
  <c r="D292" i="31"/>
  <c r="D3259" i="31"/>
  <c r="D2213" i="31"/>
  <c r="D4403" i="31"/>
  <c r="D5874" i="31"/>
  <c r="D2807" i="31"/>
  <c r="D1820" i="31"/>
  <c r="D2857" i="31"/>
  <c r="D3990" i="31"/>
  <c r="D243" i="31"/>
  <c r="D5914" i="31"/>
  <c r="D4278" i="31"/>
  <c r="D5946" i="31"/>
  <c r="D2578" i="31"/>
  <c r="D4018" i="31"/>
  <c r="D920" i="31"/>
  <c r="D5170" i="31"/>
  <c r="D3533" i="31"/>
  <c r="D2311" i="31"/>
  <c r="D1421" i="31"/>
  <c r="D1225" i="31"/>
  <c r="D4433" i="31"/>
  <c r="D4809" i="31"/>
  <c r="D4904" i="31"/>
  <c r="D187" i="31"/>
  <c r="D783" i="31"/>
  <c r="D5826" i="31"/>
  <c r="D1581" i="31"/>
  <c r="D2017" i="31"/>
  <c r="D729" i="31"/>
  <c r="D445" i="31"/>
  <c r="D4422" i="31"/>
  <c r="D125" i="31"/>
  <c r="D5462" i="31"/>
  <c r="D4436" i="31"/>
  <c r="D4361" i="31"/>
  <c r="D4827" i="31"/>
  <c r="D5371" i="31"/>
  <c r="D4952" i="31"/>
  <c r="D4523" i="31"/>
  <c r="D1398" i="31"/>
  <c r="D220" i="31"/>
  <c r="D685" i="31"/>
  <c r="D2943" i="31"/>
  <c r="D3536" i="31"/>
  <c r="D718" i="31"/>
  <c r="D3747" i="31"/>
  <c r="D3183" i="31"/>
  <c r="D2398" i="31"/>
  <c r="D979" i="31"/>
  <c r="D1879" i="31"/>
  <c r="D1850" i="31"/>
  <c r="D999" i="31"/>
  <c r="D4646" i="31"/>
  <c r="D5109" i="31"/>
  <c r="D4021" i="31"/>
  <c r="D4431" i="31"/>
  <c r="D5464" i="31"/>
  <c r="D3719" i="31"/>
  <c r="D660" i="31"/>
  <c r="D5585" i="31"/>
  <c r="D5233" i="31"/>
  <c r="D4249" i="31"/>
  <c r="D947" i="31"/>
  <c r="D3144" i="31"/>
  <c r="D2237" i="31"/>
  <c r="D3909" i="31"/>
  <c r="D1172" i="31"/>
  <c r="D3095" i="31"/>
  <c r="D3976" i="31"/>
  <c r="D4632" i="31"/>
  <c r="D3532" i="31"/>
  <c r="D2990" i="31"/>
  <c r="D1284" i="31"/>
  <c r="D5799" i="31"/>
  <c r="D4193" i="31"/>
  <c r="D940" i="31"/>
  <c r="D5979" i="31"/>
  <c r="D6146" i="31"/>
  <c r="D1802" i="31"/>
  <c r="D730" i="31"/>
  <c r="D2676" i="31"/>
  <c r="D910" i="31"/>
  <c r="D4822" i="31"/>
  <c r="D1532" i="31"/>
  <c r="D21" i="31"/>
  <c r="D2035" i="31"/>
  <c r="D4773" i="31"/>
  <c r="D4127" i="31"/>
  <c r="D1701" i="31"/>
  <c r="D4609" i="31"/>
  <c r="D3492" i="31"/>
  <c r="D2802" i="31"/>
  <c r="D678" i="31"/>
  <c r="D4064" i="31"/>
  <c r="D3406" i="31"/>
  <c r="D3260" i="31"/>
  <c r="D3741" i="31"/>
  <c r="D5611" i="31"/>
  <c r="D5301" i="31"/>
  <c r="D1300" i="31"/>
  <c r="D2110" i="31"/>
  <c r="D2916" i="31"/>
  <c r="D5070" i="31"/>
  <c r="D121" i="31"/>
  <c r="D6196" i="31"/>
  <c r="D1867" i="31"/>
  <c r="D5176" i="31"/>
  <c r="D3320" i="31"/>
  <c r="D6246" i="31"/>
  <c r="D1054" i="31"/>
  <c r="D4565" i="31"/>
  <c r="D1323" i="31"/>
  <c r="D1324" i="31"/>
  <c r="D1322" i="31"/>
  <c r="D483" i="31"/>
  <c r="D2588" i="31"/>
  <c r="D4348" i="31"/>
  <c r="D4942" i="31"/>
  <c r="D502" i="31"/>
  <c r="D5508" i="31"/>
  <c r="D4317" i="31"/>
  <c r="D6241" i="31"/>
  <c r="D3267" i="31"/>
  <c r="D5077" i="31"/>
  <c r="D354" i="31"/>
  <c r="D4611" i="31"/>
  <c r="D4966" i="31"/>
  <c r="D4583" i="31"/>
  <c r="D5836" i="31"/>
  <c r="D2792" i="31"/>
  <c r="D3983" i="31"/>
  <c r="D1012" i="31"/>
  <c r="D6235" i="31"/>
  <c r="D594" i="31"/>
  <c r="D5869" i="31"/>
  <c r="D4369" i="31"/>
  <c r="D897" i="31"/>
  <c r="D5516" i="31"/>
  <c r="D3278" i="31"/>
  <c r="D2123" i="31"/>
  <c r="D2335" i="31"/>
  <c r="D5094" i="31"/>
  <c r="D700" i="31"/>
  <c r="D3724" i="31"/>
  <c r="D6255" i="31"/>
  <c r="D1302" i="31"/>
  <c r="D3854" i="31"/>
  <c r="D4044" i="31"/>
  <c r="D1409" i="31"/>
  <c r="D2070" i="31"/>
  <c r="D2302" i="31"/>
  <c r="D6109" i="31"/>
  <c r="D356" i="31"/>
  <c r="D5345" i="31"/>
  <c r="D1342" i="31"/>
  <c r="D1271" i="31"/>
  <c r="D4548" i="31"/>
  <c r="D4864" i="31"/>
  <c r="D4984" i="31"/>
  <c r="D1531" i="31"/>
  <c r="D442" i="31"/>
  <c r="D2401" i="31"/>
  <c r="D1462" i="31"/>
  <c r="D113" i="31"/>
  <c r="D4172" i="31"/>
  <c r="D3255" i="31"/>
  <c r="D1692" i="31"/>
  <c r="D1847" i="31"/>
  <c r="D4227" i="31"/>
  <c r="D2605" i="31"/>
  <c r="D334" i="31"/>
  <c r="D2856" i="31"/>
  <c r="D2764" i="31"/>
  <c r="D6214" i="31"/>
  <c r="D5343" i="31"/>
  <c r="D672" i="31"/>
  <c r="D1512" i="31"/>
  <c r="D3762" i="31"/>
  <c r="D4402" i="31"/>
  <c r="D2309" i="31"/>
  <c r="D2939" i="31"/>
  <c r="D3081" i="31"/>
  <c r="D324" i="31"/>
  <c r="D3021" i="31"/>
  <c r="D1382" i="31"/>
  <c r="D5058" i="31"/>
  <c r="D5595" i="31"/>
  <c r="D3103" i="31"/>
  <c r="D5779" i="31"/>
  <c r="D5189" i="31"/>
  <c r="D2430" i="31"/>
  <c r="D6292" i="31"/>
  <c r="D6229" i="31"/>
  <c r="D3490" i="31"/>
  <c r="D2621" i="31"/>
  <c r="D4007" i="31"/>
  <c r="D5745" i="31"/>
  <c r="D2152" i="31"/>
  <c r="D1950" i="31"/>
  <c r="D3709" i="31"/>
  <c r="D5375" i="31"/>
  <c r="D4331" i="31"/>
  <c r="D1194" i="31"/>
  <c r="D538" i="31"/>
  <c r="D6316" i="31"/>
  <c r="D1108" i="31"/>
  <c r="D2409" i="31"/>
  <c r="D112" i="31"/>
  <c r="D1660" i="31"/>
  <c r="D5230" i="31"/>
  <c r="D4296" i="31"/>
  <c r="D2547" i="31"/>
  <c r="D3411" i="31"/>
  <c r="D2577" i="31"/>
  <c r="D3431" i="31"/>
  <c r="D6139" i="31"/>
  <c r="D2284" i="31"/>
  <c r="D5657" i="31"/>
  <c r="D2844" i="31"/>
  <c r="D4038" i="31"/>
  <c r="D3044" i="31"/>
  <c r="D4688" i="31"/>
  <c r="D2373" i="31"/>
  <c r="D6227" i="31"/>
  <c r="D4148" i="31"/>
  <c r="D3363" i="31"/>
  <c r="D5728" i="31"/>
  <c r="D5532" i="31"/>
  <c r="D5952" i="31"/>
  <c r="D1393" i="31"/>
  <c r="D5991" i="31"/>
  <c r="D5900" i="31"/>
  <c r="D248" i="31"/>
  <c r="D4144" i="31"/>
  <c r="D3610" i="31"/>
  <c r="D4072" i="31"/>
  <c r="D3064" i="31"/>
  <c r="D1368" i="31"/>
  <c r="D2451" i="31"/>
  <c r="D336" i="31"/>
  <c r="D4092" i="31"/>
  <c r="D546" i="31"/>
  <c r="D4408" i="31"/>
  <c r="D2826" i="31"/>
  <c r="D4676" i="31"/>
  <c r="D5875" i="31"/>
  <c r="D3164" i="31"/>
  <c r="D849" i="31"/>
  <c r="D5591" i="31"/>
  <c r="D3803" i="31"/>
  <c r="D2572" i="31"/>
  <c r="D5854" i="31"/>
  <c r="D2020" i="31"/>
  <c r="D5231" i="31"/>
  <c r="D87" i="31"/>
  <c r="D2459" i="31"/>
  <c r="D2142" i="31"/>
  <c r="D279" i="31"/>
  <c r="D3594" i="31"/>
  <c r="D4247" i="31"/>
  <c r="D3334" i="31"/>
  <c r="D4875" i="31"/>
  <c r="D4200" i="31"/>
  <c r="D402" i="31"/>
  <c r="D3033" i="31"/>
  <c r="D2056" i="31"/>
  <c r="D3895" i="31"/>
  <c r="D20" i="31"/>
  <c r="D1900" i="31"/>
  <c r="D5777" i="31"/>
  <c r="D1861" i="31"/>
  <c r="D5026" i="31"/>
  <c r="D4414" i="31"/>
  <c r="D4761" i="31"/>
  <c r="D287" i="31"/>
  <c r="D2889" i="31"/>
  <c r="D3019" i="31"/>
  <c r="D658" i="31"/>
  <c r="D2431" i="31"/>
  <c r="D6332" i="31"/>
  <c r="D5741" i="31"/>
  <c r="D2941" i="31"/>
  <c r="D2184" i="31"/>
  <c r="D5365" i="31"/>
  <c r="D5823" i="31"/>
  <c r="D3287" i="31"/>
  <c r="D6344" i="31"/>
  <c r="D3897" i="31"/>
  <c r="D5028" i="31"/>
  <c r="D5048" i="31"/>
  <c r="D4102" i="31"/>
  <c r="D4847" i="31"/>
  <c r="D3506" i="31"/>
  <c r="D3401" i="31"/>
  <c r="D1606" i="31"/>
  <c r="D5256" i="31"/>
  <c r="D2375" i="31"/>
  <c r="D981" i="31"/>
  <c r="D3551" i="31"/>
  <c r="D4459" i="31"/>
  <c r="D3888" i="31"/>
  <c r="D250" i="31"/>
  <c r="D989" i="31"/>
  <c r="D680" i="31"/>
  <c r="D3201" i="31"/>
  <c r="D521" i="31"/>
  <c r="D1929" i="31"/>
  <c r="D4104" i="31"/>
  <c r="D5081" i="31"/>
  <c r="D6198" i="31"/>
  <c r="D1249" i="31"/>
  <c r="D4884" i="31"/>
  <c r="D619" i="31"/>
  <c r="D6203" i="31"/>
  <c r="D814" i="31"/>
  <c r="D4603" i="31"/>
  <c r="D2283" i="31"/>
  <c r="D5184" i="31"/>
  <c r="D4873" i="31"/>
  <c r="D807" i="31"/>
  <c r="D1936" i="31"/>
  <c r="D6295" i="31"/>
  <c r="D5285" i="31"/>
  <c r="D962" i="31"/>
  <c r="D3638" i="31"/>
  <c r="D1600" i="31"/>
  <c r="D6168" i="31"/>
  <c r="D1685" i="31"/>
  <c r="D2604" i="31"/>
  <c r="D4887" i="31"/>
  <c r="D1787" i="31"/>
  <c r="D4810" i="31"/>
  <c r="D3691" i="31"/>
  <c r="D352" i="31"/>
  <c r="D4701" i="31"/>
  <c r="D5124" i="31"/>
  <c r="D6280" i="31"/>
  <c r="D1511" i="31"/>
  <c r="D6353" i="31"/>
  <c r="D1967" i="31"/>
  <c r="D344" i="31"/>
  <c r="D2050" i="31"/>
  <c r="D159" i="31"/>
  <c r="D5661" i="31"/>
  <c r="D795" i="31"/>
  <c r="D2893" i="31"/>
  <c r="D4615" i="31"/>
  <c r="D633" i="31"/>
  <c r="D5132" i="31"/>
  <c r="D3386" i="31"/>
  <c r="D6141" i="31"/>
  <c r="D4743" i="31"/>
  <c r="D5844" i="31"/>
  <c r="D1280" i="31"/>
  <c r="D41" i="31"/>
  <c r="D5902" i="31"/>
  <c r="D283" i="31"/>
  <c r="D4625" i="31"/>
  <c r="D1416" i="31"/>
  <c r="D3935" i="31"/>
  <c r="D4304" i="31"/>
  <c r="D1923" i="31"/>
  <c r="D4321" i="31"/>
  <c r="D5218" i="31"/>
  <c r="D4363" i="31"/>
  <c r="D2507" i="31"/>
  <c r="D1911" i="31"/>
  <c r="D4417" i="31"/>
  <c r="D4285" i="31"/>
  <c r="D228" i="31"/>
  <c r="D1645" i="31"/>
  <c r="D4395" i="31"/>
  <c r="D3767" i="31"/>
  <c r="D5229" i="31"/>
  <c r="D2420" i="31"/>
  <c r="D68" i="31"/>
  <c r="D4990" i="31"/>
  <c r="D2626" i="31"/>
  <c r="D1928" i="31"/>
  <c r="D263" i="31"/>
  <c r="D4379" i="31"/>
  <c r="D2331" i="31"/>
  <c r="D3062" i="31"/>
  <c r="D4318" i="31"/>
  <c r="D165" i="31"/>
  <c r="D5904" i="31"/>
  <c r="D4288" i="31"/>
  <c r="D553" i="31"/>
  <c r="D2474" i="31"/>
  <c r="D3037" i="31"/>
  <c r="D2118" i="31"/>
  <c r="D1260" i="31"/>
  <c r="D1714" i="31"/>
  <c r="D1266" i="31"/>
  <c r="D4640" i="31"/>
  <c r="D1353" i="31"/>
  <c r="D1317" i="31"/>
  <c r="D5663" i="31"/>
  <c r="D6136" i="31"/>
  <c r="D5845" i="31"/>
  <c r="D311" i="31"/>
  <c r="D3032" i="31"/>
  <c r="D3911" i="31"/>
  <c r="D1546" i="31"/>
  <c r="D1281" i="31"/>
  <c r="D1086" i="31"/>
  <c r="D1527" i="31"/>
  <c r="D3645" i="31"/>
  <c r="D284" i="31"/>
  <c r="D5526" i="31"/>
  <c r="D3276" i="31"/>
  <c r="D5046" i="31"/>
  <c r="D3714" i="31"/>
  <c r="D83" i="31"/>
  <c r="D4895" i="31"/>
  <c r="D2461" i="31"/>
  <c r="D2101" i="31"/>
  <c r="D4582" i="31"/>
  <c r="D3356" i="31"/>
  <c r="D4173" i="31"/>
  <c r="D2064" i="31"/>
  <c r="D887" i="31"/>
  <c r="D2390" i="31"/>
  <c r="D1883" i="31"/>
  <c r="D1157" i="31"/>
  <c r="D5471" i="31"/>
  <c r="D692" i="31"/>
  <c r="D614" i="31"/>
  <c r="D3023" i="31"/>
  <c r="D2995" i="31"/>
  <c r="D715" i="31"/>
  <c r="D6262" i="31"/>
  <c r="D5719" i="31"/>
  <c r="D395" i="31"/>
  <c r="D1273" i="31"/>
  <c r="D453" i="31"/>
  <c r="D1349" i="31"/>
  <c r="D5134" i="31"/>
  <c r="D1927" i="31"/>
  <c r="D4474" i="31"/>
  <c r="D3815" i="31"/>
  <c r="D3836" i="31"/>
  <c r="D252" i="31"/>
  <c r="D593" i="31"/>
  <c r="D5524" i="31"/>
  <c r="D2880" i="31"/>
  <c r="D4546" i="31"/>
  <c r="D1504" i="31"/>
  <c r="D276" i="31"/>
  <c r="D4555" i="31"/>
  <c r="D915" i="31"/>
  <c r="D3761" i="31"/>
  <c r="D4128" i="31"/>
  <c r="D1308" i="31"/>
  <c r="D4251" i="31"/>
  <c r="D1031" i="31"/>
  <c r="D2876" i="31"/>
  <c r="D5574" i="31"/>
  <c r="D3061" i="31"/>
  <c r="D1364" i="31"/>
  <c r="D697" i="31"/>
  <c r="D6277" i="31"/>
  <c r="D5346" i="31"/>
  <c r="D4437" i="31"/>
  <c r="D2836" i="31"/>
  <c r="D1987" i="31"/>
  <c r="D241" i="31"/>
  <c r="D4283" i="31"/>
  <c r="D1118" i="31"/>
  <c r="D3573" i="31"/>
  <c r="D1497" i="31"/>
  <c r="D2359" i="31"/>
  <c r="D337" i="31"/>
  <c r="D3319" i="31"/>
  <c r="D2239" i="31"/>
  <c r="D3391" i="31"/>
  <c r="D5423" i="31"/>
  <c r="D4418" i="31"/>
  <c r="D2468" i="31"/>
  <c r="D4486" i="31"/>
  <c r="D258" i="31"/>
  <c r="D5796" i="31"/>
  <c r="D30" i="31"/>
  <c r="D5624" i="31"/>
  <c r="D5830" i="31"/>
  <c r="D2478" i="31"/>
  <c r="D2974" i="31"/>
  <c r="D4228" i="31"/>
  <c r="D2305" i="31"/>
  <c r="D889" i="31"/>
  <c r="D1609" i="31"/>
  <c r="D5784" i="31"/>
  <c r="D298" i="31"/>
  <c r="D5882" i="31"/>
  <c r="D2214" i="31"/>
  <c r="D1910" i="31"/>
  <c r="D5816" i="31"/>
  <c r="D4610" i="31"/>
  <c r="D3938" i="31"/>
  <c r="D4597" i="31"/>
  <c r="D2576" i="31"/>
  <c r="D4953" i="31"/>
  <c r="D1007" i="31"/>
  <c r="D6172" i="31"/>
  <c r="D4960" i="31"/>
  <c r="D2355" i="31"/>
  <c r="D4272" i="31"/>
  <c r="D2024" i="31"/>
  <c r="D863" i="31"/>
  <c r="D1142" i="31"/>
  <c r="D4430" i="31"/>
  <c r="D3912" i="31"/>
  <c r="D255" i="31"/>
  <c r="D978" i="31"/>
  <c r="D1107" i="31"/>
  <c r="D4808" i="31"/>
  <c r="D4138" i="31"/>
  <c r="D2395" i="31"/>
  <c r="D5435" i="31"/>
  <c r="D5654" i="31"/>
  <c r="D1938" i="31"/>
  <c r="D3590" i="31"/>
  <c r="D1791" i="31"/>
  <c r="D6065" i="31"/>
  <c r="D3118" i="31"/>
  <c r="D2543" i="31"/>
  <c r="D5726" i="31"/>
  <c r="D4326" i="31"/>
  <c r="D5792" i="31"/>
  <c r="D3123" i="31"/>
  <c r="D5040" i="31"/>
  <c r="D3557" i="31"/>
  <c r="D5050" i="31"/>
  <c r="D2894" i="31"/>
  <c r="D3523" i="31"/>
  <c r="D264" i="31"/>
  <c r="D2180" i="31"/>
  <c r="D3017" i="31"/>
  <c r="D1922" i="31"/>
  <c r="D4923" i="31"/>
  <c r="D1117" i="31"/>
  <c r="D317" i="31"/>
  <c r="D1242" i="31"/>
  <c r="D1419" i="31"/>
  <c r="D2562" i="31"/>
  <c r="D6083" i="31"/>
  <c r="D1872" i="31"/>
  <c r="D4167" i="31"/>
  <c r="D2291" i="31"/>
  <c r="D2987" i="31"/>
  <c r="D1017" i="31"/>
  <c r="D4101" i="31"/>
  <c r="D2285" i="31"/>
  <c r="D825" i="31"/>
  <c r="D4488" i="31"/>
  <c r="D1501" i="31"/>
  <c r="D2874" i="31"/>
  <c r="D4955" i="31"/>
  <c r="D3121" i="31"/>
  <c r="D6282" i="31"/>
  <c r="D2105" i="31"/>
  <c r="D6057" i="31"/>
  <c r="D998" i="31"/>
  <c r="D1252" i="31"/>
  <c r="D2312" i="31"/>
  <c r="D4443" i="31"/>
  <c r="D4957" i="31"/>
  <c r="D885" i="31"/>
  <c r="D1099" i="31"/>
  <c r="D2422" i="31"/>
  <c r="D5500" i="31"/>
  <c r="D4714" i="31"/>
  <c r="D3868" i="31"/>
  <c r="D5098" i="31"/>
  <c r="D85" i="31"/>
  <c r="D1290" i="31"/>
  <c r="D5090" i="31"/>
  <c r="D2445" i="31"/>
  <c r="D3237" i="31"/>
  <c r="D5640" i="31"/>
  <c r="D3866" i="31"/>
  <c r="D2292" i="31"/>
  <c r="D5106" i="31"/>
  <c r="D5242" i="31"/>
  <c r="D2677" i="31"/>
  <c r="D5011" i="31"/>
  <c r="D4725" i="31"/>
  <c r="D5730" i="31"/>
  <c r="D6047" i="31"/>
  <c r="D5372" i="31"/>
  <c r="D737" i="31"/>
  <c r="D2057" i="31"/>
  <c r="D3029" i="31"/>
  <c r="D2055" i="31"/>
  <c r="D3480" i="31"/>
  <c r="D1101" i="31"/>
  <c r="D6089" i="31"/>
  <c r="D6289" i="31"/>
  <c r="D967" i="31"/>
  <c r="D2773" i="31"/>
  <c r="D2715" i="31"/>
  <c r="D1130" i="31"/>
  <c r="D5872" i="31"/>
  <c r="D254" i="31"/>
  <c r="D3658" i="31"/>
  <c r="D5241" i="31"/>
  <c r="D1768" i="31"/>
  <c r="D777" i="31"/>
  <c r="D1278" i="31"/>
  <c r="D1472" i="31"/>
  <c r="D2186" i="31"/>
  <c r="D4513" i="31"/>
  <c r="D3683" i="31"/>
  <c r="D381" i="31"/>
  <c r="D1050" i="31"/>
  <c r="D5412" i="31"/>
  <c r="D4622" i="31"/>
  <c r="D4198" i="31"/>
  <c r="D5361" i="31"/>
  <c r="D351" i="31"/>
  <c r="D5955" i="31"/>
  <c r="D5788" i="31"/>
  <c r="D974" i="31"/>
  <c r="D1708" i="31"/>
  <c r="D183" i="31"/>
  <c r="D3089" i="31"/>
  <c r="D1969" i="31"/>
  <c r="D3162" i="31"/>
  <c r="D439" i="31"/>
  <c r="D741" i="31"/>
  <c r="D396" i="31"/>
  <c r="D4554" i="31"/>
  <c r="D4620" i="31"/>
  <c r="D3174" i="31"/>
  <c r="D5208" i="31"/>
  <c r="D894" i="31"/>
  <c r="D494" i="31"/>
  <c r="D145" i="31"/>
  <c r="D1800" i="31"/>
  <c r="D908" i="31"/>
  <c r="D3810" i="31"/>
  <c r="D4074" i="31"/>
  <c r="D1677" i="31"/>
  <c r="D3556" i="31"/>
  <c r="D2185" i="31"/>
  <c r="D3483" i="31"/>
  <c r="D3465" i="31"/>
  <c r="D3182" i="31"/>
  <c r="D2991" i="31"/>
  <c r="D5945" i="31"/>
  <c r="D5492" i="31"/>
  <c r="D6220" i="31"/>
  <c r="D5232" i="31"/>
  <c r="D4465" i="31"/>
  <c r="D5797" i="31"/>
  <c r="D2155" i="31"/>
  <c r="D874" i="31"/>
  <c r="D5067" i="31"/>
  <c r="D2805" i="31"/>
  <c r="D5024" i="31"/>
  <c r="D3584" i="31"/>
  <c r="D770" i="31"/>
  <c r="D2996" i="31"/>
  <c r="D5579" i="31"/>
  <c r="D1282" i="31"/>
  <c r="D1078" i="31"/>
  <c r="D5785" i="31"/>
  <c r="D621" i="31"/>
  <c r="D526" i="31"/>
  <c r="D4853" i="31"/>
  <c r="D3376" i="31"/>
  <c r="D5978" i="31"/>
  <c r="D2015" i="31"/>
  <c r="D4079" i="31"/>
  <c r="D1458" i="31"/>
  <c r="D3165" i="31"/>
  <c r="D2242" i="31"/>
  <c r="D5787" i="31"/>
  <c r="D3991" i="31"/>
  <c r="D1185" i="31"/>
  <c r="D726" i="31"/>
  <c r="D3971" i="31"/>
  <c r="D1611" i="31"/>
  <c r="D271" i="31"/>
  <c r="D5194" i="31"/>
  <c r="D5702" i="31"/>
  <c r="D1289" i="31"/>
  <c r="D2796" i="31"/>
  <c r="D3350" i="31"/>
  <c r="D5318" i="31"/>
  <c r="D1702" i="31"/>
  <c r="D3378" i="31"/>
  <c r="D3092" i="31"/>
  <c r="D4897" i="31"/>
  <c r="D2672" i="31"/>
  <c r="D4264" i="31"/>
  <c r="D5766" i="31"/>
  <c r="D1808" i="31"/>
  <c r="D527" i="31"/>
  <c r="D2080" i="31"/>
  <c r="D153" i="31"/>
  <c r="D3924" i="31"/>
  <c r="D2575" i="31"/>
  <c r="D5236" i="31"/>
  <c r="D6158" i="31"/>
  <c r="D5889" i="31"/>
  <c r="D3409" i="31"/>
  <c r="D3756" i="31"/>
  <c r="D1105" i="31"/>
  <c r="D96" i="31"/>
  <c r="D2319" i="31"/>
  <c r="D185" i="31"/>
  <c r="D1276" i="31"/>
  <c r="D571" i="31"/>
  <c r="D4256" i="31"/>
  <c r="D788" i="31"/>
  <c r="D785" i="31"/>
  <c r="D6048" i="31"/>
  <c r="D584" i="31"/>
  <c r="D242" i="31"/>
  <c r="D5972" i="31"/>
  <c r="D5940" i="31"/>
  <c r="D4505" i="31"/>
  <c r="D2843" i="31"/>
  <c r="D3562" i="31"/>
  <c r="D2276" i="31"/>
  <c r="D2824" i="31"/>
  <c r="D4947" i="31"/>
  <c r="D1147" i="31"/>
  <c r="D3847" i="31"/>
  <c r="D4067" i="31"/>
  <c r="D3862" i="31"/>
  <c r="D1636" i="31"/>
  <c r="D670" i="31"/>
  <c r="D5695" i="31"/>
  <c r="D4786" i="31"/>
  <c r="D4840" i="31"/>
  <c r="D217" i="31"/>
  <c r="D4532" i="31"/>
  <c r="D1557" i="31"/>
  <c r="D1573" i="31"/>
  <c r="D5530" i="31"/>
  <c r="D5226" i="31"/>
  <c r="D6021" i="31"/>
  <c r="D4226" i="31"/>
  <c r="D4033" i="31"/>
  <c r="D590" i="31"/>
  <c r="D5607" i="31"/>
  <c r="D2085" i="31"/>
  <c r="D2060" i="31"/>
  <c r="D4271" i="31"/>
  <c r="D870" i="31"/>
  <c r="D1915" i="31"/>
  <c r="D1785" i="31"/>
  <c r="D2650" i="31"/>
  <c r="D1982" i="31"/>
  <c r="D933" i="31"/>
  <c r="D5156" i="31"/>
  <c r="D5293" i="31"/>
  <c r="D5063" i="31"/>
  <c r="D2259" i="31"/>
  <c r="D4071" i="31"/>
  <c r="D6052" i="31"/>
  <c r="D721" i="31"/>
  <c r="D3168" i="31"/>
  <c r="D4339" i="31"/>
  <c r="D2612" i="31"/>
  <c r="D5223" i="31"/>
  <c r="D3030" i="31"/>
  <c r="D5686" i="31"/>
  <c r="D398" i="31"/>
  <c r="D4174" i="31"/>
  <c r="D4776" i="31"/>
  <c r="D2940" i="31"/>
  <c r="D4386" i="31"/>
  <c r="D1199" i="31"/>
  <c r="D6034" i="31"/>
  <c r="D5778" i="31"/>
  <c r="D5860" i="31"/>
  <c r="D1638" i="31"/>
  <c r="D6029" i="31"/>
  <c r="D3716" i="31"/>
  <c r="D3013" i="31"/>
  <c r="D3883" i="31"/>
  <c r="D4934" i="31"/>
  <c r="D5880" i="31"/>
  <c r="D2225" i="31"/>
  <c r="D5472" i="31"/>
  <c r="D5578" i="31"/>
  <c r="D6266" i="31"/>
  <c r="D675" i="31"/>
  <c r="D2598" i="31"/>
  <c r="D6074" i="31"/>
  <c r="D3382" i="31"/>
  <c r="D4022" i="31"/>
  <c r="D5351" i="31"/>
  <c r="D4407" i="31"/>
  <c r="D84" i="31"/>
  <c r="D3432" i="31"/>
  <c r="D4162" i="31"/>
  <c r="D4972" i="31"/>
  <c r="D5742" i="31"/>
  <c r="D1836" i="31"/>
  <c r="D5713" i="31"/>
  <c r="D5294" i="31"/>
  <c r="D826" i="31"/>
  <c r="D4557" i="31"/>
  <c r="D4821" i="31"/>
  <c r="D5319" i="31"/>
  <c r="D5533" i="31"/>
  <c r="D2926" i="31"/>
  <c r="D5353" i="31"/>
  <c r="D1087" i="31"/>
  <c r="D6328" i="31"/>
  <c r="D4153" i="31"/>
  <c r="D1411" i="31"/>
  <c r="D5402" i="31"/>
  <c r="D6205" i="31"/>
  <c r="D2571" i="31"/>
  <c r="D5999" i="31"/>
  <c r="D1796" i="31"/>
  <c r="D4850" i="31"/>
  <c r="D2265" i="31"/>
  <c r="D4766" i="31"/>
  <c r="D3648" i="31"/>
  <c r="D1859" i="31"/>
  <c r="D6355" i="31"/>
  <c r="D5881" i="31"/>
  <c r="D2600" i="31"/>
  <c r="D5637" i="31"/>
  <c r="D3872" i="31"/>
  <c r="D4826" i="31"/>
  <c r="D1190" i="31"/>
  <c r="D2183" i="31"/>
  <c r="D3126" i="31"/>
  <c r="D1865" i="31"/>
  <c r="D5621" i="31"/>
  <c r="D4432" i="31"/>
  <c r="D2293" i="31"/>
  <c r="D2295" i="31"/>
  <c r="D3617" i="31"/>
  <c r="D3219" i="31"/>
  <c r="D5366" i="31"/>
  <c r="D3022" i="31"/>
  <c r="D5541" i="31"/>
  <c r="D4782" i="31"/>
  <c r="D74" i="31"/>
  <c r="D4834" i="31"/>
  <c r="D6144" i="31"/>
  <c r="D4623" i="31"/>
  <c r="D3540" i="31"/>
  <c r="D893" i="31"/>
  <c r="D3754" i="31"/>
  <c r="D2435" i="31"/>
  <c r="D3467" i="31"/>
  <c r="D5485" i="31"/>
  <c r="D2934" i="31"/>
  <c r="D2714" i="31"/>
  <c r="D2216" i="31"/>
  <c r="D4178" i="31"/>
  <c r="D1230" i="31"/>
  <c r="D3447" i="31"/>
  <c r="D851" i="31"/>
  <c r="D4670" i="31"/>
  <c r="D6155" i="31"/>
  <c r="D5925" i="31"/>
  <c r="D426" i="31"/>
  <c r="D2122" i="31"/>
  <c r="D3435" i="31"/>
  <c r="D3188" i="31"/>
  <c r="D3112" i="31"/>
  <c r="D3822" i="31"/>
  <c r="D1735" i="31"/>
  <c r="D1045" i="31"/>
  <c r="D2786" i="31"/>
  <c r="D1059" i="31"/>
  <c r="D6182" i="31"/>
  <c r="D1092" i="31"/>
  <c r="D2559" i="31"/>
  <c r="D1750" i="31"/>
  <c r="D4085" i="31"/>
  <c r="D3012" i="31"/>
  <c r="D3500" i="31"/>
  <c r="D5496" i="31"/>
  <c r="D3690" i="31"/>
  <c r="D3408" i="31"/>
  <c r="D1817" i="31"/>
  <c r="D4378" i="31"/>
  <c r="D3343" i="31"/>
  <c r="D810" i="31"/>
  <c r="D1314" i="31"/>
  <c r="D6258" i="31"/>
  <c r="D1445" i="31"/>
  <c r="D541" i="31"/>
  <c r="D4740" i="31"/>
  <c r="D2695" i="31"/>
  <c r="D3686" i="31"/>
  <c r="D3128" i="31"/>
  <c r="D565" i="31"/>
  <c r="D1886" i="31"/>
  <c r="D2145" i="31"/>
  <c r="D1805" i="31"/>
  <c r="D3554" i="31"/>
  <c r="D6106" i="31"/>
  <c r="D5997" i="31"/>
  <c r="D555" i="31"/>
  <c r="D3948" i="31"/>
  <c r="D5659" i="31"/>
  <c r="D222" i="31"/>
  <c r="D5643" i="31"/>
  <c r="D3796" i="31"/>
  <c r="D2652" i="31"/>
  <c r="D4438" i="31"/>
  <c r="D2613" i="31"/>
  <c r="D4936" i="31"/>
  <c r="D1217" i="31"/>
  <c r="D5765" i="31"/>
  <c r="D862" i="31"/>
  <c r="D4708" i="31"/>
  <c r="D430" i="31"/>
  <c r="D4499" i="31"/>
  <c r="D5633" i="31"/>
  <c r="D480" i="31"/>
  <c r="D3723" i="31"/>
  <c r="D1536" i="31"/>
  <c r="D1465" i="31"/>
  <c r="D4556" i="31"/>
  <c r="D5115" i="31"/>
  <c r="D1187" i="31"/>
  <c r="D2052" i="31"/>
  <c r="D4629" i="31"/>
  <c r="D1339" i="31"/>
  <c r="D2360" i="31"/>
  <c r="D3204" i="31"/>
  <c r="D2427" i="31"/>
  <c r="D1429" i="31"/>
  <c r="D4245" i="31"/>
  <c r="D1741" i="31"/>
  <c r="D5480" i="31"/>
  <c r="D600" i="31"/>
  <c r="D2736" i="31"/>
  <c r="D5737" i="31"/>
  <c r="D1221" i="31"/>
  <c r="D3917" i="31"/>
  <c r="D2671" i="31"/>
  <c r="D4753" i="31"/>
  <c r="D2951" i="31"/>
  <c r="D1849" i="31"/>
  <c r="D6254" i="31"/>
  <c r="D3389" i="31"/>
  <c r="D1972" i="31"/>
  <c r="D1823" i="31"/>
  <c r="D2838" i="31"/>
  <c r="D1710" i="31"/>
  <c r="D193" i="31"/>
  <c r="D3274" i="31"/>
  <c r="D62" i="31"/>
  <c r="D4562" i="31"/>
  <c r="D1991" i="31"/>
  <c r="D244" i="31"/>
  <c r="D3579" i="31"/>
  <c r="D4882" i="31"/>
  <c r="D3592" i="31"/>
  <c r="D2228" i="31"/>
  <c r="D2349" i="31"/>
  <c r="D6176" i="31"/>
  <c r="D4564" i="31"/>
  <c r="D5403" i="31"/>
  <c r="D5581" i="31"/>
  <c r="D2658" i="31"/>
  <c r="D1873" i="31"/>
  <c r="D4558" i="31"/>
  <c r="D6022" i="31"/>
  <c r="D943" i="31"/>
  <c r="D4635" i="31"/>
  <c r="D3964" i="31"/>
  <c r="D2528" i="31"/>
  <c r="D3969" i="31"/>
  <c r="D942" i="31"/>
  <c r="D1771" i="31"/>
  <c r="D1133" i="31"/>
  <c r="D1994" i="31"/>
  <c r="D2386" i="31"/>
  <c r="D4477" i="31"/>
  <c r="D3787" i="31"/>
  <c r="D1794" i="31"/>
  <c r="D1999" i="31"/>
  <c r="D6056" i="31"/>
  <c r="D1607" i="31"/>
  <c r="D1439" i="31"/>
  <c r="D1160" i="31"/>
  <c r="D1428" i="31"/>
  <c r="D6358" i="31"/>
  <c r="D5005" i="31"/>
  <c r="D1061" i="31"/>
  <c r="D409" i="31"/>
  <c r="D80" i="31"/>
  <c r="D2393" i="31"/>
  <c r="D4965" i="31"/>
  <c r="D3757" i="31"/>
  <c r="D2863" i="31"/>
  <c r="D5447" i="31"/>
  <c r="D2051" i="31"/>
  <c r="D144" i="31"/>
  <c r="D5003" i="31"/>
  <c r="D4192" i="31"/>
  <c r="D4155" i="31"/>
  <c r="D2044" i="31"/>
  <c r="D2924" i="31"/>
  <c r="D23" i="31"/>
  <c r="D3581" i="31"/>
  <c r="D2012" i="31"/>
  <c r="D1189" i="31"/>
  <c r="D1372" i="31"/>
  <c r="D2248" i="31"/>
  <c r="D2653" i="31"/>
  <c r="D455" i="31"/>
  <c r="D1554" i="31"/>
  <c r="D3349" i="31"/>
  <c r="D2063" i="31"/>
  <c r="D1486" i="31"/>
  <c r="D683" i="31"/>
  <c r="D424" i="31"/>
  <c r="D2079" i="31"/>
  <c r="D4053" i="31"/>
  <c r="D637" i="31"/>
  <c r="D3919" i="31"/>
  <c r="D992" i="31"/>
  <c r="D2851" i="31"/>
  <c r="D4818" i="31"/>
  <c r="D5477" i="31"/>
  <c r="D2532" i="31"/>
  <c r="D4460" i="31"/>
  <c r="D5808" i="31"/>
  <c r="D92" i="31"/>
  <c r="D1732" i="31"/>
  <c r="D1657" i="31"/>
  <c r="D3313" i="31"/>
  <c r="D952" i="31"/>
  <c r="D6252" i="31"/>
  <c r="D3212" i="31"/>
  <c r="D5265" i="31"/>
  <c r="D3373" i="31"/>
  <c r="D5239" i="31"/>
  <c r="D4150" i="31"/>
  <c r="D5937" i="31"/>
  <c r="D4041" i="31"/>
  <c r="D1085" i="31"/>
  <c r="D1400" i="31"/>
  <c r="D4789" i="31"/>
  <c r="D4634" i="31"/>
  <c r="D5476" i="31"/>
  <c r="D1856" i="31"/>
  <c r="D714" i="31"/>
  <c r="D3468" i="31"/>
  <c r="D6087" i="31"/>
  <c r="D5443" i="31"/>
  <c r="D2199" i="31"/>
  <c r="D2696" i="31"/>
  <c r="D4946" i="31"/>
  <c r="D101" i="31"/>
  <c r="D3041" i="31"/>
  <c r="D3442" i="31"/>
  <c r="D4954" i="31"/>
  <c r="D3239" i="31"/>
  <c r="D490" i="31"/>
  <c r="D4726" i="31"/>
  <c r="D883" i="31"/>
  <c r="D307" i="31"/>
  <c r="D6173" i="31"/>
  <c r="D2236" i="31"/>
  <c r="D745" i="31"/>
  <c r="D3187" i="31"/>
  <c r="D1770" i="31"/>
  <c r="D1005" i="31"/>
  <c r="D6068" i="31"/>
  <c r="D411" i="31"/>
  <c r="D4399" i="31"/>
  <c r="D201" i="31"/>
  <c r="D1003" i="31"/>
  <c r="D332" i="31"/>
  <c r="D6329" i="31"/>
  <c r="D5847" i="31"/>
  <c r="D6359" i="31"/>
  <c r="D1037" i="31"/>
  <c r="D4543" i="31"/>
  <c r="D5675" i="31"/>
  <c r="D3106" i="31"/>
  <c r="D5930" i="31"/>
  <c r="D3352" i="31"/>
  <c r="D3317" i="31"/>
  <c r="D269" i="31"/>
  <c r="D5287" i="31"/>
  <c r="D1011" i="31"/>
  <c r="D5302" i="31"/>
  <c r="D3797" i="31"/>
  <c r="D5689" i="31"/>
  <c r="D6031" i="31"/>
  <c r="D5111" i="31"/>
  <c r="D5399" i="31"/>
  <c r="D2348" i="31"/>
  <c r="D4089" i="31"/>
  <c r="D3115" i="31"/>
  <c r="D3221" i="31"/>
  <c r="D6285" i="31"/>
  <c r="D1958" i="31"/>
  <c r="D4292" i="31"/>
  <c r="D4579" i="31"/>
  <c r="D1797" i="31"/>
  <c r="D498" i="31"/>
  <c r="D4389" i="31"/>
  <c r="D1233" i="31"/>
  <c r="D5512" i="31"/>
  <c r="D1476" i="31"/>
  <c r="D4476" i="31"/>
  <c r="D956" i="31"/>
  <c r="D3546" i="31"/>
  <c r="D3677" i="31"/>
  <c r="D4770" i="31"/>
  <c r="D4998" i="31"/>
  <c r="D5484" i="31"/>
  <c r="D3353" i="31"/>
  <c r="D4926" i="31"/>
  <c r="D4883" i="31"/>
  <c r="D5618" i="31"/>
  <c r="D416" i="31"/>
  <c r="D3608" i="31"/>
  <c r="D2166" i="31"/>
  <c r="D482" i="31"/>
  <c r="D4687" i="31"/>
  <c r="D5848" i="31"/>
  <c r="D1517" i="31"/>
  <c r="D476" i="31"/>
  <c r="D2000" i="31"/>
  <c r="D645" i="31"/>
  <c r="D5052" i="31"/>
  <c r="D909" i="31"/>
  <c r="D4494" i="31"/>
  <c r="D5950" i="31"/>
  <c r="D5851" i="31"/>
  <c r="D4986" i="31"/>
  <c r="D5648" i="31"/>
  <c r="D4441" i="31"/>
  <c r="D6210" i="31"/>
  <c r="D2196" i="31"/>
  <c r="D5521" i="31"/>
  <c r="D1000" i="31"/>
  <c r="D4119" i="31"/>
  <c r="D4452" i="31"/>
  <c r="D2617" i="31"/>
  <c r="D4254" i="31"/>
  <c r="D6020" i="31"/>
  <c r="D832" i="31"/>
  <c r="D3627" i="31"/>
  <c r="D1204" i="31"/>
  <c r="D1591" i="31"/>
  <c r="D1917" i="31"/>
  <c r="D3335" i="31"/>
  <c r="D2387" i="31"/>
  <c r="D1662" i="31"/>
  <c r="D3794" i="31"/>
  <c r="D4199" i="31"/>
  <c r="D752" i="31"/>
  <c r="D3538" i="31"/>
  <c r="D2007" i="31"/>
  <c r="D5920" i="31"/>
  <c r="D727" i="31"/>
  <c r="D4841" i="31"/>
  <c r="D5095" i="31"/>
  <c r="D2685" i="31"/>
  <c r="D4098" i="31"/>
  <c r="D5432" i="31"/>
  <c r="D1402" i="31"/>
  <c r="D4993" i="31"/>
  <c r="D3652" i="31"/>
  <c r="D846" i="31"/>
  <c r="D982" i="31"/>
  <c r="D5465" i="31"/>
  <c r="D375" i="31"/>
  <c r="D1506" i="31"/>
  <c r="D784" i="31"/>
  <c r="D6046" i="31"/>
  <c r="D492" i="31"/>
  <c r="D5167" i="31"/>
  <c r="D3978" i="31"/>
  <c r="D4700" i="31"/>
  <c r="D1587" i="31"/>
  <c r="D2222" i="31"/>
  <c r="D4204" i="31"/>
  <c r="D936" i="31"/>
  <c r="D1944" i="31"/>
  <c r="D4337" i="31"/>
  <c r="D4093" i="31"/>
  <c r="D4170" i="31"/>
  <c r="D4330" i="31"/>
  <c r="D5250" i="31"/>
  <c r="D2217" i="31"/>
  <c r="D1120" i="31"/>
  <c r="D4447" i="31"/>
  <c r="D4792" i="31"/>
  <c r="D3011" i="31"/>
  <c r="D4977" i="31"/>
  <c r="D5457" i="31"/>
  <c r="D3251" i="31"/>
  <c r="D1234" i="31"/>
  <c r="D4183" i="31"/>
  <c r="D4872" i="31"/>
  <c r="D3565" i="31"/>
  <c r="D2590" i="31"/>
  <c r="D4617" i="31"/>
  <c r="D5908" i="31"/>
  <c r="D4929" i="31"/>
  <c r="D4404" i="31"/>
  <c r="D2328" i="31"/>
  <c r="D3529" i="31"/>
  <c r="D5463" i="31"/>
  <c r="D1777" i="31"/>
  <c r="D347" i="31"/>
  <c r="D2169" i="31"/>
  <c r="D5355" i="31"/>
  <c r="D4975" i="31"/>
  <c r="D2115" i="31"/>
  <c r="D2868" i="31"/>
  <c r="D4489" i="31"/>
  <c r="D1447" i="31"/>
  <c r="D1931" i="31"/>
  <c r="D791" i="31"/>
  <c r="D1646" i="31"/>
  <c r="D4290" i="31"/>
  <c r="D767" i="31"/>
  <c r="D5754" i="31"/>
  <c r="D2009" i="31"/>
  <c r="D1990" i="31"/>
  <c r="D3841" i="31"/>
  <c r="D2266" i="31"/>
  <c r="D991" i="31"/>
  <c r="D1359" i="31"/>
  <c r="D4769" i="31"/>
  <c r="D5825" i="31"/>
  <c r="D3167" i="31"/>
  <c r="D4758" i="31"/>
  <c r="D1148" i="31"/>
  <c r="D3453" i="31"/>
  <c r="D4217" i="31"/>
  <c r="D5753" i="31"/>
  <c r="D3326" i="31"/>
  <c r="D5691" i="31"/>
  <c r="D6206" i="31"/>
  <c r="D5444" i="31"/>
  <c r="D5482" i="31"/>
  <c r="D3675" i="31"/>
  <c r="D1620" i="31"/>
  <c r="D1963" i="31"/>
  <c r="D89" i="31"/>
  <c r="D2195" i="31"/>
  <c r="D2408" i="31"/>
  <c r="D57" i="31"/>
  <c r="D1614" i="31"/>
  <c r="D3855" i="31"/>
  <c r="D3075" i="31"/>
  <c r="D4175" i="31"/>
  <c r="D792" i="31"/>
  <c r="D3654" i="31"/>
  <c r="D4925" i="31"/>
  <c r="D4858" i="31"/>
  <c r="D2623" i="31"/>
  <c r="D1683" i="31"/>
  <c r="D2103" i="31"/>
  <c r="D1905" i="31"/>
  <c r="D1935" i="31"/>
  <c r="D1394" i="31"/>
  <c r="D561" i="31"/>
  <c r="D2149" i="31"/>
  <c r="D2322" i="31"/>
  <c r="D6017" i="31"/>
  <c r="D4540" i="31"/>
  <c r="D2200" i="31"/>
  <c r="D3823" i="31"/>
  <c r="D4878" i="31"/>
  <c r="D5137" i="31"/>
  <c r="D312" i="31"/>
  <c r="D5080" i="31"/>
  <c r="D319" i="31"/>
  <c r="D5059" i="31"/>
  <c r="D1053" i="31"/>
  <c r="D575" i="31"/>
  <c r="D747" i="31"/>
  <c r="D5339" i="31"/>
  <c r="D716" i="31"/>
  <c r="D2852" i="31"/>
  <c r="D4668" i="31"/>
  <c r="D4036" i="31"/>
  <c r="D3218" i="31"/>
  <c r="D3899" i="31"/>
  <c r="D5180" i="31"/>
  <c r="D4130" i="31"/>
  <c r="D2985" i="31"/>
  <c r="D5212" i="31"/>
  <c r="D194" i="31"/>
  <c r="D4619" i="31"/>
  <c r="D5656" i="31"/>
  <c r="D1715" i="31"/>
  <c r="D5364" i="31"/>
  <c r="D3003" i="31"/>
  <c r="D4902" i="31"/>
  <c r="D2740" i="31"/>
  <c r="D5949" i="31"/>
  <c r="D1361" i="31"/>
  <c r="D4342" i="31"/>
  <c r="D1841" i="31"/>
  <c r="D1318" i="31"/>
  <c r="D806" i="31"/>
  <c r="D2610" i="31"/>
  <c r="D195" i="31"/>
  <c r="D4469" i="31"/>
  <c r="D2536" i="31"/>
  <c r="D5415" i="31"/>
  <c r="D1434" i="31"/>
  <c r="D2407" i="31"/>
  <c r="D4552" i="31"/>
  <c r="D189" i="31"/>
  <c r="D6319" i="31"/>
  <c r="D1806" i="31"/>
  <c r="D1378" i="31"/>
  <c r="D4206" i="31"/>
  <c r="D1818" i="31"/>
  <c r="D607" i="31"/>
  <c r="D568" i="31"/>
  <c r="D2005" i="31"/>
  <c r="D3633" i="31"/>
  <c r="D3246" i="31"/>
  <c r="D871" i="31"/>
  <c r="D2933" i="31"/>
  <c r="D1246" i="31"/>
  <c r="D4644" i="31"/>
  <c r="D821" i="31"/>
  <c r="D609" i="31"/>
  <c r="D684" i="31"/>
  <c r="D5555" i="31"/>
  <c r="D235" i="31"/>
  <c r="D1877" i="31"/>
  <c r="D3163" i="31"/>
  <c r="D4852" i="31"/>
  <c r="D841" i="31"/>
  <c r="D3314" i="31"/>
  <c r="D4730" i="31"/>
  <c r="D2866" i="31"/>
  <c r="D611" i="31"/>
  <c r="D2066" i="31"/>
  <c r="D5469" i="31"/>
  <c r="D4316" i="31"/>
  <c r="D2558" i="31"/>
  <c r="D1094" i="31"/>
  <c r="D5152" i="31"/>
  <c r="D2131" i="31"/>
  <c r="D4694" i="31"/>
  <c r="D2724" i="31"/>
  <c r="D1711" i="31"/>
  <c r="D610" i="31"/>
  <c r="D4943" i="31"/>
  <c r="D854" i="31"/>
  <c r="D3324" i="31"/>
  <c r="D1210" i="31"/>
  <c r="D1461" i="31"/>
  <c r="D4015" i="31"/>
  <c r="D3706" i="31"/>
  <c r="D4131" i="31"/>
  <c r="D4995" i="31"/>
  <c r="D3473" i="31"/>
  <c r="D2486" i="31"/>
  <c r="D6202" i="31"/>
  <c r="D1767" i="31"/>
  <c r="D3949" i="31"/>
  <c r="D270" i="31"/>
  <c r="D3896" i="31"/>
  <c r="D5535" i="31"/>
  <c r="D2061" i="31"/>
  <c r="D431" i="31"/>
  <c r="D5169" i="31"/>
  <c r="D2307" i="31"/>
  <c r="D2465" i="31"/>
  <c r="D2011" i="31"/>
  <c r="D5964" i="31"/>
  <c r="D5320" i="31"/>
  <c r="D2804" i="31"/>
  <c r="D4401" i="31"/>
  <c r="D2270" i="31"/>
  <c r="D2878" i="31"/>
  <c r="D5149" i="31"/>
  <c r="D6001" i="31"/>
  <c r="D4584" i="31"/>
  <c r="D3457" i="31"/>
  <c r="D3738" i="31"/>
  <c r="D5051" i="31"/>
  <c r="D5198" i="31"/>
  <c r="D3063" i="31"/>
  <c r="D5264" i="31"/>
  <c r="D2971" i="31"/>
  <c r="D4405" i="31"/>
  <c r="D4830" i="31"/>
  <c r="D4835" i="31"/>
  <c r="D3941" i="31"/>
  <c r="D4832" i="31"/>
  <c r="D5092" i="31"/>
  <c r="D4114" i="31"/>
  <c r="D5410" i="31"/>
  <c r="D5358" i="31"/>
  <c r="D3711" i="31"/>
  <c r="D2556" i="31"/>
  <c r="D1687" i="31"/>
  <c r="D4707" i="31"/>
  <c r="D514" i="31"/>
  <c r="D6024" i="31"/>
  <c r="D6199" i="31"/>
  <c r="D128" i="31"/>
  <c r="D4406" i="31"/>
  <c r="D2982" i="31"/>
  <c r="D4266" i="31"/>
  <c r="D3512" i="31"/>
  <c r="D1015" i="31"/>
  <c r="D2033" i="31"/>
  <c r="D2120" i="31"/>
  <c r="D32" i="31"/>
  <c r="D755" i="31"/>
  <c r="D4992" i="31"/>
  <c r="D5066" i="31"/>
  <c r="D2839" i="31"/>
  <c r="D95" i="31"/>
  <c r="D6002" i="31"/>
  <c r="D2339" i="31"/>
  <c r="D160" i="31"/>
  <c r="D4165" i="31"/>
  <c r="D5981" i="31"/>
  <c r="D5177" i="31"/>
  <c r="D4184" i="31"/>
  <c r="D2655" i="31"/>
  <c r="D3640" i="31"/>
  <c r="D5112" i="31"/>
  <c r="D3552" i="31"/>
  <c r="D2352" i="31"/>
  <c r="D3042" i="31"/>
  <c r="D2849" i="31"/>
  <c r="D6213" i="31"/>
  <c r="D3323" i="31"/>
  <c r="D939" i="31"/>
  <c r="D2189" i="31"/>
  <c r="D6008" i="31"/>
  <c r="D2336" i="31"/>
  <c r="D4070" i="31"/>
  <c r="D2246" i="31"/>
  <c r="D122" i="31"/>
  <c r="D314" i="31"/>
  <c r="D4428" i="31"/>
  <c r="D5564" i="31"/>
  <c r="D130" i="31"/>
  <c r="D4213" i="31"/>
  <c r="D4012" i="31"/>
  <c r="D1590" i="31"/>
  <c r="D1722" i="31"/>
  <c r="D377" i="31"/>
  <c r="D3214" i="31"/>
  <c r="D132" i="31"/>
  <c r="D844" i="31"/>
  <c r="D3249" i="31"/>
  <c r="D805" i="31"/>
  <c r="D3228" i="31"/>
  <c r="D1149" i="31"/>
  <c r="D3508" i="31"/>
  <c r="D6324" i="31"/>
  <c r="D275" i="31"/>
  <c r="D2770" i="31"/>
  <c r="D3399" i="31"/>
  <c r="D2099" i="31"/>
  <c r="D2766" i="31"/>
  <c r="D4302" i="31"/>
  <c r="D4435" i="31"/>
  <c r="D1389" i="31"/>
  <c r="D5130" i="31"/>
  <c r="D543" i="31"/>
  <c r="D6014" i="31"/>
  <c r="D5210" i="31"/>
  <c r="D1198" i="31"/>
  <c r="D3943" i="31"/>
  <c r="D5352" i="31"/>
  <c r="D4117" i="31"/>
  <c r="D686" i="31"/>
  <c r="D3248" i="31"/>
  <c r="D5539" i="31"/>
  <c r="D2053" i="31"/>
  <c r="D2343" i="31"/>
  <c r="D3495" i="31"/>
  <c r="D1916" i="31"/>
  <c r="D3702" i="31"/>
  <c r="D2453" i="31"/>
  <c r="D4767" i="31"/>
  <c r="D1159" i="31"/>
  <c r="D1405" i="31"/>
  <c r="D4675" i="31"/>
  <c r="D4888" i="31"/>
  <c r="D2440" i="31"/>
  <c r="D4063" i="31"/>
  <c r="D750" i="31"/>
  <c r="D4660" i="31"/>
  <c r="D4777" i="31"/>
  <c r="D142" i="31"/>
  <c r="D2614" i="31"/>
  <c r="D539" i="31"/>
  <c r="D2315" i="31"/>
  <c r="D1064" i="31"/>
  <c r="D6221" i="31"/>
  <c r="D6026" i="31"/>
  <c r="D2898" i="31"/>
  <c r="D4261" i="31"/>
  <c r="D2765" i="31"/>
  <c r="D3138" i="31"/>
  <c r="D4533" i="31"/>
  <c r="D5056" i="31"/>
  <c r="D5577" i="31"/>
  <c r="D2573" i="31"/>
  <c r="D993" i="31"/>
  <c r="D2388" i="31"/>
  <c r="D1760" i="31"/>
  <c r="D318" i="31"/>
  <c r="D1116" i="31"/>
  <c r="D2472" i="31"/>
  <c r="D3286" i="31"/>
  <c r="D151" i="31"/>
  <c r="D2452" i="31"/>
  <c r="D2439" i="31"/>
  <c r="D1215" i="31"/>
  <c r="D2885" i="31"/>
  <c r="D5701" i="31"/>
  <c r="D4838" i="31"/>
  <c r="D4877" i="31"/>
  <c r="D3071" i="31"/>
  <c r="D1401" i="31"/>
  <c r="D1029" i="31"/>
  <c r="D1946" i="31"/>
  <c r="D5760" i="31"/>
  <c r="D2552" i="31"/>
  <c r="D212" i="31"/>
  <c r="D3145" i="31"/>
  <c r="D599" i="31"/>
  <c r="D4146" i="31"/>
  <c r="D5652" i="31"/>
  <c r="D1030" i="31"/>
  <c r="D1304" i="31"/>
  <c r="D3902" i="31"/>
  <c r="D2446" i="31"/>
  <c r="D3429" i="31"/>
  <c r="D6187" i="31"/>
  <c r="D52" i="31"/>
  <c r="D5873" i="31"/>
  <c r="D5612" i="31"/>
  <c r="D5273" i="31"/>
  <c r="D1744" i="31"/>
  <c r="D837" i="31"/>
  <c r="D951" i="31"/>
  <c r="D4182" i="31"/>
  <c r="D5859" i="31"/>
  <c r="D293" i="31"/>
  <c r="D3438" i="31"/>
  <c r="D5646" i="31"/>
  <c r="D2437" i="31"/>
  <c r="D4196" i="31"/>
  <c r="D3934" i="31"/>
  <c r="D6340" i="31"/>
  <c r="D2396" i="31"/>
  <c r="D2853" i="31"/>
  <c r="D965" i="31"/>
  <c r="D2327" i="31"/>
  <c r="D551" i="31"/>
  <c r="D1520" i="31"/>
  <c r="D1442" i="31"/>
  <c r="D6123" i="31"/>
  <c r="D6157" i="31"/>
  <c r="D2560" i="31"/>
  <c r="D3445" i="31"/>
  <c r="D4796" i="31"/>
  <c r="D644" i="31"/>
  <c r="D4961" i="31"/>
  <c r="D2129" i="31"/>
  <c r="D4803" i="31"/>
  <c r="D4891" i="31"/>
  <c r="D4084" i="31"/>
  <c r="D4927" i="31"/>
  <c r="D4492" i="31"/>
  <c r="D1414" i="31"/>
  <c r="D42" i="31"/>
  <c r="D3829" i="31"/>
  <c r="D3974" i="31"/>
  <c r="D3481" i="31"/>
  <c r="D1482" i="31"/>
  <c r="D1056" i="31"/>
  <c r="D2138" i="31"/>
  <c r="D5514" i="31"/>
  <c r="D5764" i="31"/>
  <c r="D1335" i="31"/>
  <c r="D1081" i="31"/>
  <c r="D617" i="31"/>
  <c r="D3904" i="31"/>
  <c r="D2763" i="31"/>
  <c r="D2675" i="31"/>
  <c r="D2938" i="31"/>
  <c r="D2392" i="31"/>
  <c r="D2749" i="31"/>
  <c r="D2955" i="31"/>
  <c r="D215" i="31"/>
  <c r="D1981" i="31"/>
  <c r="D3805" i="31"/>
  <c r="D2906" i="31"/>
  <c r="D5888" i="31"/>
  <c r="D5154" i="31"/>
  <c r="D1195" i="31"/>
  <c r="D829" i="31"/>
  <c r="D914" i="31"/>
  <c r="D5280" i="31"/>
  <c r="D3795" i="31"/>
  <c r="D5204" i="31"/>
  <c r="D2964" i="31"/>
  <c r="D4412" i="31"/>
  <c r="D5662" i="31"/>
  <c r="D6207" i="31"/>
  <c r="D1016" i="31"/>
  <c r="D5729" i="31"/>
  <c r="D4353" i="31"/>
  <c r="D1491" i="31"/>
  <c r="D5150" i="31"/>
  <c r="D2345" i="31"/>
  <c r="D6156" i="31"/>
  <c r="D3977" i="31"/>
  <c r="D1519" i="31"/>
  <c r="D6317" i="31"/>
  <c r="D6291" i="31"/>
  <c r="D2921" i="31"/>
  <c r="D1889" i="31"/>
  <c r="D6273" i="31"/>
  <c r="D2041" i="31"/>
  <c r="D4607" i="31"/>
  <c r="D4563" i="31"/>
  <c r="D798" i="31"/>
  <c r="D3609" i="31"/>
  <c r="D4672" i="31"/>
  <c r="D4521" i="31"/>
  <c r="D3114" i="31"/>
  <c r="D4263" i="31"/>
  <c r="D3966" i="31"/>
  <c r="D3618" i="31"/>
  <c r="D2321" i="31"/>
  <c r="D5253" i="31"/>
  <c r="D4628" i="31"/>
  <c r="D171" i="31"/>
  <c r="D2143" i="31"/>
  <c r="D5571" i="31"/>
  <c r="D2354" i="31"/>
  <c r="D4848" i="31"/>
  <c r="D4618" i="31"/>
  <c r="D5107" i="31"/>
  <c r="D3150" i="31"/>
  <c r="D58" i="31"/>
  <c r="D1129" i="31"/>
  <c r="D1285" i="31"/>
  <c r="D4750" i="31"/>
  <c r="D2371" i="31"/>
  <c r="D848" i="31"/>
  <c r="D5584" i="31"/>
  <c r="D4621" i="31"/>
  <c r="D3268" i="31"/>
  <c r="D5864" i="31"/>
  <c r="D1933" i="31"/>
  <c r="D5632" i="31"/>
  <c r="D5576" i="31"/>
  <c r="D5898" i="31"/>
  <c r="D5563" i="31"/>
  <c r="D5023" i="31"/>
  <c r="D5567" i="31"/>
  <c r="D696" i="31"/>
  <c r="D3141" i="31"/>
  <c r="D5179" i="31"/>
  <c r="D5789" i="31"/>
  <c r="D3222" i="31"/>
  <c r="D2268" i="31"/>
  <c r="D2221" i="31"/>
  <c r="D2962" i="31"/>
  <c r="D3292" i="31"/>
  <c r="D2911" i="31"/>
  <c r="D1122" i="31"/>
  <c r="D4347" i="31"/>
  <c r="D3096" i="31"/>
  <c r="D291" i="31"/>
  <c r="D3929" i="31"/>
  <c r="D1232" i="31"/>
  <c r="D3893" i="31"/>
  <c r="D1968" i="31"/>
  <c r="D4203" i="31"/>
  <c r="D3291" i="31"/>
  <c r="D6338" i="31"/>
  <c r="D966" i="31"/>
  <c r="D4616" i="31"/>
  <c r="D2505" i="31"/>
  <c r="D5406" i="31"/>
  <c r="D3433" i="31"/>
  <c r="D2364" i="31"/>
  <c r="D2164" i="31"/>
  <c r="D3047" i="31"/>
  <c r="D6327" i="31"/>
  <c r="D3410" i="31"/>
  <c r="D22" i="31"/>
  <c r="D4854" i="31"/>
  <c r="D76" i="31"/>
  <c r="D4528" i="31"/>
  <c r="D5738" i="31"/>
  <c r="D6162" i="31"/>
  <c r="D4154" i="31"/>
  <c r="D1815" i="31"/>
  <c r="D544" i="31"/>
  <c r="D831" i="31"/>
  <c r="D5196" i="31"/>
  <c r="D3792" i="31"/>
  <c r="D1716" i="31"/>
  <c r="D5705" i="31"/>
  <c r="D13" i="31"/>
  <c r="D2647" i="31"/>
  <c r="D4046" i="31"/>
  <c r="D1626" i="31"/>
  <c r="D2190" i="31"/>
  <c r="D4732" i="31"/>
  <c r="D1075" i="31"/>
  <c r="D1845" i="31"/>
  <c r="D4309" i="31"/>
  <c r="D809" i="31"/>
  <c r="D5963" i="31"/>
  <c r="D3476" i="31"/>
  <c r="D3558" i="31"/>
  <c r="D64" i="31"/>
  <c r="D1522" i="31"/>
  <c r="D2466" i="31"/>
  <c r="D5486" i="31"/>
  <c r="D1896" i="31"/>
  <c r="D2413" i="31"/>
  <c r="D3748" i="31"/>
  <c r="D3708" i="31"/>
  <c r="D2205" i="31"/>
  <c r="D1386" i="31"/>
  <c r="D2019" i="31"/>
  <c r="D3623" i="31"/>
  <c r="D6097" i="31"/>
  <c r="D158" i="31"/>
  <c r="D5378" i="31"/>
  <c r="D2506" i="31"/>
  <c r="D3849" i="31"/>
  <c r="D5818" i="31"/>
  <c r="D2920" i="31"/>
  <c r="D2100" i="31"/>
  <c r="D2998" i="31"/>
  <c r="D3589" i="31"/>
  <c r="D1303" i="31"/>
  <c r="D4578" i="31"/>
  <c r="D4011" i="31"/>
  <c r="D4306" i="31"/>
  <c r="D3147" i="31"/>
  <c r="D4976" i="31"/>
  <c r="D5548" i="31"/>
  <c r="D3936" i="31"/>
  <c r="D50" i="31"/>
  <c r="D1571" i="31"/>
  <c r="D3210" i="31"/>
  <c r="D357" i="31"/>
  <c r="D1154" i="31"/>
  <c r="D682" i="31"/>
  <c r="D662" i="31"/>
  <c r="D2973" i="31"/>
  <c r="D6112" i="31"/>
  <c r="D6281" i="31"/>
  <c r="D2557" i="31"/>
  <c r="D2873" i="31"/>
  <c r="D3325" i="31"/>
  <c r="D6153" i="31"/>
  <c r="D5499" i="31"/>
  <c r="D665" i="31"/>
  <c r="D5915" i="31"/>
  <c r="D3329" i="31"/>
  <c r="D2782" i="31"/>
  <c r="D5721" i="31"/>
  <c r="D3332" i="31"/>
  <c r="D1143" i="31"/>
  <c r="D3972" i="31"/>
  <c r="D3713" i="31"/>
  <c r="D2664" i="31"/>
  <c r="D3577" i="31"/>
  <c r="D1960" i="31"/>
  <c r="D5304" i="31"/>
  <c r="D3871" i="31"/>
  <c r="D6122" i="31"/>
  <c r="D1023" i="31"/>
  <c r="D4409" i="31"/>
  <c r="D3263" i="31"/>
  <c r="D6170" i="31"/>
  <c r="D3766" i="31"/>
  <c r="D388" i="31"/>
  <c r="D6055" i="31"/>
  <c r="D5290" i="31"/>
  <c r="D5400" i="31"/>
  <c r="D6236" i="31"/>
  <c r="D3460" i="31"/>
  <c r="D4366" i="31"/>
  <c r="D3851" i="31"/>
  <c r="D4091" i="31"/>
  <c r="D4944" i="31"/>
  <c r="D4783" i="31"/>
  <c r="D5706" i="31"/>
  <c r="D1672" i="31"/>
  <c r="D3109" i="31"/>
  <c r="D5195" i="31"/>
  <c r="D954" i="31"/>
  <c r="D3880" i="31"/>
  <c r="D2256" i="31"/>
  <c r="D3783" i="31"/>
  <c r="D3632" i="31"/>
  <c r="D2731" i="31"/>
  <c r="D5565" i="31"/>
  <c r="D1387" i="31"/>
  <c r="D5163" i="31"/>
  <c r="D5523" i="31"/>
  <c r="D1955" i="31"/>
  <c r="D1763" i="31"/>
  <c r="D5993" i="31"/>
  <c r="D459" i="31"/>
  <c r="D4457" i="31"/>
  <c r="D3070" i="31"/>
  <c r="D4365" i="31"/>
  <c r="D669" i="31"/>
  <c r="D1325" i="31"/>
  <c r="D1123" i="31"/>
  <c r="D5513" i="31"/>
  <c r="D4787" i="31"/>
  <c r="D5509" i="31"/>
  <c r="D1020" i="31"/>
  <c r="D3749" i="31"/>
  <c r="D4243" i="31"/>
  <c r="D6350" i="31"/>
  <c r="D5846" i="31"/>
  <c r="D3914" i="31"/>
  <c r="D3290" i="31"/>
  <c r="D2772" i="31"/>
  <c r="D5700" i="31"/>
  <c r="D3524" i="31"/>
  <c r="D3570" i="31"/>
  <c r="D6193" i="31"/>
  <c r="D5835" i="31"/>
  <c r="D5434" i="31"/>
  <c r="D5744" i="31"/>
  <c r="D5006" i="31"/>
  <c r="D3366" i="31"/>
  <c r="D708" i="31"/>
  <c r="D3987" i="31"/>
  <c r="D3266" i="31"/>
  <c r="D3825" i="31"/>
  <c r="D2378" i="31"/>
  <c r="D3321" i="31"/>
  <c r="D5393" i="31"/>
  <c r="D2855" i="31"/>
  <c r="D2917" i="31"/>
  <c r="D4481" i="31"/>
  <c r="D3208" i="31"/>
  <c r="D1943" i="31"/>
  <c r="D6325" i="31"/>
  <c r="D4940" i="31"/>
  <c r="D4663" i="31"/>
  <c r="D4133" i="31"/>
  <c r="D4047" i="31"/>
  <c r="D3591" i="31"/>
  <c r="D2016" i="31"/>
  <c r="D3527" i="31"/>
  <c r="D1962" i="31"/>
  <c r="D3245" i="31"/>
  <c r="D4592" i="31"/>
  <c r="D5772" i="31"/>
  <c r="D1295" i="31"/>
  <c r="D1184" i="31"/>
  <c r="D5717" i="31"/>
  <c r="D3586" i="31"/>
  <c r="D1332" i="31"/>
  <c r="D4425" i="31"/>
  <c r="D5601" i="31"/>
  <c r="D368" i="31"/>
  <c r="D2134" i="31"/>
  <c r="D1028" i="31"/>
  <c r="D5398" i="31"/>
  <c r="D5209" i="31"/>
  <c r="D1381" i="31"/>
  <c r="D4686" i="31"/>
  <c r="D3826" i="31"/>
  <c r="D1079" i="31"/>
  <c r="D3507" i="31"/>
  <c r="D4367" i="31"/>
  <c r="D2811" i="31"/>
  <c r="D4055" i="31"/>
  <c r="D2253" i="31"/>
  <c r="D6033" i="31"/>
  <c r="D474" i="31"/>
  <c r="D5389" i="31"/>
  <c r="D3271" i="31"/>
  <c r="D2193" i="31"/>
  <c r="D5201" i="31"/>
  <c r="D746" i="31"/>
  <c r="D2280" i="31"/>
  <c r="D2963" i="31"/>
  <c r="D2153" i="31"/>
  <c r="D1173" i="31"/>
  <c r="D5903" i="31"/>
  <c r="D2300" i="31"/>
  <c r="D3844" i="31"/>
  <c r="D1549" i="31"/>
  <c r="D4664" i="31"/>
  <c r="D3760" i="31"/>
  <c r="D5645" i="31"/>
  <c r="D1161" i="31"/>
  <c r="D2649" i="31"/>
  <c r="D2820" i="31"/>
  <c r="D6334" i="31"/>
  <c r="D4650" i="31"/>
  <c r="D4009" i="31"/>
  <c r="D3108" i="31"/>
  <c r="D38" i="31"/>
  <c r="D5211" i="31"/>
  <c r="D3036" i="31"/>
  <c r="D4734" i="31"/>
  <c r="D325" i="31"/>
  <c r="D6018" i="31"/>
  <c r="D5159" i="31"/>
  <c r="D348" i="31"/>
  <c r="D5905" i="31"/>
  <c r="D3469" i="31"/>
  <c r="D5628" i="31"/>
  <c r="D2681" i="31"/>
  <c r="D5757" i="31"/>
  <c r="D1909" i="31"/>
  <c r="D4073" i="31"/>
  <c r="D3545" i="31"/>
  <c r="D1228" i="31"/>
  <c r="D4049" i="31"/>
  <c r="D1789" i="31"/>
  <c r="D5608" i="31"/>
  <c r="D428" i="31"/>
  <c r="D557" i="31"/>
  <c r="D3688" i="31"/>
  <c r="D6096" i="31"/>
  <c r="D3607" i="31"/>
  <c r="D1494" i="31"/>
  <c r="D5906" i="31"/>
  <c r="D4166" i="31"/>
  <c r="D4933" i="31"/>
  <c r="D3458" i="31"/>
  <c r="D315" i="31"/>
  <c r="D4989" i="31"/>
  <c r="D3191" i="31"/>
  <c r="D3216" i="31"/>
  <c r="D4216" i="31"/>
  <c r="D4964" i="31"/>
  <c r="D2822" i="31"/>
  <c r="D44" i="31"/>
  <c r="D5281" i="31"/>
  <c r="D4444" i="31"/>
  <c r="D5153" i="31"/>
  <c r="D2674" i="31"/>
  <c r="D6242" i="31"/>
  <c r="D3371" i="31"/>
  <c r="D1601" i="31"/>
  <c r="D3398" i="31"/>
  <c r="D2643" i="31"/>
  <c r="D3695" i="31"/>
  <c r="D734" i="31"/>
  <c r="D2809" i="31"/>
  <c r="D3930" i="31"/>
  <c r="D5718" i="31"/>
  <c r="D5794" i="31"/>
  <c r="D5136" i="31"/>
  <c r="D3806" i="31"/>
  <c r="D1769" i="31"/>
  <c r="D3901" i="31"/>
  <c r="D3518" i="31"/>
  <c r="D5084" i="31"/>
  <c r="D190" i="31"/>
  <c r="D1521" i="31"/>
  <c r="D4362" i="31"/>
  <c r="D5861" i="31"/>
  <c r="D1703" i="31"/>
  <c r="D4917" i="31"/>
  <c r="D4994" i="31"/>
  <c r="D300" i="31"/>
  <c r="D2930" i="31"/>
  <c r="D173" i="31"/>
  <c r="D2332" i="31"/>
  <c r="D491" i="31"/>
  <c r="D5927" i="31"/>
  <c r="D830" i="31"/>
  <c r="D4922" i="31"/>
  <c r="D3827" i="31"/>
  <c r="D5062" i="31"/>
  <c r="D5413" i="31"/>
  <c r="D1892" i="31"/>
  <c r="D2929" i="31"/>
  <c r="D4031" i="31"/>
  <c r="D5172" i="31"/>
  <c r="D3161" i="31"/>
  <c r="D779" i="31"/>
  <c r="D2269" i="31"/>
  <c r="D1478" i="31"/>
  <c r="D102" i="31"/>
  <c r="D4918" i="31"/>
  <c r="D1693" i="31"/>
  <c r="D1321" i="31"/>
  <c r="D1567" i="31"/>
  <c r="D2250" i="31"/>
  <c r="D303" i="31"/>
  <c r="D2632" i="31"/>
  <c r="D2832" i="31"/>
  <c r="D1795" i="31"/>
  <c r="D6073" i="31"/>
  <c r="D380" i="31"/>
  <c r="D4962" i="31"/>
  <c r="D31" i="31"/>
  <c r="D4358" i="31"/>
  <c r="D5085" i="31"/>
  <c r="D2455" i="31"/>
  <c r="D838" i="31"/>
  <c r="D1333" i="31"/>
  <c r="D3464" i="31"/>
  <c r="D268" i="31"/>
  <c r="D5984" i="31"/>
  <c r="D204" i="31"/>
  <c r="D1630" i="31"/>
  <c r="D1477" i="31"/>
  <c r="D4567" i="31"/>
  <c r="D4069" i="31"/>
  <c r="D3074" i="31"/>
  <c r="D5587" i="31"/>
  <c r="D2986" i="31"/>
  <c r="D1392" i="31"/>
  <c r="D2769" i="31"/>
  <c r="D2127" i="31"/>
  <c r="D2620" i="31"/>
  <c r="D3236" i="31"/>
  <c r="D1723" i="31"/>
  <c r="D2358" i="31"/>
  <c r="D1840" i="31"/>
  <c r="D119" i="31"/>
  <c r="D4920" i="31"/>
  <c r="D359" i="31"/>
  <c r="D2961" i="31"/>
  <c r="D3566" i="31"/>
  <c r="D5108" i="31"/>
  <c r="D4094" i="31"/>
  <c r="D4894" i="31"/>
  <c r="D5174" i="31"/>
  <c r="D5337" i="31"/>
  <c r="D5249" i="31"/>
  <c r="D3890" i="31"/>
  <c r="D2428" i="31"/>
  <c r="D6215" i="31"/>
  <c r="D5716" i="31"/>
  <c r="D5974" i="31"/>
  <c r="D2570" i="31"/>
  <c r="D5054" i="31"/>
  <c r="D4024" i="31"/>
  <c r="D2726" i="31"/>
  <c r="D1177" i="31"/>
  <c r="D4446" i="31"/>
  <c r="D2688" i="31"/>
  <c r="D1826" i="31"/>
  <c r="D6352" i="31"/>
  <c r="D926" i="31"/>
  <c r="D834" i="31"/>
  <c r="D3828" i="31"/>
  <c r="D4639" i="31"/>
  <c r="D4197" i="31"/>
  <c r="D3892" i="31"/>
  <c r="D3217" i="31"/>
  <c r="D1113" i="31"/>
  <c r="D2743" i="31"/>
  <c r="D4570" i="31"/>
  <c r="D3132" i="31"/>
  <c r="D297" i="31"/>
  <c r="D2636" i="31"/>
  <c r="D2665" i="31"/>
  <c r="D1698" i="31"/>
  <c r="D6125" i="31"/>
  <c r="D2377" i="31"/>
  <c r="D3341" i="31"/>
  <c r="D5315" i="31"/>
  <c r="D5245" i="31"/>
  <c r="D1885" i="31"/>
  <c r="D5000" i="31"/>
  <c r="D2538" i="31"/>
  <c r="D4907" i="31"/>
  <c r="D2958" i="31"/>
  <c r="D6256" i="31"/>
  <c r="D2583" i="31"/>
  <c r="D948" i="31"/>
  <c r="D1858" i="31"/>
  <c r="D4545" i="31"/>
  <c r="D704" i="31"/>
  <c r="D566" i="31"/>
  <c r="D5102" i="31"/>
  <c r="D4246" i="31"/>
  <c r="D3076" i="31"/>
  <c r="D3955" i="31"/>
  <c r="D1369" i="31"/>
  <c r="D2639" i="31"/>
  <c r="D856" i="31"/>
  <c r="D3172" i="31"/>
  <c r="D681" i="31"/>
  <c r="D5665" i="31"/>
  <c r="D3876" i="31"/>
  <c r="D4915" i="31"/>
  <c r="D4525" i="31"/>
  <c r="D3842" i="31"/>
  <c r="D5263" i="31"/>
  <c r="D1100" i="31"/>
  <c r="D408" i="31"/>
  <c r="D1034" i="31"/>
  <c r="D5260" i="31"/>
  <c r="D3975" i="31"/>
  <c r="D1475" i="31"/>
  <c r="D4712" i="31"/>
  <c r="D5919" i="31"/>
  <c r="D5503" i="31"/>
  <c r="D3252" i="31"/>
  <c r="D2535" i="31"/>
  <c r="D2776" i="31"/>
  <c r="D4535" i="31"/>
  <c r="D589" i="31"/>
  <c r="D3659" i="31"/>
  <c r="D3967" i="31"/>
  <c r="D782" i="31"/>
  <c r="D3651" i="31"/>
  <c r="D4626" i="31"/>
  <c r="D1888" i="31"/>
  <c r="D1854" i="31"/>
  <c r="D3772" i="31"/>
  <c r="D1986" i="31"/>
  <c r="D3312" i="31"/>
  <c r="D3130" i="31"/>
  <c r="D1403" i="31"/>
  <c r="D2900" i="31"/>
  <c r="D2555" i="31"/>
  <c r="D5470" i="31"/>
  <c r="D4819" i="31"/>
  <c r="D2415" i="31"/>
  <c r="D4238" i="31"/>
  <c r="D2229" i="31"/>
  <c r="D953" i="31"/>
  <c r="D1358" i="31"/>
  <c r="D3778" i="31"/>
  <c r="D778" i="31"/>
  <c r="D3879" i="31"/>
  <c r="D720" i="31"/>
  <c r="D6297" i="31"/>
  <c r="D1813" i="31"/>
  <c r="D4019" i="31"/>
  <c r="D5647" i="31"/>
  <c r="D2732" i="31"/>
  <c r="D4945" i="31"/>
  <c r="D2709" i="31"/>
  <c r="D463" i="31"/>
  <c r="D4376" i="31"/>
  <c r="D6126" i="31"/>
  <c r="D5012" i="31"/>
  <c r="D75" i="31"/>
  <c r="D4737" i="31"/>
  <c r="D2667" i="31"/>
  <c r="D5926" i="31"/>
  <c r="D3694" i="31"/>
  <c r="D2830" i="31"/>
  <c r="D4892" i="31"/>
  <c r="D4002" i="31"/>
  <c r="D1340" i="31"/>
  <c r="D3034" i="31"/>
  <c r="D5572" i="31"/>
  <c r="D1212" i="31"/>
  <c r="D3451" i="31"/>
  <c r="D4451" i="31"/>
  <c r="D4383" i="31"/>
  <c r="D3053" i="31"/>
  <c r="D1049" i="31"/>
  <c r="D3673" i="31"/>
  <c r="D3387" i="31"/>
  <c r="D1180" i="31"/>
  <c r="D4360" i="31"/>
  <c r="D5309" i="31"/>
  <c r="D134" i="31"/>
  <c r="D5404" i="31"/>
  <c r="D2069" i="31"/>
  <c r="D4151" i="31"/>
  <c r="D290" i="31"/>
  <c r="D6079" i="31"/>
  <c r="D6311" i="31"/>
  <c r="D2432" i="31"/>
  <c r="D1096" i="31"/>
  <c r="D3069" i="31"/>
  <c r="D6092" i="31"/>
  <c r="D3004" i="31"/>
  <c r="D143" i="31"/>
  <c r="D2499" i="31"/>
  <c r="D2171" i="31"/>
  <c r="D2173" i="31"/>
  <c r="D4560" i="31"/>
  <c r="D358" i="31"/>
  <c r="D3148" i="31"/>
  <c r="D4606" i="31"/>
  <c r="D5390" i="31"/>
  <c r="D2496" i="31"/>
  <c r="D3588" i="31"/>
  <c r="D2394" i="31"/>
  <c r="D4517" i="31"/>
  <c r="D1966" i="31"/>
  <c r="D2333" i="31"/>
  <c r="D3454" i="31"/>
  <c r="D6248" i="31"/>
  <c r="D3564" i="31"/>
  <c r="D4575" i="31"/>
  <c r="D2972" i="31"/>
  <c r="D2716" i="31"/>
  <c r="D3995" i="31"/>
  <c r="D6251" i="31"/>
  <c r="D2850" i="31"/>
  <c r="D1433" i="31"/>
  <c r="D1043" i="31"/>
  <c r="D4260" i="31"/>
  <c r="D3083" i="31"/>
  <c r="D2727" i="31"/>
  <c r="D1671" i="31"/>
  <c r="D5407" i="31"/>
  <c r="D4735" i="31"/>
  <c r="D2412" i="31"/>
  <c r="D1525" i="31"/>
  <c r="D3215" i="31"/>
  <c r="D781" i="31"/>
  <c r="D3296" i="31"/>
  <c r="D969" i="31"/>
  <c r="D1597" i="31"/>
  <c r="D1957" i="31"/>
  <c r="D935" i="31"/>
  <c r="D4703" i="31"/>
  <c r="D6177" i="31"/>
  <c r="D1948" i="31"/>
  <c r="D216" i="31"/>
  <c r="D2966" i="31"/>
  <c r="D4679" i="31"/>
  <c r="D1518" i="31"/>
  <c r="D3031" i="31"/>
  <c r="D5286" i="31"/>
  <c r="D1756" i="31"/>
  <c r="D5100" i="31"/>
  <c r="D2151" i="31"/>
  <c r="D3390" i="31"/>
  <c r="D749" i="31"/>
  <c r="D4230" i="31"/>
  <c r="D415" i="31"/>
  <c r="D17" i="31"/>
  <c r="D4116" i="31"/>
  <c r="D6119" i="31"/>
  <c r="D3639" i="31"/>
  <c r="D1226" i="31"/>
  <c r="D827" i="31"/>
  <c r="D4156" i="31"/>
  <c r="D3117" i="31"/>
  <c r="D5354" i="31"/>
  <c r="D1076" i="31"/>
  <c r="D4083" i="31"/>
  <c r="D3954" i="31"/>
  <c r="D5296" i="31"/>
  <c r="D5105" i="31"/>
  <c r="D239" i="31"/>
  <c r="D2752" i="31"/>
  <c r="D2500" i="31"/>
  <c r="D2039" i="31"/>
  <c r="D5027" i="31"/>
  <c r="D2595" i="31"/>
  <c r="D5922" i="31"/>
  <c r="D5560" i="31"/>
  <c r="D6042" i="31"/>
  <c r="D2426" i="31"/>
  <c r="D2132" i="31"/>
  <c r="D3420" i="31"/>
  <c r="D4865" i="31"/>
  <c r="D3731" i="31"/>
  <c r="D4817" i="31"/>
  <c r="D873" i="31"/>
  <c r="D3700" i="31"/>
  <c r="D3956" i="31"/>
  <c r="D1508" i="31"/>
  <c r="D2245" i="31"/>
  <c r="D2176" i="31"/>
  <c r="D6279" i="31"/>
  <c r="D1052" i="31"/>
  <c r="D2117" i="31"/>
  <c r="D3834" i="31"/>
  <c r="D1757" i="31"/>
  <c r="D4948" i="31"/>
  <c r="D1964" i="31"/>
  <c r="D1639" i="31"/>
  <c r="D5505" i="31"/>
  <c r="D2847" i="31"/>
  <c r="D1729" i="31"/>
  <c r="D1202" i="31"/>
  <c r="D3244" i="31"/>
  <c r="D3768" i="31"/>
  <c r="D5344" i="31"/>
  <c r="D5022" i="31"/>
  <c r="D5660" i="31"/>
  <c r="D2165" i="31"/>
  <c r="D5093" i="31"/>
  <c r="D3060" i="31"/>
  <c r="D5832" i="31"/>
  <c r="D3272" i="31"/>
  <c r="D2999" i="31"/>
  <c r="D226" i="31"/>
  <c r="D304" i="31"/>
  <c r="D1407" i="31"/>
  <c r="D3704" i="31"/>
  <c r="D4978" i="31"/>
  <c r="D4224" i="31"/>
  <c r="D4384" i="31"/>
  <c r="D407" i="31"/>
  <c r="D4860" i="31"/>
  <c r="D2434" i="31"/>
  <c r="D1843" i="31"/>
  <c r="D4820" i="31"/>
  <c r="D5876" i="31"/>
  <c r="D166" i="31"/>
  <c r="D5546" i="31"/>
  <c r="D5936" i="31"/>
  <c r="D4295" i="31"/>
  <c r="D5192" i="31"/>
  <c r="D5561" i="31"/>
  <c r="D135" i="31"/>
  <c r="D2877" i="31"/>
  <c r="D4806" i="31"/>
  <c r="D2369" i="31"/>
  <c r="D156" i="31"/>
  <c r="D4536" i="31"/>
  <c r="D1426" i="31"/>
  <c r="D2350" i="31"/>
  <c r="D2128" i="31"/>
  <c r="D2194" i="31"/>
  <c r="D2976" i="31"/>
  <c r="D5912" i="31"/>
  <c r="D5629" i="31"/>
  <c r="D4075" i="31"/>
  <c r="D3504" i="31"/>
  <c r="D1580" i="31"/>
  <c r="D1574" i="31"/>
  <c r="D1255" i="31"/>
  <c r="D3788" i="31"/>
  <c r="D946" i="31"/>
  <c r="D1214" i="31"/>
  <c r="D458" i="31"/>
  <c r="D2787" i="31"/>
  <c r="D4749" i="31"/>
  <c r="D3374" i="31"/>
  <c r="D280" i="31"/>
  <c r="D3306" i="31"/>
  <c r="D3497" i="31"/>
  <c r="D5606" i="31"/>
  <c r="D479" i="31"/>
  <c r="D5510" i="31"/>
  <c r="D1558" i="31"/>
  <c r="D5299" i="31"/>
  <c r="D5213" i="31"/>
  <c r="D2628" i="31"/>
  <c r="D1891" i="31"/>
  <c r="D2867" i="31"/>
  <c r="D2883" i="31"/>
  <c r="D3697" i="31"/>
  <c r="D4373" i="31"/>
  <c r="D3392" i="31"/>
  <c r="D1616" i="31"/>
  <c r="D517" i="31"/>
  <c r="D4549" i="31"/>
  <c r="D1755" i="31"/>
  <c r="D1480" i="31"/>
  <c r="D5082" i="31"/>
  <c r="D803" i="31"/>
  <c r="D2581" i="31"/>
  <c r="D902" i="31"/>
  <c r="D3946" i="31"/>
  <c r="D3848" i="31"/>
  <c r="D3875" i="31"/>
  <c r="D141" i="31"/>
  <c r="D3220" i="31"/>
  <c r="D5761" i="31"/>
  <c r="D4099" i="31"/>
  <c r="D2735" i="31"/>
  <c r="D3877" i="31"/>
  <c r="D6195" i="31"/>
  <c r="D4328" i="31"/>
  <c r="D1315" i="31"/>
  <c r="D3655" i="31"/>
  <c r="D2814" i="31"/>
  <c r="D4010" i="31"/>
  <c r="D5559" i="31"/>
  <c r="D3595" i="31"/>
  <c r="D3921" i="31"/>
  <c r="D81" i="31"/>
  <c r="D5341" i="31"/>
  <c r="D2541" i="31"/>
  <c r="D108" i="31"/>
  <c r="D5603" i="31"/>
  <c r="D3535" i="31"/>
  <c r="D4291" i="31"/>
  <c r="D4498" i="31"/>
  <c r="D5240" i="31"/>
  <c r="D5324" i="31"/>
  <c r="D5910" i="31"/>
  <c r="D51" i="31"/>
  <c r="D4631" i="31"/>
  <c r="D5958" i="31"/>
  <c r="D5731" i="31"/>
  <c r="D3479" i="31"/>
  <c r="D5866" i="31"/>
  <c r="D764" i="31"/>
  <c r="D5144" i="31"/>
  <c r="D740" i="31"/>
  <c r="D3791" i="31"/>
  <c r="D4270" i="31"/>
  <c r="D4189" i="31"/>
  <c r="D1712" i="31"/>
  <c r="D5426" i="31"/>
  <c r="D4355" i="31"/>
  <c r="D1897" i="31"/>
  <c r="D5197" i="31"/>
  <c r="D2840" i="31"/>
  <c r="D1846" i="31"/>
  <c r="D4862" i="31"/>
  <c r="D1534" i="31"/>
  <c r="D2956" i="31"/>
  <c r="D3383" i="31"/>
  <c r="D2602" i="31"/>
  <c r="D3499" i="31"/>
  <c r="D4514" i="31"/>
  <c r="D1183" i="31"/>
  <c r="D4991" i="31"/>
  <c r="D668" i="31"/>
  <c r="D1700" i="31"/>
  <c r="D4551" i="31"/>
  <c r="D880" i="31"/>
  <c r="D267" i="31"/>
  <c r="D643" i="31"/>
  <c r="D4415" i="31"/>
  <c r="D3199" i="31"/>
  <c r="D3361" i="31"/>
  <c r="D5790" i="31"/>
  <c r="D496" i="31"/>
  <c r="D4921" i="31"/>
  <c r="D3614" i="31"/>
  <c r="D4755" i="31"/>
  <c r="D1058" i="31"/>
  <c r="D2187" i="31"/>
  <c r="D5078" i="31"/>
  <c r="D34" i="31"/>
  <c r="D2666" i="31"/>
  <c r="D6036" i="31"/>
  <c r="D3670" i="31"/>
  <c r="D655" i="31"/>
  <c r="D3986" i="31"/>
  <c r="D3819" i="31"/>
  <c r="D1699" i="31"/>
  <c r="D2554" i="31"/>
  <c r="D4691" i="31"/>
  <c r="D3541" i="31"/>
  <c r="D4507" i="31"/>
  <c r="D1240" i="31"/>
  <c r="D1811" i="31"/>
  <c r="D2418" i="31"/>
  <c r="D4327" i="31"/>
  <c r="D3671" i="31"/>
  <c r="D950" i="31"/>
  <c r="D4014" i="31"/>
  <c r="D5887" i="31"/>
  <c r="D1925" i="31"/>
  <c r="D975" i="31"/>
  <c r="D3920" i="31"/>
  <c r="D898" i="31"/>
  <c r="D2594" i="31"/>
  <c r="D855" i="31"/>
  <c r="D4000" i="31"/>
  <c r="D804" i="31"/>
  <c r="D1084" i="31"/>
  <c r="D5386" i="31"/>
  <c r="D864" i="31"/>
  <c r="D2817" i="31"/>
  <c r="D3908" i="31"/>
  <c r="D2642" i="31"/>
  <c r="D5622" i="31"/>
  <c r="D5720" i="31"/>
  <c r="D3039" i="31"/>
  <c r="D4222" i="31"/>
  <c r="D513" i="31"/>
  <c r="D6245" i="31"/>
  <c r="D1370" i="31"/>
  <c r="D4678" i="31"/>
  <c r="D3600" i="31"/>
  <c r="D3567" i="31"/>
  <c r="D2121" i="31"/>
  <c r="D1720" i="31"/>
  <c r="D2160" i="31"/>
  <c r="D1197" i="31"/>
  <c r="D323" i="31"/>
  <c r="D842" i="31"/>
  <c r="D4763" i="31"/>
  <c r="D5313" i="31"/>
  <c r="D3025" i="31"/>
  <c r="D4341" i="31"/>
  <c r="D109" i="31"/>
  <c r="D2834" i="31"/>
  <c r="D5267" i="31"/>
  <c r="D5733" i="31"/>
  <c r="D5793" i="31"/>
  <c r="D5708" i="31"/>
  <c r="D3235" i="31"/>
  <c r="D6093" i="31"/>
  <c r="D1503" i="31"/>
  <c r="D531" i="31"/>
  <c r="D5617" i="31"/>
  <c r="D4110" i="31"/>
  <c r="D4467" i="31"/>
  <c r="D1152" i="31"/>
  <c r="D177" i="31"/>
  <c r="D299" i="31"/>
  <c r="D1374" i="31"/>
  <c r="D4120" i="31"/>
  <c r="D4008" i="31"/>
  <c r="D2202" i="31"/>
  <c r="D3630" i="31"/>
  <c r="D2544" i="31"/>
  <c r="D139" i="31"/>
  <c r="D1162" i="31"/>
  <c r="D3243" i="31"/>
  <c r="D596" i="31"/>
  <c r="D5306" i="31"/>
  <c r="D3684" i="31"/>
  <c r="D3647" i="31"/>
  <c r="D5694" i="31"/>
  <c r="D980" i="31"/>
  <c r="D4398" i="31"/>
  <c r="D3230" i="31"/>
  <c r="D4334" i="31"/>
  <c r="D4880" i="31"/>
  <c r="D5283" i="31"/>
  <c r="D5207" i="31"/>
  <c r="D2521" i="31"/>
  <c r="D2261" i="31"/>
  <c r="D259" i="31"/>
  <c r="D5862" i="31"/>
  <c r="D1893" i="31"/>
  <c r="D5803" i="31"/>
  <c r="D1682" i="31"/>
  <c r="D3769" i="31"/>
  <c r="D5531" i="31"/>
  <c r="D6124" i="31"/>
  <c r="D2872" i="31"/>
  <c r="D2417" i="31"/>
  <c r="D4793" i="31"/>
  <c r="D2997" i="31"/>
  <c r="D2334" i="31"/>
  <c r="D4719" i="31"/>
  <c r="D3443" i="31"/>
  <c r="D2254" i="31"/>
  <c r="D2509" i="31"/>
  <c r="D5123" i="31"/>
  <c r="D6035" i="31"/>
  <c r="D441" i="31"/>
  <c r="D5805" i="31"/>
  <c r="D3250" i="31"/>
  <c r="D2816" i="31"/>
  <c r="D6250" i="31"/>
  <c r="D5467" i="31"/>
  <c r="D3721" i="31"/>
  <c r="D2316" i="31"/>
  <c r="D3358" i="31"/>
  <c r="D4125" i="31"/>
  <c r="D5770" i="31"/>
  <c r="D3635" i="31"/>
  <c r="D5538" i="31"/>
  <c r="D5527" i="31"/>
  <c r="D677" i="31"/>
  <c r="D1469" i="31"/>
  <c r="D1219" i="31"/>
  <c r="D169" i="31"/>
  <c r="D5630" i="31"/>
  <c r="D5214" i="31"/>
  <c r="D5653" i="31"/>
  <c r="D3569" i="31"/>
  <c r="D4807" i="31"/>
  <c r="D5529" i="31"/>
  <c r="D2441" i="31"/>
  <c r="D5437" i="31"/>
  <c r="D2372" i="31"/>
  <c r="D4501" i="31"/>
  <c r="D5228" i="31"/>
  <c r="D2784" i="31"/>
  <c r="D5029" i="31"/>
  <c r="D2034" i="31"/>
  <c r="D5266" i="31"/>
  <c r="D1244" i="31"/>
  <c r="D4985" i="31"/>
  <c r="D3580" i="31"/>
  <c r="D5193" i="31"/>
  <c r="D2968" i="31"/>
  <c r="D2210" i="31"/>
  <c r="D1269" i="31"/>
  <c r="D6238" i="31"/>
  <c r="D3613" i="31"/>
  <c r="D3915" i="31"/>
  <c r="D5543" i="31"/>
  <c r="D3240" i="31"/>
  <c r="D175" i="31"/>
  <c r="D3663" i="31"/>
  <c r="D1301" i="31"/>
  <c r="D6309" i="31"/>
  <c r="D434" i="31"/>
  <c r="D1073" i="31"/>
  <c r="D1463" i="31"/>
  <c r="D2768" i="31"/>
  <c r="D3102" i="31"/>
  <c r="D1188" i="31"/>
  <c r="D5885" i="31"/>
  <c r="D184" i="31"/>
  <c r="D2495" i="31"/>
  <c r="D53" i="31"/>
  <c r="D3472" i="31"/>
  <c r="D3054" i="31"/>
  <c r="D2114" i="31"/>
  <c r="D5858" i="31"/>
  <c r="D4298" i="31"/>
  <c r="D4275" i="31"/>
  <c r="D1145" i="31"/>
  <c r="D616" i="31"/>
  <c r="D1834" i="31"/>
  <c r="D6320" i="31"/>
  <c r="D1951" i="31"/>
  <c r="D5604" i="31"/>
  <c r="D1297" i="31"/>
  <c r="D2789" i="31"/>
  <c r="D5331" i="31"/>
  <c r="D5068" i="31"/>
  <c r="D3209" i="31"/>
  <c r="D990" i="31"/>
  <c r="D3177" i="31"/>
  <c r="D2346" i="31"/>
  <c r="D2361" i="31"/>
  <c r="D4252" i="31"/>
  <c r="D818" i="31"/>
  <c r="D2818" i="31"/>
  <c r="D5959" i="31"/>
  <c r="D5748" i="31"/>
  <c r="D4385" i="31"/>
  <c r="D1582" i="31"/>
  <c r="D3241" i="31"/>
  <c r="D592" i="31"/>
  <c r="D5091" i="31"/>
  <c r="D5431" i="31"/>
  <c r="D5031" i="31"/>
  <c r="D1395" i="31"/>
  <c r="D4906" i="31"/>
  <c r="D5421" i="31"/>
  <c r="D2812" i="31"/>
  <c r="D1526" i="31"/>
  <c r="D5980" i="31"/>
  <c r="D4530" i="31"/>
  <c r="D1736" i="31"/>
  <c r="D964" i="31"/>
  <c r="D249" i="31"/>
  <c r="D5384" i="31"/>
  <c r="D6225" i="31"/>
  <c r="D3189" i="31"/>
  <c r="D1844" i="31"/>
  <c r="D588" i="31"/>
  <c r="D4139" i="31"/>
  <c r="D1719" i="31"/>
  <c r="D281" i="31"/>
  <c r="D1312" i="31"/>
  <c r="D1229" i="31"/>
  <c r="D2895" i="31"/>
  <c r="D6313" i="31"/>
  <c r="D363" i="31"/>
  <c r="D647" i="31"/>
  <c r="D1539" i="31"/>
  <c r="D5589" i="31"/>
  <c r="D4039" i="31"/>
  <c r="D3988" i="31"/>
  <c r="D4017" i="31"/>
  <c r="D4490" i="31"/>
  <c r="D4836" i="31"/>
  <c r="D3028" i="31"/>
  <c r="D4253" i="31"/>
  <c r="D5408" i="31"/>
  <c r="D5311" i="31"/>
  <c r="D606" i="31"/>
  <c r="D3477" i="31"/>
  <c r="D1838" i="31"/>
  <c r="D5205" i="31"/>
  <c r="D3225" i="31"/>
  <c r="D2977" i="31"/>
  <c r="D199" i="31"/>
  <c r="D117" i="31"/>
  <c r="D602" i="31"/>
  <c r="D2520" i="31"/>
  <c r="D500" i="31"/>
  <c r="D1663" i="31"/>
  <c r="D4202" i="31"/>
  <c r="D4899" i="31"/>
  <c r="D922" i="31"/>
  <c r="D418" i="31"/>
  <c r="D2725" i="31"/>
  <c r="D2510" i="31"/>
  <c r="D3755" i="31"/>
  <c r="D1171" i="31"/>
  <c r="D649" i="31"/>
  <c r="D2206" i="31"/>
  <c r="D3850" i="31"/>
  <c r="D5069" i="31"/>
  <c r="D5227" i="31"/>
  <c r="D2429" i="31"/>
  <c r="D2980" i="31"/>
  <c r="D321" i="31"/>
  <c r="D3604" i="31"/>
  <c r="D6114" i="31"/>
  <c r="D2931" i="31"/>
  <c r="D3344" i="31"/>
  <c r="D5931" i="31"/>
  <c r="D2223" i="31"/>
  <c r="D3348" i="31"/>
  <c r="D5222" i="31"/>
  <c r="D3864" i="31"/>
  <c r="D4323" i="31"/>
  <c r="D3513" i="31"/>
  <c r="D329" i="31"/>
  <c r="D4613" i="31"/>
  <c r="D1009" i="31"/>
  <c r="D6286" i="31"/>
  <c r="D2798" i="31"/>
  <c r="D899" i="31"/>
  <c r="D3018" i="31"/>
  <c r="D3419" i="31"/>
  <c r="D1490" i="31"/>
  <c r="D3698" i="31"/>
  <c r="D1309" i="31"/>
  <c r="D4794" i="31"/>
  <c r="D1758" i="31"/>
  <c r="D273" i="31"/>
  <c r="D5698" i="31"/>
  <c r="D5932" i="31"/>
  <c r="D5828" i="31"/>
  <c r="D3559" i="31"/>
  <c r="D6253" i="31"/>
  <c r="D6233" i="31"/>
  <c r="D4924" i="31"/>
  <c r="D4391" i="31"/>
  <c r="D766" i="31"/>
  <c r="D5987" i="31"/>
  <c r="D4526" i="31"/>
  <c r="D378" i="31"/>
  <c r="D3444" i="31"/>
  <c r="D138" i="31"/>
  <c r="D3696" i="31"/>
  <c r="D820" i="31"/>
  <c r="D2678" i="31"/>
  <c r="D5853" i="31"/>
  <c r="D3753" i="31"/>
  <c r="D3840" i="31"/>
  <c r="D797" i="31"/>
  <c r="D1921" i="31"/>
  <c r="D5322" i="31"/>
  <c r="D3136" i="31"/>
  <c r="D2720" i="31"/>
  <c r="D4294" i="31"/>
  <c r="D5338" i="31"/>
  <c r="D2112" i="31"/>
  <c r="D4190" i="31"/>
  <c r="D1399" i="31"/>
  <c r="D6326" i="31"/>
  <c r="D4879" i="31"/>
  <c r="D6204" i="31"/>
  <c r="D5806" i="31"/>
  <c r="D4212" i="31"/>
  <c r="D2203" i="31"/>
  <c r="D2323" i="31"/>
  <c r="D4076" i="31"/>
  <c r="D1822" i="31"/>
  <c r="D703" i="31"/>
  <c r="D5899" i="31"/>
  <c r="D5971" i="31"/>
  <c r="D934" i="31"/>
  <c r="D1377" i="31"/>
  <c r="D3722" i="31"/>
  <c r="D1667" i="31"/>
  <c r="D913" i="31"/>
  <c r="D955" i="31"/>
  <c r="D5511" i="31"/>
  <c r="D5206" i="31"/>
  <c r="D2443" i="31"/>
  <c r="D2457" i="31"/>
  <c r="D4697" i="31"/>
  <c r="D560" i="31"/>
  <c r="D1894" i="31"/>
  <c r="D2174" i="31"/>
  <c r="D4813" i="31"/>
  <c r="D2797" i="31"/>
  <c r="D5411" i="31"/>
  <c r="D4779" i="31"/>
  <c r="D2029" i="31"/>
  <c r="D1131" i="31"/>
  <c r="D4573" i="31"/>
  <c r="D5122" i="31"/>
  <c r="D3351" i="31"/>
  <c r="D900" i="31"/>
  <c r="D5456" i="31"/>
  <c r="D3751" i="31"/>
  <c r="D4220" i="31"/>
  <c r="D478" i="31"/>
  <c r="D4713" i="31"/>
  <c r="D457" i="31"/>
  <c r="D450" i="31"/>
  <c r="D2992" i="31"/>
  <c r="D984" i="31"/>
  <c r="D1247" i="31"/>
  <c r="D1268" i="31"/>
  <c r="D886" i="31"/>
  <c r="D1586" i="31"/>
  <c r="D960" i="31"/>
  <c r="D3771" i="31"/>
  <c r="D1025" i="31"/>
  <c r="D3858" i="31"/>
  <c r="D5451" i="31"/>
  <c r="D5749" i="31"/>
  <c r="D3664" i="31"/>
  <c r="D6234" i="31"/>
  <c r="D1898" i="31"/>
  <c r="D6212" i="31"/>
  <c r="D5385" i="31"/>
  <c r="D2279" i="31"/>
  <c r="D2144" i="31"/>
  <c r="D6121" i="31"/>
  <c r="D4699" i="31"/>
  <c r="D4601" i="31"/>
  <c r="D828" i="31"/>
  <c r="D5368" i="31"/>
  <c r="D4655" i="31"/>
  <c r="D890" i="31"/>
  <c r="D2140" i="31"/>
  <c r="D5551" i="31"/>
  <c r="D97" i="31"/>
  <c r="D4524" i="31"/>
  <c r="D5921" i="31"/>
  <c r="D6314" i="31"/>
  <c r="D5528" i="31"/>
  <c r="D2098" i="31"/>
  <c r="D1258" i="31"/>
  <c r="D200" i="31"/>
  <c r="D3944" i="31"/>
  <c r="D1980" i="31"/>
  <c r="D5992" i="31"/>
  <c r="D5668" i="31"/>
  <c r="D6333" i="31"/>
  <c r="D4118" i="31"/>
  <c r="D1555" i="31"/>
  <c r="D4135" i="31"/>
  <c r="D1265" i="31"/>
  <c r="D2545" i="31"/>
  <c r="D1533" i="31"/>
  <c r="D1643" i="31"/>
  <c r="D2625" i="31"/>
  <c r="D4547" i="31"/>
  <c r="D604" i="31"/>
  <c r="D5901" i="31"/>
  <c r="D4605" i="31"/>
  <c r="D3701" i="31"/>
  <c r="D2367" i="31"/>
  <c r="D6342" i="31"/>
  <c r="D959" i="31"/>
  <c r="D6041" i="31"/>
  <c r="D1803" i="31"/>
  <c r="D1932" i="31"/>
  <c r="D2201" i="31"/>
  <c r="D1904" i="31"/>
  <c r="D1296" i="31"/>
  <c r="D3364" i="31"/>
  <c r="D5436" i="31"/>
  <c r="D3134" i="31"/>
  <c r="D865" i="31"/>
  <c r="D2775" i="31"/>
  <c r="D2450" i="31"/>
  <c r="D5498" i="31"/>
  <c r="D917" i="31"/>
  <c r="D579" i="31"/>
  <c r="D251" i="31"/>
  <c r="D961" i="31"/>
  <c r="D1008" i="31"/>
  <c r="D3885" i="31"/>
  <c r="D5047" i="31"/>
  <c r="D6240" i="31"/>
  <c r="D1709" i="31"/>
  <c r="D3884" i="31"/>
  <c r="D2919" i="31"/>
  <c r="D4800" i="31"/>
  <c r="D466" i="31"/>
  <c r="D5394" i="31"/>
  <c r="D693" i="31"/>
  <c r="D3837" i="31"/>
  <c r="D2405" i="31"/>
  <c r="D5125" i="31"/>
  <c r="D3544" i="31"/>
  <c r="D3853" i="31"/>
  <c r="D295" i="31"/>
  <c r="D1541" i="31"/>
  <c r="D5034" i="31"/>
  <c r="D4491" i="31"/>
  <c r="D591" i="31"/>
  <c r="D4811" i="31"/>
  <c r="D6186" i="31"/>
  <c r="D3951" i="31"/>
  <c r="D5330" i="31"/>
  <c r="D4649" i="31"/>
  <c r="D1864" i="31"/>
  <c r="D433" i="31"/>
  <c r="D410" i="31"/>
  <c r="D2750" i="31"/>
  <c r="D5619" i="31"/>
  <c r="D1033" i="31"/>
  <c r="D1488" i="31"/>
  <c r="D1150" i="31"/>
  <c r="D630" i="31"/>
  <c r="D839" i="31"/>
  <c r="D136" i="31"/>
  <c r="D732" i="31"/>
  <c r="D3520" i="31"/>
  <c r="D1103" i="31"/>
  <c r="D3052" i="31"/>
  <c r="D796" i="31"/>
  <c r="D1669" i="31"/>
  <c r="D2502" i="31"/>
  <c r="D5995" i="31"/>
  <c r="D1329" i="31"/>
  <c r="D5710" i="31"/>
  <c r="D2515" i="31"/>
  <c r="D4344" i="31"/>
  <c r="D5308" i="31"/>
  <c r="D4482" i="31"/>
  <c r="D4861" i="31"/>
  <c r="D533" i="31"/>
  <c r="D2177" i="31"/>
  <c r="D2001" i="31"/>
  <c r="D5147" i="31"/>
  <c r="D4504" i="31"/>
  <c r="D2707" i="31"/>
  <c r="D282" i="31"/>
  <c r="D751" i="31"/>
  <c r="D1208" i="31"/>
  <c r="D4711" i="31"/>
  <c r="D4280" i="31"/>
  <c r="D3166" i="31"/>
  <c r="D1218" i="31"/>
  <c r="D6185" i="31"/>
  <c r="D4624" i="31"/>
  <c r="D4077" i="31"/>
  <c r="D2167" i="31"/>
  <c r="D2751" i="31"/>
  <c r="D16" i="31"/>
  <c r="D1842" i="31"/>
  <c r="D5388" i="31"/>
  <c r="D4143" i="31"/>
  <c r="D930" i="31"/>
  <c r="D3284" i="31"/>
  <c r="D2897" i="31"/>
  <c r="D1642" i="31"/>
  <c r="D2046" i="31"/>
  <c r="D2366" i="31"/>
  <c r="D3157" i="31"/>
  <c r="D1585" i="31"/>
  <c r="D1236" i="31"/>
  <c r="D316" i="31"/>
  <c r="D3197" i="31"/>
  <c r="D2902" i="31"/>
  <c r="D391" i="31"/>
  <c r="D5323" i="31"/>
  <c r="D5918" i="31"/>
  <c r="D1882" i="31"/>
  <c r="D2158" i="31"/>
  <c r="D412" i="31"/>
  <c r="D3543" i="31"/>
  <c r="D105" i="31"/>
  <c r="D1256" i="31"/>
  <c r="D4394" i="31"/>
  <c r="D4368" i="31"/>
  <c r="D4759" i="31"/>
  <c r="D5965" i="31"/>
  <c r="D1940" i="31"/>
  <c r="D1650" i="31"/>
  <c r="D155" i="31"/>
  <c r="D1942" i="31"/>
  <c r="D563" i="31"/>
  <c r="D3256" i="31"/>
  <c r="D5537" i="31"/>
  <c r="D1993" i="31"/>
  <c r="D4020" i="31"/>
  <c r="D3135" i="31"/>
  <c r="D5145" i="31"/>
  <c r="D2341" i="31"/>
  <c r="D4983" i="31"/>
  <c r="D663" i="31"/>
  <c r="D3133" i="31"/>
  <c r="D1783" i="31"/>
  <c r="D628" i="31"/>
  <c r="D1918" i="31"/>
  <c r="D5494" i="31"/>
  <c r="D4893" i="31"/>
  <c r="D3583" i="31"/>
  <c r="D2785" i="31"/>
  <c r="D1658" i="31"/>
  <c r="D2737" i="31"/>
  <c r="D4939" i="31"/>
  <c r="D3149" i="31"/>
  <c r="D1919" i="31"/>
  <c r="D2862" i="31"/>
  <c r="D1937" i="31"/>
  <c r="D5017" i="31"/>
  <c r="D1617" i="31"/>
  <c r="D1659" i="31"/>
  <c r="D550" i="31"/>
  <c r="D5215" i="31"/>
  <c r="D2994" i="31"/>
  <c r="D5438" i="31"/>
  <c r="D6104" i="31"/>
  <c r="D868" i="31"/>
  <c r="D2436" i="31"/>
  <c r="D1262" i="31"/>
  <c r="D4901" i="31"/>
  <c r="D5549" i="31"/>
  <c r="D2197" i="31"/>
  <c r="D1914" i="31"/>
  <c r="D2551" i="31"/>
  <c r="D425" i="31"/>
  <c r="D1615" i="31"/>
  <c r="D4424" i="31"/>
  <c r="D5878" i="31"/>
  <c r="D4324" i="31"/>
  <c r="D5831" i="31"/>
  <c r="D1238" i="31"/>
  <c r="D202" i="31"/>
  <c r="D2324" i="31"/>
  <c r="D632" i="31"/>
  <c r="D3907" i="31"/>
  <c r="D736" i="31"/>
  <c r="D5310" i="31"/>
  <c r="D338" i="31"/>
  <c r="D471" i="31"/>
  <c r="D2615" i="31"/>
  <c r="D107" i="31"/>
  <c r="D6237" i="31"/>
  <c r="D2774" i="31"/>
  <c r="D2793" i="31"/>
  <c r="D4956" i="31"/>
  <c r="D3926" i="31"/>
  <c r="D5454" i="31"/>
  <c r="D2479" i="31"/>
  <c r="D1182" i="31"/>
  <c r="D1718" i="31"/>
  <c r="D5865" i="31"/>
  <c r="D1561" i="31"/>
  <c r="D4354" i="31"/>
  <c r="D2758" i="31"/>
  <c r="D5636" i="31"/>
  <c r="D4090" i="31"/>
  <c r="D5190" i="31"/>
  <c r="D3687" i="31"/>
  <c r="D3597" i="31"/>
  <c r="D2301" i="31"/>
  <c r="D3982" i="31"/>
  <c r="D5219" i="31"/>
  <c r="D5525" i="31"/>
  <c r="D5089" i="31"/>
  <c r="D4478" i="31"/>
  <c r="D515" i="31"/>
  <c r="D2381" i="31"/>
  <c r="D3073" i="31"/>
  <c r="D1984" i="31"/>
  <c r="D2513" i="31"/>
  <c r="D5071" i="31"/>
  <c r="D548" i="31"/>
  <c r="D2668" i="31"/>
  <c r="D4541" i="31"/>
  <c r="D6147" i="31"/>
  <c r="D1871" i="31"/>
  <c r="D6166" i="31"/>
  <c r="D4380" i="31"/>
  <c r="D2400" i="31"/>
  <c r="D5809" i="31"/>
  <c r="D440" i="31"/>
  <c r="D5243" i="31"/>
  <c r="D5602" i="31"/>
  <c r="D4910" i="31"/>
  <c r="D4748" i="31"/>
  <c r="D3026" i="31"/>
  <c r="D82" i="31"/>
  <c r="D5187" i="31"/>
  <c r="D5021" i="31"/>
  <c r="D1832" i="31"/>
  <c r="D4833" i="31"/>
  <c r="D5651" i="31"/>
  <c r="D640" i="31"/>
  <c r="D5186" i="31"/>
  <c r="D3484" i="31"/>
  <c r="D4214" i="31"/>
  <c r="D5897" i="31"/>
  <c r="D188" i="31"/>
  <c r="D2586" i="31"/>
  <c r="D4604" i="31"/>
  <c r="D3707" i="31"/>
  <c r="D1424" i="31"/>
  <c r="D6164" i="31"/>
  <c r="D4400" i="31"/>
  <c r="D836" i="31"/>
  <c r="D1355" i="31"/>
  <c r="D60" i="31"/>
  <c r="D995" i="31"/>
  <c r="D1855" i="31"/>
  <c r="D5800" i="31"/>
  <c r="D1115" i="31"/>
  <c r="D2298" i="31"/>
  <c r="D4445" i="31"/>
  <c r="D3160" i="31"/>
  <c r="D2163" i="31"/>
  <c r="D2286" i="31"/>
  <c r="D5269" i="31"/>
  <c r="D1114" i="31"/>
  <c r="D4500" i="31"/>
  <c r="D37" i="31"/>
  <c r="D384" i="31"/>
  <c r="D4045" i="31"/>
  <c r="D3693" i="31"/>
  <c r="D6090" i="31"/>
  <c r="D3745" i="31"/>
  <c r="D1665" i="31"/>
  <c r="D2030" i="31"/>
  <c r="D4016" i="31"/>
  <c r="D5060" i="31"/>
  <c r="D3299" i="31"/>
  <c r="D3575" i="31"/>
  <c r="D931" i="31"/>
  <c r="D4461" i="31"/>
  <c r="D5518" i="31"/>
  <c r="D754" i="31"/>
  <c r="D1140" i="31"/>
  <c r="D366" i="31"/>
  <c r="D3385" i="31"/>
  <c r="D5262" i="31"/>
  <c r="D4180" i="31"/>
  <c r="D2109" i="31"/>
  <c r="D4828" i="31"/>
  <c r="D5065" i="31"/>
  <c r="D1071" i="31"/>
  <c r="D6050" i="31"/>
  <c r="D6016" i="31"/>
  <c r="D1163" i="31"/>
  <c r="D1866" i="31"/>
  <c r="D4427" i="31"/>
  <c r="D4066" i="31"/>
  <c r="D78" i="31"/>
  <c r="D5397" i="31"/>
  <c r="D3414" i="31"/>
  <c r="D5990" i="31"/>
  <c r="D786" i="31"/>
  <c r="D1538" i="31"/>
  <c r="D3008" i="31"/>
  <c r="D3859" i="31"/>
  <c r="D2031" i="31"/>
  <c r="D2892" i="31"/>
  <c r="D3498" i="31"/>
  <c r="D3169" i="31"/>
  <c r="D4269" i="31"/>
  <c r="D2806" i="31"/>
  <c r="D3807" i="31"/>
  <c r="D5536" i="31"/>
  <c r="D6137" i="31"/>
  <c r="D2516" i="31"/>
  <c r="D4297" i="31"/>
  <c r="D2411" i="31"/>
  <c r="D6061" i="31"/>
  <c r="D2423" i="31"/>
  <c r="D3486" i="31"/>
  <c r="D4434" i="31"/>
  <c r="D2243" i="31"/>
  <c r="D2252" i="31"/>
  <c r="D3283" i="31"/>
  <c r="D540" i="31"/>
  <c r="D4736" i="31"/>
  <c r="D1825" i="31"/>
  <c r="D1739" i="31"/>
  <c r="D5817" i="31"/>
  <c r="D2207" i="31"/>
  <c r="D5709" i="31"/>
  <c r="D713" i="31"/>
  <c r="D1345" i="31"/>
  <c r="D6142" i="31"/>
  <c r="D221" i="31"/>
  <c r="D576" i="31"/>
  <c r="D1373" i="31"/>
  <c r="D5001" i="31"/>
  <c r="D4869" i="31"/>
  <c r="D5941" i="31"/>
  <c r="D6150" i="31"/>
  <c r="D3340" i="31"/>
  <c r="D5216" i="31"/>
  <c r="D761" i="31"/>
  <c r="D1146" i="31"/>
  <c r="D2172" i="31"/>
  <c r="D724" i="31"/>
  <c r="D6102" i="31"/>
  <c r="D1751" i="31"/>
  <c r="D2482" i="31"/>
  <c r="D4030" i="31"/>
  <c r="D137" i="31"/>
  <c r="D1779" i="31"/>
  <c r="D4683" i="31"/>
  <c r="D2960" i="31"/>
  <c r="D6059" i="31"/>
  <c r="D3402" i="31"/>
  <c r="D1263" i="31"/>
  <c r="D1425" i="31"/>
  <c r="D400" i="31"/>
  <c r="D6275" i="31"/>
  <c r="D2728" i="31"/>
  <c r="D1168" i="31"/>
  <c r="D5380" i="31"/>
  <c r="D2896" i="31"/>
  <c r="D5556" i="31"/>
  <c r="D5057" i="31"/>
  <c r="D4194" i="31"/>
  <c r="D3596" i="31"/>
  <c r="D2449" i="31"/>
  <c r="D3068" i="31"/>
  <c r="D2002" i="31"/>
  <c r="D2036" i="31"/>
  <c r="D4722" i="31"/>
  <c r="D6223" i="31"/>
  <c r="D4159" i="31"/>
  <c r="D6134" i="31"/>
  <c r="D3646" i="31"/>
  <c r="D4831" i="31"/>
  <c r="D3957" i="31"/>
  <c r="D3400" i="31"/>
  <c r="D111" i="31"/>
  <c r="D4277" i="31"/>
  <c r="D6154" i="31"/>
  <c r="D4774" i="31"/>
  <c r="D878" i="31"/>
  <c r="D6260" i="31"/>
  <c r="D5161" i="31"/>
  <c r="D5855" i="31"/>
  <c r="D4122" i="31"/>
  <c r="D603" i="31"/>
  <c r="D3526" i="31"/>
  <c r="D2058" i="31"/>
  <c r="D3140" i="31"/>
  <c r="D2290" i="31"/>
  <c r="D5225" i="31"/>
  <c r="D2304" i="31"/>
  <c r="D5131" i="31"/>
  <c r="D2567" i="31"/>
  <c r="D3024" i="31"/>
  <c r="D6051" i="31"/>
  <c r="D3388" i="31"/>
  <c r="D309" i="31"/>
  <c r="D2609" i="31"/>
  <c r="D1022" i="31"/>
  <c r="D4293" i="31"/>
  <c r="D5076" i="31"/>
  <c r="D4211" i="31"/>
  <c r="D743" i="31"/>
  <c r="D4791" i="31"/>
  <c r="D9" i="31"/>
  <c r="D1072" i="31"/>
  <c r="D3450" i="31"/>
  <c r="D1870" i="31"/>
  <c r="D2467" i="31"/>
  <c r="D1069" i="31"/>
  <c r="D4747" i="31"/>
  <c r="D1694" i="31"/>
  <c r="D1165" i="31"/>
  <c r="D3571" i="31"/>
  <c r="D2810" i="31"/>
  <c r="D1191" i="31"/>
  <c r="D2533" i="31"/>
  <c r="D4455" i="31"/>
  <c r="D957" i="31"/>
  <c r="D2297" i="31"/>
  <c r="D2635" i="31"/>
  <c r="D5682" i="31"/>
  <c r="D5986" i="31"/>
  <c r="D811" i="31"/>
  <c r="D1044" i="31"/>
  <c r="D1810" i="31"/>
  <c r="D4886" i="31"/>
  <c r="D1457" i="31"/>
  <c r="D4717" i="31"/>
  <c r="D489" i="31"/>
  <c r="D2795" i="31"/>
  <c r="D2549" i="31"/>
  <c r="D3780" i="31"/>
  <c r="D927" i="31"/>
  <c r="D2277" i="31"/>
  <c r="D3159" i="31"/>
  <c r="D3553" i="31"/>
  <c r="D1603" i="31"/>
  <c r="D5638" i="31"/>
  <c r="D6310" i="31"/>
  <c r="D360" i="31"/>
  <c r="D1127" i="31"/>
  <c r="D4475" i="31"/>
  <c r="D3503" i="31"/>
  <c r="D414" i="31"/>
  <c r="D2915" i="31"/>
  <c r="D294" i="31"/>
  <c r="D5982" i="31"/>
  <c r="D5756" i="31"/>
  <c r="D2790" i="31"/>
  <c r="D2979" i="31"/>
  <c r="D5357" i="31"/>
  <c r="D2227" i="31"/>
  <c r="D88" i="31"/>
  <c r="D1604" i="31"/>
  <c r="D2489" i="31"/>
  <c r="D6183" i="31"/>
  <c r="D2402" i="31"/>
  <c r="D577" i="31"/>
  <c r="D3227" i="31"/>
  <c r="D1680" i="31"/>
  <c r="D5037" i="31"/>
  <c r="D1279" i="31"/>
  <c r="D1695" i="31"/>
  <c r="D1737" i="31"/>
  <c r="D5038" i="31"/>
  <c r="D4096" i="31"/>
  <c r="D976" i="31"/>
  <c r="D4657" i="31"/>
  <c r="D4450" i="31"/>
  <c r="D1851" i="31"/>
  <c r="D5422" i="31"/>
  <c r="D5257" i="31"/>
  <c r="D1738" i="31"/>
  <c r="D3881" i="31"/>
  <c r="D2511" i="31"/>
  <c r="D4111" i="31"/>
  <c r="D71" i="31"/>
  <c r="D6247" i="31"/>
  <c r="D2608" i="31"/>
  <c r="D1440" i="31"/>
  <c r="D4824" i="31"/>
  <c r="D2539" i="31"/>
  <c r="D4870" i="31"/>
  <c r="D2619" i="31"/>
  <c r="D4152" i="31"/>
  <c r="D1793" i="31"/>
  <c r="D5181" i="31"/>
  <c r="D1243" i="31"/>
  <c r="D2150" i="31"/>
  <c r="D4709" i="31"/>
  <c r="D2141" i="31"/>
  <c r="D1432" i="31"/>
  <c r="D4798" i="31"/>
  <c r="D5359" i="31"/>
  <c r="D4005" i="31"/>
  <c r="D582" i="31"/>
  <c r="D4529" i="31"/>
  <c r="D2512" i="31"/>
  <c r="D2932" i="31"/>
  <c r="D1134" i="31"/>
  <c r="D1635" i="31"/>
  <c r="D5554" i="31"/>
  <c r="D3131" i="31"/>
  <c r="D1971" i="31"/>
  <c r="D5707" i="31"/>
  <c r="D835" i="31"/>
  <c r="D5182" i="31"/>
  <c r="D6315" i="31"/>
  <c r="D6284" i="31"/>
  <c r="D6108" i="31"/>
  <c r="D569" i="31"/>
  <c r="D2219" i="31"/>
  <c r="D4643" i="31"/>
  <c r="D286" i="31"/>
  <c r="D1169" i="31"/>
  <c r="D4980" i="31"/>
  <c r="D3043" i="31"/>
  <c r="D3393" i="31"/>
  <c r="D5679" i="31"/>
  <c r="D6145" i="31"/>
  <c r="D5879" i="31"/>
  <c r="D3077" i="31"/>
  <c r="D2783" i="31"/>
  <c r="D5325" i="31"/>
  <c r="D6140" i="31"/>
  <c r="D6098" i="31"/>
  <c r="D2565" i="31"/>
  <c r="D2224" i="31"/>
  <c r="D1706" i="31"/>
  <c r="D4576" i="31"/>
  <c r="D4572" i="31"/>
  <c r="D3997" i="31"/>
  <c r="D4846" i="31"/>
  <c r="D5288" i="31"/>
  <c r="D833" i="31"/>
  <c r="D6088" i="31"/>
  <c r="D1675" i="31"/>
  <c r="D5166" i="31"/>
  <c r="D581" i="31"/>
  <c r="D523" i="31"/>
  <c r="D5870" i="31"/>
  <c r="D5553" i="31"/>
  <c r="D1350" i="31"/>
  <c r="D1167" i="31"/>
  <c r="D2744" i="31"/>
  <c r="D2584" i="31"/>
  <c r="D5427" i="31"/>
  <c r="D3040" i="31"/>
  <c r="D1036" i="31"/>
  <c r="D510" i="31"/>
  <c r="D2599" i="31"/>
  <c r="D3437" i="31"/>
  <c r="D963" i="31"/>
  <c r="D2756" i="31"/>
  <c r="D3415" i="31"/>
  <c r="D3394" i="31"/>
  <c r="D3072" i="31"/>
  <c r="D1619" i="31"/>
  <c r="D4710" i="31"/>
  <c r="D5890" i="31"/>
  <c r="D6091" i="31"/>
  <c r="D1556" i="31"/>
  <c r="D6077" i="31"/>
  <c r="D919" i="31"/>
  <c r="D4336" i="31"/>
  <c r="D3510" i="31"/>
  <c r="D2983" i="31"/>
  <c r="D6107" i="31"/>
  <c r="D3315" i="31"/>
  <c r="D265" i="31"/>
  <c r="D1833" i="31"/>
  <c r="D261" i="31"/>
  <c r="D3501" i="31"/>
  <c r="D2454" i="31"/>
  <c r="D6263" i="31"/>
  <c r="D2480" i="31"/>
  <c r="D126" i="31"/>
  <c r="D1158" i="31"/>
  <c r="D2644" i="31"/>
  <c r="D1696" i="31"/>
  <c r="D3206" i="31"/>
  <c r="D3342" i="31"/>
  <c r="D1455" i="31"/>
  <c r="D419" i="31"/>
  <c r="D3616" i="31"/>
  <c r="D5907" i="31"/>
  <c r="D5506" i="31"/>
  <c r="D2320" i="31"/>
  <c r="D5033" i="31"/>
  <c r="D1346" i="31"/>
  <c r="D467" i="31"/>
  <c r="D2927" i="31"/>
  <c r="D1570" i="31"/>
  <c r="D3634" i="31"/>
  <c r="D1213" i="31"/>
  <c r="D4396" i="31"/>
  <c r="D379" i="31"/>
  <c r="D505" i="31"/>
  <c r="D5669" i="31"/>
  <c r="D1067" i="31"/>
  <c r="D234" i="31"/>
  <c r="D2344" i="31"/>
  <c r="D5356" i="31"/>
  <c r="D2362" i="31"/>
  <c r="D3360" i="31"/>
  <c r="D2837" i="31"/>
  <c r="D876" i="31"/>
  <c r="D2444" i="31"/>
  <c r="D2606" i="31"/>
  <c r="D6148" i="31"/>
  <c r="D5664" i="31"/>
  <c r="D5755" i="31"/>
  <c r="D794" i="31"/>
  <c r="D3137" i="31"/>
  <c r="D1351" i="31"/>
  <c r="D3832" i="31"/>
  <c r="D622" i="31"/>
  <c r="D6082" i="31"/>
  <c r="D6012" i="31"/>
  <c r="D5871" i="31"/>
  <c r="D3367" i="31"/>
  <c r="D3774" i="31"/>
  <c r="D5020" i="31"/>
  <c r="D2689" i="31"/>
  <c r="D124" i="31"/>
  <c r="D163" i="31"/>
  <c r="D709" i="31"/>
  <c r="D2111" i="31"/>
  <c r="D3903" i="31"/>
  <c r="D5616" i="31"/>
  <c r="D1367" i="31"/>
  <c r="D918" i="31"/>
  <c r="D4390" i="31"/>
  <c r="D272" i="31"/>
  <c r="D4784" i="31"/>
  <c r="D5203" i="31"/>
  <c r="D3125" i="31"/>
  <c r="D5007" i="31"/>
  <c r="D2978" i="31"/>
  <c r="D789" i="31"/>
  <c r="D4587" i="31"/>
  <c r="D6208" i="31"/>
  <c r="D4267" i="31"/>
  <c r="D4932" i="31"/>
  <c r="D723" i="31"/>
  <c r="D4905" i="31"/>
  <c r="D928" i="31"/>
  <c r="D1360" i="31"/>
  <c r="D340" i="31"/>
  <c r="D5781" i="31"/>
  <c r="D3998" i="31"/>
  <c r="D472" i="31"/>
  <c r="D3531" i="31"/>
  <c r="D988" i="31"/>
  <c r="D2262" i="31"/>
  <c r="D3548" i="31"/>
  <c r="D4381" i="31"/>
  <c r="D5061" i="31"/>
  <c r="D2104" i="31"/>
  <c r="D1784" i="31"/>
  <c r="D5833" i="31"/>
  <c r="D1388" i="31"/>
  <c r="D808" i="31"/>
  <c r="D3178" i="31"/>
  <c r="D520" i="31"/>
  <c r="D4310" i="31"/>
  <c r="D3530" i="31"/>
  <c r="D1489" i="31"/>
  <c r="D997" i="31"/>
  <c r="D2801" i="31"/>
  <c r="D4788" i="31"/>
  <c r="D1655" i="31"/>
  <c r="D3653" i="31"/>
  <c r="D2136" i="31"/>
  <c r="D5474" i="31"/>
  <c r="D5649" i="31"/>
  <c r="D3878" i="31"/>
  <c r="D5414" i="31"/>
  <c r="D3407" i="31"/>
  <c r="D881" i="31"/>
  <c r="D1835" i="31"/>
  <c r="D5126" i="31"/>
  <c r="D620" i="31"/>
  <c r="D6197" i="31"/>
  <c r="D5780" i="31"/>
  <c r="D6117" i="31"/>
  <c r="D6222" i="31"/>
  <c r="D949" i="31"/>
  <c r="D4078" i="31"/>
  <c r="D4987" i="31"/>
  <c r="D1505" i="31"/>
  <c r="D2701" i="31"/>
  <c r="D1451" i="31"/>
  <c r="D5362" i="31"/>
  <c r="D3146" i="31"/>
  <c r="D5504" i="31"/>
  <c r="D5370" i="31"/>
  <c r="D4856" i="31"/>
  <c r="D4937" i="31"/>
  <c r="D6346" i="31"/>
  <c r="D5703" i="31"/>
  <c r="D2574" i="31"/>
  <c r="D1047" i="31"/>
  <c r="D1906" i="31"/>
  <c r="D6040" i="31"/>
  <c r="D2827" i="31"/>
  <c r="D2721" i="31"/>
  <c r="D262" i="31"/>
  <c r="D4219" i="31"/>
  <c r="D1220" i="31"/>
  <c r="D1547" i="31"/>
  <c r="D1995" i="31"/>
  <c r="D1651" i="31"/>
  <c r="D4508" i="31"/>
  <c r="D443" i="31"/>
  <c r="D203" i="31"/>
  <c r="D4115" i="31"/>
  <c r="D4671" i="31"/>
  <c r="D460" i="31"/>
  <c r="D5483" i="31"/>
  <c r="D2385" i="31"/>
  <c r="D4823" i="31"/>
  <c r="D932" i="31"/>
  <c r="D4311" i="31"/>
  <c r="D608" i="31"/>
  <c r="D5520" i="31"/>
  <c r="D5739" i="31"/>
  <c r="D2723" i="31"/>
  <c r="D385" i="31"/>
  <c r="D5468" i="31"/>
  <c r="D213" i="31"/>
  <c r="D4742" i="31"/>
  <c r="D1623" i="31"/>
  <c r="D4497" i="31"/>
  <c r="D688" i="31"/>
  <c r="D6037" i="31"/>
  <c r="D1568" i="31"/>
  <c r="D6129" i="31"/>
  <c r="D5349" i="31"/>
  <c r="D4919" i="31"/>
  <c r="D923" i="31"/>
  <c r="D6009" i="31"/>
  <c r="D4352" i="31"/>
  <c r="D5217" i="31"/>
  <c r="D5896" i="31"/>
  <c r="D5804" i="31"/>
  <c r="D1973" i="31"/>
  <c r="D4108" i="31"/>
  <c r="D4051" i="31"/>
  <c r="D56" i="31"/>
  <c r="D2780" i="31"/>
  <c r="D6105" i="31"/>
  <c r="D3555" i="31"/>
  <c r="D5725" i="31"/>
  <c r="D1515" i="31"/>
  <c r="D3703" i="31"/>
  <c r="D6278" i="31"/>
  <c r="D1920" i="31"/>
  <c r="D4149" i="31"/>
  <c r="D4845" i="31"/>
  <c r="D3281" i="31"/>
  <c r="D5850" i="31"/>
  <c r="D2607" i="31"/>
  <c r="D3737" i="31"/>
  <c r="D1135" i="31"/>
  <c r="D1109" i="31"/>
  <c r="D205" i="31"/>
  <c r="D5843" i="31"/>
  <c r="D925" i="31"/>
  <c r="D2107" i="31"/>
  <c r="D3285" i="31"/>
  <c r="D3300" i="31"/>
  <c r="D4207" i="31"/>
  <c r="D5141" i="31"/>
  <c r="D4176" i="31"/>
  <c r="D542" i="31"/>
  <c r="D601" i="31"/>
  <c r="D5714" i="31"/>
  <c r="D6006" i="31"/>
  <c r="D5894" i="31"/>
  <c r="D2094" i="31"/>
  <c r="D4509" i="31"/>
  <c r="D1913" i="31"/>
  <c r="D5188" i="31"/>
  <c r="D4201" i="31"/>
  <c r="D4255" i="31"/>
  <c r="D197" i="31"/>
  <c r="D1839" i="31"/>
  <c r="D5004" i="31"/>
  <c r="D5064" i="31"/>
  <c r="D5807" i="31"/>
  <c r="D2846" i="31"/>
  <c r="D66" i="31"/>
  <c r="D2059" i="31"/>
  <c r="D2865" i="31"/>
  <c r="D733" i="31"/>
  <c r="D4248" i="31"/>
  <c r="D3642" i="31"/>
  <c r="D422" i="31"/>
  <c r="D2329" i="31"/>
  <c r="D3337" i="31"/>
  <c r="D4574" i="31"/>
  <c r="D4502" i="31"/>
  <c r="D648" i="31"/>
  <c r="D1988" i="31"/>
  <c r="D2593" i="31"/>
  <c r="D5970" i="31"/>
  <c r="D1748" i="31"/>
  <c r="D6231" i="31"/>
  <c r="D1583" i="31"/>
  <c r="D970" i="31"/>
  <c r="D1502" i="31"/>
  <c r="D4410" i="31"/>
  <c r="D3261" i="31"/>
  <c r="D3939" i="31"/>
  <c r="D508" i="31"/>
  <c r="D2204" i="31"/>
  <c r="D4731" i="31"/>
  <c r="D2969" i="31"/>
  <c r="D2342" i="31"/>
  <c r="D2084" i="31"/>
  <c r="D2240" i="31"/>
  <c r="D6216" i="31"/>
  <c r="D3861" i="31"/>
  <c r="D3631" i="31"/>
  <c r="D5363" i="31"/>
  <c r="D3229" i="31"/>
  <c r="D6304" i="31"/>
  <c r="D6113" i="31"/>
  <c r="D4682" i="31"/>
  <c r="D5727" i="31"/>
  <c r="D4602" i="31"/>
  <c r="D4265" i="31"/>
  <c r="D1224" i="31"/>
  <c r="D6019" i="31"/>
  <c r="D2905" i="31"/>
  <c r="D4586" i="31"/>
  <c r="D4470" i="31"/>
  <c r="D4188" i="31"/>
  <c r="D4913" i="31"/>
  <c r="D4741" i="31"/>
  <c r="D4652" i="31"/>
  <c r="D5173" i="31"/>
  <c r="D1192" i="31"/>
  <c r="D1754" i="31"/>
  <c r="D3107" i="31"/>
  <c r="D1901" i="31"/>
  <c r="D1170" i="31"/>
  <c r="D1362" i="31"/>
  <c r="D3582" i="31"/>
  <c r="D3838" i="31"/>
  <c r="D4003" i="31"/>
  <c r="D4881" i="31"/>
  <c r="D1010" i="31"/>
  <c r="D1726" i="31"/>
  <c r="D196" i="31"/>
  <c r="D1514" i="31"/>
  <c r="D2965" i="31"/>
  <c r="D4518" i="31"/>
  <c r="D4581" i="31"/>
  <c r="D3280" i="31"/>
  <c r="D1799" i="31"/>
  <c r="D877" i="31"/>
  <c r="D2238" i="31"/>
  <c r="D3311" i="31"/>
  <c r="D2313" i="31"/>
  <c r="D3416" i="31"/>
  <c r="D260" i="31"/>
  <c r="D1178" i="31"/>
  <c r="D4056" i="31"/>
  <c r="D3079" i="31"/>
  <c r="D1727" i="31"/>
  <c r="D5489" i="31"/>
  <c r="D1441" i="31"/>
  <c r="D5973" i="31"/>
  <c r="D3809" i="31"/>
  <c r="D2102" i="31"/>
  <c r="D369" i="31"/>
  <c r="D3965" i="31"/>
  <c r="D5376" i="31"/>
  <c r="D2514" i="31"/>
  <c r="D4780" i="31"/>
  <c r="D2209" i="31"/>
  <c r="D4449" i="31"/>
  <c r="D5104" i="31"/>
  <c r="D1259" i="31"/>
  <c r="D349" i="31"/>
  <c r="D595" i="31"/>
  <c r="D5165" i="31"/>
  <c r="D5798" i="31"/>
  <c r="D3818" i="31"/>
  <c r="D4720" i="31"/>
  <c r="D2475" i="31"/>
  <c r="D5199" i="31"/>
  <c r="D5783" i="31"/>
  <c r="D3258" i="31"/>
  <c r="D3179" i="31"/>
  <c r="D4715" i="31"/>
  <c r="D2317" i="31"/>
  <c r="D4534" i="31"/>
  <c r="D6268" i="31"/>
  <c r="D3660" i="31"/>
  <c r="D4397" i="31"/>
  <c r="D1965" i="31"/>
  <c r="D2497" i="31"/>
  <c r="D5677" i="31"/>
  <c r="D3891" i="31"/>
  <c r="D3282" i="31"/>
  <c r="D93" i="31"/>
  <c r="D1653" i="31"/>
  <c r="D5383" i="31"/>
  <c r="D3572" i="31"/>
  <c r="D343" i="31"/>
  <c r="D4231" i="31"/>
  <c r="D383" i="31"/>
  <c r="D4060" i="31"/>
  <c r="D342" i="31"/>
  <c r="D5418" i="31"/>
  <c r="D1824" i="31"/>
  <c r="D4842" i="31"/>
  <c r="D1298" i="31"/>
  <c r="D3682" i="31"/>
  <c r="D1602" i="31"/>
  <c r="D2686" i="31"/>
  <c r="D1443" i="31"/>
  <c r="D5759" i="31"/>
  <c r="D5917" i="31"/>
  <c r="D5734" i="31"/>
  <c r="D1499" i="31"/>
  <c r="D2410" i="31"/>
  <c r="D3084" i="31"/>
  <c r="D5822" i="31"/>
  <c r="D4356" i="31"/>
  <c r="D5235" i="31"/>
  <c r="D4781" i="31"/>
  <c r="D2673" i="31"/>
  <c r="D3422" i="31"/>
  <c r="D5569" i="31"/>
  <c r="D2003" i="31"/>
  <c r="D4168" i="31"/>
  <c r="D461" i="31"/>
  <c r="D2337" i="31"/>
  <c r="D6160" i="31"/>
  <c r="D744" i="31"/>
  <c r="D1307" i="31"/>
  <c r="D3676" i="31"/>
  <c r="D1077" i="31"/>
  <c r="D5259" i="31"/>
  <c r="D3099" i="31"/>
  <c r="D6230" i="31"/>
  <c r="D4485" i="31"/>
  <c r="D3685" i="31"/>
  <c r="D4468" i="31"/>
  <c r="D3777" i="31"/>
  <c r="D3812" i="31"/>
  <c r="D1211" i="31"/>
  <c r="D615" i="31"/>
  <c r="D3781" i="31"/>
  <c r="D4240" i="31"/>
  <c r="D983" i="31"/>
  <c r="D157" i="31"/>
  <c r="D4274" i="31"/>
  <c r="D5103" i="31"/>
  <c r="D2734" i="31"/>
  <c r="D5448" i="31"/>
  <c r="D3496" i="31"/>
  <c r="D3384" i="31"/>
  <c r="D5613" i="31"/>
  <c r="D3833" i="31"/>
  <c r="D4867" i="31"/>
  <c r="D2442" i="31"/>
  <c r="D5723" i="31"/>
  <c r="D6226" i="31"/>
  <c r="D1110" i="31"/>
  <c r="D819" i="31"/>
  <c r="D2424" i="31"/>
  <c r="D2026" i="31"/>
  <c r="D370" i="31"/>
  <c r="D3466" i="31"/>
  <c r="D6135" i="31"/>
  <c r="D5590" i="31"/>
  <c r="D3242" i="31"/>
  <c r="D2504" i="31"/>
  <c r="D2948" i="31"/>
  <c r="D5953" i="31"/>
  <c r="D1634" i="31"/>
  <c r="D1027" i="31"/>
  <c r="D5605" i="31"/>
  <c r="D2660" i="31"/>
  <c r="D4738" i="31"/>
  <c r="D427" i="31"/>
  <c r="D2596" i="31"/>
  <c r="D1261" i="31"/>
  <c r="D5891" i="31"/>
  <c r="D1485" i="31"/>
  <c r="D186" i="31"/>
  <c r="D5307" i="31"/>
  <c r="D4359" i="31"/>
  <c r="D3303" i="31"/>
  <c r="D4673" i="31"/>
  <c r="D5428" i="31"/>
  <c r="D1111" i="31"/>
  <c r="D5815" i="31"/>
  <c r="D524" i="31"/>
  <c r="D2487" i="31"/>
  <c r="D705" i="31"/>
  <c r="D5776" i="31"/>
  <c r="D3643" i="31"/>
  <c r="D452" i="31"/>
  <c r="D3238" i="31"/>
  <c r="D5594" i="31"/>
  <c r="D2953" i="31"/>
  <c r="D2220" i="31"/>
  <c r="D1138" i="31"/>
  <c r="D3404" i="31"/>
  <c r="D1175" i="31"/>
  <c r="D6066" i="31"/>
  <c r="D4967" i="31"/>
  <c r="D4795" i="31"/>
  <c r="D3289" i="31"/>
  <c r="D2462" i="31"/>
  <c r="D3310" i="31"/>
  <c r="D484" i="31"/>
  <c r="D3087" i="31"/>
  <c r="D3301" i="31"/>
  <c r="D1588" i="31"/>
  <c r="D3674" i="31"/>
  <c r="D3421" i="31"/>
  <c r="D5119" i="31"/>
  <c r="D2788" i="31"/>
  <c r="D310" i="31"/>
  <c r="D3874" i="31"/>
  <c r="D884" i="31"/>
  <c r="D2646" i="31"/>
  <c r="D6283" i="31"/>
  <c r="D2947" i="31"/>
  <c r="D3732" i="31"/>
  <c r="D1812" i="31"/>
  <c r="D5597" i="31"/>
  <c r="D2706" i="31"/>
  <c r="D2340" i="31"/>
  <c r="D1313" i="31"/>
  <c r="D6004" i="31"/>
  <c r="D2108" i="31"/>
  <c r="D3014" i="31"/>
  <c r="D3213" i="31"/>
  <c r="D1781" i="31"/>
  <c r="D3922" i="31"/>
  <c r="D772" i="31"/>
  <c r="D5938" i="31"/>
  <c r="D4179" i="31"/>
  <c r="D2645" i="31"/>
  <c r="D5016" i="31"/>
  <c r="D1035" i="31"/>
  <c r="D2494" i="31"/>
  <c r="D3625" i="31"/>
  <c r="D1293" i="31"/>
  <c r="D1792" i="31"/>
  <c r="D1952" i="31"/>
  <c r="D2989" i="31"/>
  <c r="D444" i="31"/>
  <c r="D5586" i="31"/>
  <c r="D1068" i="31"/>
  <c r="D1471" i="31"/>
  <c r="D3316" i="31"/>
  <c r="D4305" i="31"/>
  <c r="D149" i="31"/>
  <c r="D5983" i="31"/>
  <c r="D5010" i="31"/>
  <c r="D392" i="31"/>
  <c r="D4636" i="31"/>
  <c r="D3066" i="31"/>
  <c r="D5490" i="31"/>
  <c r="D921" i="31"/>
  <c r="D2075" i="31"/>
  <c r="D4225" i="31"/>
  <c r="D4568" i="31"/>
  <c r="D1790" i="31"/>
  <c r="D3336" i="31"/>
  <c r="D238" i="31"/>
  <c r="D2318" i="31"/>
  <c r="D3992" i="31"/>
  <c r="D475" i="31"/>
  <c r="D6290" i="31"/>
  <c r="D5284" i="31"/>
  <c r="D225" i="31"/>
  <c r="D4896" i="31"/>
  <c r="D4419" i="31"/>
  <c r="D4315" i="31"/>
  <c r="D973" i="31"/>
  <c r="D5750" i="31"/>
  <c r="D3430" i="31"/>
  <c r="D2959" i="31"/>
  <c r="D1181" i="31"/>
  <c r="D3170" i="31"/>
  <c r="D91" i="31"/>
  <c r="D4313" i="31"/>
  <c r="D2662" i="31"/>
  <c r="D5312" i="31"/>
  <c r="D5321" i="31"/>
  <c r="D3860" i="31"/>
  <c r="D3637" i="31"/>
  <c r="D712" i="31"/>
  <c r="D5097" i="31"/>
  <c r="D567" i="31"/>
  <c r="D4229" i="31"/>
  <c r="D958" i="31"/>
  <c r="D2984" i="31"/>
  <c r="D3743" i="31"/>
  <c r="D168" i="31"/>
  <c r="D3813" i="31"/>
  <c r="D4855" i="31"/>
  <c r="D2208" i="31"/>
  <c r="D3835" i="31"/>
  <c r="D2264" i="31"/>
  <c r="D5667" i="31"/>
  <c r="D1316" i="31"/>
  <c r="D4681" i="31"/>
  <c r="D4969" i="31"/>
  <c r="D1024" i="31"/>
  <c r="D1251" i="31"/>
  <c r="D5599" i="31"/>
  <c r="D3542" i="31"/>
  <c r="D435" i="31"/>
  <c r="D4669" i="31"/>
  <c r="D2627" i="31"/>
  <c r="D676" i="31"/>
  <c r="D901" i="31"/>
  <c r="D4004" i="31"/>
  <c r="D5381" i="31"/>
  <c r="D4612" i="31"/>
  <c r="D4561" i="31"/>
  <c r="D6076" i="31"/>
  <c r="D574" i="31"/>
  <c r="D3365" i="31"/>
  <c r="D4048" i="31"/>
  <c r="D2018" i="31"/>
  <c r="D4839" i="31"/>
  <c r="D5495" i="31"/>
  <c r="D1046" i="31"/>
  <c r="D5258" i="31"/>
  <c r="D3142" i="31"/>
  <c r="D1747" i="31"/>
  <c r="D1383" i="31"/>
  <c r="D2945" i="31"/>
  <c r="D711" i="31"/>
  <c r="D5244" i="31"/>
  <c r="D904" i="31"/>
  <c r="D3937" i="31"/>
  <c r="D1809" i="31"/>
  <c r="D2042" i="31"/>
  <c r="D578" i="31"/>
  <c r="D3027" i="31"/>
  <c r="D65" i="31"/>
  <c r="D3006" i="31"/>
  <c r="D5303" i="31"/>
  <c r="D4244" i="31"/>
  <c r="D760" i="31"/>
  <c r="D3330" i="31"/>
  <c r="D5886" i="31"/>
  <c r="D1363" i="31"/>
  <c r="D2244" i="31"/>
  <c r="D2062" i="31"/>
  <c r="D6000" i="31"/>
  <c r="D3736" i="31"/>
  <c r="D1248" i="31"/>
  <c r="D1830" i="31"/>
  <c r="D421" i="31"/>
  <c r="D1274" i="31"/>
  <c r="D3226" i="31"/>
  <c r="D5129" i="31"/>
  <c r="D549" i="31"/>
  <c r="D2757" i="31"/>
  <c r="D3830" i="31"/>
  <c r="D2281" i="31"/>
  <c r="D3514" i="31"/>
  <c r="D2278" i="31"/>
  <c r="D5487" i="31"/>
  <c r="D815" i="31"/>
  <c r="D1724" i="31"/>
  <c r="D3725" i="31"/>
  <c r="D4169" i="31"/>
  <c r="D5943" i="31"/>
  <c r="D306" i="31"/>
  <c r="D4706" i="31"/>
  <c r="D2356" i="31"/>
  <c r="D6343" i="31"/>
  <c r="D4859" i="31"/>
  <c r="D6200" i="31"/>
  <c r="D1306" i="31"/>
  <c r="D1575" i="31"/>
  <c r="D236" i="31"/>
  <c r="D4442" i="31"/>
  <c r="D528" i="31"/>
  <c r="D2742" i="31"/>
  <c r="D3048" i="31"/>
  <c r="D2040" i="31"/>
  <c r="D4325" i="31"/>
  <c r="D1848" i="31"/>
  <c r="D3750" i="31"/>
  <c r="D469" i="31"/>
  <c r="D501" i="31"/>
  <c r="D5699" i="31"/>
  <c r="D1641" i="31"/>
  <c r="D738" i="31"/>
  <c r="D1435" i="31"/>
  <c r="D4637" i="31"/>
  <c r="D3952" i="31"/>
  <c r="D4187" i="31"/>
  <c r="D1311" i="31"/>
  <c r="D4109" i="31"/>
  <c r="D2274" i="31"/>
  <c r="D1063" i="31"/>
  <c r="D2469" i="31"/>
  <c r="D1391" i="31"/>
  <c r="D1294" i="31"/>
  <c r="D3733" i="31"/>
  <c r="D257" i="31"/>
  <c r="D1288" i="31"/>
  <c r="D4889" i="31"/>
  <c r="D4286" i="31"/>
  <c r="D5592" i="31"/>
  <c r="D3328" i="31"/>
  <c r="D1674" i="31"/>
  <c r="D787" i="31"/>
  <c r="D133" i="31"/>
  <c r="D1996" i="31"/>
  <c r="D4340" i="31"/>
  <c r="D6169" i="31"/>
  <c r="D1459" i="31"/>
  <c r="D5297" i="31"/>
  <c r="D2092" i="31"/>
  <c r="D5773" i="31"/>
  <c r="D4951" i="31"/>
  <c r="D4550" i="31"/>
  <c r="D4483" i="31"/>
  <c r="D5002" i="31"/>
  <c r="D5552" i="31"/>
  <c r="D3539" i="31"/>
  <c r="D1464" i="31"/>
  <c r="D1690" i="31"/>
  <c r="D2693" i="31"/>
  <c r="D5724" i="31"/>
  <c r="D320" i="31"/>
  <c r="D3744" i="31"/>
  <c r="D1776" i="31"/>
  <c r="D3347" i="31"/>
  <c r="D3599" i="31"/>
  <c r="D2582" i="31"/>
  <c r="D1934" i="31"/>
  <c r="D146" i="31"/>
  <c r="D4006" i="31"/>
  <c r="D3104" i="31"/>
  <c r="D6115" i="31"/>
  <c r="D3446" i="31"/>
  <c r="D5478" i="31"/>
  <c r="D1691" i="31"/>
  <c r="D613" i="31"/>
  <c r="D3865" i="31"/>
  <c r="D5278" i="31"/>
  <c r="D6318" i="31"/>
  <c r="D5373" i="31"/>
  <c r="D3928" i="31"/>
  <c r="D3549" i="31"/>
  <c r="D5475" i="31"/>
  <c r="D308" i="31"/>
  <c r="D2526" i="31"/>
  <c r="D3898" i="31"/>
  <c r="D2710" i="31"/>
  <c r="D5947" i="31"/>
  <c r="D4843" i="31"/>
  <c r="D237" i="31"/>
  <c r="D916" i="31"/>
  <c r="D1299" i="31"/>
  <c r="D4013" i="31"/>
  <c r="D5676" i="31"/>
  <c r="D5073" i="31"/>
  <c r="D3463" i="31"/>
  <c r="D2493" i="31"/>
  <c r="D39" i="31"/>
  <c r="D1404" i="31"/>
  <c r="D1941" i="31"/>
  <c r="D1473" i="31"/>
  <c r="D3413" i="31"/>
  <c r="D3475" i="31"/>
  <c r="D3811" i="31"/>
  <c r="D3426" i="31"/>
  <c r="D5786" i="31"/>
  <c r="D2089" i="31"/>
  <c r="D5626" i="31"/>
  <c r="D3294" i="31"/>
  <c r="D1467" i="31"/>
  <c r="D2503" i="31"/>
  <c r="D5424" i="31"/>
  <c r="D5631" i="31"/>
  <c r="D5113" i="31"/>
  <c r="D1627" i="31"/>
  <c r="D1019" i="31"/>
  <c r="D4221" i="31"/>
  <c r="D5863" i="31"/>
  <c r="D4059" i="31"/>
  <c r="D2488" i="31"/>
  <c r="D1415" i="31"/>
  <c r="D2049" i="31"/>
  <c r="D1550" i="31"/>
  <c r="D5988" i="31"/>
  <c r="D6062" i="31"/>
  <c r="D522" i="31"/>
  <c r="D4647" i="31"/>
  <c r="D4698" i="31"/>
  <c r="D4147" i="31"/>
  <c r="D3270" i="31"/>
  <c r="D605" i="31"/>
  <c r="D5042" i="31"/>
  <c r="D3981" i="31"/>
  <c r="L14" i="31"/>
  <c r="L10" i="31"/>
  <c r="G15" i="33" l="1"/>
  <c r="G11" i="33"/>
  <c r="G28" i="33"/>
  <c r="D500" i="40"/>
  <c r="E500" i="40" s="1"/>
  <c r="D228" i="40"/>
  <c r="E228" i="40" s="1"/>
  <c r="D995" i="40"/>
  <c r="E995" i="40" s="1"/>
  <c r="D979" i="40"/>
  <c r="E979" i="40" s="1"/>
  <c r="D963" i="40"/>
  <c r="E963" i="40" s="1"/>
  <c r="D947" i="40"/>
  <c r="E947" i="40" s="1"/>
  <c r="D931" i="40"/>
  <c r="E931" i="40" s="1"/>
  <c r="D915" i="40"/>
  <c r="E915" i="40" s="1"/>
  <c r="D899" i="40"/>
  <c r="E899" i="40" s="1"/>
  <c r="D883" i="40"/>
  <c r="E883" i="40" s="1"/>
  <c r="D867" i="40"/>
  <c r="E867" i="40" s="1"/>
  <c r="D851" i="40"/>
  <c r="E851" i="40" s="1"/>
  <c r="D835" i="40"/>
  <c r="E835" i="40" s="1"/>
  <c r="D819" i="40"/>
  <c r="E819" i="40" s="1"/>
  <c r="D803" i="40"/>
  <c r="E803" i="40" s="1"/>
  <c r="D787" i="40"/>
  <c r="E787" i="40" s="1"/>
  <c r="D771" i="40"/>
  <c r="E771" i="40" s="1"/>
  <c r="D755" i="40"/>
  <c r="E755" i="40" s="1"/>
  <c r="D739" i="40"/>
  <c r="E739" i="40" s="1"/>
  <c r="D723" i="40"/>
  <c r="E723" i="40" s="1"/>
  <c r="D707" i="40"/>
  <c r="E707" i="40" s="1"/>
  <c r="D691" i="40"/>
  <c r="E691" i="40" s="1"/>
  <c r="D675" i="40"/>
  <c r="E675" i="40" s="1"/>
  <c r="D659" i="40"/>
  <c r="E659" i="40" s="1"/>
  <c r="D643" i="40"/>
  <c r="E643" i="40" s="1"/>
  <c r="D627" i="40"/>
  <c r="E627" i="40" s="1"/>
  <c r="D611" i="40"/>
  <c r="E611" i="40" s="1"/>
  <c r="D595" i="40"/>
  <c r="E595" i="40" s="1"/>
  <c r="D579" i="40"/>
  <c r="E579" i="40" s="1"/>
  <c r="D563" i="40"/>
  <c r="E563" i="40" s="1"/>
  <c r="D547" i="40"/>
  <c r="E547" i="40" s="1"/>
  <c r="D531" i="40"/>
  <c r="E531" i="40" s="1"/>
  <c r="D515" i="40"/>
  <c r="E515" i="40" s="1"/>
  <c r="D499" i="40"/>
  <c r="E499" i="40" s="1"/>
  <c r="D483" i="40"/>
  <c r="E483" i="40" s="1"/>
  <c r="D467" i="40"/>
  <c r="E467" i="40" s="1"/>
  <c r="D984" i="40"/>
  <c r="E984" i="40" s="1"/>
  <c r="D952" i="40"/>
  <c r="E952" i="40" s="1"/>
  <c r="D904" i="40"/>
  <c r="E904" i="40" s="1"/>
  <c r="D888" i="40"/>
  <c r="E888" i="40" s="1"/>
  <c r="D840" i="40"/>
  <c r="E840" i="40" s="1"/>
  <c r="D808" i="40"/>
  <c r="E808" i="40" s="1"/>
  <c r="D776" i="40"/>
  <c r="E776" i="40" s="1"/>
  <c r="D760" i="40"/>
  <c r="E760" i="40" s="1"/>
  <c r="D728" i="40"/>
  <c r="E728" i="40" s="1"/>
  <c r="D696" i="40"/>
  <c r="E696" i="40" s="1"/>
  <c r="D680" i="40"/>
  <c r="E680" i="40" s="1"/>
  <c r="D664" i="40"/>
  <c r="E664" i="40" s="1"/>
  <c r="D616" i="40"/>
  <c r="E616" i="40" s="1"/>
  <c r="D424" i="40"/>
  <c r="E424" i="40" s="1"/>
  <c r="D384" i="40"/>
  <c r="E384" i="40" s="1"/>
  <c r="D983" i="40"/>
  <c r="E983" i="40" s="1"/>
  <c r="D423" i="40"/>
  <c r="E423" i="40" s="1"/>
  <c r="D383" i="40"/>
  <c r="E383" i="40" s="1"/>
  <c r="D166" i="40"/>
  <c r="E166" i="40" s="1"/>
  <c r="D382" i="40"/>
  <c r="E382" i="40" s="1"/>
  <c r="D501" i="40"/>
  <c r="E501" i="40" s="1"/>
  <c r="D277" i="40"/>
  <c r="E277" i="40" s="1"/>
  <c r="D165" i="40"/>
  <c r="E165" i="40" s="1"/>
  <c r="D1007" i="40"/>
  <c r="E1007" i="40" s="1"/>
  <c r="D991" i="40"/>
  <c r="E991" i="40" s="1"/>
  <c r="D975" i="40"/>
  <c r="E975" i="40" s="1"/>
  <c r="D959" i="40"/>
  <c r="E959" i="40" s="1"/>
  <c r="D978" i="40"/>
  <c r="E978" i="40" s="1"/>
  <c r="D946" i="40"/>
  <c r="E946" i="40" s="1"/>
  <c r="D930" i="40"/>
  <c r="E930" i="40" s="1"/>
  <c r="D898" i="40"/>
  <c r="E898" i="40" s="1"/>
  <c r="D866" i="40"/>
  <c r="E866" i="40" s="1"/>
  <c r="D834" i="40"/>
  <c r="E834" i="40" s="1"/>
  <c r="D802" i="40"/>
  <c r="E802" i="40" s="1"/>
  <c r="D770" i="40"/>
  <c r="E770" i="40" s="1"/>
  <c r="D738" i="40"/>
  <c r="E738" i="40" s="1"/>
  <c r="D690" i="40"/>
  <c r="E690" i="40" s="1"/>
  <c r="D658" i="40"/>
  <c r="E658" i="40" s="1"/>
  <c r="D626" i="40"/>
  <c r="E626" i="40" s="1"/>
  <c r="D594" i="40"/>
  <c r="E594" i="40" s="1"/>
  <c r="D562" i="40"/>
  <c r="E562" i="40" s="1"/>
  <c r="D530" i="40"/>
  <c r="E530" i="40" s="1"/>
  <c r="D498" i="40"/>
  <c r="E498" i="40" s="1"/>
  <c r="D466" i="40"/>
  <c r="E466" i="40" s="1"/>
  <c r="D402" i="40"/>
  <c r="E402" i="40" s="1"/>
  <c r="D994" i="40"/>
  <c r="E994" i="40" s="1"/>
  <c r="D962" i="40"/>
  <c r="E962" i="40" s="1"/>
  <c r="D914" i="40"/>
  <c r="E914" i="40" s="1"/>
  <c r="D882" i="40"/>
  <c r="E882" i="40" s="1"/>
  <c r="D850" i="40"/>
  <c r="E850" i="40" s="1"/>
  <c r="D818" i="40"/>
  <c r="E818" i="40" s="1"/>
  <c r="D786" i="40"/>
  <c r="E786" i="40" s="1"/>
  <c r="D754" i="40"/>
  <c r="E754" i="40" s="1"/>
  <c r="D722" i="40"/>
  <c r="E722" i="40" s="1"/>
  <c r="D706" i="40"/>
  <c r="E706" i="40" s="1"/>
  <c r="D674" i="40"/>
  <c r="E674" i="40" s="1"/>
  <c r="D642" i="40"/>
  <c r="E642" i="40" s="1"/>
  <c r="D610" i="40"/>
  <c r="E610" i="40" s="1"/>
  <c r="D578" i="40"/>
  <c r="E578" i="40" s="1"/>
  <c r="D546" i="40"/>
  <c r="E546" i="40" s="1"/>
  <c r="D514" i="40"/>
  <c r="E514" i="40" s="1"/>
  <c r="D482" i="40"/>
  <c r="E482" i="40" s="1"/>
  <c r="D450" i="40"/>
  <c r="E450" i="40" s="1"/>
  <c r="D434" i="40"/>
  <c r="E434" i="40" s="1"/>
  <c r="D418" i="40"/>
  <c r="E418" i="40" s="1"/>
  <c r="D386" i="40"/>
  <c r="E386" i="40" s="1"/>
  <c r="D497" i="40"/>
  <c r="E497" i="40" s="1"/>
  <c r="D496" i="40"/>
  <c r="E496" i="40" s="1"/>
  <c r="D1005" i="40"/>
  <c r="E1005" i="40" s="1"/>
  <c r="D989" i="40"/>
  <c r="E989" i="40" s="1"/>
  <c r="D973" i="40"/>
  <c r="E973" i="40" s="1"/>
  <c r="D957" i="40"/>
  <c r="E957" i="40" s="1"/>
  <c r="D941" i="40"/>
  <c r="E941" i="40" s="1"/>
  <c r="D925" i="40"/>
  <c r="E925" i="40" s="1"/>
  <c r="D909" i="40"/>
  <c r="E909" i="40" s="1"/>
  <c r="D893" i="40"/>
  <c r="E893" i="40" s="1"/>
  <c r="D877" i="40"/>
  <c r="E877" i="40" s="1"/>
  <c r="D861" i="40"/>
  <c r="E861" i="40" s="1"/>
  <c r="D845" i="40"/>
  <c r="E845" i="40" s="1"/>
  <c r="D829" i="40"/>
  <c r="E829" i="40" s="1"/>
  <c r="D813" i="40"/>
  <c r="E813" i="40" s="1"/>
  <c r="D797" i="40"/>
  <c r="E797" i="40" s="1"/>
  <c r="D781" i="40"/>
  <c r="E781" i="40" s="1"/>
  <c r="D765" i="40"/>
  <c r="E765" i="40" s="1"/>
  <c r="D749" i="40"/>
  <c r="E749" i="40" s="1"/>
  <c r="D733" i="40"/>
  <c r="E733" i="40" s="1"/>
  <c r="D717" i="40"/>
  <c r="E717" i="40" s="1"/>
  <c r="D701" i="40"/>
  <c r="E701" i="40" s="1"/>
  <c r="D685" i="40"/>
  <c r="E685" i="40" s="1"/>
  <c r="D772" i="40"/>
  <c r="E772" i="40" s="1"/>
  <c r="D451" i="40"/>
  <c r="E451" i="40" s="1"/>
  <c r="D435" i="40"/>
  <c r="E435" i="40" s="1"/>
  <c r="D419" i="40"/>
  <c r="E419" i="40" s="1"/>
  <c r="D403" i="40"/>
  <c r="E403" i="40" s="1"/>
  <c r="D387" i="40"/>
  <c r="E387" i="40" s="1"/>
  <c r="D371" i="40"/>
  <c r="E371" i="40" s="1"/>
  <c r="D355" i="40"/>
  <c r="E355" i="40" s="1"/>
  <c r="D339" i="40"/>
  <c r="E339" i="40" s="1"/>
  <c r="D323" i="40"/>
  <c r="E323" i="40" s="1"/>
  <c r="D307" i="40"/>
  <c r="E307" i="40" s="1"/>
  <c r="D291" i="40"/>
  <c r="E291" i="40" s="1"/>
  <c r="D275" i="40"/>
  <c r="E275" i="40" s="1"/>
  <c r="D259" i="40"/>
  <c r="E259" i="40" s="1"/>
  <c r="D243" i="40"/>
  <c r="E243" i="40" s="1"/>
  <c r="D227" i="40"/>
  <c r="E227" i="40" s="1"/>
  <c r="D211" i="40"/>
  <c r="E211" i="40" s="1"/>
  <c r="D195" i="40"/>
  <c r="E195" i="40" s="1"/>
  <c r="D179" i="40"/>
  <c r="E179" i="40" s="1"/>
  <c r="D163" i="40"/>
  <c r="E163" i="40" s="1"/>
  <c r="D147" i="40"/>
  <c r="E147" i="40" s="1"/>
  <c r="D131" i="40"/>
  <c r="E131" i="40" s="1"/>
  <c r="D115" i="40"/>
  <c r="E115" i="40" s="1"/>
  <c r="D99" i="40"/>
  <c r="E99" i="40" s="1"/>
  <c r="D83" i="40"/>
  <c r="E83" i="40" s="1"/>
  <c r="D67" i="40"/>
  <c r="E67" i="40" s="1"/>
  <c r="D370" i="40"/>
  <c r="E370" i="40" s="1"/>
  <c r="D354" i="40"/>
  <c r="E354" i="40" s="1"/>
  <c r="D338" i="40"/>
  <c r="E338" i="40" s="1"/>
  <c r="D322" i="40"/>
  <c r="E322" i="40" s="1"/>
  <c r="D306" i="40"/>
  <c r="E306" i="40" s="1"/>
  <c r="D290" i="40"/>
  <c r="E290" i="40" s="1"/>
  <c r="D274" i="40"/>
  <c r="E274" i="40" s="1"/>
  <c r="D258" i="40"/>
  <c r="E258" i="40" s="1"/>
  <c r="D242" i="40"/>
  <c r="E242" i="40" s="1"/>
  <c r="D226" i="40"/>
  <c r="E226" i="40" s="1"/>
  <c r="D210" i="40"/>
  <c r="E210" i="40" s="1"/>
  <c r="D194" i="40"/>
  <c r="E194" i="40" s="1"/>
  <c r="D178" i="40"/>
  <c r="E178" i="40" s="1"/>
  <c r="D162" i="40"/>
  <c r="E162" i="40" s="1"/>
  <c r="D146" i="40"/>
  <c r="E146" i="40" s="1"/>
  <c r="D130" i="40"/>
  <c r="E130" i="40" s="1"/>
  <c r="D114" i="40"/>
  <c r="E114" i="40" s="1"/>
  <c r="D98" i="40"/>
  <c r="E98" i="40" s="1"/>
  <c r="D82" i="40"/>
  <c r="E82" i="40" s="1"/>
  <c r="D66" i="40"/>
  <c r="E66" i="40" s="1"/>
  <c r="D50" i="40"/>
  <c r="E50" i="40" s="1"/>
  <c r="D34" i="40"/>
  <c r="E34" i="40" s="1"/>
  <c r="D18" i="40"/>
  <c r="E18" i="40" s="1"/>
  <c r="D746" i="40"/>
  <c r="E746" i="40" s="1"/>
  <c r="D714" i="40"/>
  <c r="E714" i="40" s="1"/>
  <c r="D698" i="40"/>
  <c r="E698" i="40" s="1"/>
  <c r="D650" i="40"/>
  <c r="E650" i="40" s="1"/>
  <c r="D634" i="40"/>
  <c r="E634" i="40" s="1"/>
  <c r="D570" i="40"/>
  <c r="E570" i="40" s="1"/>
  <c r="D554" i="40"/>
  <c r="E554" i="40" s="1"/>
  <c r="D522" i="40"/>
  <c r="E522" i="40" s="1"/>
  <c r="D474" i="40"/>
  <c r="E474" i="40" s="1"/>
  <c r="D442" i="40"/>
  <c r="E442" i="40" s="1"/>
  <c r="D394" i="40"/>
  <c r="E394" i="40" s="1"/>
  <c r="D378" i="40"/>
  <c r="E378" i="40" s="1"/>
  <c r="D362" i="40"/>
  <c r="E362" i="40" s="1"/>
  <c r="D298" i="40"/>
  <c r="E298" i="40" s="1"/>
  <c r="D282" i="40"/>
  <c r="E282" i="40" s="1"/>
  <c r="D202" i="40"/>
  <c r="E202" i="40" s="1"/>
  <c r="D186" i="40"/>
  <c r="E186" i="40" s="1"/>
  <c r="D138" i="40"/>
  <c r="E138" i="40" s="1"/>
  <c r="D122" i="40"/>
  <c r="E122" i="40" s="1"/>
  <c r="D106" i="40"/>
  <c r="E106" i="40" s="1"/>
  <c r="D58" i="40"/>
  <c r="E58" i="40" s="1"/>
  <c r="D26" i="40"/>
  <c r="E26" i="40" s="1"/>
  <c r="D1009" i="40"/>
  <c r="E1009" i="40" s="1"/>
  <c r="D993" i="40"/>
  <c r="E993" i="40" s="1"/>
  <c r="D977" i="40"/>
  <c r="E977" i="40" s="1"/>
  <c r="D961" i="40"/>
  <c r="E961" i="40" s="1"/>
  <c r="D945" i="40"/>
  <c r="E945" i="40" s="1"/>
  <c r="D929" i="40"/>
  <c r="E929" i="40" s="1"/>
  <c r="D865" i="40"/>
  <c r="E865" i="40" s="1"/>
  <c r="D769" i="40"/>
  <c r="E769" i="40" s="1"/>
  <c r="D657" i="40"/>
  <c r="E657" i="40" s="1"/>
  <c r="D465" i="40"/>
  <c r="E465" i="40" s="1"/>
  <c r="D417" i="40"/>
  <c r="E417" i="40" s="1"/>
  <c r="D385" i="40"/>
  <c r="E385" i="40" s="1"/>
  <c r="D145" i="40"/>
  <c r="E145" i="40" s="1"/>
  <c r="D953" i="40"/>
  <c r="E953" i="40" s="1"/>
  <c r="D377" i="40"/>
  <c r="E377" i="40" s="1"/>
  <c r="D89" i="40"/>
  <c r="E89" i="40" s="1"/>
  <c r="D1008" i="40"/>
  <c r="E1008" i="40" s="1"/>
  <c r="D992" i="40"/>
  <c r="E992" i="40" s="1"/>
  <c r="D976" i="40"/>
  <c r="E976" i="40" s="1"/>
  <c r="D960" i="40"/>
  <c r="E960" i="40" s="1"/>
  <c r="D944" i="40"/>
  <c r="E944" i="40" s="1"/>
  <c r="D928" i="40"/>
  <c r="E928" i="40" s="1"/>
  <c r="D864" i="40"/>
  <c r="E864" i="40" s="1"/>
  <c r="D720" i="40"/>
  <c r="E720" i="40" s="1"/>
  <c r="D656" i="40"/>
  <c r="E656" i="40" s="1"/>
  <c r="D464" i="40"/>
  <c r="E464" i="40" s="1"/>
  <c r="D224" i="40"/>
  <c r="E224" i="40" s="1"/>
  <c r="D144" i="40"/>
  <c r="E144" i="40" s="1"/>
  <c r="D376" i="40"/>
  <c r="E376" i="40" s="1"/>
  <c r="D88" i="40"/>
  <c r="E88" i="40" s="1"/>
  <c r="D943" i="40"/>
  <c r="E943" i="40" s="1"/>
  <c r="D927" i="40"/>
  <c r="E927" i="40" s="1"/>
  <c r="D911" i="40"/>
  <c r="E911" i="40" s="1"/>
  <c r="D895" i="40"/>
  <c r="E895" i="40" s="1"/>
  <c r="D879" i="40"/>
  <c r="E879" i="40" s="1"/>
  <c r="D863" i="40"/>
  <c r="E863" i="40" s="1"/>
  <c r="D847" i="40"/>
  <c r="E847" i="40" s="1"/>
  <c r="D831" i="40"/>
  <c r="E831" i="40" s="1"/>
  <c r="D815" i="40"/>
  <c r="E815" i="40" s="1"/>
  <c r="D799" i="40"/>
  <c r="E799" i="40" s="1"/>
  <c r="D783" i="40"/>
  <c r="E783" i="40" s="1"/>
  <c r="D767" i="40"/>
  <c r="E767" i="40" s="1"/>
  <c r="D751" i="40"/>
  <c r="E751" i="40" s="1"/>
  <c r="D735" i="40"/>
  <c r="E735" i="40" s="1"/>
  <c r="D719" i="40"/>
  <c r="E719" i="40" s="1"/>
  <c r="D703" i="40"/>
  <c r="E703" i="40" s="1"/>
  <c r="D687" i="40"/>
  <c r="E687" i="40" s="1"/>
  <c r="D671" i="40"/>
  <c r="E671" i="40" s="1"/>
  <c r="D655" i="40"/>
  <c r="E655" i="40" s="1"/>
  <c r="D639" i="40"/>
  <c r="E639" i="40" s="1"/>
  <c r="D623" i="40"/>
  <c r="E623" i="40" s="1"/>
  <c r="D607" i="40"/>
  <c r="E607" i="40" s="1"/>
  <c r="D591" i="40"/>
  <c r="E591" i="40" s="1"/>
  <c r="D575" i="40"/>
  <c r="E575" i="40" s="1"/>
  <c r="D559" i="40"/>
  <c r="E559" i="40" s="1"/>
  <c r="D543" i="40"/>
  <c r="E543" i="40" s="1"/>
  <c r="D527" i="40"/>
  <c r="E527" i="40" s="1"/>
  <c r="D511" i="40"/>
  <c r="E511" i="40" s="1"/>
  <c r="D495" i="40"/>
  <c r="E495" i="40" s="1"/>
  <c r="D479" i="40"/>
  <c r="E479" i="40" s="1"/>
  <c r="D463" i="40"/>
  <c r="E463" i="40" s="1"/>
  <c r="D447" i="40"/>
  <c r="E447" i="40" s="1"/>
  <c r="D431" i="40"/>
  <c r="E431" i="40" s="1"/>
  <c r="D415" i="40"/>
  <c r="E415" i="40" s="1"/>
  <c r="D399" i="40"/>
  <c r="E399" i="40" s="1"/>
  <c r="D367" i="40"/>
  <c r="E367" i="40" s="1"/>
  <c r="D351" i="40"/>
  <c r="E351" i="40" s="1"/>
  <c r="D335" i="40"/>
  <c r="E335" i="40" s="1"/>
  <c r="D319" i="40"/>
  <c r="E319" i="40" s="1"/>
  <c r="D303" i="40"/>
  <c r="E303" i="40" s="1"/>
  <c r="D287" i="40"/>
  <c r="E287" i="40" s="1"/>
  <c r="D271" i="40"/>
  <c r="E271" i="40" s="1"/>
  <c r="D255" i="40"/>
  <c r="E255" i="40" s="1"/>
  <c r="D239" i="40"/>
  <c r="E239" i="40" s="1"/>
  <c r="D223" i="40"/>
  <c r="E223" i="40" s="1"/>
  <c r="D207" i="40"/>
  <c r="E207" i="40" s="1"/>
  <c r="D191" i="40"/>
  <c r="E191" i="40" s="1"/>
  <c r="D175" i="40"/>
  <c r="E175" i="40" s="1"/>
  <c r="D159" i="40"/>
  <c r="E159" i="40" s="1"/>
  <c r="D143" i="40"/>
  <c r="E143" i="40" s="1"/>
  <c r="D127" i="40"/>
  <c r="E127" i="40" s="1"/>
  <c r="D111" i="40"/>
  <c r="E111" i="40" s="1"/>
  <c r="D95" i="40"/>
  <c r="E95" i="40" s="1"/>
  <c r="D79" i="40"/>
  <c r="E79" i="40" s="1"/>
  <c r="D63" i="40"/>
  <c r="E63" i="40" s="1"/>
  <c r="D47" i="40"/>
  <c r="E47" i="40" s="1"/>
  <c r="D31" i="40"/>
  <c r="E31" i="40" s="1"/>
  <c r="D15" i="40"/>
  <c r="E15" i="40" s="1"/>
  <c r="D999" i="40"/>
  <c r="E999" i="40" s="1"/>
  <c r="D967" i="40"/>
  <c r="E967" i="40" s="1"/>
  <c r="D919" i="40"/>
  <c r="E919" i="40" s="1"/>
  <c r="D871" i="40"/>
  <c r="E871" i="40" s="1"/>
  <c r="D855" i="40"/>
  <c r="E855" i="40" s="1"/>
  <c r="D839" i="40"/>
  <c r="E839" i="40" s="1"/>
  <c r="D823" i="40"/>
  <c r="E823" i="40" s="1"/>
  <c r="D791" i="40"/>
  <c r="E791" i="40" s="1"/>
  <c r="D743" i="40"/>
  <c r="E743" i="40" s="1"/>
  <c r="D727" i="40"/>
  <c r="E727" i="40" s="1"/>
  <c r="D1006" i="40"/>
  <c r="E1006" i="40" s="1"/>
  <c r="D990" i="40"/>
  <c r="E990" i="40" s="1"/>
  <c r="D974" i="40"/>
  <c r="E974" i="40" s="1"/>
  <c r="D958" i="40"/>
  <c r="E958" i="40" s="1"/>
  <c r="D942" i="40"/>
  <c r="E942" i="40" s="1"/>
  <c r="D926" i="40"/>
  <c r="E926" i="40" s="1"/>
  <c r="D910" i="40"/>
  <c r="E910" i="40" s="1"/>
  <c r="D894" i="40"/>
  <c r="E894" i="40" s="1"/>
  <c r="D878" i="40"/>
  <c r="E878" i="40" s="1"/>
  <c r="D862" i="40"/>
  <c r="E862" i="40" s="1"/>
  <c r="D846" i="40"/>
  <c r="E846" i="40" s="1"/>
  <c r="D830" i="40"/>
  <c r="E830" i="40" s="1"/>
  <c r="D814" i="40"/>
  <c r="E814" i="40" s="1"/>
  <c r="D798" i="40"/>
  <c r="E798" i="40" s="1"/>
  <c r="D782" i="40"/>
  <c r="E782" i="40" s="1"/>
  <c r="D766" i="40"/>
  <c r="E766" i="40" s="1"/>
  <c r="D750" i="40"/>
  <c r="E750" i="40" s="1"/>
  <c r="D734" i="40"/>
  <c r="E734" i="40" s="1"/>
  <c r="D718" i="40"/>
  <c r="E718" i="40" s="1"/>
  <c r="D702" i="40"/>
  <c r="E702" i="40" s="1"/>
  <c r="D686" i="40"/>
  <c r="E686" i="40" s="1"/>
  <c r="D670" i="40"/>
  <c r="E670" i="40" s="1"/>
  <c r="D654" i="40"/>
  <c r="E654" i="40" s="1"/>
  <c r="D638" i="40"/>
  <c r="E638" i="40" s="1"/>
  <c r="D622" i="40"/>
  <c r="E622" i="40" s="1"/>
  <c r="D606" i="40"/>
  <c r="E606" i="40" s="1"/>
  <c r="D590" i="40"/>
  <c r="E590" i="40" s="1"/>
  <c r="D574" i="40"/>
  <c r="E574" i="40" s="1"/>
  <c r="D558" i="40"/>
  <c r="E558" i="40" s="1"/>
  <c r="D542" i="40"/>
  <c r="E542" i="40" s="1"/>
  <c r="D526" i="40"/>
  <c r="E526" i="40" s="1"/>
  <c r="D510" i="40"/>
  <c r="E510" i="40" s="1"/>
  <c r="D494" i="40"/>
  <c r="E494" i="40" s="1"/>
  <c r="D478" i="40"/>
  <c r="E478" i="40" s="1"/>
  <c r="D462" i="40"/>
  <c r="E462" i="40" s="1"/>
  <c r="D446" i="40"/>
  <c r="E446" i="40" s="1"/>
  <c r="D430" i="40"/>
  <c r="E430" i="40" s="1"/>
  <c r="D414" i="40"/>
  <c r="E414" i="40" s="1"/>
  <c r="D398" i="40"/>
  <c r="E398" i="40" s="1"/>
  <c r="D366" i="40"/>
  <c r="E366" i="40" s="1"/>
  <c r="D350" i="40"/>
  <c r="E350" i="40" s="1"/>
  <c r="D334" i="40"/>
  <c r="E334" i="40" s="1"/>
  <c r="D318" i="40"/>
  <c r="E318" i="40" s="1"/>
  <c r="D302" i="40"/>
  <c r="E302" i="40" s="1"/>
  <c r="D286" i="40"/>
  <c r="E286" i="40" s="1"/>
  <c r="D270" i="40"/>
  <c r="E270" i="40" s="1"/>
  <c r="D254" i="40"/>
  <c r="E254" i="40" s="1"/>
  <c r="D238" i="40"/>
  <c r="E238" i="40" s="1"/>
  <c r="D222" i="40"/>
  <c r="E222" i="40" s="1"/>
  <c r="D206" i="40"/>
  <c r="E206" i="40" s="1"/>
  <c r="D190" i="40"/>
  <c r="E190" i="40" s="1"/>
  <c r="D174" i="40"/>
  <c r="E174" i="40" s="1"/>
  <c r="D158" i="40"/>
  <c r="E158" i="40" s="1"/>
  <c r="D142" i="40"/>
  <c r="E142" i="40" s="1"/>
  <c r="D126" i="40"/>
  <c r="E126" i="40" s="1"/>
  <c r="D110" i="40"/>
  <c r="E110" i="40" s="1"/>
  <c r="D94" i="40"/>
  <c r="E94" i="40" s="1"/>
  <c r="D46" i="40"/>
  <c r="E46" i="40" s="1"/>
  <c r="D669" i="40"/>
  <c r="E669" i="40" s="1"/>
  <c r="D653" i="40"/>
  <c r="E653" i="40" s="1"/>
  <c r="D637" i="40"/>
  <c r="E637" i="40" s="1"/>
  <c r="D621" i="40"/>
  <c r="E621" i="40" s="1"/>
  <c r="D605" i="40"/>
  <c r="E605" i="40" s="1"/>
  <c r="D589" i="40"/>
  <c r="E589" i="40" s="1"/>
  <c r="D573" i="40"/>
  <c r="E573" i="40" s="1"/>
  <c r="D557" i="40"/>
  <c r="E557" i="40" s="1"/>
  <c r="D541" i="40"/>
  <c r="E541" i="40" s="1"/>
  <c r="D525" i="40"/>
  <c r="E525" i="40" s="1"/>
  <c r="D509" i="40"/>
  <c r="E509" i="40" s="1"/>
  <c r="D493" i="40"/>
  <c r="E493" i="40" s="1"/>
  <c r="D477" i="40"/>
  <c r="E477" i="40" s="1"/>
  <c r="D461" i="40"/>
  <c r="E461" i="40" s="1"/>
  <c r="D445" i="40"/>
  <c r="E445" i="40" s="1"/>
  <c r="D429" i="40"/>
  <c r="E429" i="40" s="1"/>
  <c r="D413" i="40"/>
  <c r="E413" i="40" s="1"/>
  <c r="D397" i="40"/>
  <c r="E397" i="40" s="1"/>
  <c r="D381" i="40"/>
  <c r="E381" i="40" s="1"/>
  <c r="D365" i="40"/>
  <c r="E365" i="40" s="1"/>
  <c r="D349" i="40"/>
  <c r="E349" i="40" s="1"/>
  <c r="D333" i="40"/>
  <c r="E333" i="40" s="1"/>
  <c r="D317" i="40"/>
  <c r="E317" i="40" s="1"/>
  <c r="D301" i="40"/>
  <c r="E301" i="40" s="1"/>
  <c r="D285" i="40"/>
  <c r="E285" i="40" s="1"/>
  <c r="D269" i="40"/>
  <c r="E269" i="40" s="1"/>
  <c r="D253" i="40"/>
  <c r="E253" i="40" s="1"/>
  <c r="D237" i="40"/>
  <c r="E237" i="40" s="1"/>
  <c r="D221" i="40"/>
  <c r="E221" i="40" s="1"/>
  <c r="D205" i="40"/>
  <c r="E205" i="40" s="1"/>
  <c r="D189" i="40"/>
  <c r="E189" i="40" s="1"/>
  <c r="D173" i="40"/>
  <c r="E173" i="40" s="1"/>
  <c r="D157" i="40"/>
  <c r="E157" i="40" s="1"/>
  <c r="D141" i="40"/>
  <c r="E141" i="40" s="1"/>
  <c r="D125" i="40"/>
  <c r="E125" i="40" s="1"/>
  <c r="D109" i="40"/>
  <c r="E109" i="40" s="1"/>
  <c r="D93" i="40"/>
  <c r="E93" i="40" s="1"/>
  <c r="D77" i="40"/>
  <c r="E77" i="40" s="1"/>
  <c r="D61" i="40"/>
  <c r="E61" i="40" s="1"/>
  <c r="D45" i="40"/>
  <c r="E45" i="40" s="1"/>
  <c r="D29" i="40"/>
  <c r="E29" i="40" s="1"/>
  <c r="D13" i="40"/>
  <c r="E13" i="40" s="1"/>
  <c r="D997" i="40"/>
  <c r="E997" i="40" s="1"/>
  <c r="D981" i="40"/>
  <c r="E981" i="40" s="1"/>
  <c r="D965" i="40"/>
  <c r="E965" i="40" s="1"/>
  <c r="D869" i="40"/>
  <c r="E869" i="40" s="1"/>
  <c r="D853" i="40"/>
  <c r="E853" i="40" s="1"/>
  <c r="D789" i="40"/>
  <c r="E789" i="40" s="1"/>
  <c r="D773" i="40"/>
  <c r="E773" i="40" s="1"/>
  <c r="D741" i="40"/>
  <c r="E741" i="40" s="1"/>
  <c r="D725" i="40"/>
  <c r="E725" i="40" s="1"/>
  <c r="D709" i="40"/>
  <c r="E709" i="40" s="1"/>
  <c r="D661" i="40"/>
  <c r="E661" i="40" s="1"/>
  <c r="D645" i="40"/>
  <c r="E645" i="40" s="1"/>
  <c r="D629" i="40"/>
  <c r="E629" i="40" s="1"/>
  <c r="D613" i="40"/>
  <c r="E613" i="40" s="1"/>
  <c r="D597" i="40"/>
  <c r="E597" i="40" s="1"/>
  <c r="D549" i="40"/>
  <c r="E549" i="40" s="1"/>
  <c r="D517" i="40"/>
  <c r="E517" i="40" s="1"/>
  <c r="D469" i="40"/>
  <c r="E469" i="40" s="1"/>
  <c r="D437" i="40"/>
  <c r="E437" i="40" s="1"/>
  <c r="D421" i="40"/>
  <c r="E421" i="40" s="1"/>
  <c r="D389" i="40"/>
  <c r="E389" i="40" s="1"/>
  <c r="D373" i="40"/>
  <c r="E373" i="40" s="1"/>
  <c r="D357" i="40"/>
  <c r="E357" i="40" s="1"/>
  <c r="D325" i="40"/>
  <c r="E325" i="40" s="1"/>
  <c r="D293" i="40"/>
  <c r="E293" i="40" s="1"/>
  <c r="D261" i="40"/>
  <c r="E261" i="40" s="1"/>
  <c r="D213" i="40"/>
  <c r="E213" i="40" s="1"/>
  <c r="D197" i="40"/>
  <c r="E197" i="40" s="1"/>
  <c r="D149" i="40"/>
  <c r="E149" i="40" s="1"/>
  <c r="D133" i="40"/>
  <c r="E133" i="40" s="1"/>
  <c r="D117" i="40"/>
  <c r="E117" i="40" s="1"/>
  <c r="D85" i="40"/>
  <c r="E85" i="40" s="1"/>
  <c r="D37" i="40"/>
  <c r="E37" i="40" s="1"/>
  <c r="D21" i="40"/>
  <c r="E21" i="40" s="1"/>
  <c r="D985" i="40"/>
  <c r="E985" i="40" s="1"/>
  <c r="D921" i="40"/>
  <c r="E921" i="40" s="1"/>
  <c r="D905" i="40"/>
  <c r="E905" i="40" s="1"/>
  <c r="D889" i="40"/>
  <c r="E889" i="40" s="1"/>
  <c r="D873" i="40"/>
  <c r="E873" i="40" s="1"/>
  <c r="D841" i="40"/>
  <c r="E841" i="40" s="1"/>
  <c r="D793" i="40"/>
  <c r="E793" i="40" s="1"/>
  <c r="D777" i="40"/>
  <c r="E777" i="40" s="1"/>
  <c r="D761" i="40"/>
  <c r="E761" i="40" s="1"/>
  <c r="D729" i="40"/>
  <c r="E729" i="40" s="1"/>
  <c r="D697" i="40"/>
  <c r="E697" i="40" s="1"/>
  <c r="D681" i="40"/>
  <c r="E681" i="40" s="1"/>
  <c r="D665" i="40"/>
  <c r="E665" i="40" s="1"/>
  <c r="D617" i="40"/>
  <c r="E617" i="40" s="1"/>
  <c r="D601" i="40"/>
  <c r="E601" i="40" s="1"/>
  <c r="D585" i="40"/>
  <c r="E585" i="40" s="1"/>
  <c r="D537" i="40"/>
  <c r="E537" i="40" s="1"/>
  <c r="D505" i="40"/>
  <c r="E505" i="40" s="1"/>
  <c r="D489" i="40"/>
  <c r="E489" i="40" s="1"/>
  <c r="D457" i="40"/>
  <c r="E457" i="40" s="1"/>
  <c r="D425" i="40"/>
  <c r="E425" i="40" s="1"/>
  <c r="D950" i="40"/>
  <c r="E950" i="40" s="1"/>
  <c r="D934" i="40"/>
  <c r="E934" i="40" s="1"/>
  <c r="D918" i="40"/>
  <c r="E918" i="40" s="1"/>
  <c r="D902" i="40"/>
  <c r="E902" i="40" s="1"/>
  <c r="D886" i="40"/>
  <c r="E886" i="40" s="1"/>
  <c r="D838" i="40"/>
  <c r="E838" i="40" s="1"/>
  <c r="D806" i="40"/>
  <c r="E806" i="40" s="1"/>
  <c r="D758" i="40"/>
  <c r="E758" i="40" s="1"/>
  <c r="D694" i="40"/>
  <c r="E694" i="40" s="1"/>
  <c r="D678" i="40"/>
  <c r="E678" i="40" s="1"/>
  <c r="D662" i="40"/>
  <c r="E662" i="40" s="1"/>
  <c r="D598" i="40"/>
  <c r="E598" i="40" s="1"/>
  <c r="D582" i="40"/>
  <c r="E582" i="40" s="1"/>
  <c r="D534" i="40"/>
  <c r="E534" i="40" s="1"/>
  <c r="D502" i="40"/>
  <c r="E502" i="40" s="1"/>
  <c r="D486" i="40"/>
  <c r="E486" i="40" s="1"/>
  <c r="D406" i="40"/>
  <c r="E406" i="40" s="1"/>
  <c r="D374" i="40"/>
  <c r="E374" i="40" s="1"/>
  <c r="D342" i="40"/>
  <c r="E342" i="40" s="1"/>
  <c r="D278" i="40"/>
  <c r="E278" i="40" s="1"/>
  <c r="D246" i="40"/>
  <c r="E246" i="40" s="1"/>
  <c r="D230" i="40"/>
  <c r="E230" i="40" s="1"/>
  <c r="D182" i="40"/>
  <c r="E182" i="40" s="1"/>
  <c r="D150" i="40"/>
  <c r="E150" i="40" s="1"/>
  <c r="D102" i="40"/>
  <c r="E102" i="40" s="1"/>
  <c r="D70" i="40"/>
  <c r="E70" i="40" s="1"/>
  <c r="D62" i="40"/>
  <c r="E62" i="40" s="1"/>
  <c r="D536" i="40"/>
  <c r="E536" i="40" s="1"/>
  <c r="D504" i="40"/>
  <c r="E504" i="40" s="1"/>
  <c r="D951" i="40"/>
  <c r="E951" i="40" s="1"/>
  <c r="D695" i="40"/>
  <c r="E695" i="40" s="1"/>
  <c r="D599" i="40"/>
  <c r="E599" i="40" s="1"/>
  <c r="D487" i="40"/>
  <c r="E487" i="40" s="1"/>
  <c r="D407" i="40"/>
  <c r="E407" i="40" s="1"/>
  <c r="D295" i="40"/>
  <c r="E295" i="40" s="1"/>
  <c r="D247" i="40"/>
  <c r="E247" i="40" s="1"/>
  <c r="D183" i="40"/>
  <c r="E183" i="40" s="1"/>
  <c r="D103" i="40"/>
  <c r="E103" i="40" s="1"/>
  <c r="D39" i="40"/>
  <c r="E39" i="40" s="1"/>
  <c r="D901" i="40"/>
  <c r="E901" i="40" s="1"/>
  <c r="D837" i="40"/>
  <c r="E837" i="40" s="1"/>
  <c r="D581" i="40"/>
  <c r="E581" i="40" s="1"/>
  <c r="D533" i="40"/>
  <c r="E533" i="40" s="1"/>
  <c r="D453" i="40"/>
  <c r="E453" i="40" s="1"/>
  <c r="D69" i="40"/>
  <c r="E69" i="40" s="1"/>
  <c r="D584" i="40"/>
  <c r="E584" i="40" s="1"/>
  <c r="D488" i="40"/>
  <c r="E488" i="40" s="1"/>
  <c r="D663" i="40"/>
  <c r="E663" i="40" s="1"/>
  <c r="D615" i="40"/>
  <c r="E615" i="40" s="1"/>
  <c r="D503" i="40"/>
  <c r="E503" i="40" s="1"/>
  <c r="D231" i="40"/>
  <c r="E231" i="40" s="1"/>
  <c r="D167" i="40"/>
  <c r="E167" i="40" s="1"/>
  <c r="D916" i="40"/>
  <c r="E916" i="40" s="1"/>
  <c r="D600" i="40"/>
  <c r="E600" i="40" s="1"/>
  <c r="D472" i="40"/>
  <c r="E472" i="40" s="1"/>
  <c r="D679" i="40"/>
  <c r="E679" i="40" s="1"/>
  <c r="D583" i="40"/>
  <c r="E583" i="40" s="1"/>
  <c r="D535" i="40"/>
  <c r="E535" i="40" s="1"/>
  <c r="D375" i="40"/>
  <c r="E375" i="40" s="1"/>
  <c r="D343" i="40"/>
  <c r="E343" i="40" s="1"/>
  <c r="D327" i="40"/>
  <c r="E327" i="40" s="1"/>
  <c r="D151" i="40"/>
  <c r="E151" i="40" s="1"/>
  <c r="D71" i="40"/>
  <c r="E71" i="40" s="1"/>
  <c r="D1002" i="40"/>
  <c r="E1002" i="40" s="1"/>
  <c r="D970" i="40"/>
  <c r="E970" i="40" s="1"/>
  <c r="D954" i="40"/>
  <c r="E954" i="40" s="1"/>
  <c r="D938" i="40"/>
  <c r="E938" i="40" s="1"/>
  <c r="D858" i="40"/>
  <c r="E858" i="40" s="1"/>
  <c r="D842" i="40"/>
  <c r="E842" i="40" s="1"/>
  <c r="D826" i="40"/>
  <c r="E826" i="40" s="1"/>
  <c r="D810" i="40"/>
  <c r="E810" i="40" s="1"/>
  <c r="D100" i="40"/>
  <c r="E100" i="40" s="1"/>
  <c r="D458" i="40"/>
  <c r="E458" i="40" s="1"/>
  <c r="D218" i="40"/>
  <c r="E218" i="40" s="1"/>
  <c r="D409" i="40"/>
  <c r="E409" i="40" s="1"/>
  <c r="D345" i="40"/>
  <c r="E345" i="40" s="1"/>
  <c r="D329" i="40"/>
  <c r="E329" i="40" s="1"/>
  <c r="D265" i="40"/>
  <c r="E265" i="40" s="1"/>
  <c r="D249" i="40"/>
  <c r="E249" i="40" s="1"/>
  <c r="D233" i="40"/>
  <c r="E233" i="40" s="1"/>
  <c r="D217" i="40"/>
  <c r="E217" i="40" s="1"/>
  <c r="D169" i="40"/>
  <c r="E169" i="40" s="1"/>
  <c r="D153" i="40"/>
  <c r="E153" i="40" s="1"/>
  <c r="D73" i="40"/>
  <c r="E73" i="40" s="1"/>
  <c r="D41" i="40"/>
  <c r="E41" i="40" s="1"/>
  <c r="D801" i="40"/>
  <c r="E801" i="40" s="1"/>
  <c r="D737" i="40"/>
  <c r="E737" i="40" s="1"/>
  <c r="D577" i="40"/>
  <c r="E577" i="40" s="1"/>
  <c r="D305" i="40"/>
  <c r="E305" i="40" s="1"/>
  <c r="D209" i="40"/>
  <c r="E209" i="40" s="1"/>
  <c r="D129" i="40"/>
  <c r="E129" i="40" s="1"/>
  <c r="D408" i="40"/>
  <c r="E408" i="40" s="1"/>
  <c r="D344" i="40"/>
  <c r="E344" i="40" s="1"/>
  <c r="D328" i="40"/>
  <c r="E328" i="40" s="1"/>
  <c r="D264" i="40"/>
  <c r="E264" i="40" s="1"/>
  <c r="D248" i="40"/>
  <c r="E248" i="40" s="1"/>
  <c r="D232" i="40"/>
  <c r="E232" i="40" s="1"/>
  <c r="D184" i="40"/>
  <c r="E184" i="40" s="1"/>
  <c r="D168" i="40"/>
  <c r="E168" i="40" s="1"/>
  <c r="D152" i="40"/>
  <c r="E152" i="40" s="1"/>
  <c r="D72" i="40"/>
  <c r="E72" i="40" s="1"/>
  <c r="D40" i="40"/>
  <c r="E40" i="40" s="1"/>
  <c r="D592" i="40"/>
  <c r="E592" i="40" s="1"/>
  <c r="D576" i="40"/>
  <c r="E576" i="40" s="1"/>
  <c r="D416" i="40"/>
  <c r="E416" i="40" s="1"/>
  <c r="D304" i="40"/>
  <c r="E304" i="40" s="1"/>
  <c r="D208" i="40"/>
  <c r="E208" i="40" s="1"/>
  <c r="D128" i="40"/>
  <c r="E128" i="40" s="1"/>
  <c r="D64" i="40"/>
  <c r="E64" i="40" s="1"/>
  <c r="D48" i="40"/>
  <c r="E48" i="40" s="1"/>
  <c r="D986" i="40"/>
  <c r="E986" i="40" s="1"/>
  <c r="D874" i="40"/>
  <c r="E874" i="40" s="1"/>
  <c r="D730" i="40"/>
  <c r="E730" i="40" s="1"/>
  <c r="D618" i="40"/>
  <c r="E618" i="40" s="1"/>
  <c r="D538" i="40"/>
  <c r="E538" i="40" s="1"/>
  <c r="D314" i="40"/>
  <c r="E314" i="40" s="1"/>
  <c r="D266" i="40"/>
  <c r="E266" i="40" s="1"/>
  <c r="D42" i="40"/>
  <c r="E42" i="40" s="1"/>
  <c r="D935" i="40"/>
  <c r="E935" i="40" s="1"/>
  <c r="D903" i="40"/>
  <c r="E903" i="40" s="1"/>
  <c r="D887" i="40"/>
  <c r="E887" i="40" s="1"/>
  <c r="D807" i="40"/>
  <c r="E807" i="40" s="1"/>
  <c r="D775" i="40"/>
  <c r="E775" i="40" s="1"/>
  <c r="D759" i="40"/>
  <c r="E759" i="40" s="1"/>
  <c r="D949" i="40"/>
  <c r="E949" i="40" s="1"/>
  <c r="D933" i="40"/>
  <c r="E933" i="40" s="1"/>
  <c r="D917" i="40"/>
  <c r="E917" i="40" s="1"/>
  <c r="D885" i="40"/>
  <c r="E885" i="40" s="1"/>
  <c r="D821" i="40"/>
  <c r="E821" i="40" s="1"/>
  <c r="D805" i="40"/>
  <c r="E805" i="40" s="1"/>
  <c r="D757" i="40"/>
  <c r="E757" i="40" s="1"/>
  <c r="D693" i="40"/>
  <c r="E693" i="40" s="1"/>
  <c r="D677" i="40"/>
  <c r="E677" i="40" s="1"/>
  <c r="D565" i="40"/>
  <c r="E565" i="40" s="1"/>
  <c r="D485" i="40"/>
  <c r="E485" i="40" s="1"/>
  <c r="D405" i="40"/>
  <c r="E405" i="40" s="1"/>
  <c r="D341" i="40"/>
  <c r="E341" i="40" s="1"/>
  <c r="D309" i="40"/>
  <c r="E309" i="40" s="1"/>
  <c r="D245" i="40"/>
  <c r="E245" i="40" s="1"/>
  <c r="D229" i="40"/>
  <c r="E229" i="40" s="1"/>
  <c r="D181" i="40"/>
  <c r="E181" i="40" s="1"/>
  <c r="D101" i="40"/>
  <c r="E101" i="40" s="1"/>
  <c r="D53" i="40"/>
  <c r="E53" i="40" s="1"/>
  <c r="D996" i="40"/>
  <c r="E996" i="40" s="1"/>
  <c r="D980" i="40"/>
  <c r="E980" i="40" s="1"/>
  <c r="D964" i="40"/>
  <c r="E964" i="40" s="1"/>
  <c r="D948" i="40"/>
  <c r="E948" i="40" s="1"/>
  <c r="D932" i="40"/>
  <c r="E932" i="40" s="1"/>
  <c r="D900" i="40"/>
  <c r="E900" i="40" s="1"/>
  <c r="D884" i="40"/>
  <c r="E884" i="40" s="1"/>
  <c r="D868" i="40"/>
  <c r="E868" i="40" s="1"/>
  <c r="D852" i="40"/>
  <c r="E852" i="40" s="1"/>
  <c r="D836" i="40"/>
  <c r="E836" i="40" s="1"/>
  <c r="D820" i="40"/>
  <c r="E820" i="40" s="1"/>
  <c r="D804" i="40"/>
  <c r="E804" i="40" s="1"/>
  <c r="D788" i="40"/>
  <c r="E788" i="40" s="1"/>
  <c r="D756" i="40"/>
  <c r="E756" i="40" s="1"/>
  <c r="D740" i="40"/>
  <c r="E740" i="40" s="1"/>
  <c r="D724" i="40"/>
  <c r="E724" i="40" s="1"/>
  <c r="D708" i="40"/>
  <c r="E708" i="40" s="1"/>
  <c r="D692" i="40"/>
  <c r="E692" i="40" s="1"/>
  <c r="D676" i="40"/>
  <c r="E676" i="40" s="1"/>
  <c r="D660" i="40"/>
  <c r="E660" i="40" s="1"/>
  <c r="D644" i="40"/>
  <c r="E644" i="40" s="1"/>
  <c r="D628" i="40"/>
  <c r="E628" i="40" s="1"/>
  <c r="D612" i="40"/>
  <c r="E612" i="40" s="1"/>
  <c r="D596" i="40"/>
  <c r="E596" i="40" s="1"/>
  <c r="D580" i="40"/>
  <c r="E580" i="40" s="1"/>
  <c r="D564" i="40"/>
  <c r="E564" i="40" s="1"/>
  <c r="D548" i="40"/>
  <c r="E548" i="40" s="1"/>
  <c r="D532" i="40"/>
  <c r="E532" i="40" s="1"/>
  <c r="D516" i="40"/>
  <c r="E516" i="40" s="1"/>
  <c r="D484" i="40"/>
  <c r="E484" i="40" s="1"/>
  <c r="D468" i="40"/>
  <c r="E468" i="40" s="1"/>
  <c r="D452" i="40"/>
  <c r="E452" i="40" s="1"/>
  <c r="D436" i="40"/>
  <c r="E436" i="40" s="1"/>
  <c r="D420" i="40"/>
  <c r="E420" i="40" s="1"/>
  <c r="D404" i="40"/>
  <c r="E404" i="40" s="1"/>
  <c r="D388" i="40"/>
  <c r="E388" i="40" s="1"/>
  <c r="D372" i="40"/>
  <c r="E372" i="40" s="1"/>
  <c r="D356" i="40"/>
  <c r="E356" i="40" s="1"/>
  <c r="D340" i="40"/>
  <c r="E340" i="40" s="1"/>
  <c r="D324" i="40"/>
  <c r="E324" i="40" s="1"/>
  <c r="D308" i="40"/>
  <c r="E308" i="40" s="1"/>
  <c r="D292" i="40"/>
  <c r="E292" i="40" s="1"/>
  <c r="D276" i="40"/>
  <c r="E276" i="40" s="1"/>
  <c r="D260" i="40"/>
  <c r="E260" i="40" s="1"/>
  <c r="D244" i="40"/>
  <c r="E244" i="40" s="1"/>
  <c r="D212" i="40"/>
  <c r="E212" i="40" s="1"/>
  <c r="D196" i="40"/>
  <c r="E196" i="40" s="1"/>
  <c r="D180" i="40"/>
  <c r="E180" i="40" s="1"/>
  <c r="D164" i="40"/>
  <c r="E164" i="40" s="1"/>
  <c r="D148" i="40"/>
  <c r="E148" i="40" s="1"/>
  <c r="D132" i="40"/>
  <c r="E132" i="40" s="1"/>
  <c r="D116" i="40"/>
  <c r="E116" i="40" s="1"/>
  <c r="D84" i="40"/>
  <c r="E84" i="40" s="1"/>
  <c r="D68" i="40"/>
  <c r="E68" i="40" s="1"/>
  <c r="D52" i="40"/>
  <c r="E52" i="40" s="1"/>
  <c r="D36" i="40"/>
  <c r="E36" i="40" s="1"/>
  <c r="D20" i="40"/>
  <c r="E20" i="40" s="1"/>
  <c r="D51" i="40"/>
  <c r="E51" i="40" s="1"/>
  <c r="D35" i="40"/>
  <c r="E35" i="40" s="1"/>
  <c r="D19" i="40"/>
  <c r="E19" i="40" s="1"/>
  <c r="D913" i="40"/>
  <c r="E913" i="40" s="1"/>
  <c r="D897" i="40"/>
  <c r="E897" i="40" s="1"/>
  <c r="D881" i="40"/>
  <c r="E881" i="40" s="1"/>
  <c r="D849" i="40"/>
  <c r="E849" i="40" s="1"/>
  <c r="D833" i="40"/>
  <c r="E833" i="40" s="1"/>
  <c r="D817" i="40"/>
  <c r="E817" i="40" s="1"/>
  <c r="D785" i="40"/>
  <c r="E785" i="40" s="1"/>
  <c r="D753" i="40"/>
  <c r="E753" i="40" s="1"/>
  <c r="D721" i="40"/>
  <c r="E721" i="40" s="1"/>
  <c r="D705" i="40"/>
  <c r="E705" i="40" s="1"/>
  <c r="D689" i="40"/>
  <c r="E689" i="40" s="1"/>
  <c r="D673" i="40"/>
  <c r="E673" i="40" s="1"/>
  <c r="D641" i="40"/>
  <c r="E641" i="40" s="1"/>
  <c r="D625" i="40"/>
  <c r="E625" i="40" s="1"/>
  <c r="D609" i="40"/>
  <c r="E609" i="40" s="1"/>
  <c r="D593" i="40"/>
  <c r="E593" i="40" s="1"/>
  <c r="D561" i="40"/>
  <c r="E561" i="40" s="1"/>
  <c r="D545" i="40"/>
  <c r="E545" i="40" s="1"/>
  <c r="D529" i="40"/>
  <c r="E529" i="40" s="1"/>
  <c r="D513" i="40"/>
  <c r="E513" i="40" s="1"/>
  <c r="D481" i="40"/>
  <c r="E481" i="40" s="1"/>
  <c r="D449" i="40"/>
  <c r="E449" i="40" s="1"/>
  <c r="D433" i="40"/>
  <c r="E433" i="40" s="1"/>
  <c r="D401" i="40"/>
  <c r="E401" i="40" s="1"/>
  <c r="D369" i="40"/>
  <c r="E369" i="40" s="1"/>
  <c r="D353" i="40"/>
  <c r="E353" i="40" s="1"/>
  <c r="D337" i="40"/>
  <c r="E337" i="40" s="1"/>
  <c r="D321" i="40"/>
  <c r="E321" i="40" s="1"/>
  <c r="D289" i="40"/>
  <c r="E289" i="40" s="1"/>
  <c r="D273" i="40"/>
  <c r="E273" i="40" s="1"/>
  <c r="D257" i="40"/>
  <c r="E257" i="40" s="1"/>
  <c r="D241" i="40"/>
  <c r="E241" i="40" s="1"/>
  <c r="D225" i="40"/>
  <c r="E225" i="40" s="1"/>
  <c r="D193" i="40"/>
  <c r="E193" i="40" s="1"/>
  <c r="D177" i="40"/>
  <c r="E177" i="40" s="1"/>
  <c r="D161" i="40"/>
  <c r="E161" i="40" s="1"/>
  <c r="D113" i="40"/>
  <c r="E113" i="40" s="1"/>
  <c r="D97" i="40"/>
  <c r="E97" i="40" s="1"/>
  <c r="D81" i="40"/>
  <c r="E81" i="40" s="1"/>
  <c r="D65" i="40"/>
  <c r="E65" i="40" s="1"/>
  <c r="D49" i="40"/>
  <c r="E49" i="40" s="1"/>
  <c r="D33" i="40"/>
  <c r="E33" i="40" s="1"/>
  <c r="D17" i="40"/>
  <c r="E17" i="40" s="1"/>
  <c r="D1001" i="40"/>
  <c r="E1001" i="40" s="1"/>
  <c r="D969" i="40"/>
  <c r="E969" i="40" s="1"/>
  <c r="D937" i="40"/>
  <c r="E937" i="40" s="1"/>
  <c r="D857" i="40"/>
  <c r="E857" i="40" s="1"/>
  <c r="D825" i="40"/>
  <c r="E825" i="40" s="1"/>
  <c r="D809" i="40"/>
  <c r="E809" i="40" s="1"/>
  <c r="D745" i="40"/>
  <c r="E745" i="40" s="1"/>
  <c r="D713" i="40"/>
  <c r="E713" i="40" s="1"/>
  <c r="D649" i="40"/>
  <c r="E649" i="40" s="1"/>
  <c r="D633" i="40"/>
  <c r="E633" i="40" s="1"/>
  <c r="D569" i="40"/>
  <c r="E569" i="40" s="1"/>
  <c r="D553" i="40"/>
  <c r="E553" i="40" s="1"/>
  <c r="D521" i="40"/>
  <c r="E521" i="40" s="1"/>
  <c r="D473" i="40"/>
  <c r="E473" i="40" s="1"/>
  <c r="D441" i="40"/>
  <c r="E441" i="40" s="1"/>
  <c r="D393" i="40"/>
  <c r="E393" i="40" s="1"/>
  <c r="D361" i="40"/>
  <c r="E361" i="40" s="1"/>
  <c r="D313" i="40"/>
  <c r="E313" i="40" s="1"/>
  <c r="D297" i="40"/>
  <c r="E297" i="40" s="1"/>
  <c r="D281" i="40"/>
  <c r="E281" i="40" s="1"/>
  <c r="D201" i="40"/>
  <c r="E201" i="40" s="1"/>
  <c r="D185" i="40"/>
  <c r="E185" i="40" s="1"/>
  <c r="D137" i="40"/>
  <c r="E137" i="40" s="1"/>
  <c r="D121" i="40"/>
  <c r="E121" i="40" s="1"/>
  <c r="D105" i="40"/>
  <c r="E105" i="40" s="1"/>
  <c r="D57" i="40"/>
  <c r="E57" i="40" s="1"/>
  <c r="D25" i="40"/>
  <c r="E25" i="40" s="1"/>
  <c r="D912" i="40"/>
  <c r="E912" i="40" s="1"/>
  <c r="D896" i="40"/>
  <c r="E896" i="40" s="1"/>
  <c r="D880" i="40"/>
  <c r="E880" i="40" s="1"/>
  <c r="D848" i="40"/>
  <c r="E848" i="40" s="1"/>
  <c r="D832" i="40"/>
  <c r="E832" i="40" s="1"/>
  <c r="D816" i="40"/>
  <c r="E816" i="40" s="1"/>
  <c r="D800" i="40"/>
  <c r="E800" i="40" s="1"/>
  <c r="D784" i="40"/>
  <c r="E784" i="40" s="1"/>
  <c r="D768" i="40"/>
  <c r="E768" i="40" s="1"/>
  <c r="D752" i="40"/>
  <c r="E752" i="40" s="1"/>
  <c r="D736" i="40"/>
  <c r="E736" i="40" s="1"/>
  <c r="D704" i="40"/>
  <c r="E704" i="40" s="1"/>
  <c r="D688" i="40"/>
  <c r="E688" i="40" s="1"/>
  <c r="D672" i="40"/>
  <c r="E672" i="40" s="1"/>
  <c r="D640" i="40"/>
  <c r="E640" i="40" s="1"/>
  <c r="D624" i="40"/>
  <c r="E624" i="40" s="1"/>
  <c r="D608" i="40"/>
  <c r="E608" i="40" s="1"/>
  <c r="D560" i="40"/>
  <c r="E560" i="40" s="1"/>
  <c r="D544" i="40"/>
  <c r="E544" i="40" s="1"/>
  <c r="D528" i="40"/>
  <c r="E528" i="40" s="1"/>
  <c r="D512" i="40"/>
  <c r="E512" i="40" s="1"/>
  <c r="D480" i="40"/>
  <c r="E480" i="40" s="1"/>
  <c r="D448" i="40"/>
  <c r="E448" i="40" s="1"/>
  <c r="D432" i="40"/>
  <c r="E432" i="40" s="1"/>
  <c r="D400" i="40"/>
  <c r="E400" i="40" s="1"/>
  <c r="D368" i="40"/>
  <c r="E368" i="40" s="1"/>
  <c r="D352" i="40"/>
  <c r="E352" i="40" s="1"/>
  <c r="D336" i="40"/>
  <c r="E336" i="40" s="1"/>
  <c r="D320" i="40"/>
  <c r="E320" i="40" s="1"/>
  <c r="D288" i="40"/>
  <c r="E288" i="40" s="1"/>
  <c r="D272" i="40"/>
  <c r="E272" i="40" s="1"/>
  <c r="D256" i="40"/>
  <c r="E256" i="40" s="1"/>
  <c r="D240" i="40"/>
  <c r="E240" i="40" s="1"/>
  <c r="D192" i="40"/>
  <c r="E192" i="40" s="1"/>
  <c r="D176" i="40"/>
  <c r="E176" i="40" s="1"/>
  <c r="D160" i="40"/>
  <c r="E160" i="40" s="1"/>
  <c r="D112" i="40"/>
  <c r="E112" i="40" s="1"/>
  <c r="D96" i="40"/>
  <c r="E96" i="40" s="1"/>
  <c r="D80" i="40"/>
  <c r="E80" i="40" s="1"/>
  <c r="D32" i="40"/>
  <c r="E32" i="40" s="1"/>
  <c r="D16" i="40"/>
  <c r="E16" i="40" s="1"/>
  <c r="D1000" i="40"/>
  <c r="E1000" i="40" s="1"/>
  <c r="D968" i="40"/>
  <c r="E968" i="40" s="1"/>
  <c r="D936" i="40"/>
  <c r="E936" i="40" s="1"/>
  <c r="D920" i="40"/>
  <c r="E920" i="40" s="1"/>
  <c r="D872" i="40"/>
  <c r="E872" i="40" s="1"/>
  <c r="D856" i="40"/>
  <c r="E856" i="40" s="1"/>
  <c r="D824" i="40"/>
  <c r="E824" i="40" s="1"/>
  <c r="D792" i="40"/>
  <c r="E792" i="40" s="1"/>
  <c r="D744" i="40"/>
  <c r="E744" i="40" s="1"/>
  <c r="D712" i="40"/>
  <c r="E712" i="40" s="1"/>
  <c r="D648" i="40"/>
  <c r="E648" i="40" s="1"/>
  <c r="D632" i="40"/>
  <c r="E632" i="40" s="1"/>
  <c r="D568" i="40"/>
  <c r="E568" i="40" s="1"/>
  <c r="D552" i="40"/>
  <c r="E552" i="40" s="1"/>
  <c r="D520" i="40"/>
  <c r="E520" i="40" s="1"/>
  <c r="D456" i="40"/>
  <c r="E456" i="40" s="1"/>
  <c r="D440" i="40"/>
  <c r="E440" i="40" s="1"/>
  <c r="D392" i="40"/>
  <c r="E392" i="40" s="1"/>
  <c r="D360" i="40"/>
  <c r="E360" i="40" s="1"/>
  <c r="D312" i="40"/>
  <c r="E312" i="40" s="1"/>
  <c r="D296" i="40"/>
  <c r="E296" i="40" s="1"/>
  <c r="D280" i="40"/>
  <c r="E280" i="40" s="1"/>
  <c r="D216" i="40"/>
  <c r="E216" i="40" s="1"/>
  <c r="D200" i="40"/>
  <c r="E200" i="40" s="1"/>
  <c r="D136" i="40"/>
  <c r="E136" i="40" s="1"/>
  <c r="D120" i="40"/>
  <c r="E120" i="40" s="1"/>
  <c r="D104" i="40"/>
  <c r="E104" i="40" s="1"/>
  <c r="D56" i="40"/>
  <c r="E56" i="40" s="1"/>
  <c r="D24" i="40"/>
  <c r="E24" i="40" s="1"/>
  <c r="D711" i="40"/>
  <c r="E711" i="40" s="1"/>
  <c r="D647" i="40"/>
  <c r="E647" i="40" s="1"/>
  <c r="D631" i="40"/>
  <c r="E631" i="40" s="1"/>
  <c r="D567" i="40"/>
  <c r="E567" i="40" s="1"/>
  <c r="D551" i="40"/>
  <c r="E551" i="40" s="1"/>
  <c r="D519" i="40"/>
  <c r="E519" i="40" s="1"/>
  <c r="D471" i="40"/>
  <c r="E471" i="40" s="1"/>
  <c r="D455" i="40"/>
  <c r="E455" i="40" s="1"/>
  <c r="D439" i="40"/>
  <c r="E439" i="40" s="1"/>
  <c r="D391" i="40"/>
  <c r="E391" i="40" s="1"/>
  <c r="D359" i="40"/>
  <c r="E359" i="40" s="1"/>
  <c r="D311" i="40"/>
  <c r="E311" i="40" s="1"/>
  <c r="D279" i="40"/>
  <c r="E279" i="40" s="1"/>
  <c r="D263" i="40"/>
  <c r="E263" i="40" s="1"/>
  <c r="D215" i="40"/>
  <c r="E215" i="40" s="1"/>
  <c r="D199" i="40"/>
  <c r="E199" i="40" s="1"/>
  <c r="D135" i="40"/>
  <c r="E135" i="40" s="1"/>
  <c r="D119" i="40"/>
  <c r="E119" i="40" s="1"/>
  <c r="D87" i="40"/>
  <c r="E87" i="40" s="1"/>
  <c r="D55" i="40"/>
  <c r="E55" i="40" s="1"/>
  <c r="D23" i="40"/>
  <c r="E23" i="40" s="1"/>
  <c r="D78" i="40"/>
  <c r="E78" i="40" s="1"/>
  <c r="D30" i="40"/>
  <c r="E30" i="40" s="1"/>
  <c r="D14" i="40"/>
  <c r="E14" i="40" s="1"/>
  <c r="D998" i="40"/>
  <c r="E998" i="40" s="1"/>
  <c r="D982" i="40"/>
  <c r="E982" i="40" s="1"/>
  <c r="D966" i="40"/>
  <c r="E966" i="40" s="1"/>
  <c r="D870" i="40"/>
  <c r="E870" i="40" s="1"/>
  <c r="D854" i="40"/>
  <c r="E854" i="40" s="1"/>
  <c r="D822" i="40"/>
  <c r="E822" i="40" s="1"/>
  <c r="D790" i="40"/>
  <c r="E790" i="40" s="1"/>
  <c r="D774" i="40"/>
  <c r="E774" i="40" s="1"/>
  <c r="D742" i="40"/>
  <c r="E742" i="40" s="1"/>
  <c r="D726" i="40"/>
  <c r="E726" i="40" s="1"/>
  <c r="D710" i="40"/>
  <c r="E710" i="40" s="1"/>
  <c r="D646" i="40"/>
  <c r="E646" i="40" s="1"/>
  <c r="D630" i="40"/>
  <c r="E630" i="40" s="1"/>
  <c r="D614" i="40"/>
  <c r="E614" i="40" s="1"/>
  <c r="D566" i="40"/>
  <c r="E566" i="40" s="1"/>
  <c r="D550" i="40"/>
  <c r="E550" i="40" s="1"/>
  <c r="D518" i="40"/>
  <c r="E518" i="40" s="1"/>
  <c r="D470" i="40"/>
  <c r="E470" i="40" s="1"/>
  <c r="D454" i="40"/>
  <c r="E454" i="40" s="1"/>
  <c r="D438" i="40"/>
  <c r="E438" i="40" s="1"/>
  <c r="D422" i="40"/>
  <c r="E422" i="40" s="1"/>
  <c r="D390" i="40"/>
  <c r="E390" i="40" s="1"/>
  <c r="D358" i="40"/>
  <c r="E358" i="40" s="1"/>
  <c r="D326" i="40"/>
  <c r="E326" i="40" s="1"/>
  <c r="D310" i="40"/>
  <c r="E310" i="40" s="1"/>
  <c r="D294" i="40"/>
  <c r="E294" i="40" s="1"/>
  <c r="D262" i="40"/>
  <c r="E262" i="40" s="1"/>
  <c r="D214" i="40"/>
  <c r="E214" i="40" s="1"/>
  <c r="D198" i="40"/>
  <c r="E198" i="40" s="1"/>
  <c r="D134" i="40"/>
  <c r="E134" i="40" s="1"/>
  <c r="D118" i="40"/>
  <c r="E118" i="40" s="1"/>
  <c r="D86" i="40"/>
  <c r="E86" i="40" s="1"/>
  <c r="D54" i="40"/>
  <c r="E54" i="40" s="1"/>
  <c r="D38" i="40"/>
  <c r="E38" i="40" s="1"/>
  <c r="D22" i="40"/>
  <c r="E22" i="40" s="1"/>
  <c r="D1004" i="40"/>
  <c r="E1004" i="40" s="1"/>
  <c r="D988" i="40"/>
  <c r="E988" i="40" s="1"/>
  <c r="D972" i="40"/>
  <c r="E972" i="40" s="1"/>
  <c r="D956" i="40"/>
  <c r="E956" i="40" s="1"/>
  <c r="D940" i="40"/>
  <c r="E940" i="40" s="1"/>
  <c r="D924" i="40"/>
  <c r="E924" i="40" s="1"/>
  <c r="D908" i="40"/>
  <c r="E908" i="40" s="1"/>
  <c r="D892" i="40"/>
  <c r="E892" i="40" s="1"/>
  <c r="D876" i="40"/>
  <c r="E876" i="40" s="1"/>
  <c r="D860" i="40"/>
  <c r="E860" i="40" s="1"/>
  <c r="D1003" i="40"/>
  <c r="E1003" i="40" s="1"/>
  <c r="D987" i="40"/>
  <c r="E987" i="40" s="1"/>
  <c r="D971" i="40"/>
  <c r="E971" i="40" s="1"/>
  <c r="D955" i="40"/>
  <c r="E955" i="40" s="1"/>
  <c r="D939" i="40"/>
  <c r="E939" i="40" s="1"/>
  <c r="D923" i="40"/>
  <c r="E923" i="40" s="1"/>
  <c r="D907" i="40"/>
  <c r="E907" i="40" s="1"/>
  <c r="D891" i="40"/>
  <c r="E891" i="40" s="1"/>
  <c r="D875" i="40"/>
  <c r="E875" i="40" s="1"/>
  <c r="D859" i="40"/>
  <c r="E859" i="40" s="1"/>
  <c r="D843" i="40"/>
  <c r="E843" i="40" s="1"/>
  <c r="D827" i="40"/>
  <c r="E827" i="40" s="1"/>
  <c r="D811" i="40"/>
  <c r="E811" i="40" s="1"/>
  <c r="D795" i="40"/>
  <c r="E795" i="40" s="1"/>
  <c r="D779" i="40"/>
  <c r="E779" i="40" s="1"/>
  <c r="D763" i="40"/>
  <c r="E763" i="40" s="1"/>
  <c r="D747" i="40"/>
  <c r="E747" i="40" s="1"/>
  <c r="D731" i="40"/>
  <c r="E731" i="40" s="1"/>
  <c r="D715" i="40"/>
  <c r="E715" i="40" s="1"/>
  <c r="D699" i="40"/>
  <c r="E699" i="40" s="1"/>
  <c r="D683" i="40"/>
  <c r="E683" i="40" s="1"/>
  <c r="D667" i="40"/>
  <c r="E667" i="40" s="1"/>
  <c r="D651" i="40"/>
  <c r="E651" i="40" s="1"/>
  <c r="D635" i="40"/>
  <c r="E635" i="40" s="1"/>
  <c r="D619" i="40"/>
  <c r="E619" i="40" s="1"/>
  <c r="D603" i="40"/>
  <c r="E603" i="40" s="1"/>
  <c r="D587" i="40"/>
  <c r="E587" i="40" s="1"/>
  <c r="D571" i="40"/>
  <c r="E571" i="40" s="1"/>
  <c r="D555" i="40"/>
  <c r="E555" i="40" s="1"/>
  <c r="D539" i="40"/>
  <c r="E539" i="40" s="1"/>
  <c r="D523" i="40"/>
  <c r="E523" i="40" s="1"/>
  <c r="D507" i="40"/>
  <c r="E507" i="40" s="1"/>
  <c r="D491" i="40"/>
  <c r="E491" i="40" s="1"/>
  <c r="D475" i="40"/>
  <c r="E475" i="40" s="1"/>
  <c r="D459" i="40"/>
  <c r="E459" i="40" s="1"/>
  <c r="D443" i="40"/>
  <c r="E443" i="40" s="1"/>
  <c r="D922" i="40"/>
  <c r="E922" i="40" s="1"/>
  <c r="D906" i="40"/>
  <c r="E906" i="40" s="1"/>
  <c r="D890" i="40"/>
  <c r="E890" i="40" s="1"/>
  <c r="D794" i="40"/>
  <c r="E794" i="40" s="1"/>
  <c r="D778" i="40"/>
  <c r="E778" i="40" s="1"/>
  <c r="D762" i="40"/>
  <c r="E762" i="40" s="1"/>
  <c r="D682" i="40"/>
  <c r="E682" i="40" s="1"/>
  <c r="D666" i="40"/>
  <c r="E666" i="40" s="1"/>
  <c r="D602" i="40"/>
  <c r="E602" i="40" s="1"/>
  <c r="D844" i="40"/>
  <c r="E844" i="40" s="1"/>
  <c r="D828" i="40"/>
  <c r="E828" i="40" s="1"/>
  <c r="D812" i="40"/>
  <c r="E812" i="40" s="1"/>
  <c r="D796" i="40"/>
  <c r="E796" i="40" s="1"/>
  <c r="D780" i="40"/>
  <c r="E780" i="40" s="1"/>
  <c r="D764" i="40"/>
  <c r="E764" i="40" s="1"/>
  <c r="D748" i="40"/>
  <c r="E748" i="40" s="1"/>
  <c r="D732" i="40"/>
  <c r="E732" i="40" s="1"/>
  <c r="D716" i="40"/>
  <c r="E716" i="40" s="1"/>
  <c r="D700" i="40"/>
  <c r="E700" i="40" s="1"/>
  <c r="D684" i="40"/>
  <c r="E684" i="40" s="1"/>
  <c r="D668" i="40"/>
  <c r="E668" i="40" s="1"/>
  <c r="D652" i="40"/>
  <c r="E652" i="40" s="1"/>
  <c r="D636" i="40"/>
  <c r="E636" i="40" s="1"/>
  <c r="D620" i="40"/>
  <c r="E620" i="40" s="1"/>
  <c r="D604" i="40"/>
  <c r="E604" i="40" s="1"/>
  <c r="D588" i="40"/>
  <c r="E588" i="40" s="1"/>
  <c r="D572" i="40"/>
  <c r="E572" i="40" s="1"/>
  <c r="D556" i="40"/>
  <c r="E556" i="40" s="1"/>
  <c r="D540" i="40"/>
  <c r="E540" i="40" s="1"/>
  <c r="D524" i="40"/>
  <c r="E524" i="40" s="1"/>
  <c r="D508" i="40"/>
  <c r="E508" i="40" s="1"/>
  <c r="D492" i="40"/>
  <c r="E492" i="40" s="1"/>
  <c r="D476" i="40"/>
  <c r="E476" i="40" s="1"/>
  <c r="D460" i="40"/>
  <c r="E460" i="40" s="1"/>
  <c r="D444" i="40"/>
  <c r="E444" i="40" s="1"/>
  <c r="D428" i="40"/>
  <c r="E428" i="40" s="1"/>
  <c r="D412" i="40"/>
  <c r="E412" i="40" s="1"/>
  <c r="D396" i="40"/>
  <c r="E396" i="40" s="1"/>
  <c r="D380" i="40"/>
  <c r="E380" i="40" s="1"/>
  <c r="D364" i="40"/>
  <c r="E364" i="40" s="1"/>
  <c r="D348" i="40"/>
  <c r="E348" i="40" s="1"/>
  <c r="D332" i="40"/>
  <c r="E332" i="40" s="1"/>
  <c r="D316" i="40"/>
  <c r="E316" i="40" s="1"/>
  <c r="D300" i="40"/>
  <c r="E300" i="40" s="1"/>
  <c r="D284" i="40"/>
  <c r="E284" i="40" s="1"/>
  <c r="D268" i="40"/>
  <c r="E268" i="40" s="1"/>
  <c r="D252" i="40"/>
  <c r="E252" i="40" s="1"/>
  <c r="D236" i="40"/>
  <c r="E236" i="40" s="1"/>
  <c r="D220" i="40"/>
  <c r="E220" i="40" s="1"/>
  <c r="D204" i="40"/>
  <c r="E204" i="40" s="1"/>
  <c r="D188" i="40"/>
  <c r="E188" i="40" s="1"/>
  <c r="D172" i="40"/>
  <c r="E172" i="40" s="1"/>
  <c r="D156" i="40"/>
  <c r="E156" i="40" s="1"/>
  <c r="D140" i="40"/>
  <c r="E140" i="40" s="1"/>
  <c r="D124" i="40"/>
  <c r="E124" i="40" s="1"/>
  <c r="D108" i="40"/>
  <c r="E108" i="40" s="1"/>
  <c r="D92" i="40"/>
  <c r="E92" i="40" s="1"/>
  <c r="D76" i="40"/>
  <c r="E76" i="40" s="1"/>
  <c r="D60" i="40"/>
  <c r="E60" i="40" s="1"/>
  <c r="D44" i="40"/>
  <c r="E44" i="40" s="1"/>
  <c r="D28" i="40"/>
  <c r="E28" i="40" s="1"/>
  <c r="D12" i="40"/>
  <c r="E12" i="40" s="1"/>
  <c r="D427" i="40"/>
  <c r="E427" i="40" s="1"/>
  <c r="D411" i="40"/>
  <c r="E411" i="40" s="1"/>
  <c r="D395" i="40"/>
  <c r="E395" i="40" s="1"/>
  <c r="D379" i="40"/>
  <c r="E379" i="40" s="1"/>
  <c r="D363" i="40"/>
  <c r="E363" i="40" s="1"/>
  <c r="D347" i="40"/>
  <c r="E347" i="40" s="1"/>
  <c r="D331" i="40"/>
  <c r="E331" i="40" s="1"/>
  <c r="D315" i="40"/>
  <c r="E315" i="40" s="1"/>
  <c r="D299" i="40"/>
  <c r="E299" i="40" s="1"/>
  <c r="D283" i="40"/>
  <c r="E283" i="40" s="1"/>
  <c r="D267" i="40"/>
  <c r="E267" i="40" s="1"/>
  <c r="D251" i="40"/>
  <c r="E251" i="40" s="1"/>
  <c r="D235" i="40"/>
  <c r="E235" i="40" s="1"/>
  <c r="D219" i="40"/>
  <c r="E219" i="40" s="1"/>
  <c r="D203" i="40"/>
  <c r="E203" i="40" s="1"/>
  <c r="D187" i="40"/>
  <c r="E187" i="40" s="1"/>
  <c r="D171" i="40"/>
  <c r="E171" i="40" s="1"/>
  <c r="D155" i="40"/>
  <c r="E155" i="40" s="1"/>
  <c r="D139" i="40"/>
  <c r="E139" i="40" s="1"/>
  <c r="D123" i="40"/>
  <c r="E123" i="40" s="1"/>
  <c r="D107" i="40"/>
  <c r="E107" i="40" s="1"/>
  <c r="D91" i="40"/>
  <c r="E91" i="40" s="1"/>
  <c r="D75" i="40"/>
  <c r="E75" i="40" s="1"/>
  <c r="D59" i="40"/>
  <c r="E59" i="40" s="1"/>
  <c r="D43" i="40"/>
  <c r="E43" i="40" s="1"/>
  <c r="D27" i="40"/>
  <c r="E27" i="40" s="1"/>
  <c r="D11" i="40"/>
  <c r="E11" i="40" s="1"/>
  <c r="D586" i="40"/>
  <c r="E586" i="40" s="1"/>
  <c r="D506" i="40"/>
  <c r="E506" i="40" s="1"/>
  <c r="D490" i="40"/>
  <c r="E490" i="40" s="1"/>
  <c r="D426" i="40"/>
  <c r="E426" i="40" s="1"/>
  <c r="D410" i="40"/>
  <c r="E410" i="40" s="1"/>
  <c r="D346" i="40"/>
  <c r="E346" i="40" s="1"/>
  <c r="D330" i="40"/>
  <c r="E330" i="40" s="1"/>
  <c r="D250" i="40"/>
  <c r="E250" i="40" s="1"/>
  <c r="D234" i="40"/>
  <c r="E234" i="40" s="1"/>
  <c r="D170" i="40"/>
  <c r="E170" i="40" s="1"/>
  <c r="D154" i="40"/>
  <c r="E154" i="40" s="1"/>
  <c r="D90" i="40"/>
  <c r="E90" i="40" s="1"/>
  <c r="D74" i="40"/>
  <c r="E74" i="40" s="1"/>
  <c r="D10" i="40"/>
  <c r="B3" i="29"/>
  <c r="B5" i="29"/>
  <c r="B3" i="31"/>
  <c r="B5" i="31"/>
  <c r="G29" i="33"/>
  <c r="G399" i="33"/>
  <c r="G13" i="8"/>
  <c r="G38" i="33"/>
  <c r="G367" i="33"/>
  <c r="G310" i="33"/>
  <c r="G335" i="33"/>
  <c r="G6002" i="33"/>
  <c r="G278" i="33"/>
  <c r="G126" i="33"/>
  <c r="G514" i="33"/>
  <c r="G501" i="33"/>
  <c r="G484" i="33"/>
  <c r="G87" i="33"/>
  <c r="G471" i="33"/>
  <c r="G69" i="33"/>
  <c r="G246" i="33"/>
  <c r="G214" i="33"/>
  <c r="G112" i="33"/>
  <c r="G94" i="33"/>
  <c r="G454" i="33"/>
  <c r="G56" i="33"/>
  <c r="B4" i="18"/>
  <c r="G158" i="33"/>
  <c r="G6169" i="33"/>
  <c r="G431" i="33"/>
  <c r="G190" i="33"/>
  <c r="G5412" i="33"/>
  <c r="G46" i="33"/>
  <c r="G63" i="33"/>
  <c r="G80" i="33"/>
  <c r="G97" i="33"/>
  <c r="G114" i="33"/>
  <c r="G131" i="33"/>
  <c r="G148" i="33"/>
  <c r="G165" i="33"/>
  <c r="G182" i="33"/>
  <c r="G199" i="33"/>
  <c r="G216" i="33"/>
  <c r="G233" i="33"/>
  <c r="G250" i="33"/>
  <c r="G267" i="33"/>
  <c r="G285" i="33"/>
  <c r="G302" i="33"/>
  <c r="G319" i="33"/>
  <c r="G336" i="33"/>
  <c r="G353" i="33"/>
  <c r="G370" i="33"/>
  <c r="G387" i="33"/>
  <c r="G404" i="33"/>
  <c r="G421" i="33"/>
  <c r="G438" i="33"/>
  <c r="G455" i="33"/>
  <c r="G472" i="33"/>
  <c r="G489" i="33"/>
  <c r="G506" i="33"/>
  <c r="G3004" i="33"/>
  <c r="G49" i="33"/>
  <c r="G83" i="33"/>
  <c r="G100" i="33"/>
  <c r="G117" i="33"/>
  <c r="G134" i="33"/>
  <c r="G151" i="33"/>
  <c r="G168" i="33"/>
  <c r="G185" i="33"/>
  <c r="G202" i="33"/>
  <c r="G219" i="33"/>
  <c r="G237" i="33"/>
  <c r="G254" i="33"/>
  <c r="G271" i="33"/>
  <c r="G288" i="33"/>
  <c r="G305" i="33"/>
  <c r="G322" i="33"/>
  <c r="G339" i="33"/>
  <c r="G356" i="33"/>
  <c r="G373" i="33"/>
  <c r="G390" i="33"/>
  <c r="G407" i="33"/>
  <c r="G424" i="33"/>
  <c r="G441" i="33"/>
  <c r="G458" i="33"/>
  <c r="G475" i="33"/>
  <c r="G493" i="33"/>
  <c r="G510" i="33"/>
  <c r="G32" i="33"/>
  <c r="G4221" i="33"/>
  <c r="G5370" i="33"/>
  <c r="G66" i="33"/>
  <c r="G5308" i="33"/>
  <c r="G2753" i="33"/>
  <c r="G5294" i="33"/>
  <c r="G6229" i="33"/>
  <c r="G17" i="33"/>
  <c r="G34" i="33"/>
  <c r="G51" i="33"/>
  <c r="G68" i="33"/>
  <c r="G85" i="33"/>
  <c r="G102" i="33"/>
  <c r="G119" i="33"/>
  <c r="G136" i="33"/>
  <c r="G153" i="33"/>
  <c r="G170" i="33"/>
  <c r="G187" i="33"/>
  <c r="G205" i="33"/>
  <c r="G222" i="33"/>
  <c r="G239" i="33"/>
  <c r="G256" i="33"/>
  <c r="G273" i="33"/>
  <c r="G290" i="33"/>
  <c r="G307" i="33"/>
  <c r="G324" i="33"/>
  <c r="G341" i="33"/>
  <c r="G358" i="33"/>
  <c r="G375" i="33"/>
  <c r="G392" i="33"/>
  <c r="G409" i="33"/>
  <c r="G426" i="33"/>
  <c r="G443" i="33"/>
  <c r="G461" i="33"/>
  <c r="G478" i="33"/>
  <c r="G495" i="33"/>
  <c r="G512" i="33"/>
  <c r="G52" i="33"/>
  <c r="G86" i="33"/>
  <c r="G103" i="33"/>
  <c r="G120" i="33"/>
  <c r="G137" i="33"/>
  <c r="G154" i="33"/>
  <c r="G171" i="33"/>
  <c r="G189" i="33"/>
  <c r="G206" i="33"/>
  <c r="G223" i="33"/>
  <c r="G240" i="33"/>
  <c r="G257" i="33"/>
  <c r="G274" i="33"/>
  <c r="G291" i="33"/>
  <c r="G308" i="33"/>
  <c r="G325" i="33"/>
  <c r="G342" i="33"/>
  <c r="G359" i="33"/>
  <c r="G376" i="33"/>
  <c r="G393" i="33"/>
  <c r="G410" i="33"/>
  <c r="G427" i="33"/>
  <c r="G483" i="33"/>
  <c r="G366" i="33"/>
  <c r="G277" i="33"/>
  <c r="G181" i="33"/>
  <c r="G125" i="33"/>
  <c r="G37" i="33"/>
  <c r="G505" i="33"/>
  <c r="G452" i="33"/>
  <c r="G397" i="33"/>
  <c r="G333" i="33"/>
  <c r="G276" i="33"/>
  <c r="G212" i="33"/>
  <c r="G180" i="33"/>
  <c r="G155" i="33"/>
  <c r="G123" i="33"/>
  <c r="G61" i="33"/>
  <c r="G504" i="33"/>
  <c r="G481" i="33"/>
  <c r="G451" i="33"/>
  <c r="G420" i="33"/>
  <c r="G395" i="33"/>
  <c r="G363" i="33"/>
  <c r="G331" i="33"/>
  <c r="G299" i="33"/>
  <c r="G275" i="33"/>
  <c r="G243" i="33"/>
  <c r="G211" i="33"/>
  <c r="G179" i="33"/>
  <c r="G147" i="33"/>
  <c r="G122" i="33"/>
  <c r="G90" i="33"/>
  <c r="G59" i="33"/>
  <c r="G35" i="33"/>
  <c r="G453" i="33"/>
  <c r="G398" i="33"/>
  <c r="G309" i="33"/>
  <c r="G213" i="33"/>
  <c r="G157" i="33"/>
  <c r="G62" i="33"/>
  <c r="G482" i="33"/>
  <c r="G429" i="33"/>
  <c r="G365" i="33"/>
  <c r="G301" i="33"/>
  <c r="G244" i="33"/>
  <c r="G91" i="33"/>
  <c r="G6077" i="33"/>
  <c r="G503" i="33"/>
  <c r="G480" i="33"/>
  <c r="G450" i="33"/>
  <c r="G419" i="33"/>
  <c r="G394" i="33"/>
  <c r="G362" i="33"/>
  <c r="G330" i="33"/>
  <c r="G298" i="33"/>
  <c r="G266" i="33"/>
  <c r="G242" i="33"/>
  <c r="G210" i="33"/>
  <c r="G178" i="33"/>
  <c r="G146" i="33"/>
  <c r="G121" i="33"/>
  <c r="G89" i="33"/>
  <c r="G58" i="33"/>
  <c r="G27" i="33"/>
  <c r="G513" i="33"/>
  <c r="G430" i="33"/>
  <c r="G334" i="33"/>
  <c r="G245" i="33"/>
  <c r="G93" i="33"/>
  <c r="G36" i="33"/>
  <c r="G502" i="33"/>
  <c r="G479" i="33"/>
  <c r="G449" i="33"/>
  <c r="G418" i="33"/>
  <c r="G386" i="33"/>
  <c r="G361" i="33"/>
  <c r="G329" i="33"/>
  <c r="G297" i="33"/>
  <c r="G265" i="33"/>
  <c r="G241" i="33"/>
  <c r="G209" i="33"/>
  <c r="G177" i="33"/>
  <c r="G145" i="33"/>
  <c r="G113" i="33"/>
  <c r="G88" i="33"/>
  <c r="G57" i="33"/>
  <c r="G26" i="33"/>
  <c r="G79" i="33"/>
  <c r="G499" i="33"/>
  <c r="G469" i="33"/>
  <c r="G446" i="33"/>
  <c r="G415" i="33"/>
  <c r="G383" i="33"/>
  <c r="G351" i="33"/>
  <c r="G326" i="33"/>
  <c r="G294" i="33"/>
  <c r="G262" i="33"/>
  <c r="G230" i="33"/>
  <c r="G198" i="33"/>
  <c r="G174" i="33"/>
  <c r="G142" i="33"/>
  <c r="G110" i="33"/>
  <c r="G78" i="33"/>
  <c r="G54" i="33"/>
  <c r="G22" i="33"/>
  <c r="G498" i="33"/>
  <c r="G468" i="33"/>
  <c r="G445" i="33"/>
  <c r="G414" i="33"/>
  <c r="G382" i="33"/>
  <c r="G350" i="33"/>
  <c r="G318" i="33"/>
  <c r="G293" i="33"/>
  <c r="G261" i="33"/>
  <c r="G229" i="33"/>
  <c r="G197" i="33"/>
  <c r="G173" i="33"/>
  <c r="G141" i="33"/>
  <c r="G109" i="33"/>
  <c r="G77" i="33"/>
  <c r="G53" i="33"/>
  <c r="G21" i="33"/>
  <c r="G497" i="33"/>
  <c r="G467" i="33"/>
  <c r="G437" i="33"/>
  <c r="G413" i="33"/>
  <c r="G381" i="33"/>
  <c r="G349" i="33"/>
  <c r="G317" i="33"/>
  <c r="G292" i="33"/>
  <c r="G260" i="33"/>
  <c r="G228" i="33"/>
  <c r="G196" i="33"/>
  <c r="G164" i="33"/>
  <c r="G139" i="33"/>
  <c r="G107" i="33"/>
  <c r="G75" i="33"/>
  <c r="G45" i="33"/>
  <c r="G20" i="33"/>
  <c r="G6089" i="33"/>
  <c r="G500" i="33"/>
  <c r="G470" i="33"/>
  <c r="G447" i="33"/>
  <c r="G416" i="33"/>
  <c r="G384" i="33"/>
  <c r="G352" i="33"/>
  <c r="G327" i="33"/>
  <c r="G295" i="33"/>
  <c r="G263" i="33"/>
  <c r="G231" i="33"/>
  <c r="G207" i="33"/>
  <c r="G175" i="33"/>
  <c r="G143" i="33"/>
  <c r="G55" i="33"/>
  <c r="G43" i="33"/>
  <c r="G448" i="33"/>
  <c r="G417" i="33"/>
  <c r="G385" i="33"/>
  <c r="G360" i="33"/>
  <c r="G328" i="33"/>
  <c r="G296" i="33"/>
  <c r="G264" i="33"/>
  <c r="G232" i="33"/>
  <c r="G208" i="33"/>
  <c r="G176" i="33"/>
  <c r="G144" i="33"/>
  <c r="G24" i="33"/>
  <c r="G23" i="33"/>
  <c r="G496" i="33"/>
  <c r="G466" i="33"/>
  <c r="G436" i="33"/>
  <c r="G411" i="33"/>
  <c r="G379" i="33"/>
  <c r="G347" i="33"/>
  <c r="G315" i="33"/>
  <c r="G283" i="33"/>
  <c r="G259" i="33"/>
  <c r="G227" i="33"/>
  <c r="G195" i="33"/>
  <c r="G163" i="33"/>
  <c r="G138" i="33"/>
  <c r="G106" i="33"/>
  <c r="G74" i="33"/>
  <c r="G19" i="33"/>
  <c r="G518" i="33"/>
  <c r="G488" i="33"/>
  <c r="G465" i="33"/>
  <c r="G435" i="33"/>
  <c r="G403" i="33"/>
  <c r="G378" i="33"/>
  <c r="G346" i="33"/>
  <c r="G314" i="33"/>
  <c r="G282" i="33"/>
  <c r="G258" i="33"/>
  <c r="G226" i="33"/>
  <c r="G194" i="33"/>
  <c r="G162" i="33"/>
  <c r="G130" i="33"/>
  <c r="G105" i="33"/>
  <c r="G73" i="33"/>
  <c r="G42" i="33"/>
  <c r="G18" i="33"/>
  <c r="G517" i="33"/>
  <c r="G487" i="33"/>
  <c r="G464" i="33"/>
  <c r="G434" i="33"/>
  <c r="G402" i="33"/>
  <c r="G377" i="33"/>
  <c r="G345" i="33"/>
  <c r="G313" i="33"/>
  <c r="G281" i="33"/>
  <c r="G249" i="33"/>
  <c r="G225" i="33"/>
  <c r="G193" i="33"/>
  <c r="G161" i="33"/>
  <c r="G129" i="33"/>
  <c r="G104" i="33"/>
  <c r="G72" i="33"/>
  <c r="G41" i="33"/>
  <c r="G13" i="33"/>
  <c r="G5429" i="33"/>
  <c r="G1447" i="33"/>
  <c r="G516" i="33"/>
  <c r="G486" i="33"/>
  <c r="G463" i="33"/>
  <c r="G433" i="33"/>
  <c r="G401" i="33"/>
  <c r="G369" i="33"/>
  <c r="G344" i="33"/>
  <c r="G312" i="33"/>
  <c r="G280" i="33"/>
  <c r="G248" i="33"/>
  <c r="G224" i="33"/>
  <c r="G192" i="33"/>
  <c r="G160" i="33"/>
  <c r="G128" i="33"/>
  <c r="G96" i="33"/>
  <c r="G71" i="33"/>
  <c r="G40" i="33"/>
  <c r="G111" i="33"/>
  <c r="G893" i="33"/>
  <c r="G515" i="33"/>
  <c r="G485" i="33"/>
  <c r="G462" i="33"/>
  <c r="G432" i="33"/>
  <c r="G400" i="33"/>
  <c r="G368" i="33"/>
  <c r="G343" i="33"/>
  <c r="G311" i="33"/>
  <c r="G279" i="33"/>
  <c r="G247" i="33"/>
  <c r="G215" i="33"/>
  <c r="G191" i="33"/>
  <c r="G159" i="33"/>
  <c r="G127" i="33"/>
  <c r="G95" i="33"/>
  <c r="G70" i="33"/>
  <c r="G39" i="33"/>
  <c r="G511" i="33"/>
  <c r="G494" i="33"/>
  <c r="G477" i="33"/>
  <c r="G459" i="33"/>
  <c r="G442" i="33"/>
  <c r="G425" i="33"/>
  <c r="G408" i="33"/>
  <c r="G391" i="33"/>
  <c r="G374" i="33"/>
  <c r="G357" i="33"/>
  <c r="G340" i="33"/>
  <c r="G323" i="33"/>
  <c r="G306" i="33"/>
  <c r="G289" i="33"/>
  <c r="G272" i="33"/>
  <c r="G255" i="33"/>
  <c r="G238" i="33"/>
  <c r="G221" i="33"/>
  <c r="G203" i="33"/>
  <c r="G186" i="33"/>
  <c r="G169" i="33"/>
  <c r="G152" i="33"/>
  <c r="G135" i="33"/>
  <c r="G118" i="33"/>
  <c r="G101" i="33"/>
  <c r="G84" i="33"/>
  <c r="G67" i="33"/>
  <c r="G50" i="33"/>
  <c r="G33" i="33"/>
  <c r="G16" i="33"/>
  <c r="G509" i="33"/>
  <c r="G491" i="33"/>
  <c r="G474" i="33"/>
  <c r="G457" i="33"/>
  <c r="G440" i="33"/>
  <c r="G423" i="33"/>
  <c r="G406" i="33"/>
  <c r="G389" i="33"/>
  <c r="G372" i="33"/>
  <c r="G355" i="33"/>
  <c r="G338" i="33"/>
  <c r="G321" i="33"/>
  <c r="G304" i="33"/>
  <c r="G287" i="33"/>
  <c r="G270" i="33"/>
  <c r="G253" i="33"/>
  <c r="G235" i="33"/>
  <c r="G218" i="33"/>
  <c r="G201" i="33"/>
  <c r="G184" i="33"/>
  <c r="G167" i="33"/>
  <c r="G150" i="33"/>
  <c r="G133" i="33"/>
  <c r="G116" i="33"/>
  <c r="G99" i="33"/>
  <c r="G82" i="33"/>
  <c r="G65" i="33"/>
  <c r="G48" i="33"/>
  <c r="G31" i="33"/>
  <c r="G14" i="33"/>
  <c r="G507" i="33"/>
  <c r="G490" i="33"/>
  <c r="G473" i="33"/>
  <c r="G456" i="33"/>
  <c r="G439" i="33"/>
  <c r="G422" i="33"/>
  <c r="G405" i="33"/>
  <c r="G388" i="33"/>
  <c r="G371" i="33"/>
  <c r="G354" i="33"/>
  <c r="G337" i="33"/>
  <c r="G320" i="33"/>
  <c r="G303" i="33"/>
  <c r="G286" i="33"/>
  <c r="G269" i="33"/>
  <c r="G251" i="33"/>
  <c r="G234" i="33"/>
  <c r="G217" i="33"/>
  <c r="G200" i="33"/>
  <c r="G183" i="33"/>
  <c r="G166" i="33"/>
  <c r="G149" i="33"/>
  <c r="G132" i="33"/>
  <c r="G115" i="33"/>
  <c r="G98" i="33"/>
  <c r="G81" i="33"/>
  <c r="G64" i="33"/>
  <c r="G47" i="33"/>
  <c r="G30" i="33"/>
  <c r="G12" i="33"/>
  <c r="G25" i="33"/>
  <c r="G5413" i="33"/>
  <c r="G5383" i="33"/>
  <c r="G4235" i="33"/>
  <c r="G508" i="33"/>
  <c r="G492" i="33"/>
  <c r="G476" i="33"/>
  <c r="G460" i="33"/>
  <c r="G444" i="33"/>
  <c r="G428" i="33"/>
  <c r="G412" i="33"/>
  <c r="G396" i="33"/>
  <c r="G380" i="33"/>
  <c r="G364" i="33"/>
  <c r="G348" i="33"/>
  <c r="G332" i="33"/>
  <c r="G316" i="33"/>
  <c r="G300" i="33"/>
  <c r="G284" i="33"/>
  <c r="G268" i="33"/>
  <c r="G252" i="33"/>
  <c r="G236" i="33"/>
  <c r="G220" i="33"/>
  <c r="G204" i="33"/>
  <c r="G188" i="33"/>
  <c r="G172" i="33"/>
  <c r="G156" i="33"/>
  <c r="G140" i="33"/>
  <c r="G124" i="33"/>
  <c r="G108" i="33"/>
  <c r="G92" i="33"/>
  <c r="G76" i="33"/>
  <c r="G60" i="33"/>
  <c r="G44" i="33"/>
  <c r="G5724" i="33"/>
  <c r="G4280" i="33"/>
  <c r="G3272" i="33"/>
  <c r="G5768" i="33"/>
  <c r="G5693" i="33"/>
  <c r="G4294" i="33"/>
  <c r="G1773" i="33"/>
  <c r="G1648" i="33"/>
  <c r="G1506" i="33"/>
  <c r="G4764" i="33"/>
  <c r="G4671" i="33"/>
  <c r="G4338" i="33"/>
  <c r="G4308" i="33"/>
  <c r="G1474" i="33"/>
  <c r="G5780" i="33"/>
  <c r="G5752" i="33"/>
  <c r="G4837" i="33"/>
  <c r="G3392" i="33"/>
  <c r="G3299" i="33"/>
  <c r="G1816" i="33"/>
  <c r="G1801" i="33"/>
  <c r="G5965" i="33"/>
  <c r="G3142" i="33"/>
  <c r="G5779" i="33"/>
  <c r="G4894" i="33"/>
  <c r="G6315" i="33"/>
  <c r="G5964" i="33"/>
  <c r="G1844" i="33"/>
  <c r="G5948" i="33"/>
  <c r="G4803" i="33"/>
  <c r="G2508" i="33"/>
  <c r="G2032" i="33"/>
  <c r="G6065" i="33"/>
  <c r="G5358" i="33"/>
  <c r="G5344" i="33"/>
  <c r="G4984" i="33"/>
  <c r="G4875" i="33"/>
  <c r="G4816" i="33"/>
  <c r="G4802" i="33"/>
  <c r="G4099" i="33"/>
  <c r="G4068" i="33"/>
  <c r="G4700" i="33"/>
  <c r="G5703" i="33"/>
  <c r="G4908" i="33"/>
  <c r="G1753" i="33"/>
  <c r="G5992" i="33"/>
  <c r="G2493" i="33"/>
  <c r="G1921" i="33"/>
  <c r="G5806" i="33"/>
  <c r="G6181" i="33"/>
  <c r="G5664" i="33"/>
  <c r="G6241" i="33"/>
  <c r="G4323" i="33"/>
  <c r="G4263" i="33"/>
  <c r="G6240" i="33"/>
  <c r="G5692" i="33"/>
  <c r="G4432" i="33"/>
  <c r="G3314" i="33"/>
  <c r="G3190" i="33"/>
  <c r="G1786" i="33"/>
  <c r="G3725" i="33"/>
  <c r="G3406" i="33"/>
  <c r="G3283" i="33"/>
  <c r="G1845" i="33"/>
  <c r="G1676" i="33"/>
  <c r="G1518" i="33"/>
  <c r="G1010" i="33"/>
  <c r="G5903" i="33"/>
  <c r="G4850" i="33"/>
  <c r="G4791" i="33"/>
  <c r="G4776" i="33"/>
  <c r="G4746" i="33"/>
  <c r="G4477" i="33"/>
  <c r="G3327" i="33"/>
  <c r="G4863" i="33"/>
  <c r="G3786" i="33"/>
  <c r="G6022" i="33"/>
  <c r="G5763" i="33"/>
  <c r="G2586" i="33"/>
  <c r="G2047" i="33"/>
  <c r="G5869" i="33"/>
  <c r="G5190" i="33"/>
  <c r="G4862" i="33"/>
  <c r="G2061" i="33"/>
  <c r="G6354" i="33"/>
  <c r="G6049" i="33"/>
  <c r="G6034" i="33"/>
  <c r="G5990" i="33"/>
  <c r="G5402" i="33"/>
  <c r="G5328" i="33"/>
  <c r="G5203" i="33"/>
  <c r="G5189" i="33"/>
  <c r="G5046" i="33"/>
  <c r="G2661" i="33"/>
  <c r="G2584" i="33"/>
  <c r="G6140" i="33"/>
  <c r="G5357" i="33"/>
  <c r="G3907" i="33"/>
  <c r="G3844" i="33"/>
  <c r="G2977" i="33"/>
  <c r="G2675" i="33"/>
  <c r="G2645" i="33"/>
  <c r="G6280" i="33"/>
  <c r="G5805" i="33"/>
  <c r="G3920" i="33"/>
  <c r="G3528" i="33"/>
  <c r="G3498" i="33"/>
  <c r="G1766" i="33"/>
  <c r="G6293" i="33"/>
  <c r="G6264" i="33"/>
  <c r="G3684" i="33"/>
  <c r="G2908" i="33"/>
  <c r="G721" i="33"/>
  <c r="G6088" i="33"/>
  <c r="G3981" i="33"/>
  <c r="G3935" i="33"/>
  <c r="G2611" i="33"/>
  <c r="G2030" i="33"/>
  <c r="G6306" i="33"/>
  <c r="G6250" i="33"/>
  <c r="G2937" i="33"/>
  <c r="G4518" i="33"/>
  <c r="G2072" i="33"/>
  <c r="G6305" i="33"/>
  <c r="G6129" i="33"/>
  <c r="G6099" i="33"/>
  <c r="G5877" i="33"/>
  <c r="G4056" i="33"/>
  <c r="G2965" i="33"/>
  <c r="G2936" i="33"/>
  <c r="G2165" i="33"/>
  <c r="G1035" i="33"/>
  <c r="G6333" i="33"/>
  <c r="G6187" i="33"/>
  <c r="G5622" i="33"/>
  <c r="G5179" i="33"/>
  <c r="G5068" i="33"/>
  <c r="G5054" i="33"/>
  <c r="G4254" i="33"/>
  <c r="G4239" i="33"/>
  <c r="G4210" i="33"/>
  <c r="G3650" i="33"/>
  <c r="G2978" i="33"/>
  <c r="G2949" i="33"/>
  <c r="G2149" i="33"/>
  <c r="G6251" i="33"/>
  <c r="G6075" i="33"/>
  <c r="G5819" i="33"/>
  <c r="G5596" i="33"/>
  <c r="G5470" i="33"/>
  <c r="G5439" i="33"/>
  <c r="G5307" i="33"/>
  <c r="G4934" i="33"/>
  <c r="G4919" i="33"/>
  <c r="G4552" i="33"/>
  <c r="G4490" i="33"/>
  <c r="G3514" i="33"/>
  <c r="G6074" i="33"/>
  <c r="G5878" i="33"/>
  <c r="G5818" i="33"/>
  <c r="G3995" i="33"/>
  <c r="G3965" i="33"/>
  <c r="G2923" i="33"/>
  <c r="G2877" i="33"/>
  <c r="G6115" i="33"/>
  <c r="G5623" i="33"/>
  <c r="G5530" i="33"/>
  <c r="G5055" i="33"/>
  <c r="G3637" i="33"/>
  <c r="G6357" i="33"/>
  <c r="G6304" i="33"/>
  <c r="G6290" i="33"/>
  <c r="G6157" i="33"/>
  <c r="G5682" i="33"/>
  <c r="G4178" i="33"/>
  <c r="G4163" i="33"/>
  <c r="G3135" i="33"/>
  <c r="G6234" i="33"/>
  <c r="G6221" i="33"/>
  <c r="G6208" i="33"/>
  <c r="G6098" i="33"/>
  <c r="G6085" i="33"/>
  <c r="G6014" i="33"/>
  <c r="G5915" i="33"/>
  <c r="G5888" i="33"/>
  <c r="G5789" i="33"/>
  <c r="G5573" i="33"/>
  <c r="G5482" i="33"/>
  <c r="G5067" i="33"/>
  <c r="G4918" i="33"/>
  <c r="G4544" i="33"/>
  <c r="G4459" i="33"/>
  <c r="G4262" i="33"/>
  <c r="G3663" i="33"/>
  <c r="G3589" i="33"/>
  <c r="G3017" i="33"/>
  <c r="G2988" i="33"/>
  <c r="G2948" i="33"/>
  <c r="G2380" i="33"/>
  <c r="G2085" i="33"/>
  <c r="G2071" i="33"/>
  <c r="G1964" i="33"/>
  <c r="G1237" i="33"/>
  <c r="G1049" i="33"/>
  <c r="G6312" i="33"/>
  <c r="G6193" i="33"/>
  <c r="G6180" i="33"/>
  <c r="G6152" i="33"/>
  <c r="G6139" i="33"/>
  <c r="G6042" i="33"/>
  <c r="G5845" i="33"/>
  <c r="G5715" i="33"/>
  <c r="G5587" i="33"/>
  <c r="G5558" i="33"/>
  <c r="G5171" i="33"/>
  <c r="G5095" i="33"/>
  <c r="G4946" i="33"/>
  <c r="G4517" i="33"/>
  <c r="G4349" i="33"/>
  <c r="G4320" i="33"/>
  <c r="G3872" i="33"/>
  <c r="G3603" i="33"/>
  <c r="G3432" i="33"/>
  <c r="G2976" i="33"/>
  <c r="G2874" i="33"/>
  <c r="G2441" i="33"/>
  <c r="G1765" i="33"/>
  <c r="G1393" i="33"/>
  <c r="G1206" i="33"/>
  <c r="G6220" i="33"/>
  <c r="G5942" i="33"/>
  <c r="G5914" i="33"/>
  <c r="G5643" i="33"/>
  <c r="G5599" i="33"/>
  <c r="G5182" i="33"/>
  <c r="G4709" i="33"/>
  <c r="G4555" i="33"/>
  <c r="G3029" i="33"/>
  <c r="G1777" i="33"/>
  <c r="G1220" i="33"/>
  <c r="G6323" i="33"/>
  <c r="G6232" i="33"/>
  <c r="G6138" i="33"/>
  <c r="G6124" i="33"/>
  <c r="G5998" i="33"/>
  <c r="G5828" i="33"/>
  <c r="G5700" i="33"/>
  <c r="G5613" i="33"/>
  <c r="G5571" i="33"/>
  <c r="G5480" i="33"/>
  <c r="G5170" i="33"/>
  <c r="G5094" i="33"/>
  <c r="G5004" i="33"/>
  <c r="G4990" i="33"/>
  <c r="G4584" i="33"/>
  <c r="G4528" i="33"/>
  <c r="G4500" i="33"/>
  <c r="G4394" i="33"/>
  <c r="G3911" i="33"/>
  <c r="G3884" i="33"/>
  <c r="G3871" i="33"/>
  <c r="G3702" i="33"/>
  <c r="G2470" i="33"/>
  <c r="G1392" i="33"/>
  <c r="G1205" i="33"/>
  <c r="G526" i="33"/>
  <c r="G919" i="33"/>
  <c r="G6269" i="33"/>
  <c r="G5954" i="33"/>
  <c r="G5925" i="33"/>
  <c r="G5899" i="33"/>
  <c r="G5181" i="33"/>
  <c r="G4722" i="33"/>
  <c r="G4554" i="33"/>
  <c r="G4542" i="33"/>
  <c r="G3955" i="33"/>
  <c r="G3898" i="33"/>
  <c r="G3715" i="33"/>
  <c r="G3674" i="33"/>
  <c r="G3229" i="33"/>
  <c r="G2986" i="33"/>
  <c r="G2945" i="33"/>
  <c r="G2714" i="33"/>
  <c r="G2483" i="33"/>
  <c r="G1436" i="33"/>
  <c r="G1264" i="33"/>
  <c r="G6322" i="33"/>
  <c r="G6282" i="33"/>
  <c r="G6242" i="33"/>
  <c r="G6218" i="33"/>
  <c r="G6149" i="33"/>
  <c r="G6010" i="33"/>
  <c r="G5912" i="33"/>
  <c r="G5856" i="33"/>
  <c r="G5655" i="33"/>
  <c r="G5597" i="33"/>
  <c r="G5106" i="33"/>
  <c r="G5003" i="33"/>
  <c r="G4645" i="33"/>
  <c r="G4567" i="33"/>
  <c r="G4527" i="33"/>
  <c r="G4499" i="33"/>
  <c r="G4106" i="33"/>
  <c r="G3910" i="33"/>
  <c r="G3701" i="33"/>
  <c r="G3659" i="33"/>
  <c r="G2406" i="33"/>
  <c r="G2282" i="33"/>
  <c r="G2267" i="33"/>
  <c r="G2143" i="33"/>
  <c r="G1404" i="33"/>
  <c r="G698" i="33"/>
  <c r="G6244" i="33"/>
  <c r="G5887" i="33"/>
  <c r="G5802" i="33"/>
  <c r="G5451" i="33"/>
  <c r="G4543" i="33"/>
  <c r="G3899" i="33"/>
  <c r="G3779" i="33"/>
  <c r="G3675" i="33"/>
  <c r="G3648" i="33"/>
  <c r="G3016" i="33"/>
  <c r="G2987" i="33"/>
  <c r="G2715" i="33"/>
  <c r="G2379" i="33"/>
  <c r="G2175" i="33"/>
  <c r="G1437" i="33"/>
  <c r="G590" i="33"/>
  <c r="G6346" i="33"/>
  <c r="G6253" i="33"/>
  <c r="G6203" i="33"/>
  <c r="G6161" i="33"/>
  <c r="G5924" i="33"/>
  <c r="G5711" i="33"/>
  <c r="G5538" i="33"/>
  <c r="G5191" i="33"/>
  <c r="G5180" i="33"/>
  <c r="G5136" i="33"/>
  <c r="G4735" i="33"/>
  <c r="G4136" i="33"/>
  <c r="G4029" i="33"/>
  <c r="G3882" i="33"/>
  <c r="G3714" i="33"/>
  <c r="G3685" i="33"/>
  <c r="G3228" i="33"/>
  <c r="G3150" i="33"/>
  <c r="G3026" i="33"/>
  <c r="G2482" i="33"/>
  <c r="G2312" i="33"/>
  <c r="G1463" i="33"/>
  <c r="G950" i="33"/>
  <c r="G935" i="33"/>
  <c r="G4407" i="33"/>
  <c r="G4348" i="33"/>
  <c r="G4098" i="33"/>
  <c r="G3477" i="33"/>
  <c r="G3178" i="33"/>
  <c r="G3163" i="33"/>
  <c r="G2702" i="33"/>
  <c r="G2296" i="33"/>
  <c r="G2129" i="33"/>
  <c r="G1708" i="33"/>
  <c r="G996" i="33"/>
  <c r="G6325" i="33"/>
  <c r="G6314" i="33"/>
  <c r="G6172" i="33"/>
  <c r="G6160" i="33"/>
  <c r="G6148" i="33"/>
  <c r="G6108" i="33"/>
  <c r="G5975" i="33"/>
  <c r="G5894" i="33"/>
  <c r="G5855" i="33"/>
  <c r="G5827" i="33"/>
  <c r="G5758" i="33"/>
  <c r="G5702" i="33"/>
  <c r="G5691" i="33"/>
  <c r="G5648" i="33"/>
  <c r="G5507" i="33"/>
  <c r="G5493" i="33"/>
  <c r="G5293" i="33"/>
  <c r="G5247" i="33"/>
  <c r="G5058" i="33"/>
  <c r="G5016" i="33"/>
  <c r="G4957" i="33"/>
  <c r="G4754" i="33"/>
  <c r="G4740" i="33"/>
  <c r="G4712" i="33"/>
  <c r="G4406" i="33"/>
  <c r="G4125" i="33"/>
  <c r="G3739" i="33"/>
  <c r="G3476" i="33"/>
  <c r="G2685" i="33"/>
  <c r="G2549" i="33"/>
  <c r="G1720" i="33"/>
  <c r="G1287" i="33"/>
  <c r="G1069" i="33"/>
  <c r="G963" i="33"/>
  <c r="G741" i="33"/>
  <c r="G771" i="33"/>
  <c r="G818" i="33"/>
  <c r="G2722" i="33"/>
  <c r="G2838" i="33"/>
  <c r="G3696" i="33"/>
  <c r="G4384" i="33"/>
  <c r="G4411" i="33"/>
  <c r="G4636" i="33"/>
  <c r="G4677" i="33"/>
  <c r="G4772" i="33"/>
  <c r="G5092" i="33"/>
  <c r="G5516" i="33"/>
  <c r="G5634" i="33"/>
  <c r="G5734" i="33"/>
  <c r="G5812" i="33"/>
  <c r="G5848" i="33"/>
  <c r="G5898" i="33"/>
  <c r="G5957" i="33"/>
  <c r="G6084" i="33"/>
  <c r="G6096" i="33"/>
  <c r="G6120" i="33"/>
  <c r="G6179" i="33"/>
  <c r="G6353" i="33"/>
  <c r="G3038" i="33"/>
  <c r="G3339" i="33"/>
  <c r="G3470" i="33"/>
  <c r="G3555" i="33"/>
  <c r="G3822" i="33"/>
  <c r="G4202" i="33"/>
  <c r="G4358" i="33"/>
  <c r="G4426" i="33"/>
  <c r="G4564" i="33"/>
  <c r="G5215" i="33"/>
  <c r="G5934" i="33"/>
  <c r="G553" i="33"/>
  <c r="G1594" i="33"/>
  <c r="G2184" i="33"/>
  <c r="G2492" i="33"/>
  <c r="G3368" i="33"/>
  <c r="G3992" i="33"/>
  <c r="G5382" i="33"/>
  <c r="G5647" i="33"/>
  <c r="G6156" i="33"/>
  <c r="G6202" i="33"/>
  <c r="G6343" i="33"/>
  <c r="G1948" i="33"/>
  <c r="G3025" i="33"/>
  <c r="G5230" i="33"/>
  <c r="G5259" i="33"/>
  <c r="G5395" i="33"/>
  <c r="G5710" i="33"/>
  <c r="G5762" i="33"/>
  <c r="G5826" i="33"/>
  <c r="G1993" i="33"/>
  <c r="G3067" i="33"/>
  <c r="G3723" i="33"/>
  <c r="G4827" i="33"/>
  <c r="G4955" i="33"/>
  <c r="G5749" i="33"/>
  <c r="G5837" i="33"/>
  <c r="G6361" i="33"/>
  <c r="G525" i="33"/>
  <c r="G1094" i="33"/>
  <c r="G2259" i="33"/>
  <c r="G3919" i="33"/>
  <c r="G4650" i="33"/>
  <c r="G4928" i="33"/>
  <c r="G5010" i="33"/>
  <c r="G5699" i="33"/>
  <c r="G1108" i="33"/>
  <c r="G1517" i="33"/>
  <c r="G1887" i="33"/>
  <c r="G2302" i="33"/>
  <c r="G2736" i="33"/>
  <c r="G3052" i="33"/>
  <c r="G3126" i="33"/>
  <c r="G3154" i="33"/>
  <c r="G3383" i="33"/>
  <c r="G4005" i="33"/>
  <c r="G4162" i="33"/>
  <c r="G4453" i="33"/>
  <c r="G4786" i="33"/>
  <c r="G4967" i="33"/>
  <c r="G5607" i="33"/>
  <c r="G6168" i="33"/>
  <c r="G6285" i="33"/>
  <c r="G6332" i="33"/>
  <c r="G539" i="33"/>
  <c r="G2229" i="33"/>
  <c r="G2481" i="33"/>
  <c r="G3254" i="33"/>
  <c r="G3312" i="33"/>
  <c r="G3583" i="33"/>
  <c r="G3750" i="33"/>
  <c r="G3808" i="33"/>
  <c r="G4189" i="33"/>
  <c r="G4347" i="33"/>
  <c r="G5274" i="33"/>
  <c r="G5327" i="33"/>
  <c r="G5923" i="33"/>
  <c r="G6275" i="33"/>
  <c r="G6000" i="33"/>
  <c r="G5989" i="33"/>
  <c r="G5947" i="33"/>
  <c r="G5549" i="33"/>
  <c r="G5332" i="33"/>
  <c r="G5318" i="33"/>
  <c r="G5306" i="33"/>
  <c r="G5085" i="33"/>
  <c r="G5045" i="33"/>
  <c r="G4943" i="33"/>
  <c r="G4699" i="33"/>
  <c r="G4684" i="33"/>
  <c r="G4359" i="33"/>
  <c r="G4067" i="33"/>
  <c r="G4022" i="33"/>
  <c r="G3724" i="33"/>
  <c r="G3488" i="33"/>
  <c r="G3247" i="33"/>
  <c r="G3189" i="33"/>
  <c r="G2726" i="33"/>
  <c r="G2713" i="33"/>
  <c r="G2369" i="33"/>
  <c r="G2339" i="33"/>
  <c r="G2216" i="33"/>
  <c r="G2201" i="33"/>
  <c r="G1776" i="33"/>
  <c r="G1764" i="33"/>
  <c r="G1750" i="33"/>
  <c r="G6347" i="33"/>
  <c r="G6324" i="33"/>
  <c r="G6313" i="33"/>
  <c r="G6197" i="33"/>
  <c r="G6171" i="33"/>
  <c r="G6147" i="33"/>
  <c r="G6053" i="33"/>
  <c r="G5879" i="33"/>
  <c r="G5701" i="33"/>
  <c r="G5690" i="33"/>
  <c r="G5562" i="33"/>
  <c r="G5506" i="33"/>
  <c r="G4956" i="33"/>
  <c r="G4711" i="33"/>
  <c r="G4080" i="33"/>
  <c r="G3861" i="33"/>
  <c r="G3444" i="33"/>
  <c r="G3261" i="33"/>
  <c r="G3202" i="33"/>
  <c r="G3084" i="33"/>
  <c r="G2684" i="33"/>
  <c r="G1719" i="33"/>
  <c r="G1037" i="33"/>
  <c r="G962" i="33"/>
  <c r="G6336" i="33"/>
  <c r="G6209" i="33"/>
  <c r="G6066" i="33"/>
  <c r="G6024" i="33"/>
  <c r="G6011" i="33"/>
  <c r="G5999" i="33"/>
  <c r="G5904" i="33"/>
  <c r="G5866" i="33"/>
  <c r="G5838" i="33"/>
  <c r="G5725" i="33"/>
  <c r="G5712" i="33"/>
  <c r="G5574" i="33"/>
  <c r="G5548" i="33"/>
  <c r="G5519" i="33"/>
  <c r="G5403" i="33"/>
  <c r="G5317" i="33"/>
  <c r="G5275" i="33"/>
  <c r="G5084" i="33"/>
  <c r="G5044" i="33"/>
  <c r="G4765" i="33"/>
  <c r="G4723" i="33"/>
  <c r="G4519" i="33"/>
  <c r="G4492" i="33"/>
  <c r="G4448" i="33"/>
  <c r="G4197" i="33"/>
  <c r="G4152" i="33"/>
  <c r="G4094" i="33"/>
  <c r="G3500" i="33"/>
  <c r="G3487" i="33"/>
  <c r="G3458" i="33"/>
  <c r="G3216" i="33"/>
  <c r="G3188" i="33"/>
  <c r="G3114" i="33"/>
  <c r="G3068" i="33"/>
  <c r="G2754" i="33"/>
  <c r="G2712" i="33"/>
  <c r="G2515" i="33"/>
  <c r="G2501" i="33"/>
  <c r="G2442" i="33"/>
  <c r="G2368" i="33"/>
  <c r="G1832" i="33"/>
  <c r="G1817" i="33"/>
  <c r="G6321" i="33"/>
  <c r="G6273" i="33"/>
  <c r="G6260" i="33"/>
  <c r="G6249" i="33"/>
  <c r="G6212" i="33"/>
  <c r="G6189" i="33"/>
  <c r="G6107" i="33"/>
  <c r="G6058" i="33"/>
  <c r="G5946" i="33"/>
  <c r="G5933" i="33"/>
  <c r="G5922" i="33"/>
  <c r="G5860" i="33"/>
  <c r="G5772" i="33"/>
  <c r="G5672" i="33"/>
  <c r="G5658" i="33"/>
  <c r="G5540" i="33"/>
  <c r="G5528" i="33"/>
  <c r="G5503" i="33"/>
  <c r="G5490" i="33"/>
  <c r="G5477" i="33"/>
  <c r="G5405" i="33"/>
  <c r="G5394" i="33"/>
  <c r="G5285" i="33"/>
  <c r="G5258" i="33"/>
  <c r="G5146" i="33"/>
  <c r="G5104" i="33"/>
  <c r="G4840" i="33"/>
  <c r="G4690" i="33"/>
  <c r="G4663" i="33"/>
  <c r="G4604" i="33"/>
  <c r="G4576" i="33"/>
  <c r="G4357" i="33"/>
  <c r="G4188" i="33"/>
  <c r="G4132" i="33"/>
  <c r="G4047" i="33"/>
  <c r="G4032" i="33"/>
  <c r="G3749" i="33"/>
  <c r="G3626" i="33"/>
  <c r="G3582" i="33"/>
  <c r="G3538" i="33"/>
  <c r="G3395" i="33"/>
  <c r="G3338" i="33"/>
  <c r="G3266" i="33"/>
  <c r="G2778" i="33"/>
  <c r="G2764" i="33"/>
  <c r="G2561" i="33"/>
  <c r="G2518" i="33"/>
  <c r="G2330" i="33"/>
  <c r="G2258" i="33"/>
  <c r="G1855" i="33"/>
  <c r="G1624" i="33"/>
  <c r="G1578" i="33"/>
  <c r="G1276" i="33"/>
  <c r="G1262" i="33"/>
  <c r="G6360" i="33"/>
  <c r="G6331" i="33"/>
  <c r="G6296" i="33"/>
  <c r="G6284" i="33"/>
  <c r="G6178" i="33"/>
  <c r="G6032" i="33"/>
  <c r="G5956" i="33"/>
  <c r="G5847" i="33"/>
  <c r="G5836" i="33"/>
  <c r="G5733" i="33"/>
  <c r="G5565" i="33"/>
  <c r="G5515" i="33"/>
  <c r="G5160" i="33"/>
  <c r="G4980" i="33"/>
  <c r="G4853" i="33"/>
  <c r="G4826" i="33"/>
  <c r="G4589" i="33"/>
  <c r="G4396" i="33"/>
  <c r="G4383" i="33"/>
  <c r="G4368" i="33"/>
  <c r="G4200" i="33"/>
  <c r="G4174" i="33"/>
  <c r="G4004" i="33"/>
  <c r="G3834" i="33"/>
  <c r="G3776" i="33"/>
  <c r="G3734" i="33"/>
  <c r="G3566" i="33"/>
  <c r="G3523" i="33"/>
  <c r="G3367" i="33"/>
  <c r="G3323" i="33"/>
  <c r="G3180" i="33"/>
  <c r="G3094" i="33"/>
  <c r="G2866" i="33"/>
  <c r="G2837" i="33"/>
  <c r="G2806" i="33"/>
  <c r="G2792" i="33"/>
  <c r="G2531" i="33"/>
  <c r="G2491" i="33"/>
  <c r="G2197" i="33"/>
  <c r="G2021" i="33"/>
  <c r="G1946" i="33"/>
  <c r="G1900" i="33"/>
  <c r="G1637" i="33"/>
  <c r="G1382" i="33"/>
  <c r="G1367" i="33"/>
  <c r="G1321" i="33"/>
  <c r="G770" i="33"/>
  <c r="G6259" i="33"/>
  <c r="G6211" i="33"/>
  <c r="G6200" i="33"/>
  <c r="G6188" i="33"/>
  <c r="G6130" i="33"/>
  <c r="G5932" i="33"/>
  <c r="G5783" i="33"/>
  <c r="G5759" i="33"/>
  <c r="G5618" i="33"/>
  <c r="G5539" i="33"/>
  <c r="G5527" i="33"/>
  <c r="G5502" i="33"/>
  <c r="G5416" i="33"/>
  <c r="G5404" i="33"/>
  <c r="G5351" i="33"/>
  <c r="G5284" i="33"/>
  <c r="G5172" i="33"/>
  <c r="G4965" i="33"/>
  <c r="G4811" i="33"/>
  <c r="G4701" i="33"/>
  <c r="G4603" i="33"/>
  <c r="G4356" i="33"/>
  <c r="G4187" i="33"/>
  <c r="G3862" i="33"/>
  <c r="G3819" i="33"/>
  <c r="G3638" i="33"/>
  <c r="G3407" i="33"/>
  <c r="G3394" i="33"/>
  <c r="G2777" i="33"/>
  <c r="G2574" i="33"/>
  <c r="G2372" i="33"/>
  <c r="G2329" i="33"/>
  <c r="G2092" i="33"/>
  <c r="G2005" i="33"/>
  <c r="G1394" i="33"/>
  <c r="G6341" i="33"/>
  <c r="G6141" i="33"/>
  <c r="G6117" i="33"/>
  <c r="G6105" i="33"/>
  <c r="G6068" i="33"/>
  <c r="G6056" i="33"/>
  <c r="G6043" i="33"/>
  <c r="G6031" i="33"/>
  <c r="G5980" i="33"/>
  <c r="G5966" i="33"/>
  <c r="G5955" i="33"/>
  <c r="G5882" i="33"/>
  <c r="G5870" i="33"/>
  <c r="G5846" i="33"/>
  <c r="G5796" i="33"/>
  <c r="G5770" i="33"/>
  <c r="G5683" i="33"/>
  <c r="G5656" i="33"/>
  <c r="G5644" i="33"/>
  <c r="G5550" i="33"/>
  <c r="G5392" i="33"/>
  <c r="G5144" i="33"/>
  <c r="G5130" i="33"/>
  <c r="G5115" i="33"/>
  <c r="G5035" i="33"/>
  <c r="G4674" i="33"/>
  <c r="G4646" i="33"/>
  <c r="G4435" i="33"/>
  <c r="G4422" i="33"/>
  <c r="G4367" i="33"/>
  <c r="G4211" i="33"/>
  <c r="G4058" i="33"/>
  <c r="G4030" i="33"/>
  <c r="G3888" i="33"/>
  <c r="G3775" i="33"/>
  <c r="G3760" i="33"/>
  <c r="G3565" i="33"/>
  <c r="G3421" i="33"/>
  <c r="G3179" i="33"/>
  <c r="G2865" i="33"/>
  <c r="G2805" i="33"/>
  <c r="G2633" i="33"/>
  <c r="G2544" i="33"/>
  <c r="G2530" i="33"/>
  <c r="G2137" i="33"/>
  <c r="G1740" i="33"/>
  <c r="G1665" i="33"/>
  <c r="G1636" i="33"/>
  <c r="G1334" i="33"/>
  <c r="G519" i="33"/>
  <c r="G520" i="33"/>
  <c r="G528" i="33"/>
  <c r="G536" i="33"/>
  <c r="G544" i="33"/>
  <c r="G552" i="33"/>
  <c r="G560" i="33"/>
  <c r="G568" i="33"/>
  <c r="G576" i="33"/>
  <c r="G584" i="33"/>
  <c r="G592" i="33"/>
  <c r="G600" i="33"/>
  <c r="G608" i="33"/>
  <c r="G616" i="33"/>
  <c r="G624" i="33"/>
  <c r="G632" i="33"/>
  <c r="G640" i="33"/>
  <c r="G648" i="33"/>
  <c r="G656" i="33"/>
  <c r="G664" i="33"/>
  <c r="G672" i="33"/>
  <c r="G680" i="33"/>
  <c r="G688" i="33"/>
  <c r="G696" i="33"/>
  <c r="G704" i="33"/>
  <c r="G712" i="33"/>
  <c r="G720" i="33"/>
  <c r="G728" i="33"/>
  <c r="G736" i="33"/>
  <c r="G744" i="33"/>
  <c r="G752" i="33"/>
  <c r="G760" i="33"/>
  <c r="G768" i="33"/>
  <c r="G776" i="33"/>
  <c r="G784" i="33"/>
  <c r="G792" i="33"/>
  <c r="G800" i="33"/>
  <c r="G808" i="33"/>
  <c r="G816" i="33"/>
  <c r="G824" i="33"/>
  <c r="G832" i="33"/>
  <c r="G840" i="33"/>
  <c r="G848" i="33"/>
  <c r="G856" i="33"/>
  <c r="G864" i="33"/>
  <c r="G872" i="33"/>
  <c r="G880" i="33"/>
  <c r="G888" i="33"/>
  <c r="G896" i="33"/>
  <c r="G904" i="33"/>
  <c r="G912" i="33"/>
  <c r="G920" i="33"/>
  <c r="G928" i="33"/>
  <c r="G936" i="33"/>
  <c r="G944" i="33"/>
  <c r="G952" i="33"/>
  <c r="G960" i="33"/>
  <c r="G968" i="33"/>
  <c r="G976" i="33"/>
  <c r="G984" i="33"/>
  <c r="G992" i="33"/>
  <c r="G1000" i="33"/>
  <c r="G1008" i="33"/>
  <c r="G1016" i="33"/>
  <c r="G1024" i="33"/>
  <c r="G1032" i="33"/>
  <c r="G1040" i="33"/>
  <c r="G1048" i="33"/>
  <c r="G1056" i="33"/>
  <c r="G1064" i="33"/>
  <c r="G1072" i="33"/>
  <c r="G1080" i="33"/>
  <c r="G1088" i="33"/>
  <c r="G1096" i="33"/>
  <c r="G1104" i="33"/>
  <c r="G1112" i="33"/>
  <c r="G1120" i="33"/>
  <c r="G1128" i="33"/>
  <c r="G1136" i="33"/>
  <c r="G1144" i="33"/>
  <c r="G1152" i="33"/>
  <c r="G1160" i="33"/>
  <c r="G1168" i="33"/>
  <c r="G1176" i="33"/>
  <c r="G1184" i="33"/>
  <c r="G1192" i="33"/>
  <c r="G529" i="33"/>
  <c r="G546" i="33"/>
  <c r="G563" i="33"/>
  <c r="G580" i="33"/>
  <c r="G597" i="33"/>
  <c r="G614" i="33"/>
  <c r="G631" i="33"/>
  <c r="G657" i="33"/>
  <c r="G674" i="33"/>
  <c r="G691" i="33"/>
  <c r="G708" i="33"/>
  <c r="G725" i="33"/>
  <c r="G742" i="33"/>
  <c r="G759" i="33"/>
  <c r="G785" i="33"/>
  <c r="G802" i="33"/>
  <c r="G819" i="33"/>
  <c r="G836" i="33"/>
  <c r="G853" i="33"/>
  <c r="G870" i="33"/>
  <c r="G887" i="33"/>
  <c r="G913" i="33"/>
  <c r="G930" i="33"/>
  <c r="G947" i="33"/>
  <c r="G964" i="33"/>
  <c r="G981" i="33"/>
  <c r="G998" i="33"/>
  <c r="G1015" i="33"/>
  <c r="G1041" i="33"/>
  <c r="G1058" i="33"/>
  <c r="G1075" i="33"/>
  <c r="G1092" i="33"/>
  <c r="G1109" i="33"/>
  <c r="G1126" i="33"/>
  <c r="G1143" i="33"/>
  <c r="G1169" i="33"/>
  <c r="G521" i="33"/>
  <c r="G538" i="33"/>
  <c r="G555" i="33"/>
  <c r="G572" i="33"/>
  <c r="G589" i="33"/>
  <c r="G606" i="33"/>
  <c r="G623" i="33"/>
  <c r="G649" i="33"/>
  <c r="G666" i="33"/>
  <c r="G683" i="33"/>
  <c r="G700" i="33"/>
  <c r="G717" i="33"/>
  <c r="G734" i="33"/>
  <c r="G751" i="33"/>
  <c r="G777" i="33"/>
  <c r="G794" i="33"/>
  <c r="G811" i="33"/>
  <c r="G828" i="33"/>
  <c r="G845" i="33"/>
  <c r="G862" i="33"/>
  <c r="G879" i="33"/>
  <c r="G905" i="33"/>
  <c r="G922" i="33"/>
  <c r="G939" i="33"/>
  <c r="G956" i="33"/>
  <c r="G973" i="33"/>
  <c r="G990" i="33"/>
  <c r="G1007" i="33"/>
  <c r="G1033" i="33"/>
  <c r="G1050" i="33"/>
  <c r="G1067" i="33"/>
  <c r="G1084" i="33"/>
  <c r="G1101" i="33"/>
  <c r="G1118" i="33"/>
  <c r="G1135" i="33"/>
  <c r="G1161" i="33"/>
  <c r="G1178" i="33"/>
  <c r="G1195" i="33"/>
  <c r="G1203" i="33"/>
  <c r="G1211" i="33"/>
  <c r="G1219" i="33"/>
  <c r="G1227" i="33"/>
  <c r="G1235" i="33"/>
  <c r="G1243" i="33"/>
  <c r="G1251" i="33"/>
  <c r="G1259" i="33"/>
  <c r="G1267" i="33"/>
  <c r="G1275" i="33"/>
  <c r="G1283" i="33"/>
  <c r="G1291" i="33"/>
  <c r="G1299" i="33"/>
  <c r="G1307" i="33"/>
  <c r="G1315" i="33"/>
  <c r="G1323" i="33"/>
  <c r="G1331" i="33"/>
  <c r="G1339" i="33"/>
  <c r="G1347" i="33"/>
  <c r="G1355" i="33"/>
  <c r="G1363" i="33"/>
  <c r="G1371" i="33"/>
  <c r="G1379" i="33"/>
  <c r="G1387" i="33"/>
  <c r="G1395" i="33"/>
  <c r="G1403" i="33"/>
  <c r="G1411" i="33"/>
  <c r="G1419" i="33"/>
  <c r="G1427" i="33"/>
  <c r="G1435" i="33"/>
  <c r="G1443" i="33"/>
  <c r="G1451" i="33"/>
  <c r="G1459" i="33"/>
  <c r="G1467" i="33"/>
  <c r="G1475" i="33"/>
  <c r="G1483" i="33"/>
  <c r="G1491" i="33"/>
  <c r="G1499" i="33"/>
  <c r="G1507" i="33"/>
  <c r="G1515" i="33"/>
  <c r="G1523" i="33"/>
  <c r="G1531" i="33"/>
  <c r="G1539" i="33"/>
  <c r="G1547" i="33"/>
  <c r="G1555" i="33"/>
  <c r="G1563" i="33"/>
  <c r="G1571" i="33"/>
  <c r="G1579" i="33"/>
  <c r="G1587" i="33"/>
  <c r="G1595" i="33"/>
  <c r="G1603" i="33"/>
  <c r="G1611" i="33"/>
  <c r="G1619" i="33"/>
  <c r="G1627" i="33"/>
  <c r="G1635" i="33"/>
  <c r="G1643" i="33"/>
  <c r="G1651" i="33"/>
  <c r="G1659" i="33"/>
  <c r="G1667" i="33"/>
  <c r="G1675" i="33"/>
  <c r="G1683" i="33"/>
  <c r="G1691" i="33"/>
  <c r="G1699" i="33"/>
  <c r="G1707" i="33"/>
  <c r="G1715" i="33"/>
  <c r="G1723" i="33"/>
  <c r="G1731" i="33"/>
  <c r="G1739" i="33"/>
  <c r="G1747" i="33"/>
  <c r="G1755" i="33"/>
  <c r="G1763" i="33"/>
  <c r="G1771" i="33"/>
  <c r="G1779" i="33"/>
  <c r="G1787" i="33"/>
  <c r="G1795" i="33"/>
  <c r="G1803" i="33"/>
  <c r="G1811" i="33"/>
  <c r="G1819" i="33"/>
  <c r="G1827" i="33"/>
  <c r="G1835" i="33"/>
  <c r="G1843" i="33"/>
  <c r="G1851" i="33"/>
  <c r="G1859" i="33"/>
  <c r="G1867" i="33"/>
  <c r="G1875" i="33"/>
  <c r="G1883" i="33"/>
  <c r="G1891" i="33"/>
  <c r="G1899" i="33"/>
  <c r="G1907" i="33"/>
  <c r="G1915" i="33"/>
  <c r="G1923" i="33"/>
  <c r="G1931" i="33"/>
  <c r="G1939" i="33"/>
  <c r="G1947" i="33"/>
  <c r="G1955" i="33"/>
  <c r="G1963" i="33"/>
  <c r="G1971" i="33"/>
  <c r="G1979" i="33"/>
  <c r="G1987" i="33"/>
  <c r="G1995" i="33"/>
  <c r="G2003" i="33"/>
  <c r="G2011" i="33"/>
  <c r="G2019" i="33"/>
  <c r="G2027" i="33"/>
  <c r="G2035" i="33"/>
  <c r="G2043" i="33"/>
  <c r="G2051" i="33"/>
  <c r="G2059" i="33"/>
  <c r="G2067" i="33"/>
  <c r="G2075" i="33"/>
  <c r="G2083" i="33"/>
  <c r="G2091" i="33"/>
  <c r="G2099" i="33"/>
  <c r="G2107" i="33"/>
  <c r="G2115" i="33"/>
  <c r="G2123" i="33"/>
  <c r="G2131" i="33"/>
  <c r="G2139" i="33"/>
  <c r="G2147" i="33"/>
  <c r="G2155" i="33"/>
  <c r="G2163" i="33"/>
  <c r="G2171" i="33"/>
  <c r="G2179" i="33"/>
  <c r="G2187" i="33"/>
  <c r="G2195" i="33"/>
  <c r="G2203" i="33"/>
  <c r="G2211" i="33"/>
  <c r="G2219" i="33"/>
  <c r="G2227" i="33"/>
  <c r="G2235" i="33"/>
  <c r="G2243" i="33"/>
  <c r="G2251" i="33"/>
  <c r="G530" i="33"/>
  <c r="G547" i="33"/>
  <c r="G564" i="33"/>
  <c r="G581" i="33"/>
  <c r="G598" i="33"/>
  <c r="G615" i="33"/>
  <c r="G641" i="33"/>
  <c r="G658" i="33"/>
  <c r="G675" i="33"/>
  <c r="G692" i="33"/>
  <c r="G709" i="33"/>
  <c r="G726" i="33"/>
  <c r="G743" i="33"/>
  <c r="G769" i="33"/>
  <c r="G786" i="33"/>
  <c r="G803" i="33"/>
  <c r="G820" i="33"/>
  <c r="G837" i="33"/>
  <c r="G854" i="33"/>
  <c r="G871" i="33"/>
  <c r="G897" i="33"/>
  <c r="G914" i="33"/>
  <c r="G931" i="33"/>
  <c r="G948" i="33"/>
  <c r="G965" i="33"/>
  <c r="G982" i="33"/>
  <c r="G999" i="33"/>
  <c r="G1025" i="33"/>
  <c r="G1042" i="33"/>
  <c r="G1059" i="33"/>
  <c r="G1076" i="33"/>
  <c r="G1093" i="33"/>
  <c r="G1110" i="33"/>
  <c r="G1127" i="33"/>
  <c r="G1153" i="33"/>
  <c r="G1170" i="33"/>
  <c r="G1187" i="33"/>
  <c r="G549" i="33"/>
  <c r="G558" i="33"/>
  <c r="G577" i="33"/>
  <c r="G605" i="33"/>
  <c r="G661" i="33"/>
  <c r="G670" i="33"/>
  <c r="G689" i="33"/>
  <c r="G727" i="33"/>
  <c r="G746" i="33"/>
  <c r="G755" i="33"/>
  <c r="G764" i="33"/>
  <c r="G773" i="33"/>
  <c r="G782" i="33"/>
  <c r="G801" i="33"/>
  <c r="G839" i="33"/>
  <c r="G858" i="33"/>
  <c r="G867" i="33"/>
  <c r="G923" i="33"/>
  <c r="G951" i="33"/>
  <c r="G970" i="33"/>
  <c r="G522" i="33"/>
  <c r="G550" i="33"/>
  <c r="G559" i="33"/>
  <c r="G569" i="33"/>
  <c r="G578" i="33"/>
  <c r="G662" i="33"/>
  <c r="G671" i="33"/>
  <c r="G681" i="33"/>
  <c r="G690" i="33"/>
  <c r="G747" i="33"/>
  <c r="G756" i="33"/>
  <c r="G765" i="33"/>
  <c r="G774" i="33"/>
  <c r="G783" i="33"/>
  <c r="G793" i="33"/>
  <c r="G812" i="33"/>
  <c r="G859" i="33"/>
  <c r="G868" i="33"/>
  <c r="G915" i="33"/>
  <c r="G924" i="33"/>
  <c r="G971" i="33"/>
  <c r="G980" i="33"/>
  <c r="G1009" i="33"/>
  <c r="G1018" i="33"/>
  <c r="G1027" i="33"/>
  <c r="G1036" i="33"/>
  <c r="G1083" i="33"/>
  <c r="G1102" i="33"/>
  <c r="G1121" i="33"/>
  <c r="G1212" i="33"/>
  <c r="G1229" i="33"/>
  <c r="G1246" i="33"/>
  <c r="G1263" i="33"/>
  <c r="G1280" i="33"/>
  <c r="G1297" i="33"/>
  <c r="G1314" i="33"/>
  <c r="G1340" i="33"/>
  <c r="G1357" i="33"/>
  <c r="G1374" i="33"/>
  <c r="G1391" i="33"/>
  <c r="G1408" i="33"/>
  <c r="G1425" i="33"/>
  <c r="G1442" i="33"/>
  <c r="G1468" i="33"/>
  <c r="G1485" i="33"/>
  <c r="G1502" i="33"/>
  <c r="G1519" i="33"/>
  <c r="G1536" i="33"/>
  <c r="G1553" i="33"/>
  <c r="G1570" i="33"/>
  <c r="G1596" i="33"/>
  <c r="G1613" i="33"/>
  <c r="G1630" i="33"/>
  <c r="G1647" i="33"/>
  <c r="G1664" i="33"/>
  <c r="G1681" i="33"/>
  <c r="G1698" i="33"/>
  <c r="G1724" i="33"/>
  <c r="G1741" i="33"/>
  <c r="G1758" i="33"/>
  <c r="G1775" i="33"/>
  <c r="G1792" i="33"/>
  <c r="G1809" i="33"/>
  <c r="G1826" i="33"/>
  <c r="G1852" i="33"/>
  <c r="G1869" i="33"/>
  <c r="G1886" i="33"/>
  <c r="G1903" i="33"/>
  <c r="G1920" i="33"/>
  <c r="G1937" i="33"/>
  <c r="G1954" i="33"/>
  <c r="G1980" i="33"/>
  <c r="G1997" i="33"/>
  <c r="G2014" i="33"/>
  <c r="G2031" i="33"/>
  <c r="G2048" i="33"/>
  <c r="G2065" i="33"/>
  <c r="G2082" i="33"/>
  <c r="G2108" i="33"/>
  <c r="G2125" i="33"/>
  <c r="G2142" i="33"/>
  <c r="G2159" i="33"/>
  <c r="G2176" i="33"/>
  <c r="G2193" i="33"/>
  <c r="G2210" i="33"/>
  <c r="G531" i="33"/>
  <c r="G540" i="33"/>
  <c r="G561" i="33"/>
  <c r="G571" i="33"/>
  <c r="G582" i="33"/>
  <c r="G591" i="33"/>
  <c r="G601" i="33"/>
  <c r="G620" i="33"/>
  <c r="G629" i="33"/>
  <c r="G638" i="33"/>
  <c r="G647" i="33"/>
  <c r="G678" i="33"/>
  <c r="G737" i="33"/>
  <c r="G789" i="33"/>
  <c r="G809" i="33"/>
  <c r="G838" i="33"/>
  <c r="G878" i="33"/>
  <c r="G906" i="33"/>
  <c r="G916" i="33"/>
  <c r="G926" i="33"/>
  <c r="G945" i="33"/>
  <c r="G955" i="33"/>
  <c r="G975" i="33"/>
  <c r="G1004" i="33"/>
  <c r="G1023" i="33"/>
  <c r="G1062" i="33"/>
  <c r="G1071" i="33"/>
  <c r="G1081" i="33"/>
  <c r="G1100" i="33"/>
  <c r="G1130" i="33"/>
  <c r="G1139" i="33"/>
  <c r="G1148" i="33"/>
  <c r="G1157" i="33"/>
  <c r="G1166" i="33"/>
  <c r="G1185" i="33"/>
  <c r="G1194" i="33"/>
  <c r="G1238" i="33"/>
  <c r="G1247" i="33"/>
  <c r="G1273" i="33"/>
  <c r="G1282" i="33"/>
  <c r="G1300" i="33"/>
  <c r="G1326" i="33"/>
  <c r="G1352" i="33"/>
  <c r="G1361" i="33"/>
  <c r="G1405" i="33"/>
  <c r="G1414" i="33"/>
  <c r="G1440" i="33"/>
  <c r="G1449" i="33"/>
  <c r="G1466" i="33"/>
  <c r="G1484" i="33"/>
  <c r="G1493" i="33"/>
  <c r="G1528" i="33"/>
  <c r="G1537" i="33"/>
  <c r="G1581" i="33"/>
  <c r="G1607" i="33"/>
  <c r="G1616" i="33"/>
  <c r="G1642" i="33"/>
  <c r="G1660" i="33"/>
  <c r="G1669" i="33"/>
  <c r="G1695" i="33"/>
  <c r="G1704" i="33"/>
  <c r="G1721" i="33"/>
  <c r="G1730" i="33"/>
  <c r="G1748" i="33"/>
  <c r="G1774" i="33"/>
  <c r="G1783" i="33"/>
  <c r="G1818" i="33"/>
  <c r="G1836" i="33"/>
  <c r="G1862" i="33"/>
  <c r="G1871" i="33"/>
  <c r="G1897" i="33"/>
  <c r="G1906" i="33"/>
  <c r="G1924" i="33"/>
  <c r="G1950" i="33"/>
  <c r="G1959" i="33"/>
  <c r="G1976" i="33"/>
  <c r="G1985" i="33"/>
  <c r="G2029" i="33"/>
  <c r="G2038" i="33"/>
  <c r="G2064" i="33"/>
  <c r="G2073" i="33"/>
  <c r="G2117" i="33"/>
  <c r="G2126" i="33"/>
  <c r="G2152" i="33"/>
  <c r="G2161" i="33"/>
  <c r="G551" i="33"/>
  <c r="G611" i="33"/>
  <c r="G668" i="33"/>
  <c r="G699" i="33"/>
  <c r="G718" i="33"/>
  <c r="G748" i="33"/>
  <c r="G758" i="33"/>
  <c r="G779" i="33"/>
  <c r="G799" i="33"/>
  <c r="G829" i="33"/>
  <c r="G869" i="33"/>
  <c r="G986" i="33"/>
  <c r="G995" i="33"/>
  <c r="G1014" i="33"/>
  <c r="G1034" i="33"/>
  <c r="G1044" i="33"/>
  <c r="G1053" i="33"/>
  <c r="G1091" i="33"/>
  <c r="G1111" i="33"/>
  <c r="G1221" i="33"/>
  <c r="G1230" i="33"/>
  <c r="G1256" i="33"/>
  <c r="G1265" i="33"/>
  <c r="G1309" i="33"/>
  <c r="G1318" i="33"/>
  <c r="G1335" i="33"/>
  <c r="G1344" i="33"/>
  <c r="G1370" i="33"/>
  <c r="G1388" i="33"/>
  <c r="G1397" i="33"/>
  <c r="G1423" i="33"/>
  <c r="G1432" i="33"/>
  <c r="G1458" i="33"/>
  <c r="G1476" i="33"/>
  <c r="G1511" i="33"/>
  <c r="G1520" i="33"/>
  <c r="G1546" i="33"/>
  <c r="G1564" i="33"/>
  <c r="G1573" i="33"/>
  <c r="G1590" i="33"/>
  <c r="G1599" i="33"/>
  <c r="G1625" i="33"/>
  <c r="G1634" i="33"/>
  <c r="G1652" i="33"/>
  <c r="G532" i="33"/>
  <c r="G541" i="33"/>
  <c r="G562" i="33"/>
  <c r="G583" i="33"/>
  <c r="G602" i="33"/>
  <c r="G621" i="33"/>
  <c r="G630" i="33"/>
  <c r="G639" i="33"/>
  <c r="G679" i="33"/>
  <c r="G729" i="33"/>
  <c r="G738" i="33"/>
  <c r="G790" i="33"/>
  <c r="G810" i="33"/>
  <c r="G849" i="33"/>
  <c r="G889" i="33"/>
  <c r="G898" i="33"/>
  <c r="G907" i="33"/>
  <c r="G917" i="33"/>
  <c r="G927" i="33"/>
  <c r="G937" i="33"/>
  <c r="G946" i="33"/>
  <c r="G966" i="33"/>
  <c r="G1005" i="33"/>
  <c r="G1063" i="33"/>
  <c r="G1082" i="33"/>
  <c r="G1131" i="33"/>
  <c r="G1140" i="33"/>
  <c r="G1149" i="33"/>
  <c r="G1158" i="33"/>
  <c r="G1167" i="33"/>
  <c r="G1177" i="33"/>
  <c r="G1186" i="33"/>
  <c r="G1204" i="33"/>
  <c r="G1213" i="33"/>
  <c r="G1239" i="33"/>
  <c r="G1248" i="33"/>
  <c r="G1274" i="33"/>
  <c r="G1292" i="33"/>
  <c r="G1301" i="33"/>
  <c r="G1327" i="33"/>
  <c r="G1353" i="33"/>
  <c r="G1362" i="33"/>
  <c r="G1380" i="33"/>
  <c r="G1406" i="33"/>
  <c r="G1415" i="33"/>
  <c r="G1441" i="33"/>
  <c r="G1450" i="33"/>
  <c r="G1494" i="33"/>
  <c r="G1503" i="33"/>
  <c r="G1529" i="33"/>
  <c r="G1538" i="33"/>
  <c r="G1556" i="33"/>
  <c r="G1582" i="33"/>
  <c r="G1608" i="33"/>
  <c r="G1617" i="33"/>
  <c r="G1661" i="33"/>
  <c r="G1670" i="33"/>
  <c r="G1696" i="33"/>
  <c r="G1705" i="33"/>
  <c r="G1722" i="33"/>
  <c r="G542" i="33"/>
  <c r="G609" i="33"/>
  <c r="G619" i="33"/>
  <c r="G660" i="33"/>
  <c r="G694" i="33"/>
  <c r="G723" i="33"/>
  <c r="G745" i="33"/>
  <c r="G767" i="33"/>
  <c r="G778" i="33"/>
  <c r="G822" i="33"/>
  <c r="G852" i="33"/>
  <c r="G863" i="33"/>
  <c r="G884" i="33"/>
  <c r="G903" i="33"/>
  <c r="G969" i="33"/>
  <c r="G1001" i="33"/>
  <c r="G1043" i="33"/>
  <c r="G1085" i="33"/>
  <c r="G1095" i="33"/>
  <c r="G1125" i="33"/>
  <c r="G1198" i="33"/>
  <c r="G1207" i="33"/>
  <c r="G1245" i="33"/>
  <c r="G1255" i="33"/>
  <c r="G1322" i="33"/>
  <c r="G1332" i="33"/>
  <c r="G1399" i="33"/>
  <c r="G1409" i="33"/>
  <c r="G1457" i="33"/>
  <c r="G1486" i="33"/>
  <c r="G1505" i="33"/>
  <c r="G1514" i="33"/>
  <c r="G1524" i="33"/>
  <c r="G1562" i="33"/>
  <c r="G1572" i="33"/>
  <c r="G1591" i="33"/>
  <c r="G1610" i="33"/>
  <c r="G1639" i="33"/>
  <c r="G1668" i="33"/>
  <c r="G1706" i="33"/>
  <c r="G1725" i="33"/>
  <c r="G1734" i="33"/>
  <c r="G1743" i="33"/>
  <c r="G1752" i="33"/>
  <c r="G1761" i="33"/>
  <c r="G1806" i="33"/>
  <c r="G1815" i="33"/>
  <c r="G1824" i="33"/>
  <c r="G1833" i="33"/>
  <c r="G1842" i="33"/>
  <c r="G1860" i="33"/>
  <c r="G1896" i="33"/>
  <c r="G1933" i="33"/>
  <c r="G1942" i="33"/>
  <c r="G1951" i="33"/>
  <c r="G1969" i="33"/>
  <c r="G1978" i="33"/>
  <c r="G1988" i="33"/>
  <c r="G2023" i="33"/>
  <c r="G2069" i="33"/>
  <c r="G2078" i="33"/>
  <c r="G2087" i="33"/>
  <c r="G2104" i="33"/>
  <c r="G2113" i="33"/>
  <c r="G2122" i="33"/>
  <c r="G2132" i="33"/>
  <c r="G2168" i="33"/>
  <c r="G2177" i="33"/>
  <c r="G2221" i="33"/>
  <c r="G2238" i="33"/>
  <c r="G2255" i="33"/>
  <c r="G2263" i="33"/>
  <c r="G2271" i="33"/>
  <c r="G2279" i="33"/>
  <c r="G2287" i="33"/>
  <c r="G2295" i="33"/>
  <c r="G2303" i="33"/>
  <c r="G2311" i="33"/>
  <c r="G2319" i="33"/>
  <c r="G2327" i="33"/>
  <c r="G2335" i="33"/>
  <c r="G2343" i="33"/>
  <c r="G2351" i="33"/>
  <c r="G2359" i="33"/>
  <c r="G2367" i="33"/>
  <c r="G2375" i="33"/>
  <c r="G2383" i="33"/>
  <c r="G2391" i="33"/>
  <c r="G2399" i="33"/>
  <c r="G2407" i="33"/>
  <c r="G2415" i="33"/>
  <c r="G2423" i="33"/>
  <c r="G2431" i="33"/>
  <c r="G2439" i="33"/>
  <c r="G2447" i="33"/>
  <c r="G2455" i="33"/>
  <c r="G2463" i="33"/>
  <c r="G2471" i="33"/>
  <c r="G2479" i="33"/>
  <c r="G2487" i="33"/>
  <c r="G2495" i="33"/>
  <c r="G2503" i="33"/>
  <c r="G2511" i="33"/>
  <c r="G2519" i="33"/>
  <c r="G2527" i="33"/>
  <c r="G2535" i="33"/>
  <c r="G2543" i="33"/>
  <c r="G2551" i="33"/>
  <c r="G2559" i="33"/>
  <c r="G2567" i="33"/>
  <c r="G2575" i="33"/>
  <c r="G2583" i="33"/>
  <c r="G2591" i="33"/>
  <c r="G2599" i="33"/>
  <c r="G2607" i="33"/>
  <c r="G2615" i="33"/>
  <c r="G2623" i="33"/>
  <c r="G2631" i="33"/>
  <c r="G2639" i="33"/>
  <c r="G2647" i="33"/>
  <c r="G2655" i="33"/>
  <c r="G2663" i="33"/>
  <c r="G2671" i="33"/>
  <c r="G2679" i="33"/>
  <c r="G2687" i="33"/>
  <c r="G2695" i="33"/>
  <c r="G2703" i="33"/>
  <c r="G2711" i="33"/>
  <c r="G2719" i="33"/>
  <c r="G2727" i="33"/>
  <c r="G2735" i="33"/>
  <c r="G2743" i="33"/>
  <c r="G2751" i="33"/>
  <c r="G2759" i="33"/>
  <c r="G2767" i="33"/>
  <c r="G2775" i="33"/>
  <c r="G2783" i="33"/>
  <c r="G2791" i="33"/>
  <c r="G2799" i="33"/>
  <c r="G2807" i="33"/>
  <c r="G2815" i="33"/>
  <c r="G2823" i="33"/>
  <c r="G2831" i="33"/>
  <c r="G2839" i="33"/>
  <c r="G2847" i="33"/>
  <c r="G2855" i="33"/>
  <c r="G2863" i="33"/>
  <c r="G2871" i="33"/>
  <c r="G2879" i="33"/>
  <c r="G2887" i="33"/>
  <c r="G2895" i="33"/>
  <c r="G2903" i="33"/>
  <c r="G2911" i="33"/>
  <c r="G2919" i="33"/>
  <c r="G2927" i="33"/>
  <c r="G2935" i="33"/>
  <c r="G2943" i="33"/>
  <c r="G2951" i="33"/>
  <c r="G2959" i="33"/>
  <c r="G2967" i="33"/>
  <c r="G2975" i="33"/>
  <c r="G2983" i="33"/>
  <c r="G2991" i="33"/>
  <c r="G2999" i="33"/>
  <c r="G3007" i="33"/>
  <c r="G3015" i="33"/>
  <c r="G3023" i="33"/>
  <c r="G3031" i="33"/>
  <c r="G3039" i="33"/>
  <c r="G3047" i="33"/>
  <c r="G554" i="33"/>
  <c r="G566" i="33"/>
  <c r="G588" i="33"/>
  <c r="G651" i="33"/>
  <c r="G684" i="33"/>
  <c r="G714" i="33"/>
  <c r="G757" i="33"/>
  <c r="G813" i="33"/>
  <c r="G843" i="33"/>
  <c r="G875" i="33"/>
  <c r="G894" i="33"/>
  <c r="G938" i="33"/>
  <c r="G949" i="33"/>
  <c r="G959" i="33"/>
  <c r="G991" i="33"/>
  <c r="G1012" i="33"/>
  <c r="G1022" i="33"/>
  <c r="G1074" i="33"/>
  <c r="G1106" i="33"/>
  <c r="G1116" i="33"/>
  <c r="G1137" i="33"/>
  <c r="G1147" i="33"/>
  <c r="G1179" i="33"/>
  <c r="G1189" i="33"/>
  <c r="G1217" i="33"/>
  <c r="G1226" i="33"/>
  <c r="G1236" i="33"/>
  <c r="G1285" i="33"/>
  <c r="G1294" i="33"/>
  <c r="G1304" i="33"/>
  <c r="G1313" i="33"/>
  <c r="G1342" i="33"/>
  <c r="G1351" i="33"/>
  <c r="G1381" i="33"/>
  <c r="G1390" i="33"/>
  <c r="G1429" i="33"/>
  <c r="G1438" i="33"/>
  <c r="G1448" i="33"/>
  <c r="G1477" i="33"/>
  <c r="G1496" i="33"/>
  <c r="G1534" i="33"/>
  <c r="G1544" i="33"/>
  <c r="G1601" i="33"/>
  <c r="G1621" i="33"/>
  <c r="G1649" i="33"/>
  <c r="G1658" i="33"/>
  <c r="G1678" i="33"/>
  <c r="G1687" i="33"/>
  <c r="G1770" i="33"/>
  <c r="G1780" i="33"/>
  <c r="G1789" i="33"/>
  <c r="G1798" i="33"/>
  <c r="G1870" i="33"/>
  <c r="G1879" i="33"/>
  <c r="G1888" i="33"/>
  <c r="G1925" i="33"/>
  <c r="G1961" i="33"/>
  <c r="G2006" i="33"/>
  <c r="G2015" i="33"/>
  <c r="G2033" i="33"/>
  <c r="G2042" i="33"/>
  <c r="G2060" i="33"/>
  <c r="G2096" i="33"/>
  <c r="G2141" i="33"/>
  <c r="G2150" i="33"/>
  <c r="G2186" i="33"/>
  <c r="G2204" i="33"/>
  <c r="G2213" i="33"/>
  <c r="G2230" i="33"/>
  <c r="G2247" i="33"/>
  <c r="G533" i="33"/>
  <c r="G543" i="33"/>
  <c r="G599" i="33"/>
  <c r="G610" i="33"/>
  <c r="G642" i="33"/>
  <c r="G673" i="33"/>
  <c r="G695" i="33"/>
  <c r="G705" i="33"/>
  <c r="G724" i="33"/>
  <c r="G735" i="33"/>
  <c r="G791" i="33"/>
  <c r="G823" i="33"/>
  <c r="G833" i="33"/>
  <c r="G885" i="33"/>
  <c r="G1002" i="33"/>
  <c r="G1054" i="33"/>
  <c r="G1065" i="33"/>
  <c r="G1086" i="33"/>
  <c r="G1199" i="33"/>
  <c r="G556" i="33"/>
  <c r="G603" i="33"/>
  <c r="G626" i="33"/>
  <c r="G636" i="33"/>
  <c r="G669" i="33"/>
  <c r="G682" i="33"/>
  <c r="G715" i="33"/>
  <c r="G750" i="33"/>
  <c r="G762" i="33"/>
  <c r="G797" i="33"/>
  <c r="G842" i="33"/>
  <c r="G876" i="33"/>
  <c r="G932" i="33"/>
  <c r="G942" i="33"/>
  <c r="G954" i="33"/>
  <c r="G977" i="33"/>
  <c r="G1021" i="33"/>
  <c r="G1099" i="33"/>
  <c r="G1175" i="33"/>
  <c r="G1197" i="33"/>
  <c r="G1249" i="33"/>
  <c r="G1278" i="33"/>
  <c r="G1288" i="33"/>
  <c r="G1298" i="33"/>
  <c r="G1319" i="33"/>
  <c r="G1329" i="33"/>
  <c r="G1349" i="33"/>
  <c r="G1369" i="33"/>
  <c r="G1389" i="33"/>
  <c r="G1410" i="33"/>
  <c r="G1420" i="33"/>
  <c r="G1430" i="33"/>
  <c r="G1461" i="33"/>
  <c r="G1480" i="33"/>
  <c r="G1490" i="33"/>
  <c r="G1521" i="33"/>
  <c r="G1542" i="33"/>
  <c r="G1561" i="33"/>
  <c r="G1612" i="33"/>
  <c r="G1632" i="33"/>
  <c r="G1673" i="33"/>
  <c r="G1692" i="33"/>
  <c r="G1702" i="33"/>
  <c r="G1712" i="33"/>
  <c r="G1732" i="33"/>
  <c r="G1751" i="33"/>
  <c r="G1790" i="33"/>
  <c r="G1838" i="33"/>
  <c r="G1847" i="33"/>
  <c r="G1856" i="33"/>
  <c r="G1876" i="33"/>
  <c r="G1885" i="33"/>
  <c r="G1952" i="33"/>
  <c r="G1962" i="33"/>
  <c r="G1991" i="33"/>
  <c r="G2000" i="33"/>
  <c r="G2009" i="33"/>
  <c r="G2028" i="33"/>
  <c r="G2086" i="33"/>
  <c r="G2095" i="33"/>
  <c r="G2114" i="33"/>
  <c r="G2124" i="33"/>
  <c r="G2134" i="33"/>
  <c r="G2153" i="33"/>
  <c r="G2172" i="33"/>
  <c r="G2218" i="33"/>
  <c r="G2272" i="33"/>
  <c r="G2289" i="33"/>
  <c r="G2306" i="33"/>
  <c r="G2323" i="33"/>
  <c r="G2340" i="33"/>
  <c r="G2357" i="33"/>
  <c r="G2374" i="33"/>
  <c r="G2400" i="33"/>
  <c r="G2417" i="33"/>
  <c r="G2434" i="33"/>
  <c r="G2451" i="33"/>
  <c r="G2468" i="33"/>
  <c r="G2485" i="33"/>
  <c r="G2502" i="33"/>
  <c r="G2528" i="33"/>
  <c r="G2545" i="33"/>
  <c r="G2562" i="33"/>
  <c r="G2579" i="33"/>
  <c r="G2596" i="33"/>
  <c r="G2613" i="33"/>
  <c r="G2630" i="33"/>
  <c r="G2656" i="33"/>
  <c r="G2673" i="33"/>
  <c r="G2690" i="33"/>
  <c r="G2707" i="33"/>
  <c r="G2724" i="33"/>
  <c r="G2741" i="33"/>
  <c r="G2758" i="33"/>
  <c r="G2784" i="33"/>
  <c r="G2801" i="33"/>
  <c r="G2818" i="33"/>
  <c r="G2835" i="33"/>
  <c r="G2852" i="33"/>
  <c r="G2869" i="33"/>
  <c r="G2886" i="33"/>
  <c r="G2912" i="33"/>
  <c r="G2929" i="33"/>
  <c r="G2946" i="33"/>
  <c r="G2963" i="33"/>
  <c r="G2980" i="33"/>
  <c r="G2997" i="33"/>
  <c r="G3014" i="33"/>
  <c r="G3040" i="33"/>
  <c r="G739" i="33"/>
  <c r="G831" i="33"/>
  <c r="G865" i="33"/>
  <c r="G909" i="33"/>
  <c r="G988" i="33"/>
  <c r="G1011" i="33"/>
  <c r="G1066" i="33"/>
  <c r="G1077" i="33"/>
  <c r="G1089" i="33"/>
  <c r="G1122" i="33"/>
  <c r="G1133" i="33"/>
  <c r="G1155" i="33"/>
  <c r="G1165" i="33"/>
  <c r="G1208" i="33"/>
  <c r="G1218" i="33"/>
  <c r="G1228" i="33"/>
  <c r="G1269" i="33"/>
  <c r="G1360" i="33"/>
  <c r="G1400" i="33"/>
  <c r="G1452" i="33"/>
  <c r="G1471" i="33"/>
  <c r="G1501" i="33"/>
  <c r="G1532" i="33"/>
  <c r="G1552" i="33"/>
  <c r="G1592" i="33"/>
  <c r="G1602" i="33"/>
  <c r="G1623" i="33"/>
  <c r="G1653" i="33"/>
  <c r="G1663" i="33"/>
  <c r="G1742" i="33"/>
  <c r="G1781" i="33"/>
  <c r="G1800" i="33"/>
  <c r="G1829" i="33"/>
  <c r="G1866" i="33"/>
  <c r="G1895" i="33"/>
  <c r="G1905" i="33"/>
  <c r="G1914" i="33"/>
  <c r="G1943" i="33"/>
  <c r="G1972" i="33"/>
  <c r="G1982" i="33"/>
  <c r="G2039" i="33"/>
  <c r="G2057" i="33"/>
  <c r="G2077" i="33"/>
  <c r="G2105" i="33"/>
  <c r="G2144" i="33"/>
  <c r="G2182" i="33"/>
  <c r="G2191" i="33"/>
  <c r="G2200" i="33"/>
  <c r="G2209" i="33"/>
  <c r="G2228" i="33"/>
  <c r="G2237" i="33"/>
  <c r="G2246" i="33"/>
  <c r="G2264" i="33"/>
  <c r="G2281" i="33"/>
  <c r="G2298" i="33"/>
  <c r="G2315" i="33"/>
  <c r="G2332" i="33"/>
  <c r="G2349" i="33"/>
  <c r="G2366" i="33"/>
  <c r="G2392" i="33"/>
  <c r="G2409" i="33"/>
  <c r="G2426" i="33"/>
  <c r="G2443" i="33"/>
  <c r="G2460" i="33"/>
  <c r="G2477" i="33"/>
  <c r="G2494" i="33"/>
  <c r="G2520" i="33"/>
  <c r="G2537" i="33"/>
  <c r="G2554" i="33"/>
  <c r="G2571" i="33"/>
  <c r="G2588" i="33"/>
  <c r="G2605" i="33"/>
  <c r="G2622" i="33"/>
  <c r="G2648" i="33"/>
  <c r="G2665" i="33"/>
  <c r="G2682" i="33"/>
  <c r="G2699" i="33"/>
  <c r="G2716" i="33"/>
  <c r="G2733" i="33"/>
  <c r="G2750" i="33"/>
  <c r="G2776" i="33"/>
  <c r="G2793" i="33"/>
  <c r="G2810" i="33"/>
  <c r="G2827" i="33"/>
  <c r="G2844" i="33"/>
  <c r="G2861" i="33"/>
  <c r="G2878" i="33"/>
  <c r="G2904" i="33"/>
  <c r="G2921" i="33"/>
  <c r="G2938" i="33"/>
  <c r="G2955" i="33"/>
  <c r="G2972" i="33"/>
  <c r="G2989" i="33"/>
  <c r="G3006" i="33"/>
  <c r="G3032" i="33"/>
  <c r="G3049" i="33"/>
  <c r="G3057" i="33"/>
  <c r="G3065" i="33"/>
  <c r="G3073" i="33"/>
  <c r="G3081" i="33"/>
  <c r="G3089" i="33"/>
  <c r="G3097" i="33"/>
  <c r="G3105" i="33"/>
  <c r="G3113" i="33"/>
  <c r="G3121" i="33"/>
  <c r="G3129" i="33"/>
  <c r="G3137" i="33"/>
  <c r="G3145" i="33"/>
  <c r="G3153" i="33"/>
  <c r="G3161" i="33"/>
  <c r="G3169" i="33"/>
  <c r="G3177" i="33"/>
  <c r="G3185" i="33"/>
  <c r="G3193" i="33"/>
  <c r="G3201" i="33"/>
  <c r="G3209" i="33"/>
  <c r="G3217" i="33"/>
  <c r="G3225" i="33"/>
  <c r="G3233" i="33"/>
  <c r="G3241" i="33"/>
  <c r="G3249" i="33"/>
  <c r="G3257" i="33"/>
  <c r="G3265" i="33"/>
  <c r="G3273" i="33"/>
  <c r="G3281" i="33"/>
  <c r="G3289" i="33"/>
  <c r="G3297" i="33"/>
  <c r="G3305" i="33"/>
  <c r="G3313" i="33"/>
  <c r="G3321" i="33"/>
  <c r="G3329" i="33"/>
  <c r="G3337" i="33"/>
  <c r="G3345" i="33"/>
  <c r="G3353" i="33"/>
  <c r="G3361" i="33"/>
  <c r="G3369" i="33"/>
  <c r="G3377" i="33"/>
  <c r="G3385" i="33"/>
  <c r="G3393" i="33"/>
  <c r="G3401" i="33"/>
  <c r="G3409" i="33"/>
  <c r="G3417" i="33"/>
  <c r="G3425" i="33"/>
  <c r="G3433" i="33"/>
  <c r="G3441" i="33"/>
  <c r="G3449" i="33"/>
  <c r="G3457" i="33"/>
  <c r="G3465" i="33"/>
  <c r="G3473" i="33"/>
  <c r="G3481" i="33"/>
  <c r="G3489" i="33"/>
  <c r="G3497" i="33"/>
  <c r="G3505" i="33"/>
  <c r="G3513" i="33"/>
  <c r="G3521" i="33"/>
  <c r="G3529" i="33"/>
  <c r="G3537" i="33"/>
  <c r="G3545" i="33"/>
  <c r="G3553" i="33"/>
  <c r="G3561" i="33"/>
  <c r="G3569" i="33"/>
  <c r="G3577" i="33"/>
  <c r="G3585" i="33"/>
  <c r="G3593" i="33"/>
  <c r="G3601" i="33"/>
  <c r="G3609" i="33"/>
  <c r="G3617" i="33"/>
  <c r="G3625" i="33"/>
  <c r="G3633" i="33"/>
  <c r="G3641" i="33"/>
  <c r="G3649" i="33"/>
  <c r="G3657" i="33"/>
  <c r="G3665" i="33"/>
  <c r="G3673" i="33"/>
  <c r="G3681" i="33"/>
  <c r="G3689" i="33"/>
  <c r="G3697" i="33"/>
  <c r="G3705" i="33"/>
  <c r="G3713" i="33"/>
  <c r="G3721" i="33"/>
  <c r="G3729" i="33"/>
  <c r="G3737" i="33"/>
  <c r="G3745" i="33"/>
  <c r="G3753" i="33"/>
  <c r="G3761" i="33"/>
  <c r="G3769" i="33"/>
  <c r="G3777" i="33"/>
  <c r="G3785" i="33"/>
  <c r="G3793" i="33"/>
  <c r="G3801" i="33"/>
  <c r="G3809" i="33"/>
  <c r="G3817" i="33"/>
  <c r="G3825" i="33"/>
  <c r="G3833" i="33"/>
  <c r="G3841" i="33"/>
  <c r="G3849" i="33"/>
  <c r="G3857" i="33"/>
  <c r="G3865" i="33"/>
  <c r="G3873" i="33"/>
  <c r="G3881" i="33"/>
  <c r="G3889" i="33"/>
  <c r="G3897" i="33"/>
  <c r="G3905" i="33"/>
  <c r="G3913" i="33"/>
  <c r="G3921" i="33"/>
  <c r="G3929" i="33"/>
  <c r="G3937" i="33"/>
  <c r="G3945" i="33"/>
  <c r="G3953" i="33"/>
  <c r="G3961" i="33"/>
  <c r="G3969" i="33"/>
  <c r="G3977" i="33"/>
  <c r="G3985" i="33"/>
  <c r="G3993" i="33"/>
  <c r="G4001" i="33"/>
  <c r="G4009" i="33"/>
  <c r="G4017" i="33"/>
  <c r="G4025" i="33"/>
  <c r="G4033" i="33"/>
  <c r="G4041" i="33"/>
  <c r="G4049" i="33"/>
  <c r="G4057" i="33"/>
  <c r="G4065" i="33"/>
  <c r="G4073" i="33"/>
  <c r="G4081" i="33"/>
  <c r="G4089" i="33"/>
  <c r="G4097" i="33"/>
  <c r="G4105" i="33"/>
  <c r="G4113" i="33"/>
  <c r="G4121" i="33"/>
  <c r="G4129" i="33"/>
  <c r="G4137" i="33"/>
  <c r="G4145" i="33"/>
  <c r="G4153" i="33"/>
  <c r="G4161" i="33"/>
  <c r="G4169" i="33"/>
  <c r="G4177" i="33"/>
  <c r="G4185" i="33"/>
  <c r="G4193" i="33"/>
  <c r="G4201" i="33"/>
  <c r="G4209" i="33"/>
  <c r="G4217" i="33"/>
  <c r="G4225" i="33"/>
  <c r="G4233" i="33"/>
  <c r="G4241" i="33"/>
  <c r="G4249" i="33"/>
  <c r="G4257" i="33"/>
  <c r="G4265" i="33"/>
  <c r="G4273" i="33"/>
  <c r="G4281" i="33"/>
  <c r="G4289" i="33"/>
  <c r="G4297" i="33"/>
  <c r="G4305" i="33"/>
  <c r="G4313" i="33"/>
  <c r="G4321" i="33"/>
  <c r="G4329" i="33"/>
  <c r="G4337" i="33"/>
  <c r="G4345" i="33"/>
  <c r="G4353" i="33"/>
  <c r="G4361" i="33"/>
  <c r="G4369" i="33"/>
  <c r="G4377" i="33"/>
  <c r="G4385" i="33"/>
  <c r="G4393" i="33"/>
  <c r="G4401" i="33"/>
  <c r="G4409" i="33"/>
  <c r="G4417" i="33"/>
  <c r="G4425" i="33"/>
  <c r="G4433" i="33"/>
  <c r="G4441" i="33"/>
  <c r="G4449" i="33"/>
  <c r="G4457" i="33"/>
  <c r="G4465" i="33"/>
  <c r="G4473" i="33"/>
  <c r="G4481" i="33"/>
  <c r="G4489" i="33"/>
  <c r="G4497" i="33"/>
  <c r="G4505" i="33"/>
  <c r="G4513" i="33"/>
  <c r="G4521" i="33"/>
  <c r="G4529" i="33"/>
  <c r="G4537" i="33"/>
  <c r="G4545" i="33"/>
  <c r="G4553" i="33"/>
  <c r="G4561" i="33"/>
  <c r="G4569" i="33"/>
  <c r="G4577" i="33"/>
  <c r="G4585" i="33"/>
  <c r="G4593" i="33"/>
  <c r="G4601" i="33"/>
  <c r="G4609" i="33"/>
  <c r="G4617" i="33"/>
  <c r="G4625" i="33"/>
  <c r="G4633" i="33"/>
  <c r="G4641" i="33"/>
  <c r="G4649" i="33"/>
  <c r="G4657" i="33"/>
  <c r="G4665" i="33"/>
  <c r="G4673" i="33"/>
  <c r="G4681" i="33"/>
  <c r="G4689" i="33"/>
  <c r="G4697" i="33"/>
  <c r="G4705" i="33"/>
  <c r="G4713" i="33"/>
  <c r="G4721" i="33"/>
  <c r="G4729" i="33"/>
  <c r="G4737" i="33"/>
  <c r="G4745" i="33"/>
  <c r="G4753" i="33"/>
  <c r="G4761" i="33"/>
  <c r="G4769" i="33"/>
  <c r="G4777" i="33"/>
  <c r="G4785" i="33"/>
  <c r="G4793" i="33"/>
  <c r="G4801" i="33"/>
  <c r="G4809" i="33"/>
  <c r="G4817" i="33"/>
  <c r="G4825" i="33"/>
  <c r="G4833" i="33"/>
  <c r="G4841" i="33"/>
  <c r="G4849" i="33"/>
  <c r="G4857" i="33"/>
  <c r="G4865" i="33"/>
  <c r="G4873" i="33"/>
  <c r="G4881" i="33"/>
  <c r="G4889" i="33"/>
  <c r="G4897" i="33"/>
  <c r="G4905" i="33"/>
  <c r="G4913" i="33"/>
  <c r="G4921" i="33"/>
  <c r="G4929" i="33"/>
  <c r="G4937" i="33"/>
  <c r="G4945" i="33"/>
  <c r="G4953" i="33"/>
  <c r="G4961" i="33"/>
  <c r="G4969" i="33"/>
  <c r="G4977" i="33"/>
  <c r="G4985" i="33"/>
  <c r="G4993" i="33"/>
  <c r="G5001" i="33"/>
  <c r="G5009" i="33"/>
  <c r="G545" i="33"/>
  <c r="G557" i="33"/>
  <c r="G570" i="33"/>
  <c r="G593" i="33"/>
  <c r="G604" i="33"/>
  <c r="G627" i="33"/>
  <c r="G637" i="33"/>
  <c r="G659" i="33"/>
  <c r="G706" i="33"/>
  <c r="G716" i="33"/>
  <c r="G763" i="33"/>
  <c r="G787" i="33"/>
  <c r="G798" i="33"/>
  <c r="G821" i="33"/>
  <c r="G877" i="33"/>
  <c r="G899" i="33"/>
  <c r="G921" i="33"/>
  <c r="G933" i="33"/>
  <c r="G943" i="33"/>
  <c r="G978" i="33"/>
  <c r="G1045" i="33"/>
  <c r="G1055" i="33"/>
  <c r="G1145" i="33"/>
  <c r="G1188" i="33"/>
  <c r="G1250" i="33"/>
  <c r="G1260" i="33"/>
  <c r="G1279" i="33"/>
  <c r="G1289" i="33"/>
  <c r="G1310" i="33"/>
  <c r="G1320" i="33"/>
  <c r="G1330" i="33"/>
  <c r="G1350" i="33"/>
  <c r="G1421" i="33"/>
  <c r="G1431" i="33"/>
  <c r="G1462" i="33"/>
  <c r="G1481" i="33"/>
  <c r="G1512" i="33"/>
  <c r="G1522" i="33"/>
  <c r="G1543" i="33"/>
  <c r="G1583" i="33"/>
  <c r="G1633" i="33"/>
  <c r="G1674" i="33"/>
  <c r="G1684" i="33"/>
  <c r="G1693" i="33"/>
  <c r="G1703" i="33"/>
  <c r="G1713" i="33"/>
  <c r="G1733" i="33"/>
  <c r="G1762" i="33"/>
  <c r="G1791" i="33"/>
  <c r="G1810" i="33"/>
  <c r="G1820" i="33"/>
  <c r="G1839" i="33"/>
  <c r="G1848" i="33"/>
  <c r="G1857" i="33"/>
  <c r="G1877" i="33"/>
  <c r="G1934" i="33"/>
  <c r="G1953" i="33"/>
  <c r="G1992" i="33"/>
  <c r="G2001" i="33"/>
  <c r="G2010" i="33"/>
  <c r="G2020" i="33"/>
  <c r="G2049" i="33"/>
  <c r="G2068" i="33"/>
  <c r="G2135" i="33"/>
  <c r="G2154" i="33"/>
  <c r="G2164" i="33"/>
  <c r="G2173" i="33"/>
  <c r="G2256" i="33"/>
  <c r="G2273" i="33"/>
  <c r="G2290" i="33"/>
  <c r="G2307" i="33"/>
  <c r="G2324" i="33"/>
  <c r="G2341" i="33"/>
  <c r="G2358" i="33"/>
  <c r="G2384" i="33"/>
  <c r="G2401" i="33"/>
  <c r="G2418" i="33"/>
  <c r="G2435" i="33"/>
  <c r="G2452" i="33"/>
  <c r="G2469" i="33"/>
  <c r="G2486" i="33"/>
  <c r="G2512" i="33"/>
  <c r="G2529" i="33"/>
  <c r="G2546" i="33"/>
  <c r="G2563" i="33"/>
  <c r="G2580" i="33"/>
  <c r="G2597" i="33"/>
  <c r="G2614" i="33"/>
  <c r="G2640" i="33"/>
  <c r="G2657" i="33"/>
  <c r="G2674" i="33"/>
  <c r="G2691" i="33"/>
  <c r="G2708" i="33"/>
  <c r="G2725" i="33"/>
  <c r="G2742" i="33"/>
  <c r="G2768" i="33"/>
  <c r="G2785" i="33"/>
  <c r="G2802" i="33"/>
  <c r="G2819" i="33"/>
  <c r="G2836" i="33"/>
  <c r="G2853" i="33"/>
  <c r="G2870" i="33"/>
  <c r="G2896" i="33"/>
  <c r="G2913" i="33"/>
  <c r="G2930" i="33"/>
  <c r="G2947" i="33"/>
  <c r="G2964" i="33"/>
  <c r="G2981" i="33"/>
  <c r="G2998" i="33"/>
  <c r="G3024" i="33"/>
  <c r="G3041" i="33"/>
  <c r="G644" i="33"/>
  <c r="G654" i="33"/>
  <c r="G703" i="33"/>
  <c r="G826" i="33"/>
  <c r="G908" i="33"/>
  <c r="G958" i="33"/>
  <c r="G1029" i="33"/>
  <c r="G1039" i="33"/>
  <c r="G1051" i="33"/>
  <c r="G1134" i="33"/>
  <c r="G1146" i="33"/>
  <c r="G1214" i="33"/>
  <c r="G1224" i="33"/>
  <c r="G1268" i="33"/>
  <c r="G1290" i="33"/>
  <c r="G1302" i="33"/>
  <c r="G1312" i="33"/>
  <c r="G1324" i="33"/>
  <c r="G1433" i="33"/>
  <c r="G1444" i="33"/>
  <c r="G1465" i="33"/>
  <c r="G1498" i="33"/>
  <c r="G1509" i="33"/>
  <c r="G1554" i="33"/>
  <c r="G1565" i="33"/>
  <c r="G1575" i="33"/>
  <c r="G1585" i="33"/>
  <c r="G1606" i="33"/>
  <c r="G1618" i="33"/>
  <c r="G1672" i="33"/>
  <c r="G1716" i="33"/>
  <c r="G1737" i="33"/>
  <c r="G1788" i="33"/>
  <c r="G1799" i="33"/>
  <c r="G1830" i="33"/>
  <c r="G1893" i="33"/>
  <c r="G1913" i="33"/>
  <c r="G1965" i="33"/>
  <c r="G1996" i="33"/>
  <c r="G2017" i="33"/>
  <c r="G2079" i="33"/>
  <c r="G2089" i="33"/>
  <c r="G2109" i="33"/>
  <c r="G2119" i="33"/>
  <c r="G2140" i="33"/>
  <c r="G2192" i="33"/>
  <c r="G2212" i="33"/>
  <c r="G2222" i="33"/>
  <c r="G2241" i="33"/>
  <c r="G2260" i="33"/>
  <c r="G2269" i="33"/>
  <c r="G2288" i="33"/>
  <c r="G2326" i="33"/>
  <c r="G2345" i="33"/>
  <c r="G2354" i="33"/>
  <c r="G2410" i="33"/>
  <c r="G2438" i="33"/>
  <c r="G2457" i="33"/>
  <c r="G2466" i="33"/>
  <c r="G2504" i="33"/>
  <c r="G2513" i="33"/>
  <c r="G2522" i="33"/>
  <c r="G2550" i="33"/>
  <c r="G2569" i="33"/>
  <c r="G2578" i="33"/>
  <c r="G2662" i="33"/>
  <c r="G2681" i="33"/>
  <c r="G2700" i="33"/>
  <c r="G2747" i="33"/>
  <c r="G2756" i="33"/>
  <c r="G2765" i="33"/>
  <c r="G2774" i="33"/>
  <c r="G2803" i="33"/>
  <c r="G2812" i="33"/>
  <c r="G2859" i="33"/>
  <c r="G2868" i="33"/>
  <c r="G2915" i="33"/>
  <c r="G2924" i="33"/>
  <c r="G2971" i="33"/>
  <c r="G2990" i="33"/>
  <c r="G3000" i="33"/>
  <c r="G3009" i="33"/>
  <c r="G3018" i="33"/>
  <c r="G3027" i="33"/>
  <c r="G3036" i="33"/>
  <c r="G3063" i="33"/>
  <c r="G3080" i="33"/>
  <c r="G3106" i="33"/>
  <c r="G3123" i="33"/>
  <c r="G3140" i="33"/>
  <c r="G3157" i="33"/>
  <c r="G3174" i="33"/>
  <c r="G3191" i="33"/>
  <c r="G3208" i="33"/>
  <c r="G3234" i="33"/>
  <c r="G3251" i="33"/>
  <c r="G3268" i="33"/>
  <c r="G3285" i="33"/>
  <c r="G3302" i="33"/>
  <c r="G3319" i="33"/>
  <c r="G3336" i="33"/>
  <c r="G3362" i="33"/>
  <c r="G3379" i="33"/>
  <c r="G3396" i="33"/>
  <c r="G3413" i="33"/>
  <c r="G3430" i="33"/>
  <c r="G3447" i="33"/>
  <c r="G3464" i="33"/>
  <c r="G3490" i="33"/>
  <c r="G3507" i="33"/>
  <c r="G3524" i="33"/>
  <c r="G3541" i="33"/>
  <c r="G3558" i="33"/>
  <c r="G3575" i="33"/>
  <c r="G3592" i="33"/>
  <c r="G3618" i="33"/>
  <c r="G3635" i="33"/>
  <c r="G3652" i="33"/>
  <c r="G3669" i="33"/>
  <c r="G3686" i="33"/>
  <c r="G3703" i="33"/>
  <c r="G3720" i="33"/>
  <c r="G3746" i="33"/>
  <c r="G3763" i="33"/>
  <c r="G3780" i="33"/>
  <c r="G3797" i="33"/>
  <c r="G3814" i="33"/>
  <c r="G3831" i="33"/>
  <c r="G3848" i="33"/>
  <c r="G3874" i="33"/>
  <c r="G3891" i="33"/>
  <c r="G3908" i="33"/>
  <c r="G3925" i="33"/>
  <c r="G3942" i="33"/>
  <c r="G3959" i="33"/>
  <c r="G3976" i="33"/>
  <c r="G4002" i="33"/>
  <c r="G4019" i="33"/>
  <c r="G4036" i="33"/>
  <c r="G4053" i="33"/>
  <c r="G4070" i="33"/>
  <c r="G4087" i="33"/>
  <c r="G4104" i="33"/>
  <c r="G4130" i="33"/>
  <c r="G4147" i="33"/>
  <c r="G4164" i="33"/>
  <c r="G4181" i="33"/>
  <c r="G4198" i="33"/>
  <c r="G4215" i="33"/>
  <c r="G4232" i="33"/>
  <c r="G4258" i="33"/>
  <c r="G4275" i="33"/>
  <c r="G4292" i="33"/>
  <c r="G4309" i="33"/>
  <c r="G4326" i="33"/>
  <c r="G4343" i="33"/>
  <c r="G4360" i="33"/>
  <c r="G4386" i="33"/>
  <c r="G4403" i="33"/>
  <c r="G4420" i="33"/>
  <c r="G4437" i="33"/>
  <c r="G4454" i="33"/>
  <c r="G4471" i="33"/>
  <c r="G4488" i="33"/>
  <c r="G4514" i="33"/>
  <c r="G4531" i="33"/>
  <c r="G4548" i="33"/>
  <c r="G4565" i="33"/>
  <c r="G4582" i="33"/>
  <c r="G4599" i="33"/>
  <c r="G4616" i="33"/>
  <c r="G4642" i="33"/>
  <c r="G4659" i="33"/>
  <c r="G4676" i="33"/>
  <c r="G4693" i="33"/>
  <c r="G4710" i="33"/>
  <c r="G4727" i="33"/>
  <c r="G4744" i="33"/>
  <c r="G4770" i="33"/>
  <c r="G4787" i="33"/>
  <c r="G4804" i="33"/>
  <c r="G4821" i="33"/>
  <c r="G4838" i="33"/>
  <c r="G4855" i="33"/>
  <c r="G4872" i="33"/>
  <c r="G4898" i="33"/>
  <c r="G4915" i="33"/>
  <c r="G4932" i="33"/>
  <c r="G4949" i="33"/>
  <c r="G4966" i="33"/>
  <c r="G4983" i="33"/>
  <c r="G5000" i="33"/>
  <c r="G5017" i="33"/>
  <c r="G5025" i="33"/>
  <c r="G5033" i="33"/>
  <c r="G5041" i="33"/>
  <c r="G5049" i="33"/>
  <c r="G5057" i="33"/>
  <c r="G5065" i="33"/>
  <c r="G5073" i="33"/>
  <c r="G5081" i="33"/>
  <c r="G5089" i="33"/>
  <c r="G5097" i="33"/>
  <c r="G5105" i="33"/>
  <c r="G5113" i="33"/>
  <c r="G5121" i="33"/>
  <c r="G5129" i="33"/>
  <c r="G5137" i="33"/>
  <c r="G5145" i="33"/>
  <c r="G5153" i="33"/>
  <c r="G5161" i="33"/>
  <c r="G5169" i="33"/>
  <c r="G5177" i="33"/>
  <c r="G5185" i="33"/>
  <c r="G5193" i="33"/>
  <c r="G5201" i="33"/>
  <c r="G5209" i="33"/>
  <c r="G5217" i="33"/>
  <c r="G5225" i="33"/>
  <c r="G5233" i="33"/>
  <c r="G5241" i="33"/>
  <c r="G5249" i="33"/>
  <c r="G5257" i="33"/>
  <c r="G5265" i="33"/>
  <c r="G5273" i="33"/>
  <c r="G5281" i="33"/>
  <c r="G5289" i="33"/>
  <c r="G5297" i="33"/>
  <c r="G5305" i="33"/>
  <c r="G5313" i="33"/>
  <c r="G5321" i="33"/>
  <c r="G5329" i="33"/>
  <c r="G5337" i="33"/>
  <c r="G5345" i="33"/>
  <c r="G5353" i="33"/>
  <c r="G5361" i="33"/>
  <c r="G5369" i="33"/>
  <c r="G5377" i="33"/>
  <c r="G5385" i="33"/>
  <c r="G5393" i="33"/>
  <c r="G5401" i="33"/>
  <c r="G5409" i="33"/>
  <c r="G5417" i="33"/>
  <c r="G5425" i="33"/>
  <c r="G5433" i="33"/>
  <c r="G5441" i="33"/>
  <c r="G5449" i="33"/>
  <c r="G5457" i="33"/>
  <c r="G5465" i="33"/>
  <c r="G5473" i="33"/>
  <c r="G5481" i="33"/>
  <c r="G5489" i="33"/>
  <c r="G5497" i="33"/>
  <c r="G5505" i="33"/>
  <c r="G5513" i="33"/>
  <c r="G5521" i="33"/>
  <c r="G5529" i="33"/>
  <c r="G5537" i="33"/>
  <c r="G5545" i="33"/>
  <c r="G5553" i="33"/>
  <c r="G5561" i="33"/>
  <c r="G5569" i="33"/>
  <c r="G5577" i="33"/>
  <c r="G5585" i="33"/>
  <c r="G5593" i="33"/>
  <c r="G5601" i="33"/>
  <c r="G5609" i="33"/>
  <c r="G5617" i="33"/>
  <c r="G5625" i="33"/>
  <c r="G5633" i="33"/>
  <c r="G5641" i="33"/>
  <c r="G5649" i="33"/>
  <c r="G5657" i="33"/>
  <c r="G5665" i="33"/>
  <c r="G5673" i="33"/>
  <c r="G5681" i="33"/>
  <c r="G5689" i="33"/>
  <c r="G5697" i="33"/>
  <c r="G5705" i="33"/>
  <c r="G5713" i="33"/>
  <c r="G5721" i="33"/>
  <c r="G5729" i="33"/>
  <c r="G5737" i="33"/>
  <c r="G5745" i="33"/>
  <c r="G5753" i="33"/>
  <c r="G5761" i="33"/>
  <c r="G5769" i="33"/>
  <c r="G5777" i="33"/>
  <c r="G5785" i="33"/>
  <c r="G5793" i="33"/>
  <c r="G5801" i="33"/>
  <c r="G5809" i="33"/>
  <c r="G5817" i="33"/>
  <c r="G5825" i="33"/>
  <c r="G5833" i="33"/>
  <c r="G5841" i="33"/>
  <c r="G5849" i="33"/>
  <c r="G5857" i="33"/>
  <c r="G5865" i="33"/>
  <c r="G5873" i="33"/>
  <c r="G5881" i="33"/>
  <c r="G5889" i="33"/>
  <c r="G5897" i="33"/>
  <c r="G5905" i="33"/>
  <c r="G5913" i="33"/>
  <c r="G5921" i="33"/>
  <c r="G5929" i="33"/>
  <c r="G5937" i="33"/>
  <c r="G5945" i="33"/>
  <c r="G5953" i="33"/>
  <c r="G5961" i="33"/>
  <c r="G5969" i="33"/>
  <c r="G5977" i="33"/>
  <c r="G5985" i="33"/>
  <c r="G5993" i="33"/>
  <c r="G6001" i="33"/>
  <c r="G6009" i="33"/>
  <c r="G6017" i="33"/>
  <c r="G6025" i="33"/>
  <c r="G6033" i="33"/>
  <c r="G6041" i="33"/>
  <c r="G595" i="33"/>
  <c r="G633" i="33"/>
  <c r="G667" i="33"/>
  <c r="G693" i="33"/>
  <c r="G740" i="33"/>
  <c r="G753" i="33"/>
  <c r="G766" i="33"/>
  <c r="G804" i="33"/>
  <c r="G815" i="33"/>
  <c r="G850" i="33"/>
  <c r="G861" i="33"/>
  <c r="G874" i="33"/>
  <c r="G886" i="33"/>
  <c r="G934" i="33"/>
  <c r="G983" i="33"/>
  <c r="G994" i="33"/>
  <c r="G1006" i="33"/>
  <c r="G1123" i="33"/>
  <c r="G1181" i="33"/>
  <c r="G1258" i="33"/>
  <c r="G1336" i="33"/>
  <c r="G1346" i="33"/>
  <c r="G1358" i="33"/>
  <c r="G1368" i="33"/>
  <c r="G1378" i="33"/>
  <c r="G1422" i="33"/>
  <c r="G1455" i="33"/>
  <c r="G1488" i="33"/>
  <c r="G1629" i="33"/>
  <c r="G1640" i="33"/>
  <c r="G1650" i="33"/>
  <c r="G1694" i="33"/>
  <c r="G1727" i="33"/>
  <c r="G1768" i="33"/>
  <c r="G1778" i="33"/>
  <c r="G1841" i="33"/>
  <c r="G1873" i="33"/>
  <c r="G1904" i="33"/>
  <c r="G1944" i="33"/>
  <c r="G1975" i="33"/>
  <c r="G1986" i="33"/>
  <c r="G2007" i="33"/>
  <c r="G2058" i="33"/>
  <c r="G2130" i="33"/>
  <c r="G2151" i="33"/>
  <c r="G2162" i="33"/>
  <c r="G2183" i="33"/>
  <c r="G2202" i="33"/>
  <c r="G2232" i="33"/>
  <c r="G2308" i="33"/>
  <c r="G2317" i="33"/>
  <c r="G2336" i="33"/>
  <c r="G2364" i="33"/>
  <c r="G2373" i="33"/>
  <c r="G2382" i="33"/>
  <c r="G2420" i="33"/>
  <c r="G2429" i="33"/>
  <c r="G2448" i="33"/>
  <c r="G2476" i="33"/>
  <c r="G2532" i="33"/>
  <c r="G2541" i="33"/>
  <c r="G2560" i="33"/>
  <c r="G2598" i="33"/>
  <c r="G2617" i="33"/>
  <c r="G2626" i="33"/>
  <c r="G2635" i="33"/>
  <c r="G2644" i="33"/>
  <c r="G2653" i="33"/>
  <c r="G2672" i="33"/>
  <c r="G2710" i="33"/>
  <c r="G2729" i="33"/>
  <c r="G2738" i="33"/>
  <c r="G2794" i="33"/>
  <c r="G2822" i="33"/>
  <c r="G2841" i="33"/>
  <c r="G2850" i="33"/>
  <c r="G2888" i="33"/>
  <c r="G2897" i="33"/>
  <c r="G2906" i="33"/>
  <c r="G2934" i="33"/>
  <c r="G2953" i="33"/>
  <c r="G2962" i="33"/>
  <c r="G3046" i="33"/>
  <c r="G3055" i="33"/>
  <c r="G3072" i="33"/>
  <c r="G3098" i="33"/>
  <c r="G3115" i="33"/>
  <c r="G3132" i="33"/>
  <c r="G3149" i="33"/>
  <c r="G3166" i="33"/>
  <c r="G3183" i="33"/>
  <c r="G3200" i="33"/>
  <c r="G3226" i="33"/>
  <c r="G3243" i="33"/>
  <c r="G3260" i="33"/>
  <c r="G3277" i="33"/>
  <c r="G3294" i="33"/>
  <c r="G3311" i="33"/>
  <c r="G3328" i="33"/>
  <c r="G3354" i="33"/>
  <c r="G3371" i="33"/>
  <c r="G3388" i="33"/>
  <c r="G3405" i="33"/>
  <c r="G3422" i="33"/>
  <c r="G3439" i="33"/>
  <c r="G3456" i="33"/>
  <c r="G3482" i="33"/>
  <c r="G3499" i="33"/>
  <c r="G3516" i="33"/>
  <c r="G3533" i="33"/>
  <c r="G3550" i="33"/>
  <c r="G3567" i="33"/>
  <c r="G3584" i="33"/>
  <c r="G3610" i="33"/>
  <c r="G3627" i="33"/>
  <c r="G3644" i="33"/>
  <c r="G3661" i="33"/>
  <c r="G3678" i="33"/>
  <c r="G3695" i="33"/>
  <c r="G3712" i="33"/>
  <c r="G3738" i="33"/>
  <c r="G3755" i="33"/>
  <c r="G3772" i="33"/>
  <c r="G3789" i="33"/>
  <c r="G3806" i="33"/>
  <c r="G3823" i="33"/>
  <c r="G3840" i="33"/>
  <c r="G3866" i="33"/>
  <c r="G3883" i="33"/>
  <c r="G3900" i="33"/>
  <c r="G3917" i="33"/>
  <c r="G3934" i="33"/>
  <c r="G3951" i="33"/>
  <c r="G3968" i="33"/>
  <c r="G3994" i="33"/>
  <c r="G4011" i="33"/>
  <c r="G4028" i="33"/>
  <c r="G4045" i="33"/>
  <c r="G4062" i="33"/>
  <c r="G4079" i="33"/>
  <c r="G4096" i="33"/>
  <c r="G4122" i="33"/>
  <c r="G4139" i="33"/>
  <c r="G4156" i="33"/>
  <c r="G4173" i="33"/>
  <c r="G4190" i="33"/>
  <c r="G4207" i="33"/>
  <c r="G4224" i="33"/>
  <c r="G4250" i="33"/>
  <c r="G4267" i="33"/>
  <c r="G4284" i="33"/>
  <c r="G4301" i="33"/>
  <c r="G4318" i="33"/>
  <c r="G4335" i="33"/>
  <c r="G4352" i="33"/>
  <c r="G4378" i="33"/>
  <c r="G4395" i="33"/>
  <c r="G4412" i="33"/>
  <c r="G4429" i="33"/>
  <c r="G4446" i="33"/>
  <c r="G4463" i="33"/>
  <c r="G4480" i="33"/>
  <c r="G4506" i="33"/>
  <c r="G4523" i="33"/>
  <c r="G4540" i="33"/>
  <c r="G4557" i="33"/>
  <c r="G4574" i="33"/>
  <c r="G4591" i="33"/>
  <c r="G4608" i="33"/>
  <c r="G4634" i="33"/>
  <c r="G4651" i="33"/>
  <c r="G4668" i="33"/>
  <c r="G4685" i="33"/>
  <c r="G4702" i="33"/>
  <c r="G4719" i="33"/>
  <c r="G4736" i="33"/>
  <c r="G4762" i="33"/>
  <c r="G4779" i="33"/>
  <c r="G4796" i="33"/>
  <c r="G4813" i="33"/>
  <c r="G4830" i="33"/>
  <c r="G4847" i="33"/>
  <c r="G4864" i="33"/>
  <c r="G4890" i="33"/>
  <c r="G4907" i="33"/>
  <c r="G4924" i="33"/>
  <c r="G4941" i="33"/>
  <c r="G4958" i="33"/>
  <c r="G4975" i="33"/>
  <c r="G4992" i="33"/>
  <c r="G573" i="33"/>
  <c r="G585" i="33"/>
  <c r="G645" i="33"/>
  <c r="G655" i="33"/>
  <c r="G827" i="33"/>
  <c r="G1019" i="33"/>
  <c r="G1030" i="33"/>
  <c r="G1052" i="33"/>
  <c r="G1113" i="33"/>
  <c r="G1159" i="33"/>
  <c r="G1171" i="33"/>
  <c r="G1193" i="33"/>
  <c r="G1215" i="33"/>
  <c r="G1225" i="33"/>
  <c r="G1303" i="33"/>
  <c r="G1325" i="33"/>
  <c r="G1412" i="33"/>
  <c r="G1434" i="33"/>
  <c r="G1445" i="33"/>
  <c r="G1510" i="33"/>
  <c r="G1533" i="33"/>
  <c r="G1545" i="33"/>
  <c r="G1566" i="33"/>
  <c r="G1576" i="33"/>
  <c r="G1586" i="33"/>
  <c r="G1597" i="33"/>
  <c r="G1662" i="33"/>
  <c r="G1717" i="33"/>
  <c r="G1738" i="33"/>
  <c r="G1749" i="33"/>
  <c r="G1759" i="33"/>
  <c r="G1821" i="33"/>
  <c r="G1831" i="33"/>
  <c r="G1863" i="33"/>
  <c r="G1884" i="33"/>
  <c r="G1894" i="33"/>
  <c r="G1956" i="33"/>
  <c r="G1966" i="33"/>
  <c r="G2018" i="33"/>
  <c r="G2070" i="33"/>
  <c r="G2080" i="33"/>
  <c r="G2090" i="33"/>
  <c r="G2100" i="33"/>
  <c r="G2110" i="33"/>
  <c r="G2120" i="33"/>
  <c r="G2223" i="33"/>
  <c r="G2242" i="33"/>
  <c r="G2252" i="33"/>
  <c r="G2261" i="33"/>
  <c r="G2270" i="33"/>
  <c r="G2280" i="33"/>
  <c r="G2299" i="33"/>
  <c r="G2346" i="33"/>
  <c r="G2355" i="33"/>
  <c r="G2402" i="33"/>
  <c r="G2411" i="33"/>
  <c r="G2458" i="33"/>
  <c r="G2467" i="33"/>
  <c r="G2496" i="33"/>
  <c r="G2505" i="33"/>
  <c r="G2514" i="33"/>
  <c r="G2523" i="33"/>
  <c r="G2570" i="33"/>
  <c r="G2589" i="33"/>
  <c r="G2608" i="33"/>
  <c r="G2692" i="33"/>
  <c r="G2701" i="33"/>
  <c r="G2720" i="33"/>
  <c r="G2748" i="33"/>
  <c r="G2757" i="33"/>
  <c r="G2766" i="33"/>
  <c r="G2804" i="33"/>
  <c r="G2813" i="33"/>
  <c r="G2832" i="33"/>
  <c r="G2860" i="33"/>
  <c r="G2916" i="33"/>
  <c r="G2925" i="33"/>
  <c r="G2944" i="33"/>
  <c r="G2982" i="33"/>
  <c r="G3001" i="33"/>
  <c r="G3010" i="33"/>
  <c r="G3019" i="33"/>
  <c r="G3028" i="33"/>
  <c r="G3037" i="33"/>
  <c r="G3064" i="33"/>
  <c r="G3090" i="33"/>
  <c r="G3107" i="33"/>
  <c r="G3124" i="33"/>
  <c r="G3141" i="33"/>
  <c r="G3158" i="33"/>
  <c r="G3175" i="33"/>
  <c r="G3192" i="33"/>
  <c r="G3218" i="33"/>
  <c r="G3235" i="33"/>
  <c r="G3252" i="33"/>
  <c r="G3269" i="33"/>
  <c r="G3286" i="33"/>
  <c r="G3303" i="33"/>
  <c r="G3320" i="33"/>
  <c r="G3346" i="33"/>
  <c r="G3363" i="33"/>
  <c r="G3380" i="33"/>
  <c r="G3397" i="33"/>
  <c r="G3414" i="33"/>
  <c r="G3431" i="33"/>
  <c r="G3448" i="33"/>
  <c r="G3474" i="33"/>
  <c r="G3491" i="33"/>
  <c r="G3508" i="33"/>
  <c r="G3525" i="33"/>
  <c r="G3542" i="33"/>
  <c r="G3559" i="33"/>
  <c r="G3576" i="33"/>
  <c r="G3602" i="33"/>
  <c r="G3619" i="33"/>
  <c r="G3636" i="33"/>
  <c r="G3653" i="33"/>
  <c r="G3670" i="33"/>
  <c r="G3687" i="33"/>
  <c r="G3704" i="33"/>
  <c r="G3730" i="33"/>
  <c r="G3747" i="33"/>
  <c r="G3764" i="33"/>
  <c r="G3781" i="33"/>
  <c r="G3798" i="33"/>
  <c r="G3815" i="33"/>
  <c r="G3832" i="33"/>
  <c r="G3858" i="33"/>
  <c r="G3875" i="33"/>
  <c r="G3892" i="33"/>
  <c r="G3909" i="33"/>
  <c r="G3926" i="33"/>
  <c r="G3943" i="33"/>
  <c r="G3960" i="33"/>
  <c r="G3986" i="33"/>
  <c r="G4003" i="33"/>
  <c r="G4020" i="33"/>
  <c r="G4037" i="33"/>
  <c r="G4054" i="33"/>
  <c r="G4071" i="33"/>
  <c r="G4088" i="33"/>
  <c r="G4114" i="33"/>
  <c r="G4131" i="33"/>
  <c r="G4148" i="33"/>
  <c r="G4165" i="33"/>
  <c r="G4182" i="33"/>
  <c r="G4199" i="33"/>
  <c r="G4216" i="33"/>
  <c r="G4242" i="33"/>
  <c r="G4259" i="33"/>
  <c r="G4276" i="33"/>
  <c r="G4293" i="33"/>
  <c r="G4310" i="33"/>
  <c r="G4327" i="33"/>
  <c r="G4344" i="33"/>
  <c r="G4370" i="33"/>
  <c r="G4387" i="33"/>
  <c r="G4404" i="33"/>
  <c r="G4421" i="33"/>
  <c r="G4438" i="33"/>
  <c r="G4455" i="33"/>
  <c r="G4472" i="33"/>
  <c r="G4498" i="33"/>
  <c r="G4515" i="33"/>
  <c r="G4532" i="33"/>
  <c r="G4549" i="33"/>
  <c r="G4566" i="33"/>
  <c r="G4583" i="33"/>
  <c r="G4600" i="33"/>
  <c r="G4626" i="33"/>
  <c r="G596" i="33"/>
  <c r="G622" i="33"/>
  <c r="G711" i="33"/>
  <c r="G749" i="33"/>
  <c r="G775" i="33"/>
  <c r="G788" i="33"/>
  <c r="G814" i="33"/>
  <c r="G851" i="33"/>
  <c r="G890" i="33"/>
  <c r="G989" i="33"/>
  <c r="G1138" i="33"/>
  <c r="G1174" i="33"/>
  <c r="G1222" i="33"/>
  <c r="G1244" i="33"/>
  <c r="G1328" i="33"/>
  <c r="G1364" i="33"/>
  <c r="G1418" i="33"/>
  <c r="G1478" i="33"/>
  <c r="G1560" i="33"/>
  <c r="G1584" i="33"/>
  <c r="G1620" i="33"/>
  <c r="G1631" i="33"/>
  <c r="G1654" i="33"/>
  <c r="G1688" i="33"/>
  <c r="G1700" i="33"/>
  <c r="G1711" i="33"/>
  <c r="G1735" i="33"/>
  <c r="G1746" i="33"/>
  <c r="G1757" i="33"/>
  <c r="G1812" i="33"/>
  <c r="G1834" i="33"/>
  <c r="G1890" i="33"/>
  <c r="G1912" i="33"/>
  <c r="G1922" i="33"/>
  <c r="G1932" i="33"/>
  <c r="G1977" i="33"/>
  <c r="G1989" i="33"/>
  <c r="G2044" i="33"/>
  <c r="G2098" i="33"/>
  <c r="G2121" i="33"/>
  <c r="G2133" i="33"/>
  <c r="G2156" i="33"/>
  <c r="G2188" i="33"/>
  <c r="G2198" i="33"/>
  <c r="G2208" i="33"/>
  <c r="G2262" i="33"/>
  <c r="G2283" i="33"/>
  <c r="G2293" i="33"/>
  <c r="G2313" i="33"/>
  <c r="G2333" i="33"/>
  <c r="G2424" i="33"/>
  <c r="G2444" i="33"/>
  <c r="G2454" i="33"/>
  <c r="G2475" i="33"/>
  <c r="G2536" i="33"/>
  <c r="G2556" i="33"/>
  <c r="G2566" i="33"/>
  <c r="G2627" i="33"/>
  <c r="G2646" i="33"/>
  <c r="G2686" i="33"/>
  <c r="G2717" i="33"/>
  <c r="G2737" i="33"/>
  <c r="G2769" i="33"/>
  <c r="G2788" i="33"/>
  <c r="G2829" i="33"/>
  <c r="G2849" i="33"/>
  <c r="G2880" i="33"/>
  <c r="G2899" i="33"/>
  <c r="G2940" i="33"/>
  <c r="G2950" i="33"/>
  <c r="G2960" i="33"/>
  <c r="G2970" i="33"/>
  <c r="G3043" i="33"/>
  <c r="G3071" i="33"/>
  <c r="G3099" i="33"/>
  <c r="G3127" i="33"/>
  <c r="G3136" i="33"/>
  <c r="G3146" i="33"/>
  <c r="G3155" i="33"/>
  <c r="G3239" i="33"/>
  <c r="G3248" i="33"/>
  <c r="G3258" i="33"/>
  <c r="G3267" i="33"/>
  <c r="G3324" i="33"/>
  <c r="G3333" i="33"/>
  <c r="G3342" i="33"/>
  <c r="G3351" i="33"/>
  <c r="G3360" i="33"/>
  <c r="G3370" i="33"/>
  <c r="G3389" i="33"/>
  <c r="G3436" i="33"/>
  <c r="G3445" i="33"/>
  <c r="G3492" i="33"/>
  <c r="G3501" i="33"/>
  <c r="G3548" i="33"/>
  <c r="G3557" i="33"/>
  <c r="G3586" i="33"/>
  <c r="G3595" i="33"/>
  <c r="G3604" i="33"/>
  <c r="G3613" i="33"/>
  <c r="G3660" i="33"/>
  <c r="G3679" i="33"/>
  <c r="G3698" i="33"/>
  <c r="G3782" i="33"/>
  <c r="G3791" i="33"/>
  <c r="G3810" i="33"/>
  <c r="G3838" i="33"/>
  <c r="G3847" i="33"/>
  <c r="G3856" i="33"/>
  <c r="G3894" i="33"/>
  <c r="G3903" i="33"/>
  <c r="G3922" i="33"/>
  <c r="G3950" i="33"/>
  <c r="G4006" i="33"/>
  <c r="G4015" i="33"/>
  <c r="G4034" i="33"/>
  <c r="G4072" i="33"/>
  <c r="G4091" i="33"/>
  <c r="G4100" i="33"/>
  <c r="G4109" i="33"/>
  <c r="G4118" i="33"/>
  <c r="G4127" i="33"/>
  <c r="G4146" i="33"/>
  <c r="G4184" i="33"/>
  <c r="G4203" i="33"/>
  <c r="G4212" i="33"/>
  <c r="G4268" i="33"/>
  <c r="G4296" i="33"/>
  <c r="G4315" i="33"/>
  <c r="G4324" i="33"/>
  <c r="G4362" i="33"/>
  <c r="G4371" i="33"/>
  <c r="G4380" i="33"/>
  <c r="G4408" i="33"/>
  <c r="G4427" i="33"/>
  <c r="G4436" i="33"/>
  <c r="G4520" i="33"/>
  <c r="G4539" i="33"/>
  <c r="G4558" i="33"/>
  <c r="G4605" i="33"/>
  <c r="G4614" i="33"/>
  <c r="G4623" i="33"/>
  <c r="G4632" i="33"/>
  <c r="G4660" i="33"/>
  <c r="G4669" i="33"/>
  <c r="G4678" i="33"/>
  <c r="G4687" i="33"/>
  <c r="G4696" i="33"/>
  <c r="G4759" i="33"/>
  <c r="G4768" i="33"/>
  <c r="G4805" i="33"/>
  <c r="G4814" i="33"/>
  <c r="G4823" i="33"/>
  <c r="G4832" i="33"/>
  <c r="G4886" i="33"/>
  <c r="G4895" i="33"/>
  <c r="G4904" i="33"/>
  <c r="G4950" i="33"/>
  <c r="G4959" i="33"/>
  <c r="G4968" i="33"/>
  <c r="G5013" i="33"/>
  <c r="G5030" i="33"/>
  <c r="G5047" i="33"/>
  <c r="G5064" i="33"/>
  <c r="G5090" i="33"/>
  <c r="G5107" i="33"/>
  <c r="G5124" i="33"/>
  <c r="G5141" i="33"/>
  <c r="G5158" i="33"/>
  <c r="G5175" i="33"/>
  <c r="G5192" i="33"/>
  <c r="G5218" i="33"/>
  <c r="G5235" i="33"/>
  <c r="G5252" i="33"/>
  <c r="G5269" i="33"/>
  <c r="G5286" i="33"/>
  <c r="G5303" i="33"/>
  <c r="G5320" i="33"/>
  <c r="G5346" i="33"/>
  <c r="G5363" i="33"/>
  <c r="G5380" i="33"/>
  <c r="G5397" i="33"/>
  <c r="G5414" i="33"/>
  <c r="G5431" i="33"/>
  <c r="G5448" i="33"/>
  <c r="G5474" i="33"/>
  <c r="G5491" i="33"/>
  <c r="G5508" i="33"/>
  <c r="G5525" i="33"/>
  <c r="G5542" i="33"/>
  <c r="G5559" i="33"/>
  <c r="G5576" i="33"/>
  <c r="G5602" i="33"/>
  <c r="G5619" i="33"/>
  <c r="G5636" i="33"/>
  <c r="G5653" i="33"/>
  <c r="G5670" i="33"/>
  <c r="G5687" i="33"/>
  <c r="G5704" i="33"/>
  <c r="G5730" i="33"/>
  <c r="G5747" i="33"/>
  <c r="G5764" i="33"/>
  <c r="G5781" i="33"/>
  <c r="G5798" i="33"/>
  <c r="G5815" i="33"/>
  <c r="G5832" i="33"/>
  <c r="G5858" i="33"/>
  <c r="G5875" i="33"/>
  <c r="G5892" i="33"/>
  <c r="G5909" i="33"/>
  <c r="G5926" i="33"/>
  <c r="G5943" i="33"/>
  <c r="G5960" i="33"/>
  <c r="G5986" i="33"/>
  <c r="G6003" i="33"/>
  <c r="G6020" i="33"/>
  <c r="G6037" i="33"/>
  <c r="G523" i="33"/>
  <c r="G574" i="33"/>
  <c r="G650" i="33"/>
  <c r="G663" i="33"/>
  <c r="G713" i="33"/>
  <c r="G866" i="33"/>
  <c r="G902" i="33"/>
  <c r="G941" i="33"/>
  <c r="G979" i="33"/>
  <c r="G1017" i="33"/>
  <c r="G1115" i="33"/>
  <c r="G1164" i="33"/>
  <c r="G1201" i="33"/>
  <c r="G1270" i="33"/>
  <c r="G1281" i="33"/>
  <c r="G1293" i="33"/>
  <c r="G1317" i="33"/>
  <c r="G1354" i="33"/>
  <c r="G1376" i="33"/>
  <c r="G1386" i="33"/>
  <c r="G1446" i="33"/>
  <c r="G1492" i="33"/>
  <c r="G1504" i="33"/>
  <c r="G1516" i="33"/>
  <c r="G1527" i="33"/>
  <c r="G1540" i="33"/>
  <c r="G1551" i="33"/>
  <c r="G1598" i="33"/>
  <c r="G1622" i="33"/>
  <c r="G1793" i="33"/>
  <c r="G1858" i="33"/>
  <c r="G1881" i="33"/>
  <c r="G1892" i="33"/>
  <c r="G1945" i="33"/>
  <c r="G1957" i="33"/>
  <c r="G1968" i="33"/>
  <c r="G2002" i="33"/>
  <c r="G2013" i="33"/>
  <c r="G2055" i="33"/>
  <c r="G2066" i="33"/>
  <c r="G2325" i="33"/>
  <c r="G2356" i="33"/>
  <c r="G2395" i="33"/>
  <c r="G2436" i="33"/>
  <c r="G2456" i="33"/>
  <c r="G2497" i="33"/>
  <c r="G2548" i="33"/>
  <c r="G2609" i="33"/>
  <c r="G2668" i="33"/>
  <c r="G2688" i="33"/>
  <c r="G2698" i="33"/>
  <c r="G2780" i="33"/>
  <c r="G2851" i="33"/>
  <c r="G2891" i="33"/>
  <c r="G2910" i="33"/>
  <c r="G3003" i="33"/>
  <c r="G3110" i="33"/>
  <c r="G3138" i="33"/>
  <c r="G3204" i="33"/>
  <c r="G3222" i="33"/>
  <c r="G3231" i="33"/>
  <c r="G3250" i="33"/>
  <c r="G3316" i="33"/>
  <c r="G3419" i="33"/>
  <c r="G3475" i="33"/>
  <c r="G3540" i="33"/>
  <c r="G3709" i="33"/>
  <c r="G3727" i="33"/>
  <c r="G3774" i="33"/>
  <c r="G3830" i="33"/>
  <c r="G3962" i="33"/>
  <c r="G4055" i="33"/>
  <c r="G4167" i="33"/>
  <c r="G4186" i="33"/>
  <c r="G4223" i="33"/>
  <c r="G4298" i="33"/>
  <c r="G4391" i="33"/>
  <c r="G4485" i="33"/>
  <c r="G4512" i="33"/>
  <c r="G4716" i="33"/>
  <c r="G4734" i="33"/>
  <c r="G4752" i="33"/>
  <c r="G4861" i="33"/>
  <c r="G4988" i="33"/>
  <c r="G5083" i="33"/>
  <c r="G5134" i="33"/>
  <c r="G5228" i="33"/>
  <c r="G5322" i="33"/>
  <c r="G5373" i="33"/>
  <c r="G5407" i="33"/>
  <c r="G5450" i="33"/>
  <c r="G5467" i="33"/>
  <c r="G5484" i="33"/>
  <c r="G5501" i="33"/>
  <c r="G5535" i="33"/>
  <c r="G5552" i="33"/>
  <c r="G5578" i="33"/>
  <c r="G5595" i="33"/>
  <c r="G5629" i="33"/>
  <c r="G5774" i="33"/>
  <c r="G5791" i="33"/>
  <c r="G5808" i="33"/>
  <c r="G5834" i="33"/>
  <c r="G5851" i="33"/>
  <c r="G5868" i="33"/>
  <c r="G5885" i="33"/>
  <c r="G5979" i="33"/>
  <c r="G6063" i="33"/>
  <c r="G6087" i="33"/>
  <c r="G6095" i="33"/>
  <c r="G6111" i="33"/>
  <c r="G6127" i="33"/>
  <c r="G6143" i="33"/>
  <c r="G6151" i="33"/>
  <c r="G6167" i="33"/>
  <c r="G6175" i="33"/>
  <c r="G6191" i="33"/>
  <c r="G6215" i="33"/>
  <c r="G6247" i="33"/>
  <c r="G6271" i="33"/>
  <c r="G6287" i="33"/>
  <c r="G6311" i="33"/>
  <c r="G3186" i="33"/>
  <c r="G635" i="33"/>
  <c r="G687" i="33"/>
  <c r="G901" i="33"/>
  <c r="G940" i="33"/>
  <c r="G953" i="33"/>
  <c r="G1028" i="33"/>
  <c r="G1090" i="33"/>
  <c r="G1114" i="33"/>
  <c r="G1151" i="33"/>
  <c r="G1163" i="33"/>
  <c r="G1200" i="33"/>
  <c r="G1210" i="33"/>
  <c r="G1234" i="33"/>
  <c r="G1257" i="33"/>
  <c r="G1316" i="33"/>
  <c r="G1375" i="33"/>
  <c r="G1385" i="33"/>
  <c r="G1396" i="33"/>
  <c r="G1407" i="33"/>
  <c r="G1456" i="33"/>
  <c r="G1526" i="33"/>
  <c r="G1550" i="33"/>
  <c r="G1666" i="33"/>
  <c r="G1802" i="33"/>
  <c r="G1823" i="33"/>
  <c r="G1846" i="33"/>
  <c r="G1868" i="33"/>
  <c r="G1880" i="33"/>
  <c r="G1902" i="33"/>
  <c r="G1967" i="33"/>
  <c r="G2012" i="33"/>
  <c r="G2034" i="33"/>
  <c r="G2054" i="33"/>
  <c r="G2076" i="33"/>
  <c r="G2088" i="33"/>
  <c r="G2145" i="33"/>
  <c r="G2167" i="33"/>
  <c r="G2178" i="33"/>
  <c r="G2220" i="33"/>
  <c r="G2231" i="33"/>
  <c r="G2274" i="33"/>
  <c r="G2344" i="33"/>
  <c r="G2365" i="33"/>
  <c r="G2385" i="33"/>
  <c r="G2394" i="33"/>
  <c r="G2404" i="33"/>
  <c r="G2414" i="33"/>
  <c r="G2465" i="33"/>
  <c r="G2506" i="33"/>
  <c r="G2516" i="33"/>
  <c r="G2526" i="33"/>
  <c r="G2547" i="33"/>
  <c r="G2577" i="33"/>
  <c r="G2587" i="33"/>
  <c r="G2618" i="33"/>
  <c r="G2637" i="33"/>
  <c r="G2667" i="33"/>
  <c r="G2677" i="33"/>
  <c r="G2697" i="33"/>
  <c r="G2728" i="33"/>
  <c r="G2779" i="33"/>
  <c r="G2798" i="33"/>
  <c r="G2809" i="33"/>
  <c r="G2820" i="33"/>
  <c r="G2840" i="33"/>
  <c r="G2890" i="33"/>
  <c r="G2909" i="33"/>
  <c r="G2920" i="33"/>
  <c r="G2931" i="33"/>
  <c r="G3002" i="33"/>
  <c r="G3012" i="33"/>
  <c r="G3022" i="33"/>
  <c r="G3033" i="33"/>
  <c r="G3053" i="33"/>
  <c r="G3062" i="33"/>
  <c r="G3109" i="33"/>
  <c r="G3118" i="33"/>
  <c r="G3165" i="33"/>
  <c r="G3184" i="33"/>
  <c r="G3194" i="33"/>
  <c r="G3203" i="33"/>
  <c r="G3212" i="33"/>
  <c r="G3221" i="33"/>
  <c r="G3230" i="33"/>
  <c r="G3287" i="33"/>
  <c r="G3296" i="33"/>
  <c r="G3306" i="33"/>
  <c r="G3315" i="33"/>
  <c r="G3399" i="33"/>
  <c r="G3408" i="33"/>
  <c r="G3418" i="33"/>
  <c r="G3427" i="33"/>
  <c r="G3455" i="33"/>
  <c r="G3483" i="33"/>
  <c r="G3511" i="33"/>
  <c r="G3520" i="33"/>
  <c r="G3530" i="33"/>
  <c r="G3539" i="33"/>
  <c r="G3623" i="33"/>
  <c r="G3632" i="33"/>
  <c r="G3642" i="33"/>
  <c r="G3651" i="33"/>
  <c r="G3708" i="33"/>
  <c r="G3717" i="33"/>
  <c r="G3726" i="33"/>
  <c r="G3735" i="33"/>
  <c r="G3744" i="33"/>
  <c r="G3754" i="33"/>
  <c r="G3773" i="33"/>
  <c r="G3820" i="33"/>
  <c r="G3829" i="33"/>
  <c r="G3876" i="33"/>
  <c r="G3885" i="33"/>
  <c r="G3932" i="33"/>
  <c r="G3941" i="33"/>
  <c r="G3970" i="33"/>
  <c r="G3979" i="33"/>
  <c r="G3988" i="33"/>
  <c r="G3997" i="33"/>
  <c r="G4044" i="33"/>
  <c r="G4063" i="33"/>
  <c r="G4082" i="33"/>
  <c r="G4166" i="33"/>
  <c r="G4175" i="33"/>
  <c r="G4194" i="33"/>
  <c r="G4222" i="33"/>
  <c r="G4231" i="33"/>
  <c r="G4240" i="33"/>
  <c r="G4278" i="33"/>
  <c r="G4287" i="33"/>
  <c r="G4306" i="33"/>
  <c r="G4334" i="33"/>
  <c r="G4390" i="33"/>
  <c r="G4399" i="33"/>
  <c r="G4418" i="33"/>
  <c r="G4456" i="33"/>
  <c r="G4475" i="33"/>
  <c r="G4484" i="33"/>
  <c r="G4493" i="33"/>
  <c r="G4502" i="33"/>
  <c r="G4511" i="33"/>
  <c r="G4530" i="33"/>
  <c r="G4568" i="33"/>
  <c r="G4587" i="33"/>
  <c r="G4596" i="33"/>
  <c r="G4706" i="33"/>
  <c r="G4715" i="33"/>
  <c r="G4724" i="33"/>
  <c r="G4733" i="33"/>
  <c r="G4742" i="33"/>
  <c r="G4751" i="33"/>
  <c r="G4778" i="33"/>
  <c r="G4842" i="33"/>
  <c r="G4851" i="33"/>
  <c r="G4860" i="33"/>
  <c r="G4869" i="33"/>
  <c r="G4878" i="33"/>
  <c r="G4914" i="33"/>
  <c r="G4923" i="33"/>
  <c r="G4978" i="33"/>
  <c r="G4987" i="33"/>
  <c r="G4996" i="33"/>
  <c r="G5005" i="33"/>
  <c r="G5022" i="33"/>
  <c r="G5039" i="33"/>
  <c r="G5056" i="33"/>
  <c r="G5082" i="33"/>
  <c r="G5099" i="33"/>
  <c r="G5116" i="33"/>
  <c r="G5133" i="33"/>
  <c r="G5150" i="33"/>
  <c r="G5167" i="33"/>
  <c r="G5184" i="33"/>
  <c r="G5210" i="33"/>
  <c r="G5227" i="33"/>
  <c r="G5244" i="33"/>
  <c r="G5261" i="33"/>
  <c r="G5278" i="33"/>
  <c r="G5295" i="33"/>
  <c r="G5312" i="33"/>
  <c r="G5338" i="33"/>
  <c r="G5355" i="33"/>
  <c r="G5372" i="33"/>
  <c r="G5389" i="33"/>
  <c r="G5406" i="33"/>
  <c r="G5423" i="33"/>
  <c r="G5440" i="33"/>
  <c r="G5466" i="33"/>
  <c r="G5483" i="33"/>
  <c r="G5500" i="33"/>
  <c r="G5517" i="33"/>
  <c r="G5534" i="33"/>
  <c r="G5551" i="33"/>
  <c r="G5568" i="33"/>
  <c r="G5594" i="33"/>
  <c r="G5611" i="33"/>
  <c r="G5628" i="33"/>
  <c r="G5645" i="33"/>
  <c r="G5662" i="33"/>
  <c r="G5679" i="33"/>
  <c r="G5696" i="33"/>
  <c r="G5722" i="33"/>
  <c r="G5739" i="33"/>
  <c r="G5756" i="33"/>
  <c r="G5773" i="33"/>
  <c r="G5790" i="33"/>
  <c r="G5807" i="33"/>
  <c r="G5824" i="33"/>
  <c r="G5850" i="33"/>
  <c r="G5867" i="33"/>
  <c r="G5884" i="33"/>
  <c r="G5901" i="33"/>
  <c r="G5918" i="33"/>
  <c r="G5935" i="33"/>
  <c r="G5952" i="33"/>
  <c r="G5978" i="33"/>
  <c r="G5995" i="33"/>
  <c r="G6012" i="33"/>
  <c r="G6029" i="33"/>
  <c r="G6046" i="33"/>
  <c r="G6054" i="33"/>
  <c r="G6062" i="33"/>
  <c r="G6070" i="33"/>
  <c r="G6078" i="33"/>
  <c r="G6086" i="33"/>
  <c r="G6094" i="33"/>
  <c r="G6102" i="33"/>
  <c r="G6110" i="33"/>
  <c r="G6118" i="33"/>
  <c r="G6126" i="33"/>
  <c r="G6134" i="33"/>
  <c r="G6142" i="33"/>
  <c r="G6150" i="33"/>
  <c r="G6158" i="33"/>
  <c r="G6166" i="33"/>
  <c r="G6174" i="33"/>
  <c r="G6182" i="33"/>
  <c r="G6190" i="33"/>
  <c r="G6198" i="33"/>
  <c r="G6206" i="33"/>
  <c r="G6214" i="33"/>
  <c r="G6222" i="33"/>
  <c r="G6230" i="33"/>
  <c r="G6238" i="33"/>
  <c r="G6246" i="33"/>
  <c r="G6254" i="33"/>
  <c r="G6262" i="33"/>
  <c r="G6270" i="33"/>
  <c r="G6278" i="33"/>
  <c r="G6286" i="33"/>
  <c r="G6294" i="33"/>
  <c r="G6302" i="33"/>
  <c r="G6310" i="33"/>
  <c r="G6318" i="33"/>
  <c r="G6326" i="33"/>
  <c r="G6334" i="33"/>
  <c r="G6342" i="33"/>
  <c r="G6356" i="33"/>
  <c r="G6362" i="33"/>
  <c r="G534" i="33"/>
  <c r="G2146" i="33"/>
  <c r="G2275" i="33"/>
  <c r="G2386" i="33"/>
  <c r="G2405" i="33"/>
  <c r="G2507" i="33"/>
  <c r="G2517" i="33"/>
  <c r="G2538" i="33"/>
  <c r="G2568" i="33"/>
  <c r="G2619" i="33"/>
  <c r="G2638" i="33"/>
  <c r="G2678" i="33"/>
  <c r="G2709" i="33"/>
  <c r="G2739" i="33"/>
  <c r="G2821" i="33"/>
  <c r="G2862" i="33"/>
  <c r="G2932" i="33"/>
  <c r="G2952" i="33"/>
  <c r="G3013" i="33"/>
  <c r="G3034" i="33"/>
  <c r="G3054" i="33"/>
  <c r="G3119" i="33"/>
  <c r="G3176" i="33"/>
  <c r="G3213" i="33"/>
  <c r="G3288" i="33"/>
  <c r="G3307" i="33"/>
  <c r="G3372" i="33"/>
  <c r="G3400" i="33"/>
  <c r="G3428" i="33"/>
  <c r="G3466" i="33"/>
  <c r="G3484" i="33"/>
  <c r="G3512" i="33"/>
  <c r="G3531" i="33"/>
  <c r="G3624" i="33"/>
  <c r="G3643" i="33"/>
  <c r="G3662" i="33"/>
  <c r="G3718" i="33"/>
  <c r="G3736" i="33"/>
  <c r="G3765" i="33"/>
  <c r="G3821" i="33"/>
  <c r="G3877" i="33"/>
  <c r="G3886" i="33"/>
  <c r="G3933" i="33"/>
  <c r="G3952" i="33"/>
  <c r="G3971" i="33"/>
  <c r="G3980" i="33"/>
  <c r="G3989" i="33"/>
  <c r="G3998" i="33"/>
  <c r="G4064" i="33"/>
  <c r="G4074" i="33"/>
  <c r="G4083" i="33"/>
  <c r="G4176" i="33"/>
  <c r="G4195" i="33"/>
  <c r="G4251" i="33"/>
  <c r="G4279" i="33"/>
  <c r="G4288" i="33"/>
  <c r="G4307" i="33"/>
  <c r="G4400" i="33"/>
  <c r="G4410" i="33"/>
  <c r="G4419" i="33"/>
  <c r="G4476" i="33"/>
  <c r="G4494" i="33"/>
  <c r="G4522" i="33"/>
  <c r="G4541" i="33"/>
  <c r="G4588" i="33"/>
  <c r="G4698" i="33"/>
  <c r="G4725" i="33"/>
  <c r="G4843" i="33"/>
  <c r="G4879" i="33"/>
  <c r="G4906" i="33"/>
  <c r="G4979" i="33"/>
  <c r="G4997" i="33"/>
  <c r="G5023" i="33"/>
  <c r="G5040" i="33"/>
  <c r="G5100" i="33"/>
  <c r="G5151" i="33"/>
  <c r="G5339" i="33"/>
  <c r="G5390" i="33"/>
  <c r="G5646" i="33"/>
  <c r="G5680" i="33"/>
  <c r="G5706" i="33"/>
  <c r="G5723" i="33"/>
  <c r="G5740" i="33"/>
  <c r="G5919" i="33"/>
  <c r="G5962" i="33"/>
  <c r="G6013" i="33"/>
  <c r="G6030" i="33"/>
  <c r="G6055" i="33"/>
  <c r="G6071" i="33"/>
  <c r="G6103" i="33"/>
  <c r="G6135" i="33"/>
  <c r="G6159" i="33"/>
  <c r="G6183" i="33"/>
  <c r="G6207" i="33"/>
  <c r="G6223" i="33"/>
  <c r="G6231" i="33"/>
  <c r="G6239" i="33"/>
  <c r="G6263" i="33"/>
  <c r="G6279" i="33"/>
  <c r="G6303" i="33"/>
  <c r="G6319" i="33"/>
  <c r="G6335" i="33"/>
  <c r="G587" i="33"/>
  <c r="G613" i="33"/>
  <c r="G625" i="33"/>
  <c r="G677" i="33"/>
  <c r="G702" i="33"/>
  <c r="G805" i="33"/>
  <c r="G817" i="33"/>
  <c r="G830" i="33"/>
  <c r="G881" i="33"/>
  <c r="G892" i="33"/>
  <c r="G929" i="33"/>
  <c r="G967" i="33"/>
  <c r="G1068" i="33"/>
  <c r="G1079" i="33"/>
  <c r="G1141" i="33"/>
  <c r="G1190" i="33"/>
  <c r="G1306" i="33"/>
  <c r="G1366" i="33"/>
  <c r="G1398" i="33"/>
  <c r="G1470" i="33"/>
  <c r="G1645" i="33"/>
  <c r="G1656" i="33"/>
  <c r="G1680" i="33"/>
  <c r="G1690" i="33"/>
  <c r="G1714" i="33"/>
  <c r="G1726" i="33"/>
  <c r="G1760" i="33"/>
  <c r="G1782" i="33"/>
  <c r="G1804" i="33"/>
  <c r="G1814" i="33"/>
  <c r="G1825" i="33"/>
  <c r="G1837" i="33"/>
  <c r="G1935" i="33"/>
  <c r="G2025" i="33"/>
  <c r="G2036" i="33"/>
  <c r="G2046" i="33"/>
  <c r="G2101" i="33"/>
  <c r="G2112" i="33"/>
  <c r="G2136" i="33"/>
  <c r="G2158" i="33"/>
  <c r="G2169" i="33"/>
  <c r="G2180" i="33"/>
  <c r="G2190" i="33"/>
  <c r="G2233" i="33"/>
  <c r="G2244" i="33"/>
  <c r="G2254" i="33"/>
  <c r="G2265" i="33"/>
  <c r="G2285" i="33"/>
  <c r="G2305" i="33"/>
  <c r="G2416" i="33"/>
  <c r="G2446" i="33"/>
  <c r="G2478" i="33"/>
  <c r="G2488" i="33"/>
  <c r="G2558" i="33"/>
  <c r="G2600" i="33"/>
  <c r="G2649" i="33"/>
  <c r="G2659" i="33"/>
  <c r="G2730" i="33"/>
  <c r="G2761" i="33"/>
  <c r="G2771" i="33"/>
  <c r="G2790" i="33"/>
  <c r="G2800" i="33"/>
  <c r="G2811" i="33"/>
  <c r="G2842" i="33"/>
  <c r="G2873" i="33"/>
  <c r="G2882" i="33"/>
  <c r="G2901" i="33"/>
  <c r="G2922" i="33"/>
  <c r="G2973" i="33"/>
  <c r="G2993" i="33"/>
  <c r="G3045" i="33"/>
  <c r="G3074" i="33"/>
  <c r="G3083" i="33"/>
  <c r="G3101" i="33"/>
  <c r="G3148" i="33"/>
  <c r="G3167" i="33"/>
  <c r="G3270" i="33"/>
  <c r="G3298" i="33"/>
  <c r="G3335" i="33"/>
  <c r="G3382" i="33"/>
  <c r="G3410" i="33"/>
  <c r="G3494" i="33"/>
  <c r="G3522" i="33"/>
  <c r="G3560" i="33"/>
  <c r="G3588" i="33"/>
  <c r="G3597" i="33"/>
  <c r="G3615" i="33"/>
  <c r="G3634" i="33"/>
  <c r="G3672" i="33"/>
  <c r="G3691" i="33"/>
  <c r="G3756" i="33"/>
  <c r="G3784" i="33"/>
  <c r="G3803" i="33"/>
  <c r="G3812" i="33"/>
  <c r="G3850" i="33"/>
  <c r="G3859" i="33"/>
  <c r="G4027" i="33"/>
  <c r="G4046" i="33"/>
  <c r="G4102" i="33"/>
  <c r="G4111" i="33"/>
  <c r="G4158" i="33"/>
  <c r="G4317" i="33"/>
  <c r="G4336" i="33"/>
  <c r="G4346" i="33"/>
  <c r="G4355" i="33"/>
  <c r="G4373" i="33"/>
  <c r="G4382" i="33"/>
  <c r="G4439" i="33"/>
  <c r="G4467" i="33"/>
  <c r="G4560" i="33"/>
  <c r="G4635" i="33"/>
  <c r="G4662" i="33"/>
  <c r="G586" i="33"/>
  <c r="G612" i="33"/>
  <c r="G676" i="33"/>
  <c r="G701" i="33"/>
  <c r="G841" i="33"/>
  <c r="G891" i="33"/>
  <c r="G1003" i="33"/>
  <c r="G1078" i="33"/>
  <c r="G1103" i="33"/>
  <c r="G1223" i="33"/>
  <c r="G1305" i="33"/>
  <c r="G1341" i="33"/>
  <c r="G1365" i="33"/>
  <c r="G1469" i="33"/>
  <c r="G1479" i="33"/>
  <c r="G1574" i="33"/>
  <c r="G1609" i="33"/>
  <c r="G1644" i="33"/>
  <c r="G1655" i="33"/>
  <c r="G1679" i="33"/>
  <c r="G1689" i="33"/>
  <c r="G1701" i="33"/>
  <c r="G1736" i="33"/>
  <c r="G1769" i="33"/>
  <c r="G1813" i="33"/>
  <c r="G1990" i="33"/>
  <c r="G2024" i="33"/>
  <c r="G2045" i="33"/>
  <c r="G2111" i="33"/>
  <c r="G2157" i="33"/>
  <c r="G2189" i="33"/>
  <c r="G2199" i="33"/>
  <c r="G2253" i="33"/>
  <c r="G2284" i="33"/>
  <c r="G2294" i="33"/>
  <c r="G2304" i="33"/>
  <c r="G2314" i="33"/>
  <c r="G2334" i="33"/>
  <c r="G2376" i="33"/>
  <c r="G2425" i="33"/>
  <c r="G2445" i="33"/>
  <c r="G2557" i="33"/>
  <c r="G2628" i="33"/>
  <c r="G2658" i="33"/>
  <c r="G2718" i="33"/>
  <c r="G2749" i="33"/>
  <c r="G2760" i="33"/>
  <c r="G2770" i="33"/>
  <c r="G2789" i="33"/>
  <c r="G2830" i="33"/>
  <c r="G2872" i="33"/>
  <c r="G2881" i="33"/>
  <c r="G2900" i="33"/>
  <c r="G2941" i="33"/>
  <c r="G2961" i="33"/>
  <c r="G2992" i="33"/>
  <c r="G3044" i="33"/>
  <c r="G3082" i="33"/>
  <c r="G3091" i="33"/>
  <c r="G3100" i="33"/>
  <c r="G3128" i="33"/>
  <c r="G3147" i="33"/>
  <c r="G3156" i="33"/>
  <c r="G3240" i="33"/>
  <c r="G3259" i="33"/>
  <c r="G3278" i="33"/>
  <c r="G3325" i="33"/>
  <c r="G3334" i="33"/>
  <c r="G3343" i="33"/>
  <c r="G3352" i="33"/>
  <c r="G3381" i="33"/>
  <c r="G3390" i="33"/>
  <c r="G3437" i="33"/>
  <c r="G3446" i="33"/>
  <c r="G3493" i="33"/>
  <c r="G3502" i="33"/>
  <c r="G3549" i="33"/>
  <c r="G3568" i="33"/>
  <c r="G3578" i="33"/>
  <c r="G3587" i="33"/>
  <c r="G3596" i="33"/>
  <c r="G3605" i="33"/>
  <c r="G3614" i="33"/>
  <c r="G3671" i="33"/>
  <c r="G3680" i="33"/>
  <c r="G3690" i="33"/>
  <c r="G3699" i="33"/>
  <c r="G3783" i="33"/>
  <c r="G3792" i="33"/>
  <c r="G3802" i="33"/>
  <c r="G3811" i="33"/>
  <c r="G3839" i="33"/>
  <c r="G3867" i="33"/>
  <c r="G3895" i="33"/>
  <c r="G3904" i="33"/>
  <c r="G3914" i="33"/>
  <c r="G3923" i="33"/>
  <c r="G4007" i="33"/>
  <c r="G4016" i="33"/>
  <c r="G4026" i="33"/>
  <c r="G4035" i="33"/>
  <c r="G4092" i="33"/>
  <c r="G4101" i="33"/>
  <c r="G4110" i="33"/>
  <c r="G4119" i="33"/>
  <c r="G4128" i="33"/>
  <c r="G4138" i="33"/>
  <c r="G4157" i="33"/>
  <c r="G4204" i="33"/>
  <c r="G4213" i="33"/>
  <c r="G4260" i="33"/>
  <c r="G4269" i="33"/>
  <c r="G4316" i="33"/>
  <c r="G4325" i="33"/>
  <c r="G4354" i="33"/>
  <c r="G4363" i="33"/>
  <c r="G4372" i="33"/>
  <c r="G4381" i="33"/>
  <c r="G4428" i="33"/>
  <c r="G4447" i="33"/>
  <c r="G4466" i="33"/>
  <c r="G4550" i="33"/>
  <c r="G4559" i="33"/>
  <c r="G4578" i="33"/>
  <c r="G4606" i="33"/>
  <c r="G4615" i="33"/>
  <c r="G4624" i="33"/>
  <c r="G4643" i="33"/>
  <c r="G4652" i="33"/>
  <c r="G4661" i="33"/>
  <c r="G4670" i="33"/>
  <c r="G4679" i="33"/>
  <c r="G4688" i="33"/>
  <c r="G4760" i="33"/>
  <c r="G4788" i="33"/>
  <c r="G4797" i="33"/>
  <c r="G4806" i="33"/>
  <c r="G4815" i="33"/>
  <c r="G4824" i="33"/>
  <c r="G4887" i="33"/>
  <c r="G4896" i="33"/>
  <c r="G4933" i="33"/>
  <c r="G4942" i="33"/>
  <c r="G4951" i="33"/>
  <c r="G4960" i="33"/>
  <c r="G5014" i="33"/>
  <c r="G5031" i="33"/>
  <c r="G5048" i="33"/>
  <c r="G5074" i="33"/>
  <c r="G5091" i="33"/>
  <c r="G5108" i="33"/>
  <c r="G5125" i="33"/>
  <c r="G5142" i="33"/>
  <c r="G5159" i="33"/>
  <c r="G5176" i="33"/>
  <c r="G5202" i="33"/>
  <c r="G5219" i="33"/>
  <c r="G5236" i="33"/>
  <c r="G5253" i="33"/>
  <c r="G5270" i="33"/>
  <c r="G5287" i="33"/>
  <c r="G5304" i="33"/>
  <c r="G5330" i="33"/>
  <c r="G5347" i="33"/>
  <c r="G5364" i="33"/>
  <c r="G5381" i="33"/>
  <c r="G5398" i="33"/>
  <c r="G5415" i="33"/>
  <c r="G5432" i="33"/>
  <c r="G5458" i="33"/>
  <c r="G5475" i="33"/>
  <c r="G5492" i="33"/>
  <c r="G5509" i="33"/>
  <c r="G5526" i="33"/>
  <c r="G5543" i="33"/>
  <c r="G5560" i="33"/>
  <c r="G5586" i="33"/>
  <c r="G5603" i="33"/>
  <c r="G5620" i="33"/>
  <c r="G5637" i="33"/>
  <c r="G5654" i="33"/>
  <c r="G5671" i="33"/>
  <c r="G5688" i="33"/>
  <c r="G5714" i="33"/>
  <c r="G5731" i="33"/>
  <c r="G5748" i="33"/>
  <c r="G5765" i="33"/>
  <c r="G5782" i="33"/>
  <c r="G5799" i="33"/>
  <c r="G5816" i="33"/>
  <c r="G5842" i="33"/>
  <c r="G5859" i="33"/>
  <c r="G5876" i="33"/>
  <c r="G5893" i="33"/>
  <c r="G5910" i="33"/>
  <c r="G5927" i="33"/>
  <c r="G5944" i="33"/>
  <c r="G5970" i="33"/>
  <c r="G5987" i="33"/>
  <c r="G6004" i="33"/>
  <c r="G6021" i="33"/>
  <c r="G6038" i="33"/>
  <c r="G6350" i="33"/>
  <c r="G4503" i="33"/>
  <c r="G4597" i="33"/>
  <c r="G4707" i="33"/>
  <c r="G4743" i="33"/>
  <c r="G4834" i="33"/>
  <c r="G4852" i="33"/>
  <c r="G4870" i="33"/>
  <c r="G4970" i="33"/>
  <c r="G5006" i="33"/>
  <c r="G5066" i="33"/>
  <c r="G5117" i="33"/>
  <c r="G5168" i="33"/>
  <c r="G5194" i="33"/>
  <c r="G5211" i="33"/>
  <c r="G5245" i="33"/>
  <c r="G5262" i="33"/>
  <c r="G5279" i="33"/>
  <c r="G5296" i="33"/>
  <c r="G5356" i="33"/>
  <c r="G5424" i="33"/>
  <c r="G5518" i="33"/>
  <c r="G5612" i="33"/>
  <c r="G5663" i="33"/>
  <c r="G5757" i="33"/>
  <c r="G5936" i="33"/>
  <c r="G5996" i="33"/>
  <c r="G6047" i="33"/>
  <c r="G6079" i="33"/>
  <c r="G6119" i="33"/>
  <c r="G6199" i="33"/>
  <c r="G6255" i="33"/>
  <c r="G6295" i="33"/>
  <c r="G6327" i="33"/>
  <c r="G6345" i="33"/>
  <c r="G3092" i="33"/>
  <c r="G3195" i="33"/>
  <c r="G5902" i="33"/>
  <c r="G2377" i="33"/>
  <c r="G2629" i="33"/>
  <c r="G2942" i="33"/>
  <c r="G3279" i="33"/>
  <c r="G3326" i="33"/>
  <c r="G3344" i="33"/>
  <c r="G3391" i="33"/>
  <c r="G3438" i="33"/>
  <c r="G3503" i="33"/>
  <c r="G3579" i="33"/>
  <c r="G3606" i="33"/>
  <c r="G3700" i="33"/>
  <c r="G3868" i="33"/>
  <c r="G3896" i="33"/>
  <c r="G3915" i="33"/>
  <c r="G3924" i="33"/>
  <c r="G4008" i="33"/>
  <c r="G4093" i="33"/>
  <c r="G4120" i="33"/>
  <c r="G4149" i="33"/>
  <c r="G4205" i="33"/>
  <c r="G4214" i="33"/>
  <c r="G4261" i="33"/>
  <c r="G4270" i="33"/>
  <c r="G4364" i="33"/>
  <c r="G4458" i="33"/>
  <c r="G4551" i="33"/>
  <c r="G4570" i="33"/>
  <c r="G4579" i="33"/>
  <c r="G4607" i="33"/>
  <c r="G4644" i="33"/>
  <c r="G4653" i="33"/>
  <c r="G686" i="33"/>
  <c r="G780" i="33"/>
  <c r="G807" i="33"/>
  <c r="G835" i="33"/>
  <c r="G985" i="33"/>
  <c r="G997" i="33"/>
  <c r="G1129" i="33"/>
  <c r="G1156" i="33"/>
  <c r="G1196" i="33"/>
  <c r="G1271" i="33"/>
  <c r="G1337" i="33"/>
  <c r="G1413" i="33"/>
  <c r="G1489" i="33"/>
  <c r="G1541" i="33"/>
  <c r="G1567" i="33"/>
  <c r="G1604" i="33"/>
  <c r="G1682" i="33"/>
  <c r="G1709" i="33"/>
  <c r="G1807" i="33"/>
  <c r="G1882" i="33"/>
  <c r="G1908" i="33"/>
  <c r="G1918" i="33"/>
  <c r="G1940" i="33"/>
  <c r="G2040" i="33"/>
  <c r="G2052" i="33"/>
  <c r="G2063" i="33"/>
  <c r="G2127" i="33"/>
  <c r="G2249" i="33"/>
  <c r="G2297" i="33"/>
  <c r="G2309" i="33"/>
  <c r="G2320" i="33"/>
  <c r="G2342" i="33"/>
  <c r="G2353" i="33"/>
  <c r="G2387" i="33"/>
  <c r="G2397" i="33"/>
  <c r="G2421" i="33"/>
  <c r="G2432" i="33"/>
  <c r="G2534" i="33"/>
  <c r="G2592" i="33"/>
  <c r="G2636" i="33"/>
  <c r="G2670" i="33"/>
  <c r="G2705" i="33"/>
  <c r="G2786" i="33"/>
  <c r="G2797" i="33"/>
  <c r="G2845" i="33"/>
  <c r="G2867" i="33"/>
  <c r="G2902" i="33"/>
  <c r="G2914" i="33"/>
  <c r="G2926" i="33"/>
  <c r="G2984" i="33"/>
  <c r="G3042" i="33"/>
  <c r="G3075" i="33"/>
  <c r="G3085" i="33"/>
  <c r="G3095" i="33"/>
  <c r="G3117" i="33"/>
  <c r="G3139" i="33"/>
  <c r="G3214" i="33"/>
  <c r="G3224" i="33"/>
  <c r="G3256" i="33"/>
  <c r="G3310" i="33"/>
  <c r="G3332" i="33"/>
  <c r="G3355" i="33"/>
  <c r="G3365" i="33"/>
  <c r="G3375" i="33"/>
  <c r="G3386" i="33"/>
  <c r="G3452" i="33"/>
  <c r="G3471" i="33"/>
  <c r="G3504" i="33"/>
  <c r="G3515" i="33"/>
  <c r="G3526" i="33"/>
  <c r="G3536" i="33"/>
  <c r="G3547" i="33"/>
  <c r="G3590" i="33"/>
  <c r="G3612" i="33"/>
  <c r="G3666" i="33"/>
  <c r="G3710" i="33"/>
  <c r="G3731" i="33"/>
  <c r="G3741" i="33"/>
  <c r="G3751" i="33"/>
  <c r="G3805" i="33"/>
  <c r="G3827" i="33"/>
  <c r="G3880" i="33"/>
  <c r="G3902" i="33"/>
  <c r="G3946" i="33"/>
  <c r="G3956" i="33"/>
  <c r="G3966" i="33"/>
  <c r="G3987" i="33"/>
  <c r="G4084" i="33"/>
  <c r="G4095" i="33"/>
  <c r="G4117" i="33"/>
  <c r="G4150" i="33"/>
  <c r="G4160" i="33"/>
  <c r="G4171" i="33"/>
  <c r="G4192" i="33"/>
  <c r="G4236" i="33"/>
  <c r="G4255" i="33"/>
  <c r="G4266" i="33"/>
  <c r="G4332" i="33"/>
  <c r="G4342" i="33"/>
  <c r="G4375" i="33"/>
  <c r="G4397" i="33"/>
  <c r="G4430" i="33"/>
  <c r="G4461" i="33"/>
  <c r="G4525" i="33"/>
  <c r="G4535" i="33"/>
  <c r="G4556" i="33"/>
  <c r="G4664" i="33"/>
  <c r="G4695" i="33"/>
  <c r="G4757" i="33"/>
  <c r="G4767" i="33"/>
  <c r="G4807" i="33"/>
  <c r="G4848" i="33"/>
  <c r="G4900" i="33"/>
  <c r="G4910" i="33"/>
  <c r="G4939" i="33"/>
  <c r="G5011" i="33"/>
  <c r="G5069" i="33"/>
  <c r="G5078" i="33"/>
  <c r="G5127" i="33"/>
  <c r="G5156" i="33"/>
  <c r="G5195" i="33"/>
  <c r="G5204" i="33"/>
  <c r="G5223" i="33"/>
  <c r="G5272" i="33"/>
  <c r="G5282" i="33"/>
  <c r="G5301" i="33"/>
  <c r="G5349" i="33"/>
  <c r="G5368" i="33"/>
  <c r="G5378" i="33"/>
  <c r="G5427" i="33"/>
  <c r="G5455" i="33"/>
  <c r="G5464" i="33"/>
  <c r="G5494" i="33"/>
  <c r="G5523" i="33"/>
  <c r="G5581" i="33"/>
  <c r="G5590" i="33"/>
  <c r="G5639" i="33"/>
  <c r="G5668" i="33"/>
  <c r="G5707" i="33"/>
  <c r="G5716" i="33"/>
  <c r="G5735" i="33"/>
  <c r="G5784" i="33"/>
  <c r="G5794" i="33"/>
  <c r="G5813" i="33"/>
  <c r="G5861" i="33"/>
  <c r="G5880" i="33"/>
  <c r="G5890" i="33"/>
  <c r="G5939" i="33"/>
  <c r="G5967" i="33"/>
  <c r="G5976" i="33"/>
  <c r="G6006" i="33"/>
  <c r="G6035" i="33"/>
  <c r="G6348" i="33"/>
  <c r="G6355" i="33"/>
  <c r="G617" i="33"/>
  <c r="G754" i="33"/>
  <c r="G795" i="33"/>
  <c r="G972" i="33"/>
  <c r="G1026" i="33"/>
  <c r="G1038" i="33"/>
  <c r="G1117" i="33"/>
  <c r="G1183" i="33"/>
  <c r="G1209" i="33"/>
  <c r="G1284" i="33"/>
  <c r="G1296" i="33"/>
  <c r="G1401" i="33"/>
  <c r="G1426" i="33"/>
  <c r="G1464" i="33"/>
  <c r="G1772" i="33"/>
  <c r="G1784" i="33"/>
  <c r="G1796" i="33"/>
  <c r="G1929" i="33"/>
  <c r="G2016" i="33"/>
  <c r="G2166" i="33"/>
  <c r="G2215" i="33"/>
  <c r="G2226" i="33"/>
  <c r="G2286" i="33"/>
  <c r="G2331" i="33"/>
  <c r="G2480" i="33"/>
  <c r="G2490" i="33"/>
  <c r="G2500" i="33"/>
  <c r="G2524" i="33"/>
  <c r="G2582" i="33"/>
  <c r="G2603" i="33"/>
  <c r="G2625" i="33"/>
  <c r="G2660" i="33"/>
  <c r="G2683" i="33"/>
  <c r="G2694" i="33"/>
  <c r="G2740" i="33"/>
  <c r="G2752" i="33"/>
  <c r="G2763" i="33"/>
  <c r="G2834" i="33"/>
  <c r="G2857" i="33"/>
  <c r="G2974" i="33"/>
  <c r="G2995" i="33"/>
  <c r="G3030" i="33"/>
  <c r="G3151" i="33"/>
  <c r="G3162" i="33"/>
  <c r="G3172" i="33"/>
  <c r="G3182" i="33"/>
  <c r="G3236" i="33"/>
  <c r="G3246" i="33"/>
  <c r="G3290" i="33"/>
  <c r="G3300" i="33"/>
  <c r="G3322" i="33"/>
  <c r="G3398" i="33"/>
  <c r="G3420" i="33"/>
  <c r="G3442" i="33"/>
  <c r="G3462" i="33"/>
  <c r="G3580" i="33"/>
  <c r="G3646" i="33"/>
  <c r="G3656" i="33"/>
  <c r="G3677" i="33"/>
  <c r="G3688" i="33"/>
  <c r="G3762" i="33"/>
  <c r="G3795" i="33"/>
  <c r="G3860" i="33"/>
  <c r="G3870" i="33"/>
  <c r="G3936" i="33"/>
  <c r="G4010" i="33"/>
  <c r="G4021" i="33"/>
  <c r="G4031" i="33"/>
  <c r="G4042" i="33"/>
  <c r="G4052" i="33"/>
  <c r="G4107" i="33"/>
  <c r="G4140" i="33"/>
  <c r="G4227" i="33"/>
  <c r="G4246" i="33"/>
  <c r="G4300" i="33"/>
  <c r="G4311" i="33"/>
  <c r="G4322" i="33"/>
  <c r="G4365" i="33"/>
  <c r="G4451" i="33"/>
  <c r="G4483" i="33"/>
  <c r="G4504" i="33"/>
  <c r="G4546" i="33"/>
  <c r="G4590" i="33"/>
  <c r="G4612" i="33"/>
  <c r="G4622" i="33"/>
  <c r="G4654" i="33"/>
  <c r="G4675" i="33"/>
  <c r="G4717" i="33"/>
  <c r="G4738" i="33"/>
  <c r="G4748" i="33"/>
  <c r="G4818" i="33"/>
  <c r="G4828" i="33"/>
  <c r="G4859" i="33"/>
  <c r="G4880" i="33"/>
  <c r="G4920" i="33"/>
  <c r="G4930" i="33"/>
  <c r="G4971" i="33"/>
  <c r="G4981" i="33"/>
  <c r="G4991" i="33"/>
  <c r="G5002" i="33"/>
  <c r="G5021" i="33"/>
  <c r="G5051" i="33"/>
  <c r="G5060" i="33"/>
  <c r="G5088" i="33"/>
  <c r="G5098" i="33"/>
  <c r="G5118" i="33"/>
  <c r="G5147" i="33"/>
  <c r="G5166" i="33"/>
  <c r="G5186" i="33"/>
  <c r="G5214" i="33"/>
  <c r="G5243" i="33"/>
  <c r="G5263" i="33"/>
  <c r="G5292" i="33"/>
  <c r="G5311" i="33"/>
  <c r="G5340" i="33"/>
  <c r="G5359" i="33"/>
  <c r="G5388" i="33"/>
  <c r="G5408" i="33"/>
  <c r="G5418" i="33"/>
  <c r="G5437" i="33"/>
  <c r="G5446" i="33"/>
  <c r="G5485" i="33"/>
  <c r="G5504" i="33"/>
  <c r="G5514" i="33"/>
  <c r="G5533" i="33"/>
  <c r="G5563" i="33"/>
  <c r="G5572" i="33"/>
  <c r="G5600" i="33"/>
  <c r="G5610" i="33"/>
  <c r="G5630" i="33"/>
  <c r="G5659" i="33"/>
  <c r="G5678" i="33"/>
  <c r="G5698" i="33"/>
  <c r="G5726" i="33"/>
  <c r="G5755" i="33"/>
  <c r="G5775" i="33"/>
  <c r="G5804" i="33"/>
  <c r="G5823" i="33"/>
  <c r="G5852" i="33"/>
  <c r="G5871" i="33"/>
  <c r="G5900" i="33"/>
  <c r="G5920" i="33"/>
  <c r="G5930" i="33"/>
  <c r="G5949" i="33"/>
  <c r="G5958" i="33"/>
  <c r="G5997" i="33"/>
  <c r="G6016" i="33"/>
  <c r="G6026" i="33"/>
  <c r="G6045" i="33"/>
  <c r="G6064" i="33"/>
  <c r="G6073" i="33"/>
  <c r="G6082" i="33"/>
  <c r="G6091" i="33"/>
  <c r="G6100" i="33"/>
  <c r="G6109" i="33"/>
  <c r="G6128" i="33"/>
  <c r="G6137" i="33"/>
  <c r="G6146" i="33"/>
  <c r="G6155" i="33"/>
  <c r="G6164" i="33"/>
  <c r="G6173" i="33"/>
  <c r="G6192" i="33"/>
  <c r="G6201" i="33"/>
  <c r="G6210" i="33"/>
  <c r="G6219" i="33"/>
  <c r="G6228" i="33"/>
  <c r="G6237" i="33"/>
  <c r="G6256" i="33"/>
  <c r="G6265" i="33"/>
  <c r="G6274" i="33"/>
  <c r="G6283" i="33"/>
  <c r="G6292" i="33"/>
  <c r="G6301" i="33"/>
  <c r="G6320" i="33"/>
  <c r="G6329" i="33"/>
  <c r="G6338" i="33"/>
  <c r="G575" i="33"/>
  <c r="G781" i="33"/>
  <c r="G918" i="33"/>
  <c r="G1013" i="33"/>
  <c r="G1105" i="33"/>
  <c r="G1172" i="33"/>
  <c r="G1261" i="33"/>
  <c r="G1272" i="33"/>
  <c r="G1311" i="33"/>
  <c r="G1338" i="33"/>
  <c r="G1377" i="33"/>
  <c r="G1439" i="33"/>
  <c r="G1453" i="33"/>
  <c r="G1568" i="33"/>
  <c r="G1580" i="33"/>
  <c r="G1593" i="33"/>
  <c r="G1605" i="33"/>
  <c r="G1657" i="33"/>
  <c r="G1671" i="33"/>
  <c r="G1697" i="33"/>
  <c r="G1710" i="33"/>
  <c r="G1808" i="33"/>
  <c r="G1909" i="33"/>
  <c r="G1919" i="33"/>
  <c r="G1941" i="33"/>
  <c r="G2004" i="33"/>
  <c r="G2041" i="33"/>
  <c r="G2053" i="33"/>
  <c r="G2102" i="33"/>
  <c r="G2128" i="33"/>
  <c r="G2239" i="33"/>
  <c r="G2250" i="33"/>
  <c r="G2310" i="33"/>
  <c r="G2321" i="33"/>
  <c r="G2388" i="33"/>
  <c r="G2398" i="33"/>
  <c r="G2422" i="33"/>
  <c r="G2433" i="33"/>
  <c r="G2572" i="33"/>
  <c r="G2593" i="33"/>
  <c r="G2706" i="33"/>
  <c r="G2787" i="33"/>
  <c r="G2824" i="33"/>
  <c r="G2846" i="33"/>
  <c r="G2892" i="33"/>
  <c r="G2939" i="33"/>
  <c r="G2985" i="33"/>
  <c r="G3008" i="33"/>
  <c r="G3020" i="33"/>
  <c r="G3066" i="33"/>
  <c r="G3076" i="33"/>
  <c r="G3086" i="33"/>
  <c r="G3096" i="33"/>
  <c r="G3108" i="33"/>
  <c r="G3130" i="33"/>
  <c r="G3205" i="33"/>
  <c r="G3215" i="33"/>
  <c r="G3356" i="33"/>
  <c r="G3366" i="33"/>
  <c r="G3376" i="33"/>
  <c r="G3387" i="33"/>
  <c r="G3453" i="33"/>
  <c r="G3472" i="33"/>
  <c r="G3527" i="33"/>
  <c r="G3570" i="33"/>
  <c r="G3591" i="33"/>
  <c r="G3667" i="33"/>
  <c r="G3711" i="33"/>
  <c r="G3722" i="33"/>
  <c r="G3732" i="33"/>
  <c r="G3742" i="33"/>
  <c r="G3752" i="33"/>
  <c r="G3818" i="33"/>
  <c r="G3828" i="33"/>
  <c r="G3947" i="33"/>
  <c r="G3957" i="33"/>
  <c r="G3967" i="33"/>
  <c r="G3978" i="33"/>
  <c r="G3999" i="33"/>
  <c r="G4075" i="33"/>
  <c r="G4085" i="33"/>
  <c r="G4151" i="33"/>
  <c r="G4172" i="33"/>
  <c r="G4183" i="33"/>
  <c r="G4237" i="33"/>
  <c r="G4256" i="33"/>
  <c r="G4290" i="33"/>
  <c r="G4333" i="33"/>
  <c r="G4376" i="33"/>
  <c r="G4388" i="33"/>
  <c r="G4398" i="33"/>
  <c r="G4431" i="33"/>
  <c r="G4442" i="33"/>
  <c r="G4462" i="33"/>
  <c r="G4516" i="33"/>
  <c r="G4526" i="33"/>
  <c r="G4536" i="33"/>
  <c r="G4580" i="33"/>
  <c r="G4602" i="33"/>
  <c r="G4686" i="33"/>
  <c r="G4728" i="33"/>
  <c r="G4758" i="33"/>
  <c r="G4798" i="33"/>
  <c r="G4808" i="33"/>
  <c r="G4839" i="33"/>
  <c r="G4891" i="33"/>
  <c r="G4901" i="33"/>
  <c r="G4911" i="33"/>
  <c r="G4940" i="33"/>
  <c r="G5012" i="33"/>
  <c r="G5032" i="33"/>
  <c r="G5042" i="33"/>
  <c r="G5070" i="33"/>
  <c r="G5079" i="33"/>
  <c r="G5109" i="33"/>
  <c r="G5128" i="33"/>
  <c r="G5138" i="33"/>
  <c r="G5157" i="33"/>
  <c r="G5196" i="33"/>
  <c r="G5205" i="33"/>
  <c r="G5224" i="33"/>
  <c r="G5234" i="33"/>
  <c r="G5254" i="33"/>
  <c r="G5283" i="33"/>
  <c r="G5302" i="33"/>
  <c r="G5331" i="33"/>
  <c r="G5350" i="33"/>
  <c r="G5379" i="33"/>
  <c r="G5399" i="33"/>
  <c r="G5428" i="33"/>
  <c r="G5456" i="33"/>
  <c r="G5476" i="33"/>
  <c r="G5495" i="33"/>
  <c r="G5524" i="33"/>
  <c r="G5544" i="33"/>
  <c r="G5554" i="33"/>
  <c r="G5582" i="33"/>
  <c r="G5591" i="33"/>
  <c r="G5621" i="33"/>
  <c r="G5640" i="33"/>
  <c r="G5650" i="33"/>
  <c r="G5669" i="33"/>
  <c r="G5708" i="33"/>
  <c r="G5717" i="33"/>
  <c r="G5736" i="33"/>
  <c r="G5746" i="33"/>
  <c r="G5766" i="33"/>
  <c r="G5795" i="33"/>
  <c r="G5814" i="33"/>
  <c r="G5843" i="33"/>
  <c r="G5862" i="33"/>
  <c r="G5891" i="33"/>
  <c r="G5911" i="33"/>
  <c r="G5940" i="33"/>
  <c r="G5968" i="33"/>
  <c r="G5988" i="33"/>
  <c r="G6007" i="33"/>
  <c r="G6036" i="33"/>
  <c r="G6349" i="33"/>
  <c r="G527" i="33"/>
  <c r="G652" i="33"/>
  <c r="G733" i="33"/>
  <c r="G844" i="33"/>
  <c r="G911" i="33"/>
  <c r="G993" i="33"/>
  <c r="G1020" i="33"/>
  <c r="G1046" i="33"/>
  <c r="G1098" i="33"/>
  <c r="G1124" i="33"/>
  <c r="G1191" i="33"/>
  <c r="G1231" i="33"/>
  <c r="G1254" i="33"/>
  <c r="G1266" i="33"/>
  <c r="G1333" i="33"/>
  <c r="G1383" i="33"/>
  <c r="G1472" i="33"/>
  <c r="G1497" i="33"/>
  <c r="G1549" i="33"/>
  <c r="G1677" i="33"/>
  <c r="G1729" i="33"/>
  <c r="G1828" i="33"/>
  <c r="G1853" i="33"/>
  <c r="G1936" i="33"/>
  <c r="G1960" i="33"/>
  <c r="G1973" i="33"/>
  <c r="G1998" i="33"/>
  <c r="G2084" i="33"/>
  <c r="G2185" i="33"/>
  <c r="G2245" i="33"/>
  <c r="G2257" i="33"/>
  <c r="G2268" i="33"/>
  <c r="G2316" i="33"/>
  <c r="G2338" i="33"/>
  <c r="G2361" i="33"/>
  <c r="G2371" i="33"/>
  <c r="G2393" i="33"/>
  <c r="G2428" i="33"/>
  <c r="G2474" i="33"/>
  <c r="G2553" i="33"/>
  <c r="G2565" i="33"/>
  <c r="G2643" i="33"/>
  <c r="G2654" i="33"/>
  <c r="G2666" i="33"/>
  <c r="G2689" i="33"/>
  <c r="G2723" i="33"/>
  <c r="G2746" i="33"/>
  <c r="G2817" i="33"/>
  <c r="G2864" i="33"/>
  <c r="G2875" i="33"/>
  <c r="G2957" i="33"/>
  <c r="G2979" i="33"/>
  <c r="G3050" i="33"/>
  <c r="G3060" i="33"/>
  <c r="G3070" i="33"/>
  <c r="G3168" i="33"/>
  <c r="G3199" i="33"/>
  <c r="G3210" i="33"/>
  <c r="G3220" i="33"/>
  <c r="G3242" i="33"/>
  <c r="G3253" i="33"/>
  <c r="G3263" i="33"/>
  <c r="G3274" i="33"/>
  <c r="G3284" i="33"/>
  <c r="G3295" i="33"/>
  <c r="G3317" i="33"/>
  <c r="G3350" i="33"/>
  <c r="G3404" i="33"/>
  <c r="G3415" i="33"/>
  <c r="G3468" i="33"/>
  <c r="G3554" i="33"/>
  <c r="G3574" i="33"/>
  <c r="G3608" i="33"/>
  <c r="G3620" i="33"/>
  <c r="G3630" i="33"/>
  <c r="G3694" i="33"/>
  <c r="G3706" i="33"/>
  <c r="G3716" i="33"/>
  <c r="G3748" i="33"/>
  <c r="G3758" i="33"/>
  <c r="G3768" i="33"/>
  <c r="G3790" i="33"/>
  <c r="G3887" i="33"/>
  <c r="G3931" i="33"/>
  <c r="G3963" i="33"/>
  <c r="G618" i="33"/>
  <c r="G646" i="33"/>
  <c r="G772" i="33"/>
  <c r="G846" i="33"/>
  <c r="G873" i="33"/>
  <c r="G900" i="33"/>
  <c r="G1057" i="33"/>
  <c r="G1097" i="33"/>
  <c r="G1154" i="33"/>
  <c r="G1182" i="33"/>
  <c r="G1277" i="33"/>
  <c r="G1348" i="33"/>
  <c r="G1428" i="33"/>
  <c r="G1686" i="33"/>
  <c r="G1805" i="33"/>
  <c r="G1910" i="33"/>
  <c r="G1974" i="33"/>
  <c r="G2118" i="33"/>
  <c r="G2248" i="33"/>
  <c r="G2300" i="33"/>
  <c r="G2363" i="33"/>
  <c r="G2412" i="33"/>
  <c r="G2450" i="33"/>
  <c r="G2462" i="33"/>
  <c r="G2509" i="33"/>
  <c r="G2521" i="33"/>
  <c r="G2533" i="33"/>
  <c r="G2606" i="33"/>
  <c r="G2642" i="33"/>
  <c r="G2680" i="33"/>
  <c r="G2693" i="33"/>
  <c r="G2843" i="33"/>
  <c r="G2856" i="33"/>
  <c r="G2893" i="33"/>
  <c r="G2918" i="33"/>
  <c r="G2956" i="33"/>
  <c r="G2968" i="33"/>
  <c r="G3005" i="33"/>
  <c r="G3056" i="33"/>
  <c r="G3079" i="33"/>
  <c r="G3232" i="33"/>
  <c r="G3280" i="33"/>
  <c r="G3292" i="33"/>
  <c r="G3304" i="33"/>
  <c r="G3340" i="33"/>
  <c r="G3364" i="33"/>
  <c r="G3412" i="33"/>
  <c r="G3424" i="33"/>
  <c r="G3435" i="33"/>
  <c r="G3459" i="33"/>
  <c r="G3480" i="33"/>
  <c r="G3551" i="33"/>
  <c r="G3598" i="33"/>
  <c r="G3622" i="33"/>
  <c r="G3645" i="33"/>
  <c r="G3787" i="33"/>
  <c r="G3799" i="33"/>
  <c r="G3835" i="33"/>
  <c r="G3845" i="33"/>
  <c r="G3855" i="33"/>
  <c r="G3890" i="33"/>
  <c r="G3948" i="33"/>
  <c r="G3983" i="33"/>
  <c r="G4018" i="33"/>
  <c r="G4086" i="33"/>
  <c r="G4123" i="33"/>
  <c r="G4168" i="33"/>
  <c r="G4191" i="33"/>
  <c r="G4226" i="33"/>
  <c r="G4247" i="33"/>
  <c r="G4271" i="33"/>
  <c r="G4282" i="33"/>
  <c r="G4304" i="33"/>
  <c r="G4340" i="33"/>
  <c r="G4374" i="33"/>
  <c r="G4444" i="33"/>
  <c r="G4478" i="33"/>
  <c r="G4510" i="33"/>
  <c r="G4534" i="33"/>
  <c r="G4592" i="33"/>
  <c r="G4627" i="33"/>
  <c r="G4637" i="33"/>
  <c r="G4647" i="33"/>
  <c r="G4658" i="33"/>
  <c r="G4692" i="33"/>
  <c r="G4703" i="33"/>
  <c r="G4747" i="33"/>
  <c r="G4789" i="33"/>
  <c r="G4799" i="33"/>
  <c r="G4844" i="33"/>
  <c r="G4866" i="33"/>
  <c r="G4876" i="33"/>
  <c r="G4931" i="33"/>
  <c r="G4963" i="33"/>
  <c r="G5007" i="33"/>
  <c r="G5018" i="33"/>
  <c r="G5028" i="33"/>
  <c r="G5038" i="33"/>
  <c r="G5059" i="33"/>
  <c r="G5080" i="33"/>
  <c r="G5122" i="33"/>
  <c r="G5154" i="33"/>
  <c r="G5206" i="33"/>
  <c r="G5216" i="33"/>
  <c r="G5238" i="33"/>
  <c r="G5248" i="33"/>
  <c r="G5352" i="33"/>
  <c r="G5384" i="33"/>
  <c r="G5426" i="33"/>
  <c r="G5468" i="33"/>
  <c r="G5478" i="33"/>
  <c r="G5488" i="33"/>
  <c r="G5499" i="33"/>
  <c r="G5510" i="33"/>
  <c r="G5520" i="33"/>
  <c r="G5531" i="33"/>
  <c r="G5541" i="33"/>
  <c r="G5583" i="33"/>
  <c r="G5635" i="33"/>
  <c r="G5667" i="33"/>
  <c r="G5709" i="33"/>
  <c r="G5719" i="33"/>
  <c r="G5741" i="33"/>
  <c r="G5751" i="33"/>
  <c r="G5835" i="33"/>
  <c r="G5950" i="33"/>
  <c r="G5971" i="33"/>
  <c r="G5981" i="33"/>
  <c r="G5991" i="33"/>
  <c r="G6023" i="33"/>
  <c r="G6044" i="33"/>
  <c r="G6083" i="33"/>
  <c r="G6131" i="33"/>
  <c r="G6170" i="33"/>
  <c r="G535" i="33"/>
  <c r="G548" i="33"/>
  <c r="G634" i="33"/>
  <c r="G761" i="33"/>
  <c r="G847" i="33"/>
  <c r="G860" i="33"/>
  <c r="G987" i="33"/>
  <c r="G1142" i="33"/>
  <c r="G1252" i="33"/>
  <c r="G1718" i="33"/>
  <c r="G1756" i="33"/>
  <c r="G1794" i="33"/>
  <c r="G1872" i="33"/>
  <c r="G1911" i="33"/>
  <c r="G2081" i="33"/>
  <c r="G2106" i="33"/>
  <c r="G2174" i="33"/>
  <c r="G2224" i="33"/>
  <c r="G2236" i="33"/>
  <c r="G2301" i="33"/>
  <c r="G2328" i="33"/>
  <c r="G2352" i="33"/>
  <c r="G2413" i="33"/>
  <c r="G2427" i="33"/>
  <c r="G2440" i="33"/>
  <c r="G2510" i="33"/>
  <c r="G2573" i="33"/>
  <c r="G2632" i="33"/>
  <c r="G2669" i="33"/>
  <c r="G2744" i="33"/>
  <c r="G2781" i="33"/>
  <c r="G2883" i="33"/>
  <c r="G2894" i="33"/>
  <c r="G2907" i="33"/>
  <c r="G2933" i="33"/>
  <c r="G2969" i="33"/>
  <c r="G2994" i="33"/>
  <c r="G3093" i="33"/>
  <c r="G3152" i="33"/>
  <c r="G3187" i="33"/>
  <c r="G3293" i="33"/>
  <c r="G3330" i="33"/>
  <c r="G3341" i="33"/>
  <c r="G3460" i="33"/>
  <c r="G3517" i="33"/>
  <c r="G3552" i="33"/>
  <c r="G3599" i="33"/>
  <c r="G3611" i="33"/>
  <c r="G3766" i="33"/>
  <c r="G3788" i="33"/>
  <c r="G3800" i="33"/>
  <c r="G3824" i="33"/>
  <c r="G3836" i="33"/>
  <c r="G3846" i="33"/>
  <c r="G3938" i="33"/>
  <c r="G3949" i="33"/>
  <c r="G3984" i="33"/>
  <c r="G4076" i="33"/>
  <c r="G4112" i="33"/>
  <c r="G4124" i="33"/>
  <c r="G4238" i="33"/>
  <c r="G4248" i="33"/>
  <c r="G4272" i="33"/>
  <c r="G4283" i="33"/>
  <c r="G4330" i="33"/>
  <c r="G4341" i="33"/>
  <c r="G4434" i="33"/>
  <c r="G4445" i="33"/>
  <c r="G4479" i="33"/>
  <c r="G4524" i="33"/>
  <c r="G4547" i="33"/>
  <c r="G4571" i="33"/>
  <c r="G4628" i="33"/>
  <c r="G4638" i="33"/>
  <c r="G4648" i="33"/>
  <c r="G4704" i="33"/>
  <c r="G4726" i="33"/>
  <c r="G4771" i="33"/>
  <c r="G4790" i="33"/>
  <c r="G4800" i="33"/>
  <c r="G4845" i="33"/>
  <c r="G4856" i="33"/>
  <c r="G4867" i="33"/>
  <c r="G4877" i="33"/>
  <c r="G4888" i="33"/>
  <c r="G4922" i="33"/>
  <c r="G4954" i="33"/>
  <c r="G4964" i="33"/>
  <c r="G4986" i="33"/>
  <c r="G5008" i="33"/>
  <c r="G5019" i="33"/>
  <c r="G5029" i="33"/>
  <c r="G5071" i="33"/>
  <c r="G5123" i="33"/>
  <c r="G5155" i="33"/>
  <c r="G5197" i="33"/>
  <c r="G5207" i="33"/>
  <c r="G5229" i="33"/>
  <c r="G5239" i="33"/>
  <c r="G5323" i="33"/>
  <c r="G5438" i="33"/>
  <c r="G5459" i="33"/>
  <c r="G5469" i="33"/>
  <c r="G5479" i="33"/>
  <c r="G5511" i="33"/>
  <c r="G5532" i="33"/>
  <c r="G5564" i="33"/>
  <c r="G5584" i="33"/>
  <c r="G5626" i="33"/>
  <c r="G707" i="33"/>
  <c r="G732" i="33"/>
  <c r="G834" i="33"/>
  <c r="G1240" i="33"/>
  <c r="G1308" i="33"/>
  <c r="G1417" i="33"/>
  <c r="G1525" i="33"/>
  <c r="G1646" i="33"/>
  <c r="G1745" i="33"/>
  <c r="G1949" i="33"/>
  <c r="G2056" i="33"/>
  <c r="G2094" i="33"/>
  <c r="G2148" i="33"/>
  <c r="G2277" i="33"/>
  <c r="G2389" i="33"/>
  <c r="G2464" i="33"/>
  <c r="G2499" i="33"/>
  <c r="G2585" i="33"/>
  <c r="G2620" i="33"/>
  <c r="G2732" i="33"/>
  <c r="G2795" i="33"/>
  <c r="G2833" i="33"/>
  <c r="G2858" i="33"/>
  <c r="G2958" i="33"/>
  <c r="G3058" i="33"/>
  <c r="G3069" i="33"/>
  <c r="G3164" i="33"/>
  <c r="G3198" i="33"/>
  <c r="G3223" i="33"/>
  <c r="G3271" i="33"/>
  <c r="G3282" i="33"/>
  <c r="G3318" i="33"/>
  <c r="G3378" i="33"/>
  <c r="G3403" i="33"/>
  <c r="G3426" i="33"/>
  <c r="G3450" i="33"/>
  <c r="G3506" i="33"/>
  <c r="G3564" i="33"/>
  <c r="G3647" i="33"/>
  <c r="G3658" i="33"/>
  <c r="G3682" i="33"/>
  <c r="G3693" i="33"/>
  <c r="G3813" i="33"/>
  <c r="G3869" i="33"/>
  <c r="G3927" i="33"/>
  <c r="G3974" i="33"/>
  <c r="G3996" i="33"/>
  <c r="G4043" i="33"/>
  <c r="G4135" i="33"/>
  <c r="G4170" i="33"/>
  <c r="G4228" i="33"/>
  <c r="G4295" i="33"/>
  <c r="G4319" i="33"/>
  <c r="G4389" i="33"/>
  <c r="G4423" i="33"/>
  <c r="G4469" i="33"/>
  <c r="G4491" i="33"/>
  <c r="G4501" i="33"/>
  <c r="G4594" i="33"/>
  <c r="G4618" i="33"/>
  <c r="G4672" i="33"/>
  <c r="G4683" i="33"/>
  <c r="G4694" i="33"/>
  <c r="G4749" i="33"/>
  <c r="G4781" i="33"/>
  <c r="G4812" i="33"/>
  <c r="G4835" i="33"/>
  <c r="G4912" i="33"/>
  <c r="G4944" i="33"/>
  <c r="G4998" i="33"/>
  <c r="G5061" i="33"/>
  <c r="G5093" i="33"/>
  <c r="G5103" i="33"/>
  <c r="G5135" i="33"/>
  <c r="G5187" i="33"/>
  <c r="G5250" i="33"/>
  <c r="G5260" i="33"/>
  <c r="G5271" i="33"/>
  <c r="G5314" i="33"/>
  <c r="G5333" i="33"/>
  <c r="G5343" i="33"/>
  <c r="G5354" i="33"/>
  <c r="G5365" i="33"/>
  <c r="G5375" i="33"/>
  <c r="G5386" i="33"/>
  <c r="G665" i="33"/>
  <c r="G722" i="33"/>
  <c r="G796" i="33"/>
  <c r="G825" i="33"/>
  <c r="G957" i="33"/>
  <c r="G1070" i="33"/>
  <c r="G1202" i="33"/>
  <c r="G1343" i="33"/>
  <c r="G1424" i="33"/>
  <c r="G1548" i="33"/>
  <c r="G1641" i="33"/>
  <c r="G1685" i="33"/>
  <c r="G1822" i="33"/>
  <c r="G1849" i="33"/>
  <c r="G1861" i="33"/>
  <c r="G1874" i="33"/>
  <c r="G1927" i="33"/>
  <c r="G1994" i="33"/>
  <c r="G2074" i="33"/>
  <c r="G2116" i="33"/>
  <c r="G2291" i="33"/>
  <c r="G2318" i="33"/>
  <c r="G2449" i="33"/>
  <c r="G2498" i="33"/>
  <c r="G2525" i="33"/>
  <c r="G2576" i="33"/>
  <c r="G2601" i="33"/>
  <c r="G2612" i="33"/>
  <c r="G2651" i="33"/>
  <c r="G2664" i="33"/>
  <c r="G2755" i="33"/>
  <c r="G2928" i="33"/>
  <c r="G2954" i="33"/>
  <c r="G3059" i="33"/>
  <c r="G3133" i="33"/>
  <c r="G3144" i="33"/>
  <c r="G3170" i="33"/>
  <c r="G3255" i="33"/>
  <c r="G3358" i="33"/>
  <c r="G3434" i="33"/>
  <c r="G3543" i="33"/>
  <c r="G3728" i="33"/>
  <c r="G3740" i="33"/>
  <c r="G3816" i="33"/>
  <c r="G3842" i="33"/>
  <c r="G3853" i="33"/>
  <c r="G3864" i="33"/>
  <c r="G3901" i="33"/>
  <c r="G3912" i="33"/>
  <c r="G4012" i="33"/>
  <c r="G4143" i="33"/>
  <c r="G4155" i="33"/>
  <c r="G4180" i="33"/>
  <c r="G4252" i="33"/>
  <c r="G4277" i="33"/>
  <c r="G4302" i="33"/>
  <c r="G4314" i="33"/>
  <c r="G4351" i="33"/>
  <c r="G4460" i="33"/>
  <c r="G4496" i="33"/>
  <c r="G4508" i="33"/>
  <c r="G4533" i="33"/>
  <c r="G4581" i="33"/>
  <c r="G4630" i="33"/>
  <c r="G4714" i="33"/>
  <c r="G4829" i="33"/>
  <c r="G4925" i="33"/>
  <c r="G4947" i="33"/>
  <c r="G5052" i="33"/>
  <c r="G5096" i="33"/>
  <c r="G5152" i="33"/>
  <c r="G5164" i="33"/>
  <c r="G5174" i="33"/>
  <c r="G5242" i="33"/>
  <c r="G5276" i="33"/>
  <c r="G5298" i="33"/>
  <c r="G5387" i="33"/>
  <c r="G5419" i="33"/>
  <c r="G5430" i="33"/>
  <c r="G5462" i="33"/>
  <c r="G5486" i="33"/>
  <c r="G5555" i="33"/>
  <c r="G5575" i="33"/>
  <c r="G5598" i="33"/>
  <c r="G5608" i="33"/>
  <c r="G5642" i="33"/>
  <c r="G5652" i="33"/>
  <c r="G5694" i="33"/>
  <c r="G5727" i="33"/>
  <c r="G5738" i="33"/>
  <c r="G5760" i="33"/>
  <c r="G5844" i="33"/>
  <c r="G5854" i="33"/>
  <c r="G5886" i="33"/>
  <c r="G5907" i="33"/>
  <c r="G5917" i="33"/>
  <c r="G5928" i="33"/>
  <c r="G5982" i="33"/>
  <c r="G6048" i="33"/>
  <c r="G6057" i="33"/>
  <c r="G6076" i="33"/>
  <c r="G6106" i="33"/>
  <c r="G6145" i="33"/>
  <c r="G6194" i="33"/>
  <c r="G6213" i="33"/>
  <c r="G6233" i="33"/>
  <c r="G6261" i="33"/>
  <c r="G6281" i="33"/>
  <c r="G6300" i="33"/>
  <c r="G6339" i="33"/>
  <c r="G710" i="33"/>
  <c r="G1031" i="33"/>
  <c r="G1173" i="33"/>
  <c r="G1216" i="33"/>
  <c r="G1242" i="33"/>
  <c r="G1384" i="33"/>
  <c r="G1589" i="33"/>
  <c r="G1744" i="33"/>
  <c r="G1901" i="33"/>
  <c r="G1916" i="33"/>
  <c r="G2008" i="33"/>
  <c r="G2022" i="33"/>
  <c r="G2062" i="33"/>
  <c r="G2278" i="33"/>
  <c r="G2370" i="33"/>
  <c r="G2381" i="33"/>
  <c r="G2408" i="33"/>
  <c r="G2437" i="33"/>
  <c r="G2539" i="33"/>
  <c r="G2808" i="33"/>
  <c r="G2848" i="33"/>
  <c r="G3021" i="33"/>
  <c r="G3111" i="33"/>
  <c r="G3122" i="33"/>
  <c r="G3181" i="33"/>
  <c r="G3206" i="33"/>
  <c r="G3244" i="33"/>
  <c r="G3308" i="33"/>
  <c r="G3347" i="33"/>
  <c r="G3384" i="33"/>
  <c r="G3495" i="33"/>
  <c r="G3519" i="33"/>
  <c r="G3532" i="33"/>
  <c r="G3556" i="33"/>
  <c r="G3631" i="33"/>
  <c r="G3655" i="33"/>
  <c r="G3692" i="33"/>
  <c r="G3804" i="33"/>
  <c r="G3878" i="33"/>
  <c r="G3975" i="33"/>
  <c r="G4000" i="33"/>
  <c r="G4024" i="33"/>
  <c r="G4048" i="33"/>
  <c r="G4059" i="33"/>
  <c r="G4069" i="33"/>
  <c r="G4133" i="33"/>
  <c r="G4229" i="33"/>
  <c r="G4264" i="33"/>
  <c r="G4328" i="33"/>
  <c r="G4402" i="33"/>
  <c r="G4413" i="33"/>
  <c r="G4424" i="33"/>
  <c r="G4486" i="33"/>
  <c r="G4619" i="33"/>
  <c r="G4655" i="33"/>
  <c r="G4667" i="33"/>
  <c r="G4691" i="33"/>
  <c r="G4750" i="33"/>
  <c r="G4773" i="33"/>
  <c r="G4783" i="33"/>
  <c r="G4794" i="33"/>
  <c r="G4819" i="33"/>
  <c r="G4854" i="33"/>
  <c r="G4902" i="33"/>
  <c r="G4936" i="33"/>
  <c r="G4982" i="33"/>
  <c r="G4994" i="33"/>
  <c r="G5063" i="33"/>
  <c r="G5075" i="33"/>
  <c r="G5086" i="33"/>
  <c r="G5119" i="33"/>
  <c r="G5131" i="33"/>
  <c r="G5208" i="33"/>
  <c r="G5220" i="33"/>
  <c r="G5231" i="33"/>
  <c r="G5255" i="33"/>
  <c r="G5266" i="33"/>
  <c r="G5288" i="33"/>
  <c r="G5309" i="33"/>
  <c r="G5319" i="33"/>
  <c r="G5341" i="33"/>
  <c r="G5442" i="33"/>
  <c r="G5452" i="33"/>
  <c r="G5498" i="33"/>
  <c r="G5566" i="33"/>
  <c r="G5588" i="33"/>
  <c r="G5631" i="33"/>
  <c r="G5675" i="33"/>
  <c r="G5685" i="33"/>
  <c r="G5750" i="33"/>
  <c r="G5771" i="33"/>
  <c r="G5792" i="33"/>
  <c r="G5803" i="33"/>
  <c r="G5972" i="33"/>
  <c r="G6015" i="33"/>
  <c r="G6067" i="33"/>
  <c r="G6097" i="33"/>
  <c r="G6116" i="33"/>
  <c r="G6125" i="33"/>
  <c r="G6136" i="33"/>
  <c r="G6165" i="33"/>
  <c r="G6176" i="33"/>
  <c r="G6185" i="33"/>
  <c r="G6204" i="33"/>
  <c r="G6224" i="33"/>
  <c r="G6243" i="33"/>
  <c r="G6252" i="33"/>
  <c r="G6272" i="33"/>
  <c r="G6291" i="33"/>
  <c r="G6330" i="33"/>
  <c r="G607" i="33"/>
  <c r="G697" i="33"/>
  <c r="G857" i="33"/>
  <c r="G1286" i="33"/>
  <c r="G1372" i="33"/>
  <c r="G1454" i="33"/>
  <c r="G1495" i="33"/>
  <c r="G1508" i="33"/>
  <c r="G1535" i="33"/>
  <c r="G1577" i="33"/>
  <c r="G1850" i="33"/>
  <c r="G1889" i="33"/>
  <c r="G1928" i="33"/>
  <c r="G1983" i="33"/>
  <c r="G2103" i="33"/>
  <c r="G2160" i="33"/>
  <c r="G2266" i="33"/>
  <c r="G2292" i="33"/>
  <c r="G2396" i="33"/>
  <c r="G2564" i="33"/>
  <c r="G2590" i="33"/>
  <c r="G2602" i="33"/>
  <c r="G2652" i="33"/>
  <c r="G2731" i="33"/>
  <c r="G2782" i="33"/>
  <c r="G2796" i="33"/>
  <c r="G2876" i="33"/>
  <c r="G3048" i="33"/>
  <c r="G3134" i="33"/>
  <c r="G3159" i="33"/>
  <c r="G3171" i="33"/>
  <c r="G3219" i="33"/>
  <c r="G3359" i="33"/>
  <c r="G3423" i="33"/>
  <c r="G3461" i="33"/>
  <c r="G3544" i="33"/>
  <c r="G3581" i="33"/>
  <c r="G3668" i="33"/>
  <c r="G3767" i="33"/>
  <c r="G3778" i="33"/>
  <c r="G3843" i="33"/>
  <c r="G3854" i="33"/>
  <c r="G3964" i="33"/>
  <c r="G4013" i="33"/>
  <c r="G4108" i="33"/>
  <c r="G4144" i="33"/>
  <c r="G4206" i="33"/>
  <c r="G4218" i="33"/>
  <c r="G4253" i="33"/>
  <c r="G4291" i="33"/>
  <c r="G4303" i="33"/>
  <c r="G4450" i="33"/>
  <c r="G4474" i="33"/>
  <c r="G4509" i="33"/>
  <c r="G4595" i="33"/>
  <c r="G4631" i="33"/>
  <c r="G4680" i="33"/>
  <c r="G4739" i="33"/>
  <c r="G4763" i="33"/>
  <c r="G4926" i="33"/>
  <c r="G4948" i="33"/>
  <c r="G4972" i="33"/>
  <c r="G5043" i="33"/>
  <c r="G5053" i="33"/>
  <c r="G5143" i="33"/>
  <c r="G5165" i="33"/>
  <c r="G5277" i="33"/>
  <c r="G5299" i="33"/>
  <c r="G5376" i="33"/>
  <c r="G5410" i="33"/>
  <c r="G5420" i="33"/>
  <c r="G5463" i="33"/>
  <c r="G5487" i="33"/>
  <c r="G565" i="33"/>
  <c r="G579" i="33"/>
  <c r="G653" i="33"/>
  <c r="G1060" i="33"/>
  <c r="G1087" i="33"/>
  <c r="G1232" i="33"/>
  <c r="G1345" i="33"/>
  <c r="G1359" i="33"/>
  <c r="G1482" i="33"/>
  <c r="G1797" i="33"/>
  <c r="G1917" i="33"/>
  <c r="G1970" i="33"/>
  <c r="G2050" i="33"/>
  <c r="G2225" i="33"/>
  <c r="G2347" i="33"/>
  <c r="G2360" i="33"/>
  <c r="G2489" i="33"/>
  <c r="G2540" i="33"/>
  <c r="G2552" i="33"/>
  <c r="G2641" i="33"/>
  <c r="G2745" i="33"/>
  <c r="G2889" i="33"/>
  <c r="G2917" i="33"/>
  <c r="G2996" i="33"/>
  <c r="G3035" i="33"/>
  <c r="G3061" i="33"/>
  <c r="G3087" i="33"/>
  <c r="G3112" i="33"/>
  <c r="G3207" i="33"/>
  <c r="G3245" i="33"/>
  <c r="G3309" i="33"/>
  <c r="G3348" i="33"/>
  <c r="G3373" i="33"/>
  <c r="G3411" i="33"/>
  <c r="G3485" i="33"/>
  <c r="G3496" i="33"/>
  <c r="G3509" i="33"/>
  <c r="G3594" i="33"/>
  <c r="G3607" i="33"/>
  <c r="G3621" i="33"/>
  <c r="G3719" i="33"/>
  <c r="G3879" i="33"/>
  <c r="G3939" i="33"/>
  <c r="G3990" i="33"/>
  <c r="G4038" i="33"/>
  <c r="G4060" i="33"/>
  <c r="G4134" i="33"/>
  <c r="G4230" i="33"/>
  <c r="G4414" i="33"/>
  <c r="G4487" i="33"/>
  <c r="G4572" i="33"/>
  <c r="G4620" i="33"/>
  <c r="G4656" i="33"/>
  <c r="G4774" i="33"/>
  <c r="G4784" i="33"/>
  <c r="G4795" i="33"/>
  <c r="G4820" i="33"/>
  <c r="G4831" i="33"/>
  <c r="G4868" i="33"/>
  <c r="G4892" i="33"/>
  <c r="G4903" i="33"/>
  <c r="G4916" i="33"/>
  <c r="G4995" i="33"/>
  <c r="G5020" i="33"/>
  <c r="G5076" i="33"/>
  <c r="G5087" i="33"/>
  <c r="G5110" i="33"/>
  <c r="G5120" i="33"/>
  <c r="G5132" i="33"/>
  <c r="G5198" i="33"/>
  <c r="G5221" i="33"/>
  <c r="G5232" i="33"/>
  <c r="G5256" i="33"/>
  <c r="G5267" i="33"/>
  <c r="G5310" i="33"/>
  <c r="G5342" i="33"/>
  <c r="G5366" i="33"/>
  <c r="G5400" i="33"/>
  <c r="G5443" i="33"/>
  <c r="G5453" i="33"/>
  <c r="G5567" i="33"/>
  <c r="G5589" i="33"/>
  <c r="G5632" i="33"/>
  <c r="G685" i="33"/>
  <c r="G961" i="33"/>
  <c r="G974" i="33"/>
  <c r="G1061" i="33"/>
  <c r="G1132" i="33"/>
  <c r="G1162" i="33"/>
  <c r="G1233" i="33"/>
  <c r="G1785" i="33"/>
  <c r="G1878" i="33"/>
  <c r="G1930" i="33"/>
  <c r="G1958" i="33"/>
  <c r="G2214" i="33"/>
  <c r="G2240" i="33"/>
  <c r="G2322" i="33"/>
  <c r="G2348" i="33"/>
  <c r="G2453" i="33"/>
  <c r="G2604" i="33"/>
  <c r="G2616" i="33"/>
  <c r="G2696" i="33"/>
  <c r="G2721" i="33"/>
  <c r="G2825" i="33"/>
  <c r="G2905" i="33"/>
  <c r="G3088" i="33"/>
  <c r="G3102" i="33"/>
  <c r="G3125" i="33"/>
  <c r="G3173" i="33"/>
  <c r="G3349" i="33"/>
  <c r="G3374" i="33"/>
  <c r="G3451" i="33"/>
  <c r="G3463" i="33"/>
  <c r="G3486" i="33"/>
  <c r="G3510" i="33"/>
  <c r="G3546" i="33"/>
  <c r="G3571" i="33"/>
  <c r="G3683" i="33"/>
  <c r="G3757" i="33"/>
  <c r="G3794" i="33"/>
  <c r="G3807" i="33"/>
  <c r="G3893" i="33"/>
  <c r="G3916" i="33"/>
  <c r="G3928" i="33"/>
  <c r="G3940" i="33"/>
  <c r="G3954" i="33"/>
  <c r="G3991" i="33"/>
  <c r="G4039" i="33"/>
  <c r="G4061" i="33"/>
  <c r="G4159" i="33"/>
  <c r="G4208" i="33"/>
  <c r="G4331" i="33"/>
  <c r="G4405" i="33"/>
  <c r="G4415" i="33"/>
  <c r="G4440" i="33"/>
  <c r="G4452" i="33"/>
  <c r="G4464" i="33"/>
  <c r="G4562" i="33"/>
  <c r="G4573" i="33"/>
  <c r="G4610" i="33"/>
  <c r="G4621" i="33"/>
  <c r="G4682" i="33"/>
  <c r="G4718" i="33"/>
  <c r="G4730" i="33"/>
  <c r="G4775" i="33"/>
  <c r="G4810" i="33"/>
  <c r="G4882" i="33"/>
  <c r="G4893" i="33"/>
  <c r="G4917" i="33"/>
  <c r="G4962" i="33"/>
  <c r="G5034" i="33"/>
  <c r="G5077" i="33"/>
  <c r="G5111" i="33"/>
  <c r="G5178" i="33"/>
  <c r="G5188" i="33"/>
  <c r="G5199" i="33"/>
  <c r="G5222" i="33"/>
  <c r="G5246" i="33"/>
  <c r="G5268" i="33"/>
  <c r="G5367" i="33"/>
  <c r="G5391" i="33"/>
  <c r="G5434" i="33"/>
  <c r="G5444" i="33"/>
  <c r="G5454" i="33"/>
  <c r="G5579" i="33"/>
  <c r="G5666" i="33"/>
  <c r="G5677" i="33"/>
  <c r="G5742" i="33"/>
  <c r="G6340" i="33"/>
  <c r="G6177" i="33"/>
  <c r="G6114" i="33"/>
  <c r="G6104" i="33"/>
  <c r="G6093" i="33"/>
  <c r="G6052" i="33"/>
  <c r="G6019" i="33"/>
  <c r="G6008" i="33"/>
  <c r="G5974" i="33"/>
  <c r="G5963" i="33"/>
  <c r="G5931" i="33"/>
  <c r="G5908" i="33"/>
  <c r="G5822" i="33"/>
  <c r="G5744" i="33"/>
  <c r="G5732" i="33"/>
  <c r="G5720" i="33"/>
  <c r="G5676" i="33"/>
  <c r="G5606" i="33"/>
  <c r="G5570" i="33"/>
  <c r="G5547" i="33"/>
  <c r="G5536" i="33"/>
  <c r="G5512" i="33"/>
  <c r="G5436" i="33"/>
  <c r="G5362" i="33"/>
  <c r="G5316" i="33"/>
  <c r="G5280" i="33"/>
  <c r="G5240" i="33"/>
  <c r="G5213" i="33"/>
  <c r="G5140" i="33"/>
  <c r="G5114" i="33"/>
  <c r="G5102" i="33"/>
  <c r="G5027" i="33"/>
  <c r="G5015" i="33"/>
  <c r="G4989" i="33"/>
  <c r="G4976" i="33"/>
  <c r="G4952" i="33"/>
  <c r="G4927" i="33"/>
  <c r="G4874" i="33"/>
  <c r="G4836" i="33"/>
  <c r="G4563" i="33"/>
  <c r="G4538" i="33"/>
  <c r="G4392" i="33"/>
  <c r="G4379" i="33"/>
  <c r="G4366" i="33"/>
  <c r="G4274" i="33"/>
  <c r="G4196" i="33"/>
  <c r="G4078" i="33"/>
  <c r="G4066" i="33"/>
  <c r="G4040" i="33"/>
  <c r="G4014" i="33"/>
  <c r="G3973" i="33"/>
  <c r="G3759" i="33"/>
  <c r="G3733" i="33"/>
  <c r="G3707" i="33"/>
  <c r="G3563" i="33"/>
  <c r="G3535" i="33"/>
  <c r="G3443" i="33"/>
  <c r="G3416" i="33"/>
  <c r="G3227" i="33"/>
  <c r="G3160" i="33"/>
  <c r="G3120" i="33"/>
  <c r="G3011" i="33"/>
  <c r="G2885" i="33"/>
  <c r="G2816" i="33"/>
  <c r="G2762" i="33"/>
  <c r="G2734" i="33"/>
  <c r="G2624" i="33"/>
  <c r="G2555" i="33"/>
  <c r="G2542" i="33"/>
  <c r="G2378" i="33"/>
  <c r="G2337" i="33"/>
  <c r="G2170" i="33"/>
  <c r="G2097" i="33"/>
  <c r="G1999" i="33"/>
  <c r="G1898" i="33"/>
  <c r="G1588" i="33"/>
  <c r="G1559" i="33"/>
  <c r="G1530" i="33"/>
  <c r="G1460" i="33"/>
  <c r="G1416" i="33"/>
  <c r="G1402" i="33"/>
  <c r="G1107" i="33"/>
  <c r="G643" i="33"/>
  <c r="G628" i="33"/>
  <c r="G567" i="33"/>
  <c r="G5200" i="33"/>
  <c r="G6309" i="33"/>
  <c r="G6299" i="33"/>
  <c r="G6289" i="33"/>
  <c r="G6268" i="33"/>
  <c r="G6258" i="33"/>
  <c r="G6248" i="33"/>
  <c r="G6227" i="33"/>
  <c r="G6217" i="33"/>
  <c r="G6186" i="33"/>
  <c r="G6123" i="33"/>
  <c r="G6072" i="33"/>
  <c r="G6061" i="33"/>
  <c r="G5941" i="33"/>
  <c r="G5864" i="33"/>
  <c r="G5853" i="33"/>
  <c r="G5831" i="33"/>
  <c r="G5811" i="33"/>
  <c r="G5800" i="33"/>
  <c r="G5788" i="33"/>
  <c r="G5778" i="33"/>
  <c r="G5767" i="33"/>
  <c r="G5627" i="33"/>
  <c r="G5616" i="33"/>
  <c r="G5557" i="33"/>
  <c r="G5461" i="33"/>
  <c r="G5422" i="33"/>
  <c r="G5411" i="33"/>
  <c r="G5374" i="33"/>
  <c r="G5336" i="33"/>
  <c r="G5326" i="33"/>
  <c r="G5291" i="33"/>
  <c r="G5226" i="33"/>
  <c r="G4938" i="33"/>
  <c r="G4899" i="33"/>
  <c r="G4885" i="33"/>
  <c r="G4822" i="33"/>
  <c r="G4782" i="33"/>
  <c r="G4732" i="33"/>
  <c r="G4720" i="33"/>
  <c r="G4708" i="33"/>
  <c r="G4629" i="33"/>
  <c r="G4575" i="33"/>
  <c r="G4245" i="33"/>
  <c r="G4234" i="33"/>
  <c r="G4220" i="33"/>
  <c r="G4142" i="33"/>
  <c r="G4116" i="33"/>
  <c r="G4103" i="33"/>
  <c r="G3918" i="33"/>
  <c r="G3906" i="33"/>
  <c r="G3826" i="33"/>
  <c r="G3771" i="33"/>
  <c r="G3654" i="33"/>
  <c r="G3629" i="33"/>
  <c r="G3616" i="33"/>
  <c r="G3469" i="33"/>
  <c r="G3429" i="33"/>
  <c r="G3402" i="33"/>
  <c r="G3291" i="33"/>
  <c r="G3238" i="33"/>
  <c r="G3078" i="33"/>
  <c r="G3051" i="33"/>
  <c r="G2610" i="33"/>
  <c r="G2595" i="33"/>
  <c r="G2419" i="33"/>
  <c r="G2390" i="33"/>
  <c r="G2350" i="33"/>
  <c r="G2207" i="33"/>
  <c r="G2196" i="33"/>
  <c r="G1984" i="33"/>
  <c r="G1926" i="33"/>
  <c r="G1854" i="33"/>
  <c r="G1628" i="33"/>
  <c r="G1615" i="33"/>
  <c r="G1487" i="33"/>
  <c r="G1473" i="33"/>
  <c r="G1241" i="33"/>
  <c r="G1047" i="33"/>
  <c r="G855" i="33"/>
  <c r="G524" i="33"/>
  <c r="G5951" i="33"/>
  <c r="G5605" i="33"/>
  <c r="G5522" i="33"/>
  <c r="G5212" i="33"/>
  <c r="G5101" i="33"/>
  <c r="G5026" i="33"/>
  <c r="G3211" i="33"/>
  <c r="G3197" i="33"/>
  <c r="G2898" i="33"/>
  <c r="G2884" i="33"/>
  <c r="G2773" i="33"/>
  <c r="G2650" i="33"/>
  <c r="G2461" i="33"/>
  <c r="G2234" i="33"/>
  <c r="G2026" i="33"/>
  <c r="G1840" i="33"/>
  <c r="G1600" i="33"/>
  <c r="G1558" i="33"/>
  <c r="G1373" i="33"/>
  <c r="G1150" i="33"/>
  <c r="G1119" i="33"/>
  <c r="G719" i="33"/>
  <c r="G6317" i="33"/>
  <c r="G6308" i="33"/>
  <c r="G6298" i="33"/>
  <c r="G6288" i="33"/>
  <c r="G6277" i="33"/>
  <c r="G6267" i="33"/>
  <c r="G6257" i="33"/>
  <c r="G6236" i="33"/>
  <c r="G6226" i="33"/>
  <c r="G6216" i="33"/>
  <c r="G6205" i="33"/>
  <c r="G6195" i="33"/>
  <c r="G6163" i="33"/>
  <c r="G6122" i="33"/>
  <c r="G6081" i="33"/>
  <c r="G6060" i="33"/>
  <c r="G6028" i="33"/>
  <c r="G5906" i="33"/>
  <c r="G5863" i="33"/>
  <c r="G5840" i="33"/>
  <c r="G5830" i="33"/>
  <c r="G5810" i="33"/>
  <c r="G5787" i="33"/>
  <c r="G5754" i="33"/>
  <c r="G5718" i="33"/>
  <c r="G5674" i="33"/>
  <c r="G5661" i="33"/>
  <c r="G5615" i="33"/>
  <c r="G5556" i="33"/>
  <c r="G5472" i="33"/>
  <c r="G5460" i="33"/>
  <c r="G5421" i="33"/>
  <c r="G5360" i="33"/>
  <c r="G5348" i="33"/>
  <c r="G5335" i="33"/>
  <c r="G5325" i="33"/>
  <c r="G5290" i="33"/>
  <c r="G5264" i="33"/>
  <c r="G5251" i="33"/>
  <c r="G5149" i="33"/>
  <c r="G5112" i="33"/>
  <c r="G5037" i="33"/>
  <c r="G4974" i="33"/>
  <c r="G4884" i="33"/>
  <c r="G4846" i="33"/>
  <c r="G4731" i="33"/>
  <c r="G4640" i="33"/>
  <c r="G4586" i="33"/>
  <c r="G4312" i="33"/>
  <c r="G4285" i="33"/>
  <c r="G4244" i="33"/>
  <c r="G4219" i="33"/>
  <c r="G4154" i="33"/>
  <c r="G4141" i="33"/>
  <c r="G4115" i="33"/>
  <c r="G3796" i="33"/>
  <c r="G3770" i="33"/>
  <c r="G3743" i="33"/>
  <c r="G3628" i="33"/>
  <c r="G3600" i="33"/>
  <c r="G3454" i="33"/>
  <c r="G3237" i="33"/>
  <c r="G3131" i="33"/>
  <c r="G3104" i="33"/>
  <c r="G3077" i="33"/>
  <c r="G2814" i="33"/>
  <c r="G2594" i="33"/>
  <c r="G2581" i="33"/>
  <c r="G2473" i="33"/>
  <c r="G2403" i="33"/>
  <c r="G2206" i="33"/>
  <c r="G2181" i="33"/>
  <c r="G1865" i="33"/>
  <c r="G1728" i="33"/>
  <c r="G1614" i="33"/>
  <c r="G1500" i="33"/>
  <c r="G1180" i="33"/>
  <c r="G883" i="33"/>
  <c r="G731" i="33"/>
  <c r="G594" i="33"/>
  <c r="G4286" i="33"/>
  <c r="G6359" i="33"/>
  <c r="G6352" i="33"/>
  <c r="G6144" i="33"/>
  <c r="G6113" i="33"/>
  <c r="G6092" i="33"/>
  <c r="G6051" i="33"/>
  <c r="G6018" i="33"/>
  <c r="G5973" i="33"/>
  <c r="G5546" i="33"/>
  <c r="G5435" i="33"/>
  <c r="G5163" i="33"/>
  <c r="G5139" i="33"/>
  <c r="G4756" i="33"/>
  <c r="G4613" i="33"/>
  <c r="G4443" i="33"/>
  <c r="G4416" i="33"/>
  <c r="G4299" i="33"/>
  <c r="G4090" i="33"/>
  <c r="G4077" i="33"/>
  <c r="G4051" i="33"/>
  <c r="G3972" i="33"/>
  <c r="G3958" i="33"/>
  <c r="G3944" i="33"/>
  <c r="G3930" i="33"/>
  <c r="G3852" i="33"/>
  <c r="G3640" i="33"/>
  <c r="G3573" i="33"/>
  <c r="G3562" i="33"/>
  <c r="G3534" i="33"/>
  <c r="G3479" i="33"/>
  <c r="G3331" i="33"/>
  <c r="G3276" i="33"/>
  <c r="G3264" i="33"/>
  <c r="G6351" i="33"/>
  <c r="G6344" i="33"/>
  <c r="G6337" i="33"/>
  <c r="G6184" i="33"/>
  <c r="G6153" i="33"/>
  <c r="G6132" i="33"/>
  <c r="G6112" i="33"/>
  <c r="G6101" i="33"/>
  <c r="G6050" i="33"/>
  <c r="G6039" i="33"/>
  <c r="G6005" i="33"/>
  <c r="G5994" i="33"/>
  <c r="G5983" i="33"/>
  <c r="G5916" i="33"/>
  <c r="G5895" i="33"/>
  <c r="G5883" i="33"/>
  <c r="G5820" i="33"/>
  <c r="G5776" i="33"/>
  <c r="G5695" i="33"/>
  <c r="G5638" i="33"/>
  <c r="G5604" i="33"/>
  <c r="G5592" i="33"/>
  <c r="G5237" i="33"/>
  <c r="G5173" i="33"/>
  <c r="G5162" i="33"/>
  <c r="G4999" i="33"/>
  <c r="G4871" i="33"/>
  <c r="G4858" i="33"/>
  <c r="G4792" i="33"/>
  <c r="G4780" i="33"/>
  <c r="G4755" i="33"/>
  <c r="G4666" i="33"/>
  <c r="G4495" i="33"/>
  <c r="G4482" i="33"/>
  <c r="G4339" i="33"/>
  <c r="G4050" i="33"/>
  <c r="G3863" i="33"/>
  <c r="G3851" i="33"/>
  <c r="G3837" i="33"/>
  <c r="G3664" i="33"/>
  <c r="G3639" i="33"/>
  <c r="G3572" i="33"/>
  <c r="G3478" i="33"/>
  <c r="G3467" i="33"/>
  <c r="G3440" i="33"/>
  <c r="G3275" i="33"/>
  <c r="G3196" i="33"/>
  <c r="G3143" i="33"/>
  <c r="G2772" i="33"/>
  <c r="G2634" i="33"/>
  <c r="G2621" i="33"/>
  <c r="G2484" i="33"/>
  <c r="G2362" i="33"/>
  <c r="G2276" i="33"/>
  <c r="G2194" i="33"/>
  <c r="G2138" i="33"/>
  <c r="G2037" i="33"/>
  <c r="G1938" i="33"/>
  <c r="G1767" i="33"/>
  <c r="G1638" i="33"/>
  <c r="G1626" i="33"/>
  <c r="G1557" i="33"/>
  <c r="G1513" i="33"/>
  <c r="G1253" i="33"/>
  <c r="G1073" i="33"/>
  <c r="G925" i="33"/>
  <c r="G806" i="33"/>
  <c r="G6196" i="33"/>
  <c r="G537" i="33"/>
  <c r="G6328" i="33"/>
  <c r="G6154" i="33"/>
  <c r="G6133" i="33"/>
  <c r="G6040" i="33"/>
  <c r="G5984" i="33"/>
  <c r="G5896" i="33"/>
  <c r="G5874" i="33"/>
  <c r="G5821" i="33"/>
  <c r="G5743" i="33"/>
  <c r="G5686" i="33"/>
  <c r="G5651" i="33"/>
  <c r="G5580" i="33"/>
  <c r="G5447" i="33"/>
  <c r="G5315" i="33"/>
  <c r="G5126" i="33"/>
  <c r="G5062" i="33"/>
  <c r="G5050" i="33"/>
  <c r="G4470" i="33"/>
  <c r="G2828" i="33"/>
  <c r="G6358" i="33"/>
  <c r="G6316" i="33"/>
  <c r="G6307" i="33"/>
  <c r="G6297" i="33"/>
  <c r="G6276" i="33"/>
  <c r="G6266" i="33"/>
  <c r="G6245" i="33"/>
  <c r="G6235" i="33"/>
  <c r="G6225" i="33"/>
  <c r="G6162" i="33"/>
  <c r="G6121" i="33"/>
  <c r="G6090" i="33"/>
  <c r="G6080" i="33"/>
  <c r="G6069" i="33"/>
  <c r="G6059" i="33"/>
  <c r="G6027" i="33"/>
  <c r="G5959" i="33"/>
  <c r="G5938" i="33"/>
  <c r="G5872" i="33"/>
  <c r="G5839" i="33"/>
  <c r="G5829" i="33"/>
  <c r="G5797" i="33"/>
  <c r="G5786" i="33"/>
  <c r="G5728" i="33"/>
  <c r="G5684" i="33"/>
  <c r="G5660" i="33"/>
  <c r="G5624" i="33"/>
  <c r="G5614" i="33"/>
  <c r="G5496" i="33"/>
  <c r="G5471" i="33"/>
  <c r="G5445" i="33"/>
  <c r="G5396" i="33"/>
  <c r="G5371" i="33"/>
  <c r="G5334" i="33"/>
  <c r="G5324" i="33"/>
  <c r="G5300" i="33"/>
  <c r="G5183" i="33"/>
  <c r="G5148" i="33"/>
  <c r="G5072" i="33"/>
  <c r="G5036" i="33"/>
  <c r="G5024" i="33"/>
  <c r="G4973" i="33"/>
  <c r="G4935" i="33"/>
  <c r="G4909" i="33"/>
  <c r="G4883" i="33"/>
  <c r="G4766" i="33"/>
  <c r="G4741" i="33"/>
  <c r="G4639" i="33"/>
  <c r="G4611" i="33"/>
  <c r="G4598" i="33"/>
  <c r="G4507" i="33"/>
  <c r="G4468" i="33"/>
  <c r="G4350" i="33"/>
  <c r="G4243" i="33"/>
  <c r="G4179" i="33"/>
  <c r="G4126" i="33"/>
  <c r="G4023" i="33"/>
  <c r="G3982" i="33"/>
  <c r="G3676" i="33"/>
  <c r="G3518" i="33"/>
  <c r="G3357" i="33"/>
  <c r="G3301" i="33"/>
  <c r="G3262" i="33"/>
  <c r="G3116" i="33"/>
  <c r="G3103" i="33"/>
  <c r="G2966" i="33"/>
  <c r="G2854" i="33"/>
  <c r="G2826" i="33"/>
  <c r="G2704" i="33"/>
  <c r="G2676" i="33"/>
  <c r="G2472" i="33"/>
  <c r="G2459" i="33"/>
  <c r="G2430" i="33"/>
  <c r="G2217" i="33"/>
  <c r="G2205" i="33"/>
  <c r="G2093" i="33"/>
  <c r="G1981" i="33"/>
  <c r="G1864" i="33"/>
  <c r="G1754" i="33"/>
  <c r="G1569" i="33"/>
  <c r="G1356" i="33"/>
  <c r="G1295" i="33"/>
  <c r="G910" i="33"/>
  <c r="G895" i="33"/>
  <c r="G882" i="33"/>
  <c r="G730" i="33"/>
  <c r="E10" i="40" l="1"/>
  <c r="G11" i="40" s="1"/>
  <c r="I10" i="40"/>
  <c r="B4" i="19"/>
  <c r="B4" i="31"/>
  <c r="B4" i="29"/>
  <c r="K30" i="33"/>
  <c r="L30" i="33" s="1"/>
  <c r="M30" i="33" s="1"/>
  <c r="K29" i="33"/>
  <c r="L29" i="33" s="1"/>
  <c r="M29" i="33" s="1"/>
  <c r="K28" i="33"/>
  <c r="L28" i="33" s="1"/>
  <c r="M28" i="33" s="1"/>
  <c r="M23" i="33"/>
  <c r="M21" i="33"/>
  <c r="M22" i="33"/>
  <c r="M20" i="33"/>
  <c r="K27" i="33"/>
  <c r="L27" i="33" s="1"/>
  <c r="M27" i="33" s="1"/>
  <c r="J20" i="31" l="1"/>
  <c r="K20" i="31" s="1"/>
  <c r="L20" i="31" s="1"/>
  <c r="I20" i="31"/>
  <c r="J19" i="31"/>
  <c r="K19" i="31" s="1"/>
  <c r="L19" i="31" s="1"/>
  <c r="I19" i="31"/>
  <c r="J18" i="31"/>
  <c r="K18" i="31" s="1"/>
  <c r="L18" i="31" s="1"/>
  <c r="I18" i="31"/>
  <c r="J17" i="31"/>
  <c r="K17" i="31" s="1"/>
  <c r="L17" i="31" s="1"/>
  <c r="I17" i="31"/>
  <c r="L13" i="31"/>
  <c r="L12" i="31"/>
  <c r="L11" i="31"/>
  <c r="M15" i="29" l="1"/>
  <c r="K15" i="29"/>
  <c r="H15" i="29"/>
  <c r="E15" i="29"/>
  <c r="M24" i="29"/>
  <c r="K24" i="29"/>
  <c r="H24" i="29"/>
  <c r="E24" i="29"/>
  <c r="D24" i="29"/>
  <c r="M23" i="29"/>
  <c r="K23" i="29"/>
  <c r="H23" i="29"/>
  <c r="E23" i="29"/>
  <c r="D23" i="29"/>
  <c r="M22" i="29"/>
  <c r="K22" i="29"/>
  <c r="H22" i="29"/>
  <c r="E22" i="29"/>
  <c r="D22" i="29"/>
  <c r="M21" i="29"/>
  <c r="K21" i="29"/>
  <c r="H21" i="29"/>
  <c r="E21" i="29"/>
  <c r="D21" i="29"/>
  <c r="M20" i="29"/>
  <c r="K20" i="29"/>
  <c r="H20" i="29"/>
  <c r="E20" i="29"/>
  <c r="D20" i="29"/>
  <c r="M19" i="29"/>
  <c r="K19" i="29"/>
  <c r="H19" i="29"/>
  <c r="E19" i="29"/>
  <c r="D19" i="29"/>
  <c r="M18" i="29"/>
  <c r="K18" i="29"/>
  <c r="H18" i="29"/>
  <c r="E18" i="29"/>
  <c r="D18" i="29"/>
  <c r="M17" i="29"/>
  <c r="K17" i="29"/>
  <c r="H17" i="29"/>
  <c r="E17" i="29"/>
  <c r="D17" i="29"/>
  <c r="M16" i="29"/>
  <c r="P6" i="30"/>
  <c r="L17" i="29" s="1"/>
  <c r="P7" i="30"/>
  <c r="L18" i="29" s="1"/>
  <c r="P8" i="30"/>
  <c r="L19" i="29" s="1"/>
  <c r="P9" i="30"/>
  <c r="L20" i="29" s="1"/>
  <c r="P10" i="30"/>
  <c r="L21" i="29" s="1"/>
  <c r="P11" i="30"/>
  <c r="L22" i="29" s="1"/>
  <c r="P12" i="30"/>
  <c r="L23" i="29" s="1"/>
  <c r="P13" i="30"/>
  <c r="L24" i="29" s="1"/>
  <c r="P14" i="30"/>
  <c r="P15" i="30"/>
  <c r="P16" i="30"/>
  <c r="P17" i="30"/>
  <c r="P18" i="30"/>
  <c r="P19" i="30"/>
  <c r="P5" i="30"/>
  <c r="L16" i="29" s="1"/>
  <c r="K16" i="29"/>
  <c r="H16" i="29"/>
  <c r="O16" i="29" s="1"/>
  <c r="O6" i="30"/>
  <c r="G17" i="29" s="1"/>
  <c r="O7" i="30"/>
  <c r="G18" i="29" s="1"/>
  <c r="O8" i="30"/>
  <c r="G19" i="29" s="1"/>
  <c r="O9" i="30"/>
  <c r="G20" i="29" s="1"/>
  <c r="O10" i="30"/>
  <c r="G21" i="29" s="1"/>
  <c r="O11" i="30"/>
  <c r="G22" i="29" s="1"/>
  <c r="O12" i="30"/>
  <c r="G23" i="29" s="1"/>
  <c r="O13" i="30"/>
  <c r="G24" i="29" s="1"/>
  <c r="O14" i="30"/>
  <c r="O15" i="30"/>
  <c r="O16" i="30"/>
  <c r="O17" i="30"/>
  <c r="O18" i="30"/>
  <c r="O19" i="30"/>
  <c r="O5" i="30"/>
  <c r="G15" i="29" s="1"/>
  <c r="E16" i="29"/>
  <c r="D16" i="29"/>
  <c r="D15" i="29"/>
  <c r="B15" i="29"/>
  <c r="B17" i="29"/>
  <c r="B18" i="29"/>
  <c r="B19" i="29"/>
  <c r="B20" i="29"/>
  <c r="B21" i="29"/>
  <c r="B22" i="29"/>
  <c r="B23" i="29"/>
  <c r="B24" i="29"/>
  <c r="B16" i="29"/>
  <c r="F16" i="29" l="1"/>
  <c r="G16" i="29"/>
  <c r="F23" i="29"/>
  <c r="Q23" i="29" s="1"/>
  <c r="F19" i="29"/>
  <c r="Q19" i="29" s="1"/>
  <c r="F20" i="29"/>
  <c r="F17" i="29"/>
  <c r="F24" i="29"/>
  <c r="Q24" i="29" s="1"/>
  <c r="F22" i="29"/>
  <c r="Q22" i="29" s="1"/>
  <c r="F18" i="29"/>
  <c r="L15" i="29"/>
  <c r="F21" i="29"/>
  <c r="F15" i="29"/>
  <c r="O19" i="29"/>
  <c r="Q21" i="29"/>
  <c r="O22" i="29"/>
  <c r="P22" i="29"/>
  <c r="O23" i="29"/>
  <c r="P23" i="29"/>
  <c r="O36" i="29"/>
  <c r="P36" i="29"/>
  <c r="Q36" i="29"/>
  <c r="O38" i="29"/>
  <c r="P38" i="29"/>
  <c r="Q38" i="29"/>
  <c r="O18" i="29" l="1"/>
  <c r="P18" i="29"/>
  <c r="Q15" i="29"/>
  <c r="Q18" i="29"/>
  <c r="P19" i="29"/>
  <c r="O17" i="29"/>
  <c r="Q17" i="29"/>
  <c r="O21" i="29"/>
  <c r="P16" i="29"/>
  <c r="O20" i="29"/>
  <c r="P20" i="29"/>
  <c r="Q20" i="29"/>
  <c r="Q16" i="29"/>
  <c r="P21" i="29"/>
  <c r="P17" i="29"/>
  <c r="Q26" i="29" l="1"/>
  <c r="Q29" i="29"/>
  <c r="Q37" i="29" s="1"/>
  <c r="Q40" i="29" s="1"/>
  <c r="Q43" i="29" s="1"/>
  <c r="O15" i="29"/>
  <c r="P15" i="29"/>
  <c r="Q27" i="29"/>
  <c r="Q31" i="29"/>
  <c r="Q30" i="29"/>
  <c r="Q28" i="29"/>
  <c r="O24" i="29"/>
  <c r="P24" i="29"/>
  <c r="P27" i="29" l="1"/>
  <c r="P28" i="29"/>
  <c r="P30" i="29"/>
  <c r="O27" i="29"/>
  <c r="O28" i="29"/>
  <c r="Q35" i="29"/>
  <c r="O26" i="29"/>
  <c r="O31" i="29"/>
  <c r="O30" i="29"/>
  <c r="P29" i="29"/>
  <c r="P35" i="29" s="1"/>
  <c r="P37" i="29" s="1"/>
  <c r="P40" i="29" s="1"/>
  <c r="P43" i="29" s="1"/>
  <c r="O29" i="29"/>
  <c r="O35" i="29" s="1"/>
  <c r="O37" i="29" s="1"/>
  <c r="O40" i="29" s="1"/>
  <c r="O43" i="29" s="1"/>
  <c r="P26" i="29"/>
  <c r="P31" i="29"/>
  <c r="C15" i="14" l="1"/>
  <c r="C14" i="14"/>
  <c r="B14" i="14"/>
  <c r="C13" i="14"/>
  <c r="C12" i="14"/>
  <c r="C9" i="14"/>
  <c r="C10" i="14"/>
  <c r="C8" i="14"/>
  <c r="C7" i="14"/>
  <c r="C5" i="14"/>
  <c r="C4" i="14"/>
  <c r="L2" i="14"/>
  <c r="K2" i="14"/>
  <c r="J2" i="14"/>
  <c r="I2" i="14"/>
  <c r="H2" i="14"/>
  <c r="G2" i="14"/>
  <c r="F2" i="14"/>
  <c r="E2" i="14"/>
  <c r="D2" i="14"/>
  <c r="C2" i="14"/>
  <c r="E47" i="16"/>
  <c r="E40" i="16"/>
  <c r="E39" i="16"/>
  <c r="C16" i="14" l="1"/>
  <c r="I48" i="26"/>
  <c r="H48" i="26"/>
  <c r="G48" i="26"/>
  <c r="F48" i="26"/>
  <c r="J48" i="26"/>
  <c r="I38" i="26" l="1"/>
  <c r="H38" i="26"/>
  <c r="G38" i="26"/>
  <c r="F38" i="26"/>
  <c r="I37" i="26"/>
  <c r="H37" i="26"/>
  <c r="G37" i="26"/>
  <c r="F37" i="26"/>
  <c r="J38" i="26"/>
  <c r="J37" i="26"/>
  <c r="I36" i="26"/>
  <c r="H36" i="26"/>
  <c r="G36" i="26"/>
  <c r="F36" i="26"/>
  <c r="I35" i="26"/>
  <c r="H35" i="26"/>
  <c r="G35" i="26"/>
  <c r="F35" i="26"/>
  <c r="I34" i="26"/>
  <c r="H34" i="26"/>
  <c r="G34" i="26"/>
  <c r="F34" i="26"/>
  <c r="I33" i="26"/>
  <c r="H33" i="26"/>
  <c r="G33" i="26"/>
  <c r="F33" i="26"/>
  <c r="I32" i="26"/>
  <c r="H32" i="26"/>
  <c r="G32" i="26"/>
  <c r="F32" i="26"/>
  <c r="I31" i="26"/>
  <c r="H31" i="26"/>
  <c r="G31" i="26"/>
  <c r="F31" i="26"/>
  <c r="I30" i="26"/>
  <c r="H30" i="26"/>
  <c r="G30" i="26"/>
  <c r="F30" i="26"/>
  <c r="I29" i="26"/>
  <c r="H29" i="26"/>
  <c r="G29" i="26"/>
  <c r="F29" i="26"/>
  <c r="J35" i="26"/>
  <c r="J36" i="26"/>
  <c r="J34" i="26"/>
  <c r="J33" i="26"/>
  <c r="J32" i="26"/>
  <c r="J30" i="26"/>
  <c r="J31" i="26"/>
  <c r="B35" i="26"/>
  <c r="B34" i="26"/>
  <c r="B30" i="26"/>
  <c r="B31" i="26"/>
  <c r="B32" i="26"/>
  <c r="B33" i="26"/>
  <c r="B29" i="26"/>
  <c r="J29" i="26"/>
  <c r="I23" i="26"/>
  <c r="H23" i="26"/>
  <c r="G23" i="26"/>
  <c r="F23" i="26"/>
  <c r="I22" i="26"/>
  <c r="H22" i="26"/>
  <c r="G22" i="26"/>
  <c r="F22" i="26"/>
  <c r="I21" i="26"/>
  <c r="H21" i="26"/>
  <c r="G21" i="26"/>
  <c r="F21" i="26"/>
  <c r="I17" i="26"/>
  <c r="H17" i="26"/>
  <c r="G17" i="26"/>
  <c r="F17" i="26"/>
  <c r="I16" i="26"/>
  <c r="H16" i="26"/>
  <c r="G16" i="26"/>
  <c r="F16" i="26"/>
  <c r="J15" i="26"/>
  <c r="J22" i="26"/>
  <c r="J23" i="26"/>
  <c r="J21" i="26"/>
  <c r="J17" i="26"/>
  <c r="J16" i="26"/>
  <c r="J14" i="26"/>
  <c r="J13" i="26"/>
  <c r="L47" i="27" l="1"/>
  <c r="K47" i="27"/>
  <c r="J47" i="27"/>
  <c r="I47" i="27"/>
  <c r="H47" i="27"/>
  <c r="G47" i="27"/>
  <c r="F47" i="27"/>
  <c r="E47" i="27"/>
  <c r="D47" i="27"/>
  <c r="L46" i="27"/>
  <c r="K46" i="27"/>
  <c r="J46" i="27"/>
  <c r="I46" i="27"/>
  <c r="H46" i="27"/>
  <c r="G46" i="27"/>
  <c r="F46" i="27"/>
  <c r="E46" i="27"/>
  <c r="D46" i="27"/>
  <c r="L45" i="27"/>
  <c r="K45" i="27"/>
  <c r="J45" i="27"/>
  <c r="I45" i="27"/>
  <c r="H45" i="27"/>
  <c r="G45" i="27"/>
  <c r="F45" i="27"/>
  <c r="E45" i="27"/>
  <c r="D45" i="27"/>
  <c r="L43" i="27"/>
  <c r="K43" i="27"/>
  <c r="J43" i="27"/>
  <c r="I43" i="27"/>
  <c r="H43" i="27"/>
  <c r="G43" i="27"/>
  <c r="F43" i="27"/>
  <c r="E43" i="27"/>
  <c r="D43" i="27"/>
  <c r="L42" i="27"/>
  <c r="K42" i="27"/>
  <c r="J42" i="27"/>
  <c r="I42" i="27"/>
  <c r="H42" i="27"/>
  <c r="G42" i="27"/>
  <c r="F42" i="27"/>
  <c r="E42" i="27"/>
  <c r="D42" i="27"/>
  <c r="L41" i="27"/>
  <c r="K41" i="27"/>
  <c r="J41" i="27"/>
  <c r="I41" i="27"/>
  <c r="H41" i="27"/>
  <c r="G41" i="27"/>
  <c r="F41" i="27"/>
  <c r="E41" i="27"/>
  <c r="D41" i="27"/>
  <c r="C47" i="27"/>
  <c r="C46" i="27"/>
  <c r="C45" i="27"/>
  <c r="C43" i="27"/>
  <c r="C42" i="27"/>
  <c r="C41" i="27"/>
  <c r="K75" i="6"/>
  <c r="L44" i="27" s="1"/>
  <c r="J75" i="6"/>
  <c r="K44" i="27" s="1"/>
  <c r="I75" i="6"/>
  <c r="J44" i="27" s="1"/>
  <c r="H75" i="6"/>
  <c r="I44" i="27" s="1"/>
  <c r="G75" i="6"/>
  <c r="H44" i="27" s="1"/>
  <c r="F75" i="6"/>
  <c r="G44" i="27" s="1"/>
  <c r="E75" i="6"/>
  <c r="F44" i="27" s="1"/>
  <c r="D75" i="6"/>
  <c r="E44" i="27" s="1"/>
  <c r="C75" i="6"/>
  <c r="D44" i="27" s="1"/>
  <c r="B75" i="6"/>
  <c r="C44" i="27" s="1"/>
  <c r="L40" i="27"/>
  <c r="K40" i="27"/>
  <c r="J40" i="27"/>
  <c r="I40" i="27"/>
  <c r="H40" i="27"/>
  <c r="G40" i="27"/>
  <c r="F40" i="27"/>
  <c r="E40" i="27"/>
  <c r="D40" i="27"/>
  <c r="C40" i="27"/>
  <c r="L38" i="27"/>
  <c r="K38" i="27"/>
  <c r="J38" i="27"/>
  <c r="I38" i="27"/>
  <c r="H38" i="27"/>
  <c r="G38" i="27"/>
  <c r="F38" i="27"/>
  <c r="E38" i="27"/>
  <c r="D38" i="27"/>
  <c r="L37" i="27"/>
  <c r="K37" i="27"/>
  <c r="J37" i="27"/>
  <c r="I37" i="27"/>
  <c r="H37" i="27"/>
  <c r="G37" i="27"/>
  <c r="F37" i="27"/>
  <c r="E37" i="27"/>
  <c r="D37" i="27"/>
  <c r="L36" i="27"/>
  <c r="K36" i="27"/>
  <c r="J36" i="27"/>
  <c r="I36" i="27"/>
  <c r="H36" i="27"/>
  <c r="G36" i="27"/>
  <c r="F36" i="27"/>
  <c r="E36" i="27"/>
  <c r="D36" i="27"/>
  <c r="L35" i="27"/>
  <c r="K35" i="27"/>
  <c r="J35" i="27"/>
  <c r="I35" i="27"/>
  <c r="H35" i="27"/>
  <c r="G35" i="27"/>
  <c r="F35" i="27"/>
  <c r="E35" i="27"/>
  <c r="D35" i="27"/>
  <c r="C38" i="27"/>
  <c r="C37" i="27"/>
  <c r="C36" i="27"/>
  <c r="C35" i="27"/>
  <c r="L34" i="27"/>
  <c r="K34" i="27"/>
  <c r="J34" i="27"/>
  <c r="I34" i="27"/>
  <c r="H34" i="27"/>
  <c r="G34" i="27"/>
  <c r="F34" i="27"/>
  <c r="E34" i="27"/>
  <c r="D34" i="27"/>
  <c r="C34" i="27"/>
  <c r="L26" i="27"/>
  <c r="K26" i="27"/>
  <c r="J26" i="27"/>
  <c r="I26" i="27"/>
  <c r="H26" i="27"/>
  <c r="G26" i="27"/>
  <c r="F26" i="27"/>
  <c r="E26" i="27"/>
  <c r="D26" i="27"/>
  <c r="L25" i="27"/>
  <c r="K25" i="27"/>
  <c r="J25" i="27"/>
  <c r="I25" i="27"/>
  <c r="H25" i="27"/>
  <c r="G25" i="27"/>
  <c r="F25" i="27"/>
  <c r="E25" i="27"/>
  <c r="D25" i="27"/>
  <c r="L24" i="27"/>
  <c r="K24" i="27"/>
  <c r="J24" i="27"/>
  <c r="I24" i="27"/>
  <c r="H24" i="27"/>
  <c r="G24" i="27"/>
  <c r="F24" i="27"/>
  <c r="E24" i="27"/>
  <c r="D24" i="27"/>
  <c r="L23" i="27"/>
  <c r="K23" i="27"/>
  <c r="J23" i="27"/>
  <c r="I23" i="27"/>
  <c r="H23" i="27"/>
  <c r="G23" i="27"/>
  <c r="F23" i="27"/>
  <c r="E23" i="27"/>
  <c r="D23" i="27"/>
  <c r="L22" i="27"/>
  <c r="K22" i="27"/>
  <c r="J22" i="27"/>
  <c r="I22" i="27"/>
  <c r="H22" i="27"/>
  <c r="G22" i="27"/>
  <c r="F22" i="27"/>
  <c r="E22" i="27"/>
  <c r="D22" i="27"/>
  <c r="L21" i="27"/>
  <c r="K21" i="27"/>
  <c r="J21" i="27"/>
  <c r="I21" i="27"/>
  <c r="H21" i="27"/>
  <c r="G21" i="27"/>
  <c r="F21" i="27"/>
  <c r="E21" i="27"/>
  <c r="D21" i="27"/>
  <c r="L20" i="27"/>
  <c r="K20" i="27"/>
  <c r="J20" i="27"/>
  <c r="I20" i="27"/>
  <c r="H20" i="27"/>
  <c r="G20" i="27"/>
  <c r="F20" i="27"/>
  <c r="E20" i="27"/>
  <c r="D20" i="27"/>
  <c r="L19" i="27"/>
  <c r="K19" i="27"/>
  <c r="J19" i="27"/>
  <c r="I19" i="27"/>
  <c r="H19" i="27"/>
  <c r="G19" i="27"/>
  <c r="F19" i="27"/>
  <c r="E19" i="27"/>
  <c r="D19" i="27"/>
  <c r="L18" i="27"/>
  <c r="K18" i="27"/>
  <c r="J18" i="27"/>
  <c r="I18" i="27"/>
  <c r="H18" i="27"/>
  <c r="G18" i="27"/>
  <c r="F18" i="27"/>
  <c r="E18" i="27"/>
  <c r="D18" i="27"/>
  <c r="L17" i="27"/>
  <c r="K17" i="27"/>
  <c r="J17" i="27"/>
  <c r="I17" i="27"/>
  <c r="H17" i="27"/>
  <c r="G17" i="27"/>
  <c r="F17" i="27"/>
  <c r="E17" i="27"/>
  <c r="D17" i="27"/>
  <c r="L16" i="27"/>
  <c r="K16" i="27"/>
  <c r="J16" i="27"/>
  <c r="I16" i="27"/>
  <c r="H16" i="27"/>
  <c r="G16" i="27"/>
  <c r="F16" i="27"/>
  <c r="E16" i="27"/>
  <c r="D16" i="27"/>
  <c r="L15" i="27"/>
  <c r="K15" i="27"/>
  <c r="J15" i="27"/>
  <c r="I15" i="27"/>
  <c r="H15" i="27"/>
  <c r="G15" i="27"/>
  <c r="F15" i="27"/>
  <c r="E15" i="27"/>
  <c r="D15" i="27"/>
  <c r="L14" i="27"/>
  <c r="K14" i="27"/>
  <c r="J14" i="27"/>
  <c r="I14" i="27"/>
  <c r="H14" i="27"/>
  <c r="G14" i="27"/>
  <c r="F14" i="27"/>
  <c r="E14" i="27"/>
  <c r="D14" i="27"/>
  <c r="L13" i="27"/>
  <c r="K13" i="27"/>
  <c r="J13" i="27"/>
  <c r="I13" i="27"/>
  <c r="H13" i="27"/>
  <c r="G13" i="27"/>
  <c r="F13" i="27"/>
  <c r="E13" i="27"/>
  <c r="D13" i="27"/>
  <c r="L12" i="27"/>
  <c r="K12" i="27"/>
  <c r="J12" i="27"/>
  <c r="I12" i="27"/>
  <c r="H12" i="27"/>
  <c r="G12" i="27"/>
  <c r="F12" i="27"/>
  <c r="E12" i="27"/>
  <c r="D12" i="27"/>
  <c r="L32" i="27"/>
  <c r="K32" i="27"/>
  <c r="J32" i="27"/>
  <c r="I32" i="27"/>
  <c r="H32" i="27"/>
  <c r="G32" i="27"/>
  <c r="F32" i="27"/>
  <c r="E32" i="27"/>
  <c r="D32" i="27"/>
  <c r="C32" i="27"/>
  <c r="L10" i="27"/>
  <c r="K10" i="27"/>
  <c r="J10" i="27"/>
  <c r="I10" i="27"/>
  <c r="H10" i="27"/>
  <c r="G10" i="27"/>
  <c r="F10" i="27"/>
  <c r="E10" i="27"/>
  <c r="D10" i="27"/>
  <c r="C10" i="27"/>
  <c r="C14" i="27"/>
  <c r="C15" i="27"/>
  <c r="C16" i="27"/>
  <c r="C17" i="27"/>
  <c r="C18" i="27"/>
  <c r="C19" i="27"/>
  <c r="C20" i="27"/>
  <c r="C21" i="27"/>
  <c r="C22" i="27"/>
  <c r="C23" i="27"/>
  <c r="C24" i="27"/>
  <c r="C25" i="27"/>
  <c r="C26" i="27"/>
  <c r="C13" i="27"/>
  <c r="C12" i="27"/>
  <c r="B30" i="27"/>
  <c r="B8" i="27"/>
  <c r="B47" i="27"/>
  <c r="B46" i="27"/>
  <c r="B45" i="27"/>
  <c r="B44" i="27"/>
  <c r="B43" i="27"/>
  <c r="B42" i="27"/>
  <c r="B41" i="27"/>
  <c r="B38" i="27"/>
  <c r="B37" i="27"/>
  <c r="B36" i="27"/>
  <c r="B35" i="27"/>
  <c r="B27" i="27"/>
  <c r="B26" i="27"/>
  <c r="B25" i="27"/>
  <c r="B24" i="27"/>
  <c r="B23" i="27"/>
  <c r="B22" i="27"/>
  <c r="B21" i="27"/>
  <c r="B20" i="27"/>
  <c r="B19" i="27"/>
  <c r="B18" i="27"/>
  <c r="B17" i="27"/>
  <c r="B16" i="27"/>
  <c r="B15" i="27"/>
  <c r="B14" i="27"/>
  <c r="B13" i="27"/>
  <c r="B12" i="27"/>
  <c r="B38" i="26" l="1"/>
  <c r="B36" i="26"/>
  <c r="J24" i="26"/>
  <c r="B23" i="26"/>
  <c r="I24" i="26"/>
  <c r="B21" i="26"/>
  <c r="B17" i="26"/>
  <c r="B16" i="26"/>
  <c r="J18" i="26"/>
  <c r="I18" i="26"/>
  <c r="H18" i="26"/>
  <c r="G18" i="26"/>
  <c r="F18" i="26"/>
  <c r="J10" i="26"/>
  <c r="J46" i="26" s="1"/>
  <c r="J62" i="26" s="1"/>
  <c r="I46" i="26"/>
  <c r="I62" i="26" s="1"/>
  <c r="H46" i="26"/>
  <c r="H62" i="26" s="1"/>
  <c r="G46" i="26"/>
  <c r="G62" i="26" s="1"/>
  <c r="F46" i="26"/>
  <c r="F62" i="26" s="1"/>
  <c r="M24" i="25"/>
  <c r="B11" i="25"/>
  <c r="J39" i="26" l="1"/>
  <c r="F39" i="26"/>
  <c r="G39" i="26"/>
  <c r="H39" i="26"/>
  <c r="I39" i="26"/>
  <c r="F24" i="26"/>
  <c r="F26" i="26" s="1"/>
  <c r="G24" i="26"/>
  <c r="G26" i="26" s="1"/>
  <c r="H24" i="26"/>
  <c r="H26" i="26" s="1"/>
  <c r="J26" i="26"/>
  <c r="I26" i="26"/>
  <c r="G114" i="25"/>
  <c r="D114" i="25"/>
  <c r="G113" i="25"/>
  <c r="D113" i="25"/>
  <c r="G112" i="25"/>
  <c r="D112" i="25"/>
  <c r="G111" i="25"/>
  <c r="D111" i="25"/>
  <c r="G110" i="25"/>
  <c r="D110" i="25"/>
  <c r="G109" i="25"/>
  <c r="D109" i="25"/>
  <c r="G108" i="25"/>
  <c r="D108" i="25"/>
  <c r="G107" i="25"/>
  <c r="D107" i="25"/>
  <c r="G106" i="25"/>
  <c r="D106" i="25"/>
  <c r="G105" i="25"/>
  <c r="D105" i="25"/>
  <c r="G104" i="25"/>
  <c r="D104" i="25"/>
  <c r="G103" i="25"/>
  <c r="D103" i="25"/>
  <c r="G102" i="25"/>
  <c r="D102" i="25"/>
  <c r="G101" i="25"/>
  <c r="D101" i="25"/>
  <c r="G100" i="25"/>
  <c r="D100" i="25"/>
  <c r="G99" i="25"/>
  <c r="D99" i="25"/>
  <c r="G98" i="25"/>
  <c r="D98" i="25"/>
  <c r="G97" i="25"/>
  <c r="D97" i="25"/>
  <c r="G96" i="25"/>
  <c r="D96" i="25"/>
  <c r="G95" i="25"/>
  <c r="D95" i="25"/>
  <c r="G94" i="25"/>
  <c r="D94" i="25"/>
  <c r="G93" i="25"/>
  <c r="D93" i="25"/>
  <c r="G92" i="25"/>
  <c r="D92" i="25"/>
  <c r="G91" i="25"/>
  <c r="D91" i="25"/>
  <c r="G90" i="25"/>
  <c r="D90" i="25"/>
  <c r="G89" i="25"/>
  <c r="D89" i="25"/>
  <c r="G88" i="25"/>
  <c r="D88" i="25"/>
  <c r="G87" i="25"/>
  <c r="D87" i="25"/>
  <c r="G86" i="25"/>
  <c r="D86" i="25"/>
  <c r="G85" i="25"/>
  <c r="D85" i="25"/>
  <c r="G84" i="25"/>
  <c r="D84" i="25"/>
  <c r="G83" i="25"/>
  <c r="D83" i="25"/>
  <c r="G82" i="25"/>
  <c r="D82" i="25"/>
  <c r="G81" i="25"/>
  <c r="D81" i="25"/>
  <c r="G80" i="25"/>
  <c r="D80" i="25"/>
  <c r="G79" i="25"/>
  <c r="D79" i="25"/>
  <c r="G78" i="25"/>
  <c r="D78" i="25"/>
  <c r="G77" i="25"/>
  <c r="D77" i="25"/>
  <c r="G76" i="25"/>
  <c r="D76" i="25"/>
  <c r="G75" i="25"/>
  <c r="D75" i="25"/>
  <c r="G74" i="25"/>
  <c r="D74" i="25"/>
  <c r="G73" i="25"/>
  <c r="D73" i="25"/>
  <c r="G72" i="25"/>
  <c r="D72" i="25"/>
  <c r="G71" i="25"/>
  <c r="D71" i="25"/>
  <c r="G70" i="25"/>
  <c r="D70" i="25"/>
  <c r="G69" i="25"/>
  <c r="D69" i="25"/>
  <c r="G68" i="25"/>
  <c r="D68" i="25"/>
  <c r="G67" i="25"/>
  <c r="D67" i="25"/>
  <c r="G66" i="25"/>
  <c r="D66" i="25"/>
  <c r="G65" i="25"/>
  <c r="D65" i="25"/>
  <c r="G64" i="25"/>
  <c r="D64" i="25"/>
  <c r="G63" i="25"/>
  <c r="D63" i="25"/>
  <c r="G62" i="25"/>
  <c r="D62" i="25"/>
  <c r="G61" i="25"/>
  <c r="D61" i="25"/>
  <c r="G60" i="25"/>
  <c r="D60" i="25"/>
  <c r="G59" i="25"/>
  <c r="D59" i="25"/>
  <c r="G58" i="25"/>
  <c r="D58" i="25"/>
  <c r="G57" i="25"/>
  <c r="D57" i="25"/>
  <c r="G56" i="25"/>
  <c r="D56" i="25"/>
  <c r="G55" i="25"/>
  <c r="D55" i="25"/>
  <c r="G54" i="25"/>
  <c r="D54" i="25"/>
  <c r="G53" i="25"/>
  <c r="D53" i="25"/>
  <c r="G52" i="25"/>
  <c r="D52" i="25"/>
  <c r="G51" i="25"/>
  <c r="D51" i="25"/>
  <c r="G50" i="25"/>
  <c r="D50" i="25"/>
  <c r="G49" i="25"/>
  <c r="D49" i="25"/>
  <c r="G48" i="25"/>
  <c r="D48" i="25"/>
  <c r="G47" i="25"/>
  <c r="D47" i="25"/>
  <c r="G46" i="25"/>
  <c r="D46" i="25"/>
  <c r="G45" i="25"/>
  <c r="D45" i="25"/>
  <c r="G44" i="25"/>
  <c r="D44" i="25"/>
  <c r="G43" i="25"/>
  <c r="D43" i="25"/>
  <c r="G42" i="25"/>
  <c r="D42" i="25"/>
  <c r="G41" i="25"/>
  <c r="D41" i="25"/>
  <c r="G40" i="25"/>
  <c r="D40" i="25"/>
  <c r="G39" i="25"/>
  <c r="D39" i="25"/>
  <c r="G38" i="25"/>
  <c r="D38" i="25"/>
  <c r="G37" i="25"/>
  <c r="D37" i="25"/>
  <c r="G36" i="25"/>
  <c r="D36" i="25"/>
  <c r="G35" i="25"/>
  <c r="D35" i="25"/>
  <c r="G34" i="25"/>
  <c r="D34" i="25"/>
  <c r="G33" i="25"/>
  <c r="D33" i="25"/>
  <c r="G32" i="25"/>
  <c r="D32" i="25"/>
  <c r="G31" i="25"/>
  <c r="D31" i="25"/>
  <c r="G30" i="25"/>
  <c r="D30" i="25"/>
  <c r="G29" i="25"/>
  <c r="D29" i="25"/>
  <c r="G28" i="25"/>
  <c r="D28" i="25"/>
  <c r="G27" i="25"/>
  <c r="D27" i="25"/>
  <c r="G26" i="25"/>
  <c r="D26" i="25"/>
  <c r="G25" i="25"/>
  <c r="D25" i="25"/>
  <c r="G24" i="25"/>
  <c r="D24" i="25"/>
  <c r="G23" i="25"/>
  <c r="D23" i="25"/>
  <c r="G22" i="25"/>
  <c r="D22" i="25"/>
  <c r="G21" i="25"/>
  <c r="D21" i="25"/>
  <c r="G20" i="25"/>
  <c r="D20" i="25"/>
  <c r="G19" i="25"/>
  <c r="D19" i="25"/>
  <c r="G18" i="25"/>
  <c r="D18" i="25"/>
  <c r="G17" i="25"/>
  <c r="D17" i="25"/>
  <c r="G16" i="25"/>
  <c r="D16" i="25"/>
  <c r="G15" i="25"/>
  <c r="D15" i="25"/>
  <c r="N8" i="24"/>
  <c r="M23" i="25" s="1"/>
  <c r="G7" i="24"/>
  <c r="G9" i="24" s="1"/>
  <c r="H49" i="26" l="1"/>
  <c r="H55" i="26" s="1"/>
  <c r="P11" i="25"/>
  <c r="P12" i="25"/>
  <c r="M13" i="25" s="1"/>
  <c r="N10" i="24"/>
  <c r="M25" i="25" s="1"/>
  <c r="I49" i="26"/>
  <c r="I55" i="26" s="1"/>
  <c r="G49" i="26"/>
  <c r="G55" i="26" s="1"/>
  <c r="J49" i="26"/>
  <c r="J41" i="26"/>
  <c r="F41" i="26"/>
  <c r="G41" i="26"/>
  <c r="H41" i="26"/>
  <c r="I41" i="26"/>
  <c r="J55" i="26"/>
  <c r="J30" i="12" l="1"/>
  <c r="M19" i="25"/>
  <c r="J31" i="12"/>
  <c r="F24" i="12" l="1"/>
  <c r="F23" i="12"/>
  <c r="I22" i="12"/>
  <c r="I21" i="12"/>
  <c r="I20" i="12"/>
  <c r="I19" i="12"/>
  <c r="I18" i="12"/>
  <c r="I17" i="12"/>
  <c r="I16" i="12"/>
  <c r="E22" i="12"/>
  <c r="D22" i="12"/>
  <c r="E21" i="12"/>
  <c r="D21" i="12"/>
  <c r="E20" i="12"/>
  <c r="D20" i="12"/>
  <c r="E19" i="12"/>
  <c r="D19" i="12"/>
  <c r="E18" i="12"/>
  <c r="D18" i="12"/>
  <c r="E17" i="12"/>
  <c r="D17" i="12"/>
  <c r="E16" i="12"/>
  <c r="D16" i="12"/>
  <c r="B22" i="12"/>
  <c r="B17" i="12"/>
  <c r="B18" i="12"/>
  <c r="B19" i="12"/>
  <c r="B20" i="12"/>
  <c r="B21" i="12"/>
  <c r="B16" i="12"/>
  <c r="H22" i="12" l="1"/>
  <c r="I24" i="12"/>
  <c r="I23" i="12"/>
  <c r="G22" i="12"/>
  <c r="J22" i="12" s="1"/>
  <c r="C37" i="12"/>
  <c r="E29" i="12"/>
  <c r="D11" i="22" a="1"/>
  <c r="D11" i="22" s="1"/>
  <c r="B12" i="22"/>
  <c r="B13" i="22" s="1"/>
  <c r="B14" i="22" s="1"/>
  <c r="B15" i="22" s="1"/>
  <c r="B16" i="22" s="1"/>
  <c r="B17" i="22" s="1"/>
  <c r="B18" i="22" s="1"/>
  <c r="B19" i="22" s="1"/>
  <c r="B20" i="22" s="1"/>
  <c r="B21" i="22" s="1"/>
  <c r="B22" i="22" s="1"/>
  <c r="B23" i="22" s="1"/>
  <c r="B24" i="22" s="1"/>
  <c r="B25" i="22" s="1"/>
  <c r="C11" i="22"/>
  <c r="C12" i="22" s="1"/>
  <c r="C13" i="22" s="1"/>
  <c r="C14" i="22" s="1"/>
  <c r="C15" i="22" s="1"/>
  <c r="C16" i="22" s="1"/>
  <c r="C17" i="22" s="1"/>
  <c r="C18" i="22" s="1"/>
  <c r="C19" i="22" s="1"/>
  <c r="C20" i="22" s="1"/>
  <c r="C21" i="22" s="1"/>
  <c r="C22" i="22" s="1"/>
  <c r="C23" i="22" s="1"/>
  <c r="C24" i="22" s="1"/>
  <c r="C25" i="22" s="1"/>
  <c r="B9" i="22"/>
  <c r="L9" i="22"/>
  <c r="G9" i="22"/>
  <c r="L12" i="22"/>
  <c r="L13" i="22" s="1"/>
  <c r="L14" i="22" s="1"/>
  <c r="L15" i="22" s="1"/>
  <c r="L16" i="22" s="1"/>
  <c r="L17" i="22" s="1"/>
  <c r="L18" i="22" s="1"/>
  <c r="L19" i="22" s="1"/>
  <c r="L20" i="22" s="1"/>
  <c r="L21" i="22" s="1"/>
  <c r="L22" i="22" s="1"/>
  <c r="L23" i="22" s="1"/>
  <c r="L24" i="22" s="1"/>
  <c r="L25" i="22" s="1"/>
  <c r="G12" i="22"/>
  <c r="G13" i="22" s="1"/>
  <c r="G14" i="22" s="1"/>
  <c r="G15" i="22" s="1"/>
  <c r="G16" i="22" s="1"/>
  <c r="G17" i="22" s="1"/>
  <c r="G18" i="22" s="1"/>
  <c r="G19" i="22" s="1"/>
  <c r="G20" i="22" s="1"/>
  <c r="G21" i="22" s="1"/>
  <c r="G22" i="22" s="1"/>
  <c r="G23" i="22" s="1"/>
  <c r="G24" i="22" s="1"/>
  <c r="G25" i="22" s="1"/>
  <c r="M11" i="22"/>
  <c r="M12" i="22" s="1"/>
  <c r="M13" i="22" s="1"/>
  <c r="M14" i="22" s="1"/>
  <c r="M15" i="22" s="1"/>
  <c r="M16" i="22" s="1"/>
  <c r="M17" i="22" s="1"/>
  <c r="M18" i="22" s="1"/>
  <c r="M19" i="22" s="1"/>
  <c r="M20" i="22" s="1"/>
  <c r="M21" i="22" s="1"/>
  <c r="M22" i="22" s="1"/>
  <c r="M23" i="22" s="1"/>
  <c r="M24" i="22" s="1"/>
  <c r="M25" i="22" s="1"/>
  <c r="H11" i="22"/>
  <c r="H12" i="22" s="1"/>
  <c r="H13" i="22" s="1"/>
  <c r="H14" i="22" s="1"/>
  <c r="H15" i="22" s="1"/>
  <c r="H16" i="22" s="1"/>
  <c r="H17" i="22" s="1"/>
  <c r="H18" i="22" s="1"/>
  <c r="H19" i="22" s="1"/>
  <c r="H20" i="22" s="1"/>
  <c r="H21" i="22" s="1"/>
  <c r="H22" i="22" s="1"/>
  <c r="H23" i="22" s="1"/>
  <c r="H24" i="22" s="1"/>
  <c r="H25" i="22" s="1"/>
  <c r="D22" i="22" l="1"/>
  <c r="E20" i="22"/>
  <c r="E19" i="22"/>
  <c r="E18" i="22"/>
  <c r="E17" i="22"/>
  <c r="E16" i="22"/>
  <c r="D21" i="22"/>
  <c r="E21" i="22" s="1"/>
  <c r="E15" i="22"/>
  <c r="D25" i="22"/>
  <c r="D23" i="22"/>
  <c r="E12" i="22"/>
  <c r="E14" i="22"/>
  <c r="D24" i="22"/>
  <c r="E13" i="22"/>
  <c r="L11" i="20"/>
  <c r="K11" i="20"/>
  <c r="J11" i="20"/>
  <c r="I11" i="20"/>
  <c r="H11" i="20"/>
  <c r="G11" i="20"/>
  <c r="F11" i="20"/>
  <c r="E11" i="20"/>
  <c r="D11" i="20"/>
  <c r="C11" i="20"/>
  <c r="B10" i="20"/>
  <c r="B10" i="11"/>
  <c r="E23" i="22" l="1"/>
  <c r="E24" i="22"/>
  <c r="E25" i="22"/>
  <c r="E22" i="22"/>
  <c r="L98" i="11" l="1"/>
  <c r="K98" i="11"/>
  <c r="J98" i="11"/>
  <c r="I98" i="11"/>
  <c r="H98" i="11"/>
  <c r="G98" i="11"/>
  <c r="F98" i="11"/>
  <c r="E98" i="11"/>
  <c r="D98" i="11"/>
  <c r="L96" i="11"/>
  <c r="K96" i="11"/>
  <c r="J96" i="11"/>
  <c r="I96" i="11"/>
  <c r="H96" i="11"/>
  <c r="G96" i="11"/>
  <c r="F96" i="11"/>
  <c r="E96" i="11"/>
  <c r="D96" i="11"/>
  <c r="L94" i="11"/>
  <c r="K94" i="11"/>
  <c r="J94" i="11"/>
  <c r="I94" i="11"/>
  <c r="H94" i="11"/>
  <c r="G94" i="11"/>
  <c r="F94" i="11"/>
  <c r="E94" i="11"/>
  <c r="D94" i="11"/>
  <c r="C98" i="11"/>
  <c r="C96" i="11"/>
  <c r="C94" i="11"/>
  <c r="L85" i="11"/>
  <c r="K85" i="11"/>
  <c r="J85" i="11"/>
  <c r="I85" i="11"/>
  <c r="H85" i="11"/>
  <c r="G85" i="11"/>
  <c r="F85" i="11"/>
  <c r="E85" i="11"/>
  <c r="D85" i="11"/>
  <c r="L84" i="11"/>
  <c r="K84" i="11"/>
  <c r="J84" i="11"/>
  <c r="I84" i="11"/>
  <c r="H84" i="11"/>
  <c r="G84" i="11"/>
  <c r="F84" i="11"/>
  <c r="E84" i="11"/>
  <c r="D84" i="11"/>
  <c r="L83" i="11"/>
  <c r="K83" i="11"/>
  <c r="J83" i="11"/>
  <c r="I83" i="11"/>
  <c r="H83" i="11"/>
  <c r="G83" i="11"/>
  <c r="F83" i="11"/>
  <c r="E83" i="11"/>
  <c r="D83" i="11"/>
  <c r="L80" i="11"/>
  <c r="K80" i="11"/>
  <c r="J80" i="11"/>
  <c r="I80" i="11"/>
  <c r="H80" i="11"/>
  <c r="G80" i="11"/>
  <c r="F80" i="11"/>
  <c r="E80" i="11"/>
  <c r="D80" i="11"/>
  <c r="L79" i="11"/>
  <c r="K79" i="11"/>
  <c r="J79" i="11"/>
  <c r="I79" i="11"/>
  <c r="H79" i="11"/>
  <c r="G79" i="11"/>
  <c r="F79" i="11"/>
  <c r="E79" i="11"/>
  <c r="D79" i="11"/>
  <c r="L78" i="11"/>
  <c r="K78" i="11"/>
  <c r="K81" i="11" s="1"/>
  <c r="J78" i="11"/>
  <c r="J81" i="11" s="1"/>
  <c r="I78" i="11"/>
  <c r="H78" i="11"/>
  <c r="G78" i="11"/>
  <c r="F78" i="11"/>
  <c r="E78" i="11"/>
  <c r="D78" i="11"/>
  <c r="L77" i="11"/>
  <c r="K77" i="11"/>
  <c r="J77" i="11"/>
  <c r="I77" i="11"/>
  <c r="H77" i="11"/>
  <c r="G77" i="11"/>
  <c r="F77" i="11"/>
  <c r="E77" i="11"/>
  <c r="D77" i="11"/>
  <c r="L75" i="11"/>
  <c r="K75" i="11"/>
  <c r="J75" i="11"/>
  <c r="I75" i="11"/>
  <c r="H75" i="11"/>
  <c r="G75" i="11"/>
  <c r="F75" i="11"/>
  <c r="E75" i="11"/>
  <c r="D75" i="11"/>
  <c r="L74" i="11"/>
  <c r="K74" i="11"/>
  <c r="J74" i="11"/>
  <c r="I74" i="11"/>
  <c r="H74" i="11"/>
  <c r="G74" i="11"/>
  <c r="F74" i="11"/>
  <c r="E74" i="11"/>
  <c r="D74" i="11"/>
  <c r="L73" i="11"/>
  <c r="K73" i="11"/>
  <c r="J73" i="11"/>
  <c r="I73" i="11"/>
  <c r="H73" i="11"/>
  <c r="G73" i="11"/>
  <c r="F73" i="11"/>
  <c r="E73" i="11"/>
  <c r="D73" i="11"/>
  <c r="L72" i="11"/>
  <c r="K72" i="11"/>
  <c r="J72" i="11"/>
  <c r="I72" i="11"/>
  <c r="H72" i="11"/>
  <c r="G72" i="11"/>
  <c r="F72" i="11"/>
  <c r="E72" i="11"/>
  <c r="D72" i="11"/>
  <c r="L71" i="11"/>
  <c r="K71" i="11"/>
  <c r="J71" i="11"/>
  <c r="I71" i="11"/>
  <c r="H71" i="11"/>
  <c r="G71" i="11"/>
  <c r="F71" i="11"/>
  <c r="E71" i="11"/>
  <c r="D71" i="11"/>
  <c r="C79" i="11"/>
  <c r="C73" i="6"/>
  <c r="B73" i="6"/>
  <c r="C80" i="11"/>
  <c r="C85" i="11"/>
  <c r="C84" i="11"/>
  <c r="C83" i="11"/>
  <c r="C78" i="11"/>
  <c r="C77" i="11"/>
  <c r="C75" i="11"/>
  <c r="C74" i="11"/>
  <c r="C73" i="11"/>
  <c r="C72" i="11"/>
  <c r="C71" i="11"/>
  <c r="L47" i="11"/>
  <c r="K47" i="11"/>
  <c r="J47" i="11"/>
  <c r="I47" i="11"/>
  <c r="H47" i="11"/>
  <c r="G47" i="11"/>
  <c r="F47" i="11"/>
  <c r="E47" i="11"/>
  <c r="E52" i="11" s="1"/>
  <c r="D47" i="11"/>
  <c r="D52" i="11" s="1"/>
  <c r="C47" i="11"/>
  <c r="C52" i="11" s="1"/>
  <c r="M41" i="11"/>
  <c r="L41" i="11"/>
  <c r="K41" i="11"/>
  <c r="J41" i="11"/>
  <c r="I41" i="11"/>
  <c r="H41" i="11"/>
  <c r="G41" i="11"/>
  <c r="F41" i="11"/>
  <c r="E41" i="11"/>
  <c r="D41" i="11"/>
  <c r="C41" i="11"/>
  <c r="M32" i="11"/>
  <c r="M29" i="11"/>
  <c r="K33" i="6"/>
  <c r="L27" i="27" s="1"/>
  <c r="K52" i="6"/>
  <c r="J52" i="6"/>
  <c r="I52" i="6"/>
  <c r="H52" i="6"/>
  <c r="G52" i="6"/>
  <c r="F52" i="6"/>
  <c r="E52" i="6"/>
  <c r="D52" i="6"/>
  <c r="C52" i="6"/>
  <c r="B53" i="6"/>
  <c r="B52" i="6"/>
  <c r="J33" i="6"/>
  <c r="K27" i="27" s="1"/>
  <c r="I33" i="6"/>
  <c r="J27" i="27" s="1"/>
  <c r="H33" i="6"/>
  <c r="I27" i="27" s="1"/>
  <c r="G33" i="6"/>
  <c r="H27" i="27" s="1"/>
  <c r="F33" i="6"/>
  <c r="G27" i="27" s="1"/>
  <c r="E33" i="6"/>
  <c r="F27" i="27" s="1"/>
  <c r="D33" i="6"/>
  <c r="E27" i="27" s="1"/>
  <c r="C33" i="6"/>
  <c r="D27" i="27" s="1"/>
  <c r="B33" i="6"/>
  <c r="C27" i="27" s="1"/>
  <c r="H86" i="11" l="1"/>
  <c r="I86" i="11"/>
  <c r="H52" i="11"/>
  <c r="J52" i="11"/>
  <c r="K52" i="11"/>
  <c r="L52" i="11"/>
  <c r="I52" i="11"/>
  <c r="J86" i="11"/>
  <c r="J88" i="11" s="1"/>
  <c r="J48" i="20" s="1"/>
  <c r="G81" i="11"/>
  <c r="D86" i="11"/>
  <c r="E86" i="11"/>
  <c r="L16" i="20"/>
  <c r="M26" i="11"/>
  <c r="H81" i="11"/>
  <c r="I81" i="11"/>
  <c r="L86" i="11"/>
  <c r="G86" i="11"/>
  <c r="K86" i="11"/>
  <c r="K88" i="11" s="1"/>
  <c r="K48" i="20" s="1"/>
  <c r="F86" i="11"/>
  <c r="C49" i="20"/>
  <c r="E49" i="20"/>
  <c r="G16" i="20"/>
  <c r="F52" i="11"/>
  <c r="M47" i="11"/>
  <c r="M52" i="11" s="1"/>
  <c r="L100" i="11"/>
  <c r="L49" i="20"/>
  <c r="I11" i="22" a="1"/>
  <c r="K16" i="20"/>
  <c r="D81" i="11"/>
  <c r="E100" i="11"/>
  <c r="F49" i="20"/>
  <c r="D16" i="20"/>
  <c r="G49" i="20"/>
  <c r="L81" i="11"/>
  <c r="J100" i="11"/>
  <c r="J49" i="20"/>
  <c r="I16" i="20"/>
  <c r="J16" i="20"/>
  <c r="F100" i="11"/>
  <c r="D49" i="20"/>
  <c r="E16" i="20"/>
  <c r="H100" i="11"/>
  <c r="H49" i="20"/>
  <c r="F16" i="20"/>
  <c r="I100" i="11"/>
  <c r="I49" i="20"/>
  <c r="H16" i="20"/>
  <c r="G52" i="11"/>
  <c r="K100" i="11"/>
  <c r="K49" i="20"/>
  <c r="D100" i="11"/>
  <c r="E81" i="11"/>
  <c r="F81" i="11"/>
  <c r="G100" i="11"/>
  <c r="I88" i="11" l="1"/>
  <c r="I48" i="20" s="1"/>
  <c r="H88" i="11"/>
  <c r="H48" i="20" s="1"/>
  <c r="L88" i="11"/>
  <c r="L48" i="20" s="1"/>
  <c r="E88" i="11"/>
  <c r="E48" i="20" s="1"/>
  <c r="D88" i="11"/>
  <c r="D48" i="20" s="1"/>
  <c r="G88" i="11"/>
  <c r="G48" i="20" s="1"/>
  <c r="O16" i="20"/>
  <c r="F88" i="11"/>
  <c r="F48" i="20" s="1"/>
  <c r="N16" i="20"/>
  <c r="O49" i="20"/>
  <c r="N49" i="20"/>
  <c r="I11" i="22"/>
  <c r="J20" i="22"/>
  <c r="J16" i="22"/>
  <c r="J19" i="22"/>
  <c r="J12" i="22"/>
  <c r="J13" i="22"/>
  <c r="J14" i="22"/>
  <c r="J15" i="22"/>
  <c r="J17" i="22"/>
  <c r="J18" i="22"/>
  <c r="K32" i="11"/>
  <c r="J32" i="11"/>
  <c r="I32" i="11"/>
  <c r="H32" i="11"/>
  <c r="G32" i="11"/>
  <c r="F32" i="11"/>
  <c r="E32" i="11"/>
  <c r="D32" i="11"/>
  <c r="C32" i="11"/>
  <c r="L32" i="11"/>
  <c r="K29" i="11"/>
  <c r="J29" i="11"/>
  <c r="I29" i="11"/>
  <c r="H29" i="11"/>
  <c r="G29" i="11"/>
  <c r="F29" i="11"/>
  <c r="E29" i="11"/>
  <c r="D29" i="11"/>
  <c r="C29" i="11"/>
  <c r="L29" i="11"/>
  <c r="K23" i="11"/>
  <c r="J23" i="11"/>
  <c r="I23" i="11"/>
  <c r="H23" i="11"/>
  <c r="G23" i="11"/>
  <c r="F23" i="11"/>
  <c r="E23" i="11"/>
  <c r="D23" i="11"/>
  <c r="C23" i="11"/>
  <c r="L23" i="11"/>
  <c r="M17" i="11"/>
  <c r="K17" i="11"/>
  <c r="J17" i="11"/>
  <c r="I17" i="11"/>
  <c r="H17" i="11"/>
  <c r="G17" i="11"/>
  <c r="F17" i="11"/>
  <c r="E17" i="11"/>
  <c r="D17" i="11"/>
  <c r="C17" i="11"/>
  <c r="L17" i="11"/>
  <c r="I25" i="22" l="1"/>
  <c r="I24" i="22"/>
  <c r="I22" i="22"/>
  <c r="I23" i="22"/>
  <c r="I21" i="22"/>
  <c r="J21" i="22" s="1"/>
  <c r="M14" i="11"/>
  <c r="K14" i="11"/>
  <c r="J14" i="11"/>
  <c r="I14" i="11"/>
  <c r="H14" i="11"/>
  <c r="G14" i="11"/>
  <c r="F14" i="11"/>
  <c r="E14" i="11"/>
  <c r="D14" i="11"/>
  <c r="C14" i="11"/>
  <c r="L14" i="11"/>
  <c r="H57" i="19"/>
  <c r="G57" i="19"/>
  <c r="F57" i="19"/>
  <c r="E57" i="19"/>
  <c r="D57" i="19"/>
  <c r="C57" i="19"/>
  <c r="I57" i="19"/>
  <c r="I81" i="19" s="1"/>
  <c r="H56" i="19"/>
  <c r="G56" i="19"/>
  <c r="F56" i="19"/>
  <c r="E56" i="19"/>
  <c r="D56" i="19"/>
  <c r="C56" i="19"/>
  <c r="I56" i="19"/>
  <c r="H67" i="18"/>
  <c r="G67" i="18"/>
  <c r="F67" i="18"/>
  <c r="E67" i="18"/>
  <c r="D67" i="18"/>
  <c r="C67" i="18"/>
  <c r="I67" i="18"/>
  <c r="H63" i="18"/>
  <c r="G63" i="18"/>
  <c r="F63" i="18"/>
  <c r="E63" i="18"/>
  <c r="D63" i="18"/>
  <c r="C63" i="18"/>
  <c r="I63" i="18"/>
  <c r="H57" i="18"/>
  <c r="G57" i="18"/>
  <c r="F57" i="18"/>
  <c r="E57" i="18"/>
  <c r="D57" i="18"/>
  <c r="C57" i="18"/>
  <c r="I57" i="18"/>
  <c r="J23" i="22" l="1"/>
  <c r="I37" i="20"/>
  <c r="I44" i="20" s="1"/>
  <c r="I35" i="20"/>
  <c r="I42" i="20" s="1"/>
  <c r="I39" i="20"/>
  <c r="I13" i="20"/>
  <c r="I36" i="20"/>
  <c r="I43" i="20" s="1"/>
  <c r="I38" i="20"/>
  <c r="I47" i="20"/>
  <c r="I20" i="11"/>
  <c r="I26" i="11" s="1"/>
  <c r="K13" i="20"/>
  <c r="K37" i="20"/>
  <c r="K44" i="20" s="1"/>
  <c r="K35" i="20"/>
  <c r="K42" i="20" s="1"/>
  <c r="K36" i="20"/>
  <c r="K43" i="20" s="1"/>
  <c r="K39" i="20"/>
  <c r="K38" i="20"/>
  <c r="K47" i="20"/>
  <c r="K20" i="11"/>
  <c r="K26" i="11" s="1"/>
  <c r="J24" i="22"/>
  <c r="L38" i="20"/>
  <c r="L13" i="20"/>
  <c r="L37" i="20"/>
  <c r="L44" i="20" s="1"/>
  <c r="L35" i="20"/>
  <c r="L42" i="20" s="1"/>
  <c r="L39" i="20"/>
  <c r="L36" i="20"/>
  <c r="L43" i="20" s="1"/>
  <c r="L47" i="20"/>
  <c r="L33" i="11"/>
  <c r="L26" i="20" s="1"/>
  <c r="L20" i="11"/>
  <c r="C38" i="20"/>
  <c r="C35" i="20"/>
  <c r="C36" i="20"/>
  <c r="C39" i="20"/>
  <c r="C37" i="20"/>
  <c r="C47" i="20"/>
  <c r="C20" i="11"/>
  <c r="C26" i="11" s="1"/>
  <c r="D35" i="20"/>
  <c r="D42" i="20" s="1"/>
  <c r="D39" i="20"/>
  <c r="D13" i="20"/>
  <c r="D36" i="20"/>
  <c r="D43" i="20" s="1"/>
  <c r="D38" i="20"/>
  <c r="D37" i="20"/>
  <c r="D44" i="20" s="1"/>
  <c r="D47" i="20"/>
  <c r="D20" i="11"/>
  <c r="D26" i="11" s="1"/>
  <c r="E37" i="20"/>
  <c r="E44" i="20" s="1"/>
  <c r="E36" i="20"/>
  <c r="E43" i="20" s="1"/>
  <c r="E35" i="20"/>
  <c r="E42" i="20" s="1"/>
  <c r="E38" i="20"/>
  <c r="E13" i="20"/>
  <c r="E39" i="20"/>
  <c r="E47" i="20"/>
  <c r="E20" i="11"/>
  <c r="E26" i="11" s="1"/>
  <c r="F13" i="20"/>
  <c r="F38" i="20"/>
  <c r="F37" i="20"/>
  <c r="F44" i="20" s="1"/>
  <c r="F39" i="20"/>
  <c r="F36" i="20"/>
  <c r="F43" i="20" s="1"/>
  <c r="F35" i="20"/>
  <c r="F42" i="20" s="1"/>
  <c r="F47" i="20"/>
  <c r="F20" i="11"/>
  <c r="F26" i="11" s="1"/>
  <c r="G35" i="20"/>
  <c r="G42" i="20" s="1"/>
  <c r="G39" i="20"/>
  <c r="G13" i="20"/>
  <c r="G36" i="20"/>
  <c r="G43" i="20" s="1"/>
  <c r="G38" i="20"/>
  <c r="G37" i="20"/>
  <c r="G44" i="20" s="1"/>
  <c r="G47" i="20"/>
  <c r="G20" i="11"/>
  <c r="G26" i="11" s="1"/>
  <c r="H13" i="20"/>
  <c r="H36" i="20"/>
  <c r="H43" i="20" s="1"/>
  <c r="H35" i="20"/>
  <c r="H42" i="20" s="1"/>
  <c r="H37" i="20"/>
  <c r="H44" i="20" s="1"/>
  <c r="H39" i="20"/>
  <c r="H38" i="20"/>
  <c r="H47" i="20"/>
  <c r="H20" i="11"/>
  <c r="H26" i="11" s="1"/>
  <c r="J39" i="20"/>
  <c r="J35" i="20"/>
  <c r="J42" i="20" s="1"/>
  <c r="J36" i="20"/>
  <c r="J43" i="20" s="1"/>
  <c r="J37" i="20"/>
  <c r="J44" i="20" s="1"/>
  <c r="J13" i="20"/>
  <c r="J38" i="20"/>
  <c r="J47" i="20"/>
  <c r="J20" i="11"/>
  <c r="J26" i="11" s="1"/>
  <c r="J22" i="22"/>
  <c r="J25" i="22"/>
  <c r="H56" i="18"/>
  <c r="H62" i="18" s="1"/>
  <c r="G56" i="18"/>
  <c r="G78" i="18" s="1"/>
  <c r="G84" i="18" s="1"/>
  <c r="F56" i="18"/>
  <c r="F58" i="18" s="1"/>
  <c r="E56" i="18"/>
  <c r="E58" i="18" s="1"/>
  <c r="D56" i="18"/>
  <c r="D78" i="18" s="1"/>
  <c r="D84" i="18" s="1"/>
  <c r="C56" i="18"/>
  <c r="C78" i="18" s="1"/>
  <c r="C84" i="18" s="1"/>
  <c r="I56" i="18"/>
  <c r="E69" i="19"/>
  <c r="C69" i="19"/>
  <c r="E63" i="19"/>
  <c r="D63" i="19"/>
  <c r="C63" i="19"/>
  <c r="E58" i="19"/>
  <c r="D58" i="19"/>
  <c r="C58" i="19"/>
  <c r="I63" i="19"/>
  <c r="H81" i="19"/>
  <c r="G63" i="19"/>
  <c r="F63" i="19"/>
  <c r="E81" i="19"/>
  <c r="D81" i="19"/>
  <c r="C81" i="19"/>
  <c r="I55" i="19"/>
  <c r="I67" i="19" s="1"/>
  <c r="H55" i="19"/>
  <c r="H73" i="19" s="1"/>
  <c r="G55" i="19"/>
  <c r="G61" i="19" s="1"/>
  <c r="G85" i="19" s="1"/>
  <c r="F55" i="19"/>
  <c r="F73" i="19" s="1"/>
  <c r="E55" i="19"/>
  <c r="E61" i="19" s="1"/>
  <c r="E85" i="19" s="1"/>
  <c r="D55" i="19"/>
  <c r="D73" i="19" s="1"/>
  <c r="C55" i="19"/>
  <c r="C79" i="19" s="1"/>
  <c r="D85" i="18"/>
  <c r="D88" i="18" s="1"/>
  <c r="C85" i="18"/>
  <c r="C88" i="18" s="1"/>
  <c r="I79" i="18"/>
  <c r="I89" i="18" s="1"/>
  <c r="H78" i="18"/>
  <c r="H84" i="18" s="1"/>
  <c r="E70" i="18"/>
  <c r="D70" i="18"/>
  <c r="C70" i="18"/>
  <c r="I70" i="18"/>
  <c r="H79" i="18"/>
  <c r="G79" i="18"/>
  <c r="F79" i="18"/>
  <c r="D79" i="18"/>
  <c r="C79" i="18"/>
  <c r="D66" i="18"/>
  <c r="C66" i="18"/>
  <c r="I85" i="18"/>
  <c r="I88" i="18" s="1"/>
  <c r="H85" i="18"/>
  <c r="G66" i="18"/>
  <c r="F66" i="18"/>
  <c r="E66" i="18"/>
  <c r="I71" i="18"/>
  <c r="I55" i="18"/>
  <c r="I77" i="18" s="1"/>
  <c r="I83" i="18" s="1"/>
  <c r="H55" i="18"/>
  <c r="H77" i="18" s="1"/>
  <c r="H83" i="18" s="1"/>
  <c r="G55" i="18"/>
  <c r="G77" i="18" s="1"/>
  <c r="G83" i="18" s="1"/>
  <c r="F55" i="18"/>
  <c r="F77" i="18" s="1"/>
  <c r="F83" i="18" s="1"/>
  <c r="E55" i="18"/>
  <c r="E77" i="18" s="1"/>
  <c r="E83" i="18" s="1"/>
  <c r="D55" i="18"/>
  <c r="D77" i="18" s="1"/>
  <c r="D83" i="18" s="1"/>
  <c r="C55" i="18"/>
  <c r="C61" i="18" s="1"/>
  <c r="I15" i="16"/>
  <c r="K8" i="16"/>
  <c r="L8" i="16" s="1"/>
  <c r="L30" i="14"/>
  <c r="K30" i="14"/>
  <c r="J30" i="14"/>
  <c r="I30" i="14"/>
  <c r="H30" i="14"/>
  <c r="G30" i="14"/>
  <c r="F30" i="14"/>
  <c r="E30" i="14"/>
  <c r="D30" i="14"/>
  <c r="C30" i="14"/>
  <c r="E30" i="12"/>
  <c r="J38" i="12" s="1"/>
  <c r="H21" i="12"/>
  <c r="H18" i="12"/>
  <c r="C38" i="12"/>
  <c r="C81" i="11"/>
  <c r="D33" i="11"/>
  <c r="D26" i="20" s="1"/>
  <c r="C33" i="11"/>
  <c r="C26" i="20" s="1"/>
  <c r="M33" i="11"/>
  <c r="K33" i="11"/>
  <c r="K26" i="20" s="1"/>
  <c r="J33" i="11"/>
  <c r="J26" i="20" s="1"/>
  <c r="I33" i="11"/>
  <c r="I26" i="20" s="1"/>
  <c r="H33" i="11"/>
  <c r="H26" i="20" s="1"/>
  <c r="G33" i="11"/>
  <c r="G26" i="20" s="1"/>
  <c r="L30" i="11"/>
  <c r="K30" i="11"/>
  <c r="J30" i="11"/>
  <c r="I30" i="11"/>
  <c r="D30" i="11"/>
  <c r="C30" i="11"/>
  <c r="M27" i="11"/>
  <c r="D24" i="11"/>
  <c r="D25" i="20" s="1"/>
  <c r="C24" i="11"/>
  <c r="C25" i="20" s="1"/>
  <c r="L15" i="11"/>
  <c r="K15" i="11"/>
  <c r="D15" i="11"/>
  <c r="M18" i="11"/>
  <c r="K24" i="11"/>
  <c r="K25" i="20" s="1"/>
  <c r="J15" i="11"/>
  <c r="I15" i="11"/>
  <c r="H15" i="11"/>
  <c r="G18" i="11"/>
  <c r="F18" i="11"/>
  <c r="E18" i="11"/>
  <c r="L11" i="11"/>
  <c r="K11" i="11"/>
  <c r="J11" i="11"/>
  <c r="I11" i="11"/>
  <c r="H11" i="11"/>
  <c r="G11" i="11"/>
  <c r="F11" i="11"/>
  <c r="E11" i="11"/>
  <c r="D11" i="11"/>
  <c r="C11" i="11"/>
  <c r="K47" i="7"/>
  <c r="K48" i="7"/>
  <c r="K44" i="7"/>
  <c r="F29" i="7"/>
  <c r="E29" i="7"/>
  <c r="C29" i="7"/>
  <c r="L48" i="9"/>
  <c r="L49" i="9"/>
  <c r="L50" i="9"/>
  <c r="L51" i="9"/>
  <c r="L52" i="9"/>
  <c r="L53" i="9"/>
  <c r="L54" i="9"/>
  <c r="L55" i="9"/>
  <c r="L56" i="9"/>
  <c r="C96" i="6"/>
  <c r="D96" i="6"/>
  <c r="E96" i="6"/>
  <c r="F96" i="6"/>
  <c r="G96" i="6"/>
  <c r="H96" i="6"/>
  <c r="I96" i="6"/>
  <c r="J96" i="6"/>
  <c r="K96" i="6"/>
  <c r="B96" i="6"/>
  <c r="C44" i="1"/>
  <c r="D44" i="1"/>
  <c r="E44" i="1"/>
  <c r="F44" i="1"/>
  <c r="G44" i="1"/>
  <c r="H44" i="1"/>
  <c r="I44" i="1"/>
  <c r="J44" i="1"/>
  <c r="K44" i="1"/>
  <c r="B44" i="1"/>
  <c r="C43" i="1"/>
  <c r="D43" i="1"/>
  <c r="E43" i="1"/>
  <c r="F43" i="1"/>
  <c r="G43" i="1"/>
  <c r="H43" i="1"/>
  <c r="I43" i="1"/>
  <c r="J43" i="1"/>
  <c r="K43" i="1"/>
  <c r="B43" i="1"/>
  <c r="C42" i="1"/>
  <c r="D42" i="1"/>
  <c r="E42" i="1"/>
  <c r="F42" i="1"/>
  <c r="G42" i="1"/>
  <c r="H42" i="1"/>
  <c r="I42" i="1"/>
  <c r="J42" i="1"/>
  <c r="K42" i="1"/>
  <c r="B42" i="1"/>
  <c r="C29" i="1"/>
  <c r="D29" i="1"/>
  <c r="E29" i="1"/>
  <c r="F29" i="1"/>
  <c r="G29" i="1"/>
  <c r="H29" i="1"/>
  <c r="I29" i="1"/>
  <c r="J29" i="1"/>
  <c r="K29" i="1"/>
  <c r="B29" i="1"/>
  <c r="F8" i="7"/>
  <c r="E8" i="7"/>
  <c r="D8" i="7"/>
  <c r="C8" i="7"/>
  <c r="G8" i="7"/>
  <c r="F6" i="7"/>
  <c r="F20" i="7" s="1"/>
  <c r="E6" i="7"/>
  <c r="E20" i="7" s="1"/>
  <c r="D6" i="7"/>
  <c r="D20" i="7" s="1"/>
  <c r="C6" i="7"/>
  <c r="C20" i="7" s="1"/>
  <c r="G6" i="7"/>
  <c r="G20" i="7" s="1"/>
  <c r="B2" i="7"/>
  <c r="C6" i="3"/>
  <c r="D6" i="3"/>
  <c r="E6" i="3"/>
  <c r="F6" i="3"/>
  <c r="G6" i="3"/>
  <c r="H6" i="3"/>
  <c r="I6" i="3"/>
  <c r="J6" i="3"/>
  <c r="K6" i="3"/>
  <c r="B6" i="3"/>
  <c r="C5" i="1"/>
  <c r="D5" i="1"/>
  <c r="E5" i="1"/>
  <c r="F5" i="1"/>
  <c r="G5" i="1"/>
  <c r="H5" i="1"/>
  <c r="I5" i="1"/>
  <c r="J5" i="1"/>
  <c r="K5" i="1"/>
  <c r="B5" i="1"/>
  <c r="B6" i="6"/>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G13" i="1" s="1"/>
  <c r="C14" i="7" s="1"/>
  <c r="H12" i="1"/>
  <c r="H13" i="1" s="1"/>
  <c r="D14" i="7" s="1"/>
  <c r="I12" i="1"/>
  <c r="I13" i="1" s="1"/>
  <c r="E14" i="7" s="1"/>
  <c r="J12" i="1"/>
  <c r="J13" i="1" s="1"/>
  <c r="F14" i="7" s="1"/>
  <c r="K12" i="1"/>
  <c r="K13" i="1" s="1"/>
  <c r="G14" i="7" s="1"/>
  <c r="C15" i="1"/>
  <c r="D15" i="1"/>
  <c r="E15" i="1"/>
  <c r="F15" i="1"/>
  <c r="G15" i="1"/>
  <c r="H15" i="1"/>
  <c r="I15" i="1"/>
  <c r="J15" i="1"/>
  <c r="K15" i="1"/>
  <c r="B15" i="1"/>
  <c r="B7" i="1"/>
  <c r="B4" i="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13" i="2"/>
  <c r="B12" i="2"/>
  <c r="B11" i="2"/>
  <c r="B10" i="2"/>
  <c r="B8" i="2"/>
  <c r="B7" i="2"/>
  <c r="B6" i="2"/>
  <c r="B3" i="2"/>
  <c r="B12" i="3"/>
  <c r="B11" i="3"/>
  <c r="B10" i="3"/>
  <c r="B9" i="3"/>
  <c r="B8" i="3"/>
  <c r="B7" i="3"/>
  <c r="B4" i="3"/>
  <c r="B3" i="3"/>
  <c r="L15" i="1"/>
  <c r="B12" i="1"/>
  <c r="B13" i="1" s="1"/>
  <c r="B11" i="1"/>
  <c r="B10" i="1"/>
  <c r="B9" i="1"/>
  <c r="B8" i="1"/>
  <c r="B3" i="1"/>
  <c r="H14" i="20" l="1"/>
  <c r="F14" i="20"/>
  <c r="K45" i="20"/>
  <c r="I45" i="20"/>
  <c r="J21" i="2"/>
  <c r="H14" i="3"/>
  <c r="C37" i="1"/>
  <c r="E35" i="1"/>
  <c r="D16" i="2"/>
  <c r="I21" i="2"/>
  <c r="G62" i="18"/>
  <c r="G64" i="18" s="1"/>
  <c r="K21" i="2"/>
  <c r="K14" i="20"/>
  <c r="K45" i="7"/>
  <c r="K46" i="7" s="1"/>
  <c r="K50" i="7" s="1"/>
  <c r="E43" i="16"/>
  <c r="E1" i="3"/>
  <c r="L45" i="20"/>
  <c r="H61" i="18"/>
  <c r="I61" i="18"/>
  <c r="H82" i="19"/>
  <c r="C73" i="19"/>
  <c r="E61" i="18"/>
  <c r="C67" i="19"/>
  <c r="F61" i="18"/>
  <c r="G61" i="18"/>
  <c r="B50" i="1"/>
  <c r="K50" i="1"/>
  <c r="G25" i="7" s="1"/>
  <c r="D6" i="1"/>
  <c r="D19" i="1" s="1"/>
  <c r="C6" i="1"/>
  <c r="C19" i="1" s="1"/>
  <c r="I39" i="1"/>
  <c r="E16" i="7" s="1"/>
  <c r="H50" i="1"/>
  <c r="D25" i="7" s="1"/>
  <c r="B39" i="1"/>
  <c r="K16" i="2"/>
  <c r="J39" i="1"/>
  <c r="F16" i="7" s="1"/>
  <c r="K39" i="1"/>
  <c r="G16" i="7" s="1"/>
  <c r="N47" i="20"/>
  <c r="E50" i="1"/>
  <c r="C50" i="1"/>
  <c r="G45" i="1"/>
  <c r="G48" i="1" s="1"/>
  <c r="C24" i="7" s="1"/>
  <c r="K37" i="1"/>
  <c r="G15" i="7" s="1"/>
  <c r="F23" i="2"/>
  <c r="J37" i="1"/>
  <c r="F15" i="7" s="1"/>
  <c r="C39" i="1"/>
  <c r="F45" i="1"/>
  <c r="F48" i="1" s="1"/>
  <c r="C62" i="18"/>
  <c r="C64" i="18" s="1"/>
  <c r="G20" i="2"/>
  <c r="I14" i="3"/>
  <c r="E62" i="18"/>
  <c r="E64" i="18" s="1"/>
  <c r="H16" i="2"/>
  <c r="E24" i="2"/>
  <c r="C23" i="2"/>
  <c r="C21" i="2"/>
  <c r="D35" i="1"/>
  <c r="J20" i="2"/>
  <c r="K23" i="2"/>
  <c r="G26" i="7" s="1"/>
  <c r="H45" i="1"/>
  <c r="H48" i="1" s="1"/>
  <c r="D24" i="7" s="1"/>
  <c r="E14" i="3"/>
  <c r="K14" i="3"/>
  <c r="D62" i="18"/>
  <c r="D64" i="18" s="1"/>
  <c r="F62" i="18"/>
  <c r="F64" i="18" s="1"/>
  <c r="F39" i="1"/>
  <c r="C44" i="20"/>
  <c r="N44" i="20" s="1"/>
  <c r="O37" i="20"/>
  <c r="N37" i="20"/>
  <c r="O38" i="20"/>
  <c r="O13" i="20"/>
  <c r="C42" i="20"/>
  <c r="N35" i="20"/>
  <c r="O35" i="20"/>
  <c r="E45" i="20"/>
  <c r="E45" i="1"/>
  <c r="E48" i="1" s="1"/>
  <c r="D45" i="1"/>
  <c r="N13" i="20"/>
  <c r="B26" i="1"/>
  <c r="K35" i="1"/>
  <c r="G13" i="7" s="1"/>
  <c r="B45" i="1"/>
  <c r="B48" i="1" s="1"/>
  <c r="D58" i="18"/>
  <c r="E78" i="18"/>
  <c r="E84" i="18" s="1"/>
  <c r="H45" i="20"/>
  <c r="O39" i="20"/>
  <c r="G39" i="1"/>
  <c r="N39" i="20"/>
  <c r="G45" i="20"/>
  <c r="C43" i="20"/>
  <c r="N36" i="20"/>
  <c r="O36" i="20"/>
  <c r="J45" i="20"/>
  <c r="N38" i="20"/>
  <c r="D24" i="2"/>
  <c r="O47" i="20"/>
  <c r="L12" i="1"/>
  <c r="L13" i="1" s="1"/>
  <c r="L14" i="1" s="1"/>
  <c r="L25" i="1" s="1"/>
  <c r="F14" i="3"/>
  <c r="J45" i="1"/>
  <c r="J48" i="1" s="1"/>
  <c r="F24" i="7" s="1"/>
  <c r="I45" i="1"/>
  <c r="I48" i="1" s="1"/>
  <c r="E24" i="7" s="1"/>
  <c r="C58" i="18"/>
  <c r="I35" i="1"/>
  <c r="E13" i="7" s="1"/>
  <c r="G50" i="1"/>
  <c r="C25" i="7" s="1"/>
  <c r="K45" i="1"/>
  <c r="K48" i="1" s="1"/>
  <c r="G24" i="7" s="1"/>
  <c r="F78" i="18"/>
  <c r="F84" i="18" s="1"/>
  <c r="D50" i="1"/>
  <c r="D14" i="20"/>
  <c r="I14" i="20"/>
  <c r="G14" i="3"/>
  <c r="F45" i="20"/>
  <c r="D45" i="20"/>
  <c r="C45" i="1"/>
  <c r="C24" i="2"/>
  <c r="H39" i="1"/>
  <c r="D16" i="7" s="1"/>
  <c r="L5" i="1"/>
  <c r="J16" i="2"/>
  <c r="G16" i="2"/>
  <c r="G23" i="2"/>
  <c r="C26" i="7" s="1"/>
  <c r="J14" i="3"/>
  <c r="F50" i="1"/>
  <c r="J14" i="20"/>
  <c r="G14" i="20"/>
  <c r="E14" i="20"/>
  <c r="C35" i="11"/>
  <c r="I76" i="19"/>
  <c r="C61" i="19"/>
  <c r="C85" i="19" s="1"/>
  <c r="G16" i="12"/>
  <c r="D61" i="18"/>
  <c r="H20" i="12"/>
  <c r="F68" i="18"/>
  <c r="H24" i="11"/>
  <c r="H25" i="20" s="1"/>
  <c r="F30" i="11"/>
  <c r="E33" i="11"/>
  <c r="E26" i="20" s="1"/>
  <c r="H70" i="18"/>
  <c r="C76" i="19"/>
  <c r="E15" i="11"/>
  <c r="F33" i="11"/>
  <c r="F26" i="20" s="1"/>
  <c r="D86" i="18"/>
  <c r="F15" i="11"/>
  <c r="J32" i="12"/>
  <c r="I47" i="12" s="1"/>
  <c r="H66" i="18"/>
  <c r="H68" i="18" s="1"/>
  <c r="G15" i="11"/>
  <c r="E30" i="11"/>
  <c r="H19" i="12"/>
  <c r="I66" i="18"/>
  <c r="I68" i="18" s="1"/>
  <c r="C82" i="19"/>
  <c r="F76" i="19"/>
  <c r="E24" i="11"/>
  <c r="E25" i="20" s="1"/>
  <c r="F24" i="11"/>
  <c r="F25" i="20" s="1"/>
  <c r="E41" i="16"/>
  <c r="G24" i="11"/>
  <c r="G25" i="20" s="1"/>
  <c r="I72" i="18"/>
  <c r="G68" i="18"/>
  <c r="I24" i="11"/>
  <c r="I25" i="20" s="1"/>
  <c r="I90" i="18"/>
  <c r="J24" i="11"/>
  <c r="J25" i="20" s="1"/>
  <c r="G90" i="11"/>
  <c r="H90" i="11"/>
  <c r="H30" i="11"/>
  <c r="F70" i="18"/>
  <c r="H61" i="19"/>
  <c r="H85" i="19" s="1"/>
  <c r="G70" i="18"/>
  <c r="E85" i="18"/>
  <c r="E88" i="18" s="1"/>
  <c r="I58" i="18"/>
  <c r="C86" i="18"/>
  <c r="L18" i="11"/>
  <c r="C100" i="11"/>
  <c r="L24" i="11"/>
  <c r="L25" i="20" s="1"/>
  <c r="D82" i="19"/>
  <c r="C18" i="11"/>
  <c r="E82" i="19"/>
  <c r="H76" i="19"/>
  <c r="G30" i="11"/>
  <c r="M38" i="11"/>
  <c r="M44" i="11" s="1"/>
  <c r="M49" i="11" s="1"/>
  <c r="I61" i="19"/>
  <c r="I85" i="19" s="1"/>
  <c r="G76" i="19"/>
  <c r="D18" i="11"/>
  <c r="E68" i="18"/>
  <c r="D69" i="19"/>
  <c r="G58" i="18"/>
  <c r="H58" i="18"/>
  <c r="D79" i="19"/>
  <c r="E79" i="19"/>
  <c r="G81" i="19"/>
  <c r="G82" i="19" s="1"/>
  <c r="G79" i="19"/>
  <c r="E73" i="19"/>
  <c r="I79" i="19"/>
  <c r="G73" i="19"/>
  <c r="G58" i="19"/>
  <c r="D67" i="19"/>
  <c r="F69" i="19"/>
  <c r="H58" i="19"/>
  <c r="E67" i="19"/>
  <c r="G69" i="19"/>
  <c r="I73" i="19"/>
  <c r="I58" i="19"/>
  <c r="F67" i="19"/>
  <c r="H69" i="19"/>
  <c r="G67" i="19"/>
  <c r="I69" i="19"/>
  <c r="D61" i="19"/>
  <c r="D85" i="19" s="1"/>
  <c r="H67" i="19"/>
  <c r="F61" i="19"/>
  <c r="F85" i="19" s="1"/>
  <c r="H63" i="19"/>
  <c r="F81" i="19"/>
  <c r="F82" i="19" s="1"/>
  <c r="F79" i="19"/>
  <c r="I82" i="19"/>
  <c r="H79" i="19"/>
  <c r="F58" i="19"/>
  <c r="F89" i="18"/>
  <c r="G89" i="18"/>
  <c r="G80" i="18"/>
  <c r="H89" i="18"/>
  <c r="H80" i="18"/>
  <c r="H88" i="18"/>
  <c r="H86" i="18"/>
  <c r="C89" i="18"/>
  <c r="C90" i="18" s="1"/>
  <c r="C80" i="18"/>
  <c r="D89" i="18"/>
  <c r="D90" i="18" s="1"/>
  <c r="D80" i="18"/>
  <c r="C71" i="18"/>
  <c r="C72" i="18" s="1"/>
  <c r="D71" i="18"/>
  <c r="D72" i="18" s="1"/>
  <c r="H64" i="18"/>
  <c r="C68" i="18"/>
  <c r="E71" i="18"/>
  <c r="E72" i="18" s="1"/>
  <c r="I78" i="18"/>
  <c r="F85" i="18"/>
  <c r="D68" i="18"/>
  <c r="G85" i="18"/>
  <c r="I62" i="18"/>
  <c r="I64" i="18" s="1"/>
  <c r="E79" i="18"/>
  <c r="F71" i="18"/>
  <c r="G71" i="18"/>
  <c r="H71" i="18"/>
  <c r="C77" i="18"/>
  <c r="C83" i="18" s="1"/>
  <c r="J15" i="16"/>
  <c r="G20" i="12"/>
  <c r="J20" i="12" s="1"/>
  <c r="G19" i="12"/>
  <c r="J19" i="12" s="1"/>
  <c r="H17" i="12"/>
  <c r="G18" i="12"/>
  <c r="H16" i="12"/>
  <c r="E31" i="12"/>
  <c r="I46" i="12" s="1"/>
  <c r="G21" i="12"/>
  <c r="J21" i="12" s="1"/>
  <c r="G17" i="12"/>
  <c r="J17" i="12" s="1"/>
  <c r="C86" i="11"/>
  <c r="C88" i="11" s="1"/>
  <c r="D90" i="11"/>
  <c r="H18" i="11"/>
  <c r="I18" i="11"/>
  <c r="J18" i="11"/>
  <c r="K18" i="11"/>
  <c r="K90" i="11"/>
  <c r="L90" i="11"/>
  <c r="F21" i="11"/>
  <c r="F19" i="20" s="1"/>
  <c r="M20" i="11"/>
  <c r="M21" i="11" s="1"/>
  <c r="M15" i="11"/>
  <c r="M24" i="11"/>
  <c r="M30" i="11"/>
  <c r="F90" i="11"/>
  <c r="M35" i="11"/>
  <c r="M36" i="11" s="1"/>
  <c r="C32" i="1"/>
  <c r="J35" i="1"/>
  <c r="F13" i="7" s="1"/>
  <c r="K28" i="1"/>
  <c r="G9" i="7" s="1"/>
  <c r="L11" i="1"/>
  <c r="H35" i="1"/>
  <c r="D13" i="7" s="1"/>
  <c r="F16" i="2"/>
  <c r="G35" i="1"/>
  <c r="C13" i="7" s="1"/>
  <c r="F35" i="1"/>
  <c r="J28" i="1"/>
  <c r="F9" i="7" s="1"/>
  <c r="B30" i="1"/>
  <c r="K30" i="1"/>
  <c r="G10" i="7" s="1"/>
  <c r="L4" i="1"/>
  <c r="L23" i="1" s="1"/>
  <c r="C16" i="2"/>
  <c r="J30" i="1"/>
  <c r="F10" i="7" s="1"/>
  <c r="H37" i="1"/>
  <c r="D15" i="7" s="1"/>
  <c r="I50" i="1"/>
  <c r="E25" i="7" s="1"/>
  <c r="F28" i="1"/>
  <c r="D21" i="2"/>
  <c r="I30" i="1"/>
  <c r="E10" i="7" s="1"/>
  <c r="C35" i="1"/>
  <c r="G37" i="1"/>
  <c r="C15" i="7" s="1"/>
  <c r="I37" i="1"/>
  <c r="E15" i="7" s="1"/>
  <c r="J50" i="1"/>
  <c r="F25" i="7" s="1"/>
  <c r="E28" i="1"/>
  <c r="H23" i="2"/>
  <c r="D26" i="7" s="1"/>
  <c r="B21" i="2"/>
  <c r="C20" i="2"/>
  <c r="A1" i="2"/>
  <c r="A1" i="4" s="1"/>
  <c r="E1" i="2"/>
  <c r="J14" i="1"/>
  <c r="F22" i="7" s="1"/>
  <c r="C14" i="3"/>
  <c r="C27" i="2"/>
  <c r="L10" i="1"/>
  <c r="E23" i="2"/>
  <c r="B35" i="1"/>
  <c r="D27" i="2"/>
  <c r="E20" i="2"/>
  <c r="E30" i="1"/>
  <c r="D30" i="1"/>
  <c r="C30" i="1"/>
  <c r="H30" i="1"/>
  <c r="D10" i="7" s="1"/>
  <c r="G21" i="2"/>
  <c r="C28" i="1"/>
  <c r="E21" i="2"/>
  <c r="F30" i="1"/>
  <c r="I23" i="2"/>
  <c r="E26" i="7" s="1"/>
  <c r="I14" i="1"/>
  <c r="E22" i="7" s="1"/>
  <c r="H21" i="2"/>
  <c r="I28" i="1"/>
  <c r="E9" i="7" s="1"/>
  <c r="H28" i="1"/>
  <c r="D9" i="7" s="1"/>
  <c r="G6" i="1"/>
  <c r="G28" i="1"/>
  <c r="C9" i="7" s="1"/>
  <c r="E6" i="1"/>
  <c r="B6" i="1"/>
  <c r="D28" i="1"/>
  <c r="G30" i="1"/>
  <c r="C10" i="7" s="1"/>
  <c r="G14" i="1"/>
  <c r="C22" i="7" s="1"/>
  <c r="F14" i="1"/>
  <c r="D20" i="2"/>
  <c r="K14" i="1"/>
  <c r="G22" i="7" s="1"/>
  <c r="H23" i="1"/>
  <c r="J6" i="1"/>
  <c r="J32" i="1" s="1"/>
  <c r="C14" i="1"/>
  <c r="I6" i="1"/>
  <c r="I32" i="1" s="1"/>
  <c r="J23" i="2"/>
  <c r="F26" i="7" s="1"/>
  <c r="I23" i="1"/>
  <c r="K20" i="2"/>
  <c r="B16" i="2"/>
  <c r="D23" i="2"/>
  <c r="F20" i="2"/>
  <c r="J24" i="2"/>
  <c r="F27" i="7" s="1"/>
  <c r="L7" i="1"/>
  <c r="E16" i="2"/>
  <c r="B14" i="3"/>
  <c r="I24" i="2"/>
  <c r="E27" i="7" s="1"/>
  <c r="H24" i="2"/>
  <c r="D27" i="7" s="1"/>
  <c r="D13" i="1"/>
  <c r="D39" i="1" s="1"/>
  <c r="L8" i="1"/>
  <c r="N8" i="1" s="1"/>
  <c r="D14" i="3"/>
  <c r="J23" i="1"/>
  <c r="K6" i="1"/>
  <c r="K32" i="1" s="1"/>
  <c r="I68" i="19" s="1"/>
  <c r="K24" i="2"/>
  <c r="G27" i="7" s="1"/>
  <c r="B20" i="2"/>
  <c r="L6" i="1"/>
  <c r="B23" i="2"/>
  <c r="G24" i="2"/>
  <c r="C27" i="7" s="1"/>
  <c r="F21" i="2"/>
  <c r="B14" i="1"/>
  <c r="I16" i="2"/>
  <c r="H14" i="1"/>
  <c r="D22" i="7" s="1"/>
  <c r="L9" i="1"/>
  <c r="M9" i="1" s="1"/>
  <c r="F24" i="2"/>
  <c r="I20" i="2"/>
  <c r="H20" i="2"/>
  <c r="K23" i="1"/>
  <c r="H6" i="1"/>
  <c r="H32" i="1" s="1"/>
  <c r="F68" i="19" s="1"/>
  <c r="F6" i="1"/>
  <c r="F32" i="1" s="1"/>
  <c r="D68" i="19" s="1"/>
  <c r="E1" i="4"/>
  <c r="H90" i="18" l="1"/>
  <c r="H92" i="18" s="1"/>
  <c r="C31" i="1"/>
  <c r="G40" i="1"/>
  <c r="C17" i="7" s="1"/>
  <c r="H42" i="26"/>
  <c r="H51" i="26" s="1"/>
  <c r="H53" i="26" s="1"/>
  <c r="H57" i="26" s="1"/>
  <c r="H65" i="26" s="1"/>
  <c r="G68" i="19"/>
  <c r="G70" i="19" s="1"/>
  <c r="I42" i="26"/>
  <c r="I44" i="26" s="1"/>
  <c r="I64" i="26" s="1"/>
  <c r="H68" i="19"/>
  <c r="B47" i="1"/>
  <c r="H24" i="12"/>
  <c r="H23" i="12"/>
  <c r="E37" i="12" s="1"/>
  <c r="D32" i="1"/>
  <c r="D33" i="1" s="1"/>
  <c r="D47" i="1"/>
  <c r="K40" i="1"/>
  <c r="G17" i="7" s="1"/>
  <c r="D31" i="1"/>
  <c r="G10" i="16"/>
  <c r="J42" i="26"/>
  <c r="G42" i="26"/>
  <c r="J16" i="12"/>
  <c r="G24" i="12"/>
  <c r="G23" i="12"/>
  <c r="C47" i="1"/>
  <c r="N11" i="1"/>
  <c r="J40" i="1"/>
  <c r="F17" i="7" s="1"/>
  <c r="E74" i="18"/>
  <c r="C40" i="1"/>
  <c r="O25" i="20"/>
  <c r="F72" i="18"/>
  <c r="F74" i="18" s="1"/>
  <c r="O26" i="20"/>
  <c r="D40" i="1"/>
  <c r="O44" i="20"/>
  <c r="D92" i="18"/>
  <c r="H40" i="1"/>
  <c r="D17" i="7" s="1"/>
  <c r="K25" i="1"/>
  <c r="M25" i="1" s="1"/>
  <c r="M14" i="1" s="1"/>
  <c r="D48" i="1"/>
  <c r="N42" i="20"/>
  <c r="O42" i="20"/>
  <c r="D70" i="19"/>
  <c r="C48" i="1"/>
  <c r="C16" i="7"/>
  <c r="N25" i="20"/>
  <c r="L19" i="1"/>
  <c r="L24" i="1" s="1"/>
  <c r="I70" i="19"/>
  <c r="M23" i="1"/>
  <c r="M4" i="1" s="1"/>
  <c r="C45" i="20"/>
  <c r="O43" i="20"/>
  <c r="N43" i="20"/>
  <c r="C29" i="20"/>
  <c r="C21" i="20"/>
  <c r="C33" i="20"/>
  <c r="C33" i="1"/>
  <c r="F47" i="1"/>
  <c r="I40" i="1"/>
  <c r="E17" i="7" s="1"/>
  <c r="F80" i="18"/>
  <c r="C90" i="11"/>
  <c r="C48" i="20"/>
  <c r="N26" i="20"/>
  <c r="B32" i="1"/>
  <c r="C26" i="1"/>
  <c r="G72" i="18"/>
  <c r="G74" i="18" s="1"/>
  <c r="M39" i="11"/>
  <c r="E21" i="11"/>
  <c r="E19" i="20" s="1"/>
  <c r="D21" i="11"/>
  <c r="D19" i="20" s="1"/>
  <c r="E86" i="18"/>
  <c r="D74" i="18"/>
  <c r="C74" i="18"/>
  <c r="I90" i="11"/>
  <c r="E90" i="11"/>
  <c r="C21" i="11"/>
  <c r="C19" i="20" s="1"/>
  <c r="J90" i="11"/>
  <c r="H72" i="18"/>
  <c r="H74" i="18" s="1"/>
  <c r="M42" i="11"/>
  <c r="C92" i="18"/>
  <c r="G21" i="11"/>
  <c r="G19" i="20" s="1"/>
  <c r="I74" i="18"/>
  <c r="E80" i="18"/>
  <c r="E89" i="18"/>
  <c r="E90" i="18" s="1"/>
  <c r="G86" i="18"/>
  <c r="G88" i="18"/>
  <c r="G90" i="18" s="1"/>
  <c r="F88" i="18"/>
  <c r="F90" i="18" s="1"/>
  <c r="F86" i="18"/>
  <c r="I80" i="18"/>
  <c r="I84" i="18"/>
  <c r="I86" i="18" s="1"/>
  <c r="I92" i="18" s="1"/>
  <c r="K15" i="16"/>
  <c r="J18" i="12"/>
  <c r="C39" i="12"/>
  <c r="H21" i="11"/>
  <c r="H19" i="20" s="1"/>
  <c r="K21" i="11"/>
  <c r="K19" i="20" s="1"/>
  <c r="I21" i="11"/>
  <c r="I19" i="20" s="1"/>
  <c r="F27" i="11"/>
  <c r="F20" i="20" s="1"/>
  <c r="F38" i="11"/>
  <c r="F35" i="11"/>
  <c r="M45" i="11"/>
  <c r="L21" i="11"/>
  <c r="L19" i="20" s="1"/>
  <c r="L26" i="11"/>
  <c r="D35" i="11"/>
  <c r="D27" i="11"/>
  <c r="D20" i="20" s="1"/>
  <c r="D38" i="11"/>
  <c r="C27" i="11"/>
  <c r="C20" i="20" s="1"/>
  <c r="C36" i="11"/>
  <c r="C38" i="11"/>
  <c r="E38" i="11"/>
  <c r="E27" i="11"/>
  <c r="E20" i="20" s="1"/>
  <c r="E35" i="11"/>
  <c r="J21" i="11"/>
  <c r="J19" i="20" s="1"/>
  <c r="J47" i="1"/>
  <c r="F23" i="7" s="1"/>
  <c r="M11" i="1"/>
  <c r="H47" i="1"/>
  <c r="D23" i="7" s="1"/>
  <c r="G47" i="1"/>
  <c r="C23" i="7" s="1"/>
  <c r="G32" i="1"/>
  <c r="E68" i="19" s="1"/>
  <c r="K47" i="1"/>
  <c r="G23" i="7" s="1"/>
  <c r="I47" i="1"/>
  <c r="E23" i="7" s="1"/>
  <c r="E28" i="2"/>
  <c r="E29" i="2"/>
  <c r="E47" i="1"/>
  <c r="E32" i="1"/>
  <c r="E30" i="2"/>
  <c r="E13" i="1"/>
  <c r="D37" i="1"/>
  <c r="J25" i="1"/>
  <c r="F19" i="1"/>
  <c r="F33" i="1"/>
  <c r="F31" i="1"/>
  <c r="H19" i="1"/>
  <c r="H33" i="1"/>
  <c r="D12" i="7" s="1"/>
  <c r="H31" i="1"/>
  <c r="D11" i="7" s="1"/>
  <c r="K19" i="1"/>
  <c r="K31" i="1"/>
  <c r="G11" i="7" s="1"/>
  <c r="K33" i="1"/>
  <c r="G12" i="7" s="1"/>
  <c r="B19" i="1"/>
  <c r="B31" i="1"/>
  <c r="N23" i="1"/>
  <c r="N4" i="1" s="1"/>
  <c r="E19" i="1"/>
  <c r="E31" i="1"/>
  <c r="G19" i="1"/>
  <c r="G31" i="1"/>
  <c r="C11" i="7" s="1"/>
  <c r="I19" i="1"/>
  <c r="I33" i="1"/>
  <c r="E12" i="7" s="1"/>
  <c r="I31" i="1"/>
  <c r="E11" i="7" s="1"/>
  <c r="J19" i="1"/>
  <c r="J33" i="1"/>
  <c r="F12" i="7" s="1"/>
  <c r="J31" i="1"/>
  <c r="F11" i="7" s="1"/>
  <c r="D14" i="1"/>
  <c r="M8" i="1"/>
  <c r="N9" i="1"/>
  <c r="I51" i="26" l="1"/>
  <c r="I53" i="26" s="1"/>
  <c r="I57" i="26" s="1"/>
  <c r="I65" i="26" s="1"/>
  <c r="I67" i="26" s="1"/>
  <c r="F70" i="19"/>
  <c r="C68" i="19"/>
  <c r="C70" i="19" s="1"/>
  <c r="E70" i="19"/>
  <c r="H44" i="26"/>
  <c r="H64" i="26" s="1"/>
  <c r="H67" i="26" s="1"/>
  <c r="J24" i="12"/>
  <c r="J36" i="12" s="1"/>
  <c r="J23" i="12"/>
  <c r="G51" i="26"/>
  <c r="G53" i="26" s="1"/>
  <c r="G57" i="26" s="1"/>
  <c r="G44" i="26"/>
  <c r="G64" i="26" s="1"/>
  <c r="J51" i="26"/>
  <c r="J53" i="26" s="1"/>
  <c r="J57" i="26" s="1"/>
  <c r="J44" i="26"/>
  <c r="J64" i="26" s="1"/>
  <c r="B33" i="1"/>
  <c r="H10" i="16"/>
  <c r="G12" i="16"/>
  <c r="H70" i="19"/>
  <c r="F42" i="26"/>
  <c r="D28" i="2"/>
  <c r="O48" i="20"/>
  <c r="N48" i="20"/>
  <c r="L14" i="20"/>
  <c r="L35" i="11"/>
  <c r="L36" i="11" s="1"/>
  <c r="G33" i="1"/>
  <c r="C12" i="7" s="1"/>
  <c r="C27" i="20"/>
  <c r="E36" i="11"/>
  <c r="E29" i="20"/>
  <c r="E15" i="20"/>
  <c r="E33" i="20"/>
  <c r="E21" i="20"/>
  <c r="E27" i="20" s="1"/>
  <c r="D36" i="11"/>
  <c r="D33" i="20"/>
  <c r="D29" i="20"/>
  <c r="D21" i="20"/>
  <c r="D27" i="20" s="1"/>
  <c r="D15" i="20"/>
  <c r="O19" i="20"/>
  <c r="F36" i="11"/>
  <c r="F21" i="20"/>
  <c r="F27" i="20" s="1"/>
  <c r="F15" i="20"/>
  <c r="F33" i="20"/>
  <c r="F29" i="20"/>
  <c r="E33" i="1"/>
  <c r="N19" i="20"/>
  <c r="N45" i="20"/>
  <c r="O45" i="20"/>
  <c r="G92" i="18"/>
  <c r="E92" i="18"/>
  <c r="G35" i="11"/>
  <c r="G27" i="11"/>
  <c r="G20" i="20" s="1"/>
  <c r="G38" i="11"/>
  <c r="F92" i="18"/>
  <c r="L15" i="16"/>
  <c r="D39" i="12"/>
  <c r="E39" i="12" s="1"/>
  <c r="E38" i="12" s="1"/>
  <c r="J47" i="12" s="1"/>
  <c r="D38" i="12"/>
  <c r="J46" i="12"/>
  <c r="D37" i="12"/>
  <c r="L38" i="11"/>
  <c r="L27" i="11"/>
  <c r="L20" i="20" s="1"/>
  <c r="J27" i="11"/>
  <c r="J20" i="20" s="1"/>
  <c r="J35" i="11"/>
  <c r="J38" i="11"/>
  <c r="M53" i="11"/>
  <c r="M55" i="11" s="1"/>
  <c r="F42" i="11"/>
  <c r="F23" i="20" s="1"/>
  <c r="F44" i="11"/>
  <c r="F39" i="11"/>
  <c r="F22" i="20" s="1"/>
  <c r="I35" i="11"/>
  <c r="I27" i="11"/>
  <c r="I20" i="20" s="1"/>
  <c r="I38" i="11"/>
  <c r="E42" i="11"/>
  <c r="E23" i="20" s="1"/>
  <c r="E44" i="11"/>
  <c r="E39" i="11"/>
  <c r="E22" i="20" s="1"/>
  <c r="C39" i="11"/>
  <c r="C22" i="20" s="1"/>
  <c r="C42" i="11"/>
  <c r="C23" i="20" s="1"/>
  <c r="C44" i="11"/>
  <c r="K27" i="11"/>
  <c r="K20" i="20" s="1"/>
  <c r="K38" i="11"/>
  <c r="K35" i="11"/>
  <c r="D42" i="11"/>
  <c r="D23" i="20" s="1"/>
  <c r="D44" i="11"/>
  <c r="D39" i="11"/>
  <c r="D22" i="20" s="1"/>
  <c r="H27" i="11"/>
  <c r="H20" i="20" s="1"/>
  <c r="H38" i="11"/>
  <c r="H35" i="11"/>
  <c r="E14" i="1"/>
  <c r="I25" i="1" s="1"/>
  <c r="E37" i="1"/>
  <c r="F37" i="1"/>
  <c r="E39" i="1"/>
  <c r="H24" i="1"/>
  <c r="K24" i="1"/>
  <c r="M24" i="1" s="1"/>
  <c r="M6" i="1" s="1"/>
  <c r="M10" i="1" s="1"/>
  <c r="M12" i="1" s="1"/>
  <c r="M13" i="1" s="1"/>
  <c r="M15" i="1" s="1"/>
  <c r="J24" i="1"/>
  <c r="I24" i="1"/>
  <c r="H25" i="1" l="1"/>
  <c r="N25" i="1" s="1"/>
  <c r="N14" i="1" s="1"/>
  <c r="O20" i="20"/>
  <c r="F51" i="26"/>
  <c r="F53" i="26" s="1"/>
  <c r="F44" i="26"/>
  <c r="H12" i="16"/>
  <c r="I10" i="16"/>
  <c r="G13" i="16"/>
  <c r="H13" i="16" s="1"/>
  <c r="I13" i="16" s="1"/>
  <c r="J13" i="16" s="1"/>
  <c r="K13" i="16" s="1"/>
  <c r="J65" i="26"/>
  <c r="J67" i="26" s="1"/>
  <c r="G65" i="26"/>
  <c r="G67" i="26" s="1"/>
  <c r="J60" i="26"/>
  <c r="J59" i="26"/>
  <c r="I36" i="11"/>
  <c r="I15" i="20"/>
  <c r="I29" i="20"/>
  <c r="I21" i="20"/>
  <c r="I27" i="20" s="1"/>
  <c r="I33" i="20"/>
  <c r="D31" i="20"/>
  <c r="D49" i="11"/>
  <c r="K36" i="11"/>
  <c r="K21" i="20"/>
  <c r="K27" i="20" s="1"/>
  <c r="K29" i="20"/>
  <c r="K15" i="20"/>
  <c r="K33" i="20"/>
  <c r="J36" i="11"/>
  <c r="J21" i="20"/>
  <c r="J27" i="20" s="1"/>
  <c r="J15" i="20"/>
  <c r="J29" i="20"/>
  <c r="J33" i="20"/>
  <c r="N20" i="20"/>
  <c r="H36" i="11"/>
  <c r="H33" i="20"/>
  <c r="H15" i="20"/>
  <c r="H21" i="20"/>
  <c r="H27" i="20" s="1"/>
  <c r="H29" i="20"/>
  <c r="F31" i="20"/>
  <c r="F49" i="11"/>
  <c r="C31" i="20"/>
  <c r="C49" i="11"/>
  <c r="G36" i="11"/>
  <c r="G21" i="20"/>
  <c r="G27" i="20" s="1"/>
  <c r="G33" i="20"/>
  <c r="G15" i="20"/>
  <c r="G29" i="20"/>
  <c r="L33" i="20"/>
  <c r="L15" i="20"/>
  <c r="L29" i="20"/>
  <c r="L21" i="20"/>
  <c r="L27" i="20" s="1"/>
  <c r="O14" i="20"/>
  <c r="N14" i="20"/>
  <c r="E31" i="20"/>
  <c r="E49" i="11"/>
  <c r="D41" i="12"/>
  <c r="J48" i="12"/>
  <c r="G44" i="11"/>
  <c r="G42" i="11"/>
  <c r="G23" i="20" s="1"/>
  <c r="G39" i="11"/>
  <c r="G22" i="20" s="1"/>
  <c r="E41" i="12"/>
  <c r="H39" i="11"/>
  <c r="H22" i="20" s="1"/>
  <c r="H44" i="11"/>
  <c r="H42" i="11"/>
  <c r="H23" i="20" s="1"/>
  <c r="D45" i="11"/>
  <c r="K44" i="11"/>
  <c r="K39" i="11"/>
  <c r="K22" i="20" s="1"/>
  <c r="K42" i="11"/>
  <c r="K23" i="20" s="1"/>
  <c r="J44" i="11"/>
  <c r="J39" i="11"/>
  <c r="J22" i="20" s="1"/>
  <c r="J42" i="11"/>
  <c r="J23" i="20" s="1"/>
  <c r="C45" i="11"/>
  <c r="L44" i="11"/>
  <c r="L39" i="11"/>
  <c r="L22" i="20" s="1"/>
  <c r="L42" i="11"/>
  <c r="L23" i="20" s="1"/>
  <c r="E45" i="11"/>
  <c r="F45" i="11"/>
  <c r="I44" i="11"/>
  <c r="I39" i="11"/>
  <c r="I22" i="20" s="1"/>
  <c r="I42" i="11"/>
  <c r="I23" i="20" s="1"/>
  <c r="N24" i="1"/>
  <c r="N6" i="1" s="1"/>
  <c r="N10" i="1" s="1"/>
  <c r="N12" i="1" s="1"/>
  <c r="N13" i="1" s="1"/>
  <c r="M5" i="1"/>
  <c r="E40" i="1"/>
  <c r="F40" i="1"/>
  <c r="N15" i="1" l="1"/>
  <c r="J37" i="12"/>
  <c r="J39" i="12" s="1"/>
  <c r="J70" i="26"/>
  <c r="J69" i="26"/>
  <c r="H14" i="16"/>
  <c r="I12" i="16"/>
  <c r="I14" i="16" s="1"/>
  <c r="J10" i="16"/>
  <c r="N5" i="1"/>
  <c r="G14" i="16"/>
  <c r="D22" i="16"/>
  <c r="O27" i="20"/>
  <c r="D17" i="20"/>
  <c r="O23" i="20"/>
  <c r="O22" i="20"/>
  <c r="N23" i="20"/>
  <c r="O15" i="20"/>
  <c r="N15" i="20"/>
  <c r="N22" i="20"/>
  <c r="J31" i="20"/>
  <c r="J49" i="11"/>
  <c r="N27" i="20"/>
  <c r="O21" i="20"/>
  <c r="H31" i="20"/>
  <c r="H49" i="11"/>
  <c r="I31" i="20"/>
  <c r="I49" i="11"/>
  <c r="N29" i="20"/>
  <c r="O33" i="20"/>
  <c r="K31" i="20"/>
  <c r="K49" i="11"/>
  <c r="N21" i="20"/>
  <c r="N33" i="20"/>
  <c r="L31" i="20"/>
  <c r="L49" i="11"/>
  <c r="G31" i="20"/>
  <c r="G49" i="11"/>
  <c r="E17" i="20"/>
  <c r="F17" i="20"/>
  <c r="O29" i="20"/>
  <c r="G45" i="11"/>
  <c r="C53" i="11"/>
  <c r="C55" i="11" s="1"/>
  <c r="C30" i="20" s="1"/>
  <c r="K45" i="11"/>
  <c r="D50" i="11"/>
  <c r="D53" i="11"/>
  <c r="D55" i="11" s="1"/>
  <c r="D30" i="20" s="1"/>
  <c r="D32" i="20" s="1"/>
  <c r="H45" i="11"/>
  <c r="L45" i="11"/>
  <c r="J45" i="11"/>
  <c r="I45" i="11"/>
  <c r="F50" i="11"/>
  <c r="F53" i="11"/>
  <c r="F55" i="11" s="1"/>
  <c r="F30" i="20" s="1"/>
  <c r="F32" i="20" s="1"/>
  <c r="E50" i="11"/>
  <c r="E53" i="11"/>
  <c r="E55" i="11" s="1"/>
  <c r="E30" i="20" s="1"/>
  <c r="E32" i="20" s="1"/>
  <c r="L16" i="16" l="1"/>
  <c r="E27" i="16"/>
  <c r="C62" i="19"/>
  <c r="C64" i="19" s="1"/>
  <c r="C86" i="19" s="1"/>
  <c r="C87" i="19" s="1"/>
  <c r="O31" i="20"/>
  <c r="J16" i="16"/>
  <c r="K10" i="16"/>
  <c r="J12" i="16"/>
  <c r="J14" i="16" s="1"/>
  <c r="I16" i="16"/>
  <c r="I18" i="16" s="1"/>
  <c r="H16" i="16"/>
  <c r="H18" i="16" s="1"/>
  <c r="K16" i="16"/>
  <c r="N31" i="20"/>
  <c r="N11" i="22" a="1"/>
  <c r="N11" i="22" s="1"/>
  <c r="I17" i="20"/>
  <c r="L17" i="20"/>
  <c r="C32" i="20"/>
  <c r="K17" i="20"/>
  <c r="G17" i="20"/>
  <c r="H17" i="20"/>
  <c r="J17" i="20"/>
  <c r="G50" i="11"/>
  <c r="G53" i="11"/>
  <c r="G55" i="11" s="1"/>
  <c r="G30" i="20" s="1"/>
  <c r="G32" i="20" s="1"/>
  <c r="I50" i="11"/>
  <c r="I53" i="11"/>
  <c r="I55" i="11" s="1"/>
  <c r="I30" i="20" s="1"/>
  <c r="I32" i="20" s="1"/>
  <c r="J50" i="11"/>
  <c r="J53" i="11"/>
  <c r="J55" i="11" s="1"/>
  <c r="J30" i="20" s="1"/>
  <c r="J32" i="20" s="1"/>
  <c r="L50" i="11"/>
  <c r="L53" i="11"/>
  <c r="L55" i="11" s="1"/>
  <c r="L30" i="20" s="1"/>
  <c r="L32" i="20" s="1"/>
  <c r="M50" i="11"/>
  <c r="H50" i="11"/>
  <c r="H53" i="11"/>
  <c r="H55" i="11" s="1"/>
  <c r="H30" i="20" s="1"/>
  <c r="H32" i="20" s="1"/>
  <c r="K50" i="11"/>
  <c r="K53" i="11"/>
  <c r="K55" i="11" s="1"/>
  <c r="K30" i="20" s="1"/>
  <c r="K32" i="20" s="1"/>
  <c r="E62" i="19" l="1"/>
  <c r="E64" i="19" s="1"/>
  <c r="E86" i="19" s="1"/>
  <c r="E87" i="19" s="1"/>
  <c r="D62" i="19"/>
  <c r="D64" i="19" s="1"/>
  <c r="H62" i="19"/>
  <c r="H64" i="19" s="1"/>
  <c r="H86" i="19" s="1"/>
  <c r="H87" i="19" s="1"/>
  <c r="I62" i="19"/>
  <c r="I64" i="19" s="1"/>
  <c r="I86" i="19" s="1"/>
  <c r="I87" i="19" s="1"/>
  <c r="G62" i="19"/>
  <c r="G64" i="19" s="1"/>
  <c r="G86" i="19" s="1"/>
  <c r="G87" i="19" s="1"/>
  <c r="F62" i="19"/>
  <c r="F64" i="19" s="1"/>
  <c r="F86" i="19" s="1"/>
  <c r="F87" i="19" s="1"/>
  <c r="L10" i="16"/>
  <c r="L12" i="16" s="1"/>
  <c r="L14" i="16" s="1"/>
  <c r="K12" i="16"/>
  <c r="K14" i="16" s="1"/>
  <c r="K18" i="16" s="1"/>
  <c r="J18" i="16"/>
  <c r="O16" i="22"/>
  <c r="O14" i="22"/>
  <c r="O13" i="22"/>
  <c r="O20" i="22"/>
  <c r="O19" i="22"/>
  <c r="O17" i="22"/>
  <c r="O15" i="22"/>
  <c r="O12" i="22"/>
  <c r="O18" i="22"/>
  <c r="N17" i="20"/>
  <c r="O17" i="20"/>
  <c r="N30" i="20"/>
  <c r="N32" i="20"/>
  <c r="O32" i="20"/>
  <c r="N22" i="22"/>
  <c r="N23" i="22"/>
  <c r="N24" i="22"/>
  <c r="N25" i="22"/>
  <c r="N21" i="22"/>
  <c r="O21" i="22" s="1"/>
  <c r="O30" i="20"/>
  <c r="D86" i="19" l="1"/>
  <c r="D87" i="19" s="1"/>
  <c r="O25" i="22"/>
  <c r="O24" i="22"/>
  <c r="O23" i="22"/>
  <c r="E26" i="16"/>
  <c r="E30" i="16" s="1"/>
  <c r="L18" i="16"/>
  <c r="E35" i="16" s="1"/>
  <c r="O22" i="22"/>
  <c r="E36" i="16" l="1"/>
  <c r="E37" i="16" s="1"/>
  <c r="E42" i="16" s="1"/>
  <c r="E45" i="16" s="1"/>
  <c r="E48" i="16" l="1"/>
  <c r="H29"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<sst xmlns="http://schemas.openxmlformats.org/spreadsheetml/2006/main" count="17625" uniqueCount="8937">
  <si>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</si>
  <si>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</si>
  <si>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</si>
  <si>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</si>
  <si>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</si>
  <si>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</si>
  <si>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</si>
  <si>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</si>
  <si>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</si>
  <si>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</si>
  <si>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</si>
  <si>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</si>
  <si>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</si>
  <si>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</si>
  <si>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</si>
  <si>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</si>
  <si>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</si>
  <si>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</si>
  <si>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</si>
  <si>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</si>
  <si>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</si>
  <si>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</si>
  <si>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</si>
  <si>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</si>
  <si>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</si>
  <si>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</si>
  <si>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</si>
  <si>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</si>
  <si>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</si>
  <si>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</si>
  <si>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</si>
  <si>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</si>
  <si>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</si>
  <si>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</si>
  <si>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</si>
  <si>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</si>
  <si>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</si>
  <si>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</si>
  <si>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</si>
  <si>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</si>
  <si>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</si>
  <si>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</si>
  <si>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</si>
  <si>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</si>
  <si>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</si>
  <si>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</si>
  <si>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</si>
  <si>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</si>
  <si>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</si>
  <si>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</si>
  <si>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</si>
  <si>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</si>
  <si>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</si>
  <si>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</si>
  <si>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</si>
  <si>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</si>
  <si>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</si>
  <si>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</si>
  <si>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</si>
  <si>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</si>
  <si>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</si>
  <si>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</si>
  <si>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</si>
  <si>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HINDUSTAN UNILEVER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</si>
  <si>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</si>
  <si>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</si>
  <si>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</si>
  <si>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</si>
  <si>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</si>
  <si>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</si>
  <si>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</si>
  <si>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</si>
  <si>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</si>
  <si>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</si>
  <si>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</si>
  <si>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</si>
  <si>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</si>
  <si>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</si>
  <si>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</si>
  <si>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</si>
  <si>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</si>
  <si>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</si>
  <si>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</si>
  <si>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</si>
  <si>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</si>
  <si>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</si>
  <si>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</si>
  <si>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</si>
  <si>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</si>
  <si>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</si>
  <si>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</si>
  <si>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</si>
  <si>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</si>
  <si>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r>
      <t>ITC Limited</t>
    </r>
    <r>
      <rPr>
        <sz val="10"/>
        <color rgb="FF202122"/>
        <rFont val="Arial"/>
        <family val="2"/>
      </rPr>
      <t> is an Indian </t>
    </r>
    <r>
      <rPr>
        <sz val="10"/>
        <color rgb="FF3366CC"/>
        <rFont val="Arial"/>
        <family val="2"/>
      </rPr>
      <t>conglomerate</t>
    </r>
    <r>
      <rPr>
        <sz val="10"/>
        <color rgb="FF202122"/>
        <rFont val="Arial"/>
        <family val="2"/>
      </rPr>
      <t>, headquartered in </t>
    </r>
    <r>
      <rPr>
        <sz val="10"/>
        <color rgb="FF3366CC"/>
        <rFont val="Arial"/>
        <family val="2"/>
      </rPr>
      <t>Kolkata</t>
    </r>
    <r>
      <rPr>
        <sz val="10"/>
        <color rgb="FF202122"/>
        <rFont val="Arial"/>
        <family val="2"/>
      </rPr>
      <t>.It has a presence across six business segments, namely </t>
    </r>
    <r>
      <rPr>
        <sz val="10"/>
        <color rgb="FF3366CC"/>
        <rFont val="Arial"/>
        <family val="2"/>
      </rPr>
      <t>FMCG</t>
    </r>
    <r>
      <rPr>
        <sz val="10"/>
        <color rgb="FF202122"/>
        <rFont val="Arial"/>
        <family val="2"/>
      </rPr>
      <t>, </t>
    </r>
    <r>
      <rPr>
        <sz val="10"/>
        <color rgb="FF3366CC"/>
        <rFont val="Arial"/>
        <family val="2"/>
      </rPr>
      <t>agribusiness</t>
    </r>
    <r>
      <rPr>
        <sz val="10"/>
        <color rgb="FF202122"/>
        <rFont val="Arial"/>
        <family val="2"/>
      </rPr>
      <t>, </t>
    </r>
    <r>
      <rPr>
        <sz val="10"/>
        <color rgb="FF3366CC"/>
        <rFont val="Arial"/>
        <family val="2"/>
      </rPr>
      <t>information technology</t>
    </r>
    <r>
      <rPr>
        <sz val="10"/>
        <color rgb="FF202122"/>
        <rFont val="Arial"/>
        <family val="2"/>
      </rPr>
      <t>, </t>
    </r>
    <r>
      <rPr>
        <sz val="10"/>
        <color rgb="FF3366CC"/>
        <rFont val="Arial"/>
        <family val="2"/>
      </rPr>
      <t>paper products</t>
    </r>
    <r>
      <rPr>
        <sz val="10"/>
        <color rgb="FF202122"/>
        <rFont val="Arial"/>
        <family val="2"/>
      </rPr>
      <t>, and </t>
    </r>
    <r>
      <rPr>
        <sz val="10"/>
        <color rgb="FF3366CC"/>
        <rFont val="Arial"/>
        <family val="2"/>
      </rPr>
      <t>packaging</t>
    </r>
    <r>
      <rPr>
        <sz val="10"/>
        <color rgb="FF202122"/>
        <rFont val="Arial"/>
        <family val="2"/>
      </rPr>
      <t>. It generates a plurality of its revenue from tobacco products.ITC is the second-largest FMCG company in India and the third-largest tobacco company in the world. It employs 36,500 people at more than 60 locations across India.</t>
    </r>
  </si>
  <si>
    <t>Key Financial Metrics</t>
  </si>
  <si>
    <t>INR (Crs)</t>
  </si>
  <si>
    <t>Total sales</t>
  </si>
  <si>
    <t>Sales Growth (Y-O-Y)</t>
  </si>
  <si>
    <t>Sales groeth yoy</t>
  </si>
  <si>
    <t>Gross profit</t>
  </si>
  <si>
    <t>grosa profit margin</t>
  </si>
  <si>
    <t>EBITDA Margin</t>
  </si>
  <si>
    <t>EBIT</t>
  </si>
  <si>
    <t>EBIT MARGIN</t>
  </si>
  <si>
    <t>Gross Prifit Margin (%)</t>
  </si>
  <si>
    <t>EBITDA Margin (%)</t>
  </si>
  <si>
    <t>EBIT Margin (%)</t>
  </si>
  <si>
    <t>Net Profit Margin</t>
  </si>
  <si>
    <t>Net profit Margin (%)</t>
  </si>
  <si>
    <t>Earnings Per Share (In Rs)</t>
  </si>
  <si>
    <t>EPS Growth (Y-O-Y)</t>
  </si>
  <si>
    <t>Eps Yoy</t>
  </si>
  <si>
    <t>DPS YOY</t>
  </si>
  <si>
    <t>Dividend Per Share (In Rs)</t>
  </si>
  <si>
    <t>DPS Growth (Y-O-Y)</t>
  </si>
  <si>
    <t>Dividend</t>
  </si>
  <si>
    <t>Date</t>
  </si>
  <si>
    <t>Close</t>
  </si>
  <si>
    <t>Share Price - 5Y</t>
  </si>
  <si>
    <t>Market Cap</t>
  </si>
  <si>
    <t>debt</t>
  </si>
  <si>
    <t>cash</t>
  </si>
  <si>
    <t>EV</t>
  </si>
  <si>
    <t>EV EBITDA</t>
  </si>
  <si>
    <t>EV sales</t>
  </si>
  <si>
    <t>Book value</t>
  </si>
  <si>
    <t>P/B</t>
  </si>
  <si>
    <t xml:space="preserve"> </t>
  </si>
  <si>
    <t>Key Financial Ratios</t>
  </si>
  <si>
    <t>Price To Earnings</t>
  </si>
  <si>
    <t>Ev / EBITDA</t>
  </si>
  <si>
    <t>EV / Sales</t>
  </si>
  <si>
    <t>Price To Book Value</t>
  </si>
  <si>
    <t>Return On Capital Employed (%)</t>
  </si>
  <si>
    <t>Return on Equity (%)</t>
  </si>
  <si>
    <t>Volume</t>
  </si>
  <si>
    <t>VOLUME- 5Y</t>
  </si>
  <si>
    <t>Shareholder's name</t>
  </si>
  <si>
    <t>Tobacco Manufacturers (India) Limited</t>
  </si>
  <si>
    <t>Life Insurance Corporation of India</t>
  </si>
  <si>
    <t>Specified Undertaking of the Unit Trust of India</t>
  </si>
  <si>
    <t>Myddleton Investment Company Limited</t>
  </si>
  <si>
    <t>SBI Mutual Funds</t>
  </si>
  <si>
    <t>ICICI Prudential Mutual Funds</t>
  </si>
  <si>
    <t>GQG Partners Emerging Markets Equity Fund</t>
  </si>
  <si>
    <t>General Insurance Corporation of India</t>
  </si>
  <si>
    <t>NPS Trust (various Pension Funds)</t>
  </si>
  <si>
    <t>Market value (In Crs)</t>
  </si>
  <si>
    <t>No Of Shares</t>
  </si>
  <si>
    <t xml:space="preserve">% Holding </t>
  </si>
  <si>
    <t xml:space="preserve"> Goldman Sachs GQG Partners International Opportunities Fund</t>
  </si>
  <si>
    <t xml:space="preserve">FIIs </t>
  </si>
  <si>
    <t xml:space="preserve">DIIs </t>
  </si>
  <si>
    <t>Public &amp; Government</t>
  </si>
  <si>
    <t>Shareholder Pattern</t>
  </si>
  <si>
    <t>Top 10 Shareholders</t>
  </si>
  <si>
    <t>Capital Structure</t>
  </si>
  <si>
    <t>Share Price on xxx</t>
  </si>
  <si>
    <t>Number Of shares o/s</t>
  </si>
  <si>
    <t>Less: Cash &amp; Equivalents</t>
  </si>
  <si>
    <t>Add: Total Debt</t>
  </si>
  <si>
    <t>Add: Minority Interest</t>
  </si>
  <si>
    <t>Enerprise Value</t>
  </si>
  <si>
    <t xml:space="preserve"> S Puri Chairman &amp; Managing Director 377 : 1 0</t>
  </si>
  <si>
    <t xml:space="preserve"> S Dutta Executive Director &amp; Chief Financial Officer 132 : 1 21</t>
  </si>
  <si>
    <t xml:space="preserve"> H Malik Executive Director 99 : 1 148 *</t>
  </si>
  <si>
    <t xml:space="preserve"> B Sumant Executive Director 174 : 1 (3)</t>
  </si>
  <si>
    <t xml:space="preserve"> H Bhargava Independent Director 14 : 1 (7)</t>
  </si>
  <si>
    <t xml:space="preserve"> A M Bharucha Independent Director 9 : 1 2572 *</t>
  </si>
  <si>
    <t xml:space="preserve"> C K Mishra 1 Independent Director 9 : 1 </t>
  </si>
  <si>
    <t xml:space="preserve">S Mohanty 2 Non-Executive Director 0 : 1 </t>
  </si>
  <si>
    <t>S Mukherjee Independent Director 13 : 1 (8)</t>
  </si>
  <si>
    <t xml:space="preserve"> A Nayak Independent Director 13 : 1 (10)</t>
  </si>
  <si>
    <t xml:space="preserve"> A Pande 3 Non-Executive Director 1 : 1 </t>
  </si>
  <si>
    <t>S Panray Non-Executive Director 13 : 1 (9)</t>
  </si>
  <si>
    <t xml:space="preserve"> N Rao  Independent Director 12 : 1 (12)</t>
  </si>
  <si>
    <t xml:space="preserve"> A K Seth Independent Director 13 : 1 (7)</t>
  </si>
  <si>
    <t xml:space="preserve"> A Singh 4 Non-Executive Director 1 : 1 </t>
  </si>
  <si>
    <t xml:space="preserve">P Subrahmanyam 5 Independent Director 1 : 1 </t>
  </si>
  <si>
    <t>S Banerjee 6 Independent Director 12 : 1 (16)</t>
  </si>
  <si>
    <t xml:space="preserve"> A Duggal 7 Independent Director 13 : 1 (14)</t>
  </si>
  <si>
    <t xml:space="preserve"> M Gupta 8 Non-Executive Director 13 : 1 (11)</t>
  </si>
  <si>
    <t xml:space="preserve"> R Jain 9 Non-Executive Director 3 : 1 2288 *</t>
  </si>
  <si>
    <t xml:space="preserve"> M Shankar 7 Independent Director 13 : 1 (14)</t>
  </si>
  <si>
    <t xml:space="preserve"> R K Singhi Executive Vice President &amp; Company Secretary 47 : 1 4</t>
  </si>
  <si>
    <t>Managerial Remuneration</t>
  </si>
  <si>
    <t>Designation</t>
  </si>
  <si>
    <t>Remuneration</t>
  </si>
  <si>
    <t>X of Median Salaray</t>
  </si>
  <si>
    <t>Years</t>
  </si>
  <si>
    <t>LTM</t>
  </si>
  <si>
    <t>#</t>
  </si>
  <si>
    <t>Income Statement</t>
  </si>
  <si>
    <t>-</t>
  </si>
  <si>
    <t>COGS</t>
  </si>
  <si>
    <t>COGS % Sales</t>
  </si>
  <si>
    <t>Gross Profit</t>
  </si>
  <si>
    <t>Gross Margins</t>
  </si>
  <si>
    <t>Selling &amp; General Expenses</t>
  </si>
  <si>
    <t>S&amp;G Exp % Sales</t>
  </si>
  <si>
    <t>EBITDA</t>
  </si>
  <si>
    <t>EBITDA Margins</t>
  </si>
  <si>
    <t>Interest % Sales</t>
  </si>
  <si>
    <t>Depreciation%Sales</t>
  </si>
  <si>
    <t>EBIT % Sales</t>
  </si>
  <si>
    <t>Earnings Before Tax</t>
  </si>
  <si>
    <t>EBT % Sales</t>
  </si>
  <si>
    <t>Effective Tax Rate</t>
  </si>
  <si>
    <t>Net Profit</t>
  </si>
  <si>
    <t>Net Margins</t>
  </si>
  <si>
    <t>No of Equity Shares</t>
  </si>
  <si>
    <t>Earnings per Share</t>
  </si>
  <si>
    <t>EPS Growth %</t>
  </si>
  <si>
    <t>Dividend per Share</t>
  </si>
  <si>
    <t>Dividend payout ratio</t>
  </si>
  <si>
    <t>Retained Earnings</t>
  </si>
  <si>
    <t>Balance Sheet</t>
  </si>
  <si>
    <t>Total Liabilities</t>
  </si>
  <si>
    <t>Fixed Assets Net Block</t>
  </si>
  <si>
    <t>Total Non Current Assets</t>
  </si>
  <si>
    <t>Total Current Assets</t>
  </si>
  <si>
    <t>Total Assets</t>
  </si>
  <si>
    <t>Check</t>
  </si>
  <si>
    <t>Cash Flow Statements</t>
  </si>
  <si>
    <t>Cash from Operating Activities</t>
  </si>
  <si>
    <t>Cash from Investing Activities</t>
  </si>
  <si>
    <t>Cash from Financing Activities</t>
  </si>
  <si>
    <t>Weighted average cost of capital</t>
  </si>
  <si>
    <t>All figures are in INR unless stated otherwise</t>
  </si>
  <si>
    <t>Peer company's</t>
  </si>
  <si>
    <t>Debt/</t>
  </si>
  <si>
    <t>Levered</t>
  </si>
  <si>
    <t>Unlevered</t>
  </si>
  <si>
    <t>Name of the Company</t>
  </si>
  <si>
    <t xml:space="preserve">country </t>
  </si>
  <si>
    <t>Total debt</t>
  </si>
  <si>
    <t>Total equity</t>
  </si>
  <si>
    <r>
      <t xml:space="preserve"> 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</si>
  <si>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</si>
  <si>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</si>
  <si>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</si>
  <si>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</si>
  <si>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</si>
  <si>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Average</t>
  </si>
  <si>
    <t>median</t>
  </si>
  <si>
    <t>cost of Debt</t>
  </si>
  <si>
    <t>cost of Equity</t>
  </si>
  <si>
    <t>Pre-tax cost of debt</t>
  </si>
  <si>
    <t>Risk free rate</t>
  </si>
  <si>
    <t xml:space="preserve">tax rate </t>
  </si>
  <si>
    <t>Equity Risk Premium</t>
  </si>
  <si>
    <t>post tax cost of debt</t>
  </si>
  <si>
    <r>
      <t xml:space="preserve">Levered Beta </t>
    </r>
    <r>
      <rPr>
        <vertAlign val="superscript"/>
        <sz val="11"/>
        <color theme="1"/>
        <rFont val="Calibri"/>
        <family val="2"/>
      </rPr>
      <t>4</t>
    </r>
  </si>
  <si>
    <t>cost of equity</t>
  </si>
  <si>
    <t>capital structure</t>
  </si>
  <si>
    <t>Levered Beta</t>
  </si>
  <si>
    <t>current</t>
  </si>
  <si>
    <t>target</t>
  </si>
  <si>
    <t>company median Unlevered Beta</t>
  </si>
  <si>
    <t>Total Debt</t>
  </si>
  <si>
    <t>Target debt/ Equity</t>
  </si>
  <si>
    <t>Tax Rate</t>
  </si>
  <si>
    <t>Total capital</t>
  </si>
  <si>
    <t>debt  / equity</t>
  </si>
  <si>
    <t>Note:</t>
  </si>
  <si>
    <t>Weighted Average Cost of Capital</t>
  </si>
  <si>
    <t>1. Tax Rate Considered as Marginal Tax Rate For The Country</t>
  </si>
  <si>
    <t>2. Levered Beta is  based on 5 year monthly data</t>
  </si>
  <si>
    <t>total Cost</t>
  </si>
  <si>
    <t>Total Weight</t>
  </si>
  <si>
    <t>3. Levered Beta = Unlevered Beta * (1+(1- Tax Rate)* Debt/Equity)</t>
  </si>
  <si>
    <t>Debt</t>
  </si>
  <si>
    <t>4. Unlevered Beta = Levered Beta / (1+(1- Tax Rate)* Debt/Equity)</t>
  </si>
  <si>
    <t>WACC</t>
  </si>
  <si>
    <t>regression beta - 2 year weekly</t>
  </si>
  <si>
    <t>Nifty 50 weekly return</t>
  </si>
  <si>
    <t>beta 1</t>
  </si>
  <si>
    <t>beta 2</t>
  </si>
  <si>
    <t>levered  Raw Beta</t>
  </si>
  <si>
    <t>beta 3</t>
  </si>
  <si>
    <t>return</t>
  </si>
  <si>
    <t>raw beta weight</t>
  </si>
  <si>
    <t>market Beta</t>
  </si>
  <si>
    <t>Market Beta weight</t>
  </si>
  <si>
    <t>Adjusted beta</t>
  </si>
  <si>
    <t xml:space="preserve">Particular </t>
  </si>
  <si>
    <t>Equity Capital</t>
  </si>
  <si>
    <t>Borrowings -</t>
  </si>
  <si>
    <t>Long term Borrowings</t>
  </si>
  <si>
    <t>Short term Borrowings</t>
  </si>
  <si>
    <t>Lease Liabilities</t>
  </si>
  <si>
    <t>Other Borrowings</t>
  </si>
  <si>
    <t>Other Liabilities -</t>
  </si>
  <si>
    <t>Non controlling int</t>
  </si>
  <si>
    <t>Trade Payables</t>
  </si>
  <si>
    <t>Other liability items</t>
  </si>
  <si>
    <t>Fixed Assets -</t>
  </si>
  <si>
    <t>Land</t>
  </si>
  <si>
    <t>Building</t>
  </si>
  <si>
    <t>Plant Machinery</t>
  </si>
  <si>
    <t>Equipments</t>
  </si>
  <si>
    <t>Computers</t>
  </si>
  <si>
    <t>Furniture n fittings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</si>
  <si>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</si>
  <si>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</si>
  <si>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</si>
  <si>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</si>
  <si>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</si>
  <si>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</si>
  <si>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</si>
  <si>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</si>
  <si>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</si>
  <si>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</si>
  <si>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</si>
  <si>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</si>
  <si>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Calculation of ROIC</t>
  </si>
  <si>
    <t>Current Assets</t>
  </si>
  <si>
    <t>Current Liabilities</t>
  </si>
  <si>
    <t>Total Current Liabilities</t>
  </si>
  <si>
    <t>Net working Capital</t>
  </si>
  <si>
    <t>Non current Assets</t>
  </si>
  <si>
    <t>Net NON Current Assets</t>
  </si>
  <si>
    <t>Invested Capital</t>
  </si>
  <si>
    <t>ROIC</t>
  </si>
  <si>
    <t>Calculation of Reinvestment Rate</t>
  </si>
  <si>
    <t>Net Capital Expenditure</t>
  </si>
  <si>
    <t>Change In Working Capital</t>
  </si>
  <si>
    <t>EBIT(1-Tax)</t>
  </si>
  <si>
    <t>Reinvestment</t>
  </si>
  <si>
    <t>Reinvestment Rate</t>
  </si>
  <si>
    <t>4 year Average</t>
  </si>
  <si>
    <t>4 Year Median</t>
  </si>
  <si>
    <t>Intrinsic Growth rate</t>
  </si>
  <si>
    <t>tax rate</t>
  </si>
  <si>
    <t>EBIT( 1- TAX )</t>
  </si>
  <si>
    <t>Less: Reinvestment rate</t>
  </si>
  <si>
    <t>Free Cash Flow to Firm (FCFF)</t>
  </si>
  <si>
    <t>Mid Year Convention</t>
  </si>
  <si>
    <t>Discounted Factor</t>
  </si>
  <si>
    <t>PV of FCFF</t>
  </si>
  <si>
    <t>Expected Growth</t>
  </si>
  <si>
    <t>Terminal Growth</t>
  </si>
  <si>
    <t>Calculation of Terminal Value</t>
  </si>
  <si>
    <t>FCFF (n+1)</t>
  </si>
  <si>
    <t>Terminal Growth Rate</t>
  </si>
  <si>
    <t>Terminal value</t>
  </si>
  <si>
    <t>Calculation of Equity Value Per Share</t>
  </si>
  <si>
    <t>PV of Terminal value</t>
  </si>
  <si>
    <t>Value of Operational Assets</t>
  </si>
  <si>
    <t>Add: Cash</t>
  </si>
  <si>
    <t xml:space="preserve">Less: Debt </t>
  </si>
  <si>
    <t>Net Debt</t>
  </si>
  <si>
    <t>value Of Equity</t>
  </si>
  <si>
    <t>NO of Shares</t>
  </si>
  <si>
    <t>Equity Value Per share</t>
  </si>
  <si>
    <t>Share Price</t>
  </si>
  <si>
    <t>Discount/Premium</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</si>
  <si>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</si>
  <si>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</si>
  <si>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</si>
  <si>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</si>
  <si>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</si>
  <si>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</si>
  <si>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</si>
  <si>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</si>
  <si>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</si>
  <si>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</si>
  <si>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</si>
  <si>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</si>
  <si>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</si>
  <si>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</si>
  <si>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</si>
  <si>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</si>
  <si>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</si>
  <si>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</si>
  <si>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</si>
  <si>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</si>
  <si>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</si>
  <si>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</si>
  <si>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</si>
  <si>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</si>
  <si>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</si>
  <si>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</si>
  <si>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</si>
  <si>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</si>
  <si>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</si>
  <si>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</si>
  <si>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</si>
  <si>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</si>
  <si>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</si>
  <si>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</si>
  <si>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</si>
  <si>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</si>
  <si>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</si>
  <si>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</si>
  <si>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</si>
  <si>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</si>
  <si>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</si>
  <si>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</si>
  <si>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</si>
  <si>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</si>
  <si>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</si>
  <si>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</si>
  <si>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</si>
  <si>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</si>
  <si>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</si>
  <si>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</si>
  <si>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</si>
  <si>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</si>
  <si>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</si>
  <si>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</si>
  <si>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</si>
  <si>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</si>
  <si>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</si>
  <si>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</si>
  <si>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</si>
  <si>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</si>
  <si>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</si>
  <si>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</si>
  <si>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</si>
  <si>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</si>
  <si>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</si>
  <si>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</si>
  <si>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</si>
  <si>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</si>
  <si>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</si>
  <si>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</si>
  <si>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</si>
  <si>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</si>
  <si>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</si>
  <si>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</si>
  <si>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</si>
  <si>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</si>
  <si>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</si>
  <si>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</si>
  <si>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</si>
  <si>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</si>
  <si>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</si>
  <si>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</si>
  <si>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</si>
  <si>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</si>
  <si>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</si>
  <si>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</si>
  <si>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</si>
  <si>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</si>
  <si>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</si>
  <si>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</si>
  <si>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</si>
  <si>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</si>
  <si>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</si>
  <si>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</si>
  <si>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</si>
  <si>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</si>
  <si>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</si>
  <si>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</si>
  <si>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</si>
  <si>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</si>
  <si>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</si>
  <si>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</si>
  <si>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</si>
  <si>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</si>
  <si>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</si>
  <si>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</si>
  <si>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</si>
  <si>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</si>
  <si>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</si>
  <si>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</si>
  <si>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</si>
  <si>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</si>
  <si>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</si>
  <si>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</si>
  <si>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</si>
  <si>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</si>
  <si>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</si>
  <si>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</si>
  <si>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</si>
  <si>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</si>
  <si>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</si>
  <si>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</si>
  <si>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</si>
  <si>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</si>
  <si>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</si>
  <si>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</si>
  <si>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</si>
  <si>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</si>
  <si>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</si>
  <si>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</si>
  <si>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</si>
  <si>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</si>
  <si>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</si>
  <si>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</si>
  <si>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</si>
  <si>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</si>
  <si>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</si>
  <si>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</si>
  <si>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</si>
  <si>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</si>
  <si>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</si>
  <si>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</si>
  <si>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</si>
  <si>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</si>
  <si>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</si>
  <si>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</si>
  <si>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</si>
  <si>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</si>
  <si>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</si>
  <si>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</si>
  <si>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</si>
  <si>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</si>
  <si>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</si>
  <si>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</si>
  <si>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</si>
  <si>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</si>
  <si>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</si>
  <si>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</si>
  <si>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</si>
  <si>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</si>
  <si>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</si>
  <si>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</si>
  <si>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</si>
  <si>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</si>
  <si>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</si>
  <si>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</si>
  <si>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</si>
  <si>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</si>
  <si>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</si>
  <si>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</si>
  <si>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</si>
  <si>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</si>
  <si>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</si>
  <si>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</si>
  <si>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</si>
  <si>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</si>
  <si>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</si>
  <si>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</si>
  <si>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</si>
  <si>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</si>
  <si>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</si>
  <si>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</si>
  <si>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</si>
  <si>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</si>
  <si>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</si>
  <si>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</si>
  <si>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</si>
  <si>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</si>
  <si>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</si>
  <si>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</si>
  <si>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</si>
  <si>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</si>
  <si>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</si>
  <si>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</si>
  <si>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</si>
  <si>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</si>
  <si>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</si>
  <si>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</si>
  <si>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</si>
  <si>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</si>
  <si>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</si>
  <si>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</si>
  <si>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</si>
  <si>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</si>
  <si>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</si>
  <si>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</si>
  <si>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</si>
  <si>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</si>
  <si>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</si>
  <si>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</si>
  <si>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</si>
  <si>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</si>
  <si>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</si>
  <si>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</si>
  <si>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</si>
  <si>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</si>
  <si>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</si>
  <si>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</si>
  <si>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</si>
  <si>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</si>
  <si>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</si>
  <si>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</si>
  <si>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</si>
  <si>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</si>
  <si>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</si>
  <si>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</si>
  <si>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</si>
  <si>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</si>
  <si>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</si>
  <si>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</si>
  <si>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</si>
  <si>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</si>
  <si>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</si>
  <si>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</si>
  <si>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</si>
  <si>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</si>
  <si>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</si>
  <si>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</si>
  <si>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</si>
  <si>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</si>
  <si>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</si>
  <si>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</si>
  <si>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</si>
  <si>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</si>
  <si>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</si>
  <si>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</si>
  <si>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</si>
  <si>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</si>
  <si>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</si>
  <si>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</si>
  <si>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</si>
  <si>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</si>
  <si>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</si>
  <si>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</si>
  <si>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</si>
  <si>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</si>
  <si>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</si>
  <si>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</si>
  <si>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</si>
  <si>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</si>
  <si>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</si>
  <si>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</si>
  <si>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</si>
  <si>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</si>
  <si>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</si>
  <si>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</si>
  <si>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</si>
  <si>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</si>
  <si>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</si>
  <si>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</si>
  <si>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</si>
  <si>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</si>
  <si>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</si>
  <si>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</si>
  <si>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</si>
  <si>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</si>
  <si>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</si>
  <si>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</si>
  <si>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</si>
  <si>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</si>
  <si>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</si>
  <si>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</si>
  <si>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</si>
  <si>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</si>
  <si>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</si>
  <si>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</si>
  <si>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</si>
  <si>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</si>
  <si>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</si>
  <si>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</si>
  <si>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</si>
  <si>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</si>
  <si>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</si>
  <si>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</si>
  <si>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</si>
  <si>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</si>
  <si>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</si>
  <si>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</si>
  <si>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</si>
  <si>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</si>
  <si>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</si>
  <si>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</si>
  <si>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</si>
  <si>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</si>
  <si>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</si>
  <si>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</si>
  <si>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</si>
  <si>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</si>
  <si>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</si>
  <si>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</si>
  <si>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</si>
  <si>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</si>
  <si>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</si>
  <si>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</si>
  <si>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</si>
  <si>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</si>
  <si>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</si>
  <si>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</si>
  <si>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</si>
  <si>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</si>
  <si>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</si>
  <si>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</si>
  <si>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</si>
  <si>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</si>
  <si>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</si>
  <si>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</si>
  <si>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</si>
  <si>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</si>
  <si>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</si>
  <si>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</si>
  <si>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</si>
  <si>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</si>
  <si>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</si>
  <si>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</si>
  <si>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</si>
  <si>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</si>
  <si>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</si>
  <si>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</si>
  <si>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</si>
  <si>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</si>
  <si>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</si>
  <si>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</si>
  <si>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</si>
  <si>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</si>
  <si>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</si>
  <si>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</si>
  <si>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</si>
  <si>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</si>
  <si>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</si>
  <si>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</si>
  <si>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</si>
  <si>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</si>
  <si>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</si>
  <si>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</si>
  <si>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</si>
  <si>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</si>
  <si>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</si>
  <si>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</si>
  <si>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</si>
  <si>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</si>
  <si>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</si>
  <si>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</si>
  <si>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</si>
  <si>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</si>
  <si>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</si>
  <si>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</si>
  <si>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</si>
  <si>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</si>
  <si>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</si>
  <si>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</si>
  <si>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</si>
  <si>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</si>
  <si>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</si>
  <si>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</si>
  <si>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</si>
  <si>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</si>
  <si>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</si>
  <si>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</si>
  <si>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</si>
  <si>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</si>
  <si>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</si>
  <si>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</si>
  <si>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</si>
  <si>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</si>
  <si>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</si>
  <si>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</si>
  <si>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</si>
  <si>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</si>
  <si>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</si>
  <si>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</si>
  <si>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</si>
  <si>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</si>
  <si>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</si>
  <si>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</si>
  <si>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</si>
  <si>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</si>
  <si>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</si>
  <si>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</si>
  <si>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</si>
  <si>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</si>
  <si>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</si>
  <si>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</si>
  <si>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</si>
  <si>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</si>
  <si>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</si>
  <si>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</si>
  <si>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</si>
  <si>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</si>
  <si>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</si>
  <si>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</si>
  <si>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</si>
  <si>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</si>
  <si>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</si>
  <si>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</si>
  <si>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</si>
  <si>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</si>
  <si>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</si>
  <si>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</si>
  <si>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</si>
  <si>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</si>
  <si>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</si>
  <si>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</si>
  <si>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</si>
  <si>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</si>
  <si>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</si>
  <si>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</si>
  <si>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</si>
  <si>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</si>
  <si>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</si>
  <si>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</si>
  <si>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</si>
  <si>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</si>
  <si>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</si>
  <si>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</si>
  <si>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</si>
  <si>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</si>
  <si>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</si>
  <si>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</si>
  <si>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</si>
  <si>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</si>
  <si>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</si>
  <si>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</si>
  <si>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</si>
  <si>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</si>
  <si>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</si>
  <si>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</si>
  <si>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</si>
  <si>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</si>
  <si>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</si>
  <si>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</si>
  <si>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</si>
  <si>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</si>
  <si>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</si>
  <si>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</si>
  <si>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</si>
  <si>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</si>
  <si>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</si>
  <si>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</si>
  <si>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</si>
  <si>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</si>
  <si>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</si>
  <si>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</si>
  <si>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</si>
  <si>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</si>
  <si>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</si>
  <si>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</si>
  <si>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</si>
  <si>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</si>
  <si>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</si>
  <si>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</si>
  <si>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</si>
  <si>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</si>
  <si>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</si>
  <si>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</si>
  <si>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</si>
  <si>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</si>
  <si>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</si>
  <si>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</si>
  <si>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</si>
  <si>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</si>
  <si>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</si>
  <si>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</si>
  <si>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</si>
  <si>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</si>
  <si>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</si>
  <si>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</si>
  <si>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</si>
  <si>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</si>
  <si>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</si>
  <si>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</si>
  <si>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</si>
  <si>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</si>
  <si>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</si>
  <si>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</si>
  <si>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</si>
  <si>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</si>
  <si>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</si>
  <si>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</si>
  <si>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</si>
  <si>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</si>
  <si>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</si>
  <si>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</si>
  <si>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</si>
  <si>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</si>
  <si>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</si>
  <si>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</si>
  <si>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</si>
  <si>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</si>
  <si>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</si>
  <si>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</si>
  <si>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</si>
  <si>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</si>
  <si>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</si>
  <si>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</si>
  <si>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</si>
  <si>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</si>
  <si>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</si>
  <si>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</si>
  <si>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</si>
  <si>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</si>
  <si>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</si>
  <si>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</si>
  <si>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</si>
  <si>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</si>
  <si>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</si>
  <si>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</si>
  <si>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</si>
  <si>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</si>
  <si>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</si>
  <si>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</si>
  <si>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</si>
  <si>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</si>
  <si>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</si>
  <si>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</si>
  <si>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</si>
  <si>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</si>
  <si>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</si>
  <si>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</si>
  <si>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</si>
  <si>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</si>
  <si>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</si>
  <si>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</si>
  <si>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</si>
  <si>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</si>
  <si>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</si>
  <si>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</si>
  <si>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</si>
  <si>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</si>
  <si>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</si>
  <si>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</si>
  <si>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</si>
  <si>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</si>
  <si>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</si>
  <si>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</si>
  <si>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</si>
  <si>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</si>
  <si>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</si>
  <si>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</si>
  <si>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</si>
  <si>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</si>
  <si>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</si>
  <si>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</si>
  <si>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</si>
  <si>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</si>
  <si>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</si>
  <si>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</si>
  <si>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</si>
  <si>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</si>
  <si>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</si>
  <si>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</si>
  <si>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</si>
  <si>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</si>
  <si>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</si>
  <si>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</si>
  <si>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</si>
  <si>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</si>
  <si>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</si>
  <si>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</si>
  <si>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</si>
  <si>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</si>
  <si>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</si>
  <si>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</si>
  <si>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</si>
  <si>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</si>
  <si>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</si>
  <si>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</si>
  <si>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</si>
  <si>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</si>
  <si>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</si>
  <si>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</si>
  <si>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</si>
  <si>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</si>
  <si>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</si>
  <si>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</si>
  <si>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</si>
  <si>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</si>
  <si>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</si>
  <si>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</si>
  <si>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</si>
  <si>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</si>
  <si>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</si>
  <si>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</si>
  <si>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</si>
  <si>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</si>
  <si>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</si>
  <si>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</si>
  <si>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</si>
  <si>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</si>
  <si>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</si>
  <si>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</si>
  <si>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</si>
  <si>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</si>
  <si>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</si>
  <si>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</si>
  <si>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</si>
  <si>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</si>
  <si>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</si>
  <si>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</si>
  <si>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</si>
  <si>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</si>
  <si>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</si>
  <si>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</si>
  <si>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</si>
  <si>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</si>
  <si>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</si>
  <si>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</si>
  <si>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</si>
  <si>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</si>
  <si>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</si>
  <si>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</si>
  <si>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</si>
  <si>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</si>
  <si>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</si>
  <si>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</si>
  <si>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</si>
  <si>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</si>
  <si>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</si>
  <si>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</si>
  <si>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</si>
  <si>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</si>
  <si>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</si>
  <si>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</si>
  <si>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</si>
  <si>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</si>
  <si>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</si>
  <si>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</si>
  <si>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</si>
  <si>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</si>
  <si>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</si>
  <si>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</si>
  <si>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</si>
  <si>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</si>
  <si>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</si>
  <si>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</si>
  <si>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</si>
  <si>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</si>
  <si>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</si>
  <si>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</si>
  <si>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</si>
  <si>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</si>
  <si>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</si>
  <si>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</si>
  <si>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</si>
  <si>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</si>
  <si>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</si>
  <si>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</si>
  <si>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</si>
  <si>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</si>
  <si>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</si>
  <si>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</si>
  <si>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</si>
  <si>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</si>
  <si>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</si>
  <si>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</si>
  <si>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</si>
  <si>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</si>
  <si>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</si>
  <si>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</si>
  <si>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</si>
  <si>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</si>
  <si>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</si>
  <si>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</si>
  <si>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</si>
  <si>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</si>
  <si>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</si>
  <si>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</si>
  <si>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</si>
  <si>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</si>
  <si>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</si>
  <si>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</si>
  <si>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</si>
  <si>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</si>
  <si>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</si>
  <si>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</si>
  <si>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</si>
  <si>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</si>
  <si>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</si>
  <si>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</si>
  <si>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</si>
  <si>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</si>
  <si>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</si>
  <si>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</si>
  <si>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</si>
  <si>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</si>
  <si>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</si>
  <si>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</si>
  <si>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</si>
  <si>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</si>
  <si>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</si>
  <si>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</si>
  <si>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</si>
  <si>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</si>
  <si>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</si>
  <si>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</si>
  <si>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</si>
  <si>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</si>
  <si>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</si>
  <si>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</si>
  <si>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</si>
  <si>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</si>
  <si>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</si>
  <si>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</si>
  <si>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</si>
  <si>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</si>
  <si>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</si>
  <si>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</si>
  <si>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</si>
  <si>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</si>
  <si>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</si>
  <si>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</si>
  <si>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</si>
  <si>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</si>
  <si>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</si>
  <si>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</si>
  <si>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</si>
  <si>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</si>
  <si>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</si>
  <si>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</si>
  <si>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</si>
  <si>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</si>
  <si>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</si>
  <si>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</si>
  <si>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</si>
  <si>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</si>
  <si>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</si>
  <si>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</si>
  <si>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</si>
  <si>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</si>
  <si>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</si>
  <si>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</si>
  <si>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</si>
  <si>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</si>
  <si>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</si>
  <si>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</si>
  <si>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</si>
  <si>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</si>
  <si>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</si>
  <si>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</si>
  <si>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</si>
  <si>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</si>
  <si>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</si>
  <si>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</si>
  <si>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</si>
  <si>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</si>
  <si>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</si>
  <si>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</si>
  <si>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</si>
  <si>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</si>
  <si>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</si>
  <si>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</si>
  <si>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</si>
  <si>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</si>
  <si>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</si>
  <si>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</si>
  <si>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</si>
  <si>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</si>
  <si>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</si>
  <si>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</si>
  <si>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</si>
  <si>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</si>
  <si>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</si>
  <si>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</si>
  <si>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</si>
  <si>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</si>
  <si>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</si>
  <si>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</si>
  <si>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</si>
  <si>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</si>
  <si>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</si>
  <si>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</si>
  <si>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</si>
  <si>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</si>
  <si>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</si>
  <si>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</si>
  <si>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</si>
  <si>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</si>
  <si>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</si>
  <si>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</si>
  <si>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</si>
  <si>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</si>
  <si>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</si>
  <si>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</si>
  <si>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</si>
  <si>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</si>
  <si>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</si>
  <si>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</si>
  <si>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</si>
  <si>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</si>
  <si>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</si>
  <si>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</si>
  <si>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</si>
  <si>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</si>
  <si>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</si>
  <si>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</si>
  <si>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</si>
  <si>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</si>
  <si>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</si>
  <si>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</si>
  <si>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</si>
  <si>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</si>
  <si>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</si>
  <si>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</si>
  <si>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</si>
  <si>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</si>
  <si>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</si>
  <si>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</si>
  <si>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</si>
  <si>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</si>
  <si>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</si>
  <si>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</si>
  <si>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</si>
  <si>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</si>
  <si>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</si>
  <si>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</si>
  <si>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</si>
  <si>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</si>
  <si>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</si>
  <si>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</si>
  <si>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</si>
  <si>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</si>
  <si>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</si>
  <si>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</si>
  <si>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</si>
  <si>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</si>
  <si>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</si>
  <si>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</si>
  <si>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</si>
  <si>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</si>
  <si>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</si>
  <si>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</si>
  <si>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</si>
  <si>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</si>
  <si>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</si>
  <si>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</si>
  <si>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</si>
  <si>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</si>
  <si>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</si>
  <si>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</si>
  <si>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</si>
  <si>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</si>
  <si>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</si>
  <si>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</si>
  <si>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</si>
  <si>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</si>
  <si>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</si>
  <si>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</si>
  <si>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</si>
  <si>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</si>
  <si>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</si>
  <si>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</si>
  <si>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</si>
  <si>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</si>
  <si>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</si>
  <si>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</si>
  <si>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</si>
  <si>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</si>
  <si>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</si>
  <si>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</si>
  <si>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</si>
  <si>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</si>
  <si>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</si>
  <si>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</si>
  <si>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</si>
  <si>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</si>
  <si>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</si>
  <si>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</si>
  <si>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</si>
  <si>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</si>
  <si>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</si>
  <si>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</si>
  <si>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</si>
  <si>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</si>
  <si>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</si>
  <si>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</si>
  <si>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</si>
  <si>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</si>
  <si>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</si>
  <si>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</si>
  <si>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</si>
  <si>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</si>
  <si>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</si>
  <si>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</si>
  <si>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</si>
  <si>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</si>
  <si>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</si>
  <si>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</si>
  <si>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</si>
  <si>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</si>
  <si>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</si>
  <si>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</si>
  <si>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</si>
  <si>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</si>
  <si>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</si>
  <si>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</si>
  <si>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</si>
  <si>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</si>
  <si>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</si>
  <si>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</si>
  <si>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</si>
  <si>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</si>
  <si>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</si>
  <si>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</si>
  <si>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</si>
  <si>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</si>
  <si>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</si>
  <si>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</si>
  <si>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</si>
  <si>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</si>
  <si>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</si>
  <si>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</si>
  <si>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</si>
  <si>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</si>
  <si>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</si>
  <si>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</si>
  <si>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</si>
  <si>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</si>
  <si>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</si>
  <si>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</si>
  <si>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</si>
  <si>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</si>
  <si>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</si>
  <si>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</si>
  <si>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</si>
  <si>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</si>
  <si>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</si>
  <si>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</si>
  <si>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</si>
  <si>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</si>
  <si>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</si>
  <si>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</si>
  <si>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</si>
  <si>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</si>
  <si>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</si>
  <si>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</si>
  <si>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</si>
  <si>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</si>
  <si>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</si>
  <si>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</si>
  <si>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</si>
  <si>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</si>
  <si>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</si>
  <si>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</si>
  <si>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</si>
  <si>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</si>
  <si>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</si>
  <si>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</si>
  <si>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</si>
  <si>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</si>
  <si>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</si>
  <si>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</si>
  <si>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</si>
  <si>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</si>
  <si>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</si>
  <si>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</si>
  <si>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</si>
  <si>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</si>
  <si>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</si>
  <si>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</si>
  <si>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</si>
  <si>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</si>
  <si>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</si>
  <si>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</si>
  <si>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</si>
  <si>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</si>
  <si>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</si>
  <si>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</si>
  <si>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</si>
  <si>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</si>
  <si>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</si>
  <si>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</si>
  <si>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</si>
  <si>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</si>
  <si>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</si>
  <si>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</si>
  <si>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</si>
  <si>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</si>
  <si>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</si>
  <si>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</si>
  <si>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</si>
  <si>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</si>
  <si>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</si>
  <si>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</si>
  <si>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</si>
  <si>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</si>
  <si>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</si>
  <si>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</si>
  <si>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</si>
  <si>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</si>
  <si>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</si>
  <si>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</si>
  <si>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</si>
  <si>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</si>
  <si>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</si>
  <si>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</si>
  <si>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</si>
  <si>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</si>
  <si>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</si>
  <si>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</si>
  <si>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</si>
  <si>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</si>
  <si>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</si>
  <si>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</si>
  <si>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</si>
  <si>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</si>
  <si>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</si>
  <si>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</si>
  <si>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</si>
  <si>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</si>
  <si>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</si>
  <si>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</si>
  <si>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</si>
  <si>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</si>
  <si>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</si>
  <si>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</si>
  <si>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</si>
  <si>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</si>
  <si>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</si>
  <si>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</si>
  <si>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</si>
  <si>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</si>
  <si>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</si>
  <si>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</si>
  <si>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</si>
  <si>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</si>
  <si>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</si>
  <si>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</si>
  <si>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</si>
  <si>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</si>
  <si>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</si>
  <si>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</si>
  <si>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</si>
  <si>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</si>
  <si>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</si>
  <si>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</si>
  <si>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</si>
  <si>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</si>
  <si>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</si>
  <si>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</si>
  <si>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</si>
  <si>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</si>
  <si>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</si>
  <si>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</si>
  <si>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</si>
  <si>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</si>
  <si>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</si>
  <si>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</si>
  <si>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</si>
  <si>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</si>
  <si>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</si>
  <si>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</si>
  <si>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</si>
  <si>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</si>
  <si>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</si>
  <si>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</si>
  <si>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</si>
  <si>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</si>
  <si>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</si>
  <si>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</si>
  <si>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</si>
  <si>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</si>
  <si>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</si>
  <si>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</si>
  <si>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</si>
  <si>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</si>
  <si>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</si>
  <si>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</si>
  <si>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</si>
  <si>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</si>
  <si>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</si>
  <si>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</si>
  <si>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</si>
  <si>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</si>
  <si>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</si>
  <si>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</si>
  <si>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</si>
  <si>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</si>
  <si>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</si>
  <si>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</si>
  <si>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</si>
  <si>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</si>
  <si>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</si>
  <si>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</si>
  <si>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</si>
  <si>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</si>
  <si>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</si>
  <si>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</si>
  <si>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</si>
  <si>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</si>
  <si>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</si>
  <si>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</si>
  <si>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</si>
  <si>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</si>
  <si>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</si>
  <si>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</si>
  <si>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</si>
  <si>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</si>
  <si>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</si>
  <si>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</si>
  <si>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</si>
  <si>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</si>
  <si>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</si>
  <si>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</si>
  <si>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</si>
  <si>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</si>
  <si>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</si>
  <si>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</si>
  <si>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</si>
  <si>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</si>
  <si>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</si>
  <si>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</si>
  <si>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</si>
  <si>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</si>
  <si>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</si>
  <si>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</si>
  <si>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</si>
  <si>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</si>
  <si>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</si>
  <si>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</si>
  <si>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</si>
  <si>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</si>
  <si>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</si>
  <si>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</si>
  <si>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</si>
  <si>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</si>
  <si>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</si>
  <si>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</si>
  <si>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</si>
  <si>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</si>
  <si>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</si>
  <si>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</si>
  <si>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</si>
  <si>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</si>
  <si>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</si>
  <si>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</si>
  <si>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</si>
  <si>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</si>
  <si>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</si>
  <si>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</si>
  <si>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</si>
  <si>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</si>
  <si>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</si>
  <si>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</si>
  <si>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</si>
  <si>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</si>
  <si>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</si>
  <si>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</si>
  <si>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</si>
  <si>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</si>
  <si>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</si>
  <si>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</si>
  <si>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</si>
  <si>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</si>
  <si>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</si>
  <si>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</si>
  <si>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</si>
  <si>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</si>
  <si>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</si>
  <si>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</si>
  <si>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</si>
  <si>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</si>
  <si>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</si>
  <si>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</si>
  <si>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</si>
  <si>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</si>
  <si>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</si>
  <si>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</si>
  <si>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</si>
  <si>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</si>
  <si>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</si>
  <si>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</si>
  <si>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</si>
  <si>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</si>
  <si>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</si>
  <si>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</si>
  <si>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</si>
  <si>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</si>
  <si>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</si>
  <si>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</si>
  <si>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</si>
  <si>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</si>
  <si>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</si>
  <si>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</si>
  <si>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</si>
  <si>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</si>
  <si>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</si>
  <si>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</si>
  <si>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</si>
  <si>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</si>
  <si>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</si>
  <si>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</si>
  <si>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</si>
  <si>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</si>
  <si>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</si>
  <si>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</si>
  <si>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</si>
  <si>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</si>
  <si>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</si>
  <si>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</si>
  <si>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</si>
  <si>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</si>
  <si>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</si>
  <si>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</si>
  <si>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</si>
  <si>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</si>
  <si>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</si>
  <si>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</si>
  <si>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</si>
  <si>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</si>
  <si>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</si>
  <si>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</si>
  <si>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</si>
  <si>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</si>
  <si>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</si>
  <si>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</si>
  <si>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</si>
  <si>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</si>
  <si>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</si>
  <si>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</si>
  <si>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</si>
  <si>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</si>
  <si>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</si>
  <si>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</si>
  <si>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</si>
  <si>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</si>
  <si>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</si>
  <si>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</si>
  <si>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</si>
  <si>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</si>
  <si>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</si>
  <si>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</si>
  <si>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</si>
  <si>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</si>
  <si>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</si>
  <si>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</si>
  <si>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</si>
  <si>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</si>
  <si>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</si>
  <si>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</si>
  <si>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</si>
  <si>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</si>
  <si>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</si>
  <si>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</si>
  <si>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</si>
  <si>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</si>
  <si>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</si>
  <si>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</si>
  <si>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</si>
  <si>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</si>
  <si>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</si>
  <si>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</si>
  <si>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</si>
  <si>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</si>
  <si>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</si>
  <si>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</si>
  <si>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</si>
  <si>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</si>
  <si>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</si>
  <si>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</si>
  <si>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</si>
  <si>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</si>
  <si>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</si>
  <si>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</si>
  <si>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</si>
  <si>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</si>
  <si>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</si>
  <si>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</si>
  <si>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</si>
  <si>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</si>
  <si>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</si>
  <si>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</si>
  <si>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</si>
  <si>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</si>
  <si>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</si>
  <si>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</si>
  <si>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</si>
  <si>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</si>
  <si>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</si>
  <si>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</si>
  <si>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</si>
  <si>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</si>
  <si>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</si>
  <si>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</si>
  <si>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</si>
  <si>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</si>
  <si>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</si>
  <si>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</si>
  <si>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</si>
  <si>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</si>
  <si>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</si>
  <si>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</si>
  <si>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</si>
  <si>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</si>
  <si>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</si>
  <si>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</si>
  <si>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</si>
  <si>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</si>
  <si>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</si>
  <si>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</si>
  <si>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</si>
  <si>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</si>
  <si>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</si>
  <si>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</si>
  <si>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</si>
  <si>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</si>
  <si>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</si>
  <si>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</si>
  <si>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</si>
  <si>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</si>
  <si>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</si>
  <si>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</si>
  <si>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</si>
  <si>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</si>
  <si>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</si>
  <si>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</si>
  <si>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</si>
  <si>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</si>
  <si>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</si>
  <si>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</si>
  <si>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</si>
  <si>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</si>
  <si>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</si>
  <si>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</si>
  <si>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</si>
  <si>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</si>
  <si>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</si>
  <si>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</si>
  <si>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</si>
  <si>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</si>
  <si>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</si>
  <si>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</si>
  <si>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</si>
  <si>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</si>
  <si>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</si>
  <si>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</si>
  <si>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</si>
  <si>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</si>
  <si>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</si>
  <si>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</si>
  <si>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</si>
  <si>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</si>
  <si>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</si>
  <si>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</si>
  <si>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</si>
  <si>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</si>
  <si>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</si>
  <si>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</si>
  <si>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</si>
  <si>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</si>
  <si>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</si>
  <si>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</si>
  <si>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</si>
  <si>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</si>
  <si>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</si>
  <si>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</si>
  <si>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</si>
  <si>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</si>
  <si>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</si>
  <si>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</si>
  <si>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</si>
  <si>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</si>
  <si>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</si>
  <si>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</si>
  <si>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</si>
  <si>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</si>
  <si>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</si>
  <si>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</si>
  <si>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</si>
  <si>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</si>
  <si>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</si>
  <si>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</si>
  <si>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</si>
  <si>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</si>
  <si>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</si>
  <si>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</si>
  <si>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</si>
  <si>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</si>
  <si>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</si>
  <si>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</si>
  <si>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</si>
  <si>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</si>
  <si>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</si>
  <si>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</si>
  <si>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</si>
  <si>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</si>
  <si>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</si>
  <si>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</si>
  <si>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</si>
  <si>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</si>
  <si>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</si>
  <si>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</si>
  <si>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</si>
  <si>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</si>
  <si>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</si>
  <si>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</si>
  <si>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</si>
  <si>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</si>
  <si>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</si>
  <si>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</si>
  <si>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</si>
  <si>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</si>
  <si>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</si>
  <si>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</si>
  <si>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</si>
  <si>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</si>
  <si>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</si>
  <si>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</si>
  <si>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</si>
  <si>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</si>
  <si>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</si>
  <si>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</si>
  <si>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</si>
  <si>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</si>
  <si>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</si>
  <si>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</si>
  <si>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</si>
  <si>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</si>
  <si>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</si>
  <si>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</si>
  <si>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</si>
  <si>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</si>
  <si>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</si>
  <si>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</si>
  <si>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</si>
  <si>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</si>
  <si>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</si>
  <si>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</si>
  <si>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</si>
  <si>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</si>
  <si>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</si>
  <si>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</si>
  <si>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</si>
  <si>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</si>
  <si>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</si>
  <si>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</si>
  <si>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</si>
  <si>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</si>
  <si>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</si>
  <si>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</si>
  <si>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</si>
  <si>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</si>
  <si>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</si>
  <si>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</si>
  <si>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</si>
  <si>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</si>
  <si>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</si>
  <si>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</si>
  <si>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</si>
  <si>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</si>
  <si>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</si>
  <si>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</si>
  <si>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</si>
  <si>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</si>
  <si>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</si>
  <si>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</si>
  <si>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</si>
  <si>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</si>
  <si>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</si>
  <si>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</si>
  <si>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</si>
  <si>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</si>
  <si>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</si>
  <si>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</si>
  <si>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</si>
  <si>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</si>
  <si>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</si>
  <si>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</si>
  <si>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</si>
  <si>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</si>
  <si>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</si>
  <si>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</si>
  <si>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</si>
  <si>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</si>
  <si>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</si>
  <si>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</si>
  <si>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</si>
  <si>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</si>
  <si>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</si>
  <si>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</si>
  <si>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</si>
  <si>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</si>
  <si>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</si>
  <si>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</si>
  <si>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</si>
  <si>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</si>
  <si>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</si>
  <si>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</si>
  <si>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</si>
  <si>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</si>
  <si>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</si>
  <si>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</si>
  <si>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</si>
  <si>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</si>
  <si>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</si>
  <si>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</si>
  <si>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</si>
  <si>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</si>
  <si>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</si>
  <si>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</si>
  <si>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</si>
  <si>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</si>
  <si>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</si>
  <si>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</si>
  <si>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</si>
  <si>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</si>
  <si>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</si>
  <si>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</si>
  <si>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</si>
  <si>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</si>
  <si>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</si>
  <si>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</si>
  <si>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</si>
  <si>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</si>
  <si>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</si>
  <si>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</si>
  <si>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</si>
  <si>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</si>
  <si>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</si>
  <si>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</si>
  <si>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</si>
  <si>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</si>
  <si>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</si>
  <si>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</si>
  <si>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</si>
  <si>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</si>
  <si>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</si>
  <si>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</si>
  <si>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</si>
  <si>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</si>
  <si>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</si>
  <si>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</si>
  <si>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</si>
  <si>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</si>
  <si>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</si>
  <si>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</si>
  <si>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</si>
  <si>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</si>
  <si>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</si>
  <si>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</si>
  <si>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</si>
  <si>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</si>
  <si>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</si>
  <si>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</si>
  <si>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</si>
  <si>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</si>
  <si>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</si>
  <si>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</si>
  <si>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</si>
  <si>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</si>
  <si>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</si>
  <si>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</si>
  <si>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</si>
  <si>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</si>
  <si>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</si>
  <si>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</si>
  <si>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</si>
  <si>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</si>
  <si>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</si>
  <si>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</si>
  <si>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</si>
  <si>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</si>
  <si>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</si>
  <si>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</si>
  <si>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</si>
  <si>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</si>
  <si>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</si>
  <si>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</si>
  <si>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</si>
  <si>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</si>
  <si>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</si>
  <si>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</si>
  <si>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</si>
  <si>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</si>
  <si>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</si>
  <si>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</si>
  <si>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</si>
  <si>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</si>
  <si>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</si>
  <si>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</si>
  <si>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</si>
  <si>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</si>
  <si>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</si>
  <si>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</si>
  <si>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</si>
  <si>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</si>
  <si>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</si>
  <si>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</si>
  <si>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</si>
  <si>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</si>
  <si>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</si>
  <si>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</si>
  <si>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</si>
  <si>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</si>
  <si>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</si>
  <si>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</si>
  <si>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</si>
  <si>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</si>
  <si>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</si>
  <si>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</si>
  <si>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</si>
  <si>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</si>
  <si>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</si>
  <si>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</si>
  <si>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</si>
  <si>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</si>
  <si>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</si>
  <si>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</si>
  <si>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</si>
  <si>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</si>
  <si>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</si>
  <si>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</si>
  <si>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</si>
  <si>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</si>
  <si>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</si>
  <si>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</si>
  <si>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</si>
  <si>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</si>
  <si>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</si>
  <si>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</si>
  <si>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</si>
  <si>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</si>
  <si>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</si>
  <si>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</si>
  <si>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</si>
  <si>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</si>
  <si>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</si>
  <si>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</si>
  <si>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</si>
  <si>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</si>
  <si>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</si>
  <si>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</si>
  <si>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</si>
  <si>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</si>
  <si>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</si>
  <si>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</si>
  <si>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</si>
  <si>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</si>
  <si>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</si>
  <si>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</si>
  <si>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</si>
  <si>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</si>
  <si>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</si>
  <si>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</si>
  <si>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</si>
  <si>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</si>
  <si>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</si>
  <si>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</si>
  <si>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</si>
  <si>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</si>
  <si>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</si>
  <si>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</si>
  <si>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</si>
  <si>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</si>
  <si>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</si>
  <si>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</si>
  <si>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</si>
  <si>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</si>
  <si>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</si>
  <si>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</si>
  <si>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</si>
  <si>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</si>
  <si>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</si>
  <si>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</si>
  <si>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</si>
  <si>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</si>
  <si>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</si>
  <si>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</si>
  <si>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</si>
  <si>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</si>
  <si>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</si>
  <si>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</si>
  <si>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</si>
  <si>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</si>
  <si>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</si>
  <si>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</si>
  <si>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</si>
  <si>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</si>
  <si>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</si>
  <si>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</si>
  <si>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</si>
  <si>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</si>
  <si>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</si>
  <si>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</si>
  <si>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</si>
  <si>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</si>
  <si>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</si>
  <si>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</si>
  <si>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</si>
  <si>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</si>
  <si>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</si>
  <si>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</si>
  <si>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</si>
  <si>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</si>
  <si>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</si>
  <si>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</si>
  <si>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</si>
  <si>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</si>
  <si>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</si>
  <si>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</si>
  <si>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</si>
  <si>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</si>
  <si>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</si>
  <si>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</si>
  <si>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</si>
  <si>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</si>
  <si>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</si>
  <si>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</si>
  <si>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</si>
  <si>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</si>
  <si>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</si>
  <si>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</si>
  <si>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</si>
  <si>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</si>
  <si>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</si>
  <si>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</si>
  <si>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</si>
  <si>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</si>
  <si>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</si>
  <si>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</si>
  <si>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</si>
  <si>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</si>
  <si>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</si>
  <si>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</si>
  <si>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</si>
  <si>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</si>
  <si>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</si>
  <si>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</si>
  <si>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</si>
  <si>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</si>
  <si>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</si>
  <si>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</si>
  <si>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</si>
  <si>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</si>
  <si>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</si>
  <si>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</si>
  <si>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</si>
  <si>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</si>
  <si>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</si>
  <si>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</si>
  <si>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</si>
  <si>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</si>
  <si>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</si>
  <si>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</si>
  <si>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</si>
  <si>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</si>
  <si>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</si>
  <si>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</si>
  <si>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</si>
  <si>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</si>
  <si>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</si>
  <si>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</si>
  <si>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</si>
  <si>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</si>
  <si>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</si>
  <si>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</si>
  <si>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</si>
  <si>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</si>
  <si>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</si>
  <si>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</si>
  <si>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</si>
  <si>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</si>
  <si>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</si>
  <si>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</si>
  <si>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</si>
  <si>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</si>
  <si>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</si>
  <si>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</si>
  <si>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</si>
  <si>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</si>
  <si>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</si>
  <si>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</si>
  <si>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</si>
  <si>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</si>
  <si>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</si>
  <si>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</si>
  <si>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</si>
  <si>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</si>
  <si>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</si>
  <si>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</si>
  <si>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</si>
  <si>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</si>
  <si>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</si>
  <si>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</si>
  <si>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</si>
  <si>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</si>
  <si>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</si>
  <si>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</si>
  <si>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</si>
  <si>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</si>
  <si>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</si>
  <si>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</si>
  <si>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</si>
  <si>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</si>
  <si>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</si>
  <si>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</si>
  <si>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</si>
  <si>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</si>
  <si>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</si>
  <si>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</si>
  <si>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</si>
  <si>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</si>
  <si>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</si>
  <si>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</si>
  <si>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</si>
  <si>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</si>
  <si>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</si>
  <si>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</si>
  <si>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</si>
  <si>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</si>
  <si>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</si>
  <si>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</si>
  <si>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</si>
  <si>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</si>
  <si>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</si>
  <si>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</si>
  <si>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</si>
  <si>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</si>
  <si>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</si>
  <si>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</si>
  <si>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</si>
  <si>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</si>
  <si>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</si>
  <si>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</si>
  <si>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</si>
  <si>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</si>
  <si>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</si>
  <si>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</si>
  <si>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</si>
  <si>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</si>
  <si>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</si>
  <si>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</si>
  <si>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</si>
  <si>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</si>
  <si>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</si>
  <si>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</si>
  <si>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</si>
  <si>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</si>
  <si>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</si>
  <si>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</si>
  <si>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</si>
  <si>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</si>
  <si>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</si>
  <si>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</si>
  <si>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</si>
  <si>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</si>
  <si>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</si>
  <si>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</si>
  <si>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</si>
  <si>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</si>
  <si>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</si>
  <si>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</si>
  <si>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</si>
  <si>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</si>
  <si>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</si>
  <si>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</si>
  <si>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</si>
  <si>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</si>
  <si>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</si>
  <si>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</si>
  <si>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</si>
  <si>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</si>
  <si>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</si>
  <si>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</si>
  <si>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</si>
  <si>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</si>
  <si>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</si>
  <si>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</si>
  <si>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</si>
  <si>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</si>
  <si>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</si>
  <si>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</si>
  <si>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</si>
  <si>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</si>
  <si>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</si>
  <si>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</si>
  <si>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</si>
  <si>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</si>
  <si>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</si>
  <si>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</si>
  <si>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</si>
  <si>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</si>
  <si>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</si>
  <si>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</si>
  <si>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</si>
  <si>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</si>
  <si>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</si>
  <si>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</si>
  <si>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</si>
  <si>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</si>
  <si>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</si>
  <si>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</si>
  <si>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</si>
  <si>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</si>
  <si>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</si>
  <si>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</si>
  <si>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</si>
  <si>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</si>
  <si>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</si>
  <si>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</si>
  <si>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</si>
  <si>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</si>
  <si>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</si>
  <si>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</si>
  <si>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</si>
  <si>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</si>
  <si>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</si>
  <si>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</si>
  <si>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</si>
  <si>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</si>
  <si>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</si>
  <si>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</si>
  <si>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</si>
  <si>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</si>
  <si>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</si>
  <si>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</si>
  <si>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</si>
  <si>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</si>
  <si>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</si>
  <si>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</si>
  <si>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</si>
  <si>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</si>
  <si>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</si>
  <si>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</si>
  <si>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</si>
  <si>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</si>
  <si>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</si>
  <si>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</si>
  <si>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</si>
  <si>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</si>
  <si>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</si>
  <si>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</si>
  <si>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</si>
  <si>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</si>
  <si>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</si>
  <si>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</si>
  <si>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</si>
  <si>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</si>
  <si>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</si>
  <si>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</si>
  <si>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</si>
  <si>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</si>
  <si>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</si>
  <si>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</si>
  <si>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</si>
  <si>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</si>
  <si>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</si>
  <si>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</si>
  <si>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</si>
  <si>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</si>
  <si>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</si>
  <si>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</si>
  <si>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</si>
  <si>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</si>
  <si>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</si>
  <si>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</si>
  <si>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</si>
  <si>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</si>
  <si>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</si>
  <si>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</si>
  <si>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</si>
  <si>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</si>
  <si>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</si>
  <si>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</si>
  <si>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</si>
  <si>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</si>
  <si>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</si>
  <si>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</si>
  <si>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</si>
  <si>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</si>
  <si>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</si>
  <si>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</si>
  <si>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</si>
  <si>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</si>
  <si>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</si>
  <si>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</si>
  <si>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</si>
  <si>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</si>
  <si>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</si>
  <si>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</si>
  <si>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</si>
  <si>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</si>
  <si>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</si>
  <si>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</si>
  <si>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</si>
  <si>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</si>
  <si>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</si>
  <si>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</si>
  <si>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</si>
  <si>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</si>
  <si>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</si>
  <si>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</si>
  <si>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</si>
  <si>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</si>
  <si>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</si>
  <si>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</si>
  <si>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</si>
  <si>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</si>
  <si>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</si>
  <si>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</si>
  <si>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</si>
  <si>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</si>
  <si>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</si>
  <si>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</si>
  <si>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</si>
  <si>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</si>
  <si>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</si>
  <si>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</si>
  <si>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</si>
  <si>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</si>
  <si>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</si>
  <si>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</si>
  <si>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</si>
  <si>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</si>
  <si>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</si>
  <si>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</si>
  <si>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</si>
  <si>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</si>
  <si>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</si>
  <si>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</si>
  <si>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</si>
  <si>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</si>
  <si>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</si>
  <si>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</si>
  <si>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</si>
  <si>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</si>
  <si>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</si>
  <si>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</si>
  <si>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</si>
  <si>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</si>
  <si>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</si>
  <si>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</si>
  <si>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</si>
  <si>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</si>
  <si>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</si>
  <si>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</si>
  <si>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</si>
  <si>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</si>
  <si>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</si>
  <si>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</si>
  <si>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</si>
  <si>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</si>
  <si>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</si>
  <si>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</si>
  <si>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</si>
  <si>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</si>
  <si>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</si>
  <si>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</si>
  <si>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</si>
  <si>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</si>
  <si>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</si>
  <si>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</si>
  <si>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</si>
  <si>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</si>
  <si>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</si>
  <si>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</si>
  <si>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</si>
  <si>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</si>
  <si>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</si>
  <si>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</si>
  <si>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</si>
  <si>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</si>
  <si>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</si>
  <si>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</si>
  <si>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</si>
  <si>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</si>
  <si>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</si>
  <si>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</si>
  <si>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</si>
  <si>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</si>
  <si>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</si>
  <si>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</si>
  <si>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</si>
  <si>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</si>
  <si>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</si>
  <si>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</si>
  <si>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</si>
  <si>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</si>
  <si>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</si>
  <si>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</si>
  <si>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</si>
  <si>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</si>
  <si>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</si>
  <si>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</si>
  <si>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</si>
  <si>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</si>
  <si>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</si>
  <si>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</si>
  <si>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</si>
  <si>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</si>
  <si>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</si>
  <si>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</si>
  <si>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</si>
  <si>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</si>
  <si>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</si>
  <si>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</si>
  <si>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</si>
  <si>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</si>
  <si>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</si>
  <si>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</si>
  <si>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</si>
  <si>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</si>
  <si>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</si>
  <si>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</si>
  <si>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</si>
  <si>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</si>
  <si>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</si>
  <si>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</si>
  <si>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</si>
  <si>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</si>
  <si>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</si>
  <si>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</si>
  <si>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</si>
  <si>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</si>
  <si>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</si>
  <si>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</si>
  <si>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</si>
  <si>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</si>
  <si>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</si>
  <si>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</si>
  <si>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</si>
  <si>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</si>
  <si>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</si>
  <si>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</si>
  <si>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</si>
  <si>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</si>
  <si>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</si>
  <si>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</si>
  <si>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</si>
  <si>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</si>
  <si>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</si>
  <si>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</si>
  <si>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</si>
  <si>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</si>
  <si>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</si>
  <si>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</si>
  <si>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</si>
  <si>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</si>
  <si>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</si>
  <si>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</si>
  <si>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</si>
  <si>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</si>
  <si>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</si>
  <si>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</si>
  <si>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</si>
  <si>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</si>
  <si>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</si>
  <si>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</si>
  <si>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</si>
  <si>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</si>
  <si>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</si>
  <si>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</si>
  <si>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</si>
  <si>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</si>
  <si>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</si>
  <si>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</si>
  <si>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</si>
  <si>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</si>
  <si>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</si>
  <si>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</si>
  <si>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</si>
  <si>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</si>
  <si>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</si>
  <si>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</si>
  <si>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</si>
  <si>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</si>
  <si>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</si>
  <si>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</si>
  <si>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</si>
  <si>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</si>
  <si>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</si>
  <si>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</si>
  <si>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</si>
  <si>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</si>
  <si>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</si>
  <si>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</si>
  <si>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</si>
  <si>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</si>
  <si>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</si>
  <si>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</si>
  <si>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</si>
  <si>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</si>
  <si>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</si>
  <si>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</si>
  <si>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</si>
  <si>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</si>
  <si>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</si>
  <si>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</si>
  <si>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</si>
  <si>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</si>
  <si>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</si>
  <si>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</si>
  <si>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</si>
  <si>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</si>
  <si>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</si>
  <si>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</si>
  <si>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</si>
  <si>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</si>
  <si>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</si>
  <si>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</si>
  <si>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</si>
  <si>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</si>
  <si>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</si>
  <si>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</si>
  <si>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</si>
  <si>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</si>
  <si>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</si>
  <si>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</si>
  <si>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</si>
  <si>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</si>
  <si>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</si>
  <si>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</si>
  <si>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</si>
  <si>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</si>
  <si>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</si>
  <si>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</si>
  <si>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</si>
  <si>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</si>
  <si>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</si>
  <si>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</si>
  <si>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</si>
  <si>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</si>
  <si>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</si>
  <si>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</si>
  <si>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</si>
  <si>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</si>
  <si>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</si>
  <si>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</si>
  <si>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</si>
  <si>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</si>
  <si>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</si>
  <si>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</si>
  <si>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</si>
  <si>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</si>
  <si>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</si>
  <si>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</si>
  <si>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</si>
  <si>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</si>
  <si>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</si>
  <si>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</si>
  <si>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</si>
  <si>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</si>
  <si>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</si>
  <si>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</si>
  <si>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</si>
  <si>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</si>
  <si>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</si>
  <si>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</si>
  <si>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</si>
  <si>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</si>
  <si>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</si>
  <si>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</si>
  <si>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</si>
  <si>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</si>
  <si>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</si>
  <si>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</si>
  <si>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</si>
  <si>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</si>
  <si>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</si>
  <si>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</si>
  <si>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</si>
  <si>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</si>
  <si>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</si>
  <si>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</si>
  <si>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</si>
  <si>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</si>
  <si>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</si>
  <si>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</si>
  <si>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</si>
  <si>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</si>
  <si>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</si>
  <si>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</si>
  <si>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</si>
  <si>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</si>
  <si>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</si>
  <si>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</si>
  <si>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</si>
  <si>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</si>
  <si>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</si>
  <si>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</si>
  <si>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</si>
  <si>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</si>
  <si>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</si>
  <si>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</si>
  <si>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</si>
  <si>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</si>
  <si>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</si>
  <si>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</si>
  <si>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</si>
  <si>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</si>
  <si>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</si>
  <si>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</si>
  <si>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</si>
  <si>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</si>
  <si>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</si>
  <si>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</si>
  <si>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</si>
  <si>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</si>
  <si>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</si>
  <si>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</si>
  <si>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</si>
  <si>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</si>
  <si>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</si>
  <si>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</si>
  <si>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</si>
  <si>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</si>
  <si>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</si>
  <si>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</si>
  <si>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</si>
  <si>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</si>
  <si>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</si>
  <si>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</si>
  <si>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</si>
  <si>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</si>
  <si>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</si>
  <si>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</si>
  <si>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</si>
  <si>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</si>
  <si>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</si>
  <si>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</si>
  <si>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</si>
  <si>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</si>
  <si>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</si>
  <si>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</si>
  <si>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</si>
  <si>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</si>
  <si>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</si>
  <si>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</si>
  <si>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</si>
  <si>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</si>
  <si>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</si>
  <si>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</si>
  <si>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</si>
  <si>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</si>
  <si>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</si>
  <si>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</si>
  <si>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</si>
  <si>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</si>
  <si>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</si>
  <si>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</si>
  <si>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</si>
  <si>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</si>
  <si>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</si>
  <si>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</si>
  <si>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</si>
  <si>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</si>
  <si>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</si>
  <si>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</si>
  <si>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</si>
  <si>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</si>
  <si>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</si>
  <si>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</si>
  <si>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</si>
  <si>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</si>
  <si>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</si>
  <si>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</si>
  <si>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</si>
  <si>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</si>
  <si>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</si>
  <si>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</si>
  <si>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</si>
  <si>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</si>
  <si>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</si>
  <si>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</si>
  <si>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</si>
  <si>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</si>
  <si>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</si>
  <si>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</si>
  <si>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</si>
  <si>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</si>
  <si>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</si>
  <si>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</si>
  <si>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</si>
  <si>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</si>
  <si>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</si>
  <si>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</si>
  <si>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</si>
  <si>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</si>
  <si>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</si>
  <si>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</si>
  <si>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</si>
  <si>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</si>
  <si>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</si>
  <si>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</si>
  <si>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</si>
  <si>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</si>
  <si>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</si>
  <si>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</si>
  <si>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</si>
  <si>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</si>
  <si>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</si>
  <si>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</si>
  <si>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</si>
  <si>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</si>
  <si>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</si>
  <si>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</si>
  <si>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</si>
  <si>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</si>
  <si>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</si>
  <si>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</si>
  <si>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</si>
  <si>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</si>
  <si>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</si>
  <si>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</si>
  <si>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</si>
  <si>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</si>
  <si>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</si>
  <si>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</si>
  <si>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</si>
  <si>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</si>
  <si>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</si>
  <si>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</si>
  <si>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</si>
  <si>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</si>
  <si>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</si>
  <si>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</si>
  <si>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</si>
  <si>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</si>
  <si>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</si>
  <si>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</si>
  <si>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</si>
  <si>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</si>
  <si>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</si>
  <si>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</si>
  <si>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</si>
  <si>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</si>
  <si>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</si>
  <si>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</si>
  <si>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</si>
  <si>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</si>
  <si>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</si>
  <si>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</si>
  <si>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</si>
  <si>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</si>
  <si>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</si>
  <si>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</si>
  <si>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</si>
  <si>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</si>
  <si>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</si>
  <si>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</si>
  <si>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</si>
  <si>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</si>
  <si>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</si>
  <si>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</si>
  <si>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</si>
  <si>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</si>
  <si>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</si>
  <si>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</si>
  <si>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</si>
  <si>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</si>
  <si>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</si>
  <si>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</si>
  <si>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</si>
  <si>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</si>
  <si>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</si>
  <si>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</si>
  <si>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</si>
  <si>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</si>
  <si>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</si>
  <si>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</si>
  <si>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</si>
  <si>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</si>
  <si>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</si>
  <si>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</si>
  <si>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</si>
  <si>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</si>
  <si>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</si>
  <si>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</si>
  <si>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</si>
  <si>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</si>
  <si>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</si>
  <si>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</si>
  <si>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</si>
  <si>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</si>
  <si>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</si>
  <si>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</si>
  <si>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</si>
  <si>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</si>
  <si>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</si>
  <si>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</si>
  <si>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</si>
  <si>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</si>
  <si>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</si>
  <si>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</si>
  <si>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</si>
  <si>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</si>
  <si>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</si>
  <si>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</si>
  <si>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</si>
  <si>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</si>
  <si>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</si>
  <si>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</si>
  <si>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</si>
  <si>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</si>
  <si>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</si>
  <si>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</si>
  <si>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</si>
  <si>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</si>
  <si>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</si>
  <si>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</si>
  <si>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</si>
  <si>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</si>
  <si>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</si>
  <si>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</si>
  <si>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</si>
  <si>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</si>
  <si>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</si>
  <si>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</si>
  <si>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</si>
  <si>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</si>
  <si>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</si>
  <si>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</si>
  <si>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</si>
  <si>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</si>
  <si>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</si>
  <si>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</si>
  <si>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</si>
  <si>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</si>
  <si>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</si>
  <si>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</si>
  <si>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</si>
  <si>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</si>
  <si>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</si>
  <si>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</si>
  <si>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</si>
  <si>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</si>
  <si>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</si>
  <si>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</si>
  <si>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</si>
  <si>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</si>
  <si>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</si>
  <si>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</si>
  <si>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</si>
  <si>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</si>
  <si>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</si>
  <si>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</si>
  <si>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</si>
  <si>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</si>
  <si>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</si>
  <si>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</si>
  <si>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</si>
  <si>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</si>
  <si>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</si>
  <si>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</si>
  <si>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</si>
  <si>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</si>
  <si>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</si>
  <si>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</si>
  <si>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</si>
  <si>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</si>
  <si>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</si>
  <si>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</si>
  <si>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</si>
  <si>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</si>
  <si>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</si>
  <si>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</si>
  <si>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</si>
  <si>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</si>
  <si>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</si>
  <si>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</si>
  <si>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</si>
  <si>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</si>
  <si>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</si>
  <si>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</si>
  <si>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</si>
  <si>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</si>
  <si>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</si>
  <si>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</si>
  <si>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</si>
  <si>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</si>
  <si>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</si>
  <si>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</si>
  <si>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</si>
  <si>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</si>
  <si>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</si>
  <si>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</si>
  <si>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</si>
  <si>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</si>
  <si>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</si>
  <si>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</si>
  <si>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</si>
  <si>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</si>
  <si>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</si>
  <si>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</si>
  <si>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</si>
  <si>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</si>
  <si>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</si>
  <si>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</si>
  <si>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</si>
  <si>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</si>
  <si>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</si>
  <si>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</si>
  <si>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</si>
  <si>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</si>
  <si>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</si>
  <si>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</si>
  <si>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</si>
  <si>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</si>
  <si>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</si>
  <si>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</si>
  <si>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</si>
  <si>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</si>
  <si>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</si>
  <si>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</si>
  <si>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</si>
  <si>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</si>
  <si>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</si>
  <si>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</si>
  <si>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</si>
  <si>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</si>
  <si>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</si>
  <si>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</si>
  <si>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</si>
  <si>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</si>
  <si>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</si>
  <si>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</si>
  <si>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</si>
  <si>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</si>
  <si>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</si>
  <si>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</si>
  <si>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</si>
  <si>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</si>
  <si>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</si>
  <si>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</si>
  <si>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</si>
  <si>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</si>
  <si>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</si>
  <si>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</si>
  <si>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</si>
  <si>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</si>
  <si>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</si>
  <si>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</si>
  <si>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</si>
  <si>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</si>
  <si>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</si>
  <si>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</si>
  <si>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</si>
  <si>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</si>
  <si>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</si>
  <si>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</si>
  <si>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</si>
  <si>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</si>
  <si>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</si>
  <si>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</si>
  <si>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</si>
  <si>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</si>
  <si>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</si>
  <si>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</si>
  <si>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</si>
  <si>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</si>
  <si>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</si>
  <si>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</si>
  <si>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</si>
  <si>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</si>
  <si>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</si>
  <si>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</si>
  <si>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</si>
  <si>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</si>
  <si>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</si>
  <si>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</si>
  <si>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</si>
  <si>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</si>
  <si>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</si>
  <si>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</si>
  <si>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</si>
  <si>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</si>
  <si>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</si>
  <si>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</si>
  <si>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</si>
  <si>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</si>
  <si>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</si>
  <si>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</si>
  <si>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</si>
  <si>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</si>
  <si>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</si>
  <si>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</si>
  <si>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</si>
  <si>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</si>
  <si>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</si>
  <si>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</si>
  <si>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</si>
  <si>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</si>
  <si>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</si>
  <si>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</si>
  <si>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</si>
  <si>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</si>
  <si>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</si>
  <si>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</si>
  <si>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</si>
  <si>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</si>
  <si>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</si>
  <si>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</si>
  <si>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</si>
  <si>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</si>
  <si>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</si>
  <si>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</si>
  <si>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</si>
  <si>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</si>
  <si>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</si>
  <si>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</si>
  <si>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</si>
  <si>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</si>
  <si>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</si>
  <si>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</si>
  <si>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</si>
  <si>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</si>
  <si>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</si>
  <si>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</si>
  <si>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</si>
  <si>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</si>
  <si>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</si>
  <si>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</si>
  <si>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</si>
  <si>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</si>
  <si>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</si>
  <si>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</si>
  <si>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</si>
  <si>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</si>
  <si>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</si>
  <si>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</si>
  <si>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</si>
  <si>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</si>
  <si>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</si>
  <si>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</si>
  <si>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</si>
  <si>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</si>
  <si>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</si>
  <si>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</si>
  <si>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</si>
  <si>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</si>
  <si>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</si>
  <si>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</si>
  <si>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</si>
  <si>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</si>
  <si>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</si>
  <si>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</si>
  <si>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</si>
  <si>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</si>
  <si>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</si>
  <si>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</si>
  <si>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</si>
  <si>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</si>
  <si>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</si>
  <si>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</si>
  <si>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</si>
  <si>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</si>
  <si>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</si>
  <si>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</si>
  <si>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</si>
  <si>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</si>
  <si>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</si>
  <si>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</si>
  <si>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</si>
  <si>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</si>
  <si>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</si>
  <si>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</si>
  <si>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</si>
  <si>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</si>
  <si>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</si>
  <si>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</si>
  <si>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</si>
  <si>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</si>
  <si>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</si>
  <si>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</si>
  <si>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</si>
  <si>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</si>
  <si>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</si>
  <si>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</si>
  <si>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</si>
  <si>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</si>
  <si>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</si>
  <si>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</si>
  <si>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</si>
  <si>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</si>
  <si>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</si>
  <si>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</si>
  <si>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</si>
  <si>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</si>
  <si>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</si>
  <si>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</si>
  <si>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</si>
  <si>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</si>
  <si>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</si>
  <si>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</si>
  <si>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</si>
  <si>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</si>
  <si>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</si>
  <si>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</si>
  <si>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</si>
  <si>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</si>
  <si>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</si>
  <si>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</si>
  <si>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</si>
  <si>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</si>
  <si>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</si>
  <si>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</si>
  <si>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</si>
  <si>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</si>
  <si>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</si>
  <si>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</si>
  <si>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</si>
  <si>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</si>
  <si>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</si>
  <si>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</si>
  <si>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</si>
  <si>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</si>
  <si>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</si>
  <si>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</si>
  <si>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</si>
  <si>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</si>
  <si>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</si>
  <si>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</si>
  <si>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</si>
  <si>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</si>
  <si>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</si>
  <si>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</si>
  <si>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</si>
  <si>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</si>
  <si>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</si>
  <si>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</si>
  <si>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</si>
  <si>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</si>
  <si>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</si>
  <si>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</si>
  <si>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</si>
  <si>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</si>
  <si>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</si>
  <si>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</si>
  <si>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</si>
  <si>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</si>
  <si>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</si>
  <si>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</si>
  <si>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</si>
  <si>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</si>
  <si>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</si>
  <si>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</si>
  <si>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</si>
  <si>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</si>
  <si>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</si>
  <si>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</si>
  <si>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</si>
  <si>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</si>
  <si>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</si>
  <si>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</si>
  <si>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</si>
  <si>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</si>
  <si>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</si>
  <si>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</si>
  <si>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</si>
  <si>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</si>
  <si>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</si>
  <si>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</si>
  <si>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</si>
  <si>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</si>
  <si>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</si>
  <si>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</si>
  <si>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</si>
  <si>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</si>
  <si>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</si>
  <si>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</si>
  <si>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</si>
  <si>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</si>
  <si>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</si>
  <si>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</si>
  <si>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</si>
  <si>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</si>
  <si>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</si>
  <si>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</si>
  <si>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</si>
  <si>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</si>
  <si>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</si>
  <si>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</si>
  <si>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</si>
  <si>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</si>
  <si>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</si>
  <si>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</si>
  <si>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</si>
  <si>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</si>
  <si>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</si>
  <si>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</si>
  <si>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</si>
  <si>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</si>
  <si>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</si>
  <si>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</si>
  <si>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</si>
  <si>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</si>
  <si>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</si>
  <si>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</si>
  <si>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</si>
  <si>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</si>
  <si>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</si>
  <si>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</si>
  <si>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</si>
  <si>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</si>
  <si>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</si>
  <si>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</si>
  <si>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</si>
  <si>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</si>
  <si>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</si>
  <si>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</si>
  <si>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</si>
  <si>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</si>
  <si>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</si>
  <si>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</si>
  <si>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</si>
  <si>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</si>
  <si>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</si>
  <si>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</si>
  <si>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</si>
  <si>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</si>
  <si>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</si>
  <si>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</si>
  <si>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</si>
  <si>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</si>
  <si>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</si>
  <si>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</si>
  <si>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</si>
  <si>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</si>
  <si>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</si>
  <si>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</si>
  <si>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</si>
  <si>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</si>
  <si>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</si>
  <si>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</si>
  <si>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</si>
  <si>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</si>
  <si>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</si>
  <si>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</si>
  <si>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</si>
  <si>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</si>
  <si>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</si>
  <si>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</si>
  <si>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</si>
  <si>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</si>
  <si>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</si>
  <si>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</si>
  <si>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</si>
  <si>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</si>
  <si>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</si>
  <si>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</si>
  <si>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</si>
  <si>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</si>
  <si>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</si>
  <si>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</si>
  <si>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</si>
  <si>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</si>
  <si>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</si>
  <si>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</si>
  <si>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</si>
  <si>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</si>
  <si>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</si>
  <si>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</si>
  <si>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</si>
  <si>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</si>
  <si>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</si>
  <si>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</si>
  <si>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</si>
  <si>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</si>
  <si>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</si>
  <si>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</si>
  <si>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</si>
  <si>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</si>
  <si>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</si>
  <si>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</si>
  <si>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</si>
  <si>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</si>
  <si>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</si>
  <si>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</si>
  <si>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</si>
  <si>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</si>
  <si>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</si>
  <si>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</si>
  <si>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</si>
  <si>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</si>
  <si>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</si>
  <si>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</si>
  <si>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</si>
  <si>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</si>
  <si>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</si>
  <si>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</si>
  <si>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</si>
  <si>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</si>
  <si>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</si>
  <si>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</si>
  <si>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</si>
  <si>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</si>
  <si>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</si>
  <si>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</si>
  <si>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</si>
  <si>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</si>
  <si>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</si>
  <si>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</si>
  <si>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</si>
  <si>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</si>
  <si>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</si>
  <si>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</si>
  <si>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</si>
  <si>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</si>
  <si>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</si>
  <si>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</si>
  <si>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</si>
  <si>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</si>
  <si>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</si>
  <si>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</si>
  <si>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</si>
  <si>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</si>
  <si>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</si>
  <si>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</si>
  <si>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</si>
  <si>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</si>
  <si>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</si>
  <si>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</si>
  <si>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</si>
  <si>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</si>
  <si>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</si>
  <si>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</si>
  <si>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</si>
  <si>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</si>
  <si>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</si>
  <si>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</si>
  <si>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</si>
  <si>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</si>
  <si>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</si>
  <si>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</si>
  <si>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</si>
  <si>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</si>
  <si>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</si>
  <si>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</si>
  <si>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</si>
  <si>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</si>
  <si>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</si>
  <si>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</si>
  <si>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</si>
  <si>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</si>
  <si>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</si>
  <si>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</si>
  <si>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</si>
  <si>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</si>
  <si>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</si>
  <si>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</si>
  <si>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</si>
  <si>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</si>
  <si>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</si>
  <si>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</si>
  <si>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</si>
  <si>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</si>
  <si>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</si>
  <si>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</si>
  <si>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</si>
  <si>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</si>
  <si>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</si>
  <si>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</si>
  <si>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</si>
  <si>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</si>
  <si>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</si>
  <si>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</si>
  <si>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</si>
  <si>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</si>
  <si>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</si>
  <si>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</si>
  <si>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</si>
  <si>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</si>
  <si>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</si>
  <si>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</si>
  <si>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</si>
  <si>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</si>
  <si>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</si>
  <si>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</si>
  <si>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</si>
  <si>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</si>
  <si>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</si>
  <si>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</si>
  <si>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</si>
  <si>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</si>
  <si>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</si>
  <si>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</si>
  <si>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</si>
  <si>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</si>
  <si>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</si>
  <si>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</si>
  <si>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</si>
  <si>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</si>
  <si>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</si>
  <si>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</si>
  <si>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</si>
  <si>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</si>
  <si>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</si>
  <si>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</si>
  <si>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</si>
  <si>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</si>
  <si>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</si>
  <si>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</si>
  <si>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</si>
  <si>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</si>
  <si>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</si>
  <si>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</si>
  <si>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</si>
  <si>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</si>
  <si>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</si>
  <si>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</si>
  <si>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</si>
  <si>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</si>
  <si>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</si>
  <si>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</si>
  <si>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</si>
  <si>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</si>
  <si>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</si>
  <si>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</si>
  <si>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</si>
  <si>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</si>
  <si>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</si>
  <si>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</si>
  <si>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</si>
  <si>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</si>
  <si>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</si>
  <si>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</si>
  <si>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</si>
  <si>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</si>
  <si>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</si>
  <si>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</si>
  <si>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</si>
  <si>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</si>
  <si>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</si>
  <si>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</si>
  <si>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</si>
  <si>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</si>
  <si>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</si>
  <si>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</si>
  <si>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</si>
  <si>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</si>
  <si>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</si>
  <si>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</si>
  <si>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</si>
  <si>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</si>
  <si>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</si>
  <si>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</si>
  <si>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</si>
  <si>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</si>
  <si>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</si>
  <si>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</si>
  <si>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</si>
  <si>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</si>
  <si>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</si>
  <si>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</si>
  <si>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</si>
  <si>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</si>
  <si>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</si>
  <si>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</si>
  <si>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</si>
  <si>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</si>
  <si>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</si>
  <si>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</si>
  <si>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</si>
  <si>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</si>
  <si>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</si>
  <si>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</si>
  <si>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</si>
  <si>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</si>
  <si>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</si>
  <si>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</si>
  <si>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</si>
  <si>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</si>
  <si>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</si>
  <si>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</si>
  <si>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</si>
  <si>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</si>
  <si>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</si>
  <si>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</si>
  <si>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</si>
  <si>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</si>
  <si>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</si>
  <si>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</si>
  <si>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</si>
  <si>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</si>
  <si>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</si>
  <si>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</si>
  <si>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</si>
  <si>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</si>
  <si>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</si>
  <si>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</si>
  <si>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</si>
  <si>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</si>
  <si>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</si>
  <si>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</si>
  <si>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</si>
  <si>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</si>
  <si>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</si>
  <si>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</si>
  <si>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</si>
  <si>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</si>
  <si>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</si>
  <si>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</si>
  <si>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</si>
  <si>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</si>
  <si>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</si>
  <si>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</si>
  <si>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</si>
  <si>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</si>
  <si>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</si>
  <si>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</si>
  <si>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</si>
  <si>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</si>
  <si>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</si>
  <si>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</si>
  <si>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</si>
  <si>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</si>
  <si>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</si>
  <si>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</si>
  <si>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</si>
  <si>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</si>
  <si>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</si>
  <si>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</si>
  <si>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</si>
  <si>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</si>
  <si>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</si>
  <si>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</si>
  <si>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</si>
  <si>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</si>
  <si>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</si>
  <si>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</si>
  <si>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</si>
  <si>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</si>
  <si>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</si>
  <si>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</si>
  <si>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</si>
  <si>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</si>
  <si>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</si>
  <si>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</si>
  <si>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</si>
  <si>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</si>
  <si>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</si>
  <si>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</si>
  <si>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</si>
  <si>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</si>
  <si>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</si>
  <si>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</si>
  <si>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</si>
  <si>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</si>
  <si>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</si>
  <si>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</si>
  <si>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</si>
  <si>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</si>
  <si>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</si>
  <si>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</si>
  <si>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</si>
  <si>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</si>
  <si>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</si>
  <si>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</si>
  <si>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</si>
  <si>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</si>
  <si>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</si>
  <si>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</si>
  <si>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</si>
  <si>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</si>
  <si>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</si>
  <si>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</si>
  <si>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</si>
  <si>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</si>
  <si>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</si>
  <si>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</si>
  <si>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</si>
  <si>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</si>
  <si>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</si>
  <si>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</si>
  <si>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</si>
  <si>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</si>
  <si>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</si>
  <si>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</si>
  <si>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</si>
  <si>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</si>
  <si>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</si>
  <si>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</si>
  <si>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</si>
  <si>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</si>
  <si>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</si>
  <si>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</si>
  <si>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</si>
  <si>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</si>
  <si>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</si>
  <si>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</si>
  <si>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</si>
  <si>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</si>
  <si>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</si>
  <si>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</si>
  <si>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</si>
  <si>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</si>
  <si>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</si>
  <si>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</si>
  <si>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</si>
  <si>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</si>
  <si>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</si>
  <si>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</si>
  <si>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</si>
  <si>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</si>
  <si>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</si>
  <si>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</si>
  <si>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</si>
  <si>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</si>
  <si>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</si>
  <si>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</si>
  <si>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</si>
  <si>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</si>
  <si>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</si>
  <si>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</si>
  <si>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</si>
  <si>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</si>
  <si>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</si>
  <si>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</si>
  <si>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</si>
  <si>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</si>
  <si>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</si>
  <si>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</si>
  <si>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</si>
  <si>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</si>
  <si>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</si>
  <si>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</si>
  <si>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</si>
  <si>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</si>
  <si>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</si>
  <si>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</si>
  <si>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</si>
  <si>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</si>
  <si>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</si>
  <si>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</si>
  <si>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</si>
  <si>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</si>
  <si>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</si>
  <si>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</si>
  <si>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</si>
  <si>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</si>
  <si>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</si>
  <si>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</si>
  <si>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</si>
  <si>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</si>
  <si>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</si>
  <si>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</si>
  <si>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</si>
  <si>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</si>
  <si>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</si>
  <si>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</si>
  <si>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</si>
  <si>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</si>
  <si>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</si>
  <si>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</si>
  <si>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</si>
  <si>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</si>
  <si>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</si>
  <si>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</si>
  <si>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</si>
  <si>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</si>
  <si>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</si>
  <si>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</si>
  <si>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</si>
  <si>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</si>
  <si>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</si>
  <si>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</si>
  <si>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</si>
  <si>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</si>
  <si>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</si>
  <si>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</si>
  <si>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</si>
  <si>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</si>
  <si>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</si>
  <si>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</si>
  <si>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</si>
  <si>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</si>
  <si>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</si>
  <si>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</si>
  <si>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</si>
  <si>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</si>
  <si>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</si>
  <si>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</si>
  <si>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</si>
  <si>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</si>
  <si>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</si>
  <si>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</si>
  <si>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</si>
  <si>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</si>
  <si>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</si>
  <si>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</si>
  <si>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</si>
  <si>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</si>
  <si>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</si>
  <si>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</si>
  <si>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</si>
  <si>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</si>
  <si>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</si>
  <si>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</si>
  <si>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</si>
  <si>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</si>
  <si>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</si>
  <si>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</si>
  <si>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</si>
  <si>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</si>
  <si>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</si>
  <si>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</si>
  <si>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</si>
  <si>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</si>
  <si>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</si>
  <si>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</si>
  <si>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</si>
  <si>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</si>
  <si>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</si>
  <si>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</si>
  <si>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</si>
  <si>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</si>
  <si>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</si>
  <si>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</si>
  <si>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</si>
  <si>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</si>
  <si>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</si>
  <si>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</si>
  <si>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</si>
  <si>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</si>
  <si>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</si>
  <si>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</si>
  <si>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</si>
  <si>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</si>
  <si>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</si>
  <si>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</si>
  <si>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</si>
  <si>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</si>
  <si>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</si>
  <si>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</si>
  <si>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</si>
  <si>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</si>
  <si>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</si>
  <si>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</si>
  <si>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</si>
  <si>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</si>
  <si>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</si>
  <si>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</si>
  <si>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</si>
  <si>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</si>
  <si>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</si>
  <si>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</si>
  <si>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</si>
  <si>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</si>
  <si>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</si>
  <si>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</si>
  <si>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</si>
  <si>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</si>
  <si>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</si>
  <si>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</si>
  <si>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</si>
  <si>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</si>
  <si>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</si>
  <si>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</si>
  <si>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</si>
  <si>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</si>
  <si>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</si>
  <si>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</si>
  <si>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</si>
  <si>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</si>
  <si>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</si>
  <si>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</si>
  <si>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</si>
  <si>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</si>
  <si>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</si>
  <si>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</si>
  <si>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</si>
  <si>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</si>
  <si>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</si>
  <si>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</si>
  <si>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</si>
  <si>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</si>
  <si>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</si>
  <si>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</si>
  <si>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</si>
  <si>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</si>
  <si>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</si>
  <si>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</si>
  <si>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</si>
  <si>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</si>
  <si>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</si>
  <si>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</si>
  <si>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</si>
  <si>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</si>
  <si>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</si>
  <si>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</si>
  <si>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</si>
  <si>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</si>
  <si>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</si>
  <si>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</si>
  <si>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</si>
  <si>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</si>
  <si>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</si>
  <si>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</si>
  <si>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</si>
  <si>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</si>
  <si>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</si>
  <si>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</si>
  <si>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</si>
  <si>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</si>
  <si>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</si>
  <si>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</si>
  <si>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</si>
  <si>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</si>
  <si>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</si>
  <si>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</si>
  <si>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</si>
  <si>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</si>
  <si>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</si>
  <si>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</si>
  <si>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</si>
  <si>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</si>
  <si>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</si>
  <si>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</si>
  <si>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</si>
  <si>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</si>
  <si>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</si>
  <si>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</si>
  <si>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</si>
  <si>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</si>
  <si>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</si>
  <si>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</si>
  <si>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</si>
  <si>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</si>
  <si>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</si>
  <si>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</si>
  <si>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</si>
  <si>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</si>
  <si>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</si>
  <si>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</si>
  <si>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</si>
  <si>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</si>
  <si>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</si>
  <si>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</si>
  <si>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</si>
  <si>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</si>
  <si>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</si>
  <si>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</si>
  <si>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</si>
  <si>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</si>
  <si>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</si>
  <si>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</si>
  <si>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</si>
  <si>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</si>
  <si>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</si>
  <si>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</si>
  <si>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</si>
  <si>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</si>
  <si>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</si>
  <si>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</si>
  <si>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</si>
  <si>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</si>
  <si>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</si>
  <si>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</si>
  <si>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</si>
  <si>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</si>
  <si>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</si>
  <si>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</si>
  <si>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</si>
  <si>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</si>
  <si>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</si>
  <si>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</si>
  <si>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</si>
  <si>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</si>
  <si>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</si>
  <si>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</si>
  <si>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</si>
  <si>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</si>
  <si>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</si>
  <si>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</si>
  <si>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</si>
  <si>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</si>
  <si>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</si>
  <si>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</si>
  <si>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</si>
  <si>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</si>
  <si>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</si>
  <si>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</si>
  <si>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</si>
  <si>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</si>
  <si>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</si>
  <si>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</si>
  <si>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</si>
  <si>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</si>
  <si>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</si>
  <si>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</si>
  <si>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</si>
  <si>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</si>
  <si>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</si>
  <si>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</si>
  <si>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</si>
  <si>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</si>
  <si>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</si>
  <si>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</si>
  <si>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</si>
  <si>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</si>
  <si>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</si>
  <si>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</si>
  <si>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</si>
  <si>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</si>
  <si>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</si>
  <si>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</si>
  <si>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</si>
  <si>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</si>
  <si>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</si>
  <si>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</si>
  <si>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</si>
  <si>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</si>
  <si>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</si>
  <si>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</si>
  <si>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</si>
  <si>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</si>
  <si>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</si>
  <si>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</si>
  <si>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</si>
  <si>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</si>
  <si>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</si>
  <si>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</si>
  <si>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</si>
  <si>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</si>
  <si>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</si>
  <si>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</si>
  <si>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</si>
  <si>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</si>
  <si>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</si>
  <si>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</si>
  <si>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</si>
  <si>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</si>
  <si>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</si>
  <si>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</si>
  <si>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</si>
  <si>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</si>
  <si>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</si>
  <si>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</si>
  <si>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</si>
  <si>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</si>
  <si>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</si>
  <si>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</si>
  <si>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</si>
  <si>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</si>
  <si>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</si>
  <si>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</si>
  <si>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</si>
  <si>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</si>
  <si>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</si>
  <si>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</si>
  <si>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</si>
  <si>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</si>
  <si>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</si>
  <si>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</si>
  <si>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</si>
  <si>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</si>
  <si>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</si>
  <si>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</si>
  <si>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</si>
  <si>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</si>
  <si>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</si>
  <si>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</si>
  <si>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</si>
  <si>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</si>
  <si>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</si>
  <si>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</si>
  <si>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</si>
  <si>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</si>
  <si>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</si>
  <si>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</si>
  <si>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</si>
  <si>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</si>
  <si>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</si>
  <si>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</si>
  <si>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</si>
  <si>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</si>
  <si>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</si>
  <si>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</si>
  <si>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</si>
  <si>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</si>
  <si>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</si>
  <si>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</si>
  <si>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</si>
  <si>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</si>
  <si>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</si>
  <si>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</si>
  <si>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</si>
  <si>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</si>
  <si>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</si>
  <si>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</si>
  <si>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</si>
  <si>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</si>
  <si>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</si>
  <si>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</si>
  <si>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</si>
  <si>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</si>
  <si>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</si>
  <si>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</si>
  <si>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</si>
  <si>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</si>
  <si>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</si>
  <si>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</si>
  <si>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</si>
  <si>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</si>
  <si>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</si>
  <si>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</si>
  <si>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</si>
  <si>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</si>
  <si>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</si>
  <si>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</si>
  <si>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</si>
  <si>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</si>
  <si>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</si>
  <si>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</si>
  <si>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</si>
  <si>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</si>
  <si>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</si>
  <si>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</si>
  <si>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</si>
  <si>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</si>
  <si>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</si>
  <si>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</si>
  <si>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</si>
  <si>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</si>
  <si>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</si>
  <si>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</si>
  <si>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</si>
  <si>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</si>
  <si>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</si>
  <si>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</si>
  <si>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</si>
  <si>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</si>
  <si>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</si>
  <si>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</si>
  <si>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</si>
  <si>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</si>
  <si>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</si>
  <si>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</si>
  <si>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</si>
  <si>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</si>
  <si>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</si>
  <si>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</si>
  <si>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</si>
  <si>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</si>
  <si>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</si>
  <si>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</si>
  <si>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</si>
  <si>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</si>
  <si>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</si>
  <si>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</si>
  <si>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</si>
  <si>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</si>
  <si>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</si>
  <si>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</si>
  <si>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</si>
  <si>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</si>
  <si>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</si>
  <si>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</si>
  <si>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</si>
  <si>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</si>
  <si>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</si>
  <si>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</si>
  <si>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</si>
  <si>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</si>
  <si>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</si>
  <si>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</si>
  <si>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</si>
  <si>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</si>
  <si>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</si>
  <si>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</si>
  <si>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</si>
  <si>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</si>
  <si>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</si>
  <si>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</si>
  <si>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</si>
  <si>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</si>
  <si>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</si>
  <si>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</si>
  <si>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</si>
  <si>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</si>
  <si>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</si>
  <si>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</si>
  <si>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</si>
  <si>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</si>
  <si>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</si>
  <si>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</si>
  <si>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</si>
  <si>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</si>
  <si>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</si>
  <si>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</si>
  <si>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</si>
  <si>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</si>
  <si>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</si>
  <si>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</si>
  <si>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</si>
  <si>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</si>
  <si>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</si>
  <si>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</si>
  <si>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</si>
  <si>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</si>
  <si>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</si>
  <si>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</si>
  <si>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</si>
  <si>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</si>
  <si>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</si>
  <si>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</si>
  <si>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</si>
  <si>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</si>
  <si>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</si>
  <si>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</si>
  <si>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</si>
  <si>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</si>
  <si>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</si>
  <si>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</si>
  <si>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</si>
  <si>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</si>
  <si>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</si>
  <si>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</si>
  <si>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</si>
  <si>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</si>
  <si>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</si>
  <si>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</si>
  <si>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</si>
  <si>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</si>
  <si>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</si>
  <si>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</si>
  <si>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</si>
  <si>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</si>
  <si>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</si>
  <si>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</si>
  <si>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</si>
  <si>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</si>
  <si>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</si>
  <si>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</si>
  <si>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</si>
  <si>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</si>
  <si>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</si>
  <si>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</si>
  <si>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</si>
  <si>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</si>
  <si>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</si>
  <si>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</si>
  <si>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</si>
  <si>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</si>
  <si>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</si>
  <si>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</si>
  <si>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</si>
  <si>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</si>
  <si>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</si>
  <si>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</si>
  <si>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</si>
  <si>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</si>
  <si>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</si>
  <si>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</si>
  <si>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</si>
  <si>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</si>
  <si>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</si>
  <si>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</si>
  <si>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</si>
  <si>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</si>
  <si>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</si>
  <si>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</si>
  <si>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</si>
  <si>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</si>
  <si>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</si>
  <si>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</si>
  <si>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</si>
  <si>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</si>
  <si>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</si>
  <si>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</si>
  <si>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</si>
  <si>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</si>
  <si>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</si>
  <si>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</si>
  <si>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</si>
  <si>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</si>
  <si>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</si>
  <si>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</si>
  <si>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</si>
  <si>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</si>
  <si>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</si>
  <si>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</si>
  <si>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</si>
  <si>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</si>
  <si>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</si>
  <si>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</si>
  <si>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</si>
  <si>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</si>
  <si>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</si>
  <si>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</si>
  <si>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</si>
  <si>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</si>
  <si>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</si>
  <si>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</si>
  <si>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</si>
  <si>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</si>
  <si>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</si>
  <si>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</si>
  <si>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</si>
  <si>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</si>
  <si>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</si>
  <si>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</si>
  <si>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</si>
  <si>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</si>
  <si>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</si>
  <si>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</si>
  <si>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</si>
  <si>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</si>
  <si>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</si>
  <si>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</si>
  <si>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</si>
  <si>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</si>
  <si>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</si>
  <si>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</si>
  <si>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</si>
  <si>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</si>
  <si>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</si>
  <si>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</si>
  <si>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</si>
  <si>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</si>
  <si>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</si>
  <si>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</si>
  <si>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</si>
  <si>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</si>
  <si>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</si>
  <si>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</si>
  <si>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</si>
  <si>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</si>
  <si>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</si>
  <si>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</si>
  <si>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</si>
  <si>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</si>
  <si>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</si>
  <si>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</si>
  <si>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</si>
  <si>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</si>
  <si>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</si>
  <si>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</si>
  <si>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</si>
  <si>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</si>
  <si>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</si>
  <si>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</si>
  <si>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</si>
  <si>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</si>
  <si>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</si>
  <si>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</si>
  <si>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</si>
  <si>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</si>
  <si>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</si>
  <si>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</si>
  <si>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</si>
  <si>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</si>
  <si>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</si>
  <si>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</si>
  <si>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</si>
  <si>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</si>
  <si>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</si>
  <si>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</si>
  <si>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</si>
  <si>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</si>
  <si>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</si>
  <si>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</si>
  <si>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</si>
  <si>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</si>
  <si>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</si>
  <si>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</si>
  <si>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</si>
  <si>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</si>
  <si>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</si>
  <si>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</si>
  <si>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</si>
  <si>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</si>
  <si>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</si>
  <si>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</si>
  <si>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</si>
  <si>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</si>
  <si>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</si>
  <si>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</si>
  <si>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</si>
  <si>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</si>
  <si>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</si>
  <si>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</si>
  <si>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</si>
  <si>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</si>
  <si>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</si>
  <si>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</si>
  <si>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</si>
  <si>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</si>
  <si>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</si>
  <si>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</si>
  <si>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</si>
  <si>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</si>
  <si>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</si>
  <si>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</si>
  <si>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</si>
  <si>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</si>
  <si>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</si>
  <si>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</si>
  <si>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</si>
  <si>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</si>
  <si>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</si>
  <si>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</si>
  <si>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</si>
  <si>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</si>
  <si>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</si>
  <si>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</si>
  <si>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</si>
  <si>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</si>
  <si>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</si>
  <si>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</si>
  <si>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</si>
  <si>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</si>
  <si>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</si>
  <si>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</si>
  <si>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</si>
  <si>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</si>
  <si>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</si>
  <si>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</si>
  <si>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</si>
  <si>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</si>
  <si>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</si>
  <si>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</si>
  <si>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</si>
  <si>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</si>
  <si>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</si>
  <si>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</si>
  <si>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</si>
  <si>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</si>
  <si>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</si>
  <si>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</si>
  <si>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</si>
  <si>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</si>
  <si>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</si>
  <si>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</si>
  <si>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</si>
  <si>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</si>
  <si>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</si>
  <si>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</si>
  <si>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</si>
  <si>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</si>
  <si>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</si>
  <si>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</si>
  <si>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</si>
  <si>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</si>
  <si>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</si>
  <si>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</si>
  <si>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</si>
  <si>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</si>
  <si>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</si>
  <si>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</si>
  <si>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</si>
  <si>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</si>
  <si>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</si>
  <si>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</si>
  <si>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</si>
  <si>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</si>
  <si>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</si>
  <si>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</si>
  <si>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</si>
  <si>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</si>
  <si>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</si>
  <si>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</si>
  <si>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</si>
  <si>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</si>
  <si>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</si>
  <si>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</si>
  <si>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</si>
  <si>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</si>
  <si>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</si>
  <si>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</si>
  <si>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</si>
  <si>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</si>
  <si>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</si>
  <si>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</si>
  <si>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</si>
  <si>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</si>
  <si>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</si>
  <si>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</si>
  <si>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</si>
  <si>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</si>
  <si>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</si>
  <si>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</si>
  <si>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</si>
  <si>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</si>
  <si>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</si>
  <si>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</si>
  <si>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</si>
  <si>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</si>
  <si>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</si>
  <si>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</si>
  <si>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</si>
  <si>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</si>
  <si>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</si>
  <si>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</si>
  <si>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</si>
  <si>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</si>
  <si>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</si>
  <si>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</si>
  <si>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</si>
  <si>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</si>
  <si>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</si>
  <si>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</si>
  <si>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</si>
  <si>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</si>
  <si>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</si>
  <si>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</si>
  <si>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</si>
  <si>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</si>
  <si>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</si>
  <si>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</si>
  <si>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</si>
  <si>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</si>
  <si>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</si>
  <si>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</si>
  <si>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</si>
  <si>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</si>
  <si>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</si>
  <si>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</si>
  <si>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</si>
  <si>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</si>
  <si>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</si>
  <si>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</si>
  <si>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</si>
  <si>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</si>
  <si>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</si>
  <si>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</si>
  <si>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</si>
  <si>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</si>
  <si>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</si>
  <si>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</si>
  <si>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</si>
  <si>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</si>
  <si>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</si>
  <si>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</si>
  <si>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</si>
  <si>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</si>
  <si>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</si>
  <si>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</si>
  <si>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</si>
  <si>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</si>
  <si>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</si>
  <si>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</si>
  <si>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</si>
  <si>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</si>
  <si>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</si>
  <si>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</si>
  <si>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</si>
  <si>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</si>
  <si>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</si>
  <si>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</si>
  <si>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</si>
  <si>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</si>
  <si>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</si>
  <si>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</si>
  <si>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</si>
  <si>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</si>
  <si>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</si>
  <si>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</si>
  <si>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</si>
  <si>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</si>
  <si>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</si>
  <si>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</si>
  <si>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</si>
  <si>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</si>
  <si>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</si>
  <si>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</si>
  <si>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</si>
  <si>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</si>
  <si>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</si>
  <si>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</si>
  <si>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</si>
  <si>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</si>
  <si>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</si>
  <si>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</si>
  <si>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</si>
  <si>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</si>
  <si>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</si>
  <si>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</si>
  <si>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</si>
  <si>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</si>
  <si>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</si>
  <si>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</si>
  <si>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</si>
  <si>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</si>
  <si>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</si>
  <si>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</si>
  <si>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</si>
  <si>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</si>
  <si>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</si>
  <si>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</si>
  <si>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</si>
  <si>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</si>
  <si>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</si>
  <si>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</si>
  <si>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</si>
  <si>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</si>
  <si>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</si>
  <si>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</si>
  <si>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</si>
  <si>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</si>
  <si>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</si>
  <si>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</si>
  <si>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</si>
  <si>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</si>
  <si>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</si>
  <si>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</si>
  <si>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</si>
  <si>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</si>
  <si>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</si>
  <si>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</si>
  <si>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</si>
  <si>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</si>
  <si>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</si>
  <si>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</si>
  <si>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</si>
  <si>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</si>
  <si>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</si>
  <si>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</si>
  <si>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</si>
  <si>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</si>
  <si>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</si>
  <si>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</si>
  <si>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</si>
  <si>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</si>
  <si>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</si>
  <si>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</si>
  <si>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</si>
  <si>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</si>
  <si>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</si>
  <si>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</si>
  <si>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</si>
  <si>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</si>
  <si>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</si>
  <si>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</si>
  <si>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</si>
  <si>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</si>
  <si>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</si>
  <si>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</si>
  <si>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</si>
  <si>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</si>
  <si>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</si>
  <si>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</si>
  <si>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</si>
  <si>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</si>
  <si>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</si>
  <si>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</si>
  <si>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</si>
  <si>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</si>
  <si>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</si>
  <si>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</si>
  <si>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</si>
  <si>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</si>
  <si>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</si>
  <si>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</si>
  <si>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</si>
  <si>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</si>
  <si>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</si>
  <si>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</si>
  <si>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</si>
  <si>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</si>
  <si>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</si>
  <si>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</si>
  <si>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</si>
  <si>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</si>
  <si>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</si>
  <si>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</si>
  <si>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</si>
  <si>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</si>
  <si>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</si>
  <si>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</si>
  <si>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</si>
  <si>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</si>
  <si>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</si>
  <si>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</si>
  <si>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</si>
  <si>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</si>
  <si>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</si>
  <si>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</si>
  <si>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</si>
  <si>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</si>
  <si>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</si>
  <si>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</si>
  <si>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</si>
  <si>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</si>
  <si>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</si>
  <si>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</si>
  <si>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</si>
  <si>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</si>
  <si>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</si>
  <si>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</si>
  <si>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</si>
  <si>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</si>
  <si>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</si>
  <si>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</si>
  <si>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</si>
  <si>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</si>
  <si>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</si>
  <si>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</si>
  <si>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</si>
  <si>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</si>
  <si>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</si>
  <si>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</si>
  <si>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</si>
  <si>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</si>
  <si>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</si>
  <si>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</si>
  <si>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</si>
  <si>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</si>
  <si>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</si>
  <si>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</si>
  <si>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</si>
  <si>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</si>
  <si>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</si>
  <si>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</si>
  <si>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</si>
  <si>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</si>
  <si>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</si>
  <si>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</si>
  <si>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</si>
  <si>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</si>
  <si>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</si>
  <si>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</si>
  <si>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</si>
  <si>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</si>
  <si>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</si>
  <si>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</si>
  <si>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</si>
  <si>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</si>
  <si>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</si>
  <si>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</si>
  <si>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</si>
  <si>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</si>
  <si>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</si>
  <si>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</si>
  <si>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</si>
  <si>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</si>
  <si>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</si>
  <si>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</si>
  <si>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</si>
  <si>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</si>
  <si>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</si>
  <si>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</si>
  <si>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</si>
  <si>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</si>
  <si>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</si>
  <si>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</si>
  <si>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</si>
  <si>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</si>
  <si>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</si>
  <si>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</si>
  <si>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</si>
  <si>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</si>
  <si>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</si>
  <si>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</si>
  <si>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</si>
  <si>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</si>
  <si>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</si>
  <si>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</si>
  <si>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</si>
  <si>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</si>
  <si>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</si>
  <si>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</si>
  <si>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</si>
  <si>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</si>
  <si>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</si>
  <si>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</si>
  <si>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</si>
  <si>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</si>
  <si>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</si>
  <si>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</si>
  <si>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</si>
  <si>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</si>
  <si>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</si>
  <si>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</si>
  <si>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</si>
  <si>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</si>
  <si>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</si>
  <si>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</si>
  <si>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</si>
  <si>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</si>
  <si>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</si>
  <si>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</si>
  <si>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</si>
  <si>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</si>
  <si>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</si>
  <si>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</si>
  <si>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</si>
  <si>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</si>
  <si>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</si>
  <si>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</si>
  <si>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</si>
  <si>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</si>
  <si>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</si>
  <si>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</si>
  <si>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</si>
  <si>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</si>
  <si>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</si>
  <si>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</si>
  <si>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</si>
  <si>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</si>
  <si>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</si>
  <si>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</si>
  <si>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</si>
  <si>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</si>
  <si>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</si>
  <si>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</si>
  <si>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</si>
  <si>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</si>
  <si>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</si>
  <si>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</si>
  <si>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</si>
  <si>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</si>
  <si>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</si>
  <si>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</si>
  <si>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</si>
  <si>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</si>
  <si>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</si>
  <si>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</si>
  <si>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</si>
  <si>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</si>
  <si>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</si>
  <si>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</si>
  <si>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</si>
  <si>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</si>
  <si>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</si>
  <si>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</si>
  <si>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</si>
  <si>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</si>
  <si>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</si>
  <si>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</si>
  <si>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</si>
  <si>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</si>
  <si>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</si>
  <si>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</si>
  <si>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</si>
  <si>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</si>
  <si>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</si>
  <si>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</si>
  <si>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</si>
  <si>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</si>
  <si>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</si>
  <si>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</si>
  <si>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</si>
  <si>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</si>
  <si>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</si>
  <si>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</si>
  <si>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</si>
  <si>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</si>
  <si>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</si>
  <si>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</si>
  <si>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</si>
  <si>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</si>
  <si>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</si>
  <si>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</si>
  <si>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</si>
  <si>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</si>
  <si>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</si>
  <si>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</si>
  <si>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</si>
  <si>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</si>
  <si>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</si>
  <si>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</si>
  <si>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</si>
  <si>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</si>
  <si>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</si>
  <si>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</si>
  <si>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</si>
  <si>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</si>
  <si>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</si>
  <si>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</si>
  <si>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</si>
  <si>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</si>
  <si>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</si>
  <si>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</si>
  <si>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</si>
  <si>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</si>
  <si>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</si>
  <si>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</si>
  <si>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</si>
  <si>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</si>
  <si>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</si>
  <si>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</si>
  <si>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</si>
  <si>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</si>
  <si>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</si>
  <si>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</si>
  <si>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</si>
  <si>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</si>
  <si>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</si>
  <si>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</si>
  <si>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</si>
  <si>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</si>
  <si>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</si>
  <si>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</si>
  <si>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</si>
  <si>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</si>
  <si>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</si>
  <si>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</si>
  <si>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</si>
  <si>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</si>
  <si>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</si>
  <si>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</si>
  <si>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</si>
  <si>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</si>
  <si>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</si>
  <si>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</si>
  <si>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</si>
  <si>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</si>
  <si>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</si>
  <si>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</si>
  <si>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</si>
  <si>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</si>
  <si>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</si>
  <si>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</si>
  <si>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</si>
  <si>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</si>
  <si>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</si>
  <si>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</si>
  <si>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</si>
  <si>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</si>
  <si>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</si>
  <si>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</si>
  <si>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</si>
  <si>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</si>
  <si>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</si>
  <si>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</si>
  <si>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</si>
  <si>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</si>
  <si>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</si>
  <si>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</si>
  <si>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</si>
  <si>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</si>
  <si>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</si>
  <si>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</si>
  <si>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</si>
  <si>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</si>
  <si>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</si>
  <si>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</si>
  <si>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</si>
  <si>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</si>
  <si>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</si>
  <si>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</si>
  <si>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</si>
  <si>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</si>
  <si>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</si>
  <si>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</si>
  <si>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</si>
  <si>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</si>
  <si>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</si>
  <si>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</si>
  <si>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</si>
  <si>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</si>
  <si>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</si>
  <si>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</si>
  <si>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</si>
  <si>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</si>
  <si>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</si>
  <si>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</si>
  <si>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</si>
  <si>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</si>
  <si>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</si>
  <si>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</si>
  <si>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</si>
  <si>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</si>
  <si>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</si>
  <si>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</si>
  <si>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</si>
  <si>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</si>
  <si>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</si>
  <si>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</si>
  <si>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</si>
  <si>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</si>
  <si>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</si>
  <si>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</si>
  <si>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</si>
  <si>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</si>
  <si>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</si>
  <si>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</si>
  <si>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</si>
  <si>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</si>
  <si>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</si>
  <si>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</si>
  <si>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</si>
  <si>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</si>
  <si>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</si>
  <si>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</si>
  <si>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</si>
  <si>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</si>
  <si>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</si>
  <si>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</si>
  <si>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</si>
  <si>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</si>
  <si>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</si>
  <si>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</si>
  <si>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</si>
  <si>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</si>
  <si>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</si>
  <si>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</si>
  <si>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</si>
  <si>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</si>
  <si>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</si>
  <si>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</si>
  <si>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</si>
  <si>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</si>
  <si>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</si>
  <si>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</si>
  <si>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</si>
  <si>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</si>
  <si>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</si>
  <si>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</si>
  <si>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</si>
  <si>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</si>
  <si>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</si>
  <si>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</si>
  <si>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</si>
  <si>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</si>
  <si>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</si>
  <si>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</si>
  <si>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</si>
  <si>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</si>
  <si>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</si>
  <si>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</si>
  <si>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</si>
  <si>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</si>
  <si>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</si>
  <si>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</si>
  <si>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</si>
  <si>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</si>
  <si>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</si>
  <si>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</si>
  <si>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</si>
  <si>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</si>
  <si>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</si>
  <si>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</si>
  <si>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</si>
  <si>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</si>
  <si>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</si>
  <si>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</si>
  <si>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</si>
  <si>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</si>
  <si>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</si>
  <si>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</si>
  <si>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</si>
  <si>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</si>
  <si>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</si>
  <si>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</si>
  <si>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</si>
  <si>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</si>
  <si>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</si>
  <si>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</si>
  <si>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</si>
  <si>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</si>
  <si>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</si>
  <si>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</si>
  <si>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</si>
  <si>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</si>
  <si>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</si>
  <si>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</si>
  <si>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</si>
  <si>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</si>
  <si>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</si>
  <si>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</si>
  <si>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</si>
  <si>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</si>
  <si>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</si>
  <si>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</si>
  <si>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</si>
  <si>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</si>
  <si>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</si>
  <si>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</si>
  <si>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</si>
  <si>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</si>
  <si>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</si>
  <si>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</si>
  <si>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</si>
  <si>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</si>
  <si>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</si>
  <si>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</si>
  <si>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</si>
  <si>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</si>
  <si>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</si>
  <si>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</si>
  <si>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</si>
  <si>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</si>
  <si>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</si>
  <si>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</si>
  <si>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</si>
  <si>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</si>
  <si>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</si>
  <si>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</si>
  <si>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</si>
  <si>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</si>
  <si>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</si>
  <si>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</si>
  <si>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</si>
  <si>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</si>
  <si>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</si>
  <si>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</si>
  <si>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</si>
  <si>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</si>
  <si>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</si>
  <si>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</si>
  <si>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</si>
  <si>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</si>
  <si>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</si>
  <si>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</si>
  <si>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</si>
  <si>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</si>
  <si>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</si>
  <si>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</si>
  <si>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</si>
  <si>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</si>
  <si>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</si>
  <si>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</si>
  <si>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</si>
  <si>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</si>
  <si>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</si>
  <si>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</si>
  <si>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</si>
  <si>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</si>
  <si>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</si>
  <si>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</si>
  <si>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</si>
  <si>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</si>
  <si>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</si>
  <si>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</si>
  <si>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</si>
  <si>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</si>
  <si>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</si>
  <si>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</si>
  <si>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</si>
  <si>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</si>
  <si>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</si>
  <si>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</si>
  <si>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</si>
  <si>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</si>
  <si>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</si>
  <si>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</si>
  <si>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</si>
  <si>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</si>
  <si>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</si>
  <si>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</si>
  <si>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</si>
  <si>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</si>
  <si>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</si>
  <si>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</si>
  <si>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</si>
  <si>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</si>
  <si>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</si>
  <si>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</si>
  <si>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</si>
  <si>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</si>
  <si>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</si>
  <si>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</si>
  <si>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</si>
  <si>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</si>
  <si>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</si>
  <si>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</si>
  <si>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</si>
  <si>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</si>
  <si>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</si>
  <si>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</si>
  <si>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</si>
  <si>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</si>
  <si>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</si>
  <si>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</si>
  <si>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</si>
  <si>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</si>
  <si>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</si>
  <si>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</si>
  <si>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</si>
  <si>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</si>
  <si>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</si>
  <si>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</si>
  <si>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</si>
  <si>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</si>
  <si>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</si>
  <si>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</si>
  <si>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</si>
  <si>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</si>
  <si>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</si>
  <si>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</si>
  <si>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</si>
  <si>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</si>
  <si>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</si>
  <si>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</si>
  <si>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</si>
  <si>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</si>
  <si>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</si>
  <si>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</si>
  <si>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</si>
  <si>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</si>
  <si>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</si>
  <si>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</si>
  <si>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</si>
  <si>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</si>
  <si>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</si>
  <si>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</si>
  <si>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</si>
  <si>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</si>
  <si>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</si>
  <si>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</si>
  <si>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</si>
  <si>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</si>
  <si>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</si>
  <si>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</si>
  <si>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</si>
  <si>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</si>
  <si>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</si>
  <si>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</si>
  <si>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</si>
  <si>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</si>
  <si>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</si>
  <si>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</si>
  <si>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</si>
  <si>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</si>
  <si>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</si>
  <si>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</si>
  <si>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</si>
  <si>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</si>
  <si>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</si>
  <si>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</si>
  <si>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</si>
  <si>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</si>
  <si>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</si>
  <si>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</si>
  <si>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</si>
  <si>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</si>
  <si>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</si>
  <si>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</si>
  <si>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</si>
  <si>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</si>
  <si>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</si>
  <si>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</si>
  <si>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</si>
  <si>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</si>
  <si>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</si>
  <si>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</si>
  <si>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</si>
  <si>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</si>
  <si>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</si>
  <si>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</si>
  <si>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</si>
  <si>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</si>
  <si>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</si>
  <si>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</si>
  <si>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</si>
  <si>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</si>
  <si>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</si>
  <si>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</si>
  <si>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</si>
  <si>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</si>
  <si>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</si>
  <si>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</si>
  <si>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</si>
  <si>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</si>
  <si>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</si>
  <si>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</si>
  <si>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</si>
  <si>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</si>
  <si>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</si>
  <si>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</si>
  <si>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</si>
  <si>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</si>
  <si>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</si>
  <si>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</si>
  <si>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</si>
  <si>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</si>
  <si>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</si>
  <si>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</si>
  <si>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</si>
  <si>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</si>
  <si>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</si>
  <si>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</si>
  <si>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</si>
  <si>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</si>
  <si>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</si>
  <si>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</si>
  <si>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</si>
  <si>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</si>
  <si>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</si>
  <si>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</si>
  <si>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</si>
  <si>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</si>
  <si>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</si>
  <si>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</si>
  <si>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</si>
  <si>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</si>
  <si>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</si>
  <si>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</si>
  <si>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</si>
  <si>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</si>
  <si>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</si>
  <si>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</si>
  <si>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</si>
  <si>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</si>
  <si>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</si>
  <si>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</si>
  <si>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</si>
  <si>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</si>
  <si>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</si>
  <si>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</si>
  <si>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</si>
  <si>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</si>
  <si>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</si>
  <si>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</si>
  <si>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</si>
  <si>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</si>
  <si>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</si>
  <si>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</si>
  <si>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</si>
  <si>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</si>
  <si>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</si>
  <si>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</si>
  <si>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</si>
  <si>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</si>
  <si>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</si>
  <si>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</si>
  <si>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</si>
  <si>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</si>
  <si>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</si>
  <si>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</si>
  <si>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</si>
  <si>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</si>
  <si>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</si>
  <si>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</si>
  <si>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</si>
  <si>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</si>
  <si>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</si>
  <si>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</si>
  <si>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</si>
  <si>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</si>
  <si>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</si>
  <si>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</si>
  <si>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</si>
  <si>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</si>
  <si>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</si>
  <si>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</si>
  <si>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</si>
  <si>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</si>
  <si>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</si>
  <si>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</si>
  <si>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</si>
  <si>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</si>
  <si>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</si>
  <si>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</si>
  <si>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</si>
  <si>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</si>
  <si>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</si>
  <si>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</si>
  <si>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</si>
  <si>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</si>
  <si>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</si>
  <si>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</si>
  <si>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</si>
  <si>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</si>
  <si>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</si>
  <si>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</si>
  <si>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</si>
  <si>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</si>
  <si>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</si>
  <si>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</si>
  <si>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</si>
  <si>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</si>
  <si>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</si>
  <si>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</si>
  <si>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</si>
  <si>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</si>
  <si>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</si>
  <si>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</si>
  <si>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</si>
  <si>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</si>
  <si>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</si>
  <si>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</si>
  <si>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</si>
  <si>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</si>
  <si>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</si>
  <si>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</si>
  <si>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</si>
  <si>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</si>
  <si>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</si>
  <si>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</si>
  <si>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</si>
  <si>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</si>
  <si>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</si>
  <si>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</si>
  <si>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</si>
  <si>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</si>
  <si>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</si>
  <si>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</si>
  <si>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</si>
  <si>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</si>
  <si>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</si>
  <si>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</si>
  <si>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</si>
  <si>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</si>
  <si>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</si>
  <si>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</si>
  <si>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</si>
  <si>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</si>
  <si>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</si>
  <si>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</si>
  <si>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</si>
  <si>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</si>
  <si>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</si>
  <si>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</si>
  <si>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</si>
  <si>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</si>
  <si>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</si>
  <si>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</si>
  <si>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</si>
  <si>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</si>
  <si>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</si>
  <si>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</si>
  <si>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</si>
  <si>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</si>
  <si>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</si>
  <si>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</si>
  <si>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</si>
  <si>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</si>
  <si>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</si>
  <si>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</si>
  <si>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</si>
  <si>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</si>
  <si>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</si>
  <si>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</si>
  <si>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</si>
  <si>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</si>
  <si>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</si>
  <si>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</si>
  <si>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</si>
  <si>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</si>
  <si>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</si>
  <si>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</si>
  <si>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</si>
  <si>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</si>
  <si>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</si>
  <si>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</si>
  <si>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</si>
  <si>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</si>
  <si>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</si>
  <si>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</si>
  <si>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</si>
  <si>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</si>
  <si>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</si>
  <si>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</si>
  <si>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</si>
  <si>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</si>
  <si>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</si>
  <si>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</si>
  <si>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</si>
  <si>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</si>
  <si>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</si>
  <si>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</si>
  <si>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</si>
  <si>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</si>
  <si>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</si>
  <si>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</si>
  <si>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</si>
  <si>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</si>
  <si>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</si>
  <si>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</si>
  <si>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</si>
  <si>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</si>
  <si>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</si>
  <si>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</si>
  <si>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</si>
  <si>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</si>
  <si>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</si>
  <si>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</si>
  <si>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</si>
  <si>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</si>
  <si>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</si>
  <si>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</si>
  <si>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</si>
  <si>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</si>
  <si>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</si>
  <si>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</si>
  <si>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</si>
  <si>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</si>
  <si>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</si>
  <si>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</si>
  <si>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</si>
  <si>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</si>
  <si>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</si>
  <si>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</si>
  <si>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</si>
  <si>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</si>
  <si>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</si>
  <si>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</si>
  <si>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</si>
  <si>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</si>
  <si>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</si>
  <si>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</si>
  <si>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</si>
  <si>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</si>
  <si>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</si>
  <si>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</si>
  <si>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</si>
  <si>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</si>
  <si>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</si>
  <si>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</si>
  <si>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</si>
  <si>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</si>
  <si>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</si>
  <si>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</si>
  <si>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</si>
  <si>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</si>
  <si>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</si>
  <si>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</si>
  <si>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</si>
  <si>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</si>
  <si>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</si>
  <si>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</si>
  <si>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</si>
  <si>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</si>
  <si>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</si>
  <si>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</si>
  <si>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</si>
  <si>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</si>
  <si>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</si>
  <si>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</si>
  <si>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</si>
  <si>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</si>
  <si>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</si>
  <si>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</si>
  <si>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</si>
  <si>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</si>
  <si>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</si>
  <si>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</si>
  <si>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</si>
  <si>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</si>
  <si>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</si>
  <si>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</si>
  <si>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</si>
  <si>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</si>
  <si>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</si>
  <si>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</si>
  <si>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</si>
  <si>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</si>
  <si>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</si>
  <si>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</si>
  <si>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</si>
  <si>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</si>
  <si>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</si>
  <si>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</si>
  <si>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</si>
  <si>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</si>
  <si>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</si>
  <si>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</si>
  <si>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</si>
  <si>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</si>
  <si>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</si>
  <si>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</si>
  <si>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</si>
  <si>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</si>
  <si>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</si>
  <si>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</si>
  <si>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</si>
  <si>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</si>
  <si>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</si>
  <si>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</si>
  <si>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</si>
  <si>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</si>
  <si>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</si>
  <si>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</si>
  <si>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</si>
  <si>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</si>
  <si>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</si>
  <si>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</si>
  <si>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</si>
  <si>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</si>
  <si>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</si>
  <si>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</si>
  <si>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</si>
  <si>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</si>
  <si>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</si>
  <si>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</si>
  <si>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</si>
  <si>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</si>
  <si>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</si>
  <si>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</si>
  <si>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</si>
  <si>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</si>
  <si>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</si>
  <si>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</si>
  <si>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</si>
  <si>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</si>
  <si>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</si>
  <si>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</si>
  <si>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</si>
  <si>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</si>
  <si>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</si>
  <si>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</si>
  <si>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</si>
  <si>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</si>
  <si>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</si>
  <si>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</si>
  <si>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</si>
  <si>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</si>
  <si>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</si>
  <si>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</si>
  <si>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</si>
  <si>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</si>
  <si>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</si>
  <si>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</si>
  <si>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</si>
  <si>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</si>
  <si>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</si>
  <si>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</si>
  <si>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</si>
  <si>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</si>
  <si>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</si>
  <si>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</si>
  <si>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</si>
  <si>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</si>
  <si>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</si>
  <si>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</si>
  <si>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</si>
  <si>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</si>
  <si>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</si>
  <si>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</si>
  <si>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</si>
  <si>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</si>
  <si>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</si>
  <si>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</si>
  <si>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</si>
  <si>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</si>
  <si>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</si>
  <si>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</si>
  <si>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</si>
  <si>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</si>
  <si>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</si>
  <si>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</si>
  <si>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</si>
  <si>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</si>
  <si>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</si>
  <si>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</si>
  <si>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</si>
  <si>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</si>
  <si>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</si>
  <si>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</si>
  <si>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</si>
  <si>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</si>
  <si>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</si>
  <si>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</si>
  <si>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</si>
  <si>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</si>
  <si>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</si>
  <si>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</si>
  <si>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</si>
  <si>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</si>
  <si>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</si>
  <si>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</si>
  <si>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</si>
  <si>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</si>
  <si>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</si>
  <si>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</si>
  <si>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</si>
  <si>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</si>
  <si>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</si>
  <si>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</si>
  <si>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</si>
  <si>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</si>
  <si>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</si>
  <si>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</si>
  <si>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</si>
  <si>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</si>
  <si>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</si>
  <si>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</si>
  <si>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</si>
  <si>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</si>
  <si>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</si>
  <si>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</si>
  <si>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</si>
  <si>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</si>
  <si>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</si>
  <si>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</si>
  <si>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</si>
  <si>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</si>
  <si>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</si>
  <si>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</si>
  <si>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</si>
  <si>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</si>
  <si>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</si>
  <si>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</si>
  <si>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</si>
  <si>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</si>
  <si>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</si>
  <si>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</si>
  <si>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</si>
  <si>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</si>
  <si>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</si>
  <si>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</si>
  <si>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</si>
  <si>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</si>
  <si>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</si>
  <si>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</si>
  <si>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</si>
  <si>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</si>
  <si>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</si>
  <si>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</si>
  <si>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</si>
  <si>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</si>
  <si>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</si>
  <si>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</si>
  <si>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</si>
  <si>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</si>
  <si>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</si>
  <si>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</si>
  <si>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</si>
  <si>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</si>
  <si>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</si>
  <si>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</si>
  <si>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</si>
  <si>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</si>
  <si>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</si>
  <si>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</si>
  <si>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</si>
  <si>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</si>
  <si>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</si>
  <si>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</si>
  <si>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</si>
  <si>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</si>
  <si>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</si>
  <si>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</si>
  <si>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</si>
  <si>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</si>
  <si>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</si>
  <si>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</si>
  <si>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</si>
  <si>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</si>
  <si>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</si>
  <si>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</si>
  <si>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</si>
  <si>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</si>
  <si>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</si>
  <si>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</si>
  <si>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</si>
  <si>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</si>
  <si>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</si>
  <si>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</si>
  <si>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</si>
  <si>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</si>
  <si>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</si>
  <si>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</si>
  <si>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</si>
  <si>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</si>
  <si>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</si>
  <si>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</si>
  <si>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</si>
  <si>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</si>
  <si>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</si>
  <si>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</si>
  <si>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</si>
  <si>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</si>
  <si>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</si>
  <si>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</si>
  <si>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</si>
  <si>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</si>
  <si>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</si>
  <si>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</si>
  <si>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</si>
  <si>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</si>
  <si>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</si>
  <si>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</si>
  <si>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</si>
  <si>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</si>
  <si>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</si>
  <si>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</si>
  <si>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</si>
  <si>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</si>
  <si>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</si>
  <si>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</si>
  <si>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</si>
  <si>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</si>
  <si>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</si>
  <si>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</si>
  <si>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</si>
  <si>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</si>
  <si>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</si>
  <si>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</si>
  <si>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</si>
  <si>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</si>
  <si>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</si>
  <si>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</si>
  <si>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</si>
  <si>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</si>
  <si>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</si>
  <si>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</si>
  <si>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</si>
  <si>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</si>
  <si>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</si>
  <si>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</si>
  <si>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</si>
  <si>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</si>
  <si>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</si>
  <si>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</si>
  <si>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</si>
  <si>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</si>
  <si>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</si>
  <si>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</si>
  <si>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</si>
  <si>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</si>
  <si>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</si>
  <si>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</si>
  <si>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</si>
  <si>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</si>
  <si>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</si>
  <si>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</si>
  <si>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</si>
  <si>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</si>
  <si>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</si>
  <si>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</si>
  <si>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</si>
  <si>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</si>
  <si>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</si>
  <si>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</si>
  <si>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</si>
  <si>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</si>
  <si>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</si>
  <si>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</si>
  <si>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</si>
  <si>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</si>
  <si>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</si>
  <si>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</si>
  <si>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</si>
  <si>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</si>
  <si>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</si>
  <si>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</si>
  <si>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</si>
  <si>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</si>
  <si>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</si>
  <si>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</si>
  <si>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</si>
  <si>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</si>
  <si>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</si>
  <si>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</si>
  <si>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</si>
  <si>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</si>
  <si>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</si>
  <si>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</si>
  <si>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</si>
  <si>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</si>
  <si>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</si>
  <si>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</si>
  <si>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</si>
  <si>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</si>
  <si>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</si>
  <si>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</si>
  <si>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</si>
  <si>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</si>
  <si>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</si>
  <si>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</si>
  <si>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</si>
  <si>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</si>
  <si>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</si>
  <si>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</si>
  <si>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</si>
  <si>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</si>
  <si>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</si>
  <si>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</si>
  <si>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</si>
  <si>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</si>
  <si>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</si>
  <si>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</si>
  <si>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</si>
  <si>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</si>
  <si>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</si>
  <si>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</si>
  <si>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</si>
  <si>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</si>
  <si>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</si>
  <si>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</si>
  <si>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</si>
  <si>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</si>
  <si>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</si>
  <si>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</si>
  <si>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</si>
  <si>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</si>
  <si>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</si>
  <si>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</si>
  <si>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</si>
  <si>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</si>
  <si>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</si>
  <si>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</si>
  <si>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</si>
  <si>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</si>
  <si>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</si>
  <si>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</si>
  <si>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</si>
  <si>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</si>
  <si>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</si>
  <si>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</si>
  <si>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</si>
  <si>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</si>
  <si>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</si>
  <si>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</si>
  <si>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</si>
  <si>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</si>
  <si>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</si>
  <si>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</si>
  <si>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</si>
  <si>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</si>
  <si>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</si>
  <si>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</si>
  <si>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</si>
  <si>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</si>
  <si>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</si>
  <si>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</si>
  <si>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</si>
  <si>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</si>
  <si>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</si>
  <si>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</si>
  <si>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</si>
  <si>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</si>
  <si>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</si>
  <si>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</si>
  <si>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</si>
  <si>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</si>
  <si>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</si>
  <si>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</si>
  <si>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</si>
  <si>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</si>
  <si>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</si>
  <si>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</si>
  <si>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</si>
  <si>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</si>
  <si>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</si>
  <si>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</si>
  <si>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</si>
  <si>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</si>
  <si>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</si>
  <si>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</si>
  <si>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</si>
  <si>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</si>
  <si>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</si>
  <si>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</si>
  <si>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</si>
  <si>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</si>
  <si>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</si>
  <si>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</si>
  <si>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</si>
  <si>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</si>
  <si>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</si>
  <si>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</si>
  <si>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</si>
  <si>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</si>
  <si>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</si>
  <si>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</si>
  <si>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</si>
  <si>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</si>
  <si>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</si>
  <si>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</si>
  <si>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</si>
  <si>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</si>
  <si>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</si>
  <si>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</si>
  <si>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</si>
  <si>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</si>
  <si>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</si>
  <si>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</si>
  <si>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</si>
  <si>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</si>
  <si>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</si>
  <si>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</si>
  <si>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</si>
  <si>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</si>
  <si>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</si>
  <si>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</si>
  <si>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</si>
  <si>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</si>
  <si>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</si>
  <si>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</si>
  <si>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</si>
  <si>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</si>
  <si>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</si>
  <si>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</si>
  <si>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</si>
  <si>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</si>
  <si>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</si>
  <si>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</si>
  <si>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</si>
  <si>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</si>
  <si>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</si>
  <si>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</si>
  <si>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</si>
  <si>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</si>
  <si>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</si>
  <si>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</si>
  <si>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</si>
  <si>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</si>
  <si>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</si>
  <si>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</si>
  <si>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</si>
  <si>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</si>
  <si>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</si>
  <si>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</si>
  <si>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</si>
  <si>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</si>
  <si>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</si>
  <si>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</si>
  <si>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</si>
  <si>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</si>
  <si>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</si>
  <si>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</si>
  <si>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</si>
  <si>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</si>
  <si>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</si>
  <si>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</si>
  <si>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</si>
  <si>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</si>
  <si>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</si>
  <si>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</si>
  <si>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</si>
  <si>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</si>
  <si>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</si>
  <si>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</si>
  <si>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</si>
  <si>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</si>
  <si>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</si>
  <si>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</si>
  <si>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</si>
  <si>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</si>
  <si>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</si>
  <si>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</si>
  <si>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</si>
  <si>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</si>
  <si>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</si>
  <si>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</si>
  <si>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</si>
  <si>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</si>
  <si>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</si>
  <si>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</si>
  <si>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</si>
  <si>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</si>
  <si>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</si>
  <si>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</si>
  <si>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</si>
  <si>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</si>
  <si>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</si>
  <si>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</si>
  <si>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</si>
  <si>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</si>
  <si>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</si>
  <si>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</si>
  <si>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</si>
  <si>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</si>
  <si>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</si>
  <si>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</si>
  <si>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</si>
  <si>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</si>
  <si>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</si>
  <si>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</si>
  <si>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</si>
  <si>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</si>
  <si>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</si>
  <si>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</si>
  <si>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</si>
  <si>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</si>
  <si>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</si>
  <si>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</si>
  <si>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</si>
  <si>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</si>
  <si>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</si>
  <si>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</si>
  <si>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</si>
  <si>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</si>
  <si>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</si>
  <si>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</si>
  <si>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</si>
  <si>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</si>
  <si>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</si>
  <si>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</si>
  <si>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</si>
  <si>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</si>
  <si>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</si>
  <si>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</si>
  <si>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</si>
  <si>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</si>
  <si>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</si>
  <si>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</si>
  <si>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</si>
  <si>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</si>
  <si>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</si>
  <si>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</si>
  <si>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</si>
  <si>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</si>
  <si>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</si>
  <si>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</si>
  <si>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</si>
  <si>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</si>
  <si>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</si>
  <si>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</si>
  <si>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</si>
  <si>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</si>
  <si>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</si>
  <si>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</si>
  <si>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</si>
  <si>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</si>
  <si>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</si>
  <si>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</si>
  <si>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</si>
  <si>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</si>
  <si>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</si>
  <si>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</si>
  <si>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</si>
  <si>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</si>
  <si>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</si>
  <si>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</si>
  <si>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</si>
  <si>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</si>
  <si>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</si>
  <si>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</si>
  <si>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</si>
  <si>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</si>
  <si>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</si>
  <si>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</si>
  <si>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</si>
  <si>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</si>
  <si>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</si>
  <si>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</si>
  <si>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</si>
  <si>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</si>
  <si>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</si>
  <si>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</si>
  <si>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</si>
  <si>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</si>
  <si>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</si>
  <si>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</si>
  <si>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</si>
  <si>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</si>
  <si>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</si>
  <si>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</si>
  <si>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</si>
  <si>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</si>
  <si>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</si>
  <si>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</si>
  <si>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</si>
  <si>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</si>
  <si>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</si>
  <si>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</si>
  <si>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</si>
  <si>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</si>
  <si>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</si>
  <si>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</si>
  <si>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</si>
  <si>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</si>
  <si>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</si>
  <si>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</si>
  <si>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</si>
  <si>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</si>
  <si>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</si>
  <si>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</si>
  <si>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</si>
  <si>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</si>
  <si>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</si>
  <si>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</si>
  <si>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</si>
  <si>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</si>
  <si>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</si>
  <si>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</si>
  <si>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</si>
  <si>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</si>
  <si>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</si>
  <si>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</si>
  <si>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</si>
  <si>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</si>
  <si>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</si>
  <si>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</si>
  <si>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</si>
  <si>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</si>
  <si>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</si>
  <si>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</si>
  <si>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</si>
  <si>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</si>
  <si>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</si>
  <si>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</si>
  <si>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</si>
  <si>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</si>
  <si>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</si>
  <si>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</si>
  <si>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</si>
  <si>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</si>
  <si>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</si>
  <si>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</si>
  <si>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</si>
  <si>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</si>
  <si>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</si>
  <si>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</si>
  <si>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</si>
  <si>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</si>
  <si>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</si>
  <si>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</si>
  <si>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</si>
  <si>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</si>
  <si>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</si>
  <si>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</si>
  <si>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</si>
  <si>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</si>
  <si>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</si>
  <si>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</si>
  <si>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</si>
  <si>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</si>
  <si>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</si>
  <si>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</si>
  <si>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</si>
  <si>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</si>
  <si>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</si>
  <si>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</si>
  <si>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</si>
  <si>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</si>
  <si>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</si>
  <si>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</si>
  <si>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</si>
  <si>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</si>
  <si>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</si>
  <si>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</si>
  <si>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</si>
  <si>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</si>
  <si>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</si>
  <si>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</si>
  <si>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</si>
  <si>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</si>
  <si>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</si>
  <si>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</si>
  <si>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</si>
  <si>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</si>
  <si>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</si>
  <si>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</si>
  <si>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</si>
  <si>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</si>
  <si>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</si>
  <si>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</si>
  <si>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</si>
  <si>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</si>
  <si>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</si>
  <si>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</si>
  <si>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</si>
  <si>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</si>
  <si>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</si>
  <si>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</si>
  <si>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</si>
  <si>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</si>
  <si>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</si>
  <si>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</si>
  <si>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</si>
  <si>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</si>
  <si>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</si>
  <si>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</si>
  <si>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</si>
  <si>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</si>
  <si>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</si>
  <si>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</si>
  <si>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</si>
  <si>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</si>
  <si>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</si>
  <si>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</si>
  <si>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</si>
  <si>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</si>
  <si>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</si>
  <si>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</si>
  <si>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</si>
  <si>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</si>
  <si>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</si>
  <si>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</si>
  <si>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</si>
  <si>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</si>
  <si>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</si>
  <si>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</si>
  <si>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</si>
  <si>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</si>
  <si>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</si>
  <si>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</si>
  <si>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</si>
  <si>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</si>
  <si>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</si>
  <si>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</si>
  <si>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</si>
  <si>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</si>
  <si>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</si>
  <si>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</si>
  <si>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</si>
  <si>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</si>
  <si>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</si>
  <si>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</si>
  <si>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</si>
  <si>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</si>
  <si>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</si>
  <si>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</si>
  <si>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</si>
  <si>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</si>
  <si>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</si>
  <si>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</si>
  <si>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</si>
  <si>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</si>
  <si>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</si>
  <si>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</si>
  <si>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</si>
  <si>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</si>
  <si>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</si>
  <si>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</si>
  <si>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</si>
  <si>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</si>
  <si>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</si>
  <si>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</si>
  <si>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</si>
  <si>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</si>
  <si>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</si>
  <si>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</si>
  <si>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</si>
  <si>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</si>
  <si>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</si>
  <si>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</si>
  <si>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</si>
  <si>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</si>
  <si>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</si>
  <si>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</si>
  <si>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</si>
  <si>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</si>
  <si>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</si>
  <si>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</si>
  <si>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</si>
  <si>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</si>
  <si>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</si>
  <si>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</si>
  <si>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</si>
  <si>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</si>
  <si>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</si>
  <si>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</si>
  <si>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</si>
  <si>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</si>
  <si>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</si>
  <si>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</si>
  <si>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</si>
  <si>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</si>
  <si>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</si>
  <si>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</si>
  <si>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</si>
  <si>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</si>
  <si>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</si>
  <si>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</si>
  <si>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</si>
  <si>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</si>
  <si>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</si>
  <si>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</si>
  <si>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</si>
  <si>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</si>
  <si>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</si>
  <si>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</si>
  <si>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</si>
  <si>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</si>
  <si>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</si>
  <si>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</si>
  <si>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</si>
  <si>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</si>
  <si>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</si>
  <si>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</si>
  <si>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</si>
  <si>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</si>
  <si>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</si>
  <si>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</si>
  <si>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</si>
  <si>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</si>
  <si>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</si>
  <si>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</si>
  <si>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</si>
  <si>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</si>
  <si>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</si>
  <si>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</si>
  <si>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</si>
  <si>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</si>
  <si>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</si>
  <si>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</si>
  <si>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</si>
  <si>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</si>
  <si>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</si>
  <si>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</si>
  <si>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</si>
  <si>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</si>
  <si>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</si>
  <si>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</si>
  <si>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</si>
  <si>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</si>
  <si>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</si>
  <si>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</si>
  <si>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</si>
  <si>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</si>
  <si>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</si>
  <si>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</si>
  <si>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</si>
  <si>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</si>
  <si>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</si>
  <si>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</si>
  <si>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</si>
  <si>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</si>
  <si>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</si>
  <si>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</si>
  <si>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</si>
  <si>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</si>
  <si>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</si>
  <si>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</si>
  <si>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</si>
  <si>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</si>
  <si>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</si>
  <si>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</si>
  <si>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</si>
  <si>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</si>
  <si>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</si>
  <si>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</si>
  <si>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</si>
  <si>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</si>
  <si>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</si>
  <si>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</si>
  <si>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</si>
  <si>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</si>
  <si>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</si>
  <si>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</si>
  <si>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</si>
  <si>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</si>
  <si>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</si>
  <si>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</si>
  <si>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</si>
  <si>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</si>
  <si>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</si>
  <si>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</si>
  <si>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</si>
  <si>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</si>
  <si>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</si>
  <si>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</si>
  <si>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</si>
  <si>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</si>
  <si>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</si>
  <si>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</si>
  <si>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</si>
  <si>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</si>
  <si>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</si>
  <si>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</si>
  <si>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</si>
  <si>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</si>
  <si>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</si>
  <si>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</si>
  <si>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</si>
  <si>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</si>
  <si>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</si>
  <si>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</si>
  <si>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</si>
  <si>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</si>
  <si>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</si>
  <si>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</si>
  <si>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</si>
  <si>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</si>
  <si>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</si>
  <si>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</si>
  <si>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</si>
  <si>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</si>
  <si>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</si>
  <si>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</si>
  <si>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</si>
  <si>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</si>
  <si>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</si>
  <si>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</si>
  <si>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</si>
  <si>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</si>
  <si>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</si>
  <si>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</si>
  <si>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</si>
  <si>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</si>
  <si>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</si>
  <si>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</si>
  <si>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</si>
  <si>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</si>
  <si>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</si>
  <si>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</si>
  <si>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</si>
  <si>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</si>
  <si>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</si>
  <si>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</si>
  <si>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</si>
  <si>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</si>
  <si>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</si>
  <si>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</si>
  <si>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</si>
  <si>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</si>
  <si>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</si>
  <si>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</si>
  <si>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</si>
  <si>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</si>
  <si>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</si>
  <si>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</si>
  <si>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</si>
  <si>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</si>
  <si>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</si>
  <si>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</si>
  <si>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</si>
  <si>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</si>
  <si>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</si>
  <si>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</si>
  <si>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</si>
  <si>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</si>
  <si>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</si>
  <si>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</si>
  <si>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</si>
  <si>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</si>
  <si>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</si>
  <si>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</si>
  <si>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</si>
  <si>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</si>
  <si>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</si>
  <si>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</si>
  <si>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</si>
  <si>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</si>
  <si>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</si>
  <si>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</si>
  <si>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</si>
  <si>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</si>
  <si>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</si>
  <si>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</si>
  <si>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</si>
  <si>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</si>
  <si>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</si>
  <si>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</si>
  <si>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</si>
  <si>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</si>
  <si>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</si>
  <si>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</si>
  <si>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</si>
  <si>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</si>
  <si>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</si>
  <si>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</si>
  <si>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</si>
  <si>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</si>
  <si>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</si>
  <si>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</si>
  <si>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</si>
  <si>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</si>
  <si>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</si>
  <si>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</si>
  <si>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</si>
  <si>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</si>
  <si>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</si>
  <si>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</si>
  <si>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</si>
  <si>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</si>
  <si>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</si>
  <si>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</si>
  <si>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</si>
  <si>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</si>
  <si>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</si>
  <si>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</si>
  <si>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</si>
  <si>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</si>
  <si>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</si>
  <si>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</si>
  <si>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</si>
  <si>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</si>
  <si>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</si>
  <si>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</si>
  <si>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</si>
  <si>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</si>
  <si>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</si>
  <si>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</si>
  <si>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</si>
  <si>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</si>
  <si>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</si>
  <si>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</si>
  <si>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</si>
  <si>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</si>
  <si>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</si>
  <si>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</si>
  <si>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</si>
  <si>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</si>
  <si>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</si>
  <si>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</si>
  <si>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</si>
  <si>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</si>
  <si>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</si>
  <si>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</si>
  <si>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</si>
  <si>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</si>
  <si>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</si>
  <si>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</si>
  <si>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</si>
  <si>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</si>
  <si>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</si>
  <si>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</si>
  <si>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</si>
  <si>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</si>
  <si>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</si>
  <si>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</si>
  <si>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</si>
  <si>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</si>
  <si>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</si>
  <si>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</si>
  <si>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</si>
  <si>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</si>
  <si>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</si>
  <si>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</si>
  <si>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</si>
  <si>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</si>
  <si>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</si>
  <si>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</si>
  <si>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</si>
  <si>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</si>
  <si>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</si>
  <si>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</si>
  <si>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</si>
  <si>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</si>
  <si>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</si>
  <si>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</si>
  <si>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</si>
  <si>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</si>
  <si>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</si>
  <si>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</si>
  <si>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</si>
  <si>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</si>
  <si>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</si>
  <si>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</si>
  <si>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</si>
  <si>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</si>
  <si>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</si>
  <si>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</si>
  <si>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</si>
  <si>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</si>
  <si>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</si>
  <si>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</si>
  <si>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</si>
  <si>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</si>
  <si>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</si>
  <si>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</si>
  <si>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</si>
  <si>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</si>
  <si>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</si>
  <si>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</si>
  <si>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</si>
  <si>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</si>
  <si>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</si>
  <si>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</si>
  <si>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</si>
  <si>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</si>
  <si>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</si>
  <si>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</si>
  <si>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</si>
  <si>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</si>
  <si>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</si>
  <si>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</si>
  <si>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</si>
  <si>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</si>
  <si>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</si>
  <si>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</si>
  <si>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</si>
  <si>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</si>
  <si>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</si>
  <si>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</si>
  <si>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</si>
  <si>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</si>
  <si>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</si>
  <si>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</si>
  <si>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</si>
  <si>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</si>
  <si>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</si>
  <si>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</si>
  <si>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</si>
  <si>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</si>
  <si>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</si>
  <si>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</si>
  <si>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</si>
  <si>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</si>
  <si>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</si>
  <si>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</si>
  <si>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</si>
  <si>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</si>
  <si>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</si>
  <si>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</si>
  <si>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</si>
  <si>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</si>
  <si>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</si>
  <si>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</si>
  <si>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</si>
  <si>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</si>
  <si>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</si>
  <si>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</si>
  <si>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</si>
  <si>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</si>
  <si>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</si>
  <si>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</si>
  <si>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</si>
  <si>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</si>
  <si>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</si>
  <si>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</si>
  <si>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</si>
  <si>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</si>
  <si>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</si>
  <si>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</si>
  <si>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</si>
  <si>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</si>
  <si>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</si>
  <si>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</si>
  <si>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</si>
  <si>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</si>
  <si>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</si>
  <si>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</si>
  <si>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</si>
  <si>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</si>
  <si>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</si>
  <si>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</si>
  <si>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</si>
  <si>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</si>
  <si>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</si>
  <si>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</si>
  <si>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</si>
  <si>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</si>
  <si>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</si>
  <si>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</si>
  <si>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</si>
  <si>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</si>
  <si>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</si>
  <si>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</si>
  <si>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</si>
  <si>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</si>
  <si>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</si>
  <si>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</si>
  <si>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</si>
  <si>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</si>
  <si>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</si>
  <si>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</si>
  <si>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</si>
  <si>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</si>
  <si>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</si>
  <si>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</si>
  <si>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</si>
  <si>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</si>
  <si>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</si>
  <si>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</si>
  <si>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</si>
  <si>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</si>
  <si>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</si>
  <si>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</si>
  <si>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</si>
  <si>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</si>
  <si>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</si>
  <si>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</si>
  <si>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</si>
  <si>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</si>
  <si>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</si>
  <si>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</si>
  <si>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</si>
  <si>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</si>
  <si>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</si>
  <si>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</si>
  <si>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</si>
  <si>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</si>
  <si>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</si>
  <si>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</si>
  <si>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</si>
  <si>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</si>
  <si>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</si>
  <si>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</si>
  <si>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</si>
  <si>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</si>
  <si>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</si>
  <si>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</si>
  <si>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</si>
  <si>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</si>
  <si>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</si>
  <si>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</si>
  <si>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</si>
  <si>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</si>
  <si>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</si>
  <si>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</si>
  <si>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</si>
  <si>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</si>
  <si>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</si>
  <si>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</si>
  <si>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</si>
  <si>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</si>
  <si>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</si>
  <si>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</si>
  <si>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</si>
  <si>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</si>
  <si>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</si>
  <si>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</si>
  <si>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</si>
  <si>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</si>
  <si>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</si>
  <si>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</si>
  <si>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</si>
  <si>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</si>
  <si>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</si>
  <si>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</si>
  <si>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</si>
  <si>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</si>
  <si>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</si>
  <si>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</si>
  <si>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</si>
  <si>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</si>
  <si>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</si>
  <si>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</si>
  <si>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</si>
  <si>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</si>
  <si>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</si>
  <si>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</si>
  <si>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</si>
  <si>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</si>
  <si>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</si>
  <si>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</si>
  <si>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</si>
  <si>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</si>
  <si>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</si>
  <si>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</si>
  <si>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</si>
  <si>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</si>
  <si>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</si>
  <si>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</si>
  <si>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</si>
  <si>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</si>
  <si>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</si>
  <si>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</si>
  <si>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</si>
  <si>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</si>
  <si>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</si>
  <si>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</si>
  <si>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</si>
  <si>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</si>
  <si>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</si>
  <si>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</si>
  <si>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</si>
  <si>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</si>
  <si>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</si>
  <si>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</si>
  <si>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</si>
  <si>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</si>
  <si>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</si>
  <si>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</si>
  <si>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</si>
  <si>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</si>
  <si>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</si>
  <si>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</si>
  <si>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</si>
  <si>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</si>
  <si>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</si>
  <si>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</si>
  <si>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</si>
  <si>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</si>
  <si>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</si>
  <si>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</si>
  <si>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</si>
  <si>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</si>
  <si>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</si>
  <si>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</si>
  <si>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</si>
  <si>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</si>
  <si>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</si>
  <si>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</si>
  <si>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</si>
  <si>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</si>
  <si>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</si>
  <si>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</si>
  <si>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</si>
  <si>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</si>
  <si>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</si>
  <si>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</si>
  <si>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</si>
  <si>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</si>
  <si>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</si>
  <si>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</si>
  <si>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</si>
  <si>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</si>
  <si>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</si>
  <si>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</si>
  <si>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</si>
  <si>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</si>
  <si>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</si>
  <si>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</si>
  <si>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</si>
  <si>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</si>
  <si>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</si>
  <si>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</si>
  <si>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</si>
  <si>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</si>
  <si>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</si>
  <si>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</si>
  <si>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</si>
  <si>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</si>
  <si>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</si>
  <si>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</si>
  <si>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</si>
  <si>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</si>
  <si>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</si>
  <si>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</si>
  <si>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</si>
  <si>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</si>
  <si>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</si>
  <si>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</si>
  <si>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</si>
  <si>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</si>
  <si>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</si>
  <si>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</si>
  <si>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</si>
  <si>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</si>
  <si>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</si>
  <si>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</si>
  <si>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</si>
  <si>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</si>
  <si>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</si>
  <si>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</si>
  <si>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</si>
  <si>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</si>
  <si>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</si>
  <si>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</si>
  <si>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</si>
  <si>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</si>
  <si>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</si>
  <si>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</si>
  <si>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</si>
  <si>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</si>
  <si>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</si>
  <si>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</si>
  <si>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</si>
  <si>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</si>
  <si>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</si>
  <si>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</si>
  <si>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</si>
  <si>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</si>
  <si>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</si>
  <si>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</si>
  <si>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</si>
  <si>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</si>
  <si>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</si>
  <si>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</si>
  <si>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</si>
  <si>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</si>
  <si>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</si>
  <si>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</si>
  <si>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</si>
  <si>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</si>
  <si>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</si>
  <si>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</si>
  <si>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</si>
  <si>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</si>
  <si>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</si>
  <si>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</si>
  <si>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</si>
  <si>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</si>
  <si>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</si>
  <si>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</si>
  <si>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</si>
  <si>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</si>
  <si>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</si>
  <si>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</si>
  <si>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</si>
  <si>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</si>
  <si>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</si>
  <si>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</si>
  <si>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</si>
  <si>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</si>
  <si>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</si>
  <si>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</si>
  <si>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</si>
  <si>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</si>
  <si>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</si>
  <si>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</si>
  <si>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</si>
  <si>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</si>
  <si>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</si>
  <si>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</si>
  <si>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</si>
  <si>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</si>
  <si>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</si>
  <si>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</si>
  <si>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</si>
  <si>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</si>
  <si>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</si>
  <si>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</si>
  <si>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</si>
  <si>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</si>
  <si>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</si>
  <si>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</si>
  <si>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</si>
  <si>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</si>
  <si>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</si>
  <si>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</si>
  <si>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</si>
  <si>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</si>
  <si>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</si>
  <si>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</si>
  <si>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</si>
  <si>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</si>
  <si>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</si>
  <si>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</si>
  <si>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</si>
  <si>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</si>
  <si>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</si>
  <si>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</si>
  <si>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</si>
  <si>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</si>
  <si>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</si>
  <si>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</si>
  <si>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</si>
  <si>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</si>
  <si>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</si>
  <si>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</si>
  <si>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</si>
  <si>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</si>
  <si>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</si>
  <si>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</si>
  <si>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</si>
  <si>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</si>
  <si>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</si>
  <si>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</si>
  <si>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</si>
  <si>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</si>
  <si>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</si>
  <si>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</si>
  <si>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</si>
  <si>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</si>
  <si>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</si>
  <si>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</si>
  <si>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</si>
  <si>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</si>
  <si>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</si>
  <si>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</si>
  <si>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</si>
  <si>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</si>
  <si>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</si>
  <si>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</si>
  <si>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</si>
  <si>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</si>
  <si>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</si>
  <si>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</si>
  <si>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</si>
  <si>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</si>
  <si>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</si>
  <si>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</si>
  <si>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</si>
  <si>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</si>
  <si>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</si>
  <si>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</si>
  <si>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</si>
  <si>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</si>
  <si>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</si>
  <si>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</si>
  <si>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</si>
  <si>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</si>
  <si>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</si>
  <si>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</si>
  <si>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</si>
  <si>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</si>
  <si>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</si>
  <si>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</si>
  <si>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</si>
  <si>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</si>
  <si>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</si>
  <si>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</si>
  <si>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</si>
  <si>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</si>
  <si>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</si>
  <si>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</si>
  <si>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</si>
  <si>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</si>
  <si>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</si>
  <si>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</si>
  <si>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</si>
  <si>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</si>
  <si>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</si>
  <si>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</si>
  <si>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</si>
  <si>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</si>
  <si>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</si>
  <si>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</si>
  <si>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</si>
  <si>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</si>
  <si>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</si>
  <si>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</si>
  <si>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</si>
  <si>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</si>
  <si>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</si>
  <si>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</si>
  <si>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</si>
  <si>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</si>
  <si>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</si>
  <si>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</si>
  <si>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</si>
  <si>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</si>
  <si>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</si>
  <si>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</si>
  <si>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</si>
  <si>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</si>
  <si>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</si>
  <si>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</si>
  <si>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</si>
  <si>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</si>
  <si>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</si>
  <si>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</si>
  <si>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</si>
  <si>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</si>
  <si>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</si>
  <si>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</si>
  <si>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</si>
  <si>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</si>
  <si>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</si>
  <si>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</si>
  <si>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</si>
  <si>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</si>
  <si>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</si>
  <si>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</si>
  <si>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</si>
  <si>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</si>
  <si>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</si>
  <si>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</si>
  <si>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</si>
  <si>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</si>
  <si>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</si>
  <si>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</si>
  <si>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</si>
  <si>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</si>
  <si>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</si>
  <si>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</si>
  <si>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</si>
  <si>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</si>
  <si>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</si>
  <si>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</si>
  <si>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</si>
  <si>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</si>
  <si>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</si>
  <si>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</si>
  <si>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</si>
  <si>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</si>
  <si>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</si>
  <si>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</si>
  <si>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</si>
  <si>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</si>
  <si>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</si>
  <si>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</si>
  <si>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</si>
  <si>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</si>
  <si>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</si>
  <si>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</si>
  <si>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</si>
  <si>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</si>
  <si>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</si>
  <si>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</si>
  <si>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</si>
  <si>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</si>
  <si>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</si>
  <si>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</si>
  <si>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</si>
  <si>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</si>
  <si>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</si>
  <si>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</si>
  <si>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</si>
  <si>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</si>
  <si>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</si>
  <si>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</si>
  <si>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</si>
  <si>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</si>
  <si>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</si>
  <si>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</si>
  <si>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</si>
  <si>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</si>
  <si>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</si>
  <si>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</si>
  <si>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</si>
  <si>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</si>
  <si>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</si>
  <si>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</si>
  <si>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</si>
  <si>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</si>
  <si>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</si>
  <si>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</si>
  <si>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</si>
  <si>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</si>
  <si>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</si>
  <si>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</si>
  <si>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</si>
  <si>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</si>
  <si>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</si>
  <si>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</si>
  <si>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</si>
  <si>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</si>
  <si>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</si>
  <si>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</si>
  <si>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</si>
  <si>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</si>
  <si>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</si>
  <si>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</si>
  <si>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</si>
  <si>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</si>
  <si>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</si>
  <si>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</si>
  <si>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</si>
  <si>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</si>
  <si>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</si>
  <si>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</si>
  <si>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</si>
  <si>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</si>
  <si>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</si>
  <si>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</si>
  <si>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</si>
  <si>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</si>
  <si>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</si>
  <si>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</si>
  <si>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</si>
  <si>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</si>
  <si>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</si>
  <si>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</si>
  <si>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</si>
  <si>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</si>
  <si>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</si>
  <si>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</si>
  <si>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</si>
  <si>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</si>
  <si>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</si>
  <si>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</si>
  <si>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</si>
  <si>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</si>
  <si>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</si>
  <si>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</si>
  <si>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</si>
  <si>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</si>
  <si>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</si>
  <si>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</si>
  <si>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</si>
  <si>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</si>
  <si>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</si>
  <si>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</si>
  <si>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</si>
  <si>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</si>
  <si>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</si>
  <si>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</si>
  <si>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</si>
  <si>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</si>
  <si>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</si>
  <si>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</si>
  <si>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</si>
  <si>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</si>
  <si>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</si>
  <si>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</si>
  <si>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</si>
  <si>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</si>
  <si>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</si>
  <si>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</si>
  <si>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</si>
  <si>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</si>
  <si>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</si>
  <si>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</si>
  <si>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</si>
  <si>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</si>
  <si>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</si>
  <si>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</si>
  <si>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</si>
  <si>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</si>
  <si>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</si>
  <si>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</si>
  <si>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</si>
  <si>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</si>
  <si>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</si>
  <si>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</si>
  <si>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</si>
  <si>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</si>
  <si>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</si>
  <si>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</si>
  <si>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</si>
  <si>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</si>
  <si>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</si>
  <si>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</si>
  <si>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</si>
  <si>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</si>
  <si>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</si>
  <si>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</si>
  <si>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</si>
  <si>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</si>
  <si>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</si>
  <si>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</si>
  <si>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</si>
  <si>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</si>
  <si>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</si>
  <si>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</si>
  <si>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</si>
  <si>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</si>
  <si>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</si>
  <si>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</si>
  <si>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</si>
  <si>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</si>
  <si>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</si>
  <si>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</si>
  <si>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</si>
  <si>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</si>
  <si>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</si>
  <si>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</si>
  <si>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</si>
  <si>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</si>
  <si>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</si>
  <si>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</si>
  <si>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</si>
  <si>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</si>
  <si>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</si>
  <si>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</si>
  <si>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</si>
  <si>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</si>
  <si>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</si>
  <si>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</si>
  <si>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</si>
  <si>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</si>
  <si>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</si>
  <si>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</si>
  <si>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</si>
  <si>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</si>
  <si>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</si>
  <si>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</si>
  <si>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</si>
  <si>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</si>
  <si>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</si>
  <si>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</si>
  <si>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</si>
  <si>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</si>
  <si>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</si>
  <si>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</si>
  <si>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</si>
  <si>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</si>
  <si>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</si>
  <si>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</si>
  <si>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</si>
  <si>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</si>
  <si>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</si>
  <si>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</si>
  <si>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</si>
  <si>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</si>
  <si>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</si>
  <si>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</si>
  <si>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</si>
  <si>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</si>
  <si>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</si>
  <si>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</si>
  <si>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</si>
  <si>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</si>
  <si>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</si>
  <si>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</si>
  <si>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</si>
  <si>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</si>
  <si>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</si>
  <si>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</si>
  <si>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</si>
  <si>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</si>
  <si>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</si>
  <si>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</si>
  <si>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</si>
  <si>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</si>
  <si>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</si>
  <si>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</si>
  <si>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</si>
  <si>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</si>
  <si>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</si>
  <si>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</si>
  <si>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</si>
  <si>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</si>
  <si>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</si>
  <si>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</si>
  <si>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</si>
  <si>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</si>
  <si>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</si>
  <si>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</si>
  <si>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</si>
  <si>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</si>
  <si>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</si>
  <si>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</si>
  <si>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</si>
  <si>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</si>
  <si>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</si>
  <si>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</si>
  <si>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</si>
  <si>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</si>
  <si>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</si>
  <si>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</si>
  <si>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</si>
  <si>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</si>
  <si>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</si>
  <si>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</si>
  <si>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</si>
  <si>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</si>
  <si>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</si>
  <si>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</si>
  <si>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</si>
  <si>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</si>
  <si>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</si>
  <si>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</si>
  <si>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</si>
  <si>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</si>
  <si>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</si>
  <si>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</si>
  <si>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</si>
  <si>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</si>
  <si>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</si>
  <si>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</si>
  <si>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</si>
  <si>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</si>
  <si>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</si>
  <si>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</si>
  <si>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</si>
  <si>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</si>
  <si>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</si>
  <si>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</si>
  <si>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</si>
  <si>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</si>
  <si>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</si>
  <si>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</si>
  <si>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</si>
  <si>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</si>
  <si>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</si>
  <si>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</si>
  <si>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</si>
  <si>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</si>
  <si>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</si>
  <si>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</si>
  <si>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</si>
  <si>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</si>
  <si>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</si>
  <si>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</si>
  <si>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</si>
  <si>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</si>
  <si>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</si>
  <si>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</si>
  <si>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</si>
  <si>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</si>
  <si>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</si>
  <si>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</si>
  <si>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</si>
  <si>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</si>
  <si>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</si>
  <si>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</si>
  <si>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</si>
  <si>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</si>
  <si>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</si>
  <si>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</si>
  <si>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</si>
  <si>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</si>
  <si>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</si>
  <si>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</si>
  <si>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</si>
  <si>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</si>
  <si>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</si>
  <si>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</si>
  <si>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</si>
  <si>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</si>
  <si>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</si>
  <si>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</si>
  <si>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</si>
  <si>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</si>
  <si>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</si>
  <si>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</si>
  <si>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</si>
  <si>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</si>
  <si>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</si>
  <si>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</si>
  <si>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</si>
  <si>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</si>
  <si>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</si>
  <si>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</si>
  <si>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</si>
  <si>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</si>
  <si>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</si>
  <si>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</si>
  <si>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</si>
  <si>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</si>
  <si>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</si>
  <si>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</si>
  <si>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</si>
  <si>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</si>
  <si>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</si>
  <si>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</si>
  <si>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</si>
  <si>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</si>
  <si>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</si>
  <si>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</si>
  <si>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</si>
  <si>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</si>
  <si>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</si>
  <si>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</si>
  <si>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</si>
  <si>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</si>
  <si>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</si>
  <si>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</si>
  <si>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</si>
  <si>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</si>
  <si>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</si>
  <si>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</si>
  <si>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</si>
  <si>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</si>
  <si>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</si>
  <si>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</si>
  <si>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</si>
  <si>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</si>
  <si>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</si>
  <si>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</si>
  <si>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</si>
  <si>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</si>
  <si>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</si>
  <si>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</si>
  <si>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</si>
  <si>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</si>
  <si>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</si>
  <si>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</si>
  <si>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</si>
  <si>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</si>
  <si>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</si>
  <si>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</si>
  <si>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</si>
  <si>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</si>
  <si>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</si>
  <si>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</si>
  <si>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</si>
  <si>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</si>
  <si>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</si>
  <si>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</si>
  <si>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</si>
  <si>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</si>
  <si>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</si>
  <si>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</si>
  <si>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</si>
  <si>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</si>
  <si>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</si>
  <si>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</si>
  <si>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</si>
  <si>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</si>
  <si>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</si>
  <si>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</si>
  <si>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</si>
  <si>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</si>
  <si>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</si>
  <si>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</si>
  <si>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</si>
  <si>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</si>
  <si>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</si>
  <si>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</si>
  <si>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</si>
  <si>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</si>
  <si>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</si>
  <si>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</si>
  <si>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</si>
  <si>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</si>
  <si>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</si>
  <si>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</si>
  <si>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</si>
  <si>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</si>
  <si>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</si>
  <si>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</si>
  <si>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</si>
  <si>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</si>
  <si>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</si>
  <si>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</si>
  <si>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</si>
  <si>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</si>
  <si>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</si>
  <si>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</si>
  <si>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</si>
  <si>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</si>
  <si>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</si>
  <si>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</si>
  <si>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</si>
  <si>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</si>
  <si>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</si>
  <si>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</si>
  <si>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</si>
  <si>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</si>
  <si>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</si>
  <si>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</si>
  <si>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</si>
  <si>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</si>
  <si>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</si>
  <si>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</si>
  <si>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</si>
  <si>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</si>
  <si>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</si>
  <si>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</si>
  <si>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</si>
  <si>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</si>
  <si>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</si>
  <si>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</si>
  <si>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</si>
  <si>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</si>
  <si>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</si>
  <si>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</si>
  <si>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</si>
  <si>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</si>
  <si>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</si>
  <si>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</si>
  <si>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</si>
  <si>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</si>
  <si>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</si>
  <si>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</si>
  <si>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</si>
  <si>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</si>
  <si>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</si>
  <si>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</si>
  <si>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</si>
  <si>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</si>
  <si>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</si>
  <si>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</si>
  <si>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</si>
  <si>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</si>
  <si>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</si>
  <si>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</si>
  <si>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</si>
  <si>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</si>
  <si>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</si>
  <si>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</si>
  <si>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</si>
  <si>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</si>
  <si>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</si>
  <si>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</si>
  <si>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</si>
  <si>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</si>
  <si>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</si>
  <si>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</si>
  <si>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</si>
  <si>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</si>
  <si>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</si>
  <si>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</si>
  <si>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</si>
  <si>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</si>
  <si>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</si>
  <si>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</si>
  <si>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</si>
  <si>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</si>
  <si>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</si>
  <si>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</si>
  <si>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</si>
  <si>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</si>
  <si>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</si>
  <si>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</si>
  <si>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</si>
  <si>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</si>
  <si>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</si>
  <si>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</si>
  <si>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</si>
  <si>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</si>
  <si>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</si>
  <si>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</si>
  <si>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</si>
  <si>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</si>
  <si>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</si>
  <si>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</si>
  <si>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</si>
  <si>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</si>
  <si>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</si>
  <si>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</si>
  <si>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</si>
  <si>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</si>
  <si>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</si>
  <si>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</si>
  <si>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</si>
  <si>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</si>
  <si>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</si>
  <si>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</si>
  <si>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</si>
  <si>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</si>
  <si>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</si>
  <si>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</si>
  <si>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</si>
  <si>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</si>
  <si>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</si>
  <si>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</si>
  <si>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</si>
  <si>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</si>
  <si>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</si>
  <si>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</si>
  <si>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</si>
  <si>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</si>
  <si>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</si>
  <si>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</si>
  <si>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</si>
  <si>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</si>
  <si>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</si>
  <si>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</si>
  <si>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</si>
  <si>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</si>
  <si>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</si>
  <si>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</si>
  <si>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</si>
  <si>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</si>
  <si>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</si>
  <si>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</si>
  <si>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</si>
  <si>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</si>
  <si>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</si>
  <si>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</si>
  <si>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</si>
  <si>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</si>
  <si>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</si>
  <si>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</si>
  <si>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</si>
  <si>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</si>
  <si>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</si>
  <si>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</si>
  <si>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</si>
  <si>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</si>
  <si>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</si>
  <si>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</si>
  <si>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</si>
  <si>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</si>
  <si>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</si>
  <si>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</si>
  <si>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</si>
  <si>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</si>
  <si>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</si>
  <si>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</si>
  <si>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</si>
  <si>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</si>
  <si>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</si>
  <si>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</si>
  <si>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</si>
  <si>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</si>
  <si>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</si>
  <si>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</si>
  <si>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</si>
  <si>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</si>
  <si>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</si>
  <si>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</si>
  <si>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</si>
  <si>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</si>
  <si>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</si>
  <si>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</si>
  <si>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</si>
  <si>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</si>
  <si>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</si>
  <si>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</si>
  <si>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</si>
  <si>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</si>
  <si>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</si>
  <si>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</si>
  <si>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</si>
  <si>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</si>
  <si>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</si>
  <si>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</si>
  <si>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</si>
  <si>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</si>
  <si>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</si>
  <si>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</si>
  <si>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</si>
  <si>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</si>
  <si>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</si>
  <si>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</si>
  <si>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</si>
  <si>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</si>
  <si>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</si>
  <si>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</si>
  <si>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</si>
  <si>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</si>
  <si>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</si>
  <si>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</si>
  <si>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</si>
  <si>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</si>
  <si>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</si>
  <si>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</si>
  <si>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</si>
  <si>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</si>
  <si>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</si>
  <si>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</si>
  <si>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</si>
  <si>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</si>
  <si>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</si>
  <si>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</si>
  <si>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</si>
  <si>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</si>
  <si>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</si>
  <si>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</si>
  <si>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</si>
  <si>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</si>
  <si>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</si>
  <si>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</si>
  <si>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</si>
  <si>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</si>
  <si>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</si>
  <si>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</si>
  <si>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</si>
  <si>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</si>
  <si>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</si>
  <si>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</si>
  <si>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</si>
  <si>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</si>
  <si>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</si>
  <si>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</si>
  <si>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</si>
  <si>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</si>
  <si>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</si>
  <si>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</si>
  <si>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</si>
  <si>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</si>
  <si>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</si>
  <si>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</si>
  <si>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</si>
  <si>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</si>
  <si>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</si>
  <si>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</si>
  <si>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</si>
  <si>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</si>
  <si>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</si>
  <si>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</si>
  <si>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</si>
  <si>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</si>
  <si>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</si>
  <si>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</si>
  <si>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</si>
  <si>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</si>
  <si>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</si>
  <si>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</si>
  <si>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</si>
  <si>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</si>
  <si>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</si>
  <si>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</si>
  <si>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</si>
  <si>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</si>
  <si>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</si>
  <si>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</si>
  <si>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</si>
  <si>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</si>
  <si>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</si>
  <si>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</si>
  <si>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</si>
  <si>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</si>
  <si>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</si>
  <si>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</si>
  <si>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</si>
  <si>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</si>
  <si>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</si>
  <si>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</si>
  <si>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</si>
  <si>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</si>
  <si>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</si>
  <si>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</si>
  <si>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</si>
  <si>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</si>
  <si>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</si>
  <si>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</si>
  <si>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</si>
  <si>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</si>
  <si>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</si>
  <si>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</si>
  <si>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</si>
  <si>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</si>
  <si>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</si>
  <si>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</si>
  <si>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</si>
  <si>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</si>
  <si>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</si>
  <si>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</si>
  <si>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</si>
  <si>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</si>
  <si>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</si>
  <si>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</si>
  <si>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</si>
  <si>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</si>
  <si>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</si>
  <si>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</si>
  <si>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</si>
  <si>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</si>
  <si>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</si>
  <si>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</si>
  <si>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</si>
  <si>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</si>
  <si>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</si>
  <si>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</si>
  <si>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</si>
  <si>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</si>
  <si>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</si>
  <si>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</si>
  <si>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</si>
  <si>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</si>
  <si>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</si>
  <si>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</si>
  <si>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</si>
  <si>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</si>
  <si>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</si>
  <si>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</si>
  <si>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</si>
  <si>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</si>
  <si>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</si>
  <si>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</si>
  <si>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</si>
  <si>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</si>
  <si>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</si>
  <si>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</si>
  <si>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</si>
  <si>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</si>
  <si>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</si>
  <si>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</si>
  <si>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</si>
  <si>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</si>
  <si>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</si>
  <si>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</si>
  <si>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</si>
  <si>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</si>
  <si>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</si>
  <si>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</si>
  <si>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</si>
  <si>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</si>
  <si>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</si>
  <si>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</si>
  <si>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</si>
  <si>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</si>
  <si>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</si>
  <si>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</si>
  <si>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</si>
  <si>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</si>
  <si>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</si>
  <si>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</si>
  <si>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</si>
  <si>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</si>
  <si>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</si>
  <si>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</si>
  <si>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</si>
  <si>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</si>
  <si>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</si>
  <si>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</si>
  <si>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</si>
  <si>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</si>
  <si>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</si>
  <si>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</si>
  <si>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</si>
  <si>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</si>
  <si>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</si>
  <si>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</si>
  <si>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</si>
  <si>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</si>
  <si>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</si>
  <si>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</si>
  <si>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</si>
  <si>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</si>
  <si>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</si>
  <si>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</si>
  <si>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</si>
  <si>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</si>
  <si>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</si>
  <si>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</si>
  <si>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</si>
  <si>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</si>
  <si>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</si>
  <si>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</si>
  <si>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</si>
  <si>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</si>
  <si>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</si>
  <si>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</si>
  <si>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</si>
  <si>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</si>
  <si>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</si>
  <si>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</si>
  <si>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</si>
  <si>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</si>
  <si>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</si>
  <si>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</si>
  <si>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</si>
  <si>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</si>
  <si>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</si>
  <si>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</si>
  <si>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</si>
  <si>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</si>
  <si>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</si>
  <si>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</si>
  <si>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</si>
  <si>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</si>
  <si>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</si>
  <si>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</si>
  <si>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</si>
  <si>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</si>
  <si>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</si>
  <si>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</si>
  <si>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</si>
  <si>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</si>
  <si>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</si>
  <si>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</si>
  <si>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</si>
  <si>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</si>
  <si>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</si>
  <si>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</si>
  <si>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</si>
  <si>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</si>
  <si>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</si>
  <si>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</si>
  <si>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</si>
  <si>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</si>
  <si>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</si>
  <si>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</si>
  <si>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</si>
  <si>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</si>
  <si>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</si>
  <si>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</si>
  <si>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</si>
  <si>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</si>
  <si>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</si>
  <si>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</si>
  <si>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</si>
  <si>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</si>
  <si>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</si>
  <si>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</si>
  <si>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</si>
  <si>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</si>
  <si>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</si>
  <si>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</si>
  <si>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</si>
  <si>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</si>
  <si>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</si>
  <si>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</si>
  <si>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</si>
  <si>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</si>
  <si>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</si>
  <si>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</si>
  <si>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</si>
  <si>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</si>
  <si>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</si>
  <si>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</si>
  <si>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</si>
  <si>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</si>
  <si>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</si>
  <si>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</si>
  <si>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</si>
  <si>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</si>
  <si>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</si>
  <si>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</si>
  <si>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</si>
  <si>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</si>
  <si>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</si>
  <si>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</si>
  <si>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</si>
  <si>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</si>
  <si>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</si>
  <si>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</si>
  <si>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</si>
  <si>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</si>
  <si>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</si>
  <si>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</si>
  <si>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</si>
  <si>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</si>
  <si>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</si>
  <si>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</si>
  <si>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</si>
  <si>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</si>
  <si>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</si>
  <si>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</si>
  <si>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</si>
  <si>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</si>
  <si>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</si>
  <si>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</si>
  <si>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</si>
  <si>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</si>
  <si>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</si>
  <si>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</si>
  <si>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</si>
  <si>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</si>
  <si>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</si>
  <si>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</si>
  <si>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</si>
  <si>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</si>
  <si>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</si>
  <si>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</si>
  <si>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</si>
  <si>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</si>
  <si>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</si>
  <si>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</si>
  <si>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</si>
  <si>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</si>
  <si>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</si>
  <si>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</si>
  <si>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</si>
  <si>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</si>
  <si>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</si>
  <si>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</si>
  <si>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</si>
  <si>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</si>
  <si>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</si>
  <si>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</si>
  <si>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</si>
  <si>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</si>
  <si>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</si>
  <si>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</si>
  <si>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</si>
  <si>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</si>
  <si>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</si>
  <si>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</si>
  <si>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</si>
  <si>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</si>
  <si>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</si>
  <si>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</si>
  <si>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</si>
  <si>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</si>
  <si>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</si>
  <si>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</si>
  <si>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</si>
  <si>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</si>
  <si>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</si>
  <si>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</si>
  <si>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</si>
  <si>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</si>
  <si>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</si>
  <si>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</si>
  <si>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</si>
  <si>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</si>
  <si>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</si>
  <si>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</si>
  <si>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</si>
  <si>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</si>
  <si>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</si>
  <si>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</si>
  <si>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</si>
  <si>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</si>
  <si>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</si>
  <si>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</si>
  <si>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</si>
  <si>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</si>
  <si>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</si>
  <si>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</si>
  <si>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</si>
  <si>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</si>
  <si>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</si>
  <si>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</si>
  <si>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</si>
  <si>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</si>
  <si>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</si>
  <si>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</si>
  <si>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</si>
  <si>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</si>
  <si>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</si>
  <si>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</si>
  <si>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</si>
  <si>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</si>
  <si>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</si>
  <si>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</si>
  <si>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</si>
  <si>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</si>
  <si>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</si>
  <si>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</si>
  <si>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</si>
  <si>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</si>
  <si>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</si>
  <si>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</si>
  <si>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</si>
  <si>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</si>
  <si>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</si>
  <si>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</si>
  <si>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</si>
  <si>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</si>
  <si>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</si>
  <si>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</si>
  <si>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</si>
  <si>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</si>
  <si>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</si>
  <si>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</si>
  <si>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</si>
  <si>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</si>
  <si>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</si>
  <si>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</si>
  <si>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</si>
  <si>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</si>
  <si>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</si>
  <si>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</si>
  <si>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</si>
  <si>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</si>
  <si>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</si>
  <si>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</si>
  <si>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</si>
  <si>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</si>
  <si>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</si>
  <si>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</si>
  <si>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</si>
  <si>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</si>
  <si>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</si>
  <si>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</si>
  <si>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</si>
  <si>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</si>
  <si>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</si>
  <si>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</si>
  <si>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</si>
  <si>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</si>
  <si>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</si>
  <si>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</si>
  <si>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</si>
  <si>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</si>
  <si>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</si>
  <si>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</si>
  <si>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</si>
  <si>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</si>
  <si>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</si>
  <si>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</si>
  <si>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</si>
  <si>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</si>
  <si>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</si>
  <si>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</si>
  <si>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</si>
  <si>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</si>
  <si>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</si>
  <si>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</si>
  <si>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</si>
  <si>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</si>
  <si>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</si>
  <si>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</si>
  <si>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</si>
  <si>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</si>
  <si>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</si>
  <si>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</si>
  <si>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</si>
  <si>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</si>
  <si>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</si>
  <si>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</si>
  <si>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</si>
  <si>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</si>
  <si>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</si>
  <si>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</si>
  <si>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</si>
  <si>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</si>
  <si>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</si>
  <si>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</si>
  <si>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</si>
  <si>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</si>
  <si>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</si>
  <si>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</si>
  <si>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</si>
  <si>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</si>
  <si>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</si>
  <si>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</si>
  <si>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</si>
  <si>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</si>
  <si>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</si>
  <si>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</si>
  <si>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</si>
  <si>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</si>
  <si>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</si>
  <si>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</si>
  <si>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</si>
  <si>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</si>
  <si>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</si>
  <si>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</si>
  <si>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</si>
  <si>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</si>
  <si>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</si>
  <si>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</si>
  <si>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</si>
  <si>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</si>
  <si>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</si>
  <si>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</si>
  <si>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</si>
  <si>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</si>
  <si>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</si>
  <si>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</si>
  <si>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</si>
  <si>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</si>
  <si>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</si>
  <si>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</si>
  <si>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</si>
  <si>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</si>
  <si>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</si>
  <si>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</si>
  <si>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</si>
  <si>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</si>
  <si>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</si>
  <si>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</si>
  <si>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</si>
  <si>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</si>
  <si>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</si>
  <si>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</si>
  <si>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</si>
  <si>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</si>
  <si>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</si>
  <si>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</si>
  <si>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</si>
  <si>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</si>
  <si>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</si>
  <si>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</si>
  <si>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</si>
  <si>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</si>
  <si>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</si>
  <si>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</si>
  <si>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</si>
  <si>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</si>
  <si>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</si>
  <si>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</si>
  <si>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</si>
  <si>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</si>
  <si>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</si>
  <si>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</si>
  <si>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</si>
  <si>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</si>
  <si>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</si>
  <si>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</si>
  <si>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</si>
  <si>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</si>
  <si>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</si>
  <si>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</si>
  <si>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</si>
  <si>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</si>
  <si>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</si>
  <si>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</si>
  <si>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</si>
  <si>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</si>
  <si>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</si>
  <si>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</si>
  <si>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</si>
  <si>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</si>
  <si>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</si>
  <si>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</si>
  <si>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</si>
  <si>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</si>
  <si>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</si>
  <si>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</si>
  <si>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</si>
  <si>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</si>
  <si>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</si>
  <si>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</si>
  <si>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</si>
  <si>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</si>
  <si>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</si>
  <si>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</si>
  <si>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</si>
  <si>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</si>
  <si>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</si>
  <si>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</si>
  <si>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</si>
  <si>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</si>
  <si>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</si>
  <si>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</si>
  <si>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</si>
  <si>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</si>
  <si>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</si>
  <si>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</si>
  <si>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</si>
  <si>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</si>
  <si>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</si>
  <si>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</si>
  <si>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</si>
  <si>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</si>
  <si>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</si>
  <si>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</si>
  <si>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</si>
  <si>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</si>
  <si>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</si>
  <si>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</si>
  <si>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</si>
  <si>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</si>
  <si>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</si>
  <si>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</si>
  <si>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</si>
  <si>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</si>
  <si>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</si>
  <si>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</si>
  <si>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</si>
  <si>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</si>
  <si>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</si>
  <si>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</si>
  <si>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</si>
  <si>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</si>
  <si>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</si>
  <si>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</si>
  <si>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</si>
  <si>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</si>
  <si>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</si>
  <si>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</si>
  <si>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</si>
  <si>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</si>
  <si>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</si>
  <si>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</si>
  <si>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</si>
  <si>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</si>
  <si>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</si>
  <si>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</si>
  <si>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</si>
  <si>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</si>
  <si>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</si>
  <si>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</si>
  <si>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</si>
  <si>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</si>
  <si>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</si>
  <si>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</si>
  <si>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</si>
  <si>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</si>
  <si>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</si>
  <si>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</si>
  <si>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</si>
  <si>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</si>
  <si>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</si>
  <si>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</si>
  <si>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</si>
  <si>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</si>
  <si>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</si>
  <si>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</si>
  <si>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</si>
  <si>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</si>
  <si>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</si>
  <si>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</si>
  <si>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</si>
  <si>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</si>
  <si>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</si>
  <si>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</si>
  <si>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</si>
  <si>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</si>
  <si>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</si>
  <si>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</si>
  <si>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</si>
  <si>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</si>
  <si>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</si>
  <si>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</si>
  <si>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</si>
  <si>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</si>
  <si>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</si>
  <si>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</si>
  <si>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</si>
  <si>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</si>
  <si>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</si>
  <si>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</si>
  <si>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</si>
  <si>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</si>
  <si>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</si>
  <si>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</si>
  <si>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</si>
  <si>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</si>
  <si>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</si>
  <si>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</si>
  <si>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</si>
  <si>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</si>
  <si>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</si>
  <si>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</si>
  <si>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</si>
  <si>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</si>
  <si>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</si>
  <si>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</si>
  <si>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</si>
  <si>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</si>
  <si>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</si>
  <si>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</si>
  <si>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</si>
  <si>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</si>
  <si>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</si>
  <si>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</si>
  <si>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</si>
  <si>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</si>
  <si>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</si>
  <si>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</si>
  <si>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</si>
  <si>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</si>
  <si>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</si>
  <si>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</si>
  <si>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</si>
  <si>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</si>
  <si>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</si>
  <si>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</si>
  <si>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</si>
  <si>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</si>
  <si>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</si>
  <si>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</si>
  <si>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</si>
  <si>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</si>
  <si>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</si>
  <si>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</si>
  <si>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</si>
  <si>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</si>
  <si>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</si>
  <si>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</si>
  <si>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</si>
  <si>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</si>
  <si>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</si>
  <si>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</si>
  <si>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</si>
  <si>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</si>
  <si>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</si>
  <si>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</si>
  <si>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</si>
  <si>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</si>
  <si>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</si>
  <si>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</si>
  <si>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</si>
  <si>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</si>
  <si>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</si>
  <si>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</si>
  <si>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</si>
  <si>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</si>
  <si>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</si>
  <si>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</si>
  <si>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</si>
  <si>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</si>
  <si>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</si>
  <si>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</si>
  <si>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</si>
  <si>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</si>
  <si>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</si>
  <si>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</si>
  <si>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</si>
  <si>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</si>
  <si>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</si>
  <si>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</si>
  <si>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</si>
  <si>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</si>
  <si>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</si>
  <si>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</si>
  <si>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</si>
  <si>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</si>
  <si>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</si>
  <si>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</si>
  <si>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</si>
  <si>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</si>
  <si>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</si>
  <si>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</si>
  <si>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</si>
  <si>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</si>
  <si>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</si>
  <si>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</si>
  <si>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</si>
  <si>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</si>
  <si>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</si>
  <si>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</si>
  <si>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</si>
  <si>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</si>
  <si>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</si>
  <si>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</si>
  <si>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</si>
  <si>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</si>
  <si>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</si>
  <si>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</si>
  <si>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</si>
  <si>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</si>
  <si>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</si>
  <si>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</si>
  <si>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</si>
  <si>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</si>
  <si>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</si>
  <si>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</si>
  <si>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</si>
  <si>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</si>
  <si>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</si>
  <si>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</si>
  <si>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</si>
  <si>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</si>
  <si>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</si>
  <si>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</si>
  <si>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</si>
  <si>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</si>
  <si>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</si>
  <si>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</si>
  <si>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</si>
  <si>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</si>
  <si>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</si>
  <si>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</si>
  <si>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</si>
  <si>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</si>
  <si>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</si>
  <si>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</si>
  <si>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</si>
  <si>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</si>
  <si>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</si>
  <si>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</si>
  <si>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</si>
  <si>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</si>
  <si>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</si>
  <si>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</si>
  <si>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</si>
  <si>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</si>
  <si>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</si>
  <si>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</si>
  <si>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</si>
  <si>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</si>
  <si>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</si>
  <si>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</si>
  <si>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</si>
  <si>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</si>
  <si>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</si>
  <si>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</si>
  <si>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</si>
  <si>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</si>
  <si>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</si>
  <si>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</si>
  <si>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</si>
  <si>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</si>
  <si>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</si>
  <si>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</si>
  <si>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</si>
  <si>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</si>
  <si>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</si>
  <si>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</si>
  <si>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</si>
  <si>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</si>
  <si>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</si>
  <si>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</si>
  <si>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</si>
  <si>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</si>
  <si>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</si>
  <si>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</si>
  <si>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</si>
  <si>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</si>
  <si>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</si>
  <si>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</si>
  <si>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</si>
  <si>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</si>
  <si>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</si>
  <si>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</si>
  <si>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</si>
  <si>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</si>
  <si>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</si>
  <si>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</si>
  <si>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</si>
  <si>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</si>
  <si>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</si>
  <si>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</si>
  <si>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</si>
  <si>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</si>
  <si>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</si>
  <si>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</si>
  <si>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</si>
  <si>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</si>
  <si>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</si>
  <si>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</si>
  <si>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</si>
  <si>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</si>
  <si>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</si>
  <si>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</si>
  <si>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</si>
  <si>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</si>
  <si>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</si>
  <si>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</si>
  <si>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</si>
  <si>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</si>
  <si>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</si>
  <si>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About The Company</t>
  </si>
  <si>
    <t xml:space="preserve"> Financial Summary</t>
  </si>
  <si>
    <t>Dupont Analysis - Return On equity &amp; Return on Asset</t>
  </si>
  <si>
    <t>Return on Equtiy (ROE)</t>
  </si>
  <si>
    <t>Average Shareholder Equity</t>
  </si>
  <si>
    <t xml:space="preserve"> ROE - Dupont Equation</t>
  </si>
  <si>
    <t>Revenue</t>
  </si>
  <si>
    <t>Net Profit Margin (A)</t>
  </si>
  <si>
    <t>Average Total Asset</t>
  </si>
  <si>
    <t>Asset Turnover Ratio(B)</t>
  </si>
  <si>
    <t xml:space="preserve">Average Shareholder Equity </t>
  </si>
  <si>
    <t>Equity Multiplier (C)</t>
  </si>
  <si>
    <t>Return On Equity (A*B*C)</t>
  </si>
  <si>
    <t>Return on Asset (ROA)</t>
  </si>
  <si>
    <t xml:space="preserve"> ROA - Dupont Equation</t>
  </si>
  <si>
    <t>Return On Asset (A*B)</t>
  </si>
  <si>
    <t>Altman's Z Score Analysis</t>
  </si>
  <si>
    <t>Altman's Z Score Calculation</t>
  </si>
  <si>
    <t>Working Capital / Total Assets</t>
  </si>
  <si>
    <t xml:space="preserve">Working Capital </t>
  </si>
  <si>
    <t>Retained Earnings / Total Assests</t>
  </si>
  <si>
    <t xml:space="preserve">Retained Earnings </t>
  </si>
  <si>
    <t>EBIT / Total Assets</t>
  </si>
  <si>
    <t xml:space="preserve">EBIT </t>
  </si>
  <si>
    <t>Market Cap / Long Term Liabilities</t>
  </si>
  <si>
    <t>Long Term Liabilities</t>
  </si>
  <si>
    <t>Sales / Total Assets</t>
  </si>
  <si>
    <t>Altman's Z score</t>
  </si>
  <si>
    <t>Final Score</t>
  </si>
  <si>
    <t>Financial Stability</t>
  </si>
  <si>
    <r>
      <rPr>
        <i/>
        <sz val="9"/>
        <color rgb="FF2C41CA"/>
        <rFont val="Calibri"/>
        <family val="2"/>
      </rPr>
      <t xml:space="preserve">Disclaimer </t>
    </r>
    <r>
      <rPr>
        <i/>
        <sz val="9"/>
        <color rgb="FF000000"/>
        <rFont val="Calibri"/>
        <family val="2"/>
      </rPr>
      <t>: This report is made as part of educational assignment and is meant for educational purpose only. The author of the report is not liable for any losses due to actions taken basis this report. It is advisable to consult SEBI registered reasearch analyst before making any investments</t>
    </r>
  </si>
  <si>
    <t>SalesGrowth</t>
  </si>
  <si>
    <t>EBITDA Growth</t>
  </si>
  <si>
    <t>EBIT Growth</t>
  </si>
  <si>
    <t>Net Profit Growth</t>
  </si>
  <si>
    <t>Dividend Growth</t>
  </si>
  <si>
    <t>Gross Margin</t>
  </si>
  <si>
    <t>EBIT Margin</t>
  </si>
  <si>
    <t>EBT Margin</t>
  </si>
  <si>
    <t>SalesExpenses%Sales</t>
  </si>
  <si>
    <t>OperatingIncome%Sales</t>
  </si>
  <si>
    <t>Return on Capital Employed</t>
  </si>
  <si>
    <t>Retained Earnings%</t>
  </si>
  <si>
    <t>Return on Equity%</t>
  </si>
  <si>
    <t>Self Sustained Growth Rate</t>
  </si>
  <si>
    <t>Interest Coverage Ratio</t>
  </si>
  <si>
    <t>Debtor Turnover Ratio</t>
  </si>
  <si>
    <t>Creditor Turnover Ratio</t>
  </si>
  <si>
    <t>Fixed Asset Turnover</t>
  </si>
  <si>
    <t>Capital Turnover Ratio</t>
  </si>
  <si>
    <t>( in days)</t>
  </si>
  <si>
    <t>Payable Days</t>
  </si>
  <si>
    <t>Inventory Days</t>
  </si>
  <si>
    <t>Cash Conversion Cycle</t>
  </si>
  <si>
    <t>CFO/Sales</t>
  </si>
  <si>
    <t>CFO/Total Assets</t>
  </si>
  <si>
    <t>CFO/Total Debt</t>
  </si>
  <si>
    <t>Year Weight</t>
  </si>
  <si>
    <t>Year</t>
  </si>
  <si>
    <t>EBITDAGrowth</t>
  </si>
  <si>
    <t>Name</t>
  </si>
  <si>
    <t>Sub-Sector</t>
  </si>
  <si>
    <t>?Market Cap</t>
  </si>
  <si>
    <t>PE Ratio</t>
  </si>
  <si>
    <t>Enterprise Value</t>
  </si>
  <si>
    <t>Beta</t>
  </si>
  <si>
    <t>Total Equity</t>
  </si>
  <si>
    <t>Debt to Equity</t>
  </si>
  <si>
    <t>Hindustan Unilever Ltd</t>
  </si>
  <si>
    <t>FMCG - Household Products</t>
  </si>
  <si>
    <t>ITC Ltd</t>
  </si>
  <si>
    <t>FMCG - Tobacco</t>
  </si>
  <si>
    <t>Nestle India Ltd</t>
  </si>
  <si>
    <t>FMCG - Foods</t>
  </si>
  <si>
    <t>Britannia Industries Ltd</t>
  </si>
  <si>
    <t>Godrej Consumer Products Ltd</t>
  </si>
  <si>
    <t>FMCG - Personal Products</t>
  </si>
  <si>
    <t>Dabur India Ltd</t>
  </si>
  <si>
    <t>Marico Ltd</t>
  </si>
  <si>
    <t>Colgate-Palmolive (India) Ltd</t>
  </si>
  <si>
    <t>Patanjali Foods Ltd</t>
  </si>
  <si>
    <t>Packaged Foods &amp; Meats</t>
  </si>
  <si>
    <t>Godfrey Phillips India Ltd</t>
  </si>
  <si>
    <t>Procter &amp; Gamble Hygiene and Health Care Ltd</t>
  </si>
  <si>
    <t>AWL Agri Business Ltd</t>
  </si>
  <si>
    <t>Gillette India Ltd</t>
  </si>
  <si>
    <t>Emami Ltd</t>
  </si>
  <si>
    <t>Hatsun Agro Product Ltd</t>
  </si>
  <si>
    <t>Zydus Wellness Ltd</t>
  </si>
  <si>
    <t>LT Foods Ltd</t>
  </si>
  <si>
    <t>Jyothy Labs Ltd</t>
  </si>
  <si>
    <t>Avanti Feeds Ltd</t>
  </si>
  <si>
    <t>KRBL Ltd</t>
  </si>
  <si>
    <t>Hindustan Foods Ltd</t>
  </si>
  <si>
    <t>Cupid Ltd</t>
  </si>
  <si>
    <t>Gokul Agro Resources Ltd</t>
  </si>
  <si>
    <t>VST Industries Ltd</t>
  </si>
  <si>
    <t>Heritage Foods Ltd</t>
  </si>
  <si>
    <t>Vadilal Industries Ltd</t>
  </si>
  <si>
    <t>Parag Milk Foods Ltd</t>
  </si>
  <si>
    <t>Bajaj Consumer Care Ltd</t>
  </si>
  <si>
    <t>Sundrop Brands Ltd</t>
  </si>
  <si>
    <t>RPSG Ventures Ltd</t>
  </si>
  <si>
    <t>ADF Foods Ltd</t>
  </si>
  <si>
    <t>Tasty Bite Eatables Ltd</t>
  </si>
  <si>
    <t>Prataap Snacks Ltd</t>
  </si>
  <si>
    <t>Venky's (India) Ltd</t>
  </si>
  <si>
    <t>Polo Queen Industrial and Fintech Ltd</t>
  </si>
  <si>
    <t>Lotus Chocolate Company Ltd</t>
  </si>
  <si>
    <t>Dcm Shriram Industries Ltd</t>
  </si>
  <si>
    <t>Chaman Lal Setia Exports Ltd</t>
  </si>
  <si>
    <t>returns on market</t>
  </si>
  <si>
    <t>year</t>
  </si>
  <si>
    <t>average return</t>
  </si>
  <si>
    <t>Dividend yeild</t>
  </si>
  <si>
    <r>
      <t xml:space="preserve">1.35% </t>
    </r>
    <r>
      <rPr>
        <vertAlign val="superscript"/>
        <sz val="11"/>
        <color theme="1"/>
        <rFont val="Calibri"/>
        <family val="2"/>
      </rPr>
      <t>1</t>
    </r>
  </si>
  <si>
    <t>Total returns</t>
  </si>
  <si>
    <t>Return (%)</t>
  </si>
  <si>
    <t>Market Sentiment</t>
  </si>
  <si>
    <t>Dot-com crash impact</t>
  </si>
  <si>
    <t>Global slowdown, 9/11 aftermath</t>
  </si>
  <si>
    <t>Mild recovery begins</t>
  </si>
  <si>
    <t>Strong bull run starts</t>
  </si>
  <si>
    <t>Continued growth</t>
  </si>
  <si>
    <t>Economic optimism</t>
  </si>
  <si>
    <t>Robust corporate earnings</t>
  </si>
  <si>
    <t>Peak of pre-crisis rally</t>
  </si>
  <si>
    <t>Global financial crisis</t>
  </si>
  <si>
    <t>Recovery bounce</t>
  </si>
  <si>
    <t>Stabilization phase</t>
  </si>
  <si>
    <t>Eurozone crisis</t>
  </si>
  <si>
    <t>Policy reforms boost</t>
  </si>
  <si>
    <t>Volatile but positive</t>
  </si>
  <si>
    <t>Modi-led rally</t>
  </si>
  <si>
    <t>Global uncertainty</t>
  </si>
  <si>
    <t>Demonetization impact</t>
  </si>
  <si>
    <t>Strong domestic growth</t>
  </si>
  <si>
    <t>Trade war jitters</t>
  </si>
  <si>
    <t>Corporate tax cuts</t>
  </si>
  <si>
    <t>Pandemic recovery</t>
  </si>
  <si>
    <t>Liquidity-driven rally</t>
  </si>
  <si>
    <t>Inflation concerns</t>
  </si>
  <si>
    <t>Resilient earnings</t>
  </si>
  <si>
    <t>Moderation phase</t>
  </si>
  <si>
    <t>-3.4%*</t>
  </si>
  <si>
    <t>Partial data (YTD)</t>
  </si>
  <si>
    <t>Average return</t>
  </si>
  <si>
    <t xml:space="preserve">Dividend Yeild </t>
  </si>
  <si>
    <t>Total Return</t>
  </si>
  <si>
    <r>
      <t xml:space="preserve">1.36% </t>
    </r>
    <r>
      <rPr>
        <vertAlign val="superscript"/>
        <sz val="11"/>
        <color theme="1"/>
        <rFont val="Calibri"/>
        <family val="2"/>
      </rPr>
      <t>1</t>
    </r>
  </si>
  <si>
    <t>Market Return</t>
  </si>
  <si>
    <t>Leavered Beta</t>
  </si>
  <si>
    <t>Market return</t>
  </si>
  <si>
    <t>Particular</t>
  </si>
  <si>
    <t>Total Liability</t>
  </si>
  <si>
    <t>Advance from Customers</t>
  </si>
  <si>
    <t>Railway sidings</t>
  </si>
  <si>
    <t>Trade receivables +</t>
  </si>
  <si>
    <t>Cash from Operating Activity -</t>
  </si>
  <si>
    <t>Profit from operations</t>
  </si>
  <si>
    <t>Payables</t>
  </si>
  <si>
    <t>Loans Advances</t>
  </si>
  <si>
    <t>Operating Deposits</t>
  </si>
  <si>
    <t>Other WC items</t>
  </si>
  <si>
    <t>Working capital changes</t>
  </si>
  <si>
    <t>Direct taxes</t>
  </si>
  <si>
    <t>Other operating items</t>
  </si>
  <si>
    <t>Exceptional CF items</t>
  </si>
  <si>
    <t>Cash from Investing Activity -</t>
  </si>
  <si>
    <t>Fixed assets purchased</t>
  </si>
  <si>
    <t>Fixed assets sold</t>
  </si>
  <si>
    <t>Investments purchased</t>
  </si>
  <si>
    <t>Investments sold</t>
  </si>
  <si>
    <t>Interest received</t>
  </si>
  <si>
    <t>Dividends received</t>
  </si>
  <si>
    <t>Invest in subsidiaries</t>
  </si>
  <si>
    <t>Loans to subsidiaries</t>
  </si>
  <si>
    <t>Redemp n Canc of Shares</t>
  </si>
  <si>
    <t>Acquisition of companies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</si>
  <si>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</si>
  <si>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</si>
  <si>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</si>
  <si>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</si>
  <si>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</si>
  <si>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</si>
  <si>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</si>
  <si>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</si>
  <si>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</si>
  <si>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Calculation of PV  of FCFF</t>
  </si>
  <si>
    <t>Implied Value per Share</t>
  </si>
  <si>
    <t>Shares Outstanding</t>
  </si>
  <si>
    <t>Implied Market Value</t>
  </si>
  <si>
    <t>Implied Enterprise Value</t>
  </si>
  <si>
    <t>P/E</t>
  </si>
  <si>
    <t>EV/EBITDA</t>
  </si>
  <si>
    <t>EV/Revenue</t>
  </si>
  <si>
    <t>Low</t>
  </si>
  <si>
    <t>25th Percentile</t>
  </si>
  <si>
    <t>Median</t>
  </si>
  <si>
    <t>75th Percentile</t>
  </si>
  <si>
    <t>High</t>
  </si>
  <si>
    <t>Net Income</t>
  </si>
  <si>
    <t>Equity Value</t>
  </si>
  <si>
    <t>Ticker</t>
  </si>
  <si>
    <t>Company</t>
  </si>
  <si>
    <t>Valuation</t>
  </si>
  <si>
    <t>Financials</t>
  </si>
  <si>
    <t>Market Data</t>
  </si>
  <si>
    <t>S.No.</t>
  </si>
  <si>
    <t>CMP Rs.</t>
  </si>
  <si>
    <t>Debt Rs.Cr.</t>
  </si>
  <si>
    <t>EV Rs.Cr.</t>
  </si>
  <si>
    <t>No. Eq. Shares Cr.</t>
  </si>
  <si>
    <t>Cash End Rs.Cr.</t>
  </si>
  <si>
    <t>Sales Rs.Cr.</t>
  </si>
  <si>
    <t>EBIT 12M Rs.Cr.</t>
  </si>
  <si>
    <t>Dep 12M Rs.Cr.</t>
  </si>
  <si>
    <t>NP 12M Rs.Cr.</t>
  </si>
  <si>
    <t>EPS 12M Rs.</t>
  </si>
  <si>
    <t xml:space="preserve">Mar Cap Rs.Cr. </t>
  </si>
  <si>
    <t>Hind. Unilever</t>
  </si>
  <si>
    <t>Nestle India</t>
  </si>
  <si>
    <t>Varun Beverages</t>
  </si>
  <si>
    <t>Britannia Inds.</t>
  </si>
  <si>
    <t>Godrej Consumer</t>
  </si>
  <si>
    <t>Tata Consumer</t>
  </si>
  <si>
    <t>Dabur India</t>
  </si>
  <si>
    <t>Marico</t>
  </si>
  <si>
    <t>United Spirits</t>
  </si>
  <si>
    <t>Patanjali Foods</t>
  </si>
  <si>
    <t>Colgate-Palmoliv</t>
  </si>
  <si>
    <t>Godfrey Phillips</t>
  </si>
  <si>
    <t>United Breweries</t>
  </si>
  <si>
    <t>P &amp; G Hygiene</t>
  </si>
  <si>
    <t>Net debt</t>
  </si>
  <si>
    <t>Hindustan Unilever Comparable Valuation</t>
  </si>
  <si>
    <t>Returns</t>
  </si>
  <si>
    <t>Sorted Return</t>
  </si>
  <si>
    <t>Mean</t>
  </si>
  <si>
    <t>Std Deviation</t>
  </si>
  <si>
    <t>min</t>
  </si>
  <si>
    <t>max</t>
  </si>
  <si>
    <t>CMP</t>
  </si>
  <si>
    <t>Percentile</t>
  </si>
  <si>
    <t>Confidence</t>
  </si>
  <si>
    <t>VAR %</t>
  </si>
  <si>
    <t>Stock Price</t>
  </si>
  <si>
    <t>VAR(INR)</t>
  </si>
  <si>
    <t>Simulation Return</t>
  </si>
  <si>
    <t>Historical Approch</t>
  </si>
  <si>
    <t>Monte Corle Simulation</t>
  </si>
  <si>
    <t xml:space="preserve">Replication </t>
  </si>
  <si>
    <t>52 week (High - INR 3,022.9 &amp; Low - 2,136.0)</t>
  </si>
  <si>
    <t>Hindustan Unilever Limited (HUL) is an Indian fast-moving consumer goods company, headquartered in Mumbai. Hindustan Unilever is in the FMCG business comprising primarily of Home Care, Beauty &amp; Personal Care and Foods &amp; Refreshment segments. The Company has manufacturing facilities across the country and sells primarily in India.</t>
  </si>
  <si>
    <t xml:space="preserve">Sales </t>
  </si>
  <si>
    <t>Promoters </t>
  </si>
  <si>
    <t>FIIs </t>
  </si>
  <si>
    <t>DIIs </t>
  </si>
  <si>
    <t>Government </t>
  </si>
  <si>
    <t>Public </t>
  </si>
  <si>
    <r>
      <t>Hindustan Unilever Limited (HUL) is an Indian fast-moving consumer goods company, headquartered in Mumbai.</t>
    </r>
    <r>
      <rPr>
        <vertAlign val="superscript"/>
        <sz val="8"/>
        <rFont val="Arial"/>
        <family val="2"/>
      </rPr>
      <t>[3]</t>
    </r>
    <r>
      <rPr>
        <sz val="10"/>
        <rFont val="Arial"/>
        <family val="2"/>
      </rPr>
      <t> It is a subsidiary of the Anglo-Dutch company Unilever. Its products include foods, beverages, cleaning agents, personal care products and other consumer staples. However, the integration of GSK's 3,800 employees remained uncertain as HUL stated there was no clause for retention of employees in the deal.</t>
    </r>
  </si>
  <si>
    <t>Total Shares Held</t>
  </si>
  <si>
    <t>Shareholding (%)</t>
  </si>
  <si>
    <t>Quarter Ending</t>
  </si>
  <si>
    <t>UNILEVER PLC</t>
  </si>
  <si>
    <t>LICI INDEX PLUS FLEXI SMART GROWTH FUND</t>
  </si>
  <si>
    <t>UNILEVER GROUP LIMITED</t>
  </si>
  <si>
    <t>UNILEVER OVERSEAS HOLDINGS AG</t>
  </si>
  <si>
    <t>UNILEVER UK&amp;CN HOLDINGS LIMITED</t>
  </si>
  <si>
    <t>UNILEVER SOUTH INDIA ESTATES LIMITED</t>
  </si>
  <si>
    <t>SBI NIFTY 200 QUALITY 30 ETF</t>
  </si>
  <si>
    <t>UNILEVER ASSAM ESTATES LIMITED</t>
  </si>
  <si>
    <t>UNILEVER OVERSEAS HOLDINGS B V</t>
  </si>
  <si>
    <t xml:space="preserve">ICICI PRUDENTIAL MUTUAL FUND </t>
  </si>
  <si>
    <t>market value</t>
  </si>
  <si>
    <t>Nitin Paranjpe@ Rohit Jawa Ritesh Tiwari BP Biddappa* Dev Bajpai# Leo Puri Ashu Suyash Ranjay Gulati Neelam Dhawan Tarun Bajaj O.P. Bhatt Sanjiv Misra Designation Chairman Chief Executive Officer and Managing Director Executive Director, Finance, IT and CFO Executive Director and Chief People, Transformation and Sustainability Officer Executive Director, Legal and Corporate Affairs and Company Secretary Independent Director Independent Director Independent Director Independent Director Independent Director Independent Director Independent Director Ratio of remuneration of each Director to median remuneration of Employees N.A. 146.47 59.18 66.32 83.65 3.58 3.51 2.71 3.66 3.55 1.49 1.35 Percentage increase in Remuneration N.A. 3.75 9.70 Not comparable** Not comparable** 142.70^ 122.66^ 109^ Not comparable** Not comparable** Not comparable** Not comparable** Kalpana Morparia Independent Director Radhika Shah Company Secretary &amp; Compliance Officer 2.41 Not comparable**</t>
  </si>
  <si>
    <t>Rohit Jawa</t>
  </si>
  <si>
    <t>CEO &amp; MD</t>
  </si>
  <si>
    <t>Ritesh Tiwari</t>
  </si>
  <si>
    <t>BP Biddappa</t>
  </si>
  <si>
    <t>Executive Director &amp; CFO</t>
  </si>
  <si>
    <t>Dev Bajpai</t>
  </si>
  <si>
    <t>Executive Director &amp; CS</t>
  </si>
  <si>
    <t xml:space="preserve">Executive Director &amp; SO </t>
  </si>
  <si>
    <t>Resent Update</t>
  </si>
  <si>
    <t>Hindustan Unilever Cuts Prices on Dove, Horlicks, Lifebuoy, Lux, Clinic Plus, Kissan Jam, BRU Coffee &amp; More</t>
  </si>
  <si>
    <t>GST 2.0 Impact: Dove shampoo, Kissan jam, Horlicks among HUL products to get cheaper</t>
  </si>
  <si>
    <t>India’s Biggest Consumer Goods Giant Hindustan Unilever Slashes Prices Of Popular Products After GST Rate Cut</t>
  </si>
  <si>
    <t>Hindustan Unilever Board Meeting Intimation for Consideration Of Unaudited Standalone </t>
  </si>
  <si>
    <t>riya Nair was appointed as the new Managing Director &amp; Chief Executive Officer of HUL, effective 1 August 2025, succeeding Rohit Jawa</t>
  </si>
  <si>
    <t>Competitive pressure from nimble &amp; newer/ direct-to-consumer (D2C) brands in premium / beauty / skincare segments.</t>
  </si>
  <si>
    <t>Board meeting scheduled for 23 October 2025 to consider unaudited financial results for quarter/half year ending 30 September 2025.</t>
  </si>
  <si>
    <t>HUL is pushing its portfolio revamp (e.g., extended premium variants, new categories under existing brands) to drive growth.</t>
  </si>
  <si>
    <t>Investors expect execution under the new CEO to deliver: premiumization, innovation, cost control. If not, the high valuation might become a burden.</t>
  </si>
  <si>
    <r>
      <rPr>
        <i/>
        <sz val="10"/>
        <color rgb="FF028654"/>
        <rFont val="Calibri"/>
        <family val="2"/>
      </rPr>
      <t>Source</t>
    </r>
    <r>
      <rPr>
        <i/>
        <sz val="10"/>
        <color theme="1"/>
        <rFont val="Calibri"/>
        <family val="2"/>
      </rPr>
      <t>: The Valuation School, Screener.in</t>
    </r>
  </si>
  <si>
    <t>Source: Screener.in, EquityMaster, Wikipedia, Yahoo Finance, Annual Report 2025</t>
  </si>
  <si>
    <t>Enterprice Value (in INR)</t>
  </si>
  <si>
    <t>Sensitivity Analysis</t>
  </si>
  <si>
    <t>comparable Company Valuation</t>
  </si>
  <si>
    <t>Figures in INR(Cr.)</t>
  </si>
  <si>
    <t>The valuation of Hindustan Unilever Ltd. has been conducted using a combination of Discounted Cash Flow (DCF) and Relative Valuation methodologies. The analysis integrates sector-aligned assumptions, regulatory benchmarks, and performance trends observed in the FMCG space.</t>
  </si>
  <si>
    <t>CorenAssumption:</t>
  </si>
  <si>
    <t>Valuation Outcomes:</t>
  </si>
  <si>
    <t>1. DCF Valuation Output</t>
  </si>
  <si>
    <t>2. Relative Valuation:</t>
  </si>
  <si>
    <t>3. DuPont Analysis:</t>
  </si>
  <si>
    <t>4. Altman's Z Score Analysis:</t>
  </si>
  <si>
    <r>
      <rPr>
        <b/>
        <sz val="11"/>
        <color theme="1"/>
        <rFont val="Calibri"/>
        <family val="2"/>
        <scheme val="minor"/>
      </rPr>
      <t>• Zone:</t>
    </r>
    <r>
      <rPr>
        <sz val="11"/>
        <color theme="1"/>
        <rFont val="Calibri"/>
        <family val="2"/>
        <scheme val="minor"/>
      </rPr>
      <t xml:space="preserve"> Safe</t>
    </r>
  </si>
  <si>
    <r>
      <rPr>
        <b/>
        <sz val="11"/>
        <color theme="1"/>
        <rFont val="Calibri"/>
        <family val="2"/>
        <scheme val="minor"/>
      </rPr>
      <t>2. Tax Rate:</t>
    </r>
    <r>
      <rPr>
        <sz val="11"/>
        <color theme="1"/>
        <rFont val="Calibri"/>
        <family val="2"/>
        <scheme val="minor"/>
      </rPr>
      <t xml:space="preserve"> A standard corporate of 30% has been applied to operating metrics and used consistently throughout the valuation calculations, reflecting current Indian Tax Policy.</t>
    </r>
  </si>
  <si>
    <r>
      <rPr>
        <b/>
        <sz val="11"/>
        <color theme="1"/>
        <rFont val="Calibri"/>
        <family val="2"/>
        <scheme val="minor"/>
      </rPr>
      <t>1. Terminal Growth Rate:</t>
    </r>
    <r>
      <rPr>
        <sz val="11"/>
        <color theme="1"/>
        <rFont val="Calibri"/>
        <family val="2"/>
        <scheme val="minor"/>
      </rPr>
      <t>5.8%, aligned with long term econonic growth expectations and FMCG Sector maturity.</t>
    </r>
  </si>
  <si>
    <r>
      <rPr>
        <b/>
        <sz val="11"/>
        <color theme="1"/>
        <rFont val="Calibri"/>
        <family val="2"/>
        <scheme val="minor"/>
      </rPr>
      <t>3. Cost of Equity:</t>
    </r>
    <r>
      <rPr>
        <sz val="11"/>
        <color theme="1"/>
        <rFont val="Calibri"/>
        <family val="2"/>
        <scheme val="minor"/>
      </rPr>
      <t xml:space="preserve"> The calculation includes the following key components</t>
    </r>
  </si>
  <si>
    <r>
      <rPr>
        <b/>
        <sz val="11"/>
        <color theme="1"/>
        <rFont val="Calibri"/>
        <family val="2"/>
        <scheme val="minor"/>
      </rPr>
      <t>• Risk-free Rate:</t>
    </r>
    <r>
      <rPr>
        <sz val="11"/>
        <color theme="1"/>
        <rFont val="Calibri"/>
        <family val="2"/>
        <scheme val="minor"/>
      </rPr>
      <t xml:space="preserve"> Based on 10- Year government bond yield which is 7.36%</t>
    </r>
  </si>
  <si>
    <r>
      <rPr>
        <b/>
        <sz val="11"/>
        <color theme="1"/>
        <rFont val="Calibri"/>
        <family val="2"/>
        <scheme val="minor"/>
      </rPr>
      <t>• Levered Beta:</t>
    </r>
    <r>
      <rPr>
        <sz val="11"/>
        <color theme="1"/>
        <rFont val="Calibri"/>
        <family val="2"/>
        <scheme val="minor"/>
      </rPr>
      <t xml:space="preserve"> 0.75, indicative of Unilever relatively low market volatility compread to broader market.</t>
    </r>
  </si>
  <si>
    <r>
      <rPr>
        <b/>
        <sz val="11"/>
        <color theme="1"/>
        <rFont val="Calibri"/>
        <family val="2"/>
        <scheme val="minor"/>
      </rPr>
      <t>• Equity Risk Premium:</t>
    </r>
    <r>
      <rPr>
        <sz val="11"/>
        <color theme="1"/>
        <rFont val="Calibri"/>
        <family val="2"/>
        <scheme val="minor"/>
      </rPr>
      <t xml:space="preserve"> The equity premium has been determined using the market data and reflects the additional return investors expect for taking on equity risk over government bonds which is (Total Market Return - Risk-free Rate) 7.96%</t>
    </r>
  </si>
  <si>
    <r>
      <t>•</t>
    </r>
    <r>
      <rPr>
        <b/>
        <sz val="11"/>
        <color theme="1"/>
        <rFont val="Calibri"/>
        <family val="2"/>
        <scheme val="minor"/>
      </rPr>
      <t xml:space="preserve"> Equity Value Per Share:</t>
    </r>
    <r>
      <rPr>
        <sz val="11"/>
        <color theme="1"/>
        <rFont val="Calibri"/>
        <family val="2"/>
        <scheme val="minor"/>
      </rPr>
      <t xml:space="preserve"> INR 2315</t>
    </r>
  </si>
  <si>
    <r>
      <rPr>
        <b/>
        <sz val="11"/>
        <color theme="1"/>
        <rFont val="Calibri"/>
        <family val="2"/>
        <scheme val="minor"/>
      </rPr>
      <t>• Weighted Average Cost of Capital:</t>
    </r>
    <r>
      <rPr>
        <sz val="11"/>
        <color theme="1"/>
        <rFont val="Calibri"/>
        <family val="2"/>
        <scheme val="minor"/>
      </rPr>
      <t xml:space="preserve"> 8.68</t>
    </r>
    <r>
      <rPr>
        <strike/>
        <sz val="11"/>
        <color theme="1"/>
        <rFont val="Calibri"/>
        <family val="2"/>
        <scheme val="minor"/>
      </rPr>
      <t>%</t>
    </r>
  </si>
  <si>
    <r>
      <rPr>
        <b/>
        <sz val="11"/>
        <color theme="1"/>
        <rFont val="Calibri"/>
        <family val="2"/>
        <scheme val="minor"/>
      </rPr>
      <t>• Enterprise Value:</t>
    </r>
    <r>
      <rPr>
        <sz val="11"/>
        <color theme="1"/>
        <rFont val="Calibri"/>
        <family val="2"/>
        <scheme val="minor"/>
      </rPr>
      <t xml:space="preserve"> INR 543931.4 Crores</t>
    </r>
  </si>
  <si>
    <r>
      <t xml:space="preserve">• EV/Revenue Implied Value: </t>
    </r>
    <r>
      <rPr>
        <sz val="11"/>
        <color theme="1"/>
        <rFont val="Calibri"/>
        <family val="2"/>
        <scheme val="minor"/>
      </rPr>
      <t>INR 2282.98 Per Share</t>
    </r>
  </si>
  <si>
    <r>
      <rPr>
        <b/>
        <sz val="11"/>
        <color theme="1"/>
        <rFont val="Calibri"/>
        <family val="2"/>
        <scheme val="minor"/>
      </rPr>
      <t>• EV/EBITDA Implied Value:</t>
    </r>
    <r>
      <rPr>
        <sz val="11"/>
        <color theme="1"/>
        <rFont val="Calibri"/>
        <family val="2"/>
        <scheme val="minor"/>
      </rPr>
      <t xml:space="preserve"> INR 2640.95 Per Share</t>
    </r>
  </si>
  <si>
    <r>
      <rPr>
        <b/>
        <sz val="11"/>
        <color theme="1"/>
        <rFont val="Calibri"/>
        <family val="2"/>
        <scheme val="minor"/>
      </rPr>
      <t>• P/E Implied Value:</t>
    </r>
    <r>
      <rPr>
        <sz val="11"/>
        <color theme="1"/>
        <rFont val="Calibri"/>
        <family val="2"/>
        <scheme val="minor"/>
      </rPr>
      <t xml:space="preserve"> INR 2589.12 Per Share</t>
    </r>
  </si>
  <si>
    <r>
      <rPr>
        <b/>
        <sz val="11"/>
        <color theme="1"/>
        <rFont val="Calibri"/>
        <family val="2"/>
        <scheme val="minor"/>
      </rPr>
      <t>• Equity Multiplier (Mar-25):</t>
    </r>
    <r>
      <rPr>
        <sz val="11"/>
        <color theme="1"/>
        <rFont val="Calibri"/>
        <family val="2"/>
        <scheme val="minor"/>
      </rPr>
      <t xml:space="preserve"> 1.57x</t>
    </r>
  </si>
  <si>
    <r>
      <rPr>
        <b/>
        <sz val="11"/>
        <color theme="1"/>
        <rFont val="Calibri"/>
        <family val="2"/>
        <scheme val="minor"/>
      </rPr>
      <t>• Net Profit Margin (Mar-25):</t>
    </r>
    <r>
      <rPr>
        <sz val="11"/>
        <color theme="1"/>
        <rFont val="Calibri"/>
        <family val="2"/>
        <scheme val="minor"/>
      </rPr>
      <t xml:space="preserve"> 16.87%</t>
    </r>
  </si>
  <si>
    <r>
      <rPr>
        <b/>
        <sz val="11"/>
        <color theme="1"/>
        <rFont val="Calibri"/>
        <family val="2"/>
        <scheme val="minor"/>
      </rPr>
      <t>• Asset Turnover (Mar-25):</t>
    </r>
    <r>
      <rPr>
        <sz val="11"/>
        <color theme="1"/>
        <rFont val="Calibri"/>
        <family val="2"/>
        <scheme val="minor"/>
      </rPr>
      <t xml:space="preserve"> 0.8x</t>
    </r>
  </si>
  <si>
    <r>
      <rPr>
        <b/>
        <sz val="11"/>
        <color theme="1"/>
        <rFont val="Calibri"/>
        <family val="2"/>
        <scheme val="minor"/>
      </rPr>
      <t xml:space="preserve">• Return on Equity (ROE, Mar-25): </t>
    </r>
    <r>
      <rPr>
        <sz val="11"/>
        <color theme="1"/>
        <rFont val="Calibri"/>
        <family val="2"/>
        <scheme val="minor"/>
      </rPr>
      <t>21.17%</t>
    </r>
  </si>
  <si>
    <r>
      <rPr>
        <b/>
        <sz val="11"/>
        <color theme="1"/>
        <rFont val="Calibri"/>
        <family val="2"/>
        <scheme val="minor"/>
      </rPr>
      <t>• Z-Score (Mar-25):</t>
    </r>
    <r>
      <rPr>
        <sz val="11"/>
        <color theme="1"/>
        <rFont val="Calibri"/>
        <family val="2"/>
        <scheme val="minor"/>
      </rPr>
      <t xml:space="preserve"> 194.51</t>
    </r>
  </si>
  <si>
    <t>Interpretation: The DCF Outcome implies a fundamnetal value of INR, which is well below the current market price (INR 2528.90 as of 11th October, 2025). This suggests the stock is trading at a substantial premium to intrinsic fundamnetals, reflecting strong investor confidence in Hindustan Unilever brand equity, FMCG growth and generation capacity</t>
  </si>
  <si>
    <t>Interpretation: Market Multiples imply a much higher valuation range compared to the DCF results. While the EV/Revenue approach is conservative, the P/E and EV/EBITDA multiples indicate significant upside relative to current levels,reinforcing Unilever's status as a high-margin FMCG leader with strong market positioning</t>
  </si>
  <si>
    <t>Interpretation: DuPont shows Hindustan Unilevere's ROE is primarily driven by highprofit margins, supplemented by steady asset utilization and conservative leverage. Strong margin expansion is the key contributor to rising shareholder returns</t>
  </si>
  <si>
    <t>Interpretation: Hindustan UniLever's  Z-Score has slightly below  compared to last year and it is maintained safe zone across all years.</t>
  </si>
  <si>
    <t>conclusion</t>
  </si>
  <si>
    <t>The DCF Valuation highlights the underlying strength of Nestlé India's cash flows, driven by its expansive product portfolio, dominant market share in key segments, and strong brand equity. While the base-case scenario reflects conservative intrinsic value, the sensitivity analysis shows how minor changes in growth or cost of capital can significantly impact valuation—a useful insight for risk-aware decision-making</t>
  </si>
  <si>
    <t>Relative valuation multiples such as EV/EBITDA and P/E indicate that Hindustan Unilever trades at a premium compared to peers—a reflection of its consistent profitability, leadership in the packaged food industry, and defensive qualities in volatile markets. This premium appears justified given the company's brand strength, innovation focus, and dividend consistency</t>
  </si>
  <si>
    <t>The Altman Z-Score, used to assess financial distress risk, places Hindustan Unilever India well into the 'safe zone', reinforcing its strong capital structure, profitability, and low leverage. This underscores the company's resilience and makes it attractive for long-term, risk-averse investors.</t>
  </si>
  <si>
    <t>The Value at Risk (VaR) analysis offers a quantitative view of downside potential, helping to contextualize market volatility relative to expected return. For a large-cap FMCG firm like Hindustan Unilever limited VaR impact further supports its status as a relatively stable equity investment</t>
  </si>
  <si>
    <t>This report does not constitute investment advice, stock recommendations, or any form of financial guidance. Readers and users of this report are advised to conduct their own research and consult with a qualified financial advisor before making any investment decisions. The author of this report is not liable for the accuracy, completeness, or future applicability of the information presented herein. It is advisable to consult a SEBI-registered research analyst before making any investments</t>
  </si>
  <si>
    <r>
      <rPr>
        <b/>
        <i/>
        <sz val="11"/>
        <color theme="1"/>
        <rFont val="Calibri"/>
        <family val="2"/>
        <scheme val="minor"/>
      </rPr>
      <t>Disclaimer:</t>
    </r>
    <r>
      <rPr>
        <i/>
        <sz val="11"/>
        <color theme="1"/>
        <rFont val="Calibri"/>
        <family val="2"/>
        <scheme val="minor"/>
      </rPr>
      <t xml:space="preserve"> This report has been prepared as part of an academic exercise and is intended solely for learning and educational purposes. The financial model, valuation analysis, and all associated commentary are based on publicly available data, reasonable assumptions, and standard financial methodologies, and are intended to demonstrate analytical techniques in a learning context</t>
    </r>
  </si>
  <si>
    <t>Sources</t>
  </si>
  <si>
    <t>• Screener.in</t>
  </si>
  <si>
    <t>• The Valuation School</t>
  </si>
  <si>
    <t>• Yahoo Finance</t>
  </si>
  <si>
    <t>• Hindustan Unilever's Annual Report 2025</t>
  </si>
  <si>
    <t>• Investing.com</t>
  </si>
  <si>
    <t>• Investopedia.com</t>
  </si>
  <si>
    <t>• Tikertape</t>
  </si>
  <si>
    <t>s.no</t>
  </si>
  <si>
    <t>report A</t>
  </si>
  <si>
    <t>Report B</t>
  </si>
  <si>
    <t xml:space="preserve">Deadline </t>
  </si>
  <si>
    <t xml:space="preserve">formula </t>
  </si>
  <si>
    <t>REPORT</t>
  </si>
  <si>
    <t>MIN</t>
  </si>
  <si>
    <t>MAX</t>
  </si>
  <si>
    <t>total TIME</t>
  </si>
  <si>
    <t>deadline</t>
  </si>
  <si>
    <t>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</si>
</sst>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3" formatCode="_ * #,##0.00_ ;_ * \-#,##0.00_ ;_ * &quot;-&quot;??_ ;_ @_ "/>
    <numFmt numFmtId="164" formatCode="_(* #,##0.00_);_(* \(#,##0.00\);_(* &quot;-&quot;??_);_(@_)"/>
    <numFmt numFmtId="165" formatCode="[$-409]mmm\-yy;@"/>
    <numFmt numFmtId="166" formatCode="#,##0.0"/>
    <numFmt numFmtId="167" formatCode="0.0"/>
    <numFmt numFmtId="168" formatCode="#,##0.0\x"/>
    <numFmt numFmtId="169" formatCode="#,##0.0;\(#,##0.0\)"/>
    <numFmt numFmtId="170" formatCode="&quot;₹&quot;\ #,##0.0;\(&quot;₹&quot;\ #,##0.0\);\-"/>
    <numFmt numFmtId="171" formatCode="&quot;₹&quot;\ #,##0.00"/>
    <numFmt numFmtId="172" formatCode="0.00000"/>
    <numFmt numFmtId="173" formatCode="0.000000%"/>
    <numFmt numFmtId="174" formatCode="dd/mm/yyyy\ "/>
    <numFmt numFmtId="175" formatCode="0.0%"/>
    <numFmt numFmtId="176" formatCode="#,##0.0;\(#,##0.0\);\-"/>
    <numFmt numFmtId="177" formatCode="mmm/yy&quot;A&quot;"/>
    <numFmt numFmtId="178" formatCode="mmm/yy\ &quot;F&quot;"/>
    <numFmt numFmtId="179" formatCode="#,##0.00&quot;x&quot;"/>
    <numFmt numFmtId="180" formatCode="0.0\x"/>
    <numFmt numFmtId="181" formatCode="0.00\x"/>
    <numFmt numFmtId="182" formatCode="#,##0.00;\(#,##0.00\)"/>
    <numFmt numFmtId="183" formatCode="0.00&quot;x&quot;"/>
    <numFmt numFmtId="184" formatCode="yyyy&quot;A&quot;"/>
    <numFmt numFmtId="185" formatCode="yyyy&quot;P&quot;"/>
    <numFmt numFmtId="186" formatCode="0.000"/>
    <numFmt numFmtId="187" formatCode="0.0000"/>
    <numFmt numFmtId="188" formatCode="0.000000000"/>
    <numFmt numFmtId="189" formatCode="0&quot;x&quot;"/>
  </numFmts>
  <fonts count="74">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0"/>
      <color rgb="FF202122"/>
      <name val="Arial"/>
      <family val="2"/>
    </font>
    <font>
      <sz val="10"/>
      <color rgb="FF202122"/>
      <name val="Arial"/>
      <family val="2"/>
    </font>
    <font>
      <sz val="10"/>
      <color rgb="FF3366CC"/>
      <name val="Arial"/>
      <family val="2"/>
    </font>
    <font>
      <b/>
      <sz val="12"/>
      <color theme="0"/>
      <name val="Calibri"/>
      <family val="2"/>
      <scheme val="minor"/>
    </font>
    <font>
      <b/>
      <sz val="14"/>
      <color theme="0"/>
      <name val="Calibri"/>
      <family val="2"/>
      <scheme val="minor"/>
    </font>
    <font>
      <sz val="9"/>
      <color theme="1"/>
      <name val="Calibri"/>
      <family val="2"/>
      <scheme val="minor"/>
    </font>
    <font>
      <sz val="10"/>
      <color theme="1"/>
      <name val="Arial"/>
      <family val="2"/>
    </font>
    <font>
      <b/>
      <sz val="11"/>
      <color theme="0"/>
      <name val="Calibri"/>
      <family val="2"/>
    </font>
    <font>
      <b/>
      <sz val="11"/>
      <color theme="1"/>
      <name val="Calibri"/>
      <family val="2"/>
    </font>
    <font>
      <sz val="11"/>
      <color theme="0"/>
      <name val="Calibri"/>
      <family val="2"/>
    </font>
    <font>
      <i/>
      <sz val="11"/>
      <color theme="0" tint="-0.499984740745262"/>
      <name val="calibri"/>
      <family val="2"/>
    </font>
    <font>
      <i/>
      <sz val="11"/>
      <name val="calibri"/>
      <family val="2"/>
    </font>
    <font>
      <i/>
      <sz val="11"/>
      <color theme="1"/>
      <name val="Calibri"/>
      <family val="2"/>
    </font>
    <font>
      <b/>
      <sz val="14"/>
      <color theme="0"/>
      <name val="Calibri"/>
      <family val="2"/>
    </font>
    <font>
      <i/>
      <sz val="10"/>
      <color theme="1"/>
      <name val="Calibri"/>
      <family val="2"/>
    </font>
    <font>
      <vertAlign val="superscript"/>
      <sz val="11"/>
      <color theme="1"/>
      <name val="Calibri"/>
      <family val="2"/>
    </font>
    <font>
      <sz val="11"/>
      <color rgb="FF3333FF"/>
      <name val="calibri"/>
      <family val="2"/>
    </font>
    <font>
      <b/>
      <sz val="11"/>
      <name val="calibri"/>
      <family val="2"/>
    </font>
    <font>
      <sz val="11"/>
      <name val="calibri"/>
      <family val="2"/>
    </font>
    <font>
      <i/>
      <sz val="9"/>
      <color theme="1"/>
      <name val="Calibri"/>
      <family val="2"/>
    </font>
    <font>
      <b/>
      <sz val="12"/>
      <color theme="0"/>
      <name val="Calibri"/>
      <family val="2"/>
    </font>
    <font>
      <i/>
      <sz val="9"/>
      <color rgb="FF028654"/>
      <name val="Calibri"/>
      <family val="2"/>
    </font>
    <font>
      <i/>
      <sz val="9"/>
      <color rgb="FF000000"/>
      <name val="Calibri"/>
      <family val="2"/>
    </font>
    <font>
      <sz val="11"/>
      <color rgb="FF028654"/>
      <name val="Calibri"/>
      <family val="2"/>
    </font>
    <font>
      <b/>
      <sz val="22"/>
      <color rgb="FF2C41CA"/>
      <name val="Calibri"/>
      <family val="2"/>
    </font>
    <font>
      <b/>
      <sz val="12"/>
      <color rgb="FF2C41CA"/>
      <name val="Calibri"/>
      <family val="2"/>
    </font>
    <font>
      <b/>
      <sz val="14"/>
      <color rgb="FF2C41CA"/>
      <name val="Calibri"/>
      <family val="2"/>
    </font>
    <font>
      <i/>
      <sz val="9"/>
      <color rgb="FF2C41CA"/>
      <name val="Calibri"/>
      <family val="2"/>
    </font>
    <font>
      <i/>
      <sz val="11"/>
      <color rgb="FF2C41CA"/>
      <name val="Calibri"/>
      <family val="2"/>
    </font>
    <font>
      <sz val="12"/>
      <color theme="1"/>
      <name val="Calibri"/>
      <family val="2"/>
    </font>
    <font>
      <b/>
      <sz val="12"/>
      <color theme="1"/>
      <name val="Calibri"/>
      <family val="2"/>
    </font>
    <font>
      <sz val="11"/>
      <color rgb="FF22222F"/>
      <name val="Calibri"/>
      <family val="2"/>
      <scheme val="minor"/>
    </font>
    <font>
      <b/>
      <sz val="10"/>
      <color theme="0"/>
      <name val="Calibri"/>
      <family val="2"/>
      <scheme val="minor"/>
    </font>
    <font>
      <b/>
      <sz val="14"/>
      <name val="calibri"/>
      <family val="2"/>
    </font>
    <font>
      <b/>
      <sz val="8"/>
      <color rgb="FF333333"/>
      <name val="MyFirstFont"/>
    </font>
    <font>
      <sz val="11"/>
      <color rgb="FF606F7B"/>
      <name val="Arial"/>
      <family val="2"/>
    </font>
    <font>
      <sz val="11"/>
      <color rgb="FF22222F"/>
      <name val="Calibri"/>
      <family val="2"/>
      <scheme val="minor"/>
    </font>
    <font>
      <sz val="11"/>
      <color theme="1"/>
      <name val="Calibri"/>
      <family val="2"/>
      <scheme val="minor"/>
    </font>
    <font>
      <sz val="10"/>
      <name val="Arial"/>
      <family val="2"/>
    </font>
    <font>
      <vertAlign val="superscript"/>
      <sz val="8"/>
      <name val="Arial"/>
      <family val="2"/>
    </font>
    <font>
      <b/>
      <sz val="8"/>
      <color rgb="FF000000"/>
      <name val="Inherit"/>
    </font>
    <font>
      <sz val="8"/>
      <color rgb="FF000000"/>
      <name val="Arial"/>
      <family val="2"/>
    </font>
    <font>
      <sz val="11"/>
      <color rgb="FF121212"/>
      <name val="Calibri"/>
      <family val="2"/>
      <scheme val="minor"/>
    </font>
    <font>
      <sz val="11"/>
      <color rgb="FF000000"/>
      <name val="Calibri"/>
      <family val="2"/>
      <scheme val="minor"/>
    </font>
    <font>
      <b/>
      <sz val="16"/>
      <color rgb="FF2C41CA"/>
      <name val="Calibri"/>
      <family val="2"/>
    </font>
    <font>
      <i/>
      <sz val="10"/>
      <color rgb="FF028654"/>
      <name val="Calibri"/>
      <family val="2"/>
    </font>
    <font>
      <i/>
      <sz val="11"/>
      <color theme="0"/>
      <name val="Calibri"/>
      <family val="2"/>
    </font>
    <font>
      <b/>
      <sz val="11"/>
      <name val="Calibri"/>
      <family val="2"/>
      <scheme val="minor"/>
    </font>
    <font>
      <i/>
      <sz val="11"/>
      <color theme="1"/>
      <name val="Calibri"/>
      <family val="2"/>
      <scheme val="minor"/>
    </font>
    <font>
      <i/>
      <sz val="12"/>
      <color theme="1"/>
      <name val="Calibri"/>
      <family val="2"/>
    </font>
    <font>
      <b/>
      <sz val="11"/>
      <color theme="3" tint="0.39997558519241921"/>
      <name val="Calibri"/>
      <family val="2"/>
      <scheme val="minor"/>
    </font>
    <font>
      <strike/>
      <sz val="11"/>
      <color theme="1"/>
      <name val="Calibri"/>
      <family val="2"/>
      <scheme val="minor"/>
    </font>
    <font>
      <sz val="12"/>
      <color theme="0"/>
      <name val="Calibri"/>
      <family val="2"/>
    </font>
    <font>
      <b/>
      <sz val="28"/>
      <color theme="1"/>
      <name val="Calibri"/>
      <family val="2"/>
      <scheme val="minor"/>
    </font>
    <font>
      <b/>
      <i/>
      <sz val="11"/>
      <color theme="1"/>
      <name val="Calibri"/>
      <family val="2"/>
      <scheme val="minor"/>
    </font>
  </fonts>
  <fills count="23">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2C41CA"/>
        <bgColor indexed="64"/>
      </patternFill>
    </fill>
    <fill>
      <patternFill patternType="solid">
        <fgColor rgb="FFC7C6FE"/>
        <bgColor indexed="64"/>
      </patternFill>
    </fill>
    <fill>
      <patternFill patternType="solid">
        <fgColor rgb="FFE1EBFF"/>
        <bgColor indexed="64"/>
      </patternFill>
    </fill>
    <fill>
      <patternFill patternType="solid">
        <fgColor rgb="FFC2CFFE"/>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rgb="FFFFFFFF"/>
        <bgColor indexed="64"/>
      </patternFill>
    </fill>
    <fill>
      <patternFill patternType="solid">
        <fgColor rgb="FFF8F8FC"/>
        <bgColor indexed="64"/>
      </patternFill>
    </fill>
    <fill>
      <patternFill patternType="solid">
        <fgColor rgb="FFEEEEEE"/>
        <bgColor indexed="64"/>
      </patternFill>
    </fill>
    <fill>
      <patternFill patternType="solid">
        <fgColor rgb="FF7D75E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6" tint="0.59999389629810485"/>
        <bgColor indexed="64"/>
      </patternFill>
    </fill>
  </fills>
  <borders count="36">
    <border>
      <left/>
      <right/>
      <top/>
      <bottom/>
      <diagonal/>
    </border>
    <border>
      <left/>
      <right/>
      <top/>
      <bottom style="hair">
        <color auto="1"/>
      </bottom>
      <diagonal/>
    </border>
    <border>
      <left style="medium">
        <color rgb="FFCCCCCC"/>
      </left>
      <right style="medium">
        <color rgb="FFCCCCCC"/>
      </right>
      <top style="medium">
        <color rgb="FFCCCCCC"/>
      </top>
      <bottom style="medium">
        <color rgb="FFCCCCCC"/>
      </bottom>
      <diagonal/>
    </border>
    <border>
      <left/>
      <right/>
      <top style="hair">
        <color auto="1"/>
      </top>
      <bottom style="hair">
        <color auto="1"/>
      </bottom>
      <diagonal/>
    </border>
    <border>
      <left/>
      <right/>
      <top style="thin">
        <color auto="1"/>
      </top>
      <bottom style="medium">
        <color auto="1"/>
      </bottom>
      <diagonal/>
    </border>
    <border>
      <left/>
      <right/>
      <top style="hair">
        <color auto="1"/>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dotted">
        <color auto="1"/>
      </top>
      <bottom/>
      <diagonal/>
    </border>
    <border>
      <left/>
      <right/>
      <top/>
      <bottom style="medium">
        <color indexed="64"/>
      </bottom>
      <diagonal/>
    </border>
    <border>
      <left/>
      <right/>
      <top style="hair">
        <color auto="1"/>
      </top>
      <bottom style="hair">
        <color theme="1"/>
      </bottom>
      <diagonal/>
    </border>
    <border>
      <left/>
      <right/>
      <top style="hair">
        <color theme="1"/>
      </top>
      <bottom style="hair">
        <color theme="1"/>
      </bottom>
      <diagonal/>
    </border>
    <border>
      <left/>
      <right/>
      <top style="hair">
        <color theme="1"/>
      </top>
      <bottom/>
      <diagonal/>
    </border>
    <border>
      <left/>
      <right/>
      <top style="medium">
        <color theme="1"/>
      </top>
      <bottom style="medium">
        <color theme="1"/>
      </bottom>
      <diagonal/>
    </border>
    <border>
      <left/>
      <right/>
      <top style="medium">
        <color indexed="64"/>
      </top>
      <bottom/>
      <diagonal/>
    </border>
    <border>
      <left/>
      <right/>
      <top style="medium">
        <color auto="1"/>
      </top>
      <bottom style="medium">
        <color auto="1"/>
      </bottom>
      <diagonal/>
    </border>
    <border>
      <left/>
      <right/>
      <top/>
      <bottom style="medium">
        <color rgb="FF2C41CA"/>
      </bottom>
      <diagonal/>
    </border>
    <border>
      <left/>
      <right/>
      <top style="thin">
        <color rgb="FF002060"/>
      </top>
      <bottom style="thin">
        <color rgb="FF002060"/>
      </bottom>
      <diagonal/>
    </border>
    <border>
      <left/>
      <right/>
      <top style="hair">
        <color rgb="FF002060"/>
      </top>
      <bottom style="hair">
        <color rgb="FF002060"/>
      </bottom>
      <diagonal/>
    </border>
    <border>
      <left/>
      <right/>
      <top/>
      <bottom style="thin">
        <color rgb="FF002060"/>
      </bottom>
      <diagonal/>
    </border>
    <border>
      <left/>
      <right/>
      <top/>
      <bottom style="thin">
        <color theme="0"/>
      </bottom>
      <diagonal/>
    </border>
    <border>
      <left/>
      <right/>
      <top/>
      <bottom style="medium">
        <color rgb="FFDBE4F0"/>
      </bottom>
      <diagonal/>
    </border>
    <border>
      <left/>
      <right/>
      <top style="medium">
        <color rgb="FFDBE4F0"/>
      </top>
      <bottom/>
      <diagonal/>
    </border>
    <border>
      <left style="medium">
        <color rgb="FFDDDDDD"/>
      </left>
      <right/>
      <top style="medium">
        <color rgb="FFDDDDDD"/>
      </top>
      <bottom style="medium">
        <color rgb="FFDDDDDD"/>
      </bottom>
      <diagonal/>
    </border>
    <border>
      <left style="medium">
        <color rgb="FFDDDDDD"/>
      </left>
      <right/>
      <top/>
      <bottom style="medium">
        <color rgb="FFDDDDDD"/>
      </bottom>
      <diagonal/>
    </border>
    <border>
      <left style="medium">
        <color rgb="FFDDDDDD"/>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diagonal/>
    </border>
    <border>
      <left style="hair">
        <color auto="1"/>
      </left>
      <right style="hair">
        <color auto="1"/>
      </right>
      <top style="hair">
        <color auto="1"/>
      </top>
      <bottom style="hair">
        <color auto="1"/>
      </bottom>
      <diagonal/>
    </border>
    <border>
      <left/>
      <right/>
      <top/>
      <bottom style="thick">
        <color auto="1"/>
      </bottom>
      <diagonal/>
    </border>
    <border>
      <left/>
      <right/>
      <top style="thick">
        <color auto="1"/>
      </top>
      <bottom/>
      <diagonal/>
    </border>
    <border>
      <left/>
      <right style="hair">
        <color auto="1"/>
      </right>
      <top/>
      <bottom/>
      <diagonal/>
    </border>
    <border>
      <left/>
      <right/>
      <top style="medium">
        <color rgb="FF2C41CA"/>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8">
    <xf numFmtId="0" fontId="0" fillId="0" borderId="0"/>
    <xf numFmtId="43" fontId="12" fillId="0" borderId="0" applyFont="0" applyFill="0" applyBorder="0" applyAlignment="0" applyProtection="0"/>
    <xf numFmtId="0" fontId="13" fillId="0" borderId="0" applyNumberFormat="0" applyFill="0" applyBorder="0" applyAlignment="0" applyProtection="0">
      <alignment vertical="top"/>
      <protection locked="0"/>
    </xf>
    <xf numFmtId="0" fontId="14" fillId="2"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9" fontId="12" fillId="0" borderId="0" applyFont="0" applyFill="0" applyBorder="0" applyAlignment="0" applyProtection="0"/>
    <xf numFmtId="0" fontId="9" fillId="0" borderId="0"/>
    <xf numFmtId="9" fontId="9" fillId="0" borderId="0" applyFont="0" applyFill="0" applyBorder="0" applyAlignment="0" applyProtection="0"/>
    <xf numFmtId="0" fontId="12" fillId="0" borderId="0"/>
    <xf numFmtId="0" fontId="7" fillId="0" borderId="0"/>
    <xf numFmtId="9" fontId="7" fillId="0" borderId="0" applyFont="0" applyFill="0" applyBorder="0" applyAlignment="0" applyProtection="0"/>
    <xf numFmtId="0" fontId="6" fillId="0" borderId="0"/>
    <xf numFmtId="9" fontId="6" fillId="0" borderId="0" applyFont="0" applyFill="0" applyBorder="0" applyAlignment="0" applyProtection="0"/>
    <xf numFmtId="0" fontId="5" fillId="0" borderId="0"/>
    <xf numFmtId="9" fontId="5" fillId="0" borderId="0" applyFont="0" applyFill="0" applyBorder="0" applyAlignment="0" applyProtection="0"/>
    <xf numFmtId="0" fontId="4" fillId="0" borderId="0"/>
    <xf numFmtId="9" fontId="4" fillId="0" borderId="0" applyFont="0" applyFill="0" applyBorder="0" applyAlignment="0" applyProtection="0"/>
  </cellStyleXfs>
  <cellXfs count="500">
    <xf numFmtId="0" fontId="0" fillId="0" borderId="0" xfId="0"/>
    <xf numFmtId="43" fontId="10" fillId="0" borderId="0" xfId="1" applyFont="1" applyBorder="1"/>
    <xf numFmtId="0" fontId="10" fillId="0" borderId="0" xfId="0" applyFont="1"/>
    <xf numFmtId="0" fontId="17" fillId="0" borderId="0" xfId="0" applyFont="1"/>
    <xf numFmtId="43" fontId="0" fillId="0" borderId="0" xfId="1" applyFont="1" applyBorder="1"/>
    <xf numFmtId="10" fontId="0" fillId="0" borderId="0" xfId="0" applyNumberFormat="1"/>
    <xf numFmtId="43" fontId="12" fillId="0" borderId="0" xfId="1" applyFont="1" applyBorder="1"/>
    <xf numFmtId="9" fontId="12" fillId="0" borderId="0" xfId="1" applyNumberFormat="1" applyFont="1" applyBorder="1"/>
    <xf numFmtId="43" fontId="11" fillId="2" borderId="0" xfId="3" applyNumberFormat="1" applyFont="1" applyBorder="1"/>
    <xf numFmtId="43" fontId="11" fillId="3" borderId="0" xfId="4" applyNumberFormat="1" applyFont="1" applyBorder="1"/>
    <xf numFmtId="9" fontId="10" fillId="0" borderId="0" xfId="6" applyFont="1" applyBorder="1"/>
    <xf numFmtId="0" fontId="11" fillId="5" borderId="0" xfId="0" applyFont="1" applyFill="1"/>
    <xf numFmtId="165" fontId="11" fillId="5" borderId="0" xfId="0" applyNumberFormat="1" applyFont="1" applyFill="1" applyAlignment="1">
      <alignment horizontal="center"/>
    </xf>
    <xf numFmtId="0" fontId="11" fillId="5" borderId="0" xfId="0" applyFont="1" applyFill="1" applyAlignment="1">
      <alignment horizontal="center"/>
    </xf>
    <xf numFmtId="43" fontId="0" fillId="0" borderId="0" xfId="1" applyFont="1" applyBorder="1" applyAlignment="1">
      <alignment horizontal="center"/>
    </xf>
    <xf numFmtId="43" fontId="10" fillId="0" borderId="0" xfId="1" applyFont="1" applyBorder="1" applyAlignment="1">
      <alignment horizontal="center"/>
    </xf>
    <xf numFmtId="10" fontId="10" fillId="0" borderId="0" xfId="0" applyNumberFormat="1" applyFont="1"/>
    <xf numFmtId="165" fontId="11" fillId="5" borderId="0" xfId="1" applyNumberFormat="1" applyFont="1" applyFill="1" applyBorder="1"/>
    <xf numFmtId="165" fontId="18" fillId="0" borderId="0" xfId="1" applyNumberFormat="1" applyFont="1" applyFill="1" applyBorder="1"/>
    <xf numFmtId="0" fontId="16" fillId="0" borderId="0" xfId="0" applyFont="1"/>
    <xf numFmtId="0" fontId="0" fillId="0" borderId="0" xfId="0" applyAlignment="1">
      <alignment horizontal="left"/>
    </xf>
    <xf numFmtId="0" fontId="15" fillId="0" borderId="0" xfId="2" applyFont="1" applyBorder="1" applyAlignment="1" applyProtection="1">
      <alignment horizontal="left"/>
    </xf>
    <xf numFmtId="0" fontId="15" fillId="0" borderId="0" xfId="2" applyFont="1" applyBorder="1" applyAlignment="1" applyProtection="1"/>
    <xf numFmtId="0" fontId="18" fillId="0" borderId="0" xfId="0" applyFont="1"/>
    <xf numFmtId="164" fontId="0" fillId="0" borderId="0" xfId="1" applyNumberFormat="1" applyFont="1" applyBorder="1"/>
    <xf numFmtId="0" fontId="19" fillId="0" borderId="0" xfId="0" applyFont="1" applyAlignment="1">
      <alignment vertical="center" wrapText="1"/>
    </xf>
    <xf numFmtId="0" fontId="0" fillId="0" borderId="1" xfId="0" applyBorder="1"/>
    <xf numFmtId="0" fontId="24" fillId="0" borderId="0" xfId="0" applyFont="1"/>
    <xf numFmtId="166" fontId="0" fillId="0" borderId="0" xfId="0" applyNumberFormat="1"/>
    <xf numFmtId="9" fontId="0" fillId="0" borderId="0" xfId="6" applyFont="1"/>
    <xf numFmtId="10" fontId="0" fillId="0" borderId="0" xfId="6" applyNumberFormat="1" applyFont="1"/>
    <xf numFmtId="43" fontId="0" fillId="0" borderId="0" xfId="0" applyNumberFormat="1"/>
    <xf numFmtId="0" fontId="25" fillId="0" borderId="2" xfId="0" applyFont="1" applyBorder="1" applyAlignment="1">
      <alignment wrapText="1"/>
    </xf>
    <xf numFmtId="14" fontId="25" fillId="0" borderId="2" xfId="0" applyNumberFormat="1" applyFont="1" applyBorder="1" applyAlignment="1">
      <alignment horizontal="right" wrapText="1"/>
    </xf>
    <xf numFmtId="0" fontId="25" fillId="0" borderId="2" xfId="0" applyFont="1" applyBorder="1" applyAlignment="1">
      <alignment horizontal="right" wrapText="1"/>
    </xf>
    <xf numFmtId="0" fontId="0" fillId="7" borderId="0" xfId="0" applyFill="1"/>
    <xf numFmtId="2" fontId="0" fillId="0" borderId="0" xfId="0" applyNumberFormat="1"/>
    <xf numFmtId="3" fontId="0" fillId="0" borderId="0" xfId="0" applyNumberFormat="1"/>
    <xf numFmtId="17" fontId="0" fillId="0" borderId="0" xfId="0" applyNumberFormat="1"/>
    <xf numFmtId="0" fontId="0" fillId="0" borderId="0" xfId="0" applyAlignment="1">
      <alignment wrapText="1"/>
    </xf>
    <xf numFmtId="0" fontId="0" fillId="0" borderId="0" xfId="0" applyAlignment="1">
      <alignment horizontal="right"/>
    </xf>
    <xf numFmtId="4" fontId="0" fillId="0" borderId="0" xfId="0" applyNumberFormat="1" applyAlignment="1">
      <alignment horizontal="right"/>
    </xf>
    <xf numFmtId="0" fontId="0" fillId="0" borderId="3" xfId="0" applyBorder="1"/>
    <xf numFmtId="166" fontId="0" fillId="0" borderId="3" xfId="0" applyNumberFormat="1" applyBorder="1"/>
    <xf numFmtId="10" fontId="0" fillId="0" borderId="3" xfId="0" applyNumberFormat="1" applyBorder="1"/>
    <xf numFmtId="43" fontId="0" fillId="0" borderId="3" xfId="0" applyNumberFormat="1" applyBorder="1"/>
    <xf numFmtId="168" fontId="0" fillId="0" borderId="3" xfId="0" applyNumberFormat="1" applyBorder="1"/>
    <xf numFmtId="9" fontId="0" fillId="0" borderId="3" xfId="0" applyNumberFormat="1" applyBorder="1"/>
    <xf numFmtId="10" fontId="0" fillId="0" borderId="3" xfId="6" applyNumberFormat="1" applyFont="1" applyBorder="1" applyAlignment="1">
      <alignment horizontal="right"/>
    </xf>
    <xf numFmtId="0" fontId="0" fillId="0" borderId="3" xfId="0" applyBorder="1" applyAlignment="1">
      <alignment horizontal="right"/>
    </xf>
    <xf numFmtId="0" fontId="0" fillId="0" borderId="5" xfId="0" applyBorder="1"/>
    <xf numFmtId="43" fontId="0" fillId="0" borderId="5" xfId="0" applyNumberFormat="1" applyBorder="1"/>
    <xf numFmtId="169" fontId="0" fillId="0" borderId="1" xfId="0" applyNumberFormat="1" applyBorder="1"/>
    <xf numFmtId="0" fontId="10" fillId="0" borderId="4" xfId="0" applyFont="1" applyBorder="1"/>
    <xf numFmtId="43" fontId="10" fillId="0" borderId="4" xfId="0" applyNumberFormat="1" applyFont="1" applyBorder="1"/>
    <xf numFmtId="0" fontId="9" fillId="0" borderId="0" xfId="7"/>
    <xf numFmtId="0" fontId="26" fillId="0" borderId="0" xfId="7" applyFont="1"/>
    <xf numFmtId="17" fontId="26" fillId="0" borderId="0" xfId="7" applyNumberFormat="1" applyFont="1"/>
    <xf numFmtId="17" fontId="26" fillId="0" borderId="0" xfId="7" applyNumberFormat="1" applyFont="1" applyAlignment="1">
      <alignment horizontal="right"/>
    </xf>
    <xf numFmtId="170" fontId="9" fillId="0" borderId="0" xfId="7" applyNumberFormat="1"/>
    <xf numFmtId="0" fontId="29" fillId="0" borderId="0" xfId="7" applyFont="1"/>
    <xf numFmtId="0" fontId="29" fillId="0" borderId="0" xfId="7" applyFont="1" applyAlignment="1">
      <alignment horizontal="right"/>
    </xf>
    <xf numFmtId="10" fontId="29" fillId="0" borderId="0" xfId="8" applyNumberFormat="1" applyFont="1"/>
    <xf numFmtId="171" fontId="9" fillId="0" borderId="0" xfId="7" applyNumberFormat="1"/>
    <xf numFmtId="0" fontId="30" fillId="0" borderId="0" xfId="7" applyFont="1"/>
    <xf numFmtId="171" fontId="30" fillId="0" borderId="0" xfId="8" applyNumberFormat="1" applyFont="1"/>
    <xf numFmtId="10" fontId="0" fillId="0" borderId="0" xfId="8" applyNumberFormat="1" applyFont="1"/>
    <xf numFmtId="0" fontId="27" fillId="0" borderId="0" xfId="7" applyFont="1"/>
    <xf numFmtId="0" fontId="31" fillId="0" borderId="0" xfId="7" applyFont="1"/>
    <xf numFmtId="0" fontId="33" fillId="0" borderId="0" xfId="7" applyFont="1"/>
    <xf numFmtId="0" fontId="9" fillId="0" borderId="6" xfId="7" applyBorder="1"/>
    <xf numFmtId="0" fontId="9" fillId="0" borderId="6" xfId="7" applyBorder="1" applyAlignment="1">
      <alignment horizontal="right"/>
    </xf>
    <xf numFmtId="0" fontId="9" fillId="0" borderId="7" xfId="7" applyBorder="1"/>
    <xf numFmtId="0" fontId="9" fillId="0" borderId="7" xfId="7" applyBorder="1" applyAlignment="1">
      <alignment horizontal="right"/>
    </xf>
    <xf numFmtId="0" fontId="35" fillId="0" borderId="0" xfId="7" applyFont="1"/>
    <xf numFmtId="166" fontId="35" fillId="0" borderId="0" xfId="7" applyNumberFormat="1" applyFont="1"/>
    <xf numFmtId="10" fontId="35" fillId="0" borderId="0" xfId="7" applyNumberFormat="1" applyFont="1" applyAlignment="1">
      <alignment vertical="top"/>
    </xf>
    <xf numFmtId="10" fontId="0" fillId="8" borderId="0" xfId="8" applyNumberFormat="1" applyFont="1" applyFill="1"/>
    <xf numFmtId="2" fontId="35" fillId="0" borderId="0" xfId="7" applyNumberFormat="1" applyFont="1"/>
    <xf numFmtId="167" fontId="35" fillId="0" borderId="0" xfId="7" applyNumberFormat="1" applyFont="1"/>
    <xf numFmtId="167" fontId="36" fillId="0" borderId="6" xfId="7" applyNumberFormat="1" applyFont="1" applyBorder="1"/>
    <xf numFmtId="10" fontId="37" fillId="9" borderId="6" xfId="7" applyNumberFormat="1" applyFont="1" applyFill="1" applyBorder="1" applyAlignment="1">
      <alignment vertical="top"/>
    </xf>
    <xf numFmtId="2" fontId="37" fillId="0" borderId="6" xfId="7" applyNumberFormat="1" applyFont="1" applyBorder="1"/>
    <xf numFmtId="167" fontId="36" fillId="0" borderId="7" xfId="7" applyNumberFormat="1" applyFont="1" applyBorder="1"/>
    <xf numFmtId="10" fontId="37" fillId="9" borderId="7" xfId="7" applyNumberFormat="1" applyFont="1" applyFill="1" applyBorder="1" applyAlignment="1">
      <alignment vertical="top"/>
    </xf>
    <xf numFmtId="2" fontId="37" fillId="0" borderId="7" xfId="7" applyNumberFormat="1" applyFont="1" applyBorder="1"/>
    <xf numFmtId="10" fontId="35" fillId="9" borderId="0" xfId="7" applyNumberFormat="1" applyFont="1" applyFill="1" applyAlignment="1">
      <alignment vertical="top"/>
    </xf>
    <xf numFmtId="10" fontId="0" fillId="9" borderId="0" xfId="8" applyNumberFormat="1" applyFont="1" applyFill="1"/>
    <xf numFmtId="2" fontId="35" fillId="9" borderId="0" xfId="7" applyNumberFormat="1" applyFont="1" applyFill="1"/>
    <xf numFmtId="0" fontId="36" fillId="0" borderId="8" xfId="7" applyFont="1" applyBorder="1"/>
    <xf numFmtId="0" fontId="9" fillId="0" borderId="8" xfId="7" applyBorder="1"/>
    <xf numFmtId="10" fontId="35" fillId="0" borderId="0" xfId="7" applyNumberFormat="1" applyFont="1"/>
    <xf numFmtId="10" fontId="35" fillId="0" borderId="0" xfId="8" applyNumberFormat="1" applyFont="1"/>
    <xf numFmtId="10" fontId="9" fillId="0" borderId="0" xfId="7" applyNumberFormat="1"/>
    <xf numFmtId="0" fontId="9" fillId="0" borderId="9" xfId="7" applyBorder="1"/>
    <xf numFmtId="10" fontId="9" fillId="8" borderId="9" xfId="7" applyNumberFormat="1" applyFill="1" applyBorder="1"/>
    <xf numFmtId="10" fontId="9" fillId="0" borderId="9" xfId="7" applyNumberFormat="1" applyBorder="1"/>
    <xf numFmtId="0" fontId="27" fillId="0" borderId="7" xfId="7" applyFont="1" applyBorder="1"/>
    <xf numFmtId="2" fontId="9" fillId="0" borderId="0" xfId="7" applyNumberFormat="1"/>
    <xf numFmtId="0" fontId="9" fillId="0" borderId="5" xfId="7" applyBorder="1"/>
    <xf numFmtId="0" fontId="37" fillId="0" borderId="5" xfId="7" applyFont="1" applyBorder="1"/>
    <xf numFmtId="10" fontId="0" fillId="0" borderId="5" xfId="8" applyNumberFormat="1" applyFont="1" applyBorder="1"/>
    <xf numFmtId="10" fontId="9" fillId="0" borderId="5" xfId="7" applyNumberFormat="1" applyBorder="1"/>
    <xf numFmtId="2" fontId="9" fillId="8" borderId="5" xfId="7" applyNumberFormat="1" applyFill="1" applyBorder="1"/>
    <xf numFmtId="0" fontId="38" fillId="0" borderId="0" xfId="7" applyFont="1"/>
    <xf numFmtId="0" fontId="27" fillId="0" borderId="6" xfId="7" applyFont="1" applyBorder="1"/>
    <xf numFmtId="10" fontId="0" fillId="8" borderId="6" xfId="8" applyNumberFormat="1" applyFont="1" applyFill="1" applyBorder="1"/>
    <xf numFmtId="173" fontId="9" fillId="0" borderId="0" xfId="7" applyNumberFormat="1"/>
    <xf numFmtId="0" fontId="37" fillId="0" borderId="0" xfId="7" applyFont="1" applyAlignment="1">
      <alignment horizontal="right"/>
    </xf>
    <xf numFmtId="0" fontId="37" fillId="0" borderId="0" xfId="7" applyFont="1"/>
    <xf numFmtId="167" fontId="37" fillId="0" borderId="0" xfId="7" applyNumberFormat="1" applyFont="1"/>
    <xf numFmtId="10" fontId="37" fillId="0" borderId="0" xfId="7" applyNumberFormat="1" applyFont="1" applyAlignment="1">
      <alignment vertical="top"/>
    </xf>
    <xf numFmtId="172" fontId="0" fillId="0" borderId="0" xfId="8" applyNumberFormat="1" applyFont="1"/>
    <xf numFmtId="4" fontId="25" fillId="0" borderId="0" xfId="7" applyNumberFormat="1" applyFont="1" applyAlignment="1">
      <alignment horizontal="right" wrapText="1"/>
    </xf>
    <xf numFmtId="10" fontId="37" fillId="0" borderId="0" xfId="8" applyNumberFormat="1" applyFont="1"/>
    <xf numFmtId="175" fontId="0" fillId="0" borderId="0" xfId="8" applyNumberFormat="1" applyFont="1"/>
    <xf numFmtId="0" fontId="9" fillId="7" borderId="0" xfId="7" applyFill="1"/>
    <xf numFmtId="0" fontId="31" fillId="0" borderId="0" xfId="7" applyFont="1" applyAlignment="1">
      <alignment horizontal="center"/>
    </xf>
    <xf numFmtId="0" fontId="9" fillId="0" borderId="0" xfId="7" applyAlignment="1">
      <alignment horizontal="right"/>
    </xf>
    <xf numFmtId="0" fontId="26" fillId="6" borderId="0" xfId="7" applyFont="1" applyFill="1"/>
    <xf numFmtId="17" fontId="26" fillId="6" borderId="0" xfId="7" applyNumberFormat="1" applyFont="1" applyFill="1"/>
    <xf numFmtId="0" fontId="27" fillId="0" borderId="5" xfId="7" applyFont="1" applyBorder="1"/>
    <xf numFmtId="176" fontId="9" fillId="0" borderId="11" xfId="7" applyNumberFormat="1" applyBorder="1"/>
    <xf numFmtId="176" fontId="9" fillId="0" borderId="12" xfId="7" applyNumberFormat="1" applyBorder="1"/>
    <xf numFmtId="176" fontId="9" fillId="0" borderId="13" xfId="7" applyNumberFormat="1" applyBorder="1"/>
    <xf numFmtId="0" fontId="27" fillId="0" borderId="14" xfId="7" applyFont="1" applyBorder="1"/>
    <xf numFmtId="176" fontId="27" fillId="0" borderId="14" xfId="7" applyNumberFormat="1" applyFont="1" applyBorder="1"/>
    <xf numFmtId="176" fontId="9" fillId="0" borderId="0" xfId="7" applyNumberFormat="1"/>
    <xf numFmtId="176" fontId="9" fillId="0" borderId="3" xfId="7" applyNumberFormat="1" applyBorder="1"/>
    <xf numFmtId="176" fontId="27" fillId="0" borderId="3" xfId="7" applyNumberFormat="1" applyFont="1" applyBorder="1"/>
    <xf numFmtId="0" fontId="27" fillId="0" borderId="15" xfId="7" applyFont="1" applyBorder="1"/>
    <xf numFmtId="176" fontId="9" fillId="0" borderId="15" xfId="7" applyNumberFormat="1" applyBorder="1"/>
    <xf numFmtId="176" fontId="9" fillId="0" borderId="1" xfId="7" applyNumberFormat="1" applyBorder="1"/>
    <xf numFmtId="176" fontId="9" fillId="0" borderId="5" xfId="7" applyNumberFormat="1" applyBorder="1"/>
    <xf numFmtId="0" fontId="27" fillId="0" borderId="16" xfId="7" applyFont="1" applyBorder="1"/>
    <xf numFmtId="3" fontId="27" fillId="0" borderId="16" xfId="7" applyNumberFormat="1" applyFont="1" applyBorder="1"/>
    <xf numFmtId="0" fontId="9" fillId="0" borderId="3" xfId="7" applyBorder="1"/>
    <xf numFmtId="166" fontId="9" fillId="0" borderId="3" xfId="7" applyNumberFormat="1" applyBorder="1"/>
    <xf numFmtId="166" fontId="9" fillId="0" borderId="0" xfId="7" applyNumberFormat="1"/>
    <xf numFmtId="0" fontId="9" fillId="0" borderId="15" xfId="7" applyBorder="1"/>
    <xf numFmtId="166" fontId="27" fillId="0" borderId="15" xfId="7" applyNumberFormat="1" applyFont="1" applyBorder="1"/>
    <xf numFmtId="0" fontId="9" fillId="0" borderId="16" xfId="7" applyBorder="1"/>
    <xf numFmtId="166" fontId="27" fillId="0" borderId="16" xfId="7" applyNumberFormat="1" applyFont="1" applyBorder="1"/>
    <xf numFmtId="166" fontId="9" fillId="0" borderId="15" xfId="7" applyNumberFormat="1" applyBorder="1"/>
    <xf numFmtId="0" fontId="27" fillId="0" borderId="8" xfId="7" applyFont="1" applyBorder="1"/>
    <xf numFmtId="166" fontId="27" fillId="0" borderId="8" xfId="7" applyNumberFormat="1" applyFont="1" applyBorder="1"/>
    <xf numFmtId="10" fontId="27" fillId="0" borderId="16" xfId="8" applyNumberFormat="1" applyFont="1" applyBorder="1"/>
    <xf numFmtId="3" fontId="9" fillId="0" borderId="3" xfId="7" applyNumberFormat="1" applyBorder="1"/>
    <xf numFmtId="10" fontId="35" fillId="0" borderId="3" xfId="8" applyNumberFormat="1" applyFont="1" applyBorder="1"/>
    <xf numFmtId="9" fontId="0" fillId="0" borderId="0" xfId="8" applyFont="1"/>
    <xf numFmtId="3" fontId="9" fillId="0" borderId="0" xfId="7" applyNumberFormat="1"/>
    <xf numFmtId="175" fontId="27" fillId="0" borderId="16" xfId="8" applyNumberFormat="1" applyFont="1" applyBorder="1"/>
    <xf numFmtId="0" fontId="27" fillId="7" borderId="0" xfId="7" applyFont="1" applyFill="1"/>
    <xf numFmtId="175" fontId="27" fillId="7" borderId="0" xfId="7" applyNumberFormat="1" applyFont="1" applyFill="1"/>
    <xf numFmtId="0" fontId="27" fillId="0" borderId="3" xfId="7" applyFont="1" applyBorder="1"/>
    <xf numFmtId="10" fontId="9" fillId="0" borderId="3" xfId="7" applyNumberFormat="1" applyBorder="1"/>
    <xf numFmtId="10" fontId="0" fillId="0" borderId="3" xfId="8" applyNumberFormat="1" applyFont="1" applyBorder="1"/>
    <xf numFmtId="10" fontId="27" fillId="0" borderId="16" xfId="7" applyNumberFormat="1" applyFont="1" applyBorder="1"/>
    <xf numFmtId="10" fontId="27" fillId="0" borderId="0" xfId="7" applyNumberFormat="1" applyFont="1"/>
    <xf numFmtId="10" fontId="9" fillId="0" borderId="3" xfId="8" applyNumberFormat="1" applyFont="1" applyBorder="1"/>
    <xf numFmtId="2" fontId="9" fillId="0" borderId="3" xfId="7" applyNumberFormat="1" applyBorder="1"/>
    <xf numFmtId="0" fontId="27" fillId="0" borderId="4" xfId="7" applyFont="1" applyBorder="1"/>
    <xf numFmtId="3" fontId="27" fillId="0" borderId="4" xfId="7" applyNumberFormat="1" applyFont="1" applyBorder="1"/>
    <xf numFmtId="10" fontId="0" fillId="7" borderId="0" xfId="8" applyNumberFormat="1" applyFont="1" applyFill="1"/>
    <xf numFmtId="43" fontId="9" fillId="0" borderId="0" xfId="7" applyNumberFormat="1"/>
    <xf numFmtId="166" fontId="27" fillId="0" borderId="0" xfId="7" applyNumberFormat="1" applyFont="1"/>
    <xf numFmtId="4" fontId="9" fillId="0" borderId="0" xfId="7" applyNumberFormat="1"/>
    <xf numFmtId="0" fontId="12" fillId="0" borderId="0" xfId="9"/>
    <xf numFmtId="0" fontId="9" fillId="0" borderId="0" xfId="7" applyAlignment="1">
      <alignment wrapText="1"/>
    </xf>
    <xf numFmtId="0" fontId="9" fillId="9" borderId="0" xfId="7" applyFill="1"/>
    <xf numFmtId="17" fontId="27" fillId="0" borderId="0" xfId="7" applyNumberFormat="1" applyFont="1"/>
    <xf numFmtId="0" fontId="39" fillId="0" borderId="0" xfId="7" applyFont="1" applyAlignment="1">
      <alignment horizontal="center"/>
    </xf>
    <xf numFmtId="17" fontId="36" fillId="0" borderId="0" xfId="7" applyNumberFormat="1" applyFont="1" applyAlignment="1">
      <alignment horizontal="right"/>
    </xf>
    <xf numFmtId="17" fontId="27" fillId="9" borderId="0" xfId="7" applyNumberFormat="1" applyFont="1" applyFill="1"/>
    <xf numFmtId="0" fontId="39" fillId="9" borderId="0" xfId="7" applyFont="1" applyFill="1" applyAlignment="1">
      <alignment horizontal="center"/>
    </xf>
    <xf numFmtId="17" fontId="36" fillId="9" borderId="0" xfId="7" applyNumberFormat="1" applyFont="1" applyFill="1" applyAlignment="1">
      <alignment horizontal="right"/>
    </xf>
    <xf numFmtId="0" fontId="42" fillId="9" borderId="0" xfId="7" applyFont="1" applyFill="1" applyAlignment="1">
      <alignment horizontal="right"/>
    </xf>
    <xf numFmtId="0" fontId="27" fillId="9" borderId="0" xfId="7" applyFont="1" applyFill="1"/>
    <xf numFmtId="10" fontId="27" fillId="9" borderId="0" xfId="8" applyNumberFormat="1" applyFont="1" applyFill="1"/>
    <xf numFmtId="0" fontId="9" fillId="10" borderId="0" xfId="7" applyFill="1"/>
    <xf numFmtId="43" fontId="43" fillId="0" borderId="0" xfId="7" applyNumberFormat="1" applyFont="1"/>
    <xf numFmtId="0" fontId="44" fillId="0" borderId="0" xfId="7" applyFont="1"/>
    <xf numFmtId="0" fontId="9" fillId="0" borderId="17" xfId="7" applyBorder="1"/>
    <xf numFmtId="0" fontId="27" fillId="11" borderId="0" xfId="7" applyFont="1" applyFill="1"/>
    <xf numFmtId="10" fontId="27" fillId="11" borderId="0" xfId="8" applyNumberFormat="1" applyFont="1" applyFill="1"/>
    <xf numFmtId="0" fontId="9" fillId="11" borderId="0" xfId="7" applyFill="1"/>
    <xf numFmtId="4" fontId="9" fillId="11" borderId="0" xfId="7" applyNumberFormat="1" applyFill="1"/>
    <xf numFmtId="0" fontId="27" fillId="12" borderId="0" xfId="7" applyFont="1" applyFill="1"/>
    <xf numFmtId="180" fontId="27" fillId="12" borderId="0" xfId="8" applyNumberFormat="1" applyFont="1" applyFill="1"/>
    <xf numFmtId="10" fontId="27" fillId="12" borderId="0" xfId="8" applyNumberFormat="1" applyFont="1" applyFill="1"/>
    <xf numFmtId="181" fontId="27" fillId="12" borderId="0" xfId="8" applyNumberFormat="1" applyFont="1" applyFill="1"/>
    <xf numFmtId="43" fontId="43" fillId="0" borderId="0" xfId="7" applyNumberFormat="1" applyFont="1" applyAlignment="1">
      <alignment horizontal="left"/>
    </xf>
    <xf numFmtId="182" fontId="9" fillId="0" borderId="0" xfId="7" applyNumberFormat="1"/>
    <xf numFmtId="0" fontId="8" fillId="0" borderId="0" xfId="7" applyFont="1"/>
    <xf numFmtId="0" fontId="47" fillId="0" borderId="0" xfId="7" applyFont="1"/>
    <xf numFmtId="0" fontId="9" fillId="13" borderId="0" xfId="7" applyFill="1"/>
    <xf numFmtId="0" fontId="7" fillId="0" borderId="0" xfId="10"/>
    <xf numFmtId="0" fontId="7" fillId="0" borderId="8" xfId="10" applyBorder="1"/>
    <xf numFmtId="0" fontId="7" fillId="0" borderId="6" xfId="10" applyBorder="1"/>
    <xf numFmtId="10" fontId="0" fillId="0" borderId="6" xfId="11" applyNumberFormat="1" applyFont="1" applyBorder="1"/>
    <xf numFmtId="10" fontId="0" fillId="0" borderId="0" xfId="11" applyNumberFormat="1" applyFont="1"/>
    <xf numFmtId="10" fontId="0" fillId="0" borderId="0" xfId="11" applyNumberFormat="1" applyFont="1" applyBorder="1"/>
    <xf numFmtId="0" fontId="7" fillId="0" borderId="7" xfId="10" applyBorder="1"/>
    <xf numFmtId="10" fontId="0" fillId="0" borderId="7" xfId="11" applyNumberFormat="1" applyFont="1" applyBorder="1"/>
    <xf numFmtId="10" fontId="0" fillId="0" borderId="8" xfId="11" applyNumberFormat="1" applyFont="1" applyBorder="1"/>
    <xf numFmtId="183" fontId="7" fillId="0" borderId="7" xfId="10" applyNumberFormat="1" applyBorder="1"/>
    <xf numFmtId="183" fontId="7" fillId="0" borderId="6" xfId="10" applyNumberFormat="1" applyBorder="1"/>
    <xf numFmtId="183" fontId="7" fillId="0" borderId="0" xfId="10" applyNumberFormat="1"/>
    <xf numFmtId="0" fontId="27" fillId="0" borderId="8" xfId="10" applyFont="1" applyBorder="1"/>
    <xf numFmtId="1" fontId="7" fillId="0" borderId="0" xfId="10" applyNumberFormat="1"/>
    <xf numFmtId="1" fontId="7" fillId="0" borderId="7" xfId="10" applyNumberFormat="1" applyBorder="1"/>
    <xf numFmtId="10" fontId="29" fillId="0" borderId="0" xfId="6" applyNumberFormat="1" applyFont="1"/>
    <xf numFmtId="9" fontId="9" fillId="0" borderId="0" xfId="6" applyFont="1"/>
    <xf numFmtId="0" fontId="39" fillId="10" borderId="0" xfId="10" applyFont="1" applyFill="1"/>
    <xf numFmtId="17" fontId="39" fillId="10" borderId="0" xfId="10" applyNumberFormat="1" applyFont="1" applyFill="1"/>
    <xf numFmtId="0" fontId="49" fillId="10" borderId="0" xfId="10" applyFont="1" applyFill="1"/>
    <xf numFmtId="0" fontId="39" fillId="10" borderId="0" xfId="10" applyFont="1" applyFill="1" applyAlignment="1">
      <alignment horizontal="right"/>
    </xf>
    <xf numFmtId="2" fontId="0" fillId="0" borderId="0" xfId="11" applyNumberFormat="1" applyFont="1"/>
    <xf numFmtId="183" fontId="0" fillId="0" borderId="0" xfId="11" applyNumberFormat="1" applyFont="1"/>
    <xf numFmtId="0" fontId="7" fillId="0" borderId="0" xfId="10" applyAlignment="1">
      <alignment horizontal="left"/>
    </xf>
    <xf numFmtId="184" fontId="7" fillId="0" borderId="0" xfId="10" applyNumberFormat="1" applyAlignment="1">
      <alignment horizontal="right"/>
    </xf>
    <xf numFmtId="0" fontId="7" fillId="7" borderId="0" xfId="10" applyFill="1" applyAlignment="1">
      <alignment horizontal="left"/>
    </xf>
    <xf numFmtId="10" fontId="0" fillId="7" borderId="0" xfId="11" applyNumberFormat="1" applyFont="1" applyFill="1"/>
    <xf numFmtId="0" fontId="48" fillId="0" borderId="0" xfId="10" applyFont="1"/>
    <xf numFmtId="4" fontId="7" fillId="0" borderId="0" xfId="10" applyNumberFormat="1" applyAlignment="1">
      <alignment horizontal="right"/>
    </xf>
    <xf numFmtId="3" fontId="7" fillId="0" borderId="0" xfId="10" applyNumberFormat="1" applyAlignment="1">
      <alignment horizontal="right"/>
    </xf>
    <xf numFmtId="2" fontId="7" fillId="7" borderId="0" xfId="10" applyNumberFormat="1" applyFill="1" applyAlignment="1">
      <alignment horizontal="right"/>
    </xf>
    <xf numFmtId="0" fontId="0" fillId="9" borderId="0" xfId="0" applyFill="1"/>
    <xf numFmtId="0" fontId="7" fillId="9" borderId="0" xfId="10" applyFill="1" applyAlignment="1">
      <alignment horizontal="left"/>
    </xf>
    <xf numFmtId="4" fontId="7" fillId="7" borderId="0" xfId="10" applyNumberFormat="1" applyFill="1" applyAlignment="1">
      <alignment horizontal="right"/>
    </xf>
    <xf numFmtId="184" fontId="7" fillId="0" borderId="0" xfId="10" applyNumberFormat="1" applyAlignment="1">
      <alignment horizontal="center"/>
    </xf>
    <xf numFmtId="185" fontId="7" fillId="7" borderId="0" xfId="10" applyNumberFormat="1" applyFill="1" applyAlignment="1">
      <alignment horizontal="right"/>
    </xf>
    <xf numFmtId="185" fontId="7" fillId="7" borderId="0" xfId="10" applyNumberFormat="1" applyFill="1" applyAlignment="1">
      <alignment horizontal="center"/>
    </xf>
    <xf numFmtId="0" fontId="32" fillId="10" borderId="0" xfId="7" applyFont="1" applyFill="1"/>
    <xf numFmtId="17" fontId="32" fillId="10" borderId="0" xfId="7" applyNumberFormat="1" applyFont="1" applyFill="1"/>
    <xf numFmtId="17" fontId="32" fillId="10" borderId="0" xfId="7" applyNumberFormat="1" applyFont="1" applyFill="1" applyAlignment="1">
      <alignment horizontal="right"/>
    </xf>
    <xf numFmtId="0" fontId="26" fillId="10" borderId="0" xfId="10" applyFont="1" applyFill="1"/>
    <xf numFmtId="0" fontId="26" fillId="10" borderId="0" xfId="10" applyFont="1" applyFill="1" applyAlignment="1">
      <alignment horizontal="right"/>
    </xf>
    <xf numFmtId="0" fontId="26" fillId="10" borderId="0" xfId="10" applyFont="1" applyFill="1" applyAlignment="1">
      <alignment horizontal="center"/>
    </xf>
    <xf numFmtId="0" fontId="26" fillId="10" borderId="0" xfId="10" applyFont="1" applyFill="1" applyAlignment="1">
      <alignment horizontal="right" wrapText="1"/>
    </xf>
    <xf numFmtId="0" fontId="26" fillId="10" borderId="0" xfId="10" applyFont="1" applyFill="1" applyAlignment="1">
      <alignment horizontal="left"/>
    </xf>
    <xf numFmtId="0" fontId="22" fillId="10" borderId="0" xfId="0" applyFont="1" applyFill="1"/>
    <xf numFmtId="17" fontId="22" fillId="10" borderId="0" xfId="0" applyNumberFormat="1" applyFont="1" applyFill="1"/>
    <xf numFmtId="0" fontId="22" fillId="10" borderId="0" xfId="0" applyFont="1" applyFill="1" applyAlignment="1">
      <alignment horizontal="right" wrapText="1"/>
    </xf>
    <xf numFmtId="0" fontId="28" fillId="0" borderId="0" xfId="7" applyFont="1"/>
    <xf numFmtId="4" fontId="0" fillId="0" borderId="0" xfId="0" applyNumberFormat="1"/>
    <xf numFmtId="0" fontId="28" fillId="10" borderId="0" xfId="7" applyFont="1" applyFill="1"/>
    <xf numFmtId="0" fontId="49" fillId="0" borderId="0" xfId="7" applyFont="1"/>
    <xf numFmtId="0" fontId="26" fillId="14" borderId="0" xfId="12" applyFont="1" applyFill="1"/>
    <xf numFmtId="0" fontId="28" fillId="14" borderId="0" xfId="12" applyFont="1" applyFill="1"/>
    <xf numFmtId="0" fontId="28" fillId="14" borderId="0" xfId="12" applyFont="1" applyFill="1" applyAlignment="1">
      <alignment horizontal="right"/>
    </xf>
    <xf numFmtId="0" fontId="6" fillId="0" borderId="0" xfId="12"/>
    <xf numFmtId="0" fontId="27" fillId="0" borderId="7" xfId="12" applyFont="1" applyBorder="1" applyAlignment="1">
      <alignment horizontal="left"/>
    </xf>
    <xf numFmtId="0" fontId="27" fillId="0" borderId="7" xfId="12" applyFont="1" applyBorder="1" applyAlignment="1">
      <alignment horizontal="right"/>
    </xf>
    <xf numFmtId="0" fontId="6" fillId="0" borderId="0" xfId="12" applyAlignment="1">
      <alignment horizontal="right"/>
    </xf>
    <xf numFmtId="0" fontId="6" fillId="0" borderId="0" xfId="12" applyAlignment="1">
      <alignment horizontal="left"/>
    </xf>
    <xf numFmtId="10" fontId="6" fillId="0" borderId="0" xfId="12" applyNumberFormat="1"/>
    <xf numFmtId="10" fontId="6" fillId="0" borderId="0" xfId="12" applyNumberFormat="1" applyAlignment="1">
      <alignment horizontal="right"/>
    </xf>
    <xf numFmtId="10" fontId="0" fillId="0" borderId="0" xfId="13" applyNumberFormat="1" applyFont="1" applyAlignment="1">
      <alignment horizontal="right"/>
    </xf>
    <xf numFmtId="0" fontId="27" fillId="0" borderId="0" xfId="12" applyFont="1"/>
    <xf numFmtId="0" fontId="27" fillId="0" borderId="7" xfId="12" applyFont="1" applyBorder="1"/>
    <xf numFmtId="10" fontId="6" fillId="0" borderId="0" xfId="6" applyNumberFormat="1" applyFont="1" applyAlignment="1">
      <alignment horizontal="right"/>
    </xf>
    <xf numFmtId="186" fontId="9" fillId="7" borderId="0" xfId="7" applyNumberFormat="1" applyFill="1"/>
    <xf numFmtId="186" fontId="0" fillId="0" borderId="0" xfId="8" applyNumberFormat="1" applyFont="1"/>
    <xf numFmtId="10" fontId="9" fillId="0" borderId="0" xfId="7" applyNumberFormat="1" applyAlignment="1">
      <alignment horizontal="right"/>
    </xf>
    <xf numFmtId="0" fontId="6" fillId="7" borderId="0" xfId="12" applyFill="1"/>
    <xf numFmtId="10" fontId="9" fillId="7" borderId="0" xfId="7" applyNumberFormat="1" applyFill="1" applyAlignment="1">
      <alignment horizontal="right"/>
    </xf>
    <xf numFmtId="187" fontId="9" fillId="0" borderId="0" xfId="7" applyNumberFormat="1"/>
    <xf numFmtId="0" fontId="27" fillId="0" borderId="10" xfId="12" applyFont="1" applyBorder="1"/>
    <xf numFmtId="17" fontId="27" fillId="0" borderId="10" xfId="12" applyNumberFormat="1" applyFont="1" applyBorder="1"/>
    <xf numFmtId="17" fontId="6" fillId="0" borderId="0" xfId="12" applyNumberFormat="1"/>
    <xf numFmtId="43" fontId="6" fillId="0" borderId="0" xfId="12" applyNumberFormat="1"/>
    <xf numFmtId="10" fontId="0" fillId="0" borderId="0" xfId="13" applyNumberFormat="1" applyFont="1"/>
    <xf numFmtId="17" fontId="27" fillId="0" borderId="0" xfId="12" applyNumberFormat="1" applyFont="1"/>
    <xf numFmtId="43" fontId="27" fillId="0" borderId="0" xfId="12" applyNumberFormat="1" applyFont="1"/>
    <xf numFmtId="175" fontId="0" fillId="0" borderId="0" xfId="6" applyNumberFormat="1" applyFont="1" applyBorder="1"/>
    <xf numFmtId="10" fontId="0" fillId="0" borderId="0" xfId="6" applyNumberFormat="1" applyFont="1" applyBorder="1"/>
    <xf numFmtId="0" fontId="26" fillId="10" borderId="0" xfId="7" applyFont="1" applyFill="1"/>
    <xf numFmtId="0" fontId="27" fillId="10" borderId="0" xfId="7" applyFont="1" applyFill="1"/>
    <xf numFmtId="17" fontId="26" fillId="10" borderId="0" xfId="7" applyNumberFormat="1" applyFont="1" applyFill="1"/>
    <xf numFmtId="0" fontId="10" fillId="15" borderId="0" xfId="0" applyFont="1" applyFill="1"/>
    <xf numFmtId="17" fontId="10" fillId="15" borderId="0" xfId="0" applyNumberFormat="1" applyFont="1" applyFill="1"/>
    <xf numFmtId="169" fontId="27" fillId="0" borderId="16" xfId="7" applyNumberFormat="1" applyFont="1" applyBorder="1"/>
    <xf numFmtId="17" fontId="10" fillId="7" borderId="0" xfId="0" applyNumberFormat="1" applyFont="1" applyFill="1"/>
    <xf numFmtId="0" fontId="10" fillId="7" borderId="0" xfId="0" applyFont="1" applyFill="1"/>
    <xf numFmtId="169" fontId="9" fillId="0" borderId="3" xfId="7" applyNumberFormat="1" applyBorder="1"/>
    <xf numFmtId="177" fontId="28" fillId="10" borderId="0" xfId="7" applyNumberFormat="1" applyFont="1" applyFill="1"/>
    <xf numFmtId="178" fontId="28" fillId="10" borderId="0" xfId="7" applyNumberFormat="1" applyFont="1" applyFill="1"/>
    <xf numFmtId="43" fontId="27" fillId="0" borderId="8" xfId="7" applyNumberFormat="1" applyFont="1" applyBorder="1"/>
    <xf numFmtId="43" fontId="9" fillId="0" borderId="3" xfId="7" applyNumberFormat="1" applyBorder="1"/>
    <xf numFmtId="3" fontId="50" fillId="7" borderId="0" xfId="7" applyNumberFormat="1" applyFont="1" applyFill="1"/>
    <xf numFmtId="179" fontId="9" fillId="7" borderId="0" xfId="7" applyNumberFormat="1" applyFill="1"/>
    <xf numFmtId="43" fontId="9" fillId="7" borderId="3" xfId="7" applyNumberFormat="1" applyFill="1" applyBorder="1"/>
    <xf numFmtId="10" fontId="35" fillId="7" borderId="3" xfId="8" applyNumberFormat="1" applyFont="1" applyFill="1" applyBorder="1"/>
    <xf numFmtId="2" fontId="9" fillId="7" borderId="3" xfId="7" applyNumberFormat="1" applyFill="1" applyBorder="1"/>
    <xf numFmtId="10" fontId="0" fillId="7" borderId="3" xfId="8" applyNumberFormat="1" applyFont="1" applyFill="1" applyBorder="1"/>
    <xf numFmtId="3" fontId="9" fillId="7" borderId="3" xfId="7" applyNumberFormat="1" applyFill="1" applyBorder="1"/>
    <xf numFmtId="3" fontId="9" fillId="7" borderId="0" xfId="7" applyNumberFormat="1" applyFill="1"/>
    <xf numFmtId="3" fontId="27" fillId="7" borderId="4" xfId="7" applyNumberFormat="1" applyFont="1" applyFill="1" applyBorder="1"/>
    <xf numFmtId="0" fontId="5" fillId="0" borderId="0" xfId="14"/>
    <xf numFmtId="0" fontId="31" fillId="0" borderId="0" xfId="14" applyFont="1"/>
    <xf numFmtId="166" fontId="27" fillId="0" borderId="0" xfId="14" applyNumberFormat="1" applyFont="1"/>
    <xf numFmtId="0" fontId="27" fillId="0" borderId="0" xfId="14" applyFont="1"/>
    <xf numFmtId="166" fontId="27" fillId="7" borderId="18" xfId="14" applyNumberFormat="1" applyFont="1" applyFill="1" applyBorder="1"/>
    <xf numFmtId="0" fontId="27" fillId="7" borderId="18" xfId="14" applyFont="1" applyFill="1" applyBorder="1"/>
    <xf numFmtId="2" fontId="5" fillId="0" borderId="0" xfId="14" applyNumberFormat="1"/>
    <xf numFmtId="2" fontId="5" fillId="0" borderId="19" xfId="14" applyNumberFormat="1" applyBorder="1"/>
    <xf numFmtId="0" fontId="5" fillId="0" borderId="19" xfId="14" applyBorder="1"/>
    <xf numFmtId="3" fontId="5" fillId="0" borderId="19" xfId="14" applyNumberFormat="1" applyBorder="1"/>
    <xf numFmtId="180" fontId="5" fillId="7" borderId="19" xfId="14" applyNumberFormat="1" applyFill="1" applyBorder="1"/>
    <xf numFmtId="0" fontId="5" fillId="7" borderId="19" xfId="14" applyFill="1" applyBorder="1"/>
    <xf numFmtId="180" fontId="27" fillId="7" borderId="19" xfId="14" applyNumberFormat="1" applyFont="1" applyFill="1" applyBorder="1"/>
    <xf numFmtId="0" fontId="27" fillId="7" borderId="19" xfId="14" applyFont="1" applyFill="1" applyBorder="1"/>
    <xf numFmtId="180" fontId="37" fillId="0" borderId="19" xfId="14" applyNumberFormat="1" applyFont="1" applyBorder="1" applyAlignment="1">
      <alignment horizontal="right"/>
    </xf>
    <xf numFmtId="0" fontId="5" fillId="0" borderId="19" xfId="14" applyBorder="1" applyAlignment="1">
      <alignment horizontal="right"/>
    </xf>
    <xf numFmtId="3" fontId="5" fillId="0" borderId="19" xfId="14" applyNumberFormat="1" applyBorder="1" applyAlignment="1">
      <alignment horizontal="right"/>
    </xf>
    <xf numFmtId="2" fontId="5" fillId="0" borderId="19" xfId="14" applyNumberFormat="1" applyBorder="1" applyAlignment="1">
      <alignment horizontal="right"/>
    </xf>
    <xf numFmtId="0" fontId="5" fillId="0" borderId="19" xfId="14" applyBorder="1" applyAlignment="1">
      <alignment horizontal="left"/>
    </xf>
    <xf numFmtId="180" fontId="37" fillId="7" borderId="19" xfId="14" applyNumberFormat="1" applyFont="1" applyFill="1" applyBorder="1" applyAlignment="1">
      <alignment horizontal="right"/>
    </xf>
    <xf numFmtId="2" fontId="37" fillId="7" borderId="19" xfId="14" applyNumberFormat="1" applyFont="1" applyFill="1" applyBorder="1" applyAlignment="1">
      <alignment horizontal="right"/>
    </xf>
    <xf numFmtId="3" fontId="37" fillId="7" borderId="19" xfId="14" applyNumberFormat="1" applyFont="1" applyFill="1" applyBorder="1" applyAlignment="1">
      <alignment horizontal="right"/>
    </xf>
    <xf numFmtId="3" fontId="37" fillId="7" borderId="19" xfId="14" applyNumberFormat="1" applyFont="1" applyFill="1" applyBorder="1" applyAlignment="1">
      <alignment horizontal="right" wrapText="1"/>
    </xf>
    <xf numFmtId="3" fontId="5" fillId="7" borderId="19" xfId="14" applyNumberFormat="1" applyFill="1" applyBorder="1" applyAlignment="1">
      <alignment horizontal="right"/>
    </xf>
    <xf numFmtId="2" fontId="37" fillId="7" borderId="19" xfId="14" applyNumberFormat="1" applyFont="1" applyFill="1" applyBorder="1" applyAlignment="1">
      <alignment horizontal="left"/>
    </xf>
    <xf numFmtId="0" fontId="37" fillId="7" borderId="19" xfId="14" applyFont="1" applyFill="1" applyBorder="1" applyAlignment="1">
      <alignment horizontal="left"/>
    </xf>
    <xf numFmtId="2" fontId="26" fillId="0" borderId="0" xfId="14" applyNumberFormat="1" applyFont="1" applyAlignment="1">
      <alignment horizontal="right"/>
    </xf>
    <xf numFmtId="2" fontId="26" fillId="0" borderId="0" xfId="14" applyNumberFormat="1" applyFont="1" applyAlignment="1">
      <alignment horizontal="right" wrapText="1"/>
    </xf>
    <xf numFmtId="2" fontId="26" fillId="0" borderId="0" xfId="14" applyNumberFormat="1" applyFont="1" applyAlignment="1">
      <alignment horizontal="left"/>
    </xf>
    <xf numFmtId="0" fontId="26" fillId="10" borderId="0" xfId="14" applyFont="1" applyFill="1"/>
    <xf numFmtId="0" fontId="26" fillId="10" borderId="0" xfId="14" applyFont="1" applyFill="1" applyAlignment="1">
      <alignment horizontal="right"/>
    </xf>
    <xf numFmtId="0" fontId="28" fillId="10" borderId="0" xfId="14" applyFont="1" applyFill="1"/>
    <xf numFmtId="0" fontId="39" fillId="10" borderId="0" xfId="14" applyFont="1" applyFill="1"/>
    <xf numFmtId="0" fontId="39" fillId="10" borderId="0" xfId="14" applyFont="1" applyFill="1" applyAlignment="1">
      <alignment horizontal="left"/>
    </xf>
    <xf numFmtId="0" fontId="39" fillId="10" borderId="0" xfId="14" applyFont="1" applyFill="1" applyAlignment="1">
      <alignment horizontal="right" wrapText="1"/>
    </xf>
    <xf numFmtId="0" fontId="39" fillId="10" borderId="0" xfId="14" applyFont="1" applyFill="1" applyAlignment="1">
      <alignment horizontal="right"/>
    </xf>
    <xf numFmtId="0" fontId="26" fillId="10" borderId="0" xfId="14" applyFont="1" applyFill="1" applyAlignment="1">
      <alignment horizontal="center"/>
    </xf>
    <xf numFmtId="0" fontId="26" fillId="10" borderId="20" xfId="14" applyFont="1" applyFill="1" applyBorder="1"/>
    <xf numFmtId="0" fontId="33" fillId="0" borderId="0" xfId="14" applyFont="1"/>
    <xf numFmtId="0" fontId="5" fillId="0" borderId="3" xfId="14" applyBorder="1"/>
    <xf numFmtId="10" fontId="0" fillId="0" borderId="3" xfId="15" applyNumberFormat="1" applyFont="1" applyBorder="1"/>
    <xf numFmtId="2" fontId="0" fillId="0" borderId="3" xfId="15" applyNumberFormat="1" applyFont="1" applyBorder="1"/>
    <xf numFmtId="2" fontId="5" fillId="0" borderId="3" xfId="14" applyNumberFormat="1" applyBorder="1"/>
    <xf numFmtId="0" fontId="27" fillId="0" borderId="8" xfId="14" applyFont="1" applyBorder="1" applyAlignment="1">
      <alignment horizontal="right"/>
    </xf>
    <xf numFmtId="9" fontId="5" fillId="0" borderId="0" xfId="14" applyNumberFormat="1"/>
    <xf numFmtId="10" fontId="5" fillId="0" borderId="0" xfId="14" applyNumberFormat="1"/>
    <xf numFmtId="10" fontId="0" fillId="0" borderId="0" xfId="15" applyNumberFormat="1" applyFont="1"/>
    <xf numFmtId="2" fontId="0" fillId="0" borderId="0" xfId="15" applyNumberFormat="1" applyFont="1"/>
    <xf numFmtId="9" fontId="5" fillId="0" borderId="3" xfId="14" applyNumberFormat="1" applyBorder="1"/>
    <xf numFmtId="10" fontId="5" fillId="0" borderId="3" xfId="14" applyNumberFormat="1" applyBorder="1"/>
    <xf numFmtId="0" fontId="51" fillId="10" borderId="0" xfId="0" applyFont="1" applyFill="1" applyAlignment="1">
      <alignment wrapText="1"/>
    </xf>
    <xf numFmtId="2" fontId="25" fillId="0" borderId="2" xfId="0" applyNumberFormat="1" applyFont="1" applyBorder="1" applyAlignment="1">
      <alignment horizontal="right" wrapText="1"/>
    </xf>
    <xf numFmtId="188" fontId="5" fillId="0" borderId="0" xfId="14" applyNumberFormat="1"/>
    <xf numFmtId="2" fontId="25" fillId="0" borderId="0" xfId="0" applyNumberFormat="1" applyFont="1" applyAlignment="1">
      <alignment horizontal="right" wrapText="1"/>
    </xf>
    <xf numFmtId="188" fontId="25" fillId="0" borderId="0" xfId="0" applyNumberFormat="1" applyFont="1" applyAlignment="1">
      <alignment horizontal="right" wrapText="1"/>
    </xf>
    <xf numFmtId="0" fontId="31" fillId="0" borderId="0" xfId="16" applyFont="1"/>
    <xf numFmtId="0" fontId="4" fillId="0" borderId="0" xfId="16"/>
    <xf numFmtId="0" fontId="36" fillId="0" borderId="0" xfId="16" applyFont="1"/>
    <xf numFmtId="0" fontId="28" fillId="0" borderId="0" xfId="16" applyFont="1"/>
    <xf numFmtId="0" fontId="36" fillId="0" borderId="16" xfId="16" applyFont="1" applyBorder="1"/>
    <xf numFmtId="0" fontId="4" fillId="0" borderId="16" xfId="16" applyBorder="1"/>
    <xf numFmtId="0" fontId="4" fillId="0" borderId="1" xfId="16" applyBorder="1"/>
    <xf numFmtId="10" fontId="0" fillId="0" borderId="1" xfId="17" applyNumberFormat="1" applyFont="1" applyBorder="1"/>
    <xf numFmtId="0" fontId="4" fillId="0" borderId="3" xfId="16" applyBorder="1"/>
    <xf numFmtId="10" fontId="0" fillId="0" borderId="3" xfId="17" applyNumberFormat="1" applyFont="1" applyBorder="1"/>
    <xf numFmtId="2" fontId="4" fillId="0" borderId="3" xfId="16" applyNumberFormat="1" applyBorder="1"/>
    <xf numFmtId="2" fontId="4" fillId="0" borderId="0" xfId="16" applyNumberFormat="1"/>
    <xf numFmtId="0" fontId="27" fillId="0" borderId="6" xfId="16" applyFont="1" applyBorder="1" applyAlignment="1">
      <alignment horizontal="right"/>
    </xf>
    <xf numFmtId="9" fontId="4" fillId="0" borderId="0" xfId="16" applyNumberFormat="1"/>
    <xf numFmtId="10" fontId="4" fillId="0" borderId="0" xfId="16" applyNumberFormat="1"/>
    <xf numFmtId="10" fontId="4" fillId="0" borderId="3" xfId="16" applyNumberFormat="1" applyBorder="1"/>
    <xf numFmtId="2" fontId="0" fillId="0" borderId="0" xfId="17" applyNumberFormat="1" applyFont="1"/>
    <xf numFmtId="9" fontId="4" fillId="0" borderId="3" xfId="16" applyNumberFormat="1" applyBorder="1"/>
    <xf numFmtId="2" fontId="0" fillId="0" borderId="3" xfId="17" applyNumberFormat="1" applyFont="1" applyBorder="1"/>
    <xf numFmtId="14" fontId="26" fillId="10" borderId="0" xfId="16" applyNumberFormat="1" applyFont="1" applyFill="1"/>
    <xf numFmtId="0" fontId="26" fillId="10" borderId="0" xfId="16" applyFont="1" applyFill="1"/>
    <xf numFmtId="14" fontId="25" fillId="0" borderId="0" xfId="0" applyNumberFormat="1" applyFont="1" applyAlignment="1">
      <alignment horizontal="left" wrapText="1"/>
    </xf>
    <xf numFmtId="0" fontId="26" fillId="10" borderId="0" xfId="16" applyFont="1" applyFill="1" applyAlignment="1">
      <alignment horizontal="right"/>
    </xf>
    <xf numFmtId="0" fontId="27" fillId="0" borderId="8" xfId="16" applyFont="1" applyBorder="1" applyAlignment="1">
      <alignment horizontal="right"/>
    </xf>
    <xf numFmtId="10" fontId="36" fillId="0" borderId="0" xfId="7" applyNumberFormat="1" applyFont="1" applyAlignment="1">
      <alignment vertical="top"/>
    </xf>
    <xf numFmtId="0" fontId="26" fillId="9" borderId="0" xfId="7" applyFont="1" applyFill="1" applyAlignment="1">
      <alignment horizontal="center"/>
    </xf>
    <xf numFmtId="0" fontId="3" fillId="0" borderId="0" xfId="7" applyFont="1"/>
    <xf numFmtId="0" fontId="53" fillId="0" borderId="0" xfId="0" applyFont="1"/>
    <xf numFmtId="17" fontId="54" fillId="16" borderId="22" xfId="0" applyNumberFormat="1" applyFont="1" applyFill="1" applyBorder="1" applyAlignment="1">
      <alignment horizontal="right" vertical="center" wrapText="1"/>
    </xf>
    <xf numFmtId="0" fontId="50" fillId="17" borderId="0" xfId="0" applyFont="1" applyFill="1" applyAlignment="1">
      <alignment horizontal="left" vertical="center" wrapText="1" indent="2"/>
    </xf>
    <xf numFmtId="0" fontId="50" fillId="16" borderId="0" xfId="0" applyFont="1" applyFill="1" applyAlignment="1">
      <alignment horizontal="left" vertical="center" wrapText="1" indent="2"/>
    </xf>
    <xf numFmtId="0" fontId="55" fillId="16" borderId="23" xfId="0" applyFont="1" applyFill="1" applyBorder="1" applyAlignment="1">
      <alignment horizontal="left" vertical="center" wrapText="1" indent="2"/>
    </xf>
    <xf numFmtId="10" fontId="0" fillId="17" borderId="0" xfId="0" applyNumberFormat="1" applyFill="1" applyAlignment="1">
      <alignment horizontal="right" vertical="center" wrapText="1"/>
    </xf>
    <xf numFmtId="10" fontId="0" fillId="16" borderId="0" xfId="0" applyNumberFormat="1" applyFill="1" applyAlignment="1">
      <alignment horizontal="right" vertical="center" wrapText="1"/>
    </xf>
    <xf numFmtId="10" fontId="56" fillId="16" borderId="23" xfId="0" applyNumberFormat="1" applyFont="1" applyFill="1" applyBorder="1" applyAlignment="1">
      <alignment horizontal="right" vertical="center" wrapText="1"/>
    </xf>
    <xf numFmtId="0" fontId="59" fillId="18" borderId="24" xfId="0" applyFont="1" applyFill="1" applyBorder="1" applyAlignment="1">
      <alignment horizontal="left" vertical="center" wrapText="1"/>
    </xf>
    <xf numFmtId="0" fontId="59" fillId="18" borderId="24" xfId="0" applyFont="1" applyFill="1" applyBorder="1" applyAlignment="1">
      <alignment horizontal="right" vertical="center" wrapText="1"/>
    </xf>
    <xf numFmtId="0" fontId="60" fillId="16" borderId="25" xfId="0" applyFont="1" applyFill="1" applyBorder="1" applyAlignment="1">
      <alignment horizontal="left" vertical="center" wrapText="1"/>
    </xf>
    <xf numFmtId="0" fontId="59" fillId="18" borderId="26" xfId="0" applyFont="1" applyFill="1" applyBorder="1" applyAlignment="1">
      <alignment horizontal="right" vertical="center" wrapText="1"/>
    </xf>
    <xf numFmtId="17" fontId="60" fillId="16" borderId="27" xfId="0" applyNumberFormat="1" applyFont="1" applyFill="1" applyBorder="1" applyAlignment="1">
      <alignment horizontal="right" vertical="center" wrapText="1"/>
    </xf>
    <xf numFmtId="4" fontId="60" fillId="16" borderId="25" xfId="0" applyNumberFormat="1" applyFont="1" applyFill="1" applyBorder="1" applyAlignment="1">
      <alignment horizontal="right" vertical="center" wrapText="1"/>
    </xf>
    <xf numFmtId="10" fontId="60" fillId="16" borderId="25" xfId="6" applyNumberFormat="1" applyFont="1" applyFill="1" applyBorder="1" applyAlignment="1">
      <alignment horizontal="right" vertical="center" wrapText="1"/>
    </xf>
    <xf numFmtId="0" fontId="59" fillId="18" borderId="28" xfId="0" applyFont="1" applyFill="1" applyBorder="1" applyAlignment="1">
      <alignment horizontal="right" vertical="center" wrapText="1"/>
    </xf>
    <xf numFmtId="0" fontId="0" fillId="0" borderId="3" xfId="0" applyBorder="1" applyAlignment="1">
      <alignment horizontal="left"/>
    </xf>
    <xf numFmtId="189" fontId="0" fillId="0" borderId="3" xfId="0" applyNumberFormat="1" applyBorder="1"/>
    <xf numFmtId="0" fontId="62" fillId="0" borderId="0" xfId="0" applyFont="1" applyAlignment="1">
      <alignment horizontal="left"/>
    </xf>
    <xf numFmtId="0" fontId="18" fillId="0" borderId="0" xfId="0" applyFont="1" applyAlignment="1">
      <alignment horizontal="center" vertical="center" wrapText="1"/>
    </xf>
    <xf numFmtId="0" fontId="0" fillId="10" borderId="0" xfId="0" applyFill="1"/>
    <xf numFmtId="0" fontId="0" fillId="0" borderId="0" xfId="0" applyAlignment="1">
      <alignment vertical="center"/>
    </xf>
    <xf numFmtId="4" fontId="0" fillId="0" borderId="3" xfId="0" applyNumberFormat="1" applyBorder="1"/>
    <xf numFmtId="0" fontId="45" fillId="0" borderId="0" xfId="7" applyFont="1"/>
    <xf numFmtId="0" fontId="49" fillId="13" borderId="0" xfId="7" applyFont="1" applyFill="1"/>
    <xf numFmtId="0" fontId="2" fillId="0" borderId="0" xfId="7" applyFont="1"/>
    <xf numFmtId="0" fontId="28" fillId="0" borderId="0" xfId="12" applyFont="1"/>
    <xf numFmtId="0" fontId="65" fillId="0" borderId="0" xfId="12" applyFont="1"/>
    <xf numFmtId="0" fontId="49" fillId="0" borderId="0" xfId="10" applyFont="1"/>
    <xf numFmtId="0" fontId="28" fillId="0" borderId="0" xfId="10" applyFont="1"/>
    <xf numFmtId="0" fontId="18" fillId="0" borderId="0" xfId="7" applyFont="1" applyAlignment="1">
      <alignment horizontal="right"/>
    </xf>
    <xf numFmtId="0" fontId="18" fillId="0" borderId="0" xfId="7" applyFont="1"/>
    <xf numFmtId="0" fontId="66" fillId="0" borderId="7" xfId="7" applyFont="1" applyBorder="1" applyAlignment="1">
      <alignment horizontal="left"/>
    </xf>
    <xf numFmtId="0" fontId="66" fillId="0" borderId="7" xfId="7" applyFont="1" applyBorder="1" applyAlignment="1">
      <alignment horizontal="center"/>
    </xf>
    <xf numFmtId="0" fontId="66" fillId="0" borderId="7" xfId="7" applyFont="1" applyBorder="1" applyAlignment="1">
      <alignment horizontal="right"/>
    </xf>
    <xf numFmtId="0" fontId="66" fillId="0" borderId="0" xfId="7" applyFont="1" applyAlignment="1">
      <alignment horizontal="center"/>
    </xf>
    <xf numFmtId="0" fontId="10" fillId="0" borderId="7" xfId="12" applyFont="1" applyBorder="1" applyAlignment="1">
      <alignment horizontal="left"/>
    </xf>
    <xf numFmtId="0" fontId="10" fillId="0" borderId="7" xfId="12" applyFont="1" applyBorder="1"/>
    <xf numFmtId="0" fontId="12" fillId="0" borderId="0" xfId="12" applyFont="1" applyAlignment="1">
      <alignment horizontal="left"/>
    </xf>
    <xf numFmtId="10" fontId="12" fillId="0" borderId="0" xfId="12" applyNumberFormat="1" applyFont="1"/>
    <xf numFmtId="10" fontId="18" fillId="0" borderId="0" xfId="8" applyNumberFormat="1" applyFont="1"/>
    <xf numFmtId="0" fontId="12" fillId="0" borderId="0" xfId="7" applyFont="1"/>
    <xf numFmtId="174" fontId="12" fillId="0" borderId="0" xfId="7" applyNumberFormat="1" applyFont="1" applyAlignment="1">
      <alignment horizontal="right" wrapText="1"/>
    </xf>
    <xf numFmtId="4" fontId="12" fillId="0" borderId="0" xfId="7" applyNumberFormat="1" applyFont="1" applyAlignment="1">
      <alignment horizontal="right" wrapText="1"/>
    </xf>
    <xf numFmtId="10" fontId="12" fillId="0" borderId="0" xfId="8" applyNumberFormat="1" applyFont="1" applyBorder="1" applyAlignment="1">
      <alignment horizontal="right" wrapText="1"/>
    </xf>
    <xf numFmtId="0" fontId="12" fillId="0" borderId="0" xfId="8" applyNumberFormat="1" applyFont="1" applyBorder="1" applyAlignment="1">
      <alignment horizontal="right" wrapText="1"/>
    </xf>
    <xf numFmtId="0" fontId="9" fillId="0" borderId="29" xfId="7" applyBorder="1"/>
    <xf numFmtId="0" fontId="18" fillId="0" borderId="0" xfId="0" applyFont="1" applyAlignment="1">
      <alignment horizontal="left" vertical="center" wrapText="1"/>
    </xf>
    <xf numFmtId="0" fontId="67" fillId="0" borderId="0" xfId="0" applyFont="1"/>
    <xf numFmtId="0" fontId="5" fillId="10" borderId="0" xfId="14" applyFill="1"/>
    <xf numFmtId="0" fontId="27" fillId="0" borderId="0" xfId="7" applyFont="1" applyAlignment="1">
      <alignment horizontal="center"/>
    </xf>
    <xf numFmtId="166" fontId="28" fillId="0" borderId="29" xfId="7" applyNumberFormat="1" applyFont="1" applyBorder="1"/>
    <xf numFmtId="10" fontId="27" fillId="7" borderId="29" xfId="8" applyNumberFormat="1" applyFont="1" applyFill="1" applyBorder="1"/>
    <xf numFmtId="0" fontId="9" fillId="13" borderId="29" xfId="7" applyFill="1" applyBorder="1"/>
    <xf numFmtId="10" fontId="27" fillId="0" borderId="0" xfId="8" applyNumberFormat="1" applyFont="1" applyFill="1" applyBorder="1"/>
    <xf numFmtId="0" fontId="44" fillId="10" borderId="20" xfId="14" applyFont="1" applyFill="1" applyBorder="1"/>
    <xf numFmtId="0" fontId="5" fillId="10" borderId="20" xfId="14" applyFill="1" applyBorder="1"/>
    <xf numFmtId="0" fontId="31" fillId="10" borderId="20" xfId="14" applyFont="1" applyFill="1" applyBorder="1"/>
    <xf numFmtId="0" fontId="68" fillId="9" borderId="0" xfId="14" applyFont="1" applyFill="1"/>
    <xf numFmtId="0" fontId="0" fillId="0" borderId="0" xfId="0" applyAlignment="1">
      <alignment horizontal="left" wrapText="1"/>
    </xf>
    <xf numFmtId="0" fontId="24" fillId="0" borderId="0" xfId="7" applyFont="1" applyAlignment="1">
      <alignment horizontal="center" vertical="center" wrapText="1" readingOrder="1"/>
    </xf>
    <xf numFmtId="10" fontId="9" fillId="0" borderId="0" xfId="6" applyNumberFormat="1" applyFont="1"/>
    <xf numFmtId="1" fontId="9" fillId="0" borderId="0" xfId="7" applyNumberFormat="1"/>
    <xf numFmtId="0" fontId="69" fillId="0" borderId="0" xfId="0" applyFont="1" applyAlignment="1">
      <alignment horizontal="left" wrapText="1"/>
    </xf>
    <xf numFmtId="0" fontId="69" fillId="0" borderId="0" xfId="0" applyFont="1" applyAlignment="1">
      <alignment horizontal="left" vertical="center" wrapText="1"/>
    </xf>
    <xf numFmtId="0" fontId="72" fillId="0" borderId="0" xfId="0" applyFont="1"/>
    <xf numFmtId="0" fontId="0" fillId="0" borderId="0" xfId="0" applyAlignment="1">
      <alignment horizontal="left" vertical="top" wrapText="1"/>
    </xf>
    <xf numFmtId="10" fontId="0" fillId="10" borderId="0" xfId="8" applyNumberFormat="1" applyFont="1" applyFill="1"/>
    <xf numFmtId="0" fontId="9" fillId="0" borderId="33" xfId="7" applyBorder="1"/>
    <xf numFmtId="170" fontId="27" fillId="0" borderId="16" xfId="7" applyNumberFormat="1" applyFont="1" applyBorder="1"/>
    <xf numFmtId="0" fontId="1" fillId="0" borderId="0" xfId="16" applyFont="1"/>
    <xf numFmtId="0" fontId="10" fillId="21" borderId="0" xfId="0" applyFont="1" applyFill="1"/>
    <xf numFmtId="0" fontId="10" fillId="22" borderId="34" xfId="0" applyFont="1" applyFill="1" applyBorder="1"/>
    <xf numFmtId="0" fontId="0" fillId="0" borderId="34" xfId="0" applyBorder="1"/>
    <xf numFmtId="0" fontId="0" fillId="22" borderId="0" xfId="0" applyFill="1"/>
    <xf numFmtId="0" fontId="10" fillId="20" borderId="34" xfId="0" applyFont="1" applyFill="1" applyBorder="1"/>
    <xf numFmtId="0" fontId="10" fillId="20" borderId="35" xfId="0" applyFont="1" applyFill="1" applyBorder="1"/>
    <xf numFmtId="0" fontId="10" fillId="21" borderId="0" xfId="0" applyFont="1" applyFill="1" applyAlignment="1">
      <alignment horizontal="center"/>
    </xf>
    <xf numFmtId="0" fontId="18" fillId="0" borderId="0" xfId="0" applyFont="1" applyAlignment="1">
      <alignment horizontal="left" vertical="center" wrapText="1"/>
    </xf>
    <xf numFmtId="0" fontId="23" fillId="10" borderId="0" xfId="0" applyFont="1" applyFill="1" applyAlignment="1">
      <alignment horizontal="left"/>
    </xf>
    <xf numFmtId="0" fontId="61" fillId="0" borderId="0" xfId="0" applyFont="1" applyAlignment="1">
      <alignment horizontal="left" vertical="center" wrapText="1"/>
    </xf>
    <xf numFmtId="0" fontId="22" fillId="10" borderId="0" xfId="0" applyFont="1" applyFill="1" applyAlignment="1">
      <alignment horizontal="center"/>
    </xf>
    <xf numFmtId="0" fontId="22" fillId="10" borderId="0" xfId="0" applyFont="1" applyFill="1" applyAlignment="1">
      <alignment horizontal="right" wrapText="1"/>
    </xf>
    <xf numFmtId="3" fontId="0" fillId="0" borderId="3" xfId="0" applyNumberFormat="1" applyBorder="1" applyAlignment="1">
      <alignment horizontal="right"/>
    </xf>
    <xf numFmtId="166" fontId="0" fillId="0" borderId="3" xfId="0" applyNumberFormat="1" applyBorder="1" applyAlignment="1">
      <alignment horizontal="right"/>
    </xf>
    <xf numFmtId="2" fontId="0" fillId="0" borderId="0" xfId="0" applyNumberFormat="1" applyAlignment="1">
      <alignment horizontal="right"/>
    </xf>
    <xf numFmtId="0" fontId="23" fillId="10" borderId="0" xfId="0" applyFont="1" applyFill="1" applyAlignment="1">
      <alignment horizontal="center"/>
    </xf>
    <xf numFmtId="0" fontId="0" fillId="0" borderId="1" xfId="0" applyBorder="1" applyAlignment="1">
      <alignment wrapText="1"/>
    </xf>
    <xf numFmtId="0" fontId="32" fillId="10" borderId="0" xfId="7" applyFont="1" applyFill="1" applyAlignment="1">
      <alignment horizontal="center"/>
    </xf>
    <xf numFmtId="0" fontId="26" fillId="10" borderId="0" xfId="12" applyFont="1" applyFill="1" applyAlignment="1">
      <alignment horizontal="center"/>
    </xf>
    <xf numFmtId="0" fontId="32" fillId="10" borderId="0" xfId="10" applyFont="1" applyFill="1" applyAlignment="1">
      <alignment horizontal="center"/>
    </xf>
    <xf numFmtId="0" fontId="27" fillId="0" borderId="0" xfId="10" applyFont="1" applyAlignment="1">
      <alignment horizontal="center"/>
    </xf>
    <xf numFmtId="43" fontId="13" fillId="0" borderId="0" xfId="2" applyNumberFormat="1" applyBorder="1" applyAlignment="1" applyProtection="1">
      <alignment horizontal="center"/>
    </xf>
    <xf numFmtId="43" fontId="11" fillId="4" borderId="0" xfId="5" applyNumberFormat="1" applyFont="1" applyBorder="1" applyAlignment="1">
      <alignment horizontal="center"/>
    </xf>
    <xf numFmtId="0" fontId="52" fillId="0" borderId="0" xfId="7" applyFont="1" applyAlignment="1">
      <alignment horizontal="center"/>
    </xf>
    <xf numFmtId="0" fontId="26" fillId="10" borderId="0" xfId="7" applyFont="1" applyFill="1" applyAlignment="1">
      <alignment horizontal="center"/>
    </xf>
    <xf numFmtId="0" fontId="26" fillId="0" borderId="0" xfId="7" applyFont="1" applyAlignment="1">
      <alignment horizontal="center" vertical="center" wrapText="1"/>
    </xf>
    <xf numFmtId="0" fontId="27" fillId="0" borderId="30" xfId="7" applyFont="1" applyBorder="1" applyAlignment="1">
      <alignment horizontal="center"/>
    </xf>
    <xf numFmtId="0" fontId="26" fillId="10" borderId="31" xfId="7" applyFont="1" applyFill="1" applyBorder="1" applyAlignment="1">
      <alignment horizontal="center"/>
    </xf>
    <xf numFmtId="0" fontId="26" fillId="10" borderId="32" xfId="7" applyFont="1" applyFill="1" applyBorder="1" applyAlignment="1">
      <alignment horizontal="center" vertical="center" wrapText="1"/>
    </xf>
    <xf numFmtId="0" fontId="27" fillId="0" borderId="0" xfId="7" applyFont="1" applyAlignment="1">
      <alignment horizontal="center"/>
    </xf>
    <xf numFmtId="0" fontId="26" fillId="0" borderId="0" xfId="7" applyFont="1" applyAlignment="1">
      <alignment horizontal="center"/>
    </xf>
    <xf numFmtId="0" fontId="39" fillId="10" borderId="21" xfId="14" applyFont="1" applyFill="1" applyBorder="1" applyAlignment="1">
      <alignment horizontal="center"/>
    </xf>
    <xf numFmtId="0" fontId="32" fillId="10" borderId="0" xfId="14" applyFont="1" applyFill="1" applyAlignment="1">
      <alignment horizontal="center"/>
    </xf>
    <xf numFmtId="0" fontId="40" fillId="0" borderId="0" xfId="7" applyFont="1" applyAlignment="1">
      <alignment horizontal="left" vertical="center" wrapText="1" readingOrder="1"/>
    </xf>
    <xf numFmtId="0" fontId="3" fillId="0" borderId="0" xfId="2" applyFont="1" applyAlignment="1" applyProtection="1">
      <alignment horizontal="left" vertical="top" wrapText="1"/>
    </xf>
    <xf numFmtId="0" fontId="43" fillId="0" borderId="0" xfId="7" applyFont="1" applyAlignment="1">
      <alignment horizontal="center"/>
    </xf>
    <xf numFmtId="0" fontId="39" fillId="10" borderId="0" xfId="7" applyFont="1" applyFill="1" applyAlignment="1">
      <alignment horizontal="center"/>
    </xf>
    <xf numFmtId="0" fontId="63" fillId="0" borderId="0" xfId="7" applyFont="1" applyAlignment="1">
      <alignment horizontal="center"/>
    </xf>
    <xf numFmtId="0" fontId="69" fillId="0" borderId="0" xfId="0" applyFont="1" applyAlignment="1">
      <alignment horizontal="left" vertical="center" wrapText="1"/>
    </xf>
    <xf numFmtId="0" fontId="69" fillId="0" borderId="0" xfId="0" applyFont="1" applyAlignment="1">
      <alignment horizontal="left" vertical="top" wrapText="1"/>
    </xf>
    <xf numFmtId="0" fontId="0" fillId="0" borderId="0" xfId="0" applyAlignment="1">
      <alignment horizontal="left" wrapText="1"/>
    </xf>
    <xf numFmtId="0" fontId="39" fillId="19" borderId="0" xfId="7" applyFont="1" applyFill="1" applyAlignment="1">
      <alignment horizontal="left"/>
    </xf>
    <xf numFmtId="0" fontId="0" fillId="0" borderId="0" xfId="0" applyAlignment="1">
      <alignment horizontal="left" vertical="center" wrapText="1"/>
    </xf>
    <xf numFmtId="0" fontId="71" fillId="10" borderId="0" xfId="7" applyFont="1" applyFill="1" applyAlignment="1">
      <alignment horizontal="center"/>
    </xf>
    <xf numFmtId="0" fontId="67" fillId="0" borderId="0" xfId="0" applyFont="1" applyAlignment="1">
      <alignment horizontal="left" vertical="top" wrapText="1"/>
    </xf>
    <xf numFmtId="0" fontId="67" fillId="0" borderId="0" xfId="0" applyFont="1" applyAlignment="1">
      <alignment horizontal="left" wrapText="1"/>
    </xf>
    <xf numFmtId="0" fontId="0" fillId="0" borderId="0" xfId="0" applyAlignment="1">
      <alignment horizontal="left" vertical="top" wrapText="1"/>
    </xf>
    <xf numFmtId="0" fontId="57" fillId="0" borderId="0" xfId="0" applyFont="1" applyAlignment="1">
      <alignment horizontal="left" vertical="top" wrapText="1"/>
    </xf>
  </cellXfs>
  <cellStyles count="18">
    <cellStyle name="60% - Accent1" xfId="3" builtinId="32"/>
    <cellStyle name="60% - Accent3" xfId="4" builtinId="40"/>
    <cellStyle name="Accent6" xfId="5" builtinId="49"/>
    <cellStyle name="Comma" xfId="1" builtinId="3"/>
    <cellStyle name="Hyperlink" xfId="2" builtinId="8"/>
    <cellStyle name="Normal" xfId="0" builtinId="0"/>
    <cellStyle name="Normal 2" xfId="7" xr:uid="{8731C1C8-A307-4C02-9D99-512B76D60DE5}"/>
    <cellStyle name="Normal 3" xfId="9" xr:uid="{7697B0CC-BC4C-446A-8513-B80B1AA997EE}"/>
    <cellStyle name="Normal 4" xfId="10" xr:uid="{7EE9FC12-40D3-4ADD-A86E-F96081A3BC6F}"/>
    <cellStyle name="Normal 5" xfId="12" xr:uid="{AFB1D787-FD26-4518-91E0-031657F19697}"/>
    <cellStyle name="Normal 6" xfId="14" xr:uid="{936F2CC0-FEDF-4263-A528-31D0B02922EC}"/>
    <cellStyle name="Normal 7" xfId="16" xr:uid="{32E774CC-7647-4DCE-9EC6-09B32BB45CD2}"/>
    <cellStyle name="Percent" xfId="6" builtinId="5"/>
    <cellStyle name="Percent 2" xfId="8" xr:uid="{8376630C-E64E-4971-B1BE-5C879FE7E10B}"/>
    <cellStyle name="Percent 3" xfId="11" xr:uid="{3D5E02DF-9461-43B0-8510-9C8A7219CEB6}"/>
    <cellStyle name="Percent 4" xfId="13" xr:uid="{F4F4D5F3-8A28-41E2-ADF1-02E1F38B931B}"/>
    <cellStyle name="Percent 5" xfId="15" xr:uid="{15074B80-3AD5-4BC4-BD60-C560E642511E}"/>
    <cellStyle name="Percent 6" xfId="17" xr:uid="{816F8CC7-95A1-4E36-A53C-646032EFF45F}"/>
  </cellStyles>
  <dxfs count="32">
    <dxf>
      <font>
        <color rgb="FF9C0006"/>
      </font>
      <fill>
        <patternFill>
          <bgColor rgb="FFFFC7CE"/>
        </patternFill>
      </fill>
    </dxf>
    <dxf>
      <font>
        <b/>
        <i val="0"/>
        <color theme="0"/>
      </font>
      <fill>
        <patternFill>
          <bgColor theme="5"/>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7D75E5"/>
      <color rgb="FFC2CFFE"/>
      <color rgb="FF2C41CA"/>
      <color rgb="FF028654"/>
      <color rgb="FFB6A8FE"/>
      <color rgb="FFE1EBFF"/>
      <color rgb="FF9997FD"/>
      <color rgb="FF000000"/>
      <color rgb="FFC7C6FE"/>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0003-425A-AE65-63B8F3C28857}"/>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0003-425A-AE65-63B8F3C28857}"/>
              </c:ext>
            </c:extLst>
          </c:dPt>
          <c:dPt>
            <c:idx val="2"/>
            <c:bubble3D val="0"/>
            <c:spPr>
              <a:solidFill>
                <a:srgbClr val="9997FD"/>
              </a:solidFill>
              <a:ln w="19050">
                <a:solidFill>
                  <a:schemeClr val="lt1"/>
                </a:solidFill>
              </a:ln>
              <a:effectLst/>
            </c:spPr>
            <c:extLst>
              <c:ext xmlns:c16="http://schemas.microsoft.com/office/drawing/2014/chart" uri="{C3380CC4-5D6E-409C-BE32-E72D297353CC}">
                <c16:uniqueId val="{00000005-0003-425A-AE65-63B8F3C28857}"/>
              </c:ext>
            </c:extLst>
          </c:dPt>
          <c:dPt>
            <c:idx val="3"/>
            <c:bubble3D val="0"/>
            <c:spPr>
              <a:solidFill>
                <a:srgbClr val="2C41CA"/>
              </a:solidFill>
              <a:ln w="19050">
                <a:solidFill>
                  <a:schemeClr val="lt1"/>
                </a:solidFill>
              </a:ln>
              <a:effectLst/>
            </c:spPr>
            <c:extLst>
              <c:ext xmlns:c16="http://schemas.microsoft.com/office/drawing/2014/chart" uri="{C3380CC4-5D6E-409C-BE32-E72D297353CC}">
                <c16:uniqueId val="{00000007-0003-425A-AE65-63B8F3C28857}"/>
              </c:ext>
            </c:extLst>
          </c:dPt>
          <c:dLbls>
            <c:dLbl>
              <c:idx val="2"/>
              <c:dLblPos val="outEnd"/>
              <c:showLegendKey val="0"/>
              <c:showVal val="0"/>
              <c:showCatName val="1"/>
              <c:showSerName val="0"/>
              <c:showPercent val="1"/>
              <c:showBubbleSize val="0"/>
              <c:extLst>
                <c:ext xmlns:c15="http://schemas.microsoft.com/office/drawing/2012/chart" uri="{CE6537A1-D6FC-4f65-9D91-7224C49458BB}">
                  <c15:layout>
                    <c:manualLayout>
                      <c:w val="0.25288147534189803"/>
                      <c:h val="0.30925296938534469"/>
                    </c:manualLayout>
                  </c15:layout>
                </c:ext>
                <c:ext xmlns:c16="http://schemas.microsoft.com/office/drawing/2014/chart" uri="{C3380CC4-5D6E-409C-BE32-E72D297353CC}">
                  <c16:uniqueId val="{00000005-0003-425A-AE65-63B8F3C28857}"/>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2476570016271698"/>
                      <c:h val="0.24981308228930313"/>
                    </c:manualLayout>
                  </c15:layout>
                </c:ext>
                <c:ext xmlns:c16="http://schemas.microsoft.com/office/drawing/2014/chart" uri="{C3380CC4-5D6E-409C-BE32-E72D297353CC}">
                  <c16:uniqueId val="{00000007-0003-425A-AE65-63B8F3C2885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'input sheet'!$F$8:$F$11</c:f>
              <c:strCache>
                <c:ptCount val="4"/>
                <c:pt idx="0">
                  <c:v>FIIs </c:v>
                </c:pt>
                <c:pt idx="1">
                  <c:v>DIIs </c:v>
                </c:pt>
                <c:pt idx="2">
                  <c:v>Public &amp; Government</c:v>
                </c:pt>
                <c:pt idx="3">
                  <c:v>Promoters </c:v>
                </c:pt>
              </c:strCache>
            </c:strRef>
          </c:cat>
          <c:val>
            <c:numRef>
              <c:f>'input sheet'!$G$8:$G$11</c:f>
              <c:numCache>
                <c:formatCode>0.00%</c:formatCode>
                <c:ptCount val="4"/>
                <c:pt idx="0">
                  <c:v>0.1018</c:v>
                </c:pt>
                <c:pt idx="1">
                  <c:v>0.15989999999999999</c:v>
                </c:pt>
                <c:pt idx="2">
                  <c:v>0.1193</c:v>
                </c:pt>
                <c:pt idx="3">
                  <c:v>0.61899999999999999</c:v>
                </c:pt>
              </c:numCache>
            </c:numRef>
          </c:val>
          <c:extLst>
            <c:ext xmlns:c16="http://schemas.microsoft.com/office/drawing/2014/chart" uri="{C3380CC4-5D6E-409C-BE32-E72D297353CC}">
              <c16:uniqueId val="{00000008-0003-425A-AE65-63B8F3C2885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2C41CA"/>
              </a:solidFill>
              <a:round/>
            </a:ln>
            <a:effectLst/>
          </c:spPr>
          <c:marker>
            <c:symbol val="none"/>
          </c:marke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price'!$D$6:$D$1248</c:f>
              <c:numCache>
                <c:formatCode>General</c:formatCode>
                <c:ptCount val="1243"/>
                <c:pt idx="0">
                  <c:v>2580.5</c:v>
                </c:pt>
                <c:pt idx="1">
                  <c:v>2622</c:v>
                </c:pt>
                <c:pt idx="2">
                  <c:v>2643.5</c:v>
                </c:pt>
                <c:pt idx="3">
                  <c:v>2642</c:v>
                </c:pt>
                <c:pt idx="4">
                  <c:v>2623.9</c:v>
                </c:pt>
                <c:pt idx="5">
                  <c:v>2633.4</c:v>
                </c:pt>
                <c:pt idx="6">
                  <c:v>2666.6</c:v>
                </c:pt>
                <c:pt idx="7">
                  <c:v>2664.7</c:v>
                </c:pt>
                <c:pt idx="8">
                  <c:v>2677</c:v>
                </c:pt>
                <c:pt idx="9">
                  <c:v>2649.5</c:v>
                </c:pt>
                <c:pt idx="10">
                  <c:v>2659.8</c:v>
                </c:pt>
                <c:pt idx="11">
                  <c:v>2654.4</c:v>
                </c:pt>
                <c:pt idx="12">
                  <c:v>2692.6</c:v>
                </c:pt>
                <c:pt idx="13">
                  <c:v>2631.6</c:v>
                </c:pt>
                <c:pt idx="14">
                  <c:v>2629.9</c:v>
                </c:pt>
                <c:pt idx="15">
                  <c:v>2648</c:v>
                </c:pt>
                <c:pt idx="16">
                  <c:v>2669.8</c:v>
                </c:pt>
                <c:pt idx="17">
                  <c:v>2604.8000000000002</c:v>
                </c:pt>
                <c:pt idx="18">
                  <c:v>2568.1</c:v>
                </c:pt>
                <c:pt idx="19">
                  <c:v>2480.6</c:v>
                </c:pt>
                <c:pt idx="20">
                  <c:v>2495.1</c:v>
                </c:pt>
                <c:pt idx="21">
                  <c:v>2483.8000000000002</c:v>
                </c:pt>
                <c:pt idx="22">
                  <c:v>2518.4</c:v>
                </c:pt>
                <c:pt idx="23">
                  <c:v>2498.6</c:v>
                </c:pt>
                <c:pt idx="24">
                  <c:v>2517.5</c:v>
                </c:pt>
                <c:pt idx="25">
                  <c:v>2535.6</c:v>
                </c:pt>
                <c:pt idx="26">
                  <c:v>2534.6999999999998</c:v>
                </c:pt>
                <c:pt idx="27">
                  <c:v>2543.6999999999998</c:v>
                </c:pt>
                <c:pt idx="28">
                  <c:v>2553.6999999999998</c:v>
                </c:pt>
                <c:pt idx="29">
                  <c:v>2521.1999999999998</c:v>
                </c:pt>
                <c:pt idx="30">
                  <c:v>2437.4</c:v>
                </c:pt>
                <c:pt idx="31">
                  <c:v>2453.6</c:v>
                </c:pt>
                <c:pt idx="32">
                  <c:v>2441.6</c:v>
                </c:pt>
                <c:pt idx="33">
                  <c:v>2415.4</c:v>
                </c:pt>
                <c:pt idx="34">
                  <c:v>2437.8000000000002</c:v>
                </c:pt>
                <c:pt idx="35">
                  <c:v>2450.4</c:v>
                </c:pt>
                <c:pt idx="36">
                  <c:v>2479.6999999999998</c:v>
                </c:pt>
                <c:pt idx="37">
                  <c:v>2464.9</c:v>
                </c:pt>
                <c:pt idx="38">
                  <c:v>2489.6</c:v>
                </c:pt>
                <c:pt idx="39">
                  <c:v>2509.8000000000002</c:v>
                </c:pt>
                <c:pt idx="40">
                  <c:v>2517.6</c:v>
                </c:pt>
                <c:pt idx="41">
                  <c:v>2526.9</c:v>
                </c:pt>
                <c:pt idx="42">
                  <c:v>2516.6</c:v>
                </c:pt>
                <c:pt idx="43">
                  <c:v>2519.6</c:v>
                </c:pt>
                <c:pt idx="44">
                  <c:v>2408.4</c:v>
                </c:pt>
                <c:pt idx="45">
                  <c:v>2423.4</c:v>
                </c:pt>
                <c:pt idx="46">
                  <c:v>2392.6999999999998</c:v>
                </c:pt>
                <c:pt idx="47">
                  <c:v>2410.4</c:v>
                </c:pt>
                <c:pt idx="48">
                  <c:v>2339.3000000000002</c:v>
                </c:pt>
                <c:pt idx="49">
                  <c:v>2313.4</c:v>
                </c:pt>
                <c:pt idx="50">
                  <c:v>2307.1</c:v>
                </c:pt>
                <c:pt idx="51">
                  <c:v>2295.5</c:v>
                </c:pt>
                <c:pt idx="52">
                  <c:v>2294.6</c:v>
                </c:pt>
                <c:pt idx="53">
                  <c:v>2306.9</c:v>
                </c:pt>
                <c:pt idx="54">
                  <c:v>2280.8000000000002</c:v>
                </c:pt>
                <c:pt idx="55">
                  <c:v>2278.6999999999998</c:v>
                </c:pt>
                <c:pt idx="56">
                  <c:v>2263.1</c:v>
                </c:pt>
                <c:pt idx="57">
                  <c:v>2275.1</c:v>
                </c:pt>
                <c:pt idx="58">
                  <c:v>2306.1999999999998</c:v>
                </c:pt>
                <c:pt idx="59">
                  <c:v>2294.1999999999998</c:v>
                </c:pt>
                <c:pt idx="60">
                  <c:v>2297.3000000000002</c:v>
                </c:pt>
                <c:pt idx="61">
                  <c:v>2328.6</c:v>
                </c:pt>
                <c:pt idx="62">
                  <c:v>2327.4</c:v>
                </c:pt>
                <c:pt idx="63">
                  <c:v>2319</c:v>
                </c:pt>
                <c:pt idx="64">
                  <c:v>2332.6999999999998</c:v>
                </c:pt>
                <c:pt idx="65">
                  <c:v>2376.4</c:v>
                </c:pt>
                <c:pt idx="66">
                  <c:v>2395.1999999999998</c:v>
                </c:pt>
                <c:pt idx="67">
                  <c:v>2393.1999999999998</c:v>
                </c:pt>
                <c:pt idx="68">
                  <c:v>2389.8000000000002</c:v>
                </c:pt>
                <c:pt idx="69">
                  <c:v>2376.4</c:v>
                </c:pt>
                <c:pt idx="70">
                  <c:v>2364.5</c:v>
                </c:pt>
                <c:pt idx="71">
                  <c:v>2352.3000000000002</c:v>
                </c:pt>
                <c:pt idx="72">
                  <c:v>2371.6</c:v>
                </c:pt>
                <c:pt idx="73">
                  <c:v>2348.3000000000002</c:v>
                </c:pt>
                <c:pt idx="74">
                  <c:v>2366.6999999999998</c:v>
                </c:pt>
                <c:pt idx="75">
                  <c:v>2362</c:v>
                </c:pt>
                <c:pt idx="76">
                  <c:v>2380.1999999999998</c:v>
                </c:pt>
                <c:pt idx="77">
                  <c:v>2394.1</c:v>
                </c:pt>
                <c:pt idx="78">
                  <c:v>2359.1999999999998</c:v>
                </c:pt>
                <c:pt idx="79">
                  <c:v>2330.6999999999998</c:v>
                </c:pt>
                <c:pt idx="80">
                  <c:v>2363.9</c:v>
                </c:pt>
                <c:pt idx="81">
                  <c:v>2341.1</c:v>
                </c:pt>
                <c:pt idx="82">
                  <c:v>2382.6999999999998</c:v>
                </c:pt>
                <c:pt idx="83">
                  <c:v>2381.4</c:v>
                </c:pt>
                <c:pt idx="84">
                  <c:v>2355.1999999999998</c:v>
                </c:pt>
                <c:pt idx="85">
                  <c:v>2350.5</c:v>
                </c:pt>
                <c:pt idx="86">
                  <c:v>2360</c:v>
                </c:pt>
                <c:pt idx="87">
                  <c:v>2382.5</c:v>
                </c:pt>
                <c:pt idx="88">
                  <c:v>2332.9</c:v>
                </c:pt>
                <c:pt idx="89">
                  <c:v>2354.9</c:v>
                </c:pt>
                <c:pt idx="90">
                  <c:v>2370.8000000000002</c:v>
                </c:pt>
                <c:pt idx="91">
                  <c:v>2381.8000000000002</c:v>
                </c:pt>
                <c:pt idx="92">
                  <c:v>2348.6</c:v>
                </c:pt>
                <c:pt idx="93">
                  <c:v>2323.9</c:v>
                </c:pt>
                <c:pt idx="94">
                  <c:v>2342.1</c:v>
                </c:pt>
                <c:pt idx="95">
                  <c:v>2321.6999999999998</c:v>
                </c:pt>
                <c:pt idx="96">
                  <c:v>2318.6</c:v>
                </c:pt>
                <c:pt idx="97">
                  <c:v>2332.1999999999998</c:v>
                </c:pt>
                <c:pt idx="98">
                  <c:v>2325.3000000000002</c:v>
                </c:pt>
                <c:pt idx="99">
                  <c:v>2423.8000000000002</c:v>
                </c:pt>
                <c:pt idx="100">
                  <c:v>2398.6999999999998</c:v>
                </c:pt>
                <c:pt idx="101">
                  <c:v>2351</c:v>
                </c:pt>
                <c:pt idx="102">
                  <c:v>2375</c:v>
                </c:pt>
                <c:pt idx="103">
                  <c:v>2366.6</c:v>
                </c:pt>
                <c:pt idx="104">
                  <c:v>2361.5</c:v>
                </c:pt>
                <c:pt idx="105">
                  <c:v>2366.15</c:v>
                </c:pt>
                <c:pt idx="106">
                  <c:v>2350</c:v>
                </c:pt>
                <c:pt idx="107">
                  <c:v>2289.25</c:v>
                </c:pt>
                <c:pt idx="108">
                  <c:v>2249.4</c:v>
                </c:pt>
                <c:pt idx="109">
                  <c:v>2244.5500000000002</c:v>
                </c:pt>
                <c:pt idx="110">
                  <c:v>2244.5500000000002</c:v>
                </c:pt>
                <c:pt idx="111">
                  <c:v>2237.9</c:v>
                </c:pt>
                <c:pt idx="112">
                  <c:v>2233.85</c:v>
                </c:pt>
                <c:pt idx="113">
                  <c:v>2258.85</c:v>
                </c:pt>
                <c:pt idx="114">
                  <c:v>2244.65</c:v>
                </c:pt>
                <c:pt idx="115">
                  <c:v>2245.9499999999998</c:v>
                </c:pt>
                <c:pt idx="116">
                  <c:v>2271.3000000000002</c:v>
                </c:pt>
                <c:pt idx="117">
                  <c:v>2256.1999999999998</c:v>
                </c:pt>
                <c:pt idx="118">
                  <c:v>2246.1999999999998</c:v>
                </c:pt>
                <c:pt idx="119">
                  <c:v>2242.4</c:v>
                </c:pt>
                <c:pt idx="120">
                  <c:v>2200.0500000000002</c:v>
                </c:pt>
                <c:pt idx="121">
                  <c:v>2201.4</c:v>
                </c:pt>
                <c:pt idx="122">
                  <c:v>2171.25</c:v>
                </c:pt>
                <c:pt idx="123">
                  <c:v>2174.8000000000002</c:v>
                </c:pt>
                <c:pt idx="124">
                  <c:v>2192.9</c:v>
                </c:pt>
                <c:pt idx="125">
                  <c:v>2216.9499999999998</c:v>
                </c:pt>
                <c:pt idx="126">
                  <c:v>2247.75</c:v>
                </c:pt>
                <c:pt idx="127">
                  <c:v>2204.5500000000002</c:v>
                </c:pt>
                <c:pt idx="128">
                  <c:v>2218.9499999999998</c:v>
                </c:pt>
                <c:pt idx="129">
                  <c:v>2170.4499999999998</c:v>
                </c:pt>
                <c:pt idx="130">
                  <c:v>2157.35</c:v>
                </c:pt>
                <c:pt idx="131">
                  <c:v>2176.85</c:v>
                </c:pt>
                <c:pt idx="132">
                  <c:v>2190.25</c:v>
                </c:pt>
                <c:pt idx="133">
                  <c:v>2244.9499999999998</c:v>
                </c:pt>
                <c:pt idx="134">
                  <c:v>2259.3000000000002</c:v>
                </c:pt>
                <c:pt idx="135">
                  <c:v>2241.4499999999998</c:v>
                </c:pt>
                <c:pt idx="136">
                  <c:v>2241.65</c:v>
                </c:pt>
                <c:pt idx="137">
                  <c:v>2248.0500000000002</c:v>
                </c:pt>
                <c:pt idx="138">
                  <c:v>2250.4</c:v>
                </c:pt>
                <c:pt idx="139">
                  <c:v>2296</c:v>
                </c:pt>
                <c:pt idx="140">
                  <c:v>2329.4</c:v>
                </c:pt>
                <c:pt idx="141">
                  <c:v>2318.35</c:v>
                </c:pt>
                <c:pt idx="142">
                  <c:v>2321.5</c:v>
                </c:pt>
                <c:pt idx="143">
                  <c:v>2332.5</c:v>
                </c:pt>
                <c:pt idx="144">
                  <c:v>2315.25</c:v>
                </c:pt>
                <c:pt idx="145">
                  <c:v>2361.4499999999998</c:v>
                </c:pt>
                <c:pt idx="146">
                  <c:v>2363.85</c:v>
                </c:pt>
                <c:pt idx="147">
                  <c:v>2372.6999999999998</c:v>
                </c:pt>
                <c:pt idx="148">
                  <c:v>2391.0500000000002</c:v>
                </c:pt>
                <c:pt idx="149">
                  <c:v>2438.0500000000002</c:v>
                </c:pt>
                <c:pt idx="150">
                  <c:v>2441.9499999999998</c:v>
                </c:pt>
                <c:pt idx="151">
                  <c:v>2468.8000000000002</c:v>
                </c:pt>
                <c:pt idx="152">
                  <c:v>2408.75</c:v>
                </c:pt>
                <c:pt idx="153">
                  <c:v>2383.9499999999998</c:v>
                </c:pt>
                <c:pt idx="154">
                  <c:v>2388.85</c:v>
                </c:pt>
                <c:pt idx="155">
                  <c:v>2392.85</c:v>
                </c:pt>
                <c:pt idx="156">
                  <c:v>2368.1</c:v>
                </c:pt>
                <c:pt idx="157">
                  <c:v>2321.6999999999998</c:v>
                </c:pt>
                <c:pt idx="158">
                  <c:v>2342.9499999999998</c:v>
                </c:pt>
                <c:pt idx="159">
                  <c:v>2340.5</c:v>
                </c:pt>
                <c:pt idx="160">
                  <c:v>2345.1999999999998</c:v>
                </c:pt>
                <c:pt idx="161">
                  <c:v>2354</c:v>
                </c:pt>
                <c:pt idx="162">
                  <c:v>2345</c:v>
                </c:pt>
                <c:pt idx="163">
                  <c:v>2373</c:v>
                </c:pt>
                <c:pt idx="164">
                  <c:v>2367.9499999999998</c:v>
                </c:pt>
                <c:pt idx="165">
                  <c:v>2451</c:v>
                </c:pt>
                <c:pt idx="166">
                  <c:v>2442.0500000000002</c:v>
                </c:pt>
                <c:pt idx="167">
                  <c:v>2435.4</c:v>
                </c:pt>
                <c:pt idx="168">
                  <c:v>2401</c:v>
                </c:pt>
                <c:pt idx="169">
                  <c:v>2390.8000000000002</c:v>
                </c:pt>
                <c:pt idx="170">
                  <c:v>2376.1999999999998</c:v>
                </c:pt>
                <c:pt idx="171">
                  <c:v>2406.25</c:v>
                </c:pt>
                <c:pt idx="172">
                  <c:v>2370</c:v>
                </c:pt>
                <c:pt idx="173">
                  <c:v>2322.1</c:v>
                </c:pt>
                <c:pt idx="174">
                  <c:v>2326.85</c:v>
                </c:pt>
                <c:pt idx="175">
                  <c:v>2343.5</c:v>
                </c:pt>
                <c:pt idx="176">
                  <c:v>2341.25</c:v>
                </c:pt>
                <c:pt idx="177">
                  <c:v>2332.75</c:v>
                </c:pt>
                <c:pt idx="178">
                  <c:v>2335.5500000000002</c:v>
                </c:pt>
                <c:pt idx="179">
                  <c:v>2338.9</c:v>
                </c:pt>
                <c:pt idx="180">
                  <c:v>2333.9</c:v>
                </c:pt>
                <c:pt idx="181">
                  <c:v>2359.85</c:v>
                </c:pt>
                <c:pt idx="182">
                  <c:v>2359.1999999999998</c:v>
                </c:pt>
                <c:pt idx="183">
                  <c:v>2363.25</c:v>
                </c:pt>
                <c:pt idx="184">
                  <c:v>2366.15</c:v>
                </c:pt>
                <c:pt idx="185">
                  <c:v>2390.1</c:v>
                </c:pt>
                <c:pt idx="186">
                  <c:v>2344.9499999999998</c:v>
                </c:pt>
                <c:pt idx="187">
                  <c:v>2401.35</c:v>
                </c:pt>
                <c:pt idx="188">
                  <c:v>2397.35</c:v>
                </c:pt>
                <c:pt idx="189">
                  <c:v>2400.75</c:v>
                </c:pt>
                <c:pt idx="190">
                  <c:v>2483.8000000000002</c:v>
                </c:pt>
                <c:pt idx="191">
                  <c:v>2494.6</c:v>
                </c:pt>
                <c:pt idx="192">
                  <c:v>2464.5</c:v>
                </c:pt>
                <c:pt idx="193">
                  <c:v>2482.85</c:v>
                </c:pt>
                <c:pt idx="194">
                  <c:v>2479.15</c:v>
                </c:pt>
                <c:pt idx="195">
                  <c:v>2496.15</c:v>
                </c:pt>
                <c:pt idx="196">
                  <c:v>2462.1999999999998</c:v>
                </c:pt>
                <c:pt idx="197">
                  <c:v>2486.9</c:v>
                </c:pt>
                <c:pt idx="198">
                  <c:v>2479.1999999999998</c:v>
                </c:pt>
                <c:pt idx="199">
                  <c:v>2471.4499999999998</c:v>
                </c:pt>
                <c:pt idx="200">
                  <c:v>2445.25</c:v>
                </c:pt>
                <c:pt idx="201">
                  <c:v>2382.8000000000002</c:v>
                </c:pt>
                <c:pt idx="202">
                  <c:v>2410.35</c:v>
                </c:pt>
                <c:pt idx="203">
                  <c:v>2422.9</c:v>
                </c:pt>
                <c:pt idx="204">
                  <c:v>2389.1999999999998</c:v>
                </c:pt>
                <c:pt idx="205">
                  <c:v>2464.9499999999998</c:v>
                </c:pt>
                <c:pt idx="206">
                  <c:v>2461.5</c:v>
                </c:pt>
                <c:pt idx="207">
                  <c:v>2491.0500000000002</c:v>
                </c:pt>
                <c:pt idx="208">
                  <c:v>2507.6999999999998</c:v>
                </c:pt>
                <c:pt idx="209">
                  <c:v>2475.5</c:v>
                </c:pt>
                <c:pt idx="210">
                  <c:v>2500.6999999999998</c:v>
                </c:pt>
                <c:pt idx="211">
                  <c:v>2521.35</c:v>
                </c:pt>
                <c:pt idx="212">
                  <c:v>2524.8000000000002</c:v>
                </c:pt>
                <c:pt idx="213">
                  <c:v>2528.25</c:v>
                </c:pt>
                <c:pt idx="214">
                  <c:v>2554.9499999999998</c:v>
                </c:pt>
                <c:pt idx="215">
                  <c:v>2547.65</c:v>
                </c:pt>
                <c:pt idx="216">
                  <c:v>2575.8000000000002</c:v>
                </c:pt>
                <c:pt idx="217">
                  <c:v>2528.0500000000002</c:v>
                </c:pt>
                <c:pt idx="218">
                  <c:v>2505.1</c:v>
                </c:pt>
                <c:pt idx="219">
                  <c:v>2659.3</c:v>
                </c:pt>
                <c:pt idx="220">
                  <c:v>2681.7</c:v>
                </c:pt>
                <c:pt idx="221">
                  <c:v>2693.55</c:v>
                </c:pt>
                <c:pt idx="222">
                  <c:v>2717.1</c:v>
                </c:pt>
                <c:pt idx="223">
                  <c:v>2738.65</c:v>
                </c:pt>
                <c:pt idx="224">
                  <c:v>2781.25</c:v>
                </c:pt>
                <c:pt idx="225">
                  <c:v>2781.45</c:v>
                </c:pt>
                <c:pt idx="226">
                  <c:v>2789.1</c:v>
                </c:pt>
                <c:pt idx="227">
                  <c:v>2783.2</c:v>
                </c:pt>
                <c:pt idx="228">
                  <c:v>2754.7</c:v>
                </c:pt>
                <c:pt idx="229">
                  <c:v>2768.95</c:v>
                </c:pt>
                <c:pt idx="230">
                  <c:v>2818.8</c:v>
                </c:pt>
                <c:pt idx="231">
                  <c:v>2833.4</c:v>
                </c:pt>
                <c:pt idx="232">
                  <c:v>2848.75</c:v>
                </c:pt>
                <c:pt idx="233">
                  <c:v>2893.35</c:v>
                </c:pt>
                <c:pt idx="234">
                  <c:v>2923.75</c:v>
                </c:pt>
                <c:pt idx="235">
                  <c:v>2958.3</c:v>
                </c:pt>
                <c:pt idx="236">
                  <c:v>2966.25</c:v>
                </c:pt>
                <c:pt idx="237">
                  <c:v>2986.1</c:v>
                </c:pt>
                <c:pt idx="238">
                  <c:v>2948.95</c:v>
                </c:pt>
                <c:pt idx="239">
                  <c:v>2950.55</c:v>
                </c:pt>
                <c:pt idx="240">
                  <c:v>3028.55</c:v>
                </c:pt>
                <c:pt idx="241">
                  <c:v>2977.6</c:v>
                </c:pt>
                <c:pt idx="242">
                  <c:v>2911.75</c:v>
                </c:pt>
                <c:pt idx="243">
                  <c:v>2875.85</c:v>
                </c:pt>
                <c:pt idx="244">
                  <c:v>2873.5</c:v>
                </c:pt>
                <c:pt idx="245">
                  <c:v>2867.1</c:v>
                </c:pt>
                <c:pt idx="246">
                  <c:v>2932.95</c:v>
                </c:pt>
                <c:pt idx="247">
                  <c:v>2956.4</c:v>
                </c:pt>
                <c:pt idx="248">
                  <c:v>2904.15</c:v>
                </c:pt>
                <c:pt idx="249">
                  <c:v>2898.6</c:v>
                </c:pt>
                <c:pt idx="250">
                  <c:v>2921.8</c:v>
                </c:pt>
                <c:pt idx="251">
                  <c:v>2838.95</c:v>
                </c:pt>
                <c:pt idx="252">
                  <c:v>2838.45</c:v>
                </c:pt>
                <c:pt idx="253">
                  <c:v>2841.25</c:v>
                </c:pt>
                <c:pt idx="254">
                  <c:v>2794.3</c:v>
                </c:pt>
                <c:pt idx="255">
                  <c:v>2789.05</c:v>
                </c:pt>
                <c:pt idx="256">
                  <c:v>2778</c:v>
                </c:pt>
                <c:pt idx="257">
                  <c:v>2785.25</c:v>
                </c:pt>
                <c:pt idx="258">
                  <c:v>2764.35</c:v>
                </c:pt>
                <c:pt idx="259">
                  <c:v>2766.9</c:v>
                </c:pt>
                <c:pt idx="260">
                  <c:v>2821.15</c:v>
                </c:pt>
                <c:pt idx="261">
                  <c:v>2815.6</c:v>
                </c:pt>
                <c:pt idx="262">
                  <c:v>2792.8</c:v>
                </c:pt>
                <c:pt idx="263">
                  <c:v>2791.2</c:v>
                </c:pt>
                <c:pt idx="264">
                  <c:v>2751.05</c:v>
                </c:pt>
                <c:pt idx="265">
                  <c:v>2742.55</c:v>
                </c:pt>
                <c:pt idx="266">
                  <c:v>2748.25</c:v>
                </c:pt>
                <c:pt idx="267">
                  <c:v>2722.05</c:v>
                </c:pt>
                <c:pt idx="268">
                  <c:v>2741.4</c:v>
                </c:pt>
                <c:pt idx="269">
                  <c:v>2748.7</c:v>
                </c:pt>
                <c:pt idx="270">
                  <c:v>2747.2</c:v>
                </c:pt>
                <c:pt idx="271">
                  <c:v>2733.2</c:v>
                </c:pt>
                <c:pt idx="272">
                  <c:v>2744.05</c:v>
                </c:pt>
                <c:pt idx="273">
                  <c:v>2750.05</c:v>
                </c:pt>
                <c:pt idx="274">
                  <c:v>2715.9</c:v>
                </c:pt>
                <c:pt idx="275">
                  <c:v>2692.55</c:v>
                </c:pt>
                <c:pt idx="276">
                  <c:v>2715.55</c:v>
                </c:pt>
                <c:pt idx="277">
                  <c:v>2705.65</c:v>
                </c:pt>
                <c:pt idx="278">
                  <c:v>2691.4</c:v>
                </c:pt>
                <c:pt idx="279">
                  <c:v>2711.6</c:v>
                </c:pt>
                <c:pt idx="280">
                  <c:v>2711.05</c:v>
                </c:pt>
                <c:pt idx="281">
                  <c:v>2707.2</c:v>
                </c:pt>
                <c:pt idx="282">
                  <c:v>2717.05</c:v>
                </c:pt>
                <c:pt idx="283">
                  <c:v>2766.35</c:v>
                </c:pt>
                <c:pt idx="284">
                  <c:v>2735.3</c:v>
                </c:pt>
                <c:pt idx="285">
                  <c:v>2727</c:v>
                </c:pt>
                <c:pt idx="286">
                  <c:v>2738.4</c:v>
                </c:pt>
                <c:pt idx="287">
                  <c:v>2688.45</c:v>
                </c:pt>
                <c:pt idx="288">
                  <c:v>2620.3000000000002</c:v>
                </c:pt>
                <c:pt idx="289">
                  <c:v>2622.25</c:v>
                </c:pt>
                <c:pt idx="290">
                  <c:v>2608.85</c:v>
                </c:pt>
                <c:pt idx="291">
                  <c:v>2610.4499999999998</c:v>
                </c:pt>
                <c:pt idx="292">
                  <c:v>2590.15</c:v>
                </c:pt>
                <c:pt idx="293">
                  <c:v>2587.15</c:v>
                </c:pt>
                <c:pt idx="294">
                  <c:v>2547</c:v>
                </c:pt>
                <c:pt idx="295">
                  <c:v>2495.9499999999998</c:v>
                </c:pt>
                <c:pt idx="296">
                  <c:v>2510.35</c:v>
                </c:pt>
                <c:pt idx="297">
                  <c:v>2485.15</c:v>
                </c:pt>
                <c:pt idx="298">
                  <c:v>2505.1</c:v>
                </c:pt>
                <c:pt idx="299">
                  <c:v>2473.0500000000002</c:v>
                </c:pt>
                <c:pt idx="300">
                  <c:v>2462.15</c:v>
                </c:pt>
                <c:pt idx="301">
                  <c:v>2445.6</c:v>
                </c:pt>
                <c:pt idx="302">
                  <c:v>2432.1999999999998</c:v>
                </c:pt>
                <c:pt idx="303">
                  <c:v>2442.1999999999998</c:v>
                </c:pt>
                <c:pt idx="304">
                  <c:v>2441.3000000000002</c:v>
                </c:pt>
                <c:pt idx="305">
                  <c:v>2482.1999999999998</c:v>
                </c:pt>
                <c:pt idx="306">
                  <c:v>2457</c:v>
                </c:pt>
                <c:pt idx="307">
                  <c:v>2486.25</c:v>
                </c:pt>
                <c:pt idx="308">
                  <c:v>2479.75</c:v>
                </c:pt>
                <c:pt idx="309">
                  <c:v>2487.4</c:v>
                </c:pt>
                <c:pt idx="310">
                  <c:v>2528.6999999999998</c:v>
                </c:pt>
                <c:pt idx="311">
                  <c:v>2556.35</c:v>
                </c:pt>
                <c:pt idx="312">
                  <c:v>2565.35</c:v>
                </c:pt>
                <c:pt idx="313">
                  <c:v>2577.8000000000002</c:v>
                </c:pt>
                <c:pt idx="314">
                  <c:v>2549.6</c:v>
                </c:pt>
                <c:pt idx="315">
                  <c:v>2602.75</c:v>
                </c:pt>
                <c:pt idx="316">
                  <c:v>2496.3000000000002</c:v>
                </c:pt>
                <c:pt idx="317">
                  <c:v>2355.9</c:v>
                </c:pt>
                <c:pt idx="318">
                  <c:v>2329.0500000000002</c:v>
                </c:pt>
                <c:pt idx="319">
                  <c:v>2351.4</c:v>
                </c:pt>
                <c:pt idx="320">
                  <c:v>2373.4</c:v>
                </c:pt>
                <c:pt idx="321">
                  <c:v>2395.9499999999998</c:v>
                </c:pt>
                <c:pt idx="322">
                  <c:v>2384.5</c:v>
                </c:pt>
                <c:pt idx="323">
                  <c:v>2369.0500000000002</c:v>
                </c:pt>
                <c:pt idx="324">
                  <c:v>2382.5</c:v>
                </c:pt>
                <c:pt idx="325">
                  <c:v>2366.9</c:v>
                </c:pt>
                <c:pt idx="326">
                  <c:v>2310.6999999999998</c:v>
                </c:pt>
                <c:pt idx="327">
                  <c:v>2320.35</c:v>
                </c:pt>
                <c:pt idx="328">
                  <c:v>2343.15</c:v>
                </c:pt>
                <c:pt idx="329">
                  <c:v>2323.3000000000002</c:v>
                </c:pt>
                <c:pt idx="330">
                  <c:v>2349.6</c:v>
                </c:pt>
                <c:pt idx="331">
                  <c:v>2360.65</c:v>
                </c:pt>
                <c:pt idx="332">
                  <c:v>2362.5500000000002</c:v>
                </c:pt>
                <c:pt idx="333">
                  <c:v>2325.65</c:v>
                </c:pt>
                <c:pt idx="334">
                  <c:v>2341.0500000000002</c:v>
                </c:pt>
                <c:pt idx="335">
                  <c:v>2379.4</c:v>
                </c:pt>
                <c:pt idx="336">
                  <c:v>2256.1999999999998</c:v>
                </c:pt>
                <c:pt idx="337">
                  <c:v>2217.0500000000002</c:v>
                </c:pt>
                <c:pt idx="338">
                  <c:v>2226.3000000000002</c:v>
                </c:pt>
                <c:pt idx="339">
                  <c:v>2230.4499999999998</c:v>
                </c:pt>
                <c:pt idx="340">
                  <c:v>2226.1</c:v>
                </c:pt>
                <c:pt idx="341">
                  <c:v>2222.65</c:v>
                </c:pt>
                <c:pt idx="342">
                  <c:v>2230.85</c:v>
                </c:pt>
                <c:pt idx="343">
                  <c:v>2260.25</c:v>
                </c:pt>
                <c:pt idx="344">
                  <c:v>2262.75</c:v>
                </c:pt>
                <c:pt idx="345">
                  <c:v>2241.5</c:v>
                </c:pt>
                <c:pt idx="346">
                  <c:v>2231.6</c:v>
                </c:pt>
                <c:pt idx="347">
                  <c:v>2214.8000000000002</c:v>
                </c:pt>
                <c:pt idx="348">
                  <c:v>2220.8000000000002</c:v>
                </c:pt>
                <c:pt idx="349">
                  <c:v>2194.0500000000002</c:v>
                </c:pt>
                <c:pt idx="350">
                  <c:v>2232.3000000000002</c:v>
                </c:pt>
                <c:pt idx="351">
                  <c:v>2260.9</c:v>
                </c:pt>
                <c:pt idx="352">
                  <c:v>2264.15</c:v>
                </c:pt>
                <c:pt idx="353">
                  <c:v>2268.9499999999998</c:v>
                </c:pt>
                <c:pt idx="354">
                  <c:v>2266.9499999999998</c:v>
                </c:pt>
                <c:pt idx="355">
                  <c:v>2264.9499999999998</c:v>
                </c:pt>
                <c:pt idx="356">
                  <c:v>2265.1999999999998</c:v>
                </c:pt>
                <c:pt idx="357">
                  <c:v>2286.6999999999998</c:v>
                </c:pt>
                <c:pt idx="358">
                  <c:v>2285.9</c:v>
                </c:pt>
                <c:pt idx="359">
                  <c:v>2264.35</c:v>
                </c:pt>
                <c:pt idx="360">
                  <c:v>2239.6999999999998</c:v>
                </c:pt>
                <c:pt idx="361">
                  <c:v>2240</c:v>
                </c:pt>
                <c:pt idx="362">
                  <c:v>2256.5500000000002</c:v>
                </c:pt>
                <c:pt idx="363">
                  <c:v>2242.35</c:v>
                </c:pt>
                <c:pt idx="364">
                  <c:v>2241.9499999999998</c:v>
                </c:pt>
                <c:pt idx="365">
                  <c:v>2266.9499999999998</c:v>
                </c:pt>
                <c:pt idx="366">
                  <c:v>2299.9499999999998</c:v>
                </c:pt>
                <c:pt idx="367">
                  <c:v>2327.6999999999998</c:v>
                </c:pt>
                <c:pt idx="368">
                  <c:v>2334.6</c:v>
                </c:pt>
                <c:pt idx="369">
                  <c:v>2312.6</c:v>
                </c:pt>
                <c:pt idx="370">
                  <c:v>2378.15</c:v>
                </c:pt>
                <c:pt idx="371">
                  <c:v>2389.85</c:v>
                </c:pt>
                <c:pt idx="372">
                  <c:v>2419.5500000000002</c:v>
                </c:pt>
                <c:pt idx="373">
                  <c:v>2400.8000000000002</c:v>
                </c:pt>
                <c:pt idx="374">
                  <c:v>2399.85</c:v>
                </c:pt>
                <c:pt idx="375">
                  <c:v>2422</c:v>
                </c:pt>
                <c:pt idx="376">
                  <c:v>2409.6999999999998</c:v>
                </c:pt>
                <c:pt idx="377">
                  <c:v>2412.3000000000002</c:v>
                </c:pt>
                <c:pt idx="378">
                  <c:v>2421.5500000000002</c:v>
                </c:pt>
                <c:pt idx="379">
                  <c:v>2405.3000000000002</c:v>
                </c:pt>
                <c:pt idx="380">
                  <c:v>2404.25</c:v>
                </c:pt>
                <c:pt idx="381">
                  <c:v>2394.1</c:v>
                </c:pt>
                <c:pt idx="382">
                  <c:v>2388.1</c:v>
                </c:pt>
                <c:pt idx="383">
                  <c:v>2407.1</c:v>
                </c:pt>
                <c:pt idx="384">
                  <c:v>2404.1</c:v>
                </c:pt>
                <c:pt idx="385">
                  <c:v>2387.15</c:v>
                </c:pt>
                <c:pt idx="386">
                  <c:v>2375.25</c:v>
                </c:pt>
                <c:pt idx="387">
                  <c:v>2350.85</c:v>
                </c:pt>
                <c:pt idx="388">
                  <c:v>2387.9499999999998</c:v>
                </c:pt>
                <c:pt idx="389">
                  <c:v>2394</c:v>
                </c:pt>
                <c:pt idx="390">
                  <c:v>2385.65</c:v>
                </c:pt>
                <c:pt idx="391">
                  <c:v>2424.15</c:v>
                </c:pt>
                <c:pt idx="392">
                  <c:v>2417.0500000000002</c:v>
                </c:pt>
                <c:pt idx="393">
                  <c:v>2425.4499999999998</c:v>
                </c:pt>
                <c:pt idx="394">
                  <c:v>2426.35</c:v>
                </c:pt>
                <c:pt idx="395">
                  <c:v>2419.5</c:v>
                </c:pt>
                <c:pt idx="396">
                  <c:v>2452.6</c:v>
                </c:pt>
                <c:pt idx="397">
                  <c:v>2473.6</c:v>
                </c:pt>
                <c:pt idx="398">
                  <c:v>2481.5500000000002</c:v>
                </c:pt>
                <c:pt idx="399">
                  <c:v>2458.65</c:v>
                </c:pt>
                <c:pt idx="400">
                  <c:v>2444.4</c:v>
                </c:pt>
                <c:pt idx="401">
                  <c:v>2428.3000000000002</c:v>
                </c:pt>
                <c:pt idx="402">
                  <c:v>2441.65</c:v>
                </c:pt>
                <c:pt idx="403">
                  <c:v>2375.5500000000002</c:v>
                </c:pt>
                <c:pt idx="404">
                  <c:v>2565.4</c:v>
                </c:pt>
                <c:pt idx="405">
                  <c:v>2548</c:v>
                </c:pt>
                <c:pt idx="406">
                  <c:v>2562.9</c:v>
                </c:pt>
                <c:pt idx="407">
                  <c:v>2569.1</c:v>
                </c:pt>
                <c:pt idx="408">
                  <c:v>2573.1999999999998</c:v>
                </c:pt>
                <c:pt idx="409">
                  <c:v>2544</c:v>
                </c:pt>
                <c:pt idx="410">
                  <c:v>2536.1999999999998</c:v>
                </c:pt>
                <c:pt idx="411">
                  <c:v>2577.4</c:v>
                </c:pt>
                <c:pt idx="412">
                  <c:v>2579.75</c:v>
                </c:pt>
                <c:pt idx="413">
                  <c:v>2578.25</c:v>
                </c:pt>
                <c:pt idx="414">
                  <c:v>2620.0500000000002</c:v>
                </c:pt>
                <c:pt idx="415">
                  <c:v>2592.5500000000002</c:v>
                </c:pt>
                <c:pt idx="416">
                  <c:v>2606.5500000000002</c:v>
                </c:pt>
                <c:pt idx="417">
                  <c:v>2613.8000000000002</c:v>
                </c:pt>
                <c:pt idx="418">
                  <c:v>2654.75</c:v>
                </c:pt>
                <c:pt idx="419">
                  <c:v>2663.95</c:v>
                </c:pt>
                <c:pt idx="420">
                  <c:v>2633.8</c:v>
                </c:pt>
                <c:pt idx="421">
                  <c:v>2608.3000000000002</c:v>
                </c:pt>
                <c:pt idx="422">
                  <c:v>2584.75</c:v>
                </c:pt>
                <c:pt idx="423">
                  <c:v>2575.6</c:v>
                </c:pt>
                <c:pt idx="424">
                  <c:v>2553.1999999999998</c:v>
                </c:pt>
                <c:pt idx="425">
                  <c:v>2557.5</c:v>
                </c:pt>
                <c:pt idx="426">
                  <c:v>2560.6999999999998</c:v>
                </c:pt>
                <c:pt idx="427">
                  <c:v>2535.5</c:v>
                </c:pt>
                <c:pt idx="428">
                  <c:v>2522.9</c:v>
                </c:pt>
                <c:pt idx="429">
                  <c:v>2516.35</c:v>
                </c:pt>
                <c:pt idx="430">
                  <c:v>2511.9</c:v>
                </c:pt>
                <c:pt idx="431">
                  <c:v>2502.75</c:v>
                </c:pt>
                <c:pt idx="432">
                  <c:v>2503.65</c:v>
                </c:pt>
                <c:pt idx="433">
                  <c:v>2522.3000000000002</c:v>
                </c:pt>
                <c:pt idx="434">
                  <c:v>2518.25</c:v>
                </c:pt>
                <c:pt idx="435">
                  <c:v>2567.65</c:v>
                </c:pt>
                <c:pt idx="436">
                  <c:v>2563.25</c:v>
                </c:pt>
                <c:pt idx="437">
                  <c:v>2602.3000000000002</c:v>
                </c:pt>
                <c:pt idx="438">
                  <c:v>2563.65</c:v>
                </c:pt>
                <c:pt idx="439">
                  <c:v>2545.5500000000002</c:v>
                </c:pt>
                <c:pt idx="440">
                  <c:v>2525.0500000000002</c:v>
                </c:pt>
                <c:pt idx="441">
                  <c:v>2510.5500000000002</c:v>
                </c:pt>
                <c:pt idx="442">
                  <c:v>2515.1999999999998</c:v>
                </c:pt>
                <c:pt idx="443">
                  <c:v>2519.9</c:v>
                </c:pt>
                <c:pt idx="444">
                  <c:v>2521.9</c:v>
                </c:pt>
                <c:pt idx="445">
                  <c:v>2505.25</c:v>
                </c:pt>
                <c:pt idx="446">
                  <c:v>2506.4499999999998</c:v>
                </c:pt>
                <c:pt idx="447">
                  <c:v>2528.8000000000002</c:v>
                </c:pt>
                <c:pt idx="448">
                  <c:v>2491.1999999999998</c:v>
                </c:pt>
                <c:pt idx="449">
                  <c:v>2486.4</c:v>
                </c:pt>
                <c:pt idx="450">
                  <c:v>2478.15</c:v>
                </c:pt>
                <c:pt idx="451">
                  <c:v>2486.5500000000002</c:v>
                </c:pt>
                <c:pt idx="452">
                  <c:v>2476.6999999999998</c:v>
                </c:pt>
                <c:pt idx="453">
                  <c:v>2519.35</c:v>
                </c:pt>
                <c:pt idx="454">
                  <c:v>2496.4499999999998</c:v>
                </c:pt>
                <c:pt idx="455">
                  <c:v>2497.4</c:v>
                </c:pt>
                <c:pt idx="456">
                  <c:v>2509.25</c:v>
                </c:pt>
                <c:pt idx="457">
                  <c:v>2486.8000000000002</c:v>
                </c:pt>
                <c:pt idx="458">
                  <c:v>2472.25</c:v>
                </c:pt>
                <c:pt idx="459">
                  <c:v>2484</c:v>
                </c:pt>
                <c:pt idx="460">
                  <c:v>2478.9</c:v>
                </c:pt>
                <c:pt idx="461">
                  <c:v>2482.0500000000002</c:v>
                </c:pt>
                <c:pt idx="462">
                  <c:v>2476.4</c:v>
                </c:pt>
                <c:pt idx="463">
                  <c:v>2477.3000000000002</c:v>
                </c:pt>
                <c:pt idx="464">
                  <c:v>2483.5</c:v>
                </c:pt>
                <c:pt idx="465">
                  <c:v>2495.15</c:v>
                </c:pt>
                <c:pt idx="466">
                  <c:v>2548.1</c:v>
                </c:pt>
                <c:pt idx="467">
                  <c:v>2548.25</c:v>
                </c:pt>
                <c:pt idx="468">
                  <c:v>2556.15</c:v>
                </c:pt>
                <c:pt idx="469">
                  <c:v>2558.3000000000002</c:v>
                </c:pt>
                <c:pt idx="470">
                  <c:v>2569.4499999999998</c:v>
                </c:pt>
                <c:pt idx="471">
                  <c:v>2557</c:v>
                </c:pt>
                <c:pt idx="472">
                  <c:v>2556.4</c:v>
                </c:pt>
                <c:pt idx="473">
                  <c:v>2516.1999999999998</c:v>
                </c:pt>
                <c:pt idx="474">
                  <c:v>2511.3000000000002</c:v>
                </c:pt>
                <c:pt idx="475">
                  <c:v>2499.4</c:v>
                </c:pt>
                <c:pt idx="476">
                  <c:v>2519.5500000000002</c:v>
                </c:pt>
                <c:pt idx="477">
                  <c:v>2507.85</c:v>
                </c:pt>
                <c:pt idx="478">
                  <c:v>2468.9</c:v>
                </c:pt>
                <c:pt idx="479">
                  <c:v>2465.6</c:v>
                </c:pt>
                <c:pt idx="480">
                  <c:v>2460.35</c:v>
                </c:pt>
                <c:pt idx="481">
                  <c:v>2501.75</c:v>
                </c:pt>
                <c:pt idx="482">
                  <c:v>2478.9499999999998</c:v>
                </c:pt>
                <c:pt idx="483">
                  <c:v>2475.85</c:v>
                </c:pt>
                <c:pt idx="484">
                  <c:v>2482.4499999999998</c:v>
                </c:pt>
                <c:pt idx="485">
                  <c:v>2473.35</c:v>
                </c:pt>
                <c:pt idx="486">
                  <c:v>2466.85</c:v>
                </c:pt>
                <c:pt idx="487">
                  <c:v>2488.65</c:v>
                </c:pt>
                <c:pt idx="488">
                  <c:v>2469.6999999999998</c:v>
                </c:pt>
                <c:pt idx="489">
                  <c:v>2500.8000000000002</c:v>
                </c:pt>
                <c:pt idx="490">
                  <c:v>2506.5500000000002</c:v>
                </c:pt>
                <c:pt idx="491">
                  <c:v>2498.85</c:v>
                </c:pt>
                <c:pt idx="492">
                  <c:v>2536.25</c:v>
                </c:pt>
                <c:pt idx="493">
                  <c:v>2513.8000000000002</c:v>
                </c:pt>
                <c:pt idx="494">
                  <c:v>2507.4499999999998</c:v>
                </c:pt>
                <c:pt idx="495">
                  <c:v>2523.5</c:v>
                </c:pt>
                <c:pt idx="496">
                  <c:v>2507.0500000000002</c:v>
                </c:pt>
                <c:pt idx="497">
                  <c:v>2501.4</c:v>
                </c:pt>
                <c:pt idx="498">
                  <c:v>2504.8000000000002</c:v>
                </c:pt>
                <c:pt idx="499">
                  <c:v>2505.0500000000002</c:v>
                </c:pt>
                <c:pt idx="500">
                  <c:v>2531.9499999999998</c:v>
                </c:pt>
                <c:pt idx="501">
                  <c:v>2526.15</c:v>
                </c:pt>
                <c:pt idx="502">
                  <c:v>2555.6999999999998</c:v>
                </c:pt>
                <c:pt idx="503">
                  <c:v>2563.5500000000002</c:v>
                </c:pt>
                <c:pt idx="504">
                  <c:v>2581.25</c:v>
                </c:pt>
                <c:pt idx="505">
                  <c:v>2574.0500000000002</c:v>
                </c:pt>
                <c:pt idx="506">
                  <c:v>2565.8000000000002</c:v>
                </c:pt>
                <c:pt idx="507">
                  <c:v>2562.75</c:v>
                </c:pt>
                <c:pt idx="508">
                  <c:v>2554.75</c:v>
                </c:pt>
                <c:pt idx="509">
                  <c:v>2543.25</c:v>
                </c:pt>
                <c:pt idx="510">
                  <c:v>2552.6</c:v>
                </c:pt>
                <c:pt idx="511">
                  <c:v>2533.1</c:v>
                </c:pt>
                <c:pt idx="512">
                  <c:v>2501.8000000000002</c:v>
                </c:pt>
                <c:pt idx="513">
                  <c:v>2536.6999999999998</c:v>
                </c:pt>
                <c:pt idx="514">
                  <c:v>2552.1999999999998</c:v>
                </c:pt>
                <c:pt idx="515">
                  <c:v>2565.85</c:v>
                </c:pt>
                <c:pt idx="516">
                  <c:v>2569.1999999999998</c:v>
                </c:pt>
                <c:pt idx="517">
                  <c:v>2546</c:v>
                </c:pt>
                <c:pt idx="518">
                  <c:v>2551.3000000000002</c:v>
                </c:pt>
                <c:pt idx="519">
                  <c:v>2568.9499999999998</c:v>
                </c:pt>
                <c:pt idx="520">
                  <c:v>2551.1</c:v>
                </c:pt>
                <c:pt idx="521">
                  <c:v>2560.8000000000002</c:v>
                </c:pt>
                <c:pt idx="522">
                  <c:v>2584.6</c:v>
                </c:pt>
                <c:pt idx="523">
                  <c:v>2569.85</c:v>
                </c:pt>
                <c:pt idx="524">
                  <c:v>2583.3000000000002</c:v>
                </c:pt>
                <c:pt idx="525">
                  <c:v>2568.15</c:v>
                </c:pt>
                <c:pt idx="526">
                  <c:v>2580.25</c:v>
                </c:pt>
                <c:pt idx="527">
                  <c:v>2604</c:v>
                </c:pt>
                <c:pt idx="528">
                  <c:v>2703.25</c:v>
                </c:pt>
                <c:pt idx="529">
                  <c:v>2671.6</c:v>
                </c:pt>
                <c:pt idx="530">
                  <c:v>2682.8</c:v>
                </c:pt>
                <c:pt idx="531">
                  <c:v>2681.7</c:v>
                </c:pt>
                <c:pt idx="532">
                  <c:v>2676.9</c:v>
                </c:pt>
                <c:pt idx="533">
                  <c:v>2654.7</c:v>
                </c:pt>
                <c:pt idx="534">
                  <c:v>2673.65</c:v>
                </c:pt>
                <c:pt idx="535">
                  <c:v>2684.5</c:v>
                </c:pt>
                <c:pt idx="536">
                  <c:v>2656.55</c:v>
                </c:pt>
                <c:pt idx="537">
                  <c:v>2698.1</c:v>
                </c:pt>
                <c:pt idx="538">
                  <c:v>2757.1</c:v>
                </c:pt>
                <c:pt idx="539">
                  <c:v>2755.85</c:v>
                </c:pt>
                <c:pt idx="540">
                  <c:v>2700</c:v>
                </c:pt>
                <c:pt idx="541">
                  <c:v>2701.05</c:v>
                </c:pt>
                <c:pt idx="542">
                  <c:v>2678.15</c:v>
                </c:pt>
                <c:pt idx="543">
                  <c:v>2661.25</c:v>
                </c:pt>
                <c:pt idx="544">
                  <c:v>2651.35</c:v>
                </c:pt>
                <c:pt idx="545">
                  <c:v>2652.1</c:v>
                </c:pt>
                <c:pt idx="546">
                  <c:v>2641.6</c:v>
                </c:pt>
                <c:pt idx="547">
                  <c:v>2654.35</c:v>
                </c:pt>
                <c:pt idx="548">
                  <c:v>2676.6</c:v>
                </c:pt>
                <c:pt idx="549">
                  <c:v>2676.1</c:v>
                </c:pt>
                <c:pt idx="550">
                  <c:v>2683.25</c:v>
                </c:pt>
                <c:pt idx="551">
                  <c:v>2715.65</c:v>
                </c:pt>
                <c:pt idx="552">
                  <c:v>2689.7</c:v>
                </c:pt>
                <c:pt idx="553">
                  <c:v>2698.75</c:v>
                </c:pt>
                <c:pt idx="554">
                  <c:v>2675.9</c:v>
                </c:pt>
                <c:pt idx="555">
                  <c:v>2643.45</c:v>
                </c:pt>
                <c:pt idx="556">
                  <c:v>2636.2</c:v>
                </c:pt>
                <c:pt idx="557">
                  <c:v>2679.9</c:v>
                </c:pt>
                <c:pt idx="558">
                  <c:v>2716.2</c:v>
                </c:pt>
                <c:pt idx="559">
                  <c:v>2691.15</c:v>
                </c:pt>
                <c:pt idx="560">
                  <c:v>2695.8</c:v>
                </c:pt>
                <c:pt idx="561">
                  <c:v>2716.7</c:v>
                </c:pt>
                <c:pt idx="562">
                  <c:v>2697.9</c:v>
                </c:pt>
                <c:pt idx="563">
                  <c:v>2667.55</c:v>
                </c:pt>
                <c:pt idx="564">
                  <c:v>2656.55</c:v>
                </c:pt>
                <c:pt idx="565">
                  <c:v>2650.3</c:v>
                </c:pt>
                <c:pt idx="566">
                  <c:v>2652.35</c:v>
                </c:pt>
                <c:pt idx="567">
                  <c:v>2597.25</c:v>
                </c:pt>
                <c:pt idx="568">
                  <c:v>2614.9499999999998</c:v>
                </c:pt>
                <c:pt idx="569">
                  <c:v>2628.3</c:v>
                </c:pt>
                <c:pt idx="570">
                  <c:v>2638.1</c:v>
                </c:pt>
                <c:pt idx="571">
                  <c:v>2641.45</c:v>
                </c:pt>
                <c:pt idx="572">
                  <c:v>2627.55</c:v>
                </c:pt>
                <c:pt idx="573">
                  <c:v>2661.75</c:v>
                </c:pt>
                <c:pt idx="574">
                  <c:v>2675.9</c:v>
                </c:pt>
                <c:pt idx="575">
                  <c:v>2662.25</c:v>
                </c:pt>
                <c:pt idx="576">
                  <c:v>2623.4</c:v>
                </c:pt>
                <c:pt idx="577">
                  <c:v>2592.4</c:v>
                </c:pt>
                <c:pt idx="578">
                  <c:v>2522.6999999999998</c:v>
                </c:pt>
                <c:pt idx="579">
                  <c:v>2515.8000000000002</c:v>
                </c:pt>
                <c:pt idx="580">
                  <c:v>2516.3000000000002</c:v>
                </c:pt>
                <c:pt idx="581">
                  <c:v>2500.75</c:v>
                </c:pt>
                <c:pt idx="582">
                  <c:v>2506.75</c:v>
                </c:pt>
                <c:pt idx="583">
                  <c:v>2486</c:v>
                </c:pt>
                <c:pt idx="584">
                  <c:v>2451.6999999999998</c:v>
                </c:pt>
                <c:pt idx="585">
                  <c:v>2457.3000000000002</c:v>
                </c:pt>
                <c:pt idx="586">
                  <c:v>2468.9499999999998</c:v>
                </c:pt>
                <c:pt idx="587">
                  <c:v>2510.8000000000002</c:v>
                </c:pt>
                <c:pt idx="588">
                  <c:v>2490.4499999999998</c:v>
                </c:pt>
                <c:pt idx="589">
                  <c:v>2499.75</c:v>
                </c:pt>
                <c:pt idx="590">
                  <c:v>2497.9499999999998</c:v>
                </c:pt>
                <c:pt idx="591">
                  <c:v>2492.6</c:v>
                </c:pt>
                <c:pt idx="592">
                  <c:v>2531.6</c:v>
                </c:pt>
                <c:pt idx="593">
                  <c:v>2541.0500000000002</c:v>
                </c:pt>
                <c:pt idx="594">
                  <c:v>2551.85</c:v>
                </c:pt>
                <c:pt idx="595">
                  <c:v>2536.1999999999998</c:v>
                </c:pt>
                <c:pt idx="596">
                  <c:v>2528.9499999999998</c:v>
                </c:pt>
                <c:pt idx="597">
                  <c:v>2547.75</c:v>
                </c:pt>
                <c:pt idx="598">
                  <c:v>2532.15</c:v>
                </c:pt>
                <c:pt idx="599">
                  <c:v>2565.25</c:v>
                </c:pt>
                <c:pt idx="600">
                  <c:v>2582.75</c:v>
                </c:pt>
                <c:pt idx="601">
                  <c:v>2536.1</c:v>
                </c:pt>
                <c:pt idx="602">
                  <c:v>2560.35</c:v>
                </c:pt>
                <c:pt idx="603">
                  <c:v>2530.85</c:v>
                </c:pt>
                <c:pt idx="604">
                  <c:v>2482.8000000000002</c:v>
                </c:pt>
                <c:pt idx="605">
                  <c:v>2499</c:v>
                </c:pt>
                <c:pt idx="606">
                  <c:v>2480.8000000000002</c:v>
                </c:pt>
                <c:pt idx="607">
                  <c:v>2485.1</c:v>
                </c:pt>
                <c:pt idx="608">
                  <c:v>2476.35</c:v>
                </c:pt>
                <c:pt idx="609">
                  <c:v>2462.6</c:v>
                </c:pt>
                <c:pt idx="610">
                  <c:v>2511.1999999999998</c:v>
                </c:pt>
                <c:pt idx="611">
                  <c:v>2447.4</c:v>
                </c:pt>
                <c:pt idx="612">
                  <c:v>2459.35</c:v>
                </c:pt>
                <c:pt idx="613">
                  <c:v>2406.1</c:v>
                </c:pt>
                <c:pt idx="614">
                  <c:v>2442.4499999999998</c:v>
                </c:pt>
                <c:pt idx="615">
                  <c:v>2455.1</c:v>
                </c:pt>
                <c:pt idx="616">
                  <c:v>2465.4499999999998</c:v>
                </c:pt>
                <c:pt idx="617">
                  <c:v>2461.4</c:v>
                </c:pt>
                <c:pt idx="618">
                  <c:v>2485.1</c:v>
                </c:pt>
                <c:pt idx="619">
                  <c:v>2484.85</c:v>
                </c:pt>
                <c:pt idx="620">
                  <c:v>2471</c:v>
                </c:pt>
                <c:pt idx="621">
                  <c:v>2455.35</c:v>
                </c:pt>
                <c:pt idx="622">
                  <c:v>2466.25</c:v>
                </c:pt>
                <c:pt idx="623">
                  <c:v>2460.65</c:v>
                </c:pt>
                <c:pt idx="624">
                  <c:v>2468.15</c:v>
                </c:pt>
                <c:pt idx="625">
                  <c:v>2484.1999999999998</c:v>
                </c:pt>
                <c:pt idx="626">
                  <c:v>2490.65</c:v>
                </c:pt>
                <c:pt idx="627">
                  <c:v>2494.0500000000002</c:v>
                </c:pt>
                <c:pt idx="628">
                  <c:v>2516.15</c:v>
                </c:pt>
                <c:pt idx="629">
                  <c:v>2511.4499999999998</c:v>
                </c:pt>
                <c:pt idx="630">
                  <c:v>2515.5</c:v>
                </c:pt>
                <c:pt idx="631">
                  <c:v>2527.1</c:v>
                </c:pt>
                <c:pt idx="632">
                  <c:v>2548.4499999999998</c:v>
                </c:pt>
                <c:pt idx="633">
                  <c:v>2579.6</c:v>
                </c:pt>
                <c:pt idx="634">
                  <c:v>2581</c:v>
                </c:pt>
                <c:pt idx="635">
                  <c:v>2577.5</c:v>
                </c:pt>
                <c:pt idx="636">
                  <c:v>2586.6999999999998</c:v>
                </c:pt>
                <c:pt idx="637">
                  <c:v>2582.8000000000002</c:v>
                </c:pt>
                <c:pt idx="638">
                  <c:v>2601.1999999999998</c:v>
                </c:pt>
                <c:pt idx="639">
                  <c:v>2637.6</c:v>
                </c:pt>
                <c:pt idx="640">
                  <c:v>2648.75</c:v>
                </c:pt>
                <c:pt idx="641">
                  <c:v>2634.85</c:v>
                </c:pt>
                <c:pt idx="642">
                  <c:v>2574.25</c:v>
                </c:pt>
                <c:pt idx="643">
                  <c:v>2576.75</c:v>
                </c:pt>
                <c:pt idx="644">
                  <c:v>2568.15</c:v>
                </c:pt>
                <c:pt idx="645">
                  <c:v>2612.15</c:v>
                </c:pt>
                <c:pt idx="646">
                  <c:v>2622.35</c:v>
                </c:pt>
                <c:pt idx="647">
                  <c:v>2600.5</c:v>
                </c:pt>
                <c:pt idx="648">
                  <c:v>2596.4</c:v>
                </c:pt>
                <c:pt idx="649">
                  <c:v>2548.75</c:v>
                </c:pt>
                <c:pt idx="650">
                  <c:v>2649.75</c:v>
                </c:pt>
                <c:pt idx="651">
                  <c:v>2686.2</c:v>
                </c:pt>
                <c:pt idx="652">
                  <c:v>2667.55</c:v>
                </c:pt>
                <c:pt idx="653">
                  <c:v>2597.1</c:v>
                </c:pt>
                <c:pt idx="654">
                  <c:v>2624</c:v>
                </c:pt>
                <c:pt idx="655">
                  <c:v>2590.0500000000002</c:v>
                </c:pt>
                <c:pt idx="656">
                  <c:v>2593.25</c:v>
                </c:pt>
                <c:pt idx="657">
                  <c:v>2643.85</c:v>
                </c:pt>
                <c:pt idx="658">
                  <c:v>2624.05</c:v>
                </c:pt>
                <c:pt idx="659">
                  <c:v>2576.4499999999998</c:v>
                </c:pt>
                <c:pt idx="660">
                  <c:v>2583.6999999999998</c:v>
                </c:pt>
                <c:pt idx="661">
                  <c:v>2536.1</c:v>
                </c:pt>
                <c:pt idx="662">
                  <c:v>2542.0500000000002</c:v>
                </c:pt>
                <c:pt idx="663">
                  <c:v>2558.4</c:v>
                </c:pt>
                <c:pt idx="664">
                  <c:v>2561.0500000000002</c:v>
                </c:pt>
                <c:pt idx="665">
                  <c:v>2568.0500000000002</c:v>
                </c:pt>
                <c:pt idx="666">
                  <c:v>2583.6</c:v>
                </c:pt>
                <c:pt idx="667">
                  <c:v>2593.25</c:v>
                </c:pt>
                <c:pt idx="668">
                  <c:v>2617.4499999999998</c:v>
                </c:pt>
                <c:pt idx="669">
                  <c:v>2621.1</c:v>
                </c:pt>
                <c:pt idx="670">
                  <c:v>2645.35</c:v>
                </c:pt>
                <c:pt idx="671">
                  <c:v>2666.2</c:v>
                </c:pt>
                <c:pt idx="672">
                  <c:v>2674.55</c:v>
                </c:pt>
                <c:pt idx="673">
                  <c:v>2718.1</c:v>
                </c:pt>
                <c:pt idx="674">
                  <c:v>2671.3</c:v>
                </c:pt>
                <c:pt idx="675">
                  <c:v>2663.25</c:v>
                </c:pt>
                <c:pt idx="676">
                  <c:v>2684.65</c:v>
                </c:pt>
                <c:pt idx="677">
                  <c:v>2710.3</c:v>
                </c:pt>
                <c:pt idx="678">
                  <c:v>2717.25</c:v>
                </c:pt>
                <c:pt idx="679">
                  <c:v>2722.25</c:v>
                </c:pt>
                <c:pt idx="680">
                  <c:v>2705.45</c:v>
                </c:pt>
                <c:pt idx="681">
                  <c:v>2707.35</c:v>
                </c:pt>
                <c:pt idx="682">
                  <c:v>2654.55</c:v>
                </c:pt>
                <c:pt idx="683">
                  <c:v>2619.85</c:v>
                </c:pt>
                <c:pt idx="684">
                  <c:v>2615.1</c:v>
                </c:pt>
                <c:pt idx="685">
                  <c:v>2662.85</c:v>
                </c:pt>
                <c:pt idx="686">
                  <c:v>2684.35</c:v>
                </c:pt>
                <c:pt idx="687">
                  <c:v>2634.2</c:v>
                </c:pt>
                <c:pt idx="688">
                  <c:v>2525.1999999999998</c:v>
                </c:pt>
                <c:pt idx="689">
                  <c:v>2537.4499999999998</c:v>
                </c:pt>
                <c:pt idx="690">
                  <c:v>2549.15</c:v>
                </c:pt>
                <c:pt idx="691">
                  <c:v>2507.35</c:v>
                </c:pt>
                <c:pt idx="692">
                  <c:v>2515.6999999999998</c:v>
                </c:pt>
                <c:pt idx="693">
                  <c:v>2501.4</c:v>
                </c:pt>
                <c:pt idx="694">
                  <c:v>2483.6999999999998</c:v>
                </c:pt>
                <c:pt idx="695">
                  <c:v>2460</c:v>
                </c:pt>
                <c:pt idx="696">
                  <c:v>2477.85</c:v>
                </c:pt>
                <c:pt idx="697">
                  <c:v>2457.5</c:v>
                </c:pt>
                <c:pt idx="698">
                  <c:v>2457.8000000000002</c:v>
                </c:pt>
                <c:pt idx="699">
                  <c:v>2503.0500000000002</c:v>
                </c:pt>
                <c:pt idx="700">
                  <c:v>2513.6</c:v>
                </c:pt>
                <c:pt idx="701">
                  <c:v>2508.8000000000002</c:v>
                </c:pt>
                <c:pt idx="702">
                  <c:v>2532.8000000000002</c:v>
                </c:pt>
                <c:pt idx="703">
                  <c:v>2520.35</c:v>
                </c:pt>
                <c:pt idx="704">
                  <c:v>2546.35</c:v>
                </c:pt>
                <c:pt idx="705">
                  <c:v>2518.3000000000002</c:v>
                </c:pt>
                <c:pt idx="706">
                  <c:v>2551.8000000000002</c:v>
                </c:pt>
                <c:pt idx="707">
                  <c:v>2550.6999999999998</c:v>
                </c:pt>
                <c:pt idx="708">
                  <c:v>2524.25</c:v>
                </c:pt>
                <c:pt idx="709">
                  <c:v>2519</c:v>
                </c:pt>
                <c:pt idx="710">
                  <c:v>2505.4</c:v>
                </c:pt>
                <c:pt idx="711">
                  <c:v>2653.9</c:v>
                </c:pt>
                <c:pt idx="712">
                  <c:v>2600.9</c:v>
                </c:pt>
                <c:pt idx="713">
                  <c:v>2583</c:v>
                </c:pt>
                <c:pt idx="714">
                  <c:v>2602.25</c:v>
                </c:pt>
                <c:pt idx="715">
                  <c:v>2590.5500000000002</c:v>
                </c:pt>
                <c:pt idx="716">
                  <c:v>2575.8000000000002</c:v>
                </c:pt>
                <c:pt idx="717">
                  <c:v>2566.4</c:v>
                </c:pt>
                <c:pt idx="718">
                  <c:v>2591.35</c:v>
                </c:pt>
                <c:pt idx="719">
                  <c:v>2550.65</c:v>
                </c:pt>
                <c:pt idx="720">
                  <c:v>2605.6</c:v>
                </c:pt>
                <c:pt idx="721">
                  <c:v>2599.6999999999998</c:v>
                </c:pt>
                <c:pt idx="722">
                  <c:v>2614</c:v>
                </c:pt>
                <c:pt idx="723">
                  <c:v>2667.95</c:v>
                </c:pt>
                <c:pt idx="724">
                  <c:v>2622.5</c:v>
                </c:pt>
                <c:pt idx="725">
                  <c:v>2696.45</c:v>
                </c:pt>
                <c:pt idx="726">
                  <c:v>2700.55</c:v>
                </c:pt>
                <c:pt idx="727">
                  <c:v>2702.1</c:v>
                </c:pt>
                <c:pt idx="728">
                  <c:v>2679.25</c:v>
                </c:pt>
                <c:pt idx="729">
                  <c:v>2660.55</c:v>
                </c:pt>
                <c:pt idx="730">
                  <c:v>2682.05</c:v>
                </c:pt>
                <c:pt idx="731">
                  <c:v>2692.75</c:v>
                </c:pt>
                <c:pt idx="732">
                  <c:v>2623.6</c:v>
                </c:pt>
                <c:pt idx="733">
                  <c:v>2583.5500000000002</c:v>
                </c:pt>
                <c:pt idx="734">
                  <c:v>2579.25</c:v>
                </c:pt>
                <c:pt idx="735">
                  <c:v>2528.15</c:v>
                </c:pt>
                <c:pt idx="736">
                  <c:v>2560.4</c:v>
                </c:pt>
                <c:pt idx="737">
                  <c:v>2571.4</c:v>
                </c:pt>
                <c:pt idx="738">
                  <c:v>2586.6</c:v>
                </c:pt>
                <c:pt idx="739">
                  <c:v>2580.4</c:v>
                </c:pt>
                <c:pt idx="740">
                  <c:v>2588.6999999999998</c:v>
                </c:pt>
                <c:pt idx="741">
                  <c:v>2577.15</c:v>
                </c:pt>
                <c:pt idx="742">
                  <c:v>2564.6</c:v>
                </c:pt>
                <c:pt idx="743">
                  <c:v>2573.1</c:v>
                </c:pt>
                <c:pt idx="744">
                  <c:v>2600.6</c:v>
                </c:pt>
                <c:pt idx="745">
                  <c:v>2603.6</c:v>
                </c:pt>
                <c:pt idx="746">
                  <c:v>2606</c:v>
                </c:pt>
                <c:pt idx="747">
                  <c:v>2659.85</c:v>
                </c:pt>
                <c:pt idx="748">
                  <c:v>2575.8000000000002</c:v>
                </c:pt>
                <c:pt idx="749">
                  <c:v>2571.5500000000002</c:v>
                </c:pt>
                <c:pt idx="750">
                  <c:v>2574.1999999999998</c:v>
                </c:pt>
                <c:pt idx="751">
                  <c:v>2588.25</c:v>
                </c:pt>
                <c:pt idx="752">
                  <c:v>2592.75</c:v>
                </c:pt>
                <c:pt idx="753">
                  <c:v>2626.7</c:v>
                </c:pt>
                <c:pt idx="754">
                  <c:v>2634.55</c:v>
                </c:pt>
                <c:pt idx="755">
                  <c:v>2682.05</c:v>
                </c:pt>
                <c:pt idx="756">
                  <c:v>2684.65</c:v>
                </c:pt>
                <c:pt idx="757">
                  <c:v>2644.5</c:v>
                </c:pt>
                <c:pt idx="758">
                  <c:v>2594.9499999999998</c:v>
                </c:pt>
                <c:pt idx="759">
                  <c:v>2613.6999999999998</c:v>
                </c:pt>
                <c:pt idx="760">
                  <c:v>2642.8</c:v>
                </c:pt>
                <c:pt idx="761">
                  <c:v>2650.35</c:v>
                </c:pt>
                <c:pt idx="762">
                  <c:v>2645.4</c:v>
                </c:pt>
                <c:pt idx="763">
                  <c:v>2627.95</c:v>
                </c:pt>
                <c:pt idx="764">
                  <c:v>2626.35</c:v>
                </c:pt>
                <c:pt idx="765">
                  <c:v>2635.25</c:v>
                </c:pt>
                <c:pt idx="766">
                  <c:v>2593</c:v>
                </c:pt>
                <c:pt idx="767">
                  <c:v>2637.4</c:v>
                </c:pt>
                <c:pt idx="768">
                  <c:v>2620.1</c:v>
                </c:pt>
                <c:pt idx="769">
                  <c:v>2581.9499999999998</c:v>
                </c:pt>
                <c:pt idx="770">
                  <c:v>2547.1</c:v>
                </c:pt>
                <c:pt idx="771">
                  <c:v>2623.6</c:v>
                </c:pt>
                <c:pt idx="772">
                  <c:v>2640.6</c:v>
                </c:pt>
                <c:pt idx="773">
                  <c:v>2607.4499999999998</c:v>
                </c:pt>
                <c:pt idx="774">
                  <c:v>2604.5</c:v>
                </c:pt>
                <c:pt idx="775">
                  <c:v>2567.9499999999998</c:v>
                </c:pt>
                <c:pt idx="776">
                  <c:v>2553.5</c:v>
                </c:pt>
                <c:pt idx="777">
                  <c:v>2568.5</c:v>
                </c:pt>
                <c:pt idx="778">
                  <c:v>2497.8000000000002</c:v>
                </c:pt>
                <c:pt idx="779">
                  <c:v>2497.75</c:v>
                </c:pt>
                <c:pt idx="780">
                  <c:v>2449.5500000000002</c:v>
                </c:pt>
                <c:pt idx="781">
                  <c:v>2490.6</c:v>
                </c:pt>
                <c:pt idx="782">
                  <c:v>2496.85</c:v>
                </c:pt>
                <c:pt idx="783">
                  <c:v>2472.9499999999998</c:v>
                </c:pt>
                <c:pt idx="784">
                  <c:v>2498.4</c:v>
                </c:pt>
                <c:pt idx="785">
                  <c:v>2401.5</c:v>
                </c:pt>
                <c:pt idx="786">
                  <c:v>2375.1999999999998</c:v>
                </c:pt>
                <c:pt idx="787">
                  <c:v>2282.35</c:v>
                </c:pt>
                <c:pt idx="788">
                  <c:v>2230.6</c:v>
                </c:pt>
                <c:pt idx="789">
                  <c:v>2233.4499999999998</c:v>
                </c:pt>
                <c:pt idx="790">
                  <c:v>2317.65</c:v>
                </c:pt>
                <c:pt idx="791">
                  <c:v>2320.65</c:v>
                </c:pt>
                <c:pt idx="792">
                  <c:v>2303.9</c:v>
                </c:pt>
                <c:pt idx="793">
                  <c:v>2252.6</c:v>
                </c:pt>
                <c:pt idx="794">
                  <c:v>2202.85</c:v>
                </c:pt>
                <c:pt idx="795">
                  <c:v>2205</c:v>
                </c:pt>
                <c:pt idx="796">
                  <c:v>2195.9</c:v>
                </c:pt>
                <c:pt idx="797">
                  <c:v>2110.4499999999998</c:v>
                </c:pt>
                <c:pt idx="798">
                  <c:v>2146.6999999999998</c:v>
                </c:pt>
                <c:pt idx="799">
                  <c:v>2146.5500000000002</c:v>
                </c:pt>
                <c:pt idx="800">
                  <c:v>2171</c:v>
                </c:pt>
                <c:pt idx="801">
                  <c:v>2196.9</c:v>
                </c:pt>
                <c:pt idx="802">
                  <c:v>2199.9</c:v>
                </c:pt>
                <c:pt idx="803">
                  <c:v>2197.6999999999998</c:v>
                </c:pt>
                <c:pt idx="804">
                  <c:v>2197.0500000000002</c:v>
                </c:pt>
                <c:pt idx="805">
                  <c:v>2211.6</c:v>
                </c:pt>
                <c:pt idx="806">
                  <c:v>2280.5</c:v>
                </c:pt>
                <c:pt idx="807">
                  <c:v>2291.9499999999998</c:v>
                </c:pt>
                <c:pt idx="808">
                  <c:v>2284.8000000000002</c:v>
                </c:pt>
                <c:pt idx="809">
                  <c:v>2308.4499999999998</c:v>
                </c:pt>
                <c:pt idx="810">
                  <c:v>2353.25</c:v>
                </c:pt>
                <c:pt idx="811">
                  <c:v>2348.9499999999998</c:v>
                </c:pt>
                <c:pt idx="812">
                  <c:v>2330.6</c:v>
                </c:pt>
                <c:pt idx="813">
                  <c:v>2280.1999999999998</c:v>
                </c:pt>
                <c:pt idx="814">
                  <c:v>2298.6999999999998</c:v>
                </c:pt>
                <c:pt idx="815">
                  <c:v>2309.65</c:v>
                </c:pt>
                <c:pt idx="816">
                  <c:v>2379.8000000000002</c:v>
                </c:pt>
                <c:pt idx="817">
                  <c:v>2325.9499999999998</c:v>
                </c:pt>
                <c:pt idx="818">
                  <c:v>2264.5500000000002</c:v>
                </c:pt>
                <c:pt idx="819">
                  <c:v>2291.4</c:v>
                </c:pt>
                <c:pt idx="820">
                  <c:v>2245</c:v>
                </c:pt>
                <c:pt idx="821">
                  <c:v>2217.25</c:v>
                </c:pt>
                <c:pt idx="822">
                  <c:v>2194.1</c:v>
                </c:pt>
                <c:pt idx="823">
                  <c:v>2138.8000000000002</c:v>
                </c:pt>
                <c:pt idx="824">
                  <c:v>2163.5</c:v>
                </c:pt>
                <c:pt idx="825">
                  <c:v>2180.4</c:v>
                </c:pt>
                <c:pt idx="826">
                  <c:v>2116.65</c:v>
                </c:pt>
                <c:pt idx="827">
                  <c:v>2149.1999999999998</c:v>
                </c:pt>
                <c:pt idx="828">
                  <c:v>2166.6</c:v>
                </c:pt>
                <c:pt idx="829">
                  <c:v>2171.5500000000002</c:v>
                </c:pt>
                <c:pt idx="830">
                  <c:v>2230.5</c:v>
                </c:pt>
                <c:pt idx="831">
                  <c:v>2234.85</c:v>
                </c:pt>
                <c:pt idx="832">
                  <c:v>2241.85</c:v>
                </c:pt>
                <c:pt idx="833">
                  <c:v>2145.1</c:v>
                </c:pt>
                <c:pt idx="834">
                  <c:v>2148.35</c:v>
                </c:pt>
                <c:pt idx="835">
                  <c:v>2100.75</c:v>
                </c:pt>
                <c:pt idx="836">
                  <c:v>2126.9499999999998</c:v>
                </c:pt>
                <c:pt idx="837">
                  <c:v>2197.9499999999998</c:v>
                </c:pt>
                <c:pt idx="838">
                  <c:v>2164.9499999999998</c:v>
                </c:pt>
                <c:pt idx="839">
                  <c:v>2113.0500000000002</c:v>
                </c:pt>
                <c:pt idx="840">
                  <c:v>2177.65</c:v>
                </c:pt>
                <c:pt idx="841">
                  <c:v>2152.15</c:v>
                </c:pt>
                <c:pt idx="842">
                  <c:v>2132.25</c:v>
                </c:pt>
                <c:pt idx="843">
                  <c:v>2163.0500000000002</c:v>
                </c:pt>
                <c:pt idx="844">
                  <c:v>2183.0500000000002</c:v>
                </c:pt>
                <c:pt idx="845">
                  <c:v>2164.8000000000002</c:v>
                </c:pt>
                <c:pt idx="846">
                  <c:v>2142.0500000000002</c:v>
                </c:pt>
                <c:pt idx="847">
                  <c:v>2139.8000000000002</c:v>
                </c:pt>
                <c:pt idx="848">
                  <c:v>2128.4499999999998</c:v>
                </c:pt>
                <c:pt idx="849">
                  <c:v>2078.15</c:v>
                </c:pt>
                <c:pt idx="850">
                  <c:v>2048.65</c:v>
                </c:pt>
                <c:pt idx="851">
                  <c:v>2015.9</c:v>
                </c:pt>
                <c:pt idx="852">
                  <c:v>1987.05</c:v>
                </c:pt>
                <c:pt idx="853">
                  <c:v>1975.1</c:v>
                </c:pt>
                <c:pt idx="854">
                  <c:v>1953</c:v>
                </c:pt>
                <c:pt idx="855">
                  <c:v>1965.9</c:v>
                </c:pt>
                <c:pt idx="856">
                  <c:v>1978.55</c:v>
                </c:pt>
                <c:pt idx="857">
                  <c:v>1993.5</c:v>
                </c:pt>
                <c:pt idx="858">
                  <c:v>2051.1999999999998</c:v>
                </c:pt>
                <c:pt idx="859">
                  <c:v>2102.0500000000002</c:v>
                </c:pt>
                <c:pt idx="860">
                  <c:v>2072.15</c:v>
                </c:pt>
                <c:pt idx="861">
                  <c:v>2038.2</c:v>
                </c:pt>
                <c:pt idx="862">
                  <c:v>2059.3000000000002</c:v>
                </c:pt>
                <c:pt idx="863">
                  <c:v>2094.4</c:v>
                </c:pt>
                <c:pt idx="864">
                  <c:v>2101.9499999999998</c:v>
                </c:pt>
                <c:pt idx="865">
                  <c:v>1997.9</c:v>
                </c:pt>
                <c:pt idx="866">
                  <c:v>1949</c:v>
                </c:pt>
                <c:pt idx="867">
                  <c:v>1943.95</c:v>
                </c:pt>
                <c:pt idx="868">
                  <c:v>2019.5</c:v>
                </c:pt>
                <c:pt idx="869">
                  <c:v>2091</c:v>
                </c:pt>
                <c:pt idx="870">
                  <c:v>2149.1</c:v>
                </c:pt>
                <c:pt idx="871">
                  <c:v>2172.1</c:v>
                </c:pt>
                <c:pt idx="872">
                  <c:v>2170.6999999999998</c:v>
                </c:pt>
                <c:pt idx="873">
                  <c:v>2171.4</c:v>
                </c:pt>
                <c:pt idx="874">
                  <c:v>2260.4</c:v>
                </c:pt>
                <c:pt idx="875">
                  <c:v>2269.9499999999998</c:v>
                </c:pt>
                <c:pt idx="876">
                  <c:v>2294.8000000000002</c:v>
                </c:pt>
                <c:pt idx="877">
                  <c:v>2312.5500000000002</c:v>
                </c:pt>
                <c:pt idx="878">
                  <c:v>2307.5500000000002</c:v>
                </c:pt>
                <c:pt idx="879">
                  <c:v>2286.5</c:v>
                </c:pt>
                <c:pt idx="880">
                  <c:v>2290.1</c:v>
                </c:pt>
                <c:pt idx="881">
                  <c:v>2228.5500000000002</c:v>
                </c:pt>
                <c:pt idx="882">
                  <c:v>2258</c:v>
                </c:pt>
                <c:pt idx="883">
                  <c:v>2283.15</c:v>
                </c:pt>
                <c:pt idx="884">
                  <c:v>2277.65</c:v>
                </c:pt>
                <c:pt idx="885">
                  <c:v>2264.35</c:v>
                </c:pt>
                <c:pt idx="886">
                  <c:v>2257.6</c:v>
                </c:pt>
                <c:pt idx="887">
                  <c:v>2306.6</c:v>
                </c:pt>
                <c:pt idx="888">
                  <c:v>2298.15</c:v>
                </c:pt>
                <c:pt idx="889">
                  <c:v>2327.9</c:v>
                </c:pt>
                <c:pt idx="890">
                  <c:v>2305.65</c:v>
                </c:pt>
                <c:pt idx="891">
                  <c:v>2273.75</c:v>
                </c:pt>
                <c:pt idx="892">
                  <c:v>2283.5500000000002</c:v>
                </c:pt>
                <c:pt idx="893">
                  <c:v>2295.35</c:v>
                </c:pt>
                <c:pt idx="894">
                  <c:v>2327.25</c:v>
                </c:pt>
                <c:pt idx="895">
                  <c:v>2284.6</c:v>
                </c:pt>
                <c:pt idx="896">
                  <c:v>2325.4</c:v>
                </c:pt>
                <c:pt idx="897">
                  <c:v>2261.8000000000002</c:v>
                </c:pt>
                <c:pt idx="898">
                  <c:v>2309.9</c:v>
                </c:pt>
                <c:pt idx="899">
                  <c:v>2369.5</c:v>
                </c:pt>
                <c:pt idx="900">
                  <c:v>2389.5500000000002</c:v>
                </c:pt>
                <c:pt idx="901">
                  <c:v>2363.6999999999998</c:v>
                </c:pt>
                <c:pt idx="902">
                  <c:v>2414.1999999999998</c:v>
                </c:pt>
                <c:pt idx="903">
                  <c:v>2413.15</c:v>
                </c:pt>
                <c:pt idx="904">
                  <c:v>2403.65</c:v>
                </c:pt>
                <c:pt idx="905">
                  <c:v>2407.0500000000002</c:v>
                </c:pt>
                <c:pt idx="906">
                  <c:v>2416.15</c:v>
                </c:pt>
                <c:pt idx="907">
                  <c:v>2391.4</c:v>
                </c:pt>
                <c:pt idx="908">
                  <c:v>2415.8000000000002</c:v>
                </c:pt>
                <c:pt idx="909">
                  <c:v>2401.25</c:v>
                </c:pt>
                <c:pt idx="910">
                  <c:v>2361.3000000000002</c:v>
                </c:pt>
                <c:pt idx="911">
                  <c:v>2360.15</c:v>
                </c:pt>
                <c:pt idx="912">
                  <c:v>2325.6</c:v>
                </c:pt>
                <c:pt idx="913">
                  <c:v>2306.85</c:v>
                </c:pt>
                <c:pt idx="914">
                  <c:v>2309.1</c:v>
                </c:pt>
                <c:pt idx="915">
                  <c:v>2301.4</c:v>
                </c:pt>
                <c:pt idx="916">
                  <c:v>2296.9499999999998</c:v>
                </c:pt>
                <c:pt idx="917">
                  <c:v>2300.65</c:v>
                </c:pt>
                <c:pt idx="918">
                  <c:v>2277.65</c:v>
                </c:pt>
                <c:pt idx="919">
                  <c:v>2272.85</c:v>
                </c:pt>
                <c:pt idx="920">
                  <c:v>2269.1</c:v>
                </c:pt>
                <c:pt idx="921">
                  <c:v>2230.25</c:v>
                </c:pt>
                <c:pt idx="922">
                  <c:v>2309.5</c:v>
                </c:pt>
                <c:pt idx="923">
                  <c:v>2320.9499999999998</c:v>
                </c:pt>
                <c:pt idx="924">
                  <c:v>2318.3000000000002</c:v>
                </c:pt>
                <c:pt idx="925">
                  <c:v>2304.35</c:v>
                </c:pt>
                <c:pt idx="926">
                  <c:v>2332.8000000000002</c:v>
                </c:pt>
                <c:pt idx="927">
                  <c:v>2339.75</c:v>
                </c:pt>
                <c:pt idx="928">
                  <c:v>2340.6</c:v>
                </c:pt>
                <c:pt idx="929">
                  <c:v>2321.6</c:v>
                </c:pt>
                <c:pt idx="930">
                  <c:v>2306.5</c:v>
                </c:pt>
                <c:pt idx="931">
                  <c:v>2343.65</c:v>
                </c:pt>
                <c:pt idx="932">
                  <c:v>2383.3000000000002</c:v>
                </c:pt>
                <c:pt idx="933">
                  <c:v>2344.85</c:v>
                </c:pt>
                <c:pt idx="934">
                  <c:v>2317.5500000000002</c:v>
                </c:pt>
                <c:pt idx="935">
                  <c:v>2329.4</c:v>
                </c:pt>
                <c:pt idx="936">
                  <c:v>2335.1</c:v>
                </c:pt>
                <c:pt idx="937">
                  <c:v>2349.0500000000002</c:v>
                </c:pt>
                <c:pt idx="938">
                  <c:v>2374.75</c:v>
                </c:pt>
                <c:pt idx="939">
                  <c:v>2394.1999999999998</c:v>
                </c:pt>
                <c:pt idx="940">
                  <c:v>2388.5500000000002</c:v>
                </c:pt>
                <c:pt idx="941">
                  <c:v>2399.4</c:v>
                </c:pt>
                <c:pt idx="942">
                  <c:v>2391.15</c:v>
                </c:pt>
                <c:pt idx="943">
                  <c:v>2406.65</c:v>
                </c:pt>
                <c:pt idx="944">
                  <c:v>2424.75</c:v>
                </c:pt>
                <c:pt idx="945">
                  <c:v>2404.9499999999998</c:v>
                </c:pt>
                <c:pt idx="946">
                  <c:v>2376.1999999999998</c:v>
                </c:pt>
                <c:pt idx="947">
                  <c:v>2400.15</c:v>
                </c:pt>
                <c:pt idx="948">
                  <c:v>2431.15</c:v>
                </c:pt>
                <c:pt idx="949">
                  <c:v>2431.9</c:v>
                </c:pt>
                <c:pt idx="950">
                  <c:v>2422.85</c:v>
                </c:pt>
                <c:pt idx="951">
                  <c:v>2411.35</c:v>
                </c:pt>
                <c:pt idx="952">
                  <c:v>2418.9</c:v>
                </c:pt>
                <c:pt idx="953">
                  <c:v>2407.1</c:v>
                </c:pt>
                <c:pt idx="954">
                  <c:v>2393.15</c:v>
                </c:pt>
                <c:pt idx="955">
                  <c:v>2389.65</c:v>
                </c:pt>
                <c:pt idx="956">
                  <c:v>2396.6</c:v>
                </c:pt>
                <c:pt idx="957">
                  <c:v>2436.85</c:v>
                </c:pt>
                <c:pt idx="958">
                  <c:v>2455.85</c:v>
                </c:pt>
                <c:pt idx="959">
                  <c:v>2454.1</c:v>
                </c:pt>
                <c:pt idx="960">
                  <c:v>2445.75</c:v>
                </c:pt>
                <c:pt idx="961">
                  <c:v>2478.65</c:v>
                </c:pt>
                <c:pt idx="962">
                  <c:v>2546.8000000000002</c:v>
                </c:pt>
                <c:pt idx="963">
                  <c:v>2654</c:v>
                </c:pt>
                <c:pt idx="964">
                  <c:v>2649.55</c:v>
                </c:pt>
                <c:pt idx="965">
                  <c:v>2646.75</c:v>
                </c:pt>
                <c:pt idx="966">
                  <c:v>2676.15</c:v>
                </c:pt>
                <c:pt idx="967">
                  <c:v>2645.1</c:v>
                </c:pt>
                <c:pt idx="968">
                  <c:v>2640.05</c:v>
                </c:pt>
                <c:pt idx="969">
                  <c:v>2669.4</c:v>
                </c:pt>
                <c:pt idx="970">
                  <c:v>2686.05</c:v>
                </c:pt>
                <c:pt idx="971">
                  <c:v>2708.65</c:v>
                </c:pt>
                <c:pt idx="972">
                  <c:v>2686.2</c:v>
                </c:pt>
                <c:pt idx="973">
                  <c:v>2704.05</c:v>
                </c:pt>
                <c:pt idx="974">
                  <c:v>2701.8</c:v>
                </c:pt>
                <c:pt idx="975">
                  <c:v>2685.3</c:v>
                </c:pt>
                <c:pt idx="976">
                  <c:v>2723.85</c:v>
                </c:pt>
                <c:pt idx="977">
                  <c:v>2709.5</c:v>
                </c:pt>
                <c:pt idx="978">
                  <c:v>2746.65</c:v>
                </c:pt>
                <c:pt idx="979">
                  <c:v>2782.3</c:v>
                </c:pt>
                <c:pt idx="980">
                  <c:v>2784.5</c:v>
                </c:pt>
                <c:pt idx="981">
                  <c:v>2812.45</c:v>
                </c:pt>
                <c:pt idx="982">
                  <c:v>2800.35</c:v>
                </c:pt>
                <c:pt idx="983">
                  <c:v>2722.25</c:v>
                </c:pt>
                <c:pt idx="984">
                  <c:v>2768.25</c:v>
                </c:pt>
                <c:pt idx="985">
                  <c:v>2775.45</c:v>
                </c:pt>
                <c:pt idx="986">
                  <c:v>2762.55</c:v>
                </c:pt>
                <c:pt idx="987">
                  <c:v>2786.35</c:v>
                </c:pt>
                <c:pt idx="988">
                  <c:v>2810.65</c:v>
                </c:pt>
                <c:pt idx="989">
                  <c:v>2800.9</c:v>
                </c:pt>
                <c:pt idx="990">
                  <c:v>2777.7</c:v>
                </c:pt>
                <c:pt idx="991">
                  <c:v>2780.6</c:v>
                </c:pt>
                <c:pt idx="992">
                  <c:v>2766.7</c:v>
                </c:pt>
                <c:pt idx="993">
                  <c:v>2801.05</c:v>
                </c:pt>
                <c:pt idx="994">
                  <c:v>2732.9</c:v>
                </c:pt>
                <c:pt idx="995">
                  <c:v>2724.1</c:v>
                </c:pt>
                <c:pt idx="996">
                  <c:v>2687.7</c:v>
                </c:pt>
                <c:pt idx="997">
                  <c:v>2677.95</c:v>
                </c:pt>
                <c:pt idx="998">
                  <c:v>2666.4</c:v>
                </c:pt>
                <c:pt idx="999">
                  <c:v>2645</c:v>
                </c:pt>
                <c:pt idx="1000">
                  <c:v>2633</c:v>
                </c:pt>
                <c:pt idx="1001">
                  <c:v>2634.15</c:v>
                </c:pt>
                <c:pt idx="1002">
                  <c:v>2619.4</c:v>
                </c:pt>
                <c:pt idx="1003">
                  <c:v>2486.0500000000002</c:v>
                </c:pt>
                <c:pt idx="1004">
                  <c:v>2483.8000000000002</c:v>
                </c:pt>
                <c:pt idx="1005">
                  <c:v>2426.4</c:v>
                </c:pt>
                <c:pt idx="1006">
                  <c:v>2404.5</c:v>
                </c:pt>
                <c:pt idx="1007">
                  <c:v>2392.3000000000002</c:v>
                </c:pt>
                <c:pt idx="1008">
                  <c:v>2390.4499999999998</c:v>
                </c:pt>
                <c:pt idx="1009">
                  <c:v>2381.8000000000002</c:v>
                </c:pt>
                <c:pt idx="1010">
                  <c:v>2384.5</c:v>
                </c:pt>
                <c:pt idx="1011">
                  <c:v>2371.5</c:v>
                </c:pt>
                <c:pt idx="1012">
                  <c:v>2357.6999999999998</c:v>
                </c:pt>
                <c:pt idx="1013">
                  <c:v>2377.1</c:v>
                </c:pt>
                <c:pt idx="1014">
                  <c:v>2386.85</c:v>
                </c:pt>
                <c:pt idx="1015">
                  <c:v>2332.8000000000002</c:v>
                </c:pt>
                <c:pt idx="1016">
                  <c:v>2333.3000000000002</c:v>
                </c:pt>
                <c:pt idx="1017">
                  <c:v>2334.75</c:v>
                </c:pt>
                <c:pt idx="1018">
                  <c:v>2361.4</c:v>
                </c:pt>
                <c:pt idx="1019">
                  <c:v>2342.4</c:v>
                </c:pt>
                <c:pt idx="1020">
                  <c:v>2348.6999999999998</c:v>
                </c:pt>
                <c:pt idx="1021">
                  <c:v>2358.1</c:v>
                </c:pt>
                <c:pt idx="1022">
                  <c:v>2378.15</c:v>
                </c:pt>
                <c:pt idx="1023">
                  <c:v>2434.9</c:v>
                </c:pt>
                <c:pt idx="1024">
                  <c:v>2408.65</c:v>
                </c:pt>
                <c:pt idx="1025">
                  <c:v>2417.4</c:v>
                </c:pt>
                <c:pt idx="1026">
                  <c:v>2412.35</c:v>
                </c:pt>
                <c:pt idx="1027">
                  <c:v>2414.85</c:v>
                </c:pt>
                <c:pt idx="1028">
                  <c:v>2436.6999999999998</c:v>
                </c:pt>
                <c:pt idx="1029">
                  <c:v>2444.15</c:v>
                </c:pt>
                <c:pt idx="1030">
                  <c:v>2451.4499999999998</c:v>
                </c:pt>
                <c:pt idx="1031">
                  <c:v>2447.5500000000002</c:v>
                </c:pt>
                <c:pt idx="1032">
                  <c:v>2481.65</c:v>
                </c:pt>
                <c:pt idx="1033">
                  <c:v>2472.5</c:v>
                </c:pt>
                <c:pt idx="1034">
                  <c:v>2499.0500000000002</c:v>
                </c:pt>
                <c:pt idx="1035">
                  <c:v>2487.3000000000002</c:v>
                </c:pt>
                <c:pt idx="1036">
                  <c:v>2478</c:v>
                </c:pt>
                <c:pt idx="1037">
                  <c:v>2471.3000000000002</c:v>
                </c:pt>
                <c:pt idx="1038">
                  <c:v>2492.5500000000002</c:v>
                </c:pt>
                <c:pt idx="1039">
                  <c:v>2460.1999999999998</c:v>
                </c:pt>
                <c:pt idx="1040">
                  <c:v>2448.65</c:v>
                </c:pt>
                <c:pt idx="1041">
                  <c:v>2490.15</c:v>
                </c:pt>
                <c:pt idx="1042">
                  <c:v>2480.5</c:v>
                </c:pt>
                <c:pt idx="1043">
                  <c:v>2490.25</c:v>
                </c:pt>
                <c:pt idx="1044">
                  <c:v>2514.35</c:v>
                </c:pt>
                <c:pt idx="1045">
                  <c:v>2482.9</c:v>
                </c:pt>
                <c:pt idx="1046">
                  <c:v>2417.6999999999998</c:v>
                </c:pt>
                <c:pt idx="1047">
                  <c:v>2407.9</c:v>
                </c:pt>
                <c:pt idx="1048">
                  <c:v>2391.9499999999998</c:v>
                </c:pt>
                <c:pt idx="1049">
                  <c:v>2364.6</c:v>
                </c:pt>
                <c:pt idx="1050">
                  <c:v>2366.5</c:v>
                </c:pt>
                <c:pt idx="1051">
                  <c:v>2378.8000000000002</c:v>
                </c:pt>
                <c:pt idx="1052">
                  <c:v>2356</c:v>
                </c:pt>
                <c:pt idx="1053">
                  <c:v>2359</c:v>
                </c:pt>
                <c:pt idx="1054">
                  <c:v>2339.3000000000002</c:v>
                </c:pt>
                <c:pt idx="1055">
                  <c:v>2342.0500000000002</c:v>
                </c:pt>
                <c:pt idx="1056">
                  <c:v>2363.25</c:v>
                </c:pt>
                <c:pt idx="1057">
                  <c:v>2358.8000000000002</c:v>
                </c:pt>
                <c:pt idx="1058">
                  <c:v>2358.3000000000002</c:v>
                </c:pt>
                <c:pt idx="1059">
                  <c:v>2340.0500000000002</c:v>
                </c:pt>
                <c:pt idx="1060">
                  <c:v>2321.6999999999998</c:v>
                </c:pt>
                <c:pt idx="1061">
                  <c:v>2326.4</c:v>
                </c:pt>
                <c:pt idx="1062">
                  <c:v>2354</c:v>
                </c:pt>
                <c:pt idx="1063">
                  <c:v>2344.0500000000002</c:v>
                </c:pt>
                <c:pt idx="1064">
                  <c:v>2336.5500000000002</c:v>
                </c:pt>
                <c:pt idx="1065">
                  <c:v>2362.25</c:v>
                </c:pt>
                <c:pt idx="1066">
                  <c:v>2344.15</c:v>
                </c:pt>
                <c:pt idx="1067">
                  <c:v>2359.75</c:v>
                </c:pt>
                <c:pt idx="1068">
                  <c:v>2374.25</c:v>
                </c:pt>
                <c:pt idx="1069">
                  <c:v>2376.25</c:v>
                </c:pt>
                <c:pt idx="1070">
                  <c:v>2376.85</c:v>
                </c:pt>
                <c:pt idx="1071">
                  <c:v>2328.9499999999998</c:v>
                </c:pt>
                <c:pt idx="1072">
                  <c:v>2402.1</c:v>
                </c:pt>
                <c:pt idx="1073">
                  <c:v>2432.9</c:v>
                </c:pt>
                <c:pt idx="1074">
                  <c:v>2411.1999999999998</c:v>
                </c:pt>
                <c:pt idx="1075">
                  <c:v>2390</c:v>
                </c:pt>
                <c:pt idx="1076">
                  <c:v>2394.65</c:v>
                </c:pt>
                <c:pt idx="1077">
                  <c:v>2407.65</c:v>
                </c:pt>
                <c:pt idx="1078">
                  <c:v>2408</c:v>
                </c:pt>
                <c:pt idx="1079">
                  <c:v>2353.75</c:v>
                </c:pt>
                <c:pt idx="1080">
                  <c:v>2407.6</c:v>
                </c:pt>
                <c:pt idx="1081">
                  <c:v>2406.5500000000002</c:v>
                </c:pt>
                <c:pt idx="1082">
                  <c:v>2379.85</c:v>
                </c:pt>
                <c:pt idx="1083">
                  <c:v>2360.65</c:v>
                </c:pt>
                <c:pt idx="1084">
                  <c:v>2307.75</c:v>
                </c:pt>
                <c:pt idx="1085">
                  <c:v>2349.4</c:v>
                </c:pt>
                <c:pt idx="1086">
                  <c:v>2397.4499999999998</c:v>
                </c:pt>
                <c:pt idx="1087">
                  <c:v>2436.65</c:v>
                </c:pt>
                <c:pt idx="1088">
                  <c:v>2458.9</c:v>
                </c:pt>
                <c:pt idx="1089">
                  <c:v>2460.65</c:v>
                </c:pt>
                <c:pt idx="1090">
                  <c:v>2454.4</c:v>
                </c:pt>
                <c:pt idx="1091">
                  <c:v>2462</c:v>
                </c:pt>
                <c:pt idx="1092">
                  <c:v>2476</c:v>
                </c:pt>
                <c:pt idx="1093">
                  <c:v>2409.9</c:v>
                </c:pt>
                <c:pt idx="1094">
                  <c:v>2405.25</c:v>
                </c:pt>
                <c:pt idx="1095">
                  <c:v>2408.3000000000002</c:v>
                </c:pt>
                <c:pt idx="1096">
                  <c:v>2373.1999999999998</c:v>
                </c:pt>
                <c:pt idx="1097">
                  <c:v>2399.1</c:v>
                </c:pt>
                <c:pt idx="1098">
                  <c:v>2431.5</c:v>
                </c:pt>
                <c:pt idx="1099">
                  <c:v>2398.75</c:v>
                </c:pt>
                <c:pt idx="1100">
                  <c:v>2317.9</c:v>
                </c:pt>
                <c:pt idx="1101">
                  <c:v>2237.0500000000002</c:v>
                </c:pt>
                <c:pt idx="1102">
                  <c:v>2318.6</c:v>
                </c:pt>
                <c:pt idx="1103">
                  <c:v>2337.3000000000002</c:v>
                </c:pt>
                <c:pt idx="1104">
                  <c:v>2353.1999999999998</c:v>
                </c:pt>
                <c:pt idx="1105">
                  <c:v>2312.0500000000002</c:v>
                </c:pt>
                <c:pt idx="1106">
                  <c:v>2215.1999999999998</c:v>
                </c:pt>
                <c:pt idx="1107">
                  <c:v>2226.3000000000002</c:v>
                </c:pt>
                <c:pt idx="1108">
                  <c:v>2244.0500000000002</c:v>
                </c:pt>
                <c:pt idx="1109">
                  <c:v>2210.85</c:v>
                </c:pt>
                <c:pt idx="1110">
                  <c:v>2204.75</c:v>
                </c:pt>
                <c:pt idx="1111">
                  <c:v>2227.85</c:v>
                </c:pt>
                <c:pt idx="1112">
                  <c:v>2198.5</c:v>
                </c:pt>
                <c:pt idx="1113">
                  <c:v>2174.5500000000002</c:v>
                </c:pt>
                <c:pt idx="1114">
                  <c:v>2201.1</c:v>
                </c:pt>
                <c:pt idx="1115">
                  <c:v>2196.9</c:v>
                </c:pt>
                <c:pt idx="1116">
                  <c:v>2193.5</c:v>
                </c:pt>
                <c:pt idx="1117">
                  <c:v>2177.9499999999998</c:v>
                </c:pt>
                <c:pt idx="1118">
                  <c:v>2143.4</c:v>
                </c:pt>
                <c:pt idx="1119">
                  <c:v>2132.0500000000002</c:v>
                </c:pt>
                <c:pt idx="1120">
                  <c:v>2163.3000000000002</c:v>
                </c:pt>
                <c:pt idx="1121">
                  <c:v>2178.85</c:v>
                </c:pt>
                <c:pt idx="1122">
                  <c:v>2179.25</c:v>
                </c:pt>
                <c:pt idx="1123">
                  <c:v>2167.6</c:v>
                </c:pt>
                <c:pt idx="1124">
                  <c:v>2181.1</c:v>
                </c:pt>
                <c:pt idx="1125">
                  <c:v>2146.85</c:v>
                </c:pt>
                <c:pt idx="1126">
                  <c:v>2163.9</c:v>
                </c:pt>
                <c:pt idx="1127">
                  <c:v>2196.1</c:v>
                </c:pt>
                <c:pt idx="1128">
                  <c:v>2215.1999999999998</c:v>
                </c:pt>
                <c:pt idx="1129">
                  <c:v>2241.5500000000002</c:v>
                </c:pt>
                <c:pt idx="1130">
                  <c:v>2263</c:v>
                </c:pt>
                <c:pt idx="1131">
                  <c:v>2235.5</c:v>
                </c:pt>
                <c:pt idx="1132">
                  <c:v>2216.25</c:v>
                </c:pt>
                <c:pt idx="1133">
                  <c:v>2236.65</c:v>
                </c:pt>
                <c:pt idx="1134">
                  <c:v>2269.5500000000002</c:v>
                </c:pt>
                <c:pt idx="1135">
                  <c:v>2245.6</c:v>
                </c:pt>
                <c:pt idx="1136">
                  <c:v>2232.85</c:v>
                </c:pt>
                <c:pt idx="1137">
                  <c:v>2230.4499999999998</c:v>
                </c:pt>
                <c:pt idx="1138">
                  <c:v>2248.6</c:v>
                </c:pt>
                <c:pt idx="1139">
                  <c:v>2263.9</c:v>
                </c:pt>
                <c:pt idx="1140">
                  <c:v>2300.4</c:v>
                </c:pt>
                <c:pt idx="1141">
                  <c:v>2391.3000000000002</c:v>
                </c:pt>
                <c:pt idx="1142">
                  <c:v>2399.6</c:v>
                </c:pt>
                <c:pt idx="1143">
                  <c:v>2409.35</c:v>
                </c:pt>
                <c:pt idx="1144">
                  <c:v>2367.65</c:v>
                </c:pt>
                <c:pt idx="1145">
                  <c:v>2355.9499999999998</c:v>
                </c:pt>
                <c:pt idx="1146">
                  <c:v>2363.15</c:v>
                </c:pt>
                <c:pt idx="1147">
                  <c:v>2332.6</c:v>
                </c:pt>
                <c:pt idx="1148">
                  <c:v>2351.15</c:v>
                </c:pt>
                <c:pt idx="1149">
                  <c:v>2398.5500000000002</c:v>
                </c:pt>
                <c:pt idx="1150">
                  <c:v>2372.35</c:v>
                </c:pt>
                <c:pt idx="1151">
                  <c:v>2375.9</c:v>
                </c:pt>
                <c:pt idx="1152">
                  <c:v>2429.1</c:v>
                </c:pt>
                <c:pt idx="1153">
                  <c:v>2391.1999999999998</c:v>
                </c:pt>
                <c:pt idx="1154">
                  <c:v>2368.85</c:v>
                </c:pt>
                <c:pt idx="1155">
                  <c:v>2417.3000000000002</c:v>
                </c:pt>
                <c:pt idx="1156">
                  <c:v>2450.5500000000002</c:v>
                </c:pt>
                <c:pt idx="1157">
                  <c:v>2426.5</c:v>
                </c:pt>
                <c:pt idx="1158">
                  <c:v>2387.5500000000002</c:v>
                </c:pt>
                <c:pt idx="1159">
                  <c:v>2395.4</c:v>
                </c:pt>
                <c:pt idx="1160">
                  <c:v>2406.6</c:v>
                </c:pt>
                <c:pt idx="1161">
                  <c:v>2384.3000000000002</c:v>
                </c:pt>
                <c:pt idx="1162">
                  <c:v>2388.9</c:v>
                </c:pt>
                <c:pt idx="1163">
                  <c:v>2402.25</c:v>
                </c:pt>
                <c:pt idx="1164">
                  <c:v>2370.35</c:v>
                </c:pt>
                <c:pt idx="1165">
                  <c:v>2311</c:v>
                </c:pt>
                <c:pt idx="1166">
                  <c:v>2305.9499999999998</c:v>
                </c:pt>
                <c:pt idx="1167">
                  <c:v>2333.4499999999998</c:v>
                </c:pt>
                <c:pt idx="1168">
                  <c:v>2315.3000000000002</c:v>
                </c:pt>
                <c:pt idx="1169">
                  <c:v>2343.9499999999998</c:v>
                </c:pt>
                <c:pt idx="1170">
                  <c:v>2320.0500000000002</c:v>
                </c:pt>
                <c:pt idx="1171">
                  <c:v>2370.75</c:v>
                </c:pt>
                <c:pt idx="1172">
                  <c:v>2374.75</c:v>
                </c:pt>
                <c:pt idx="1173">
                  <c:v>2350.4499999999998</c:v>
                </c:pt>
                <c:pt idx="1174">
                  <c:v>2292.1999999999998</c:v>
                </c:pt>
                <c:pt idx="1175">
                  <c:v>2260</c:v>
                </c:pt>
                <c:pt idx="1176">
                  <c:v>2256.15</c:v>
                </c:pt>
                <c:pt idx="1177">
                  <c:v>2184.1999999999998</c:v>
                </c:pt>
                <c:pt idx="1178">
                  <c:v>2127.75</c:v>
                </c:pt>
                <c:pt idx="1179">
                  <c:v>2139.3000000000002</c:v>
                </c:pt>
                <c:pt idx="1180">
                  <c:v>2133.0500000000002</c:v>
                </c:pt>
                <c:pt idx="1181">
                  <c:v>2138.1999999999998</c:v>
                </c:pt>
                <c:pt idx="1182">
                  <c:v>2154.1999999999998</c:v>
                </c:pt>
                <c:pt idx="1183">
                  <c:v>2135.85</c:v>
                </c:pt>
                <c:pt idx="1184">
                  <c:v>2157.35</c:v>
                </c:pt>
                <c:pt idx="1185">
                  <c:v>2129.4</c:v>
                </c:pt>
                <c:pt idx="1186">
                  <c:v>2120.25</c:v>
                </c:pt>
                <c:pt idx="1187">
                  <c:v>2130.75</c:v>
                </c:pt>
                <c:pt idx="1188">
                  <c:v>2132.1</c:v>
                </c:pt>
                <c:pt idx="1189">
                  <c:v>2177.6</c:v>
                </c:pt>
                <c:pt idx="1190">
                  <c:v>2185.35</c:v>
                </c:pt>
                <c:pt idx="1191">
                  <c:v>2192.1</c:v>
                </c:pt>
                <c:pt idx="1192">
                  <c:v>2131.15</c:v>
                </c:pt>
                <c:pt idx="1193">
                  <c:v>2136.6</c:v>
                </c:pt>
                <c:pt idx="1194">
                  <c:v>2132.5500000000002</c:v>
                </c:pt>
                <c:pt idx="1195">
                  <c:v>2094.15</c:v>
                </c:pt>
                <c:pt idx="1196">
                  <c:v>2102.35</c:v>
                </c:pt>
                <c:pt idx="1197">
                  <c:v>2060.0500000000002</c:v>
                </c:pt>
                <c:pt idx="1198">
                  <c:v>2055.6999999999998</c:v>
                </c:pt>
                <c:pt idx="1199">
                  <c:v>2072</c:v>
                </c:pt>
                <c:pt idx="1200">
                  <c:v>2071.3000000000002</c:v>
                </c:pt>
                <c:pt idx="1201">
                  <c:v>2122.1</c:v>
                </c:pt>
                <c:pt idx="1202">
                  <c:v>2164.35</c:v>
                </c:pt>
                <c:pt idx="1203">
                  <c:v>2176.6999999999998</c:v>
                </c:pt>
                <c:pt idx="1204">
                  <c:v>2166.75</c:v>
                </c:pt>
                <c:pt idx="1205">
                  <c:v>2143.85</c:v>
                </c:pt>
                <c:pt idx="1206">
                  <c:v>2179.35</c:v>
                </c:pt>
                <c:pt idx="1207">
                  <c:v>2163.15</c:v>
                </c:pt>
                <c:pt idx="1208">
                  <c:v>2173.1</c:v>
                </c:pt>
                <c:pt idx="1209">
                  <c:v>2177.8000000000002</c:v>
                </c:pt>
                <c:pt idx="1210">
                  <c:v>2150.5500000000002</c:v>
                </c:pt>
                <c:pt idx="1211">
                  <c:v>2152.5500000000002</c:v>
                </c:pt>
                <c:pt idx="1212">
                  <c:v>2158.15</c:v>
                </c:pt>
                <c:pt idx="1213">
                  <c:v>2138.1999999999998</c:v>
                </c:pt>
                <c:pt idx="1214">
                  <c:v>2138.4</c:v>
                </c:pt>
                <c:pt idx="1215">
                  <c:v>2139.65</c:v>
                </c:pt>
                <c:pt idx="1216">
                  <c:v>2160.8000000000002</c:v>
                </c:pt>
                <c:pt idx="1217">
                  <c:v>2139.35</c:v>
                </c:pt>
                <c:pt idx="1218">
                  <c:v>2115.9</c:v>
                </c:pt>
                <c:pt idx="1219">
                  <c:v>2111.0500000000002</c:v>
                </c:pt>
                <c:pt idx="1220">
                  <c:v>2095</c:v>
                </c:pt>
                <c:pt idx="1221">
                  <c:v>2068.25</c:v>
                </c:pt>
                <c:pt idx="1222">
                  <c:v>2033.2</c:v>
                </c:pt>
                <c:pt idx="1223">
                  <c:v>2063.3000000000002</c:v>
                </c:pt>
                <c:pt idx="1224">
                  <c:v>2079.0500000000002</c:v>
                </c:pt>
                <c:pt idx="1225">
                  <c:v>2060.9</c:v>
                </c:pt>
                <c:pt idx="1226">
                  <c:v>2052.5500000000002</c:v>
                </c:pt>
                <c:pt idx="1227">
                  <c:v>2026.8</c:v>
                </c:pt>
                <c:pt idx="1228">
                  <c:v>2037.8</c:v>
                </c:pt>
                <c:pt idx="1229">
                  <c:v>2098.6999999999998</c:v>
                </c:pt>
                <c:pt idx="1230">
                  <c:v>2128.1999999999998</c:v>
                </c:pt>
                <c:pt idx="1231">
                  <c:v>2143.5</c:v>
                </c:pt>
                <c:pt idx="1232">
                  <c:v>2124.4499999999998</c:v>
                </c:pt>
                <c:pt idx="1233">
                  <c:v>2123.5</c:v>
                </c:pt>
                <c:pt idx="1234">
                  <c:v>2159.25</c:v>
                </c:pt>
                <c:pt idx="1235">
                  <c:v>2133.9</c:v>
                </c:pt>
                <c:pt idx="1236">
                  <c:v>2132.25</c:v>
                </c:pt>
                <c:pt idx="1237">
                  <c:v>2142.25</c:v>
                </c:pt>
                <c:pt idx="1238">
                  <c:v>2162.6</c:v>
                </c:pt>
                <c:pt idx="1239">
                  <c:v>2124.65</c:v>
                </c:pt>
                <c:pt idx="1240">
                  <c:v>2139.15</c:v>
                </c:pt>
                <c:pt idx="1241">
                  <c:v>2141.65</c:v>
                </c:pt>
                <c:pt idx="1242">
                  <c:v>2161.65</c:v>
                </c:pt>
              </c:numCache>
            </c:numRef>
          </c:val>
          <c:smooth val="0"/>
          <c:extLst>
            <c:ext xmlns:c16="http://schemas.microsoft.com/office/drawing/2014/chart" uri="{C3380CC4-5D6E-409C-BE32-E72D297353CC}">
              <c16:uniqueId val="{00000000-B692-4877-BBF4-66AB7F439D44}"/>
            </c:ext>
          </c:extLst>
        </c:ser>
        <c:dLbls>
          <c:showLegendKey val="0"/>
          <c:showVal val="0"/>
          <c:showCatName val="0"/>
          <c:showSerName val="0"/>
          <c:showPercent val="0"/>
          <c:showBubbleSize val="0"/>
        </c:dLbls>
        <c:smooth val="0"/>
        <c:axId val="1583305455"/>
        <c:axId val="1583296335"/>
      </c:lineChart>
      <c:dateAx>
        <c:axId val="15833054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96335"/>
        <c:crosses val="autoZero"/>
        <c:auto val="1"/>
        <c:lblOffset val="100"/>
        <c:baseTimeUnit val="days"/>
      </c:dateAx>
      <c:valAx>
        <c:axId val="1583296335"/>
        <c:scaling>
          <c:orientation val="minMax"/>
          <c:max val="3100"/>
          <c:min val="18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54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512251744021567"/>
          <c:y val="0.10377343073327777"/>
          <c:w val="0.7420539931440191"/>
          <c:h val="0.67438839044957588"/>
        </c:manualLayout>
      </c:layout>
      <c:areaChart>
        <c:grouping val="stacked"/>
        <c:varyColors val="0"/>
        <c:ser>
          <c:idx val="0"/>
          <c:order val="0"/>
          <c:spPr>
            <a:solidFill>
              <a:srgbClr val="2C41CA"/>
            </a:solidFill>
            <a:ln>
              <a:noFill/>
            </a:ln>
            <a:effectLst/>
          </c:spP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price'!$E$6:$E$1248</c:f>
              <c:numCache>
                <c:formatCode>General</c:formatCode>
                <c:ptCount val="1243"/>
                <c:pt idx="0">
                  <c:v>1.3683799999999999</c:v>
                </c:pt>
                <c:pt idx="1">
                  <c:v>1.212707</c:v>
                </c:pt>
                <c:pt idx="2">
                  <c:v>1.0314859999999999</c:v>
                </c:pt>
                <c:pt idx="3">
                  <c:v>1.6109560000000001</c:v>
                </c:pt>
                <c:pt idx="4">
                  <c:v>0.90341000000000005</c:v>
                </c:pt>
                <c:pt idx="5">
                  <c:v>0.94487900000000002</c:v>
                </c:pt>
                <c:pt idx="6">
                  <c:v>2.494678</c:v>
                </c:pt>
                <c:pt idx="7">
                  <c:v>1.0106919999999999</c:v>
                </c:pt>
                <c:pt idx="8">
                  <c:v>1.5251060000000001</c:v>
                </c:pt>
                <c:pt idx="9">
                  <c:v>1.0967290000000001</c:v>
                </c:pt>
                <c:pt idx="10">
                  <c:v>1.9727730000000001</c:v>
                </c:pt>
                <c:pt idx="11">
                  <c:v>3.1987429999999999</c:v>
                </c:pt>
                <c:pt idx="12">
                  <c:v>4.3486479999999998</c:v>
                </c:pt>
                <c:pt idx="13">
                  <c:v>0.66759800000000002</c:v>
                </c:pt>
                <c:pt idx="14">
                  <c:v>1.2234449999999999</c:v>
                </c:pt>
                <c:pt idx="15">
                  <c:v>2.2356859999999998</c:v>
                </c:pt>
                <c:pt idx="16">
                  <c:v>3.1569539999999998</c:v>
                </c:pt>
                <c:pt idx="17">
                  <c:v>1.400717</c:v>
                </c:pt>
                <c:pt idx="18">
                  <c:v>3.0891359999999999</c:v>
                </c:pt>
                <c:pt idx="19">
                  <c:v>1.1043620000000001</c:v>
                </c:pt>
                <c:pt idx="20">
                  <c:v>0.96980299999999997</c:v>
                </c:pt>
                <c:pt idx="21">
                  <c:v>1.4062110000000001</c:v>
                </c:pt>
                <c:pt idx="22">
                  <c:v>0.99243599999999998</c:v>
                </c:pt>
                <c:pt idx="23">
                  <c:v>0.83979400000000004</c:v>
                </c:pt>
                <c:pt idx="24">
                  <c:v>0.84715099999999999</c:v>
                </c:pt>
                <c:pt idx="25">
                  <c:v>0.88548700000000002</c:v>
                </c:pt>
                <c:pt idx="26">
                  <c:v>0.75636099999999995</c:v>
                </c:pt>
                <c:pt idx="27">
                  <c:v>1.2930280000000001</c:v>
                </c:pt>
                <c:pt idx="28">
                  <c:v>4.2596530000000001</c:v>
                </c:pt>
                <c:pt idx="29">
                  <c:v>5.5055069999999997</c:v>
                </c:pt>
                <c:pt idx="30">
                  <c:v>1.224146</c:v>
                </c:pt>
                <c:pt idx="31">
                  <c:v>0.73228199999999999</c:v>
                </c:pt>
                <c:pt idx="32">
                  <c:v>0.98799499999999996</c:v>
                </c:pt>
                <c:pt idx="33">
                  <c:v>0.76938799999999996</c:v>
                </c:pt>
                <c:pt idx="34">
                  <c:v>0.69398400000000005</c:v>
                </c:pt>
                <c:pt idx="35">
                  <c:v>1.3207949999999999</c:v>
                </c:pt>
                <c:pt idx="36">
                  <c:v>0.86163199999999995</c:v>
                </c:pt>
                <c:pt idx="37">
                  <c:v>1.1699600000000001</c:v>
                </c:pt>
                <c:pt idx="38">
                  <c:v>0.77111200000000002</c:v>
                </c:pt>
                <c:pt idx="39">
                  <c:v>0.80747400000000003</c:v>
                </c:pt>
                <c:pt idx="40">
                  <c:v>1.2843789999999999</c:v>
                </c:pt>
                <c:pt idx="41">
                  <c:v>1.700294</c:v>
                </c:pt>
                <c:pt idx="42">
                  <c:v>2.4277120000000001</c:v>
                </c:pt>
                <c:pt idx="43">
                  <c:v>7.242235</c:v>
                </c:pt>
                <c:pt idx="44">
                  <c:v>1.053695</c:v>
                </c:pt>
                <c:pt idx="45">
                  <c:v>1.74169</c:v>
                </c:pt>
                <c:pt idx="46">
                  <c:v>1.4710460000000001</c:v>
                </c:pt>
                <c:pt idx="47">
                  <c:v>2.7015829999999998</c:v>
                </c:pt>
                <c:pt idx="48">
                  <c:v>1.242346</c:v>
                </c:pt>
                <c:pt idx="49">
                  <c:v>1.060039</c:v>
                </c:pt>
                <c:pt idx="50">
                  <c:v>1.128034</c:v>
                </c:pt>
                <c:pt idx="51">
                  <c:v>0.75991399999999998</c:v>
                </c:pt>
                <c:pt idx="52">
                  <c:v>1.4037539999999999</c:v>
                </c:pt>
                <c:pt idx="53">
                  <c:v>1.050745</c:v>
                </c:pt>
                <c:pt idx="54">
                  <c:v>1.874722</c:v>
                </c:pt>
                <c:pt idx="55">
                  <c:v>1.0472699999999999</c:v>
                </c:pt>
                <c:pt idx="56">
                  <c:v>2.440747</c:v>
                </c:pt>
                <c:pt idx="57">
                  <c:v>0.84285600000000005</c:v>
                </c:pt>
                <c:pt idx="58">
                  <c:v>2.685864</c:v>
                </c:pt>
                <c:pt idx="59">
                  <c:v>1.2145490000000001</c:v>
                </c:pt>
                <c:pt idx="60">
                  <c:v>2.0565630000000001</c:v>
                </c:pt>
                <c:pt idx="61">
                  <c:v>1.1192839999999999</c:v>
                </c:pt>
                <c:pt idx="62">
                  <c:v>1.105297</c:v>
                </c:pt>
                <c:pt idx="63">
                  <c:v>1.7406820000000001</c:v>
                </c:pt>
                <c:pt idx="64">
                  <c:v>3.3395839999999999</c:v>
                </c:pt>
                <c:pt idx="65">
                  <c:v>1.9777070000000001</c:v>
                </c:pt>
                <c:pt idx="66">
                  <c:v>1.7787820000000001</c:v>
                </c:pt>
                <c:pt idx="67">
                  <c:v>1.293622</c:v>
                </c:pt>
                <c:pt idx="68">
                  <c:v>0.99748800000000004</c:v>
                </c:pt>
                <c:pt idx="69">
                  <c:v>1.7879780000000001</c:v>
                </c:pt>
                <c:pt idx="70">
                  <c:v>3.2878959999999999</c:v>
                </c:pt>
                <c:pt idx="71">
                  <c:v>1.643913</c:v>
                </c:pt>
                <c:pt idx="72">
                  <c:v>1.1782049999999999</c:v>
                </c:pt>
                <c:pt idx="73">
                  <c:v>3.2888920000000001</c:v>
                </c:pt>
                <c:pt idx="74">
                  <c:v>1.111275</c:v>
                </c:pt>
                <c:pt idx="75">
                  <c:v>0.89751700000000001</c:v>
                </c:pt>
                <c:pt idx="76">
                  <c:v>1.8652580000000001</c:v>
                </c:pt>
                <c:pt idx="77">
                  <c:v>0.89261800000000002</c:v>
                </c:pt>
                <c:pt idx="78">
                  <c:v>0.84411800000000003</c:v>
                </c:pt>
                <c:pt idx="79">
                  <c:v>2.4236529999999998</c:v>
                </c:pt>
                <c:pt idx="80">
                  <c:v>1.570754</c:v>
                </c:pt>
                <c:pt idx="81">
                  <c:v>1.617408</c:v>
                </c:pt>
                <c:pt idx="82">
                  <c:v>0.93665500000000002</c:v>
                </c:pt>
                <c:pt idx="83">
                  <c:v>1.4730000000000001</c:v>
                </c:pt>
                <c:pt idx="84">
                  <c:v>3.2366809999999999</c:v>
                </c:pt>
                <c:pt idx="85">
                  <c:v>1.568111</c:v>
                </c:pt>
                <c:pt idx="86">
                  <c:v>1.929665</c:v>
                </c:pt>
                <c:pt idx="87">
                  <c:v>1.2748729999999999</c:v>
                </c:pt>
                <c:pt idx="88">
                  <c:v>1.805685</c:v>
                </c:pt>
                <c:pt idx="89">
                  <c:v>2.3230729999999999</c:v>
                </c:pt>
                <c:pt idx="90">
                  <c:v>1.6104000000000001</c:v>
                </c:pt>
                <c:pt idx="91">
                  <c:v>1.8881250000000001</c:v>
                </c:pt>
                <c:pt idx="92">
                  <c:v>2.074103</c:v>
                </c:pt>
                <c:pt idx="93">
                  <c:v>1.4242840000000001</c:v>
                </c:pt>
                <c:pt idx="94">
                  <c:v>2.0838070000000002</c:v>
                </c:pt>
                <c:pt idx="95">
                  <c:v>1.896387</c:v>
                </c:pt>
                <c:pt idx="96">
                  <c:v>1.55566</c:v>
                </c:pt>
                <c:pt idx="97">
                  <c:v>2.859858</c:v>
                </c:pt>
                <c:pt idx="98">
                  <c:v>7.0654300000000001</c:v>
                </c:pt>
                <c:pt idx="99">
                  <c:v>2.2260659999999999</c:v>
                </c:pt>
                <c:pt idx="100">
                  <c:v>2.3523459999999998</c:v>
                </c:pt>
                <c:pt idx="101">
                  <c:v>1.4784299999999999</c:v>
                </c:pt>
                <c:pt idx="102">
                  <c:v>1.962402</c:v>
                </c:pt>
                <c:pt idx="103">
                  <c:v>1.1319790000000001</c:v>
                </c:pt>
                <c:pt idx="104">
                  <c:v>3.0427789999999999</c:v>
                </c:pt>
                <c:pt idx="105">
                  <c:v>3.8360829999999999</c:v>
                </c:pt>
                <c:pt idx="106">
                  <c:v>2.9890889999999999</c:v>
                </c:pt>
                <c:pt idx="107">
                  <c:v>2.7748740000000001</c:v>
                </c:pt>
                <c:pt idx="108">
                  <c:v>3.4351850000000002</c:v>
                </c:pt>
                <c:pt idx="109">
                  <c:v>1.1202259999999999</c:v>
                </c:pt>
                <c:pt idx="110">
                  <c:v>1.3100879999999999</c:v>
                </c:pt>
                <c:pt idx="111">
                  <c:v>1.3514930000000001</c:v>
                </c:pt>
                <c:pt idx="112">
                  <c:v>2.495962</c:v>
                </c:pt>
                <c:pt idx="113">
                  <c:v>2.2801520000000002</c:v>
                </c:pt>
                <c:pt idx="114">
                  <c:v>3.7526269999999999</c:v>
                </c:pt>
                <c:pt idx="115">
                  <c:v>1.4169069999999999</c:v>
                </c:pt>
                <c:pt idx="116">
                  <c:v>2.2293400000000001</c:v>
                </c:pt>
                <c:pt idx="117">
                  <c:v>1.454404</c:v>
                </c:pt>
                <c:pt idx="118">
                  <c:v>2.152415</c:v>
                </c:pt>
                <c:pt idx="119">
                  <c:v>1.4266890000000001</c:v>
                </c:pt>
                <c:pt idx="120">
                  <c:v>1.341405</c:v>
                </c:pt>
                <c:pt idx="121">
                  <c:v>1.4755849999999999</c:v>
                </c:pt>
                <c:pt idx="122">
                  <c:v>1.1118859999999999</c:v>
                </c:pt>
                <c:pt idx="123">
                  <c:v>1.845629</c:v>
                </c:pt>
                <c:pt idx="124">
                  <c:v>1.5262119999999999</c:v>
                </c:pt>
                <c:pt idx="125">
                  <c:v>1.3258909999999999</c:v>
                </c:pt>
                <c:pt idx="126">
                  <c:v>1.2423869999999999</c:v>
                </c:pt>
                <c:pt idx="127">
                  <c:v>1.738356</c:v>
                </c:pt>
                <c:pt idx="128">
                  <c:v>1.856868</c:v>
                </c:pt>
                <c:pt idx="129">
                  <c:v>1.1456729999999999</c:v>
                </c:pt>
                <c:pt idx="130">
                  <c:v>1.80033</c:v>
                </c:pt>
                <c:pt idx="131">
                  <c:v>1.30647</c:v>
                </c:pt>
                <c:pt idx="132">
                  <c:v>3.683249</c:v>
                </c:pt>
                <c:pt idx="133">
                  <c:v>1.6996579999999999</c:v>
                </c:pt>
                <c:pt idx="134">
                  <c:v>1.98804</c:v>
                </c:pt>
                <c:pt idx="135">
                  <c:v>1.6279490000000001</c:v>
                </c:pt>
                <c:pt idx="136">
                  <c:v>1.781509</c:v>
                </c:pt>
                <c:pt idx="137">
                  <c:v>2.2061959999999998</c:v>
                </c:pt>
                <c:pt idx="138">
                  <c:v>1.5213429999999999</c:v>
                </c:pt>
                <c:pt idx="139">
                  <c:v>1.0357050000000001</c:v>
                </c:pt>
                <c:pt idx="140">
                  <c:v>1.409168</c:v>
                </c:pt>
                <c:pt idx="141">
                  <c:v>1.1353800000000001</c:v>
                </c:pt>
                <c:pt idx="142">
                  <c:v>1.334967</c:v>
                </c:pt>
                <c:pt idx="143">
                  <c:v>1.341909</c:v>
                </c:pt>
                <c:pt idx="144">
                  <c:v>1.3892599999999999</c:v>
                </c:pt>
                <c:pt idx="145">
                  <c:v>1.326354</c:v>
                </c:pt>
                <c:pt idx="146">
                  <c:v>0.85560199999999997</c:v>
                </c:pt>
                <c:pt idx="147">
                  <c:v>1.1321129999999999</c:v>
                </c:pt>
                <c:pt idx="148">
                  <c:v>1.357416</c:v>
                </c:pt>
                <c:pt idx="149">
                  <c:v>1.9924740000000001</c:v>
                </c:pt>
                <c:pt idx="150">
                  <c:v>2.5284800000000001</c:v>
                </c:pt>
                <c:pt idx="151">
                  <c:v>2.1161479999999999</c:v>
                </c:pt>
                <c:pt idx="152">
                  <c:v>1.4199600000000001</c:v>
                </c:pt>
                <c:pt idx="153">
                  <c:v>0.69957599999999998</c:v>
                </c:pt>
                <c:pt idx="154">
                  <c:v>1.8921559999999999</c:v>
                </c:pt>
                <c:pt idx="155">
                  <c:v>2.4773580000000002</c:v>
                </c:pt>
                <c:pt idx="156">
                  <c:v>1.6886639999999999</c:v>
                </c:pt>
                <c:pt idx="157">
                  <c:v>3.408925</c:v>
                </c:pt>
                <c:pt idx="158">
                  <c:v>2.6580469999999998</c:v>
                </c:pt>
                <c:pt idx="159">
                  <c:v>1.8428850000000001</c:v>
                </c:pt>
                <c:pt idx="160">
                  <c:v>1.3822730000000001</c:v>
                </c:pt>
                <c:pt idx="161">
                  <c:v>1.333005</c:v>
                </c:pt>
                <c:pt idx="162">
                  <c:v>2.7625959999999998</c:v>
                </c:pt>
                <c:pt idx="163">
                  <c:v>1.21515</c:v>
                </c:pt>
                <c:pt idx="164">
                  <c:v>2.0527410000000001</c:v>
                </c:pt>
                <c:pt idx="165">
                  <c:v>2.5950129999999998</c:v>
                </c:pt>
                <c:pt idx="166">
                  <c:v>1.6519109999999999</c:v>
                </c:pt>
                <c:pt idx="167">
                  <c:v>2.4252669999999998</c:v>
                </c:pt>
                <c:pt idx="168">
                  <c:v>0.95335099999999995</c:v>
                </c:pt>
                <c:pt idx="169">
                  <c:v>0.92276800000000003</c:v>
                </c:pt>
                <c:pt idx="170">
                  <c:v>0.90041899999999997</c:v>
                </c:pt>
                <c:pt idx="171">
                  <c:v>1.2742389999999999</c:v>
                </c:pt>
                <c:pt idx="172">
                  <c:v>1.650744</c:v>
                </c:pt>
                <c:pt idx="173">
                  <c:v>0.55989299999999997</c:v>
                </c:pt>
                <c:pt idx="174">
                  <c:v>1.878762</c:v>
                </c:pt>
                <c:pt idx="175">
                  <c:v>0.92418</c:v>
                </c:pt>
                <c:pt idx="176">
                  <c:v>0.55681599999999998</c:v>
                </c:pt>
                <c:pt idx="177">
                  <c:v>1.0337689999999999</c:v>
                </c:pt>
                <c:pt idx="178">
                  <c:v>0.68364599999999998</c:v>
                </c:pt>
                <c:pt idx="179">
                  <c:v>1.0661989999999999</c:v>
                </c:pt>
                <c:pt idx="180">
                  <c:v>2.0696910000000002</c:v>
                </c:pt>
                <c:pt idx="181">
                  <c:v>1.655915</c:v>
                </c:pt>
                <c:pt idx="182">
                  <c:v>0.98840300000000003</c:v>
                </c:pt>
                <c:pt idx="183">
                  <c:v>2.1315689999999998</c:v>
                </c:pt>
                <c:pt idx="184">
                  <c:v>1.247552</c:v>
                </c:pt>
                <c:pt idx="185">
                  <c:v>2.2609020000000002</c:v>
                </c:pt>
                <c:pt idx="186">
                  <c:v>3.2310560000000002</c:v>
                </c:pt>
                <c:pt idx="187">
                  <c:v>1.7182249999999999</c:v>
                </c:pt>
                <c:pt idx="188">
                  <c:v>2.0638380000000001</c:v>
                </c:pt>
                <c:pt idx="189">
                  <c:v>3.3850210000000001</c:v>
                </c:pt>
                <c:pt idx="190">
                  <c:v>1.3080860000000001</c:v>
                </c:pt>
                <c:pt idx="191">
                  <c:v>2.0717949999999998</c:v>
                </c:pt>
                <c:pt idx="192">
                  <c:v>1.3214950000000001</c:v>
                </c:pt>
                <c:pt idx="193">
                  <c:v>1.641588</c:v>
                </c:pt>
                <c:pt idx="194">
                  <c:v>1.006993</c:v>
                </c:pt>
                <c:pt idx="195">
                  <c:v>1.795164</c:v>
                </c:pt>
                <c:pt idx="196">
                  <c:v>2.54053</c:v>
                </c:pt>
                <c:pt idx="197">
                  <c:v>0.94823199999999996</c:v>
                </c:pt>
                <c:pt idx="198">
                  <c:v>0.98244200000000004</c:v>
                </c:pt>
                <c:pt idx="199">
                  <c:v>4.3680450000000004</c:v>
                </c:pt>
                <c:pt idx="200">
                  <c:v>1.6964710000000001</c:v>
                </c:pt>
                <c:pt idx="201">
                  <c:v>1.2918289999999999</c:v>
                </c:pt>
                <c:pt idx="202">
                  <c:v>1.13337</c:v>
                </c:pt>
                <c:pt idx="203">
                  <c:v>1.374215</c:v>
                </c:pt>
                <c:pt idx="204">
                  <c:v>2.4433929999999999</c:v>
                </c:pt>
                <c:pt idx="205">
                  <c:v>1.2620169999999999</c:v>
                </c:pt>
                <c:pt idx="206">
                  <c:v>1.6242220000000001</c:v>
                </c:pt>
                <c:pt idx="207">
                  <c:v>1.1755770000000001</c:v>
                </c:pt>
                <c:pt idx="208">
                  <c:v>1.700877</c:v>
                </c:pt>
                <c:pt idx="209">
                  <c:v>1.322446</c:v>
                </c:pt>
                <c:pt idx="210">
                  <c:v>1.219166</c:v>
                </c:pt>
                <c:pt idx="211">
                  <c:v>0.70204599999999995</c:v>
                </c:pt>
                <c:pt idx="212">
                  <c:v>1.0972599999999999</c:v>
                </c:pt>
                <c:pt idx="213">
                  <c:v>1.9013549999999999</c:v>
                </c:pt>
                <c:pt idx="214">
                  <c:v>1.200637</c:v>
                </c:pt>
                <c:pt idx="215">
                  <c:v>1.695654</c:v>
                </c:pt>
                <c:pt idx="216">
                  <c:v>0.85282899999999995</c:v>
                </c:pt>
                <c:pt idx="217">
                  <c:v>2.7611659999999998</c:v>
                </c:pt>
                <c:pt idx="218">
                  <c:v>9.2162670000000002</c:v>
                </c:pt>
                <c:pt idx="219">
                  <c:v>1.431962</c:v>
                </c:pt>
                <c:pt idx="220">
                  <c:v>1.2722530000000001</c:v>
                </c:pt>
                <c:pt idx="221">
                  <c:v>0.79234499999999997</c:v>
                </c:pt>
                <c:pt idx="222">
                  <c:v>1.1372770000000001</c:v>
                </c:pt>
                <c:pt idx="223">
                  <c:v>1.368242</c:v>
                </c:pt>
                <c:pt idx="224">
                  <c:v>1.1707970000000001</c:v>
                </c:pt>
                <c:pt idx="225">
                  <c:v>1.0826659999999999</c:v>
                </c:pt>
                <c:pt idx="226">
                  <c:v>0.87400999999999995</c:v>
                </c:pt>
                <c:pt idx="227">
                  <c:v>0.67930699999999999</c:v>
                </c:pt>
                <c:pt idx="228">
                  <c:v>2.0650780000000002</c:v>
                </c:pt>
                <c:pt idx="229">
                  <c:v>1.4762820000000001</c:v>
                </c:pt>
                <c:pt idx="230">
                  <c:v>1.7614879999999999</c:v>
                </c:pt>
                <c:pt idx="231">
                  <c:v>1.280975</c:v>
                </c:pt>
                <c:pt idx="232">
                  <c:v>2.4564859999999999</c:v>
                </c:pt>
                <c:pt idx="233">
                  <c:v>1.233447</c:v>
                </c:pt>
                <c:pt idx="234">
                  <c:v>1.184642</c:v>
                </c:pt>
                <c:pt idx="235">
                  <c:v>1.627702</c:v>
                </c:pt>
                <c:pt idx="236">
                  <c:v>2.9770810000000001</c:v>
                </c:pt>
                <c:pt idx="237">
                  <c:v>1.9028890000000001</c:v>
                </c:pt>
                <c:pt idx="238">
                  <c:v>1.0553539999999999</c:v>
                </c:pt>
                <c:pt idx="239">
                  <c:v>1.929308</c:v>
                </c:pt>
                <c:pt idx="240">
                  <c:v>1.30047</c:v>
                </c:pt>
                <c:pt idx="241">
                  <c:v>3.641632</c:v>
                </c:pt>
                <c:pt idx="242">
                  <c:v>1.7130099999999999</c:v>
                </c:pt>
                <c:pt idx="243">
                  <c:v>0.46479599999999999</c:v>
                </c:pt>
                <c:pt idx="244">
                  <c:v>1.0986610000000001</c:v>
                </c:pt>
                <c:pt idx="245">
                  <c:v>1.4890570000000001</c:v>
                </c:pt>
                <c:pt idx="246">
                  <c:v>1.9020010000000001</c:v>
                </c:pt>
                <c:pt idx="247">
                  <c:v>2.454564</c:v>
                </c:pt>
                <c:pt idx="248">
                  <c:v>1.9136649999999999</c:v>
                </c:pt>
                <c:pt idx="249">
                  <c:v>1.5365839999999999</c:v>
                </c:pt>
                <c:pt idx="250">
                  <c:v>3.3427539999999998</c:v>
                </c:pt>
                <c:pt idx="251">
                  <c:v>1.6727300000000001</c:v>
                </c:pt>
                <c:pt idx="252">
                  <c:v>1.945173</c:v>
                </c:pt>
                <c:pt idx="253">
                  <c:v>1.6409860000000001</c:v>
                </c:pt>
                <c:pt idx="254">
                  <c:v>2.022116</c:v>
                </c:pt>
                <c:pt idx="255">
                  <c:v>0.95794999999999997</c:v>
                </c:pt>
                <c:pt idx="256">
                  <c:v>4.029712</c:v>
                </c:pt>
                <c:pt idx="257">
                  <c:v>2.129934</c:v>
                </c:pt>
                <c:pt idx="258">
                  <c:v>1.723549</c:v>
                </c:pt>
                <c:pt idx="259">
                  <c:v>1.3572120000000001</c:v>
                </c:pt>
                <c:pt idx="260">
                  <c:v>1.152244</c:v>
                </c:pt>
                <c:pt idx="261">
                  <c:v>2.1114009999999999</c:v>
                </c:pt>
                <c:pt idx="262">
                  <c:v>1.5529470000000001</c:v>
                </c:pt>
                <c:pt idx="263">
                  <c:v>1.417729</c:v>
                </c:pt>
                <c:pt idx="264">
                  <c:v>1.0978889999999999</c:v>
                </c:pt>
                <c:pt idx="265">
                  <c:v>1.1303270000000001</c:v>
                </c:pt>
                <c:pt idx="266">
                  <c:v>1.7279260000000001</c:v>
                </c:pt>
                <c:pt idx="267">
                  <c:v>0.94699500000000003</c:v>
                </c:pt>
                <c:pt idx="268">
                  <c:v>1.051237</c:v>
                </c:pt>
                <c:pt idx="269">
                  <c:v>1.2971779999999999</c:v>
                </c:pt>
                <c:pt idx="270">
                  <c:v>1.2840309999999999</c:v>
                </c:pt>
                <c:pt idx="271">
                  <c:v>1.464161</c:v>
                </c:pt>
                <c:pt idx="272">
                  <c:v>1.713875</c:v>
                </c:pt>
                <c:pt idx="273">
                  <c:v>2.2960310000000002</c:v>
                </c:pt>
                <c:pt idx="274">
                  <c:v>3.1187309999999999</c:v>
                </c:pt>
                <c:pt idx="275">
                  <c:v>1.738872</c:v>
                </c:pt>
                <c:pt idx="276">
                  <c:v>1.8863920000000001</c:v>
                </c:pt>
                <c:pt idx="277">
                  <c:v>1.751085</c:v>
                </c:pt>
                <c:pt idx="278">
                  <c:v>1.5603990000000001</c:v>
                </c:pt>
                <c:pt idx="279">
                  <c:v>0.95701099999999995</c:v>
                </c:pt>
                <c:pt idx="280">
                  <c:v>2.1353089999999999</c:v>
                </c:pt>
                <c:pt idx="281">
                  <c:v>2.1666699999999999</c:v>
                </c:pt>
                <c:pt idx="282">
                  <c:v>3.6119270000000001</c:v>
                </c:pt>
                <c:pt idx="283">
                  <c:v>3.9062589999999999</c:v>
                </c:pt>
                <c:pt idx="284">
                  <c:v>1.911629</c:v>
                </c:pt>
                <c:pt idx="285">
                  <c:v>1.6688620000000001</c:v>
                </c:pt>
                <c:pt idx="286">
                  <c:v>5.5697619999999999</c:v>
                </c:pt>
                <c:pt idx="287">
                  <c:v>3.298003</c:v>
                </c:pt>
                <c:pt idx="288">
                  <c:v>0.92010099999999995</c:v>
                </c:pt>
                <c:pt idx="289">
                  <c:v>1.912642</c:v>
                </c:pt>
                <c:pt idx="290">
                  <c:v>1.432671</c:v>
                </c:pt>
                <c:pt idx="291">
                  <c:v>1.7640359999999999</c:v>
                </c:pt>
                <c:pt idx="292">
                  <c:v>1.4795290000000001</c:v>
                </c:pt>
                <c:pt idx="293">
                  <c:v>2.8188089999999999</c:v>
                </c:pt>
                <c:pt idx="294">
                  <c:v>1.754286</c:v>
                </c:pt>
                <c:pt idx="295">
                  <c:v>1.9770099999999999</c:v>
                </c:pt>
                <c:pt idx="296">
                  <c:v>1.4064049999999999</c:v>
                </c:pt>
                <c:pt idx="297">
                  <c:v>1.30521</c:v>
                </c:pt>
                <c:pt idx="298">
                  <c:v>3.3128649999999999</c:v>
                </c:pt>
                <c:pt idx="299">
                  <c:v>2.129791</c:v>
                </c:pt>
                <c:pt idx="300">
                  <c:v>3.4027259999999999</c:v>
                </c:pt>
                <c:pt idx="301">
                  <c:v>1.738656</c:v>
                </c:pt>
                <c:pt idx="302">
                  <c:v>0.833789</c:v>
                </c:pt>
                <c:pt idx="303">
                  <c:v>1.945519</c:v>
                </c:pt>
                <c:pt idx="304">
                  <c:v>3.6462150000000002</c:v>
                </c:pt>
                <c:pt idx="305">
                  <c:v>2.1633100000000001</c:v>
                </c:pt>
                <c:pt idx="306">
                  <c:v>0.98697599999999996</c:v>
                </c:pt>
                <c:pt idx="307">
                  <c:v>1.8209329999999999</c:v>
                </c:pt>
                <c:pt idx="308">
                  <c:v>1.729552</c:v>
                </c:pt>
                <c:pt idx="309">
                  <c:v>3.1230980000000002</c:v>
                </c:pt>
                <c:pt idx="310">
                  <c:v>1.754677</c:v>
                </c:pt>
                <c:pt idx="311">
                  <c:v>1.402423</c:v>
                </c:pt>
                <c:pt idx="312">
                  <c:v>1.449122</c:v>
                </c:pt>
                <c:pt idx="313">
                  <c:v>3.974253</c:v>
                </c:pt>
                <c:pt idx="314">
                  <c:v>4.1025470000000004</c:v>
                </c:pt>
                <c:pt idx="315">
                  <c:v>11.061076</c:v>
                </c:pt>
                <c:pt idx="316">
                  <c:v>7.8260480000000001</c:v>
                </c:pt>
                <c:pt idx="317">
                  <c:v>1.2074450000000001</c:v>
                </c:pt>
                <c:pt idx="318">
                  <c:v>5.5291860000000002</c:v>
                </c:pt>
                <c:pt idx="319">
                  <c:v>1.83738</c:v>
                </c:pt>
                <c:pt idx="320">
                  <c:v>1.592495</c:v>
                </c:pt>
                <c:pt idx="321">
                  <c:v>1.6317470000000001</c:v>
                </c:pt>
                <c:pt idx="322">
                  <c:v>1.1169340000000001</c:v>
                </c:pt>
                <c:pt idx="323">
                  <c:v>0.97409999999999997</c:v>
                </c:pt>
                <c:pt idx="324">
                  <c:v>1.6147180000000001</c:v>
                </c:pt>
                <c:pt idx="325">
                  <c:v>1.9148510000000001</c:v>
                </c:pt>
                <c:pt idx="326">
                  <c:v>1.663959</c:v>
                </c:pt>
                <c:pt idx="327">
                  <c:v>1.2645820000000001</c:v>
                </c:pt>
                <c:pt idx="328">
                  <c:v>1.8800209999999999</c:v>
                </c:pt>
                <c:pt idx="329">
                  <c:v>0.81228199999999995</c:v>
                </c:pt>
                <c:pt idx="330">
                  <c:v>0.68942999999999999</c:v>
                </c:pt>
                <c:pt idx="331">
                  <c:v>1.170617</c:v>
                </c:pt>
                <c:pt idx="332">
                  <c:v>2.6102660000000002</c:v>
                </c:pt>
                <c:pt idx="333">
                  <c:v>1.5589869999999999</c:v>
                </c:pt>
                <c:pt idx="334">
                  <c:v>1.813439</c:v>
                </c:pt>
                <c:pt idx="335">
                  <c:v>8.2778100000000006</c:v>
                </c:pt>
                <c:pt idx="336">
                  <c:v>1.619256</c:v>
                </c:pt>
                <c:pt idx="337">
                  <c:v>2.595307</c:v>
                </c:pt>
                <c:pt idx="338">
                  <c:v>2.1403829999999999</c:v>
                </c:pt>
                <c:pt idx="339">
                  <c:v>2.1191019999999998</c:v>
                </c:pt>
                <c:pt idx="340">
                  <c:v>1.395292</c:v>
                </c:pt>
                <c:pt idx="341">
                  <c:v>2.307512</c:v>
                </c:pt>
                <c:pt idx="342">
                  <c:v>4.9518659999999999</c:v>
                </c:pt>
                <c:pt idx="343">
                  <c:v>1.404398</c:v>
                </c:pt>
                <c:pt idx="344">
                  <c:v>1.991778</c:v>
                </c:pt>
                <c:pt idx="345">
                  <c:v>1.804108</c:v>
                </c:pt>
                <c:pt idx="346">
                  <c:v>2.3376939999999999</c:v>
                </c:pt>
                <c:pt idx="347">
                  <c:v>3.3921709999999998</c:v>
                </c:pt>
                <c:pt idx="348">
                  <c:v>2.821129</c:v>
                </c:pt>
                <c:pt idx="349">
                  <c:v>4.9095639999999996</c:v>
                </c:pt>
                <c:pt idx="350">
                  <c:v>3.3885510000000001</c:v>
                </c:pt>
                <c:pt idx="351">
                  <c:v>2.3089930000000001</c:v>
                </c:pt>
                <c:pt idx="352">
                  <c:v>1.189343</c:v>
                </c:pt>
                <c:pt idx="353">
                  <c:v>1.127294</c:v>
                </c:pt>
                <c:pt idx="354">
                  <c:v>1.1534489999999999</c:v>
                </c:pt>
                <c:pt idx="355">
                  <c:v>1.890255</c:v>
                </c:pt>
                <c:pt idx="356">
                  <c:v>1.1753089999999999</c:v>
                </c:pt>
                <c:pt idx="357">
                  <c:v>1.221495</c:v>
                </c:pt>
                <c:pt idx="358">
                  <c:v>1.4278729999999999</c:v>
                </c:pt>
                <c:pt idx="359">
                  <c:v>3.1863600000000001</c:v>
                </c:pt>
                <c:pt idx="360">
                  <c:v>2.1688610000000001</c:v>
                </c:pt>
                <c:pt idx="361">
                  <c:v>3.0270269999999999</c:v>
                </c:pt>
                <c:pt idx="362">
                  <c:v>3.507809</c:v>
                </c:pt>
                <c:pt idx="363">
                  <c:v>3.504486</c:v>
                </c:pt>
                <c:pt idx="364">
                  <c:v>2.9950130000000001</c:v>
                </c:pt>
                <c:pt idx="365">
                  <c:v>4.2206380000000001</c:v>
                </c:pt>
                <c:pt idx="366">
                  <c:v>2.4874019999999999</c:v>
                </c:pt>
                <c:pt idx="367">
                  <c:v>2.7514029999999998</c:v>
                </c:pt>
                <c:pt idx="368">
                  <c:v>2.2925149999999999</c:v>
                </c:pt>
                <c:pt idx="369">
                  <c:v>2.3226689999999999</c:v>
                </c:pt>
                <c:pt idx="370">
                  <c:v>1.012157</c:v>
                </c:pt>
                <c:pt idx="371">
                  <c:v>2.0407609999999998</c:v>
                </c:pt>
                <c:pt idx="372">
                  <c:v>1.8207040000000001</c:v>
                </c:pt>
                <c:pt idx="373">
                  <c:v>1.3541110000000001</c:v>
                </c:pt>
                <c:pt idx="374">
                  <c:v>1.587199</c:v>
                </c:pt>
                <c:pt idx="375">
                  <c:v>1.501261</c:v>
                </c:pt>
                <c:pt idx="376">
                  <c:v>2.326244</c:v>
                </c:pt>
                <c:pt idx="377">
                  <c:v>2.8480840000000001</c:v>
                </c:pt>
                <c:pt idx="378">
                  <c:v>0.62915200000000004</c:v>
                </c:pt>
                <c:pt idx="379">
                  <c:v>1.1204240000000001</c:v>
                </c:pt>
                <c:pt idx="380">
                  <c:v>0.831596</c:v>
                </c:pt>
                <c:pt idx="381">
                  <c:v>1.2107749999999999</c:v>
                </c:pt>
                <c:pt idx="382">
                  <c:v>2.2585160000000002</c:v>
                </c:pt>
                <c:pt idx="383">
                  <c:v>1.1277779999999999</c:v>
                </c:pt>
                <c:pt idx="384">
                  <c:v>1.0329950000000001</c:v>
                </c:pt>
                <c:pt idx="385">
                  <c:v>0.57668299999999995</c:v>
                </c:pt>
                <c:pt idx="386">
                  <c:v>2.363302</c:v>
                </c:pt>
                <c:pt idx="387">
                  <c:v>2.5536949999999998</c:v>
                </c:pt>
                <c:pt idx="388">
                  <c:v>1.397975</c:v>
                </c:pt>
                <c:pt idx="389">
                  <c:v>0.95786499999999997</c:v>
                </c:pt>
                <c:pt idx="390">
                  <c:v>1.2924599999999999</c:v>
                </c:pt>
                <c:pt idx="391">
                  <c:v>0.88647399999999998</c:v>
                </c:pt>
                <c:pt idx="392">
                  <c:v>1.758661</c:v>
                </c:pt>
                <c:pt idx="393">
                  <c:v>1.149076</c:v>
                </c:pt>
                <c:pt idx="394">
                  <c:v>1.5575110000000001</c:v>
                </c:pt>
                <c:pt idx="395">
                  <c:v>1.315445</c:v>
                </c:pt>
                <c:pt idx="396">
                  <c:v>1.956115</c:v>
                </c:pt>
                <c:pt idx="397">
                  <c:v>1.7275339999999999</c:v>
                </c:pt>
                <c:pt idx="398">
                  <c:v>1.445004</c:v>
                </c:pt>
                <c:pt idx="399">
                  <c:v>1.7937110000000001</c:v>
                </c:pt>
                <c:pt idx="400">
                  <c:v>1.587091</c:v>
                </c:pt>
                <c:pt idx="401">
                  <c:v>2.3647649999999998</c:v>
                </c:pt>
                <c:pt idx="402">
                  <c:v>1.551469</c:v>
                </c:pt>
                <c:pt idx="403">
                  <c:v>4.369332</c:v>
                </c:pt>
                <c:pt idx="404">
                  <c:v>1.323064</c:v>
                </c:pt>
                <c:pt idx="405">
                  <c:v>1.2730950000000001</c:v>
                </c:pt>
                <c:pt idx="406">
                  <c:v>3.0476519999999998</c:v>
                </c:pt>
                <c:pt idx="407">
                  <c:v>1.5994060000000001</c:v>
                </c:pt>
                <c:pt idx="408">
                  <c:v>1.3912040000000001</c:v>
                </c:pt>
                <c:pt idx="409">
                  <c:v>2.979841</c:v>
                </c:pt>
                <c:pt idx="410">
                  <c:v>2.3996</c:v>
                </c:pt>
                <c:pt idx="411">
                  <c:v>0.88127800000000001</c:v>
                </c:pt>
                <c:pt idx="412">
                  <c:v>1.0172049999999999</c:v>
                </c:pt>
                <c:pt idx="413">
                  <c:v>1.1898280000000001</c:v>
                </c:pt>
                <c:pt idx="414">
                  <c:v>1.150738</c:v>
                </c:pt>
                <c:pt idx="415">
                  <c:v>1.376844</c:v>
                </c:pt>
                <c:pt idx="416">
                  <c:v>1.00827</c:v>
                </c:pt>
                <c:pt idx="417">
                  <c:v>1.310629</c:v>
                </c:pt>
                <c:pt idx="418">
                  <c:v>0.52635299999999996</c:v>
                </c:pt>
                <c:pt idx="419">
                  <c:v>1.3056810000000001</c:v>
                </c:pt>
                <c:pt idx="420">
                  <c:v>1.635216</c:v>
                </c:pt>
                <c:pt idx="421">
                  <c:v>1.073278</c:v>
                </c:pt>
                <c:pt idx="422">
                  <c:v>0.89377600000000001</c:v>
                </c:pt>
                <c:pt idx="423">
                  <c:v>1.174984</c:v>
                </c:pt>
                <c:pt idx="424">
                  <c:v>1.945695</c:v>
                </c:pt>
                <c:pt idx="425">
                  <c:v>1.468642</c:v>
                </c:pt>
                <c:pt idx="426">
                  <c:v>1.65622</c:v>
                </c:pt>
                <c:pt idx="427">
                  <c:v>1.969036</c:v>
                </c:pt>
                <c:pt idx="428">
                  <c:v>2.5433370000000002</c:v>
                </c:pt>
                <c:pt idx="429">
                  <c:v>2.166569</c:v>
                </c:pt>
                <c:pt idx="430">
                  <c:v>1.5132049999999999</c:v>
                </c:pt>
                <c:pt idx="431">
                  <c:v>1.677929</c:v>
                </c:pt>
                <c:pt idx="432">
                  <c:v>2.0122429999999998</c:v>
                </c:pt>
                <c:pt idx="433">
                  <c:v>1.6058049999999999</c:v>
                </c:pt>
                <c:pt idx="434">
                  <c:v>3.925967</c:v>
                </c:pt>
                <c:pt idx="435">
                  <c:v>1.5737540000000001</c:v>
                </c:pt>
                <c:pt idx="436">
                  <c:v>3.108717</c:v>
                </c:pt>
                <c:pt idx="437">
                  <c:v>2.1880389999999998</c:v>
                </c:pt>
                <c:pt idx="438">
                  <c:v>1.345599</c:v>
                </c:pt>
                <c:pt idx="439">
                  <c:v>3.0956839999999999</c:v>
                </c:pt>
                <c:pt idx="440">
                  <c:v>1.2652140000000001</c:v>
                </c:pt>
                <c:pt idx="441">
                  <c:v>1.880641</c:v>
                </c:pt>
                <c:pt idx="442">
                  <c:v>0.73513700000000004</c:v>
                </c:pt>
                <c:pt idx="443">
                  <c:v>1.0236700000000001</c:v>
                </c:pt>
                <c:pt idx="444">
                  <c:v>0.81660999999999995</c:v>
                </c:pt>
                <c:pt idx="445">
                  <c:v>1.0888059999999999</c:v>
                </c:pt>
                <c:pt idx="446">
                  <c:v>0.94423100000000004</c:v>
                </c:pt>
                <c:pt idx="447">
                  <c:v>1.756043</c:v>
                </c:pt>
                <c:pt idx="448">
                  <c:v>1.4205779999999999</c:v>
                </c:pt>
                <c:pt idx="449">
                  <c:v>1.4570289999999999</c:v>
                </c:pt>
                <c:pt idx="450">
                  <c:v>0.76080899999999996</c:v>
                </c:pt>
                <c:pt idx="451">
                  <c:v>0.77106200000000003</c:v>
                </c:pt>
                <c:pt idx="452">
                  <c:v>1.823094</c:v>
                </c:pt>
                <c:pt idx="453">
                  <c:v>0.74502199999999996</c:v>
                </c:pt>
                <c:pt idx="454">
                  <c:v>1.473411</c:v>
                </c:pt>
                <c:pt idx="455">
                  <c:v>1.3386769999999999</c:v>
                </c:pt>
                <c:pt idx="456">
                  <c:v>1.125583</c:v>
                </c:pt>
                <c:pt idx="457">
                  <c:v>1.5951230000000001</c:v>
                </c:pt>
                <c:pt idx="458">
                  <c:v>1.267131</c:v>
                </c:pt>
                <c:pt idx="459">
                  <c:v>0.92041399999999995</c:v>
                </c:pt>
                <c:pt idx="460">
                  <c:v>0.875135</c:v>
                </c:pt>
                <c:pt idx="461">
                  <c:v>1.7848120000000001</c:v>
                </c:pt>
                <c:pt idx="462">
                  <c:v>2.65056</c:v>
                </c:pt>
                <c:pt idx="463">
                  <c:v>1.4358359999999999</c:v>
                </c:pt>
                <c:pt idx="464">
                  <c:v>0.92270700000000005</c:v>
                </c:pt>
                <c:pt idx="465">
                  <c:v>3.6081599999999998</c:v>
                </c:pt>
                <c:pt idx="466">
                  <c:v>1.272343</c:v>
                </c:pt>
                <c:pt idx="467">
                  <c:v>1.084689</c:v>
                </c:pt>
                <c:pt idx="468">
                  <c:v>1.253538</c:v>
                </c:pt>
                <c:pt idx="469">
                  <c:v>0.95489900000000005</c:v>
                </c:pt>
                <c:pt idx="470">
                  <c:v>1.5319769999999999</c:v>
                </c:pt>
                <c:pt idx="471">
                  <c:v>1.6250100000000001</c:v>
                </c:pt>
                <c:pt idx="472">
                  <c:v>1.697398</c:v>
                </c:pt>
                <c:pt idx="473">
                  <c:v>1.092373</c:v>
                </c:pt>
                <c:pt idx="474">
                  <c:v>1.468771</c:v>
                </c:pt>
                <c:pt idx="475">
                  <c:v>1.083342</c:v>
                </c:pt>
                <c:pt idx="476">
                  <c:v>1.9099280000000001</c:v>
                </c:pt>
                <c:pt idx="477">
                  <c:v>1.5873349999999999</c:v>
                </c:pt>
                <c:pt idx="478">
                  <c:v>1.585626</c:v>
                </c:pt>
                <c:pt idx="479">
                  <c:v>1.2495670000000001</c:v>
                </c:pt>
                <c:pt idx="480">
                  <c:v>1.6123460000000001</c:v>
                </c:pt>
                <c:pt idx="481">
                  <c:v>1.0867910000000001</c:v>
                </c:pt>
                <c:pt idx="482">
                  <c:v>1.2635479999999999</c:v>
                </c:pt>
                <c:pt idx="483">
                  <c:v>1.1227780000000001</c:v>
                </c:pt>
                <c:pt idx="484">
                  <c:v>1.176741</c:v>
                </c:pt>
                <c:pt idx="485">
                  <c:v>2.2237200000000001</c:v>
                </c:pt>
                <c:pt idx="486">
                  <c:v>1.7951589999999999</c:v>
                </c:pt>
                <c:pt idx="487">
                  <c:v>1.499641</c:v>
                </c:pt>
                <c:pt idx="488">
                  <c:v>3.7506970000000002</c:v>
                </c:pt>
                <c:pt idx="489">
                  <c:v>2.0811950000000001</c:v>
                </c:pt>
                <c:pt idx="490">
                  <c:v>1.2313050000000001</c:v>
                </c:pt>
                <c:pt idx="491">
                  <c:v>3.9467159999999999</c:v>
                </c:pt>
                <c:pt idx="492">
                  <c:v>1.1210830000000001</c:v>
                </c:pt>
                <c:pt idx="493">
                  <c:v>1.0182340000000001</c:v>
                </c:pt>
                <c:pt idx="494">
                  <c:v>1.894798</c:v>
                </c:pt>
                <c:pt idx="495">
                  <c:v>1.0941460000000001</c:v>
                </c:pt>
                <c:pt idx="496">
                  <c:v>0.84408799999999995</c:v>
                </c:pt>
                <c:pt idx="497">
                  <c:v>1.1433009999999999</c:v>
                </c:pt>
                <c:pt idx="498">
                  <c:v>0.81341300000000005</c:v>
                </c:pt>
                <c:pt idx="499">
                  <c:v>3.235414</c:v>
                </c:pt>
                <c:pt idx="500">
                  <c:v>1.2273769999999999</c:v>
                </c:pt>
                <c:pt idx="501">
                  <c:v>0.95856399999999997</c:v>
                </c:pt>
                <c:pt idx="502">
                  <c:v>0.61984099999999998</c:v>
                </c:pt>
                <c:pt idx="503">
                  <c:v>0.80295499999999997</c:v>
                </c:pt>
                <c:pt idx="504">
                  <c:v>1.143934</c:v>
                </c:pt>
                <c:pt idx="505">
                  <c:v>1.136112</c:v>
                </c:pt>
                <c:pt idx="506">
                  <c:v>0.96002500000000002</c:v>
                </c:pt>
                <c:pt idx="507">
                  <c:v>0.97700399999999998</c:v>
                </c:pt>
                <c:pt idx="508">
                  <c:v>1.9708190000000001</c:v>
                </c:pt>
                <c:pt idx="509">
                  <c:v>1.5328729999999999</c:v>
                </c:pt>
                <c:pt idx="510">
                  <c:v>1.1558820000000001</c:v>
                </c:pt>
                <c:pt idx="511">
                  <c:v>1.0604789999999999</c:v>
                </c:pt>
                <c:pt idx="512">
                  <c:v>1.472199</c:v>
                </c:pt>
                <c:pt idx="513">
                  <c:v>1.313334</c:v>
                </c:pt>
                <c:pt idx="514">
                  <c:v>1.2125490000000001</c:v>
                </c:pt>
                <c:pt idx="515">
                  <c:v>1.0020610000000001</c:v>
                </c:pt>
                <c:pt idx="516">
                  <c:v>0.80382299999999995</c:v>
                </c:pt>
                <c:pt idx="517">
                  <c:v>1.359318</c:v>
                </c:pt>
                <c:pt idx="518">
                  <c:v>1.4753099999999999</c:v>
                </c:pt>
                <c:pt idx="519">
                  <c:v>2.0829080000000002</c:v>
                </c:pt>
                <c:pt idx="520">
                  <c:v>1.7588969999999999</c:v>
                </c:pt>
                <c:pt idx="521">
                  <c:v>2.0032519999999998</c:v>
                </c:pt>
                <c:pt idx="522">
                  <c:v>0.96645000000000003</c:v>
                </c:pt>
                <c:pt idx="523">
                  <c:v>2.2761360000000002</c:v>
                </c:pt>
                <c:pt idx="524">
                  <c:v>1.300033</c:v>
                </c:pt>
                <c:pt idx="525">
                  <c:v>1.653775</c:v>
                </c:pt>
                <c:pt idx="526">
                  <c:v>1.777469</c:v>
                </c:pt>
                <c:pt idx="527">
                  <c:v>5.1989520000000002</c:v>
                </c:pt>
                <c:pt idx="528">
                  <c:v>1.4307639999999999</c:v>
                </c:pt>
                <c:pt idx="529">
                  <c:v>1.166542</c:v>
                </c:pt>
                <c:pt idx="530">
                  <c:v>1.2159040000000001</c:v>
                </c:pt>
                <c:pt idx="531">
                  <c:v>0.91270099999999998</c:v>
                </c:pt>
                <c:pt idx="532">
                  <c:v>1.4190160000000001</c:v>
                </c:pt>
                <c:pt idx="533">
                  <c:v>1.4950669999999999</c:v>
                </c:pt>
                <c:pt idx="534">
                  <c:v>2.395826</c:v>
                </c:pt>
                <c:pt idx="535">
                  <c:v>2.4763670000000002</c:v>
                </c:pt>
                <c:pt idx="536">
                  <c:v>1.5181830000000001</c:v>
                </c:pt>
                <c:pt idx="537">
                  <c:v>1.17893</c:v>
                </c:pt>
                <c:pt idx="538">
                  <c:v>1.26502</c:v>
                </c:pt>
                <c:pt idx="539">
                  <c:v>1.7175469999999999</c:v>
                </c:pt>
                <c:pt idx="540">
                  <c:v>0.72190699999999997</c:v>
                </c:pt>
                <c:pt idx="541">
                  <c:v>0.98066500000000001</c:v>
                </c:pt>
                <c:pt idx="542">
                  <c:v>1.1601809999999999</c:v>
                </c:pt>
                <c:pt idx="543">
                  <c:v>1.397573</c:v>
                </c:pt>
                <c:pt idx="544">
                  <c:v>0.687747</c:v>
                </c:pt>
                <c:pt idx="545">
                  <c:v>0.75870000000000004</c:v>
                </c:pt>
                <c:pt idx="546">
                  <c:v>0.99121400000000004</c:v>
                </c:pt>
                <c:pt idx="547">
                  <c:v>0.83005200000000001</c:v>
                </c:pt>
                <c:pt idx="548">
                  <c:v>1.20184</c:v>
                </c:pt>
                <c:pt idx="549">
                  <c:v>1.1292789999999999</c:v>
                </c:pt>
                <c:pt idx="550">
                  <c:v>1.068263</c:v>
                </c:pt>
                <c:pt idx="551">
                  <c:v>1.7481450000000001</c:v>
                </c:pt>
                <c:pt idx="552">
                  <c:v>1.830192</c:v>
                </c:pt>
                <c:pt idx="553">
                  <c:v>1.5362480000000001</c:v>
                </c:pt>
                <c:pt idx="554">
                  <c:v>1.7879240000000001</c:v>
                </c:pt>
                <c:pt idx="555">
                  <c:v>0.77548399999999995</c:v>
                </c:pt>
                <c:pt idx="556">
                  <c:v>1.413808</c:v>
                </c:pt>
                <c:pt idx="557">
                  <c:v>0.92353600000000002</c:v>
                </c:pt>
                <c:pt idx="558">
                  <c:v>1.42849</c:v>
                </c:pt>
                <c:pt idx="559">
                  <c:v>0.65537199999999995</c:v>
                </c:pt>
                <c:pt idx="560">
                  <c:v>1.0001899999999999</c:v>
                </c:pt>
                <c:pt idx="561">
                  <c:v>1.50926</c:v>
                </c:pt>
                <c:pt idx="562">
                  <c:v>1.54108</c:v>
                </c:pt>
                <c:pt idx="563">
                  <c:v>3.3883049999999999</c:v>
                </c:pt>
                <c:pt idx="564">
                  <c:v>0.94805099999999998</c:v>
                </c:pt>
                <c:pt idx="565">
                  <c:v>0.69826699999999997</c:v>
                </c:pt>
                <c:pt idx="566">
                  <c:v>0.94707300000000005</c:v>
                </c:pt>
                <c:pt idx="567">
                  <c:v>1.0722309999999999</c:v>
                </c:pt>
                <c:pt idx="568">
                  <c:v>0.62887199999999999</c:v>
                </c:pt>
                <c:pt idx="569">
                  <c:v>0.70386400000000005</c:v>
                </c:pt>
                <c:pt idx="570">
                  <c:v>0.76823200000000003</c:v>
                </c:pt>
                <c:pt idx="571">
                  <c:v>1.1747570000000001</c:v>
                </c:pt>
                <c:pt idx="572">
                  <c:v>1.434067</c:v>
                </c:pt>
                <c:pt idx="573">
                  <c:v>0.83940400000000004</c:v>
                </c:pt>
                <c:pt idx="574">
                  <c:v>1.477905</c:v>
                </c:pt>
                <c:pt idx="575">
                  <c:v>1.5610550000000001</c:v>
                </c:pt>
                <c:pt idx="576">
                  <c:v>2.1700110000000001</c:v>
                </c:pt>
                <c:pt idx="577">
                  <c:v>1.7493559999999999</c:v>
                </c:pt>
                <c:pt idx="578">
                  <c:v>2.025658</c:v>
                </c:pt>
                <c:pt idx="579">
                  <c:v>1.651327</c:v>
                </c:pt>
                <c:pt idx="580">
                  <c:v>0.97280999999999995</c:v>
                </c:pt>
                <c:pt idx="581">
                  <c:v>1.3548709999999999</c:v>
                </c:pt>
                <c:pt idx="582">
                  <c:v>1.1502270000000001</c:v>
                </c:pt>
                <c:pt idx="583">
                  <c:v>1.25814</c:v>
                </c:pt>
                <c:pt idx="584">
                  <c:v>1.76037</c:v>
                </c:pt>
                <c:pt idx="585">
                  <c:v>3.761927</c:v>
                </c:pt>
                <c:pt idx="586">
                  <c:v>2.7438929999999999</c:v>
                </c:pt>
                <c:pt idx="587">
                  <c:v>1.245903</c:v>
                </c:pt>
                <c:pt idx="588">
                  <c:v>1.701098</c:v>
                </c:pt>
                <c:pt idx="589">
                  <c:v>1.735797</c:v>
                </c:pt>
                <c:pt idx="590">
                  <c:v>1.206288</c:v>
                </c:pt>
                <c:pt idx="591">
                  <c:v>1.4013640000000001</c:v>
                </c:pt>
                <c:pt idx="592">
                  <c:v>1.3202430000000001</c:v>
                </c:pt>
                <c:pt idx="593">
                  <c:v>1.4747859999999999</c:v>
                </c:pt>
                <c:pt idx="594">
                  <c:v>1.5669770000000001</c:v>
                </c:pt>
                <c:pt idx="595">
                  <c:v>1.261711</c:v>
                </c:pt>
                <c:pt idx="596">
                  <c:v>1.109809</c:v>
                </c:pt>
                <c:pt idx="597">
                  <c:v>0.913184</c:v>
                </c:pt>
                <c:pt idx="598">
                  <c:v>0.85332200000000002</c:v>
                </c:pt>
                <c:pt idx="599">
                  <c:v>0.79741399999999996</c:v>
                </c:pt>
                <c:pt idx="600">
                  <c:v>1.4896119999999999</c:v>
                </c:pt>
                <c:pt idx="601">
                  <c:v>0.91804799999999998</c:v>
                </c:pt>
                <c:pt idx="602">
                  <c:v>2.1461670000000002</c:v>
                </c:pt>
                <c:pt idx="603">
                  <c:v>2.613254</c:v>
                </c:pt>
                <c:pt idx="604">
                  <c:v>1.4123870000000001</c:v>
                </c:pt>
                <c:pt idx="605">
                  <c:v>1.3877360000000001</c:v>
                </c:pt>
                <c:pt idx="606">
                  <c:v>1.4493259999999999</c:v>
                </c:pt>
                <c:pt idx="607">
                  <c:v>1.578627</c:v>
                </c:pt>
                <c:pt idx="608">
                  <c:v>1.0632440000000001</c:v>
                </c:pt>
                <c:pt idx="609">
                  <c:v>1.5951610000000001</c:v>
                </c:pt>
                <c:pt idx="610">
                  <c:v>1.5611280000000001</c:v>
                </c:pt>
                <c:pt idx="611">
                  <c:v>2.1271779999999998</c:v>
                </c:pt>
                <c:pt idx="612">
                  <c:v>1.6280349999999999</c:v>
                </c:pt>
                <c:pt idx="613">
                  <c:v>1.73804</c:v>
                </c:pt>
                <c:pt idx="614">
                  <c:v>1.2507630000000001</c:v>
                </c:pt>
                <c:pt idx="615">
                  <c:v>1.314549</c:v>
                </c:pt>
                <c:pt idx="616">
                  <c:v>0.77202400000000004</c:v>
                </c:pt>
                <c:pt idx="617">
                  <c:v>1.03891</c:v>
                </c:pt>
                <c:pt idx="618">
                  <c:v>1.44834</c:v>
                </c:pt>
                <c:pt idx="619">
                  <c:v>1.2145030000000001</c:v>
                </c:pt>
                <c:pt idx="620">
                  <c:v>1.1760079999999999</c:v>
                </c:pt>
                <c:pt idx="621">
                  <c:v>0.82717399999999996</c:v>
                </c:pt>
                <c:pt idx="622">
                  <c:v>0.96733899999999995</c:v>
                </c:pt>
                <c:pt idx="623">
                  <c:v>1.780454</c:v>
                </c:pt>
                <c:pt idx="624">
                  <c:v>0.85399099999999994</c:v>
                </c:pt>
                <c:pt idx="625">
                  <c:v>0.73278299999999996</c:v>
                </c:pt>
                <c:pt idx="626">
                  <c:v>0.75721499999999997</c:v>
                </c:pt>
                <c:pt idx="627">
                  <c:v>0.88551500000000005</c:v>
                </c:pt>
                <c:pt idx="628">
                  <c:v>0.86279700000000004</c:v>
                </c:pt>
                <c:pt idx="629">
                  <c:v>0.63209099999999996</c:v>
                </c:pt>
                <c:pt idx="630">
                  <c:v>1.3953409999999999</c:v>
                </c:pt>
                <c:pt idx="631">
                  <c:v>1.9828570000000001</c:v>
                </c:pt>
                <c:pt idx="632">
                  <c:v>2.009134</c:v>
                </c:pt>
                <c:pt idx="633">
                  <c:v>1.944364</c:v>
                </c:pt>
                <c:pt idx="634">
                  <c:v>1.146525</c:v>
                </c:pt>
                <c:pt idx="635">
                  <c:v>1.5230109999999999</c:v>
                </c:pt>
                <c:pt idx="636">
                  <c:v>1.102484</c:v>
                </c:pt>
                <c:pt idx="637">
                  <c:v>1.0619559999999999</c:v>
                </c:pt>
                <c:pt idx="638">
                  <c:v>1.4957450000000001</c:v>
                </c:pt>
                <c:pt idx="639">
                  <c:v>1.697446</c:v>
                </c:pt>
                <c:pt idx="640">
                  <c:v>1.6382380000000001</c:v>
                </c:pt>
                <c:pt idx="641">
                  <c:v>1.980667</c:v>
                </c:pt>
                <c:pt idx="642">
                  <c:v>2.014615</c:v>
                </c:pt>
                <c:pt idx="643">
                  <c:v>2.3667940000000001</c:v>
                </c:pt>
                <c:pt idx="644">
                  <c:v>2.7440389999999999</c:v>
                </c:pt>
                <c:pt idx="645">
                  <c:v>1.5813820000000001</c:v>
                </c:pt>
                <c:pt idx="646">
                  <c:v>1.5918099999999999</c:v>
                </c:pt>
                <c:pt idx="647">
                  <c:v>1.4624619999999999</c:v>
                </c:pt>
                <c:pt idx="648">
                  <c:v>1.38836</c:v>
                </c:pt>
                <c:pt idx="649">
                  <c:v>4.5695490000000003</c:v>
                </c:pt>
                <c:pt idx="650">
                  <c:v>1.649842</c:v>
                </c:pt>
                <c:pt idx="651">
                  <c:v>2.0380750000000001</c:v>
                </c:pt>
                <c:pt idx="652">
                  <c:v>1.892865</c:v>
                </c:pt>
                <c:pt idx="653">
                  <c:v>0.93006800000000001</c:v>
                </c:pt>
                <c:pt idx="654">
                  <c:v>1.348015</c:v>
                </c:pt>
                <c:pt idx="655">
                  <c:v>1.703829</c:v>
                </c:pt>
                <c:pt idx="656">
                  <c:v>1.471687</c:v>
                </c:pt>
                <c:pt idx="657">
                  <c:v>1.4130879999999999</c:v>
                </c:pt>
                <c:pt idx="658">
                  <c:v>1.2670779999999999</c:v>
                </c:pt>
                <c:pt idx="659">
                  <c:v>0.99178200000000005</c:v>
                </c:pt>
                <c:pt idx="660">
                  <c:v>2.0084930000000001</c:v>
                </c:pt>
                <c:pt idx="661">
                  <c:v>1.6726490000000001</c:v>
                </c:pt>
                <c:pt idx="662">
                  <c:v>0.82184299999999999</c:v>
                </c:pt>
                <c:pt idx="663">
                  <c:v>0.68170299999999995</c:v>
                </c:pt>
                <c:pt idx="664">
                  <c:v>0.69643200000000005</c:v>
                </c:pt>
                <c:pt idx="665">
                  <c:v>1.345863</c:v>
                </c:pt>
                <c:pt idx="666">
                  <c:v>0.82265100000000002</c:v>
                </c:pt>
                <c:pt idx="667">
                  <c:v>0.87095999999999996</c:v>
                </c:pt>
                <c:pt idx="668">
                  <c:v>0.60514400000000002</c:v>
                </c:pt>
                <c:pt idx="669">
                  <c:v>1.189702</c:v>
                </c:pt>
                <c:pt idx="670">
                  <c:v>0.85256699999999996</c:v>
                </c:pt>
                <c:pt idx="671">
                  <c:v>0.77909200000000001</c:v>
                </c:pt>
                <c:pt idx="672">
                  <c:v>0.82756700000000005</c:v>
                </c:pt>
                <c:pt idx="673">
                  <c:v>1.5469409999999999</c:v>
                </c:pt>
                <c:pt idx="674">
                  <c:v>1.7938639999999999</c:v>
                </c:pt>
                <c:pt idx="675">
                  <c:v>0.99072199999999999</c:v>
                </c:pt>
                <c:pt idx="676">
                  <c:v>0.88685800000000004</c:v>
                </c:pt>
                <c:pt idx="677">
                  <c:v>1.2658389999999999</c:v>
                </c:pt>
                <c:pt idx="678">
                  <c:v>1.1632039999999999</c:v>
                </c:pt>
                <c:pt idx="679">
                  <c:v>1.883397</c:v>
                </c:pt>
                <c:pt idx="680">
                  <c:v>1.314703</c:v>
                </c:pt>
                <c:pt idx="681">
                  <c:v>2.3685610000000001</c:v>
                </c:pt>
                <c:pt idx="682">
                  <c:v>1.4845619999999999</c:v>
                </c:pt>
                <c:pt idx="683">
                  <c:v>1.6405110000000001</c:v>
                </c:pt>
                <c:pt idx="684">
                  <c:v>2.10189</c:v>
                </c:pt>
                <c:pt idx="685">
                  <c:v>1.6755690000000001</c:v>
                </c:pt>
                <c:pt idx="686">
                  <c:v>3.6982699999999999</c:v>
                </c:pt>
                <c:pt idx="687">
                  <c:v>2.542932</c:v>
                </c:pt>
                <c:pt idx="688">
                  <c:v>0.830905</c:v>
                </c:pt>
                <c:pt idx="689">
                  <c:v>0.78347999999999995</c:v>
                </c:pt>
                <c:pt idx="690">
                  <c:v>0.99992899999999996</c:v>
                </c:pt>
                <c:pt idx="691">
                  <c:v>0.73415200000000003</c:v>
                </c:pt>
                <c:pt idx="692">
                  <c:v>0.921265</c:v>
                </c:pt>
                <c:pt idx="693">
                  <c:v>1.354881</c:v>
                </c:pt>
                <c:pt idx="694">
                  <c:v>1.0756749999999999</c:v>
                </c:pt>
                <c:pt idx="695">
                  <c:v>0.960476</c:v>
                </c:pt>
                <c:pt idx="696">
                  <c:v>1.330395</c:v>
                </c:pt>
                <c:pt idx="697">
                  <c:v>1.558333</c:v>
                </c:pt>
                <c:pt idx="698">
                  <c:v>2.1371310000000001</c:v>
                </c:pt>
                <c:pt idx="699">
                  <c:v>1.162847</c:v>
                </c:pt>
                <c:pt idx="700">
                  <c:v>1.459152</c:v>
                </c:pt>
                <c:pt idx="701">
                  <c:v>1.4364440000000001</c:v>
                </c:pt>
                <c:pt idx="702">
                  <c:v>1.283685</c:v>
                </c:pt>
                <c:pt idx="703">
                  <c:v>0.88905500000000004</c:v>
                </c:pt>
                <c:pt idx="704">
                  <c:v>0.73044399999999998</c:v>
                </c:pt>
                <c:pt idx="705">
                  <c:v>1.338284</c:v>
                </c:pt>
                <c:pt idx="706">
                  <c:v>1.280132</c:v>
                </c:pt>
                <c:pt idx="707">
                  <c:v>1.324443</c:v>
                </c:pt>
                <c:pt idx="708">
                  <c:v>1.1649510000000001</c:v>
                </c:pt>
                <c:pt idx="709">
                  <c:v>1.8463290000000001</c:v>
                </c:pt>
                <c:pt idx="710">
                  <c:v>2.9237890000000002</c:v>
                </c:pt>
                <c:pt idx="711">
                  <c:v>2.4583020000000002</c:v>
                </c:pt>
                <c:pt idx="712">
                  <c:v>1.4281250000000001</c:v>
                </c:pt>
                <c:pt idx="713">
                  <c:v>1.2419789999999999</c:v>
                </c:pt>
                <c:pt idx="714">
                  <c:v>1.1233740000000001</c:v>
                </c:pt>
                <c:pt idx="715">
                  <c:v>0.778918</c:v>
                </c:pt>
                <c:pt idx="716">
                  <c:v>1.001536</c:v>
                </c:pt>
                <c:pt idx="717">
                  <c:v>0.75333099999999997</c:v>
                </c:pt>
                <c:pt idx="718">
                  <c:v>0.88287300000000002</c:v>
                </c:pt>
                <c:pt idx="719">
                  <c:v>1.129783</c:v>
                </c:pt>
                <c:pt idx="720">
                  <c:v>1.043728</c:v>
                </c:pt>
                <c:pt idx="721">
                  <c:v>1.0259229999999999</c:v>
                </c:pt>
                <c:pt idx="722">
                  <c:v>1.752351</c:v>
                </c:pt>
                <c:pt idx="723">
                  <c:v>1.327939</c:v>
                </c:pt>
                <c:pt idx="724">
                  <c:v>1.6831970000000001</c:v>
                </c:pt>
                <c:pt idx="725">
                  <c:v>1.3400540000000001</c:v>
                </c:pt>
                <c:pt idx="726">
                  <c:v>2.019666</c:v>
                </c:pt>
                <c:pt idx="727">
                  <c:v>1.526197</c:v>
                </c:pt>
                <c:pt idx="728">
                  <c:v>1.898501</c:v>
                </c:pt>
                <c:pt idx="729">
                  <c:v>2.6785510000000001</c:v>
                </c:pt>
                <c:pt idx="730">
                  <c:v>1.7897909999999999</c:v>
                </c:pt>
                <c:pt idx="731">
                  <c:v>2.6202399999999999</c:v>
                </c:pt>
                <c:pt idx="732">
                  <c:v>1.9600489999999999</c:v>
                </c:pt>
                <c:pt idx="733">
                  <c:v>1.253333</c:v>
                </c:pt>
                <c:pt idx="734">
                  <c:v>1.166725</c:v>
                </c:pt>
                <c:pt idx="735">
                  <c:v>2.5168200000000001</c:v>
                </c:pt>
                <c:pt idx="736">
                  <c:v>1.1999059999999999</c:v>
                </c:pt>
                <c:pt idx="737">
                  <c:v>1.6100540000000001</c:v>
                </c:pt>
                <c:pt idx="738">
                  <c:v>1.34213</c:v>
                </c:pt>
                <c:pt idx="739">
                  <c:v>1.595709</c:v>
                </c:pt>
                <c:pt idx="740">
                  <c:v>1.7854429999999999</c:v>
                </c:pt>
                <c:pt idx="741">
                  <c:v>1.0045329999999999</c:v>
                </c:pt>
                <c:pt idx="742">
                  <c:v>1.344964</c:v>
                </c:pt>
                <c:pt idx="743">
                  <c:v>1.2507760000000001</c:v>
                </c:pt>
                <c:pt idx="744">
                  <c:v>1.2740739999999999</c:v>
                </c:pt>
                <c:pt idx="745">
                  <c:v>0.93759999999999999</c:v>
                </c:pt>
                <c:pt idx="746">
                  <c:v>1.702269</c:v>
                </c:pt>
                <c:pt idx="747">
                  <c:v>2.2279429999999998</c:v>
                </c:pt>
                <c:pt idx="748">
                  <c:v>1.450034</c:v>
                </c:pt>
                <c:pt idx="749">
                  <c:v>1.048791</c:v>
                </c:pt>
                <c:pt idx="750">
                  <c:v>1.1065929999999999</c:v>
                </c:pt>
                <c:pt idx="751">
                  <c:v>1.242489</c:v>
                </c:pt>
                <c:pt idx="752">
                  <c:v>1.305045</c:v>
                </c:pt>
                <c:pt idx="753">
                  <c:v>1.410895</c:v>
                </c:pt>
                <c:pt idx="754">
                  <c:v>1.324508</c:v>
                </c:pt>
                <c:pt idx="755">
                  <c:v>1.465489</c:v>
                </c:pt>
                <c:pt idx="756">
                  <c:v>1.711381</c:v>
                </c:pt>
                <c:pt idx="757">
                  <c:v>1.584117</c:v>
                </c:pt>
                <c:pt idx="758">
                  <c:v>1.473527</c:v>
                </c:pt>
                <c:pt idx="759">
                  <c:v>0.81067400000000001</c:v>
                </c:pt>
                <c:pt idx="760">
                  <c:v>1.098949</c:v>
                </c:pt>
                <c:pt idx="761">
                  <c:v>1.0245109999999999</c:v>
                </c:pt>
                <c:pt idx="762">
                  <c:v>1.176666</c:v>
                </c:pt>
                <c:pt idx="763">
                  <c:v>1.189384</c:v>
                </c:pt>
                <c:pt idx="764">
                  <c:v>1.7679039999999999</c:v>
                </c:pt>
                <c:pt idx="765">
                  <c:v>1.359934</c:v>
                </c:pt>
                <c:pt idx="766">
                  <c:v>1.5599179999999999</c:v>
                </c:pt>
                <c:pt idx="767">
                  <c:v>1.4630590000000001</c:v>
                </c:pt>
                <c:pt idx="768">
                  <c:v>1.4420539999999999</c:v>
                </c:pt>
                <c:pt idx="769">
                  <c:v>1.4041330000000001</c:v>
                </c:pt>
                <c:pt idx="770">
                  <c:v>1.685576</c:v>
                </c:pt>
                <c:pt idx="771">
                  <c:v>1.2538210000000001</c:v>
                </c:pt>
                <c:pt idx="772">
                  <c:v>1.90578</c:v>
                </c:pt>
                <c:pt idx="773">
                  <c:v>1.9906950000000001</c:v>
                </c:pt>
                <c:pt idx="774">
                  <c:v>4.0128969999999997</c:v>
                </c:pt>
                <c:pt idx="775">
                  <c:v>1.4731209999999999</c:v>
                </c:pt>
                <c:pt idx="776">
                  <c:v>1.5668880000000001</c:v>
                </c:pt>
                <c:pt idx="777">
                  <c:v>2.9969640000000002</c:v>
                </c:pt>
                <c:pt idx="778">
                  <c:v>1.6633070000000001</c:v>
                </c:pt>
                <c:pt idx="779">
                  <c:v>2.5287920000000002</c:v>
                </c:pt>
                <c:pt idx="780">
                  <c:v>1.116476</c:v>
                </c:pt>
                <c:pt idx="781">
                  <c:v>1.5872489999999999</c:v>
                </c:pt>
                <c:pt idx="782">
                  <c:v>1.34697</c:v>
                </c:pt>
                <c:pt idx="783">
                  <c:v>3.3332619999999999</c:v>
                </c:pt>
                <c:pt idx="784">
                  <c:v>4.7703939999999996</c:v>
                </c:pt>
                <c:pt idx="785">
                  <c:v>2.463079</c:v>
                </c:pt>
                <c:pt idx="786">
                  <c:v>2.4102450000000002</c:v>
                </c:pt>
                <c:pt idx="787">
                  <c:v>1.2356119999999999</c:v>
                </c:pt>
                <c:pt idx="788">
                  <c:v>2.3872119999999999</c:v>
                </c:pt>
                <c:pt idx="789">
                  <c:v>1.682914</c:v>
                </c:pt>
                <c:pt idx="790">
                  <c:v>1.4041079999999999</c:v>
                </c:pt>
                <c:pt idx="791">
                  <c:v>1.450391</c:v>
                </c:pt>
                <c:pt idx="792">
                  <c:v>1.930048</c:v>
                </c:pt>
                <c:pt idx="793">
                  <c:v>1.585753</c:v>
                </c:pt>
                <c:pt idx="794">
                  <c:v>1.7413780000000001</c:v>
                </c:pt>
                <c:pt idx="795">
                  <c:v>1.606187</c:v>
                </c:pt>
                <c:pt idx="796">
                  <c:v>2.0219999999999998</c:v>
                </c:pt>
                <c:pt idx="797">
                  <c:v>3.252189</c:v>
                </c:pt>
                <c:pt idx="798">
                  <c:v>1.353485</c:v>
                </c:pt>
                <c:pt idx="799">
                  <c:v>1.432377</c:v>
                </c:pt>
                <c:pt idx="800">
                  <c:v>1.5924750000000001</c:v>
                </c:pt>
                <c:pt idx="801">
                  <c:v>1.519441</c:v>
                </c:pt>
                <c:pt idx="802">
                  <c:v>1.6419809999999999</c:v>
                </c:pt>
                <c:pt idx="803">
                  <c:v>1.4978670000000001</c:v>
                </c:pt>
                <c:pt idx="804">
                  <c:v>1.5068429999999999</c:v>
                </c:pt>
                <c:pt idx="805">
                  <c:v>2.0347300000000001</c:v>
                </c:pt>
                <c:pt idx="806">
                  <c:v>2.131405</c:v>
                </c:pt>
                <c:pt idx="807">
                  <c:v>1.8453029999999999</c:v>
                </c:pt>
                <c:pt idx="808">
                  <c:v>1.4603349999999999</c:v>
                </c:pt>
                <c:pt idx="809">
                  <c:v>2.1975989999999999</c:v>
                </c:pt>
                <c:pt idx="810">
                  <c:v>3.1239789999999998</c:v>
                </c:pt>
                <c:pt idx="811">
                  <c:v>0.93956200000000001</c:v>
                </c:pt>
                <c:pt idx="812">
                  <c:v>1.0113030000000001</c:v>
                </c:pt>
                <c:pt idx="813">
                  <c:v>2.2991269999999999</c:v>
                </c:pt>
                <c:pt idx="814">
                  <c:v>1.88426</c:v>
                </c:pt>
                <c:pt idx="815">
                  <c:v>3.0786549999999999</c:v>
                </c:pt>
                <c:pt idx="816">
                  <c:v>2.3633060000000001</c:v>
                </c:pt>
                <c:pt idx="817">
                  <c:v>2.5995050000000002</c:v>
                </c:pt>
                <c:pt idx="818">
                  <c:v>1.734602</c:v>
                </c:pt>
                <c:pt idx="819">
                  <c:v>2.1374550000000001</c:v>
                </c:pt>
                <c:pt idx="820">
                  <c:v>2.0550959999999998</c:v>
                </c:pt>
                <c:pt idx="821">
                  <c:v>1.3968179999999999</c:v>
                </c:pt>
                <c:pt idx="822">
                  <c:v>2.057239</c:v>
                </c:pt>
                <c:pt idx="823">
                  <c:v>1.531515</c:v>
                </c:pt>
                <c:pt idx="824">
                  <c:v>1.858636</c:v>
                </c:pt>
                <c:pt idx="825">
                  <c:v>2.1622319999999999</c:v>
                </c:pt>
                <c:pt idx="826">
                  <c:v>1.3414140000000001</c:v>
                </c:pt>
                <c:pt idx="827">
                  <c:v>1.585602</c:v>
                </c:pt>
                <c:pt idx="828">
                  <c:v>1.101451</c:v>
                </c:pt>
                <c:pt idx="829">
                  <c:v>1.608395</c:v>
                </c:pt>
                <c:pt idx="830">
                  <c:v>1.543544</c:v>
                </c:pt>
                <c:pt idx="831">
                  <c:v>2.6786919999999999</c:v>
                </c:pt>
                <c:pt idx="832">
                  <c:v>5.8653589999999998</c:v>
                </c:pt>
                <c:pt idx="833">
                  <c:v>2.2144810000000001</c:v>
                </c:pt>
                <c:pt idx="834">
                  <c:v>1.4470879999999999</c:v>
                </c:pt>
                <c:pt idx="835">
                  <c:v>2.4373100000000001</c:v>
                </c:pt>
                <c:pt idx="836">
                  <c:v>3.5208279999999998</c:v>
                </c:pt>
                <c:pt idx="837">
                  <c:v>2.2448130000000002</c:v>
                </c:pt>
                <c:pt idx="838">
                  <c:v>1.5118039999999999</c:v>
                </c:pt>
                <c:pt idx="839">
                  <c:v>1.7759959999999999</c:v>
                </c:pt>
                <c:pt idx="840">
                  <c:v>1.828131</c:v>
                </c:pt>
                <c:pt idx="841">
                  <c:v>1.071601</c:v>
                </c:pt>
                <c:pt idx="842">
                  <c:v>1.370233</c:v>
                </c:pt>
                <c:pt idx="843">
                  <c:v>1.380107</c:v>
                </c:pt>
                <c:pt idx="844">
                  <c:v>1.693462</c:v>
                </c:pt>
                <c:pt idx="845">
                  <c:v>1.824732</c:v>
                </c:pt>
                <c:pt idx="846">
                  <c:v>1.7361150000000001</c:v>
                </c:pt>
                <c:pt idx="847">
                  <c:v>1.277652</c:v>
                </c:pt>
                <c:pt idx="848">
                  <c:v>1.6930190000000001</c:v>
                </c:pt>
                <c:pt idx="849">
                  <c:v>1.714996</c:v>
                </c:pt>
                <c:pt idx="850">
                  <c:v>2.540524</c:v>
                </c:pt>
                <c:pt idx="851">
                  <c:v>1.4768289999999999</c:v>
                </c:pt>
                <c:pt idx="852">
                  <c:v>1.249125</c:v>
                </c:pt>
                <c:pt idx="853">
                  <c:v>1.7945329999999999</c:v>
                </c:pt>
                <c:pt idx="854">
                  <c:v>2.2336469999999999</c:v>
                </c:pt>
                <c:pt idx="855">
                  <c:v>3.0546639999999998</c:v>
                </c:pt>
                <c:pt idx="856">
                  <c:v>3.2121620000000002</c:v>
                </c:pt>
                <c:pt idx="857">
                  <c:v>5.3563029999999996</c:v>
                </c:pt>
                <c:pt idx="858">
                  <c:v>1.674982</c:v>
                </c:pt>
                <c:pt idx="859">
                  <c:v>2.995889</c:v>
                </c:pt>
                <c:pt idx="860">
                  <c:v>2.8086850000000001</c:v>
                </c:pt>
                <c:pt idx="861">
                  <c:v>2.3910230000000001</c:v>
                </c:pt>
                <c:pt idx="862">
                  <c:v>1.7303249999999999</c:v>
                </c:pt>
                <c:pt idx="863">
                  <c:v>2.481643</c:v>
                </c:pt>
                <c:pt idx="864">
                  <c:v>4.879791</c:v>
                </c:pt>
                <c:pt idx="865">
                  <c:v>2.8790789999999999</c:v>
                </c:pt>
                <c:pt idx="866">
                  <c:v>3.211938</c:v>
                </c:pt>
                <c:pt idx="867">
                  <c:v>2.9764529999999998</c:v>
                </c:pt>
                <c:pt idx="868">
                  <c:v>6.3201179999999999</c:v>
                </c:pt>
                <c:pt idx="869">
                  <c:v>2.3729979999999999</c:v>
                </c:pt>
                <c:pt idx="870">
                  <c:v>2.0346880000000001</c:v>
                </c:pt>
                <c:pt idx="871">
                  <c:v>2.3340360000000002</c:v>
                </c:pt>
                <c:pt idx="872">
                  <c:v>2.1937280000000001</c:v>
                </c:pt>
                <c:pt idx="873">
                  <c:v>2.9976289999999999</c:v>
                </c:pt>
                <c:pt idx="874">
                  <c:v>1.324411</c:v>
                </c:pt>
                <c:pt idx="875">
                  <c:v>0.902667</c:v>
                </c:pt>
                <c:pt idx="876">
                  <c:v>0.73791899999999999</c:v>
                </c:pt>
                <c:pt idx="877">
                  <c:v>0.89071299999999998</c:v>
                </c:pt>
                <c:pt idx="878">
                  <c:v>0.86937399999999998</c:v>
                </c:pt>
                <c:pt idx="879">
                  <c:v>0.995668</c:v>
                </c:pt>
                <c:pt idx="880">
                  <c:v>1.5330699999999999</c:v>
                </c:pt>
                <c:pt idx="881">
                  <c:v>1.6615009999999999</c:v>
                </c:pt>
                <c:pt idx="882">
                  <c:v>2.1000359999999998</c:v>
                </c:pt>
                <c:pt idx="883">
                  <c:v>1.1951000000000001</c:v>
                </c:pt>
                <c:pt idx="884">
                  <c:v>1.0496110000000001</c:v>
                </c:pt>
                <c:pt idx="885">
                  <c:v>1.1906600000000001</c:v>
                </c:pt>
                <c:pt idx="886">
                  <c:v>1.2074020000000001</c:v>
                </c:pt>
                <c:pt idx="887">
                  <c:v>1.014561</c:v>
                </c:pt>
                <c:pt idx="888">
                  <c:v>1.4480390000000001</c:v>
                </c:pt>
                <c:pt idx="889">
                  <c:v>1.246111</c:v>
                </c:pt>
                <c:pt idx="890">
                  <c:v>1.270508</c:v>
                </c:pt>
                <c:pt idx="891">
                  <c:v>1.639875</c:v>
                </c:pt>
                <c:pt idx="892">
                  <c:v>1.9677210000000001</c:v>
                </c:pt>
                <c:pt idx="893">
                  <c:v>2.6204740000000002</c:v>
                </c:pt>
                <c:pt idx="894">
                  <c:v>1.8435429999999999</c:v>
                </c:pt>
                <c:pt idx="895">
                  <c:v>2.2311030000000001</c:v>
                </c:pt>
                <c:pt idx="896">
                  <c:v>4.59605</c:v>
                </c:pt>
                <c:pt idx="897">
                  <c:v>2.8297110000000001</c:v>
                </c:pt>
                <c:pt idx="898">
                  <c:v>2.1452550000000001</c:v>
                </c:pt>
                <c:pt idx="899">
                  <c:v>1.6675789999999999</c:v>
                </c:pt>
                <c:pt idx="900">
                  <c:v>0.91220500000000004</c:v>
                </c:pt>
                <c:pt idx="901">
                  <c:v>1.5960369999999999</c:v>
                </c:pt>
                <c:pt idx="902">
                  <c:v>1.5862989999999999</c:v>
                </c:pt>
                <c:pt idx="903">
                  <c:v>1.487554</c:v>
                </c:pt>
                <c:pt idx="904">
                  <c:v>1.3213349999999999</c:v>
                </c:pt>
                <c:pt idx="905">
                  <c:v>0.91944700000000001</c:v>
                </c:pt>
                <c:pt idx="906">
                  <c:v>1.026186</c:v>
                </c:pt>
                <c:pt idx="907">
                  <c:v>1.198901</c:v>
                </c:pt>
                <c:pt idx="908">
                  <c:v>1.202512</c:v>
                </c:pt>
                <c:pt idx="909">
                  <c:v>1.484275</c:v>
                </c:pt>
                <c:pt idx="910">
                  <c:v>0.879278</c:v>
                </c:pt>
                <c:pt idx="911">
                  <c:v>1.123597</c:v>
                </c:pt>
                <c:pt idx="912">
                  <c:v>0.96371099999999998</c:v>
                </c:pt>
                <c:pt idx="913">
                  <c:v>1.410236</c:v>
                </c:pt>
                <c:pt idx="914">
                  <c:v>0.78371000000000002</c:v>
                </c:pt>
                <c:pt idx="915">
                  <c:v>0.58430199999999999</c:v>
                </c:pt>
                <c:pt idx="916">
                  <c:v>0.89550300000000005</c:v>
                </c:pt>
                <c:pt idx="917">
                  <c:v>1.423081</c:v>
                </c:pt>
                <c:pt idx="918">
                  <c:v>1.661605</c:v>
                </c:pt>
                <c:pt idx="919">
                  <c:v>1.591415</c:v>
                </c:pt>
                <c:pt idx="920">
                  <c:v>2.1757049999999998</c:v>
                </c:pt>
                <c:pt idx="921">
                  <c:v>2.439222</c:v>
                </c:pt>
                <c:pt idx="922">
                  <c:v>0.92649300000000001</c:v>
                </c:pt>
                <c:pt idx="923">
                  <c:v>0.75512199999999996</c:v>
                </c:pt>
                <c:pt idx="924">
                  <c:v>1.219031</c:v>
                </c:pt>
                <c:pt idx="925">
                  <c:v>1.804894</c:v>
                </c:pt>
                <c:pt idx="926">
                  <c:v>0.72453900000000004</c:v>
                </c:pt>
                <c:pt idx="927">
                  <c:v>0.71666600000000003</c:v>
                </c:pt>
                <c:pt idx="928">
                  <c:v>0.83976899999999999</c:v>
                </c:pt>
                <c:pt idx="929">
                  <c:v>0.89531300000000003</c:v>
                </c:pt>
                <c:pt idx="930">
                  <c:v>1.0791710000000001</c:v>
                </c:pt>
                <c:pt idx="931">
                  <c:v>1.8901779999999999</c:v>
                </c:pt>
                <c:pt idx="932">
                  <c:v>1.673117</c:v>
                </c:pt>
                <c:pt idx="933">
                  <c:v>1.263139</c:v>
                </c:pt>
                <c:pt idx="934">
                  <c:v>3.9310350000000001</c:v>
                </c:pt>
                <c:pt idx="935">
                  <c:v>1.724612</c:v>
                </c:pt>
                <c:pt idx="936">
                  <c:v>2.4509020000000001</c:v>
                </c:pt>
                <c:pt idx="937">
                  <c:v>1.363272</c:v>
                </c:pt>
                <c:pt idx="938">
                  <c:v>0.99907000000000001</c:v>
                </c:pt>
                <c:pt idx="939">
                  <c:v>1.932539</c:v>
                </c:pt>
                <c:pt idx="940">
                  <c:v>1.6292899999999999</c:v>
                </c:pt>
                <c:pt idx="941">
                  <c:v>1.2369429999999999</c:v>
                </c:pt>
                <c:pt idx="942">
                  <c:v>0.95680900000000002</c:v>
                </c:pt>
                <c:pt idx="943">
                  <c:v>1.245209</c:v>
                </c:pt>
                <c:pt idx="944">
                  <c:v>1.0079990000000001</c:v>
                </c:pt>
                <c:pt idx="945">
                  <c:v>1.6519740000000001</c:v>
                </c:pt>
                <c:pt idx="946">
                  <c:v>1.2826470000000001</c:v>
                </c:pt>
                <c:pt idx="947">
                  <c:v>1.7945089999999999</c:v>
                </c:pt>
                <c:pt idx="948">
                  <c:v>1.696949</c:v>
                </c:pt>
                <c:pt idx="949">
                  <c:v>2.5555330000000001</c:v>
                </c:pt>
                <c:pt idx="950">
                  <c:v>0.24571899999999999</c:v>
                </c:pt>
                <c:pt idx="951">
                  <c:v>1.591607</c:v>
                </c:pt>
                <c:pt idx="952">
                  <c:v>1.3501540000000001</c:v>
                </c:pt>
                <c:pt idx="953">
                  <c:v>1.941114</c:v>
                </c:pt>
                <c:pt idx="954">
                  <c:v>2.4533999999999998</c:v>
                </c:pt>
                <c:pt idx="955">
                  <c:v>2.0157910000000001</c:v>
                </c:pt>
                <c:pt idx="956">
                  <c:v>3.083879</c:v>
                </c:pt>
                <c:pt idx="957">
                  <c:v>1.5950599999999999</c:v>
                </c:pt>
                <c:pt idx="958">
                  <c:v>1.560381</c:v>
                </c:pt>
                <c:pt idx="959">
                  <c:v>1.8456220000000001</c:v>
                </c:pt>
                <c:pt idx="960">
                  <c:v>3.254632</c:v>
                </c:pt>
                <c:pt idx="961">
                  <c:v>4.8646539999999998</c:v>
                </c:pt>
                <c:pt idx="962">
                  <c:v>5.431133</c:v>
                </c:pt>
                <c:pt idx="963">
                  <c:v>1.7581770000000001</c:v>
                </c:pt>
                <c:pt idx="964">
                  <c:v>2.1588090000000002</c:v>
                </c:pt>
                <c:pt idx="965">
                  <c:v>1.660007</c:v>
                </c:pt>
                <c:pt idx="966">
                  <c:v>1.174337</c:v>
                </c:pt>
                <c:pt idx="967">
                  <c:v>1.086252</c:v>
                </c:pt>
                <c:pt idx="968">
                  <c:v>1.579941</c:v>
                </c:pt>
                <c:pt idx="969">
                  <c:v>1.082816</c:v>
                </c:pt>
                <c:pt idx="970">
                  <c:v>0.86247099999999999</c:v>
                </c:pt>
                <c:pt idx="971">
                  <c:v>0.56278399999999995</c:v>
                </c:pt>
                <c:pt idx="972">
                  <c:v>1.0250049999999999</c:v>
                </c:pt>
                <c:pt idx="973">
                  <c:v>0.95611100000000004</c:v>
                </c:pt>
                <c:pt idx="974">
                  <c:v>1.6201989999999999</c:v>
                </c:pt>
                <c:pt idx="975">
                  <c:v>1.5038940000000001</c:v>
                </c:pt>
                <c:pt idx="976">
                  <c:v>1.078052</c:v>
                </c:pt>
                <c:pt idx="977">
                  <c:v>1.465932</c:v>
                </c:pt>
                <c:pt idx="978">
                  <c:v>1.635284</c:v>
                </c:pt>
                <c:pt idx="979">
                  <c:v>1.054473</c:v>
                </c:pt>
                <c:pt idx="980">
                  <c:v>1.5805940000000001</c:v>
                </c:pt>
                <c:pt idx="981">
                  <c:v>2.2774369999999999</c:v>
                </c:pt>
                <c:pt idx="982">
                  <c:v>2.6713300000000002</c:v>
                </c:pt>
                <c:pt idx="983">
                  <c:v>3.0950319999999998</c:v>
                </c:pt>
                <c:pt idx="984">
                  <c:v>1.259196</c:v>
                </c:pt>
                <c:pt idx="985">
                  <c:v>1.3623499999999999</c:v>
                </c:pt>
                <c:pt idx="986">
                  <c:v>1.755061</c:v>
                </c:pt>
                <c:pt idx="987">
                  <c:v>1.341412</c:v>
                </c:pt>
                <c:pt idx="988">
                  <c:v>0.87945399999999996</c:v>
                </c:pt>
                <c:pt idx="989">
                  <c:v>0.94671099999999997</c:v>
                </c:pt>
                <c:pt idx="990">
                  <c:v>1.2199150000000001</c:v>
                </c:pt>
                <c:pt idx="991">
                  <c:v>1.4449780000000001</c:v>
                </c:pt>
                <c:pt idx="992">
                  <c:v>1.561823</c:v>
                </c:pt>
                <c:pt idx="993">
                  <c:v>1.946183</c:v>
                </c:pt>
                <c:pt idx="994">
                  <c:v>1.775792</c:v>
                </c:pt>
                <c:pt idx="995">
                  <c:v>2.5358909999999999</c:v>
                </c:pt>
                <c:pt idx="996">
                  <c:v>1.1681900000000001</c:v>
                </c:pt>
                <c:pt idx="997">
                  <c:v>1.176229</c:v>
                </c:pt>
                <c:pt idx="998">
                  <c:v>2.1172909999999998</c:v>
                </c:pt>
                <c:pt idx="999">
                  <c:v>1.74657</c:v>
                </c:pt>
                <c:pt idx="1000">
                  <c:v>1.4828539999999999</c:v>
                </c:pt>
                <c:pt idx="1001">
                  <c:v>2.1632199999999999</c:v>
                </c:pt>
                <c:pt idx="1002">
                  <c:v>5.7799269999999998</c:v>
                </c:pt>
                <c:pt idx="1003">
                  <c:v>1.5456430000000001</c:v>
                </c:pt>
                <c:pt idx="1004">
                  <c:v>1.921902</c:v>
                </c:pt>
                <c:pt idx="1005">
                  <c:v>1.146309</c:v>
                </c:pt>
                <c:pt idx="1006">
                  <c:v>1.0331589999999999</c:v>
                </c:pt>
                <c:pt idx="1007">
                  <c:v>1.226064</c:v>
                </c:pt>
                <c:pt idx="1008">
                  <c:v>1.300594</c:v>
                </c:pt>
                <c:pt idx="1009">
                  <c:v>1.0613699999999999</c:v>
                </c:pt>
                <c:pt idx="1010">
                  <c:v>0.92147599999999996</c:v>
                </c:pt>
                <c:pt idx="1011">
                  <c:v>1.432661</c:v>
                </c:pt>
                <c:pt idx="1012">
                  <c:v>0.92175700000000005</c:v>
                </c:pt>
                <c:pt idx="1013">
                  <c:v>1.5889740000000001</c:v>
                </c:pt>
                <c:pt idx="1014">
                  <c:v>1.733476</c:v>
                </c:pt>
                <c:pt idx="1015">
                  <c:v>1.2299359999999999</c:v>
                </c:pt>
                <c:pt idx="1016">
                  <c:v>1.708251</c:v>
                </c:pt>
                <c:pt idx="1017">
                  <c:v>1.0126630000000001</c:v>
                </c:pt>
                <c:pt idx="1018">
                  <c:v>0.91237299999999999</c:v>
                </c:pt>
                <c:pt idx="1019">
                  <c:v>1.6569449999999999</c:v>
                </c:pt>
                <c:pt idx="1020">
                  <c:v>1.3115349999999999</c:v>
                </c:pt>
                <c:pt idx="1021">
                  <c:v>1.5175890000000001</c:v>
                </c:pt>
                <c:pt idx="1022">
                  <c:v>3.5460440000000002</c:v>
                </c:pt>
                <c:pt idx="1023">
                  <c:v>1.0614760000000001</c:v>
                </c:pt>
                <c:pt idx="1024">
                  <c:v>0.46387299999999998</c:v>
                </c:pt>
                <c:pt idx="1025">
                  <c:v>0.54540500000000003</c:v>
                </c:pt>
                <c:pt idx="1026">
                  <c:v>0.69379199999999996</c:v>
                </c:pt>
                <c:pt idx="1027">
                  <c:v>1.377829</c:v>
                </c:pt>
                <c:pt idx="1028">
                  <c:v>0.99439599999999995</c:v>
                </c:pt>
                <c:pt idx="1029">
                  <c:v>0.54389799999999999</c:v>
                </c:pt>
                <c:pt idx="1030">
                  <c:v>0.53809399999999996</c:v>
                </c:pt>
                <c:pt idx="1031">
                  <c:v>1.1144259999999999</c:v>
                </c:pt>
                <c:pt idx="1032">
                  <c:v>0.62314499999999995</c:v>
                </c:pt>
                <c:pt idx="1033">
                  <c:v>0.46178200000000003</c:v>
                </c:pt>
                <c:pt idx="1034">
                  <c:v>0.76170000000000004</c:v>
                </c:pt>
                <c:pt idx="1035">
                  <c:v>0.86023099999999997</c:v>
                </c:pt>
                <c:pt idx="1036">
                  <c:v>0.735043</c:v>
                </c:pt>
                <c:pt idx="1037">
                  <c:v>1.4472449999999999</c:v>
                </c:pt>
                <c:pt idx="1038">
                  <c:v>1.3543970000000001</c:v>
                </c:pt>
                <c:pt idx="1039">
                  <c:v>0.69490600000000002</c:v>
                </c:pt>
                <c:pt idx="1040">
                  <c:v>1.1129420000000001</c:v>
                </c:pt>
                <c:pt idx="1041">
                  <c:v>0.75968100000000005</c:v>
                </c:pt>
                <c:pt idx="1042">
                  <c:v>1.035668</c:v>
                </c:pt>
                <c:pt idx="1043">
                  <c:v>1.945883</c:v>
                </c:pt>
                <c:pt idx="1044">
                  <c:v>2.5062769999999999</c:v>
                </c:pt>
                <c:pt idx="1045">
                  <c:v>3.937751</c:v>
                </c:pt>
                <c:pt idx="1046">
                  <c:v>1.555777</c:v>
                </c:pt>
                <c:pt idx="1047">
                  <c:v>2.1536680000000001</c:v>
                </c:pt>
                <c:pt idx="1048">
                  <c:v>1.215463</c:v>
                </c:pt>
                <c:pt idx="1049">
                  <c:v>1.7616320000000001</c:v>
                </c:pt>
                <c:pt idx="1050">
                  <c:v>1.1280969999999999</c:v>
                </c:pt>
                <c:pt idx="1051">
                  <c:v>1.944339</c:v>
                </c:pt>
                <c:pt idx="1052">
                  <c:v>1.0728580000000001</c:v>
                </c:pt>
                <c:pt idx="1053">
                  <c:v>1.1066640000000001</c:v>
                </c:pt>
                <c:pt idx="1054">
                  <c:v>1.1283000000000001</c:v>
                </c:pt>
                <c:pt idx="1055">
                  <c:v>1.283795</c:v>
                </c:pt>
                <c:pt idx="1056">
                  <c:v>0.86853199999999997</c:v>
                </c:pt>
                <c:pt idx="1057">
                  <c:v>1.1130910000000001</c:v>
                </c:pt>
                <c:pt idx="1058">
                  <c:v>1.141451</c:v>
                </c:pt>
                <c:pt idx="1059">
                  <c:v>1.178704</c:v>
                </c:pt>
                <c:pt idx="1060">
                  <c:v>1.215325</c:v>
                </c:pt>
                <c:pt idx="1061">
                  <c:v>3.755182</c:v>
                </c:pt>
                <c:pt idx="1062">
                  <c:v>0.81109500000000001</c:v>
                </c:pt>
                <c:pt idx="1063">
                  <c:v>1.098457</c:v>
                </c:pt>
                <c:pt idx="1064">
                  <c:v>1.1948639999999999</c:v>
                </c:pt>
                <c:pt idx="1065">
                  <c:v>0.77149199999999996</c:v>
                </c:pt>
                <c:pt idx="1066">
                  <c:v>0.85623499999999997</c:v>
                </c:pt>
                <c:pt idx="1067">
                  <c:v>1.32359</c:v>
                </c:pt>
                <c:pt idx="1068">
                  <c:v>1.1537219999999999</c:v>
                </c:pt>
                <c:pt idx="1069">
                  <c:v>0.81124300000000005</c:v>
                </c:pt>
                <c:pt idx="1070">
                  <c:v>1.38897</c:v>
                </c:pt>
                <c:pt idx="1071">
                  <c:v>2.0539320000000001</c:v>
                </c:pt>
                <c:pt idx="1072">
                  <c:v>1.019077</c:v>
                </c:pt>
                <c:pt idx="1073">
                  <c:v>0.98849500000000001</c:v>
                </c:pt>
                <c:pt idx="1074">
                  <c:v>1.1695180000000001</c:v>
                </c:pt>
                <c:pt idx="1075">
                  <c:v>1.37774</c:v>
                </c:pt>
                <c:pt idx="1076">
                  <c:v>1.2568569999999999</c:v>
                </c:pt>
                <c:pt idx="1077">
                  <c:v>1.453111</c:v>
                </c:pt>
                <c:pt idx="1078">
                  <c:v>1.692239</c:v>
                </c:pt>
                <c:pt idx="1079">
                  <c:v>4.0107780000000002</c:v>
                </c:pt>
                <c:pt idx="1080">
                  <c:v>3.1511499999999999</c:v>
                </c:pt>
                <c:pt idx="1081">
                  <c:v>1.9512149999999999</c:v>
                </c:pt>
                <c:pt idx="1082">
                  <c:v>1.6684559999999999</c:v>
                </c:pt>
                <c:pt idx="1083">
                  <c:v>1.9468669999999999</c:v>
                </c:pt>
                <c:pt idx="1084">
                  <c:v>1.949756</c:v>
                </c:pt>
                <c:pt idx="1085">
                  <c:v>1.721265</c:v>
                </c:pt>
                <c:pt idx="1086">
                  <c:v>1.5895079999999999</c:v>
                </c:pt>
                <c:pt idx="1087">
                  <c:v>1.746316</c:v>
                </c:pt>
                <c:pt idx="1088">
                  <c:v>1.225517</c:v>
                </c:pt>
                <c:pt idx="1089">
                  <c:v>3.352379</c:v>
                </c:pt>
                <c:pt idx="1090">
                  <c:v>1.8117810000000001</c:v>
                </c:pt>
                <c:pt idx="1091">
                  <c:v>2.2619449999999999</c:v>
                </c:pt>
                <c:pt idx="1092">
                  <c:v>2.6048580000000001</c:v>
                </c:pt>
                <c:pt idx="1093">
                  <c:v>1.8145150000000001</c:v>
                </c:pt>
                <c:pt idx="1094">
                  <c:v>1.71397</c:v>
                </c:pt>
                <c:pt idx="1095">
                  <c:v>3.683538</c:v>
                </c:pt>
                <c:pt idx="1096">
                  <c:v>2.5454469999999998</c:v>
                </c:pt>
                <c:pt idx="1097">
                  <c:v>1.532653</c:v>
                </c:pt>
                <c:pt idx="1098">
                  <c:v>2.7097560000000001</c:v>
                </c:pt>
                <c:pt idx="1099">
                  <c:v>3.3272050000000002</c:v>
                </c:pt>
                <c:pt idx="1100">
                  <c:v>1.929236</c:v>
                </c:pt>
                <c:pt idx="1101">
                  <c:v>2.4958330000000002</c:v>
                </c:pt>
                <c:pt idx="1102">
                  <c:v>1.7627429999999999</c:v>
                </c:pt>
                <c:pt idx="1103">
                  <c:v>1.970612</c:v>
                </c:pt>
                <c:pt idx="1104">
                  <c:v>2.4715159999999998</c:v>
                </c:pt>
                <c:pt idx="1105">
                  <c:v>5.3822140000000003</c:v>
                </c:pt>
                <c:pt idx="1106">
                  <c:v>2.5970909999999998</c:v>
                </c:pt>
                <c:pt idx="1107">
                  <c:v>3.7033649999999998</c:v>
                </c:pt>
                <c:pt idx="1108">
                  <c:v>2.6336050000000002</c:v>
                </c:pt>
                <c:pt idx="1109">
                  <c:v>1.632088</c:v>
                </c:pt>
                <c:pt idx="1110">
                  <c:v>2.0389300000000001</c:v>
                </c:pt>
                <c:pt idx="1111">
                  <c:v>2.6960850000000001</c:v>
                </c:pt>
                <c:pt idx="1112">
                  <c:v>1.7118420000000001</c:v>
                </c:pt>
                <c:pt idx="1113">
                  <c:v>1.4407239999999999</c:v>
                </c:pt>
                <c:pt idx="1114">
                  <c:v>2.1298370000000002</c:v>
                </c:pt>
                <c:pt idx="1115">
                  <c:v>2.290915</c:v>
                </c:pt>
                <c:pt idx="1116">
                  <c:v>2.0318930000000002</c:v>
                </c:pt>
                <c:pt idx="1117">
                  <c:v>2.095135</c:v>
                </c:pt>
                <c:pt idx="1118">
                  <c:v>1.229276</c:v>
                </c:pt>
                <c:pt idx="1119">
                  <c:v>3.4131939999999998</c:v>
                </c:pt>
                <c:pt idx="1120">
                  <c:v>2.0994600000000001</c:v>
                </c:pt>
                <c:pt idx="1121">
                  <c:v>0.92414300000000005</c:v>
                </c:pt>
                <c:pt idx="1122">
                  <c:v>2.062144</c:v>
                </c:pt>
                <c:pt idx="1123">
                  <c:v>2.678023</c:v>
                </c:pt>
                <c:pt idx="1124">
                  <c:v>3.3640300000000001</c:v>
                </c:pt>
                <c:pt idx="1125">
                  <c:v>3.2058059999999999</c:v>
                </c:pt>
                <c:pt idx="1126">
                  <c:v>2.447956</c:v>
                </c:pt>
                <c:pt idx="1127">
                  <c:v>2.3963559999999999</c:v>
                </c:pt>
                <c:pt idx="1128">
                  <c:v>2.4494069999999999</c:v>
                </c:pt>
                <c:pt idx="1129">
                  <c:v>1.222094</c:v>
                </c:pt>
                <c:pt idx="1130">
                  <c:v>1.8244800000000001</c:v>
                </c:pt>
                <c:pt idx="1131">
                  <c:v>2.05552</c:v>
                </c:pt>
                <c:pt idx="1132">
                  <c:v>3.131481</c:v>
                </c:pt>
                <c:pt idx="1133">
                  <c:v>2.780672</c:v>
                </c:pt>
                <c:pt idx="1134">
                  <c:v>4.0369419999999998</c:v>
                </c:pt>
                <c:pt idx="1135">
                  <c:v>2.9080029999999999</c:v>
                </c:pt>
                <c:pt idx="1136">
                  <c:v>2.3534290000000002</c:v>
                </c:pt>
                <c:pt idx="1137">
                  <c:v>4.2156070000000003</c:v>
                </c:pt>
                <c:pt idx="1138">
                  <c:v>2.7175910000000001</c:v>
                </c:pt>
                <c:pt idx="1139">
                  <c:v>4.4726939999999997</c:v>
                </c:pt>
                <c:pt idx="1140">
                  <c:v>3.8673350000000002</c:v>
                </c:pt>
                <c:pt idx="1141">
                  <c:v>2.4602970000000002</c:v>
                </c:pt>
                <c:pt idx="1142">
                  <c:v>2.1244239999999999</c:v>
                </c:pt>
                <c:pt idx="1143">
                  <c:v>2.548089</c:v>
                </c:pt>
                <c:pt idx="1144">
                  <c:v>1.5211330000000001</c:v>
                </c:pt>
                <c:pt idx="1145">
                  <c:v>1.3805620000000001</c:v>
                </c:pt>
                <c:pt idx="1146">
                  <c:v>1.495269</c:v>
                </c:pt>
                <c:pt idx="1147">
                  <c:v>1.733797</c:v>
                </c:pt>
                <c:pt idx="1148">
                  <c:v>2.0429569999999999</c:v>
                </c:pt>
                <c:pt idx="1149">
                  <c:v>2.1204130000000001</c:v>
                </c:pt>
                <c:pt idx="1150">
                  <c:v>1.7027399999999999</c:v>
                </c:pt>
                <c:pt idx="1151">
                  <c:v>2.036708</c:v>
                </c:pt>
                <c:pt idx="1152">
                  <c:v>2.7876720000000001</c:v>
                </c:pt>
                <c:pt idx="1153">
                  <c:v>2.7979479999999999</c:v>
                </c:pt>
                <c:pt idx="1154">
                  <c:v>2.4038810000000002</c:v>
                </c:pt>
                <c:pt idx="1155">
                  <c:v>1.6416269999999999</c:v>
                </c:pt>
                <c:pt idx="1156">
                  <c:v>2.356303</c:v>
                </c:pt>
                <c:pt idx="1157">
                  <c:v>1.6144860000000001</c:v>
                </c:pt>
                <c:pt idx="1158">
                  <c:v>0.83009599999999995</c:v>
                </c:pt>
                <c:pt idx="1159">
                  <c:v>1.7098359999999999</c:v>
                </c:pt>
                <c:pt idx="1160">
                  <c:v>1.9248860000000001</c:v>
                </c:pt>
                <c:pt idx="1161">
                  <c:v>1.7490129999999999</c:v>
                </c:pt>
                <c:pt idx="1162">
                  <c:v>1.5324770000000001</c:v>
                </c:pt>
                <c:pt idx="1163">
                  <c:v>2.4894440000000002</c:v>
                </c:pt>
                <c:pt idx="1164">
                  <c:v>1.5595559999999999</c:v>
                </c:pt>
                <c:pt idx="1165">
                  <c:v>1.7644880000000001</c:v>
                </c:pt>
                <c:pt idx="1166">
                  <c:v>2.003069</c:v>
                </c:pt>
                <c:pt idx="1167">
                  <c:v>2.2298909999999998</c:v>
                </c:pt>
                <c:pt idx="1168">
                  <c:v>1.912868</c:v>
                </c:pt>
                <c:pt idx="1169">
                  <c:v>1.748634</c:v>
                </c:pt>
                <c:pt idx="1170">
                  <c:v>2.207176</c:v>
                </c:pt>
                <c:pt idx="1171">
                  <c:v>1.5756319999999999</c:v>
                </c:pt>
                <c:pt idx="1172">
                  <c:v>2.611218</c:v>
                </c:pt>
                <c:pt idx="1173">
                  <c:v>3.0413700000000001</c:v>
                </c:pt>
                <c:pt idx="1174">
                  <c:v>2.1238899999999998</c:v>
                </c:pt>
                <c:pt idx="1175">
                  <c:v>2.768211</c:v>
                </c:pt>
                <c:pt idx="1176">
                  <c:v>4.1476490000000004</c:v>
                </c:pt>
                <c:pt idx="1177">
                  <c:v>3.7121430000000002</c:v>
                </c:pt>
                <c:pt idx="1178">
                  <c:v>3.469163</c:v>
                </c:pt>
                <c:pt idx="1179">
                  <c:v>1.634682</c:v>
                </c:pt>
                <c:pt idx="1180">
                  <c:v>2.2267420000000002</c:v>
                </c:pt>
                <c:pt idx="1181">
                  <c:v>5.6878609999999998</c:v>
                </c:pt>
                <c:pt idx="1182">
                  <c:v>1.630887</c:v>
                </c:pt>
                <c:pt idx="1183">
                  <c:v>1.7865359999999999</c:v>
                </c:pt>
                <c:pt idx="1184">
                  <c:v>1.989749</c:v>
                </c:pt>
                <c:pt idx="1185">
                  <c:v>3.2445759999999999</c:v>
                </c:pt>
                <c:pt idx="1186">
                  <c:v>2.8270379999999999</c:v>
                </c:pt>
                <c:pt idx="1187">
                  <c:v>2.70465</c:v>
                </c:pt>
                <c:pt idx="1188">
                  <c:v>3.315051</c:v>
                </c:pt>
                <c:pt idx="1189">
                  <c:v>2.7335419999999999</c:v>
                </c:pt>
                <c:pt idx="1190">
                  <c:v>2.7991649999999999</c:v>
                </c:pt>
                <c:pt idx="1191">
                  <c:v>3.0105119999999999</c:v>
                </c:pt>
                <c:pt idx="1192">
                  <c:v>2.7599420000000001</c:v>
                </c:pt>
                <c:pt idx="1193">
                  <c:v>2.4717030000000002</c:v>
                </c:pt>
                <c:pt idx="1194">
                  <c:v>2.194404</c:v>
                </c:pt>
                <c:pt idx="1195">
                  <c:v>2.127821</c:v>
                </c:pt>
                <c:pt idx="1196">
                  <c:v>2.0838269999999999</c:v>
                </c:pt>
                <c:pt idx="1197">
                  <c:v>1.479878</c:v>
                </c:pt>
                <c:pt idx="1198">
                  <c:v>2.2274020000000001</c:v>
                </c:pt>
                <c:pt idx="1199">
                  <c:v>1.4860770000000001</c:v>
                </c:pt>
                <c:pt idx="1200">
                  <c:v>2.4143279999999998</c:v>
                </c:pt>
                <c:pt idx="1201">
                  <c:v>1.9344030000000001</c:v>
                </c:pt>
                <c:pt idx="1202">
                  <c:v>1.5554840000000001</c:v>
                </c:pt>
                <c:pt idx="1203">
                  <c:v>2.334908</c:v>
                </c:pt>
                <c:pt idx="1204">
                  <c:v>1.64605</c:v>
                </c:pt>
                <c:pt idx="1205">
                  <c:v>2.8057340000000002</c:v>
                </c:pt>
                <c:pt idx="1206">
                  <c:v>2.632959</c:v>
                </c:pt>
                <c:pt idx="1207">
                  <c:v>3.9542470000000001</c:v>
                </c:pt>
                <c:pt idx="1208">
                  <c:v>5.8553009999999999</c:v>
                </c:pt>
                <c:pt idx="1209">
                  <c:v>1.606069</c:v>
                </c:pt>
                <c:pt idx="1210">
                  <c:v>1.6404019999999999</c:v>
                </c:pt>
                <c:pt idx="1211">
                  <c:v>2.3444400000000001</c:v>
                </c:pt>
                <c:pt idx="1212">
                  <c:v>2.1230329999999999</c:v>
                </c:pt>
                <c:pt idx="1213">
                  <c:v>1.679176</c:v>
                </c:pt>
                <c:pt idx="1214">
                  <c:v>1.741171</c:v>
                </c:pt>
                <c:pt idx="1215">
                  <c:v>2.0010309999999998</c:v>
                </c:pt>
                <c:pt idx="1216">
                  <c:v>1.6173820000000001</c:v>
                </c:pt>
                <c:pt idx="1217">
                  <c:v>2.428598</c:v>
                </c:pt>
                <c:pt idx="1218">
                  <c:v>1.6795</c:v>
                </c:pt>
                <c:pt idx="1219">
                  <c:v>1.6461140000000001</c:v>
                </c:pt>
                <c:pt idx="1220">
                  <c:v>2.1315930000000001</c:v>
                </c:pt>
                <c:pt idx="1221">
                  <c:v>2.4174000000000002</c:v>
                </c:pt>
                <c:pt idx="1222">
                  <c:v>2.298854</c:v>
                </c:pt>
                <c:pt idx="1223">
                  <c:v>1.5240370000000001</c:v>
                </c:pt>
                <c:pt idx="1224">
                  <c:v>2.5289280000000001</c:v>
                </c:pt>
                <c:pt idx="1225">
                  <c:v>3.798394</c:v>
                </c:pt>
                <c:pt idx="1226">
                  <c:v>2.4103050000000001</c:v>
                </c:pt>
                <c:pt idx="1227">
                  <c:v>2.3457119999999998</c:v>
                </c:pt>
                <c:pt idx="1228">
                  <c:v>3.483981</c:v>
                </c:pt>
                <c:pt idx="1229">
                  <c:v>4.4752090000000004</c:v>
                </c:pt>
                <c:pt idx="1230">
                  <c:v>1.741644</c:v>
                </c:pt>
                <c:pt idx="1231">
                  <c:v>2.0878420000000002</c:v>
                </c:pt>
                <c:pt idx="1232">
                  <c:v>1.224059</c:v>
                </c:pt>
                <c:pt idx="1233">
                  <c:v>2.0969760000000002</c:v>
                </c:pt>
                <c:pt idx="1234">
                  <c:v>1.9347160000000001</c:v>
                </c:pt>
                <c:pt idx="1235">
                  <c:v>2.137794</c:v>
                </c:pt>
                <c:pt idx="1236">
                  <c:v>2.0099450000000001</c:v>
                </c:pt>
                <c:pt idx="1237">
                  <c:v>1.8042400000000001</c:v>
                </c:pt>
                <c:pt idx="1238">
                  <c:v>2.3630279999999999</c:v>
                </c:pt>
                <c:pt idx="1239">
                  <c:v>1.5904910000000001</c:v>
                </c:pt>
                <c:pt idx="1240">
                  <c:v>1.590711</c:v>
                </c:pt>
                <c:pt idx="1241">
                  <c:v>1.66781</c:v>
                </c:pt>
                <c:pt idx="1242">
                  <c:v>1.738013</c:v>
                </c:pt>
              </c:numCache>
            </c:numRef>
          </c:val>
          <c:extLst>
            <c:ext xmlns:c16="http://schemas.microsoft.com/office/drawing/2014/chart" uri="{C3380CC4-5D6E-409C-BE32-E72D297353CC}">
              <c16:uniqueId val="{00000000-B4D3-4EE0-80A2-2B029391C675}"/>
            </c:ext>
          </c:extLst>
        </c:ser>
        <c:dLbls>
          <c:showLegendKey val="0"/>
          <c:showVal val="0"/>
          <c:showCatName val="0"/>
          <c:showSerName val="0"/>
          <c:showPercent val="0"/>
          <c:showBubbleSize val="0"/>
        </c:dLbls>
        <c:axId val="1583308815"/>
        <c:axId val="1583306895"/>
      </c:areaChart>
      <c:dateAx>
        <c:axId val="158330881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6895"/>
        <c:crosses val="autoZero"/>
        <c:auto val="1"/>
        <c:lblOffset val="100"/>
        <c:baseTimeUnit val="days"/>
      </c:dateAx>
      <c:valAx>
        <c:axId val="1583306895"/>
        <c:scaling>
          <c:orientation val="minMax"/>
          <c:max val="1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8815"/>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D171-459B-BF71-91C2356867A6}"/>
              </c:ext>
            </c:extLst>
          </c:dPt>
          <c:dPt>
            <c:idx val="1"/>
            <c:invertIfNegative val="0"/>
            <c:bubble3D val="0"/>
            <c:spPr>
              <a:solidFill>
                <a:srgbClr val="B6A8FE"/>
              </a:solidFill>
              <a:ln>
                <a:noFill/>
              </a:ln>
              <a:effectLst/>
            </c:spPr>
            <c:extLst>
              <c:ext xmlns:c16="http://schemas.microsoft.com/office/drawing/2014/chart" uri="{C3380CC4-5D6E-409C-BE32-E72D297353CC}">
                <c16:uniqueId val="{00000003-D171-459B-BF71-91C2356867A6}"/>
              </c:ext>
            </c:extLst>
          </c:dPt>
          <c:dPt>
            <c:idx val="2"/>
            <c:invertIfNegative val="0"/>
            <c:bubble3D val="0"/>
            <c:spPr>
              <a:solidFill>
                <a:srgbClr val="7D75E5"/>
              </a:solidFill>
              <a:ln>
                <a:noFill/>
              </a:ln>
              <a:effectLst/>
            </c:spPr>
            <c:extLst>
              <c:ext xmlns:c16="http://schemas.microsoft.com/office/drawing/2014/chart" uri="{C3380CC4-5D6E-409C-BE32-E72D297353CC}">
                <c16:uniqueId val="{00000005-D171-459B-BF71-91C2356867A6}"/>
              </c:ext>
            </c:extLst>
          </c:dPt>
          <c:dPt>
            <c:idx val="3"/>
            <c:invertIfNegative val="0"/>
            <c:bubble3D val="0"/>
            <c:spPr>
              <a:solidFill>
                <a:srgbClr val="2C41CA"/>
              </a:solidFill>
              <a:ln>
                <a:noFill/>
              </a:ln>
              <a:effectLst/>
            </c:spPr>
            <c:extLst>
              <c:ext xmlns:c16="http://schemas.microsoft.com/office/drawing/2014/chart" uri="{C3380CC4-5D6E-409C-BE32-E72D297353CC}">
                <c16:uniqueId val="{00000007-D171-459B-BF71-91C2356867A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analysis'!$F$74:$I$74</c:f>
              <c:numCache>
                <c:formatCode>0.00%</c:formatCode>
                <c:ptCount val="4"/>
                <c:pt idx="0">
                  <c:v>0.18357368067400631</c:v>
                </c:pt>
                <c:pt idx="1">
                  <c:v>0.20369345342927589</c:v>
                </c:pt>
                <c:pt idx="2">
                  <c:v>0.20245858040621734</c:v>
                </c:pt>
                <c:pt idx="3">
                  <c:v>0.21166766050486979</c:v>
                </c:pt>
              </c:numCache>
            </c:numRef>
          </c:val>
          <c:extLst>
            <c:ext xmlns:c16="http://schemas.microsoft.com/office/drawing/2014/chart" uri="{C3380CC4-5D6E-409C-BE32-E72D297353CC}">
              <c16:uniqueId val="{00000008-D171-459B-BF71-91C2356867A6}"/>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1E9C-4829-B85A-7A9A9968112B}"/>
              </c:ext>
            </c:extLst>
          </c:dPt>
          <c:dPt>
            <c:idx val="1"/>
            <c:invertIfNegative val="0"/>
            <c:bubble3D val="0"/>
            <c:spPr>
              <a:solidFill>
                <a:srgbClr val="B6A8FE"/>
              </a:solidFill>
              <a:ln>
                <a:noFill/>
              </a:ln>
              <a:effectLst/>
            </c:spPr>
            <c:extLst>
              <c:ext xmlns:c16="http://schemas.microsoft.com/office/drawing/2014/chart" uri="{C3380CC4-5D6E-409C-BE32-E72D297353CC}">
                <c16:uniqueId val="{00000003-1E9C-4829-B85A-7A9A9968112B}"/>
              </c:ext>
            </c:extLst>
          </c:dPt>
          <c:dPt>
            <c:idx val="2"/>
            <c:invertIfNegative val="0"/>
            <c:bubble3D val="0"/>
            <c:spPr>
              <a:solidFill>
                <a:srgbClr val="7D75E5"/>
              </a:solidFill>
              <a:ln>
                <a:noFill/>
              </a:ln>
              <a:effectLst/>
            </c:spPr>
            <c:extLst>
              <c:ext xmlns:c16="http://schemas.microsoft.com/office/drawing/2014/chart" uri="{C3380CC4-5D6E-409C-BE32-E72D297353CC}">
                <c16:uniqueId val="{00000005-1E9C-4829-B85A-7A9A9968112B}"/>
              </c:ext>
            </c:extLst>
          </c:dPt>
          <c:dPt>
            <c:idx val="3"/>
            <c:invertIfNegative val="0"/>
            <c:bubble3D val="0"/>
            <c:spPr>
              <a:solidFill>
                <a:srgbClr val="2C41CA"/>
              </a:solidFill>
              <a:ln>
                <a:noFill/>
              </a:ln>
              <a:effectLst/>
            </c:spPr>
            <c:extLst>
              <c:ext xmlns:c16="http://schemas.microsoft.com/office/drawing/2014/chart" uri="{C3380CC4-5D6E-409C-BE32-E72D297353CC}">
                <c16:uniqueId val="{00000007-1E9C-4829-B85A-7A9A9968112B}"/>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analysis'!$F$67:$I$67</c:f>
              <c:numCache>
                <c:formatCode>General</c:formatCode>
                <c:ptCount val="4"/>
                <c:pt idx="0">
                  <c:v>69623</c:v>
                </c:pt>
                <c:pt idx="1">
                  <c:v>71791.5</c:v>
                </c:pt>
                <c:pt idx="2">
                  <c:v>75783</c:v>
                </c:pt>
                <c:pt idx="3">
                  <c:v>79176</c:v>
                </c:pt>
              </c:numCache>
            </c:numRef>
          </c:val>
          <c:extLst>
            <c:ext xmlns:c16="http://schemas.microsoft.com/office/drawing/2014/chart" uri="{C3380CC4-5D6E-409C-BE32-E72D297353CC}">
              <c16:uniqueId val="{00000008-1E9C-4829-B85A-7A9A9968112B}"/>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General"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8B16-44FD-BC4D-C20F7FFA9749}"/>
              </c:ext>
            </c:extLst>
          </c:dPt>
          <c:dPt>
            <c:idx val="1"/>
            <c:invertIfNegative val="0"/>
            <c:bubble3D val="0"/>
            <c:spPr>
              <a:solidFill>
                <a:srgbClr val="B6A8FE"/>
              </a:solidFill>
              <a:ln>
                <a:noFill/>
              </a:ln>
              <a:effectLst/>
            </c:spPr>
            <c:extLst>
              <c:ext xmlns:c16="http://schemas.microsoft.com/office/drawing/2014/chart" uri="{C3380CC4-5D6E-409C-BE32-E72D297353CC}">
                <c16:uniqueId val="{00000003-8B16-44FD-BC4D-C20F7FFA9749}"/>
              </c:ext>
            </c:extLst>
          </c:dPt>
          <c:dPt>
            <c:idx val="2"/>
            <c:invertIfNegative val="0"/>
            <c:bubble3D val="0"/>
            <c:spPr>
              <a:solidFill>
                <a:srgbClr val="7D75E5"/>
              </a:solidFill>
              <a:ln>
                <a:noFill/>
              </a:ln>
              <a:effectLst/>
            </c:spPr>
            <c:extLst>
              <c:ext xmlns:c16="http://schemas.microsoft.com/office/drawing/2014/chart" uri="{C3380CC4-5D6E-409C-BE32-E72D297353CC}">
                <c16:uniqueId val="{00000005-8B16-44FD-BC4D-C20F7FFA9749}"/>
              </c:ext>
            </c:extLst>
          </c:dPt>
          <c:dPt>
            <c:idx val="3"/>
            <c:invertIfNegative val="0"/>
            <c:bubble3D val="0"/>
            <c:spPr>
              <a:solidFill>
                <a:srgbClr val="2C41CA"/>
              </a:solidFill>
              <a:ln>
                <a:noFill/>
              </a:ln>
              <a:effectLst/>
            </c:spPr>
            <c:extLst>
              <c:ext xmlns:c16="http://schemas.microsoft.com/office/drawing/2014/chart" uri="{C3380CC4-5D6E-409C-BE32-E72D297353CC}">
                <c16:uniqueId val="{00000007-8B16-44FD-BC4D-C20F7FFA974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analysis'!$F$62:$I$62</c:f>
              <c:numCache>
                <c:formatCode>General</c:formatCode>
                <c:ptCount val="4"/>
                <c:pt idx="0">
                  <c:v>8879</c:v>
                </c:pt>
                <c:pt idx="1">
                  <c:v>10120</c:v>
                </c:pt>
                <c:pt idx="2">
                  <c:v>10277</c:v>
                </c:pt>
                <c:pt idx="3">
                  <c:v>10649</c:v>
                </c:pt>
              </c:numCache>
            </c:numRef>
          </c:val>
          <c:extLst>
            <c:ext xmlns:c16="http://schemas.microsoft.com/office/drawing/2014/chart" uri="{C3380CC4-5D6E-409C-BE32-E72D297353CC}">
              <c16:uniqueId val="{00000008-8B16-44FD-BC4D-C20F7FFA9749}"/>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General"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6CC8-4AAE-9D84-86475561C591}"/>
              </c:ext>
            </c:extLst>
          </c:dPt>
          <c:dPt>
            <c:idx val="1"/>
            <c:invertIfNegative val="0"/>
            <c:bubble3D val="0"/>
            <c:spPr>
              <a:solidFill>
                <a:srgbClr val="B6A8FE"/>
              </a:solidFill>
              <a:ln>
                <a:noFill/>
              </a:ln>
              <a:effectLst/>
            </c:spPr>
            <c:extLst>
              <c:ext xmlns:c16="http://schemas.microsoft.com/office/drawing/2014/chart" uri="{C3380CC4-5D6E-409C-BE32-E72D297353CC}">
                <c16:uniqueId val="{00000003-6CC8-4AAE-9D84-86475561C591}"/>
              </c:ext>
            </c:extLst>
          </c:dPt>
          <c:dPt>
            <c:idx val="2"/>
            <c:invertIfNegative val="0"/>
            <c:bubble3D val="0"/>
            <c:spPr>
              <a:solidFill>
                <a:srgbClr val="7D75E5"/>
              </a:solidFill>
              <a:ln>
                <a:noFill/>
              </a:ln>
              <a:effectLst/>
            </c:spPr>
            <c:extLst>
              <c:ext xmlns:c16="http://schemas.microsoft.com/office/drawing/2014/chart" uri="{C3380CC4-5D6E-409C-BE32-E72D297353CC}">
                <c16:uniqueId val="{00000005-6CC8-4AAE-9D84-86475561C591}"/>
              </c:ext>
            </c:extLst>
          </c:dPt>
          <c:dPt>
            <c:idx val="3"/>
            <c:invertIfNegative val="0"/>
            <c:bubble3D val="0"/>
            <c:spPr>
              <a:solidFill>
                <a:srgbClr val="2C41CA"/>
              </a:solidFill>
              <a:ln>
                <a:noFill/>
              </a:ln>
              <a:effectLst/>
            </c:spPr>
            <c:extLst>
              <c:ext xmlns:c16="http://schemas.microsoft.com/office/drawing/2014/chart" uri="{C3380CC4-5D6E-409C-BE32-E72D297353CC}">
                <c16:uniqueId val="{00000007-6CC8-4AAE-9D84-86475561C59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analysis'!$F$63:$I$63</c:f>
              <c:numCache>
                <c:formatCode>General</c:formatCode>
                <c:ptCount val="4"/>
                <c:pt idx="0">
                  <c:v>52446</c:v>
                </c:pt>
                <c:pt idx="1">
                  <c:v>60580</c:v>
                </c:pt>
                <c:pt idx="2">
                  <c:v>61896</c:v>
                </c:pt>
                <c:pt idx="3">
                  <c:v>63121</c:v>
                </c:pt>
              </c:numCache>
            </c:numRef>
          </c:val>
          <c:extLst>
            <c:ext xmlns:c16="http://schemas.microsoft.com/office/drawing/2014/chart" uri="{C3380CC4-5D6E-409C-BE32-E72D297353CC}">
              <c16:uniqueId val="{00000008-6CC8-4AAE-9D84-86475561C591}"/>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General" sourceLinked="1"/>
        <c:majorTickMark val="none"/>
        <c:minorTickMark val="none"/>
        <c:tickLblPos val="nextTo"/>
        <c:crossAx val="4011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8B26-4E83-8A6A-95A9DAA196E3}"/>
              </c:ext>
            </c:extLst>
          </c:dPt>
          <c:dPt>
            <c:idx val="1"/>
            <c:invertIfNegative val="0"/>
            <c:bubble3D val="0"/>
            <c:spPr>
              <a:solidFill>
                <a:srgbClr val="B6A8FE"/>
              </a:solidFill>
              <a:ln>
                <a:noFill/>
              </a:ln>
              <a:effectLst/>
            </c:spPr>
            <c:extLst>
              <c:ext xmlns:c16="http://schemas.microsoft.com/office/drawing/2014/chart" uri="{C3380CC4-5D6E-409C-BE32-E72D297353CC}">
                <c16:uniqueId val="{00000003-8B26-4E83-8A6A-95A9DAA196E3}"/>
              </c:ext>
            </c:extLst>
          </c:dPt>
          <c:dPt>
            <c:idx val="2"/>
            <c:invertIfNegative val="0"/>
            <c:bubble3D val="0"/>
            <c:spPr>
              <a:solidFill>
                <a:srgbClr val="7D75E5"/>
              </a:solidFill>
              <a:ln>
                <a:noFill/>
              </a:ln>
              <a:effectLst/>
            </c:spPr>
            <c:extLst>
              <c:ext xmlns:c16="http://schemas.microsoft.com/office/drawing/2014/chart" uri="{C3380CC4-5D6E-409C-BE32-E72D297353CC}">
                <c16:uniqueId val="{00000005-8B26-4E83-8A6A-95A9DAA196E3}"/>
              </c:ext>
            </c:extLst>
          </c:dPt>
          <c:dPt>
            <c:idx val="3"/>
            <c:invertIfNegative val="0"/>
            <c:bubble3D val="0"/>
            <c:spPr>
              <a:solidFill>
                <a:srgbClr val="2C41CA"/>
              </a:solidFill>
              <a:ln>
                <a:noFill/>
              </a:ln>
              <a:effectLst/>
            </c:spPr>
            <c:extLst>
              <c:ext xmlns:c16="http://schemas.microsoft.com/office/drawing/2014/chart" uri="{C3380CC4-5D6E-409C-BE32-E72D297353CC}">
                <c16:uniqueId val="{00000007-8B26-4E83-8A6A-95A9DAA196E3}"/>
              </c:ext>
            </c:extLst>
          </c:dPt>
          <c:dLbls>
            <c:numFmt formatCode="0.00\x"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analysis'!$F$72:$I$72</c:f>
              <c:numCache>
                <c:formatCode>0.00\x</c:formatCode>
                <c:ptCount val="4"/>
                <c:pt idx="0">
                  <c:v>1.4394583139504833</c:v>
                </c:pt>
                <c:pt idx="1">
                  <c:v>1.4450057867458361</c:v>
                </c:pt>
                <c:pt idx="2">
                  <c:v>1.4929374913811784</c:v>
                </c:pt>
                <c:pt idx="3">
                  <c:v>1.57376267143709</c:v>
                </c:pt>
              </c:numCache>
            </c:numRef>
          </c:val>
          <c:extLst>
            <c:ext xmlns:c16="http://schemas.microsoft.com/office/drawing/2014/chart" uri="{C3380CC4-5D6E-409C-BE32-E72D297353CC}">
              <c16:uniqueId val="{00000008-8B26-4E83-8A6A-95A9DAA196E3}"/>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x"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4B23-4F72-8824-FB79FD3A58F1}"/>
              </c:ext>
            </c:extLst>
          </c:dPt>
          <c:dPt>
            <c:idx val="1"/>
            <c:invertIfNegative val="0"/>
            <c:bubble3D val="0"/>
            <c:spPr>
              <a:solidFill>
                <a:srgbClr val="B6A8FE"/>
              </a:solidFill>
              <a:ln>
                <a:noFill/>
              </a:ln>
              <a:effectLst/>
            </c:spPr>
            <c:extLst>
              <c:ext xmlns:c16="http://schemas.microsoft.com/office/drawing/2014/chart" uri="{C3380CC4-5D6E-409C-BE32-E72D297353CC}">
                <c16:uniqueId val="{00000003-4B23-4F72-8824-FB79FD3A58F1}"/>
              </c:ext>
            </c:extLst>
          </c:dPt>
          <c:dPt>
            <c:idx val="2"/>
            <c:invertIfNegative val="0"/>
            <c:bubble3D val="0"/>
            <c:spPr>
              <a:solidFill>
                <a:srgbClr val="7D75E5"/>
              </a:solidFill>
              <a:ln>
                <a:noFill/>
              </a:ln>
              <a:effectLst/>
            </c:spPr>
            <c:extLst>
              <c:ext xmlns:c16="http://schemas.microsoft.com/office/drawing/2014/chart" uri="{C3380CC4-5D6E-409C-BE32-E72D297353CC}">
                <c16:uniqueId val="{00000005-4B23-4F72-8824-FB79FD3A58F1}"/>
              </c:ext>
            </c:extLst>
          </c:dPt>
          <c:dPt>
            <c:idx val="3"/>
            <c:invertIfNegative val="0"/>
            <c:bubble3D val="0"/>
            <c:spPr>
              <a:solidFill>
                <a:srgbClr val="2C41CA"/>
              </a:solidFill>
              <a:ln>
                <a:noFill/>
              </a:ln>
              <a:effectLst/>
            </c:spPr>
            <c:extLst>
              <c:ext xmlns:c16="http://schemas.microsoft.com/office/drawing/2014/chart" uri="{C3380CC4-5D6E-409C-BE32-E72D297353CC}">
                <c16:uniqueId val="{00000007-4B23-4F72-8824-FB79FD3A58F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analysis'!$F$92:$I$92</c:f>
              <c:numCache>
                <c:formatCode>0.00%</c:formatCode>
                <c:ptCount val="4"/>
                <c:pt idx="0">
                  <c:v>0.12752969564655359</c:v>
                </c:pt>
                <c:pt idx="1">
                  <c:v>0.14096376311958936</c:v>
                </c:pt>
                <c:pt idx="2">
                  <c:v>0.1356108889856564</c:v>
                </c:pt>
                <c:pt idx="3">
                  <c:v>0.13449782762453266</c:v>
                </c:pt>
              </c:numCache>
            </c:numRef>
          </c:val>
          <c:extLst>
            <c:ext xmlns:c16="http://schemas.microsoft.com/office/drawing/2014/chart" uri="{C3380CC4-5D6E-409C-BE32-E72D297353CC}">
              <c16:uniqueId val="{00000008-4B23-4F72-8824-FB79FD3A58F1}"/>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B744-466F-B89D-03D8AB0537D6}"/>
              </c:ext>
            </c:extLst>
          </c:dPt>
          <c:dPt>
            <c:idx val="1"/>
            <c:invertIfNegative val="0"/>
            <c:bubble3D val="0"/>
            <c:spPr>
              <a:solidFill>
                <a:srgbClr val="B6A8FE"/>
              </a:solidFill>
              <a:ln>
                <a:noFill/>
              </a:ln>
              <a:effectLst/>
            </c:spPr>
            <c:extLst>
              <c:ext xmlns:c16="http://schemas.microsoft.com/office/drawing/2014/chart" uri="{C3380CC4-5D6E-409C-BE32-E72D297353CC}">
                <c16:uniqueId val="{00000003-B744-466F-B89D-03D8AB0537D6}"/>
              </c:ext>
            </c:extLst>
          </c:dPt>
          <c:dPt>
            <c:idx val="2"/>
            <c:invertIfNegative val="0"/>
            <c:bubble3D val="0"/>
            <c:spPr>
              <a:solidFill>
                <a:srgbClr val="7D75E5"/>
              </a:solidFill>
              <a:ln>
                <a:noFill/>
              </a:ln>
              <a:effectLst/>
            </c:spPr>
            <c:extLst>
              <c:ext xmlns:c16="http://schemas.microsoft.com/office/drawing/2014/chart" uri="{C3380CC4-5D6E-409C-BE32-E72D297353CC}">
                <c16:uniqueId val="{00000005-B744-466F-B89D-03D8AB0537D6}"/>
              </c:ext>
            </c:extLst>
          </c:dPt>
          <c:dPt>
            <c:idx val="3"/>
            <c:invertIfNegative val="0"/>
            <c:bubble3D val="0"/>
            <c:spPr>
              <a:solidFill>
                <a:srgbClr val="2C41CA"/>
              </a:solidFill>
              <a:ln>
                <a:noFill/>
              </a:ln>
              <a:effectLst/>
            </c:spPr>
            <c:extLst>
              <c:ext xmlns:c16="http://schemas.microsoft.com/office/drawing/2014/chart" uri="{C3380CC4-5D6E-409C-BE32-E72D297353CC}">
                <c16:uniqueId val="{00000007-B744-466F-B89D-03D8AB0537D6}"/>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Score'!$F$61:$I$61</c:f>
              <c:numCache>
                <c:formatCode>mmm\-yy</c:formatCode>
                <c:ptCount val="4"/>
                <c:pt idx="0">
                  <c:v>44651</c:v>
                </c:pt>
                <c:pt idx="1">
                  <c:v>45016</c:v>
                </c:pt>
                <c:pt idx="2">
                  <c:v>45382</c:v>
                </c:pt>
                <c:pt idx="3">
                  <c:v>45747</c:v>
                </c:pt>
              </c:numCache>
            </c:numRef>
          </c:cat>
          <c:val>
            <c:numRef>
              <c:f>'Altman Z Score'!$F$68:$I$68</c:f>
              <c:numCache>
                <c:formatCode>_(* #,##0.00_);_(* \(#,##0.00\);_(* "-"??_);_(@_)</c:formatCode>
                <c:ptCount val="4"/>
                <c:pt idx="0">
                  <c:v>11985</c:v>
                </c:pt>
                <c:pt idx="1">
                  <c:v>13458</c:v>
                </c:pt>
                <c:pt idx="2">
                  <c:v>14260</c:v>
                </c:pt>
                <c:pt idx="3">
                  <c:v>14810</c:v>
                </c:pt>
              </c:numCache>
            </c:numRef>
          </c:val>
          <c:extLst>
            <c:ext xmlns:c16="http://schemas.microsoft.com/office/drawing/2014/chart" uri="{C3380CC4-5D6E-409C-BE32-E72D297353CC}">
              <c16:uniqueId val="{00000008-B744-466F-B89D-03D8AB0537D6}"/>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_(* #,##0.00_);_(* \(#,##0.00\);_(* &quot;-&quot;??_);_(@_)"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1"/>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A-99F9-443F-9793-5E130EB7E5F5}"/>
              </c:ext>
            </c:extLst>
          </c:dPt>
          <c:dPt>
            <c:idx val="1"/>
            <c:invertIfNegative val="0"/>
            <c:bubble3D val="0"/>
            <c:spPr>
              <a:solidFill>
                <a:srgbClr val="B6A8FE"/>
              </a:solidFill>
              <a:ln>
                <a:noFill/>
              </a:ln>
              <a:effectLst/>
            </c:spPr>
            <c:extLst>
              <c:ext xmlns:c16="http://schemas.microsoft.com/office/drawing/2014/chart" uri="{C3380CC4-5D6E-409C-BE32-E72D297353CC}">
                <c16:uniqueId val="{0000000C-99F9-443F-9793-5E130EB7E5F5}"/>
              </c:ext>
            </c:extLst>
          </c:dPt>
          <c:dPt>
            <c:idx val="2"/>
            <c:invertIfNegative val="0"/>
            <c:bubble3D val="0"/>
            <c:spPr>
              <a:solidFill>
                <a:srgbClr val="7D75E5"/>
              </a:solidFill>
              <a:ln>
                <a:noFill/>
              </a:ln>
              <a:effectLst/>
            </c:spPr>
            <c:extLst>
              <c:ext xmlns:c16="http://schemas.microsoft.com/office/drawing/2014/chart" uri="{C3380CC4-5D6E-409C-BE32-E72D297353CC}">
                <c16:uniqueId val="{0000000E-99F9-443F-9793-5E130EB7E5F5}"/>
              </c:ext>
            </c:extLst>
          </c:dPt>
          <c:dPt>
            <c:idx val="3"/>
            <c:invertIfNegative val="0"/>
            <c:bubble3D val="0"/>
            <c:spPr>
              <a:solidFill>
                <a:srgbClr val="2C41CA"/>
              </a:solidFill>
              <a:ln>
                <a:noFill/>
              </a:ln>
              <a:effectLst/>
            </c:spPr>
            <c:extLst>
              <c:ext xmlns:c16="http://schemas.microsoft.com/office/drawing/2014/chart" uri="{C3380CC4-5D6E-409C-BE32-E72D297353CC}">
                <c16:uniqueId val="{00000010-99F9-443F-9793-5E130EB7E5F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analysis'!$F$62:$I$62</c:f>
              <c:numCache>
                <c:formatCode>General</c:formatCode>
                <c:ptCount val="4"/>
                <c:pt idx="0">
                  <c:v>8879</c:v>
                </c:pt>
                <c:pt idx="1">
                  <c:v>10120</c:v>
                </c:pt>
                <c:pt idx="2">
                  <c:v>10277</c:v>
                </c:pt>
                <c:pt idx="3">
                  <c:v>10649</c:v>
                </c:pt>
              </c:numCache>
            </c:numRef>
          </c:val>
          <c:extLst>
            <c:ext xmlns:c16="http://schemas.microsoft.com/office/drawing/2014/chart" uri="{C3380CC4-5D6E-409C-BE32-E72D297353CC}">
              <c16:uniqueId val="{00000011-99F9-443F-9793-5E130EB7E5F5}"/>
            </c:ext>
          </c:extLst>
        </c:ser>
        <c:dLbls>
          <c:showLegendKey val="0"/>
          <c:showVal val="0"/>
          <c:showCatName val="0"/>
          <c:showSerName val="0"/>
          <c:showPercent val="0"/>
          <c:showBubbleSize val="0"/>
        </c:dLbls>
        <c:gapWidth val="219"/>
        <c:overlap val="-27"/>
        <c:axId val="40110335"/>
        <c:axId val="40116095"/>
        <c:extLst>
          <c:ext xmlns:c15="http://schemas.microsoft.com/office/drawing/2012/chart" uri="{02D57815-91ED-43cb-92C2-25804820EDAC}">
            <c15:filteredBarSeries>
              <c15:ser>
                <c:idx val="1"/>
                <c:order val="0"/>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13-99F9-443F-9793-5E130EB7E5F5}"/>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4-99F9-443F-9793-5E130EB7E5F5}"/>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5-99F9-443F-9793-5E130EB7E5F5}"/>
                    </c:ext>
                  </c:extLst>
                </c:dPt>
                <c:dPt>
                  <c:idx val="3"/>
                  <c:invertIfNegative val="0"/>
                  <c:bubble3D val="0"/>
                  <c:spPr>
                    <a:solidFill>
                      <a:srgbClr val="028654"/>
                    </a:solidFill>
                    <a:ln>
                      <a:noFill/>
                    </a:ln>
                    <a:effectLst/>
                  </c:spPr>
                  <c:extLst>
                    <c:ext xmlns:c16="http://schemas.microsoft.com/office/drawing/2014/chart" uri="{C3380CC4-5D6E-409C-BE32-E72D297353CC}">
                      <c16:uniqueId val="{00000016-99F9-443F-9793-5E130EB7E5F5}"/>
                    </c:ext>
                  </c:extLst>
                </c:dPt>
                <c:cat>
                  <c:numRef>
                    <c:extLst>
                      <c:ext uri="{02D57815-91ED-43cb-92C2-25804820EDAC}">
                        <c15:formulaRef>
                          <c15:sqref>'Altman Z Score'!$F$61:$I$61</c15:sqref>
                        </c15:formulaRef>
                      </c:ext>
                    </c:extLst>
                    <c:numCache>
                      <c:formatCode>mmm\-yy</c:formatCode>
                      <c:ptCount val="4"/>
                      <c:pt idx="0">
                        <c:v>44651</c:v>
                      </c:pt>
                      <c:pt idx="1">
                        <c:v>45016</c:v>
                      </c:pt>
                      <c:pt idx="2">
                        <c:v>45382</c:v>
                      </c:pt>
                      <c:pt idx="3">
                        <c:v>45747</c:v>
                      </c:pt>
                    </c:numCache>
                  </c:numRef>
                </c:cat>
                <c:val>
                  <c:numRef>
                    <c:extLst>
                      <c:ext uri="{02D57815-91ED-43cb-92C2-25804820EDAC}">
                        <c15:formulaRef>
                          <c15:sqref>'Altman Z Score'!$F$62:$I$62</c15:sqref>
                        </c15:formulaRef>
                      </c:ext>
                    </c:extLst>
                    <c:numCache>
                      <c:formatCode>General</c:formatCode>
                      <c:ptCount val="4"/>
                      <c:pt idx="0">
                        <c:v>682.99999999999898</c:v>
                      </c:pt>
                      <c:pt idx="1">
                        <c:v>530.00000000000034</c:v>
                      </c:pt>
                      <c:pt idx="2">
                        <c:v>0</c:v>
                      </c:pt>
                      <c:pt idx="3">
                        <c:v>0</c:v>
                      </c:pt>
                    </c:numCache>
                  </c:numRef>
                </c:val>
                <c:extLst>
                  <c:ext xmlns:c16="http://schemas.microsoft.com/office/drawing/2014/chart" uri="{C3380CC4-5D6E-409C-BE32-E72D297353CC}">
                    <c16:uniqueId val="{00000012-99F9-443F-9793-5E130EB7E5F5}"/>
                  </c:ext>
                </c:extLst>
              </c15:ser>
            </c15:filteredBarSeries>
          </c:ext>
        </c:extLst>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General"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AC5B-4583-B776-F93722D335BE}"/>
              </c:ext>
            </c:extLst>
          </c:dPt>
          <c:dPt>
            <c:idx val="1"/>
            <c:invertIfNegative val="0"/>
            <c:bubble3D val="0"/>
            <c:spPr>
              <a:solidFill>
                <a:srgbClr val="B6A8FE"/>
              </a:solidFill>
              <a:ln>
                <a:noFill/>
              </a:ln>
              <a:effectLst/>
            </c:spPr>
            <c:extLst>
              <c:ext xmlns:c16="http://schemas.microsoft.com/office/drawing/2014/chart" uri="{C3380CC4-5D6E-409C-BE32-E72D297353CC}">
                <c16:uniqueId val="{00000003-AC5B-4583-B776-F93722D335BE}"/>
              </c:ext>
            </c:extLst>
          </c:dPt>
          <c:dPt>
            <c:idx val="2"/>
            <c:invertIfNegative val="0"/>
            <c:bubble3D val="0"/>
            <c:spPr>
              <a:solidFill>
                <a:srgbClr val="7D75E5"/>
              </a:solidFill>
              <a:ln>
                <a:noFill/>
              </a:ln>
              <a:effectLst/>
            </c:spPr>
            <c:extLst>
              <c:ext xmlns:c16="http://schemas.microsoft.com/office/drawing/2014/chart" uri="{C3380CC4-5D6E-409C-BE32-E72D297353CC}">
                <c16:uniqueId val="{00000005-AC5B-4583-B776-F93722D335BE}"/>
              </c:ext>
            </c:extLst>
          </c:dPt>
          <c:dPt>
            <c:idx val="3"/>
            <c:invertIfNegative val="0"/>
            <c:bubble3D val="0"/>
            <c:spPr>
              <a:solidFill>
                <a:srgbClr val="2C41CA"/>
              </a:solidFill>
              <a:ln>
                <a:noFill/>
              </a:ln>
              <a:effectLst/>
            </c:spPr>
            <c:extLst>
              <c:ext xmlns:c16="http://schemas.microsoft.com/office/drawing/2014/chart" uri="{C3380CC4-5D6E-409C-BE32-E72D297353CC}">
                <c16:uniqueId val="{00000007-AC5B-4583-B776-F93722D335B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Score'!$F$55:$I$55</c:f>
              <c:numCache>
                <c:formatCode>mmm\-yy</c:formatCode>
                <c:ptCount val="4"/>
                <c:pt idx="0">
                  <c:v>44651</c:v>
                </c:pt>
                <c:pt idx="1">
                  <c:v>45016</c:v>
                </c:pt>
                <c:pt idx="2">
                  <c:v>45382</c:v>
                </c:pt>
                <c:pt idx="3">
                  <c:v>45747</c:v>
                </c:pt>
              </c:numCache>
            </c:numRef>
          </c:cat>
          <c:val>
            <c:numRef>
              <c:f>'Altman Z Score'!$F$57:$I$57</c:f>
              <c:numCache>
                <c:formatCode>General</c:formatCode>
                <c:ptCount val="4"/>
                <c:pt idx="0">
                  <c:v>70506</c:v>
                </c:pt>
                <c:pt idx="1">
                  <c:v>73077</c:v>
                </c:pt>
                <c:pt idx="2">
                  <c:v>78489</c:v>
                </c:pt>
                <c:pt idx="3">
                  <c:v>79863</c:v>
                </c:pt>
              </c:numCache>
            </c:numRef>
          </c:val>
          <c:extLst>
            <c:ext xmlns:c16="http://schemas.microsoft.com/office/drawing/2014/chart" uri="{C3380CC4-5D6E-409C-BE32-E72D297353CC}">
              <c16:uniqueId val="{00000008-AC5B-4583-B776-F93722D335BE}"/>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General" sourceLinked="1"/>
        <c:majorTickMark val="none"/>
        <c:minorTickMark val="none"/>
        <c:tickLblPos val="nextTo"/>
        <c:crossAx val="4011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3503-497A-8D2E-953F9C56EA44}"/>
              </c:ext>
            </c:extLst>
          </c:dPt>
          <c:dPt>
            <c:idx val="1"/>
            <c:invertIfNegative val="0"/>
            <c:bubble3D val="0"/>
            <c:spPr>
              <a:solidFill>
                <a:srgbClr val="B6A8FE"/>
              </a:solidFill>
              <a:ln>
                <a:noFill/>
              </a:ln>
              <a:effectLst/>
            </c:spPr>
            <c:extLst>
              <c:ext xmlns:c16="http://schemas.microsoft.com/office/drawing/2014/chart" uri="{C3380CC4-5D6E-409C-BE32-E72D297353CC}">
                <c16:uniqueId val="{00000003-3503-497A-8D2E-953F9C56EA44}"/>
              </c:ext>
            </c:extLst>
          </c:dPt>
          <c:dPt>
            <c:idx val="2"/>
            <c:invertIfNegative val="0"/>
            <c:bubble3D val="0"/>
            <c:spPr>
              <a:solidFill>
                <a:srgbClr val="7D75E5"/>
              </a:solidFill>
              <a:ln>
                <a:noFill/>
              </a:ln>
              <a:effectLst/>
            </c:spPr>
            <c:extLst>
              <c:ext xmlns:c16="http://schemas.microsoft.com/office/drawing/2014/chart" uri="{C3380CC4-5D6E-409C-BE32-E72D297353CC}">
                <c16:uniqueId val="{00000005-3503-497A-8D2E-953F9C56EA44}"/>
              </c:ext>
            </c:extLst>
          </c:dPt>
          <c:dPt>
            <c:idx val="3"/>
            <c:invertIfNegative val="0"/>
            <c:bubble3D val="0"/>
            <c:spPr>
              <a:solidFill>
                <a:srgbClr val="2C41CA"/>
              </a:solidFill>
              <a:ln>
                <a:noFill/>
              </a:ln>
              <a:effectLst/>
            </c:spPr>
            <c:extLst>
              <c:ext xmlns:c16="http://schemas.microsoft.com/office/drawing/2014/chart" uri="{C3380CC4-5D6E-409C-BE32-E72D297353CC}">
                <c16:uniqueId val="{00000007-3503-497A-8D2E-953F9C56EA4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analysis'!$F$74:$I$74</c:f>
              <c:numCache>
                <c:formatCode>0.00%</c:formatCode>
                <c:ptCount val="4"/>
                <c:pt idx="0">
                  <c:v>0.18357368067400631</c:v>
                </c:pt>
                <c:pt idx="1">
                  <c:v>0.20369345342927589</c:v>
                </c:pt>
                <c:pt idx="2">
                  <c:v>0.20245858040621734</c:v>
                </c:pt>
                <c:pt idx="3">
                  <c:v>0.21166766050486979</c:v>
                </c:pt>
              </c:numCache>
            </c:numRef>
          </c:val>
          <c:extLst>
            <c:ext xmlns:c16="http://schemas.microsoft.com/office/drawing/2014/chart" uri="{C3380CC4-5D6E-409C-BE32-E72D297353CC}">
              <c16:uniqueId val="{00000008-3503-497A-8D2E-953F9C56EA44}"/>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A5EC-495D-BAD2-08A219B2E831}"/>
              </c:ext>
            </c:extLst>
          </c:dPt>
          <c:dPt>
            <c:idx val="1"/>
            <c:invertIfNegative val="0"/>
            <c:bubble3D val="0"/>
            <c:spPr>
              <a:solidFill>
                <a:srgbClr val="B6A8FE"/>
              </a:solidFill>
              <a:ln>
                <a:noFill/>
              </a:ln>
              <a:effectLst/>
            </c:spPr>
            <c:extLst>
              <c:ext xmlns:c16="http://schemas.microsoft.com/office/drawing/2014/chart" uri="{C3380CC4-5D6E-409C-BE32-E72D297353CC}">
                <c16:uniqueId val="{00000003-A5EC-495D-BAD2-08A219B2E831}"/>
              </c:ext>
            </c:extLst>
          </c:dPt>
          <c:dPt>
            <c:idx val="2"/>
            <c:invertIfNegative val="0"/>
            <c:bubble3D val="0"/>
            <c:spPr>
              <a:solidFill>
                <a:srgbClr val="7D75E5"/>
              </a:solidFill>
              <a:ln>
                <a:noFill/>
              </a:ln>
              <a:effectLst/>
            </c:spPr>
            <c:extLst>
              <c:ext xmlns:c16="http://schemas.microsoft.com/office/drawing/2014/chart" uri="{C3380CC4-5D6E-409C-BE32-E72D297353CC}">
                <c16:uniqueId val="{00000005-A5EC-495D-BAD2-08A219B2E831}"/>
              </c:ext>
            </c:extLst>
          </c:dPt>
          <c:dPt>
            <c:idx val="3"/>
            <c:invertIfNegative val="0"/>
            <c:bubble3D val="0"/>
            <c:spPr>
              <a:solidFill>
                <a:srgbClr val="2C41CA"/>
              </a:solidFill>
              <a:ln>
                <a:noFill/>
              </a:ln>
              <a:effectLst/>
            </c:spPr>
            <c:extLst>
              <c:ext xmlns:c16="http://schemas.microsoft.com/office/drawing/2014/chart" uri="{C3380CC4-5D6E-409C-BE32-E72D297353CC}">
                <c16:uniqueId val="{00000007-A5EC-495D-BAD2-08A219B2E83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analysis'!$F$61:$I$61</c:f>
              <c:numCache>
                <c:formatCode>mmm\-yy</c:formatCode>
                <c:ptCount val="4"/>
                <c:pt idx="0">
                  <c:v>44651</c:v>
                </c:pt>
                <c:pt idx="1">
                  <c:v>45016</c:v>
                </c:pt>
                <c:pt idx="2">
                  <c:v>45382</c:v>
                </c:pt>
                <c:pt idx="3">
                  <c:v>45747</c:v>
                </c:pt>
              </c:numCache>
            </c:numRef>
          </c:cat>
          <c:val>
            <c:numRef>
              <c:f>'dupont analysis'!$F$92:$I$92</c:f>
              <c:numCache>
                <c:formatCode>0.00%</c:formatCode>
                <c:ptCount val="4"/>
                <c:pt idx="0">
                  <c:v>0.12752969564655359</c:v>
                </c:pt>
                <c:pt idx="1">
                  <c:v>0.14096376311958936</c:v>
                </c:pt>
                <c:pt idx="2">
                  <c:v>0.1356108889856564</c:v>
                </c:pt>
                <c:pt idx="3">
                  <c:v>0.13449782762453266</c:v>
                </c:pt>
              </c:numCache>
            </c:numRef>
          </c:val>
          <c:extLst>
            <c:ext xmlns:c16="http://schemas.microsoft.com/office/drawing/2014/chart" uri="{C3380CC4-5D6E-409C-BE32-E72D297353CC}">
              <c16:uniqueId val="{00000008-A5EC-495D-BAD2-08A219B2E831}"/>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424538697404983E-2"/>
          <c:y val="9.5413916772018104E-2"/>
          <c:w val="0.87515092260519001"/>
          <c:h val="0.70336448457702672"/>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C2CFFE"/>
              </a:solidFill>
              <a:ln>
                <a:noFill/>
              </a:ln>
              <a:effectLst/>
            </c:spPr>
            <c:extLst>
              <c:ext xmlns:c16="http://schemas.microsoft.com/office/drawing/2014/chart" uri="{C3380CC4-5D6E-409C-BE32-E72D297353CC}">
                <c16:uniqueId val="{00000001-68B8-404C-A444-15A6B68D1553}"/>
              </c:ext>
            </c:extLst>
          </c:dPt>
          <c:dPt>
            <c:idx val="1"/>
            <c:invertIfNegative val="0"/>
            <c:bubble3D val="0"/>
            <c:spPr>
              <a:solidFill>
                <a:srgbClr val="B6A8FE"/>
              </a:solidFill>
              <a:ln>
                <a:noFill/>
              </a:ln>
              <a:effectLst/>
            </c:spPr>
            <c:extLst>
              <c:ext xmlns:c16="http://schemas.microsoft.com/office/drawing/2014/chart" uri="{C3380CC4-5D6E-409C-BE32-E72D297353CC}">
                <c16:uniqueId val="{00000003-68B8-404C-A444-15A6B68D1553}"/>
              </c:ext>
            </c:extLst>
          </c:dPt>
          <c:dPt>
            <c:idx val="2"/>
            <c:invertIfNegative val="0"/>
            <c:bubble3D val="0"/>
            <c:spPr>
              <a:solidFill>
                <a:srgbClr val="7D75E5"/>
              </a:solidFill>
              <a:ln>
                <a:noFill/>
              </a:ln>
              <a:effectLst/>
            </c:spPr>
            <c:extLst>
              <c:ext xmlns:c16="http://schemas.microsoft.com/office/drawing/2014/chart" uri="{C3380CC4-5D6E-409C-BE32-E72D297353CC}">
                <c16:uniqueId val="{00000005-68B8-404C-A444-15A6B68D1553}"/>
              </c:ext>
            </c:extLst>
          </c:dPt>
          <c:dPt>
            <c:idx val="3"/>
            <c:invertIfNegative val="0"/>
            <c:bubble3D val="0"/>
            <c:spPr>
              <a:solidFill>
                <a:srgbClr val="2C41CA"/>
              </a:solidFill>
              <a:ln>
                <a:noFill/>
              </a:ln>
              <a:effectLst/>
            </c:spPr>
            <c:extLst>
              <c:ext xmlns:c16="http://schemas.microsoft.com/office/drawing/2014/chart" uri="{C3380CC4-5D6E-409C-BE32-E72D297353CC}">
                <c16:uniqueId val="{00000007-68B8-404C-A444-15A6B68D1553}"/>
              </c:ext>
            </c:extLst>
          </c:dPt>
          <c:dLbls>
            <c:numFmt formatCode="#,##0" sourceLinked="0"/>
            <c:spPr>
              <a:noFill/>
              <a:ln>
                <a:noFill/>
              </a:ln>
              <a:effectLst/>
            </c:spPr>
            <c:txPr>
              <a:bodyPr wrap="square" lIns="38100" tIns="19050" rIns="38100" bIns="19050" anchor="ctr">
                <a:spAutoFit/>
              </a:bodyPr>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Score'!$F$73:$I$73</c:f>
              <c:numCache>
                <c:formatCode>mmm\-yy</c:formatCode>
                <c:ptCount val="4"/>
                <c:pt idx="0">
                  <c:v>44651</c:v>
                </c:pt>
                <c:pt idx="1">
                  <c:v>45016</c:v>
                </c:pt>
                <c:pt idx="2">
                  <c:v>45382</c:v>
                </c:pt>
                <c:pt idx="3">
                  <c:v>45747</c:v>
                </c:pt>
              </c:numCache>
            </c:numRef>
          </c:cat>
          <c:val>
            <c:numRef>
              <c:f>'Altman Z Score'!$F$74:$I$74</c:f>
              <c:numCache>
                <c:formatCode>#,##0.00</c:formatCode>
                <c:ptCount val="4"/>
                <c:pt idx="0">
                  <c:v>481349.01388962998</c:v>
                </c:pt>
                <c:pt idx="1">
                  <c:v>601577.59876616998</c:v>
                </c:pt>
                <c:pt idx="2">
                  <c:v>532029.69741096999</c:v>
                </c:pt>
                <c:pt idx="3">
                  <c:v>530737.42221687001</c:v>
                </c:pt>
              </c:numCache>
            </c:numRef>
          </c:val>
          <c:extLst>
            <c:ext xmlns:c16="http://schemas.microsoft.com/office/drawing/2014/chart" uri="{C3380CC4-5D6E-409C-BE32-E72D297353CC}">
              <c16:uniqueId val="{00000008-68B8-404C-A444-15A6B68D1553}"/>
            </c:ext>
          </c:extLst>
        </c:ser>
        <c:dLbls>
          <c:showLegendKey val="0"/>
          <c:showVal val="0"/>
          <c:showCatName val="0"/>
          <c:showSerName val="0"/>
          <c:showPercent val="0"/>
          <c:showBubbleSize val="0"/>
        </c:dLbls>
        <c:gapWidth val="219"/>
        <c:overlap val="-27"/>
        <c:axId val="40110335"/>
        <c:axId val="40116095"/>
      </c:barChart>
      <c:catAx>
        <c:axId val="4011033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16095"/>
        <c:crosses val="autoZero"/>
        <c:auto val="0"/>
        <c:lblAlgn val="ctr"/>
        <c:lblOffset val="100"/>
        <c:noMultiLvlLbl val="0"/>
      </c:catAx>
      <c:valAx>
        <c:axId val="40116095"/>
        <c:scaling>
          <c:orientation val="minMax"/>
        </c:scaling>
        <c:delete val="1"/>
        <c:axPos val="l"/>
        <c:numFmt formatCode="#,##0.00" sourceLinked="1"/>
        <c:majorTickMark val="none"/>
        <c:minorTickMark val="none"/>
        <c:tickLblPos val="nextTo"/>
        <c:crossAx val="40110335"/>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363151870843483E-2"/>
          <c:y val="2.9234378623573174E-2"/>
          <c:w val="0.81080259704379054"/>
          <c:h val="0.83350274052212359"/>
        </c:manualLayout>
      </c:layout>
      <c:barChart>
        <c:barDir val="col"/>
        <c:grouping val="clustered"/>
        <c:varyColors val="0"/>
        <c:ser>
          <c:idx val="0"/>
          <c:order val="0"/>
          <c:tx>
            <c:strRef>
              <c:f>'itc share price'!$E$5</c:f>
              <c:strCache>
                <c:ptCount val="1"/>
                <c:pt idx="0">
                  <c:v>Volume</c:v>
                </c:pt>
              </c:strCache>
            </c:strRef>
          </c:tx>
          <c:spPr>
            <a:solidFill>
              <a:schemeClr val="accent1">
                <a:tint val="55000"/>
              </a:schemeClr>
            </a:solidFill>
            <a:ln w="9525" cap="flat" cmpd="sng" algn="ctr">
              <a:solidFill>
                <a:schemeClr val="bg1">
                  <a:lumMod val="65000"/>
                </a:schemeClr>
              </a:solidFill>
              <a:round/>
            </a:ln>
            <a:effectLst/>
          </c:spPr>
          <c:invertIfNegative val="0"/>
          <c:cat>
            <c:numRef>
              <c:f>'itc share price'!$C$6:$C$1239</c:f>
              <c:numCache>
                <c:formatCode>m/d/yyyy</c:formatCode>
                <c:ptCount val="1234"/>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numCache>
            </c:numRef>
          </c:cat>
          <c:val>
            <c:numRef>
              <c:f>'itc share price'!$E$6:$E$1239</c:f>
              <c:numCache>
                <c:formatCode>General</c:formatCode>
                <c:ptCount val="1234"/>
                <c:pt idx="0">
                  <c:v>1.3683799999999999</c:v>
                </c:pt>
                <c:pt idx="1">
                  <c:v>1.212707</c:v>
                </c:pt>
                <c:pt idx="2">
                  <c:v>1.0314859999999999</c:v>
                </c:pt>
                <c:pt idx="3">
                  <c:v>1.6109560000000001</c:v>
                </c:pt>
                <c:pt idx="4">
                  <c:v>0.90341000000000005</c:v>
                </c:pt>
                <c:pt idx="5">
                  <c:v>0.94487900000000002</c:v>
                </c:pt>
                <c:pt idx="6">
                  <c:v>2.494678</c:v>
                </c:pt>
                <c:pt idx="7">
                  <c:v>1.0106919999999999</c:v>
                </c:pt>
                <c:pt idx="8">
                  <c:v>1.5251060000000001</c:v>
                </c:pt>
                <c:pt idx="9">
                  <c:v>1.0967290000000001</c:v>
                </c:pt>
                <c:pt idx="10">
                  <c:v>1.9727730000000001</c:v>
                </c:pt>
                <c:pt idx="11">
                  <c:v>3.1987429999999999</c:v>
                </c:pt>
                <c:pt idx="12">
                  <c:v>4.3486479999999998</c:v>
                </c:pt>
                <c:pt idx="13">
                  <c:v>0.66759800000000002</c:v>
                </c:pt>
                <c:pt idx="14">
                  <c:v>1.2234449999999999</c:v>
                </c:pt>
                <c:pt idx="15">
                  <c:v>2.2356859999999998</c:v>
                </c:pt>
                <c:pt idx="16">
                  <c:v>3.1569539999999998</c:v>
                </c:pt>
                <c:pt idx="17">
                  <c:v>1.400717</c:v>
                </c:pt>
                <c:pt idx="18">
                  <c:v>3.0891359999999999</c:v>
                </c:pt>
                <c:pt idx="19">
                  <c:v>1.1043620000000001</c:v>
                </c:pt>
                <c:pt idx="20">
                  <c:v>0.96980299999999997</c:v>
                </c:pt>
                <c:pt idx="21">
                  <c:v>1.4062110000000001</c:v>
                </c:pt>
                <c:pt idx="22">
                  <c:v>0.99243599999999998</c:v>
                </c:pt>
                <c:pt idx="23">
                  <c:v>0.83979400000000004</c:v>
                </c:pt>
                <c:pt idx="24">
                  <c:v>0.84715099999999999</c:v>
                </c:pt>
                <c:pt idx="25">
                  <c:v>0.88548700000000002</c:v>
                </c:pt>
                <c:pt idx="26">
                  <c:v>0.75636099999999995</c:v>
                </c:pt>
                <c:pt idx="27">
                  <c:v>1.2930280000000001</c:v>
                </c:pt>
                <c:pt idx="28">
                  <c:v>4.2596530000000001</c:v>
                </c:pt>
                <c:pt idx="29">
                  <c:v>5.5055069999999997</c:v>
                </c:pt>
                <c:pt idx="30">
                  <c:v>1.224146</c:v>
                </c:pt>
                <c:pt idx="31">
                  <c:v>0.73228199999999999</c:v>
                </c:pt>
                <c:pt idx="32">
                  <c:v>0.98799499999999996</c:v>
                </c:pt>
                <c:pt idx="33">
                  <c:v>0.76938799999999996</c:v>
                </c:pt>
                <c:pt idx="34">
                  <c:v>0.69398400000000005</c:v>
                </c:pt>
                <c:pt idx="35">
                  <c:v>1.3207949999999999</c:v>
                </c:pt>
                <c:pt idx="36">
                  <c:v>0.86163199999999995</c:v>
                </c:pt>
                <c:pt idx="37">
                  <c:v>1.1699600000000001</c:v>
                </c:pt>
                <c:pt idx="38">
                  <c:v>0.77111200000000002</c:v>
                </c:pt>
                <c:pt idx="39">
                  <c:v>0.80747400000000003</c:v>
                </c:pt>
                <c:pt idx="40">
                  <c:v>1.2843789999999999</c:v>
                </c:pt>
                <c:pt idx="41">
                  <c:v>1.700294</c:v>
                </c:pt>
                <c:pt idx="42">
                  <c:v>2.4277120000000001</c:v>
                </c:pt>
                <c:pt idx="43">
                  <c:v>7.242235</c:v>
                </c:pt>
                <c:pt idx="44">
                  <c:v>1.053695</c:v>
                </c:pt>
                <c:pt idx="45">
                  <c:v>1.74169</c:v>
                </c:pt>
                <c:pt idx="46">
                  <c:v>1.4710460000000001</c:v>
                </c:pt>
                <c:pt idx="47">
                  <c:v>2.7015829999999998</c:v>
                </c:pt>
                <c:pt idx="48">
                  <c:v>1.242346</c:v>
                </c:pt>
                <c:pt idx="49">
                  <c:v>1.060039</c:v>
                </c:pt>
                <c:pt idx="50">
                  <c:v>1.128034</c:v>
                </c:pt>
                <c:pt idx="51">
                  <c:v>0.75991399999999998</c:v>
                </c:pt>
                <c:pt idx="52">
                  <c:v>1.4037539999999999</c:v>
                </c:pt>
                <c:pt idx="53">
                  <c:v>1.050745</c:v>
                </c:pt>
                <c:pt idx="54">
                  <c:v>1.874722</c:v>
                </c:pt>
                <c:pt idx="55">
                  <c:v>1.0472699999999999</c:v>
                </c:pt>
                <c:pt idx="56">
                  <c:v>2.440747</c:v>
                </c:pt>
                <c:pt idx="57">
                  <c:v>0.84285600000000005</c:v>
                </c:pt>
                <c:pt idx="58">
                  <c:v>2.685864</c:v>
                </c:pt>
                <c:pt idx="59">
                  <c:v>1.2145490000000001</c:v>
                </c:pt>
                <c:pt idx="60">
                  <c:v>2.0565630000000001</c:v>
                </c:pt>
                <c:pt idx="61">
                  <c:v>1.1192839999999999</c:v>
                </c:pt>
                <c:pt idx="62">
                  <c:v>1.105297</c:v>
                </c:pt>
                <c:pt idx="63">
                  <c:v>1.7406820000000001</c:v>
                </c:pt>
                <c:pt idx="64">
                  <c:v>3.3395839999999999</c:v>
                </c:pt>
                <c:pt idx="65">
                  <c:v>1.9777070000000001</c:v>
                </c:pt>
                <c:pt idx="66">
                  <c:v>1.7787820000000001</c:v>
                </c:pt>
                <c:pt idx="67">
                  <c:v>1.293622</c:v>
                </c:pt>
                <c:pt idx="68">
                  <c:v>0.99748800000000004</c:v>
                </c:pt>
                <c:pt idx="69">
                  <c:v>1.7879780000000001</c:v>
                </c:pt>
                <c:pt idx="70">
                  <c:v>3.2878959999999999</c:v>
                </c:pt>
                <c:pt idx="71">
                  <c:v>1.643913</c:v>
                </c:pt>
                <c:pt idx="72">
                  <c:v>1.1782049999999999</c:v>
                </c:pt>
                <c:pt idx="73">
                  <c:v>3.2888920000000001</c:v>
                </c:pt>
                <c:pt idx="74">
                  <c:v>1.111275</c:v>
                </c:pt>
                <c:pt idx="75">
                  <c:v>0.89751700000000001</c:v>
                </c:pt>
                <c:pt idx="76">
                  <c:v>1.8652580000000001</c:v>
                </c:pt>
                <c:pt idx="77">
                  <c:v>0.89261800000000002</c:v>
                </c:pt>
                <c:pt idx="78">
                  <c:v>0.84411800000000003</c:v>
                </c:pt>
                <c:pt idx="79">
                  <c:v>2.4236529999999998</c:v>
                </c:pt>
                <c:pt idx="80">
                  <c:v>1.570754</c:v>
                </c:pt>
                <c:pt idx="81">
                  <c:v>1.617408</c:v>
                </c:pt>
                <c:pt idx="82">
                  <c:v>0.93665500000000002</c:v>
                </c:pt>
                <c:pt idx="83">
                  <c:v>1.4730000000000001</c:v>
                </c:pt>
                <c:pt idx="84">
                  <c:v>3.2366809999999999</c:v>
                </c:pt>
                <c:pt idx="85">
                  <c:v>1.568111</c:v>
                </c:pt>
                <c:pt idx="86">
                  <c:v>1.929665</c:v>
                </c:pt>
                <c:pt idx="87">
                  <c:v>1.2748729999999999</c:v>
                </c:pt>
                <c:pt idx="88">
                  <c:v>1.805685</c:v>
                </c:pt>
                <c:pt idx="89">
                  <c:v>2.3230729999999999</c:v>
                </c:pt>
                <c:pt idx="90">
                  <c:v>1.6104000000000001</c:v>
                </c:pt>
                <c:pt idx="91">
                  <c:v>1.8881250000000001</c:v>
                </c:pt>
                <c:pt idx="92">
                  <c:v>2.074103</c:v>
                </c:pt>
                <c:pt idx="93">
                  <c:v>1.4242840000000001</c:v>
                </c:pt>
                <c:pt idx="94">
                  <c:v>2.0838070000000002</c:v>
                </c:pt>
                <c:pt idx="95">
                  <c:v>1.896387</c:v>
                </c:pt>
                <c:pt idx="96">
                  <c:v>1.55566</c:v>
                </c:pt>
                <c:pt idx="97">
                  <c:v>2.859858</c:v>
                </c:pt>
                <c:pt idx="98">
                  <c:v>7.0654300000000001</c:v>
                </c:pt>
                <c:pt idx="99">
                  <c:v>2.2260659999999999</c:v>
                </c:pt>
                <c:pt idx="100">
                  <c:v>2.3523459999999998</c:v>
                </c:pt>
                <c:pt idx="101">
                  <c:v>1.4784299999999999</c:v>
                </c:pt>
                <c:pt idx="102">
                  <c:v>1.962402</c:v>
                </c:pt>
                <c:pt idx="103">
                  <c:v>1.1319790000000001</c:v>
                </c:pt>
                <c:pt idx="104">
                  <c:v>3.0427789999999999</c:v>
                </c:pt>
                <c:pt idx="105">
                  <c:v>3.8360829999999999</c:v>
                </c:pt>
                <c:pt idx="106">
                  <c:v>2.9890889999999999</c:v>
                </c:pt>
                <c:pt idx="107">
                  <c:v>2.7748740000000001</c:v>
                </c:pt>
                <c:pt idx="108">
                  <c:v>3.4351850000000002</c:v>
                </c:pt>
                <c:pt idx="109">
                  <c:v>1.1202259999999999</c:v>
                </c:pt>
                <c:pt idx="110">
                  <c:v>1.3100879999999999</c:v>
                </c:pt>
                <c:pt idx="111">
                  <c:v>1.3514930000000001</c:v>
                </c:pt>
                <c:pt idx="112">
                  <c:v>2.495962</c:v>
                </c:pt>
                <c:pt idx="113">
                  <c:v>2.2801520000000002</c:v>
                </c:pt>
                <c:pt idx="114">
                  <c:v>3.7526269999999999</c:v>
                </c:pt>
                <c:pt idx="115">
                  <c:v>1.4169069999999999</c:v>
                </c:pt>
                <c:pt idx="116">
                  <c:v>2.2293400000000001</c:v>
                </c:pt>
                <c:pt idx="117">
                  <c:v>1.454404</c:v>
                </c:pt>
                <c:pt idx="118">
                  <c:v>2.152415</c:v>
                </c:pt>
                <c:pt idx="119">
                  <c:v>1.4266890000000001</c:v>
                </c:pt>
                <c:pt idx="120">
                  <c:v>1.341405</c:v>
                </c:pt>
                <c:pt idx="121">
                  <c:v>1.4755849999999999</c:v>
                </c:pt>
                <c:pt idx="122">
                  <c:v>1.1118859999999999</c:v>
                </c:pt>
                <c:pt idx="123">
                  <c:v>1.845629</c:v>
                </c:pt>
                <c:pt idx="124">
                  <c:v>1.5262119999999999</c:v>
                </c:pt>
                <c:pt idx="125">
                  <c:v>1.3258909999999999</c:v>
                </c:pt>
                <c:pt idx="126">
                  <c:v>1.2423869999999999</c:v>
                </c:pt>
                <c:pt idx="127">
                  <c:v>1.738356</c:v>
                </c:pt>
                <c:pt idx="128">
                  <c:v>1.856868</c:v>
                </c:pt>
                <c:pt idx="129">
                  <c:v>1.1456729999999999</c:v>
                </c:pt>
                <c:pt idx="130">
                  <c:v>1.80033</c:v>
                </c:pt>
                <c:pt idx="131">
                  <c:v>1.30647</c:v>
                </c:pt>
                <c:pt idx="132">
                  <c:v>3.683249</c:v>
                </c:pt>
                <c:pt idx="133">
                  <c:v>1.6996579999999999</c:v>
                </c:pt>
                <c:pt idx="134">
                  <c:v>1.98804</c:v>
                </c:pt>
                <c:pt idx="135">
                  <c:v>1.6279490000000001</c:v>
                </c:pt>
                <c:pt idx="136">
                  <c:v>1.781509</c:v>
                </c:pt>
                <c:pt idx="137">
                  <c:v>2.2061959999999998</c:v>
                </c:pt>
                <c:pt idx="138">
                  <c:v>1.5213429999999999</c:v>
                </c:pt>
                <c:pt idx="139">
                  <c:v>1.0357050000000001</c:v>
                </c:pt>
                <c:pt idx="140">
                  <c:v>1.409168</c:v>
                </c:pt>
                <c:pt idx="141">
                  <c:v>1.1353800000000001</c:v>
                </c:pt>
                <c:pt idx="142">
                  <c:v>1.334967</c:v>
                </c:pt>
                <c:pt idx="143">
                  <c:v>1.341909</c:v>
                </c:pt>
                <c:pt idx="144">
                  <c:v>1.3892599999999999</c:v>
                </c:pt>
                <c:pt idx="145">
                  <c:v>1.326354</c:v>
                </c:pt>
                <c:pt idx="146">
                  <c:v>0.85560199999999997</c:v>
                </c:pt>
                <c:pt idx="147">
                  <c:v>1.1321129999999999</c:v>
                </c:pt>
                <c:pt idx="148">
                  <c:v>1.357416</c:v>
                </c:pt>
                <c:pt idx="149">
                  <c:v>1.9924740000000001</c:v>
                </c:pt>
                <c:pt idx="150">
                  <c:v>2.5284800000000001</c:v>
                </c:pt>
                <c:pt idx="151">
                  <c:v>2.1161479999999999</c:v>
                </c:pt>
                <c:pt idx="152">
                  <c:v>1.4199600000000001</c:v>
                </c:pt>
                <c:pt idx="153">
                  <c:v>0.69957599999999998</c:v>
                </c:pt>
                <c:pt idx="154">
                  <c:v>1.8921559999999999</c:v>
                </c:pt>
                <c:pt idx="155">
                  <c:v>2.4773580000000002</c:v>
                </c:pt>
                <c:pt idx="156">
                  <c:v>1.6886639999999999</c:v>
                </c:pt>
                <c:pt idx="157">
                  <c:v>3.408925</c:v>
                </c:pt>
                <c:pt idx="158">
                  <c:v>2.6580469999999998</c:v>
                </c:pt>
                <c:pt idx="159">
                  <c:v>1.8428850000000001</c:v>
                </c:pt>
                <c:pt idx="160">
                  <c:v>1.3822730000000001</c:v>
                </c:pt>
                <c:pt idx="161">
                  <c:v>1.333005</c:v>
                </c:pt>
                <c:pt idx="162">
                  <c:v>2.7625959999999998</c:v>
                </c:pt>
                <c:pt idx="163">
                  <c:v>1.21515</c:v>
                </c:pt>
                <c:pt idx="164">
                  <c:v>2.0527410000000001</c:v>
                </c:pt>
                <c:pt idx="165">
                  <c:v>2.5950129999999998</c:v>
                </c:pt>
                <c:pt idx="166">
                  <c:v>1.6519109999999999</c:v>
                </c:pt>
                <c:pt idx="167">
                  <c:v>2.4252669999999998</c:v>
                </c:pt>
                <c:pt idx="168">
                  <c:v>0.95335099999999995</c:v>
                </c:pt>
                <c:pt idx="169">
                  <c:v>0.92276800000000003</c:v>
                </c:pt>
                <c:pt idx="170">
                  <c:v>0.90041899999999997</c:v>
                </c:pt>
                <c:pt idx="171">
                  <c:v>1.2742389999999999</c:v>
                </c:pt>
                <c:pt idx="172">
                  <c:v>1.650744</c:v>
                </c:pt>
                <c:pt idx="173">
                  <c:v>0.55989299999999997</c:v>
                </c:pt>
                <c:pt idx="174">
                  <c:v>1.878762</c:v>
                </c:pt>
                <c:pt idx="175">
                  <c:v>0.92418</c:v>
                </c:pt>
                <c:pt idx="176">
                  <c:v>0.55681599999999998</c:v>
                </c:pt>
                <c:pt idx="177">
                  <c:v>1.0337689999999999</c:v>
                </c:pt>
                <c:pt idx="178">
                  <c:v>0.68364599999999998</c:v>
                </c:pt>
                <c:pt idx="179">
                  <c:v>1.0661989999999999</c:v>
                </c:pt>
                <c:pt idx="180">
                  <c:v>2.0696910000000002</c:v>
                </c:pt>
                <c:pt idx="181">
                  <c:v>1.655915</c:v>
                </c:pt>
                <c:pt idx="182">
                  <c:v>0.98840300000000003</c:v>
                </c:pt>
                <c:pt idx="183">
                  <c:v>2.1315689999999998</c:v>
                </c:pt>
                <c:pt idx="184">
                  <c:v>1.247552</c:v>
                </c:pt>
                <c:pt idx="185">
                  <c:v>2.2609020000000002</c:v>
                </c:pt>
                <c:pt idx="186">
                  <c:v>3.2310560000000002</c:v>
                </c:pt>
                <c:pt idx="187">
                  <c:v>1.7182249999999999</c:v>
                </c:pt>
                <c:pt idx="188">
                  <c:v>2.0638380000000001</c:v>
                </c:pt>
                <c:pt idx="189">
                  <c:v>3.3850210000000001</c:v>
                </c:pt>
                <c:pt idx="190">
                  <c:v>1.3080860000000001</c:v>
                </c:pt>
                <c:pt idx="191">
                  <c:v>2.0717949999999998</c:v>
                </c:pt>
                <c:pt idx="192">
                  <c:v>1.3214950000000001</c:v>
                </c:pt>
                <c:pt idx="193">
                  <c:v>1.641588</c:v>
                </c:pt>
                <c:pt idx="194">
                  <c:v>1.006993</c:v>
                </c:pt>
                <c:pt idx="195">
                  <c:v>1.795164</c:v>
                </c:pt>
                <c:pt idx="196">
                  <c:v>2.54053</c:v>
                </c:pt>
                <c:pt idx="197">
                  <c:v>0.94823199999999996</c:v>
                </c:pt>
                <c:pt idx="198">
                  <c:v>0.98244200000000004</c:v>
                </c:pt>
                <c:pt idx="199">
                  <c:v>4.3680450000000004</c:v>
                </c:pt>
                <c:pt idx="200">
                  <c:v>1.6964710000000001</c:v>
                </c:pt>
                <c:pt idx="201">
                  <c:v>1.2918289999999999</c:v>
                </c:pt>
                <c:pt idx="202">
                  <c:v>1.13337</c:v>
                </c:pt>
                <c:pt idx="203">
                  <c:v>1.374215</c:v>
                </c:pt>
                <c:pt idx="204">
                  <c:v>2.4433929999999999</c:v>
                </c:pt>
                <c:pt idx="205">
                  <c:v>1.2620169999999999</c:v>
                </c:pt>
                <c:pt idx="206">
                  <c:v>1.6242220000000001</c:v>
                </c:pt>
                <c:pt idx="207">
                  <c:v>1.1755770000000001</c:v>
                </c:pt>
                <c:pt idx="208">
                  <c:v>1.700877</c:v>
                </c:pt>
                <c:pt idx="209">
                  <c:v>1.322446</c:v>
                </c:pt>
                <c:pt idx="210">
                  <c:v>1.219166</c:v>
                </c:pt>
                <c:pt idx="211">
                  <c:v>0.70204599999999995</c:v>
                </c:pt>
                <c:pt idx="212">
                  <c:v>1.0972599999999999</c:v>
                </c:pt>
                <c:pt idx="213">
                  <c:v>1.9013549999999999</c:v>
                </c:pt>
                <c:pt idx="214">
                  <c:v>1.200637</c:v>
                </c:pt>
                <c:pt idx="215">
                  <c:v>1.695654</c:v>
                </c:pt>
                <c:pt idx="216">
                  <c:v>0.85282899999999995</c:v>
                </c:pt>
                <c:pt idx="217">
                  <c:v>2.7611659999999998</c:v>
                </c:pt>
                <c:pt idx="218">
                  <c:v>9.2162670000000002</c:v>
                </c:pt>
                <c:pt idx="219">
                  <c:v>1.431962</c:v>
                </c:pt>
                <c:pt idx="220">
                  <c:v>1.2722530000000001</c:v>
                </c:pt>
                <c:pt idx="221">
                  <c:v>0.79234499999999997</c:v>
                </c:pt>
                <c:pt idx="222">
                  <c:v>1.1372770000000001</c:v>
                </c:pt>
                <c:pt idx="223">
                  <c:v>1.368242</c:v>
                </c:pt>
                <c:pt idx="224">
                  <c:v>1.1707970000000001</c:v>
                </c:pt>
                <c:pt idx="225">
                  <c:v>1.0826659999999999</c:v>
                </c:pt>
                <c:pt idx="226">
                  <c:v>0.87400999999999995</c:v>
                </c:pt>
                <c:pt idx="227">
                  <c:v>0.67930699999999999</c:v>
                </c:pt>
                <c:pt idx="228">
                  <c:v>2.0650780000000002</c:v>
                </c:pt>
                <c:pt idx="229">
                  <c:v>1.4762820000000001</c:v>
                </c:pt>
                <c:pt idx="230">
                  <c:v>1.7614879999999999</c:v>
                </c:pt>
                <c:pt idx="231">
                  <c:v>1.280975</c:v>
                </c:pt>
                <c:pt idx="232">
                  <c:v>2.4564859999999999</c:v>
                </c:pt>
                <c:pt idx="233">
                  <c:v>1.233447</c:v>
                </c:pt>
                <c:pt idx="234">
                  <c:v>1.184642</c:v>
                </c:pt>
                <c:pt idx="235">
                  <c:v>1.627702</c:v>
                </c:pt>
                <c:pt idx="236">
                  <c:v>2.9770810000000001</c:v>
                </c:pt>
                <c:pt idx="237">
                  <c:v>1.9028890000000001</c:v>
                </c:pt>
                <c:pt idx="238">
                  <c:v>1.0553539999999999</c:v>
                </c:pt>
                <c:pt idx="239">
                  <c:v>1.929308</c:v>
                </c:pt>
                <c:pt idx="240">
                  <c:v>1.30047</c:v>
                </c:pt>
                <c:pt idx="241">
                  <c:v>3.641632</c:v>
                </c:pt>
                <c:pt idx="242">
                  <c:v>1.7130099999999999</c:v>
                </c:pt>
                <c:pt idx="243">
                  <c:v>0.46479599999999999</c:v>
                </c:pt>
                <c:pt idx="244">
                  <c:v>1.0986610000000001</c:v>
                </c:pt>
                <c:pt idx="245">
                  <c:v>1.4890570000000001</c:v>
                </c:pt>
                <c:pt idx="246">
                  <c:v>1.9020010000000001</c:v>
                </c:pt>
                <c:pt idx="247">
                  <c:v>2.454564</c:v>
                </c:pt>
                <c:pt idx="248">
                  <c:v>1.9136649999999999</c:v>
                </c:pt>
                <c:pt idx="249">
                  <c:v>1.5365839999999999</c:v>
                </c:pt>
                <c:pt idx="250">
                  <c:v>3.3427539999999998</c:v>
                </c:pt>
                <c:pt idx="251">
                  <c:v>1.6727300000000001</c:v>
                </c:pt>
                <c:pt idx="252">
                  <c:v>1.945173</c:v>
                </c:pt>
                <c:pt idx="253">
                  <c:v>1.6409860000000001</c:v>
                </c:pt>
                <c:pt idx="254">
                  <c:v>2.022116</c:v>
                </c:pt>
                <c:pt idx="255">
                  <c:v>0.95794999999999997</c:v>
                </c:pt>
                <c:pt idx="256">
                  <c:v>4.029712</c:v>
                </c:pt>
                <c:pt idx="257">
                  <c:v>2.129934</c:v>
                </c:pt>
                <c:pt idx="258">
                  <c:v>1.723549</c:v>
                </c:pt>
                <c:pt idx="259">
                  <c:v>1.3572120000000001</c:v>
                </c:pt>
                <c:pt idx="260">
                  <c:v>1.152244</c:v>
                </c:pt>
                <c:pt idx="261">
                  <c:v>2.1114009999999999</c:v>
                </c:pt>
                <c:pt idx="262">
                  <c:v>1.5529470000000001</c:v>
                </c:pt>
                <c:pt idx="263">
                  <c:v>1.417729</c:v>
                </c:pt>
                <c:pt idx="264">
                  <c:v>1.0978889999999999</c:v>
                </c:pt>
                <c:pt idx="265">
                  <c:v>1.1303270000000001</c:v>
                </c:pt>
                <c:pt idx="266">
                  <c:v>1.7279260000000001</c:v>
                </c:pt>
                <c:pt idx="267">
                  <c:v>0.94699500000000003</c:v>
                </c:pt>
                <c:pt idx="268">
                  <c:v>1.051237</c:v>
                </c:pt>
                <c:pt idx="269">
                  <c:v>1.2971779999999999</c:v>
                </c:pt>
                <c:pt idx="270">
                  <c:v>1.2840309999999999</c:v>
                </c:pt>
                <c:pt idx="271">
                  <c:v>1.464161</c:v>
                </c:pt>
                <c:pt idx="272">
                  <c:v>1.713875</c:v>
                </c:pt>
                <c:pt idx="273">
                  <c:v>2.2960310000000002</c:v>
                </c:pt>
                <c:pt idx="274">
                  <c:v>3.1187309999999999</c:v>
                </c:pt>
                <c:pt idx="275">
                  <c:v>1.738872</c:v>
                </c:pt>
                <c:pt idx="276">
                  <c:v>1.8863920000000001</c:v>
                </c:pt>
                <c:pt idx="277">
                  <c:v>1.751085</c:v>
                </c:pt>
                <c:pt idx="278">
                  <c:v>1.5603990000000001</c:v>
                </c:pt>
                <c:pt idx="279">
                  <c:v>0.95701099999999995</c:v>
                </c:pt>
                <c:pt idx="280">
                  <c:v>2.1353089999999999</c:v>
                </c:pt>
                <c:pt idx="281">
                  <c:v>2.1666699999999999</c:v>
                </c:pt>
                <c:pt idx="282">
                  <c:v>3.6119270000000001</c:v>
                </c:pt>
                <c:pt idx="283">
                  <c:v>3.9062589999999999</c:v>
                </c:pt>
                <c:pt idx="284">
                  <c:v>1.911629</c:v>
                </c:pt>
                <c:pt idx="285">
                  <c:v>1.6688620000000001</c:v>
                </c:pt>
                <c:pt idx="286">
                  <c:v>5.5697619999999999</c:v>
                </c:pt>
                <c:pt idx="287">
                  <c:v>3.298003</c:v>
                </c:pt>
                <c:pt idx="288">
                  <c:v>0.92010099999999995</c:v>
                </c:pt>
                <c:pt idx="289">
                  <c:v>1.912642</c:v>
                </c:pt>
                <c:pt idx="290">
                  <c:v>1.432671</c:v>
                </c:pt>
                <c:pt idx="291">
                  <c:v>1.7640359999999999</c:v>
                </c:pt>
                <c:pt idx="292">
                  <c:v>1.4795290000000001</c:v>
                </c:pt>
                <c:pt idx="293">
                  <c:v>2.8188089999999999</c:v>
                </c:pt>
                <c:pt idx="294">
                  <c:v>1.754286</c:v>
                </c:pt>
                <c:pt idx="295">
                  <c:v>1.9770099999999999</c:v>
                </c:pt>
                <c:pt idx="296">
                  <c:v>1.4064049999999999</c:v>
                </c:pt>
                <c:pt idx="297">
                  <c:v>1.30521</c:v>
                </c:pt>
                <c:pt idx="298">
                  <c:v>3.3128649999999999</c:v>
                </c:pt>
                <c:pt idx="299">
                  <c:v>2.129791</c:v>
                </c:pt>
                <c:pt idx="300">
                  <c:v>3.4027259999999999</c:v>
                </c:pt>
                <c:pt idx="301">
                  <c:v>1.738656</c:v>
                </c:pt>
                <c:pt idx="302">
                  <c:v>0.833789</c:v>
                </c:pt>
                <c:pt idx="303">
                  <c:v>1.945519</c:v>
                </c:pt>
                <c:pt idx="304">
                  <c:v>3.6462150000000002</c:v>
                </c:pt>
                <c:pt idx="305">
                  <c:v>2.1633100000000001</c:v>
                </c:pt>
                <c:pt idx="306">
                  <c:v>0.98697599999999996</c:v>
                </c:pt>
                <c:pt idx="307">
                  <c:v>1.8209329999999999</c:v>
                </c:pt>
                <c:pt idx="308">
                  <c:v>1.729552</c:v>
                </c:pt>
                <c:pt idx="309">
                  <c:v>3.1230980000000002</c:v>
                </c:pt>
                <c:pt idx="310">
                  <c:v>1.754677</c:v>
                </c:pt>
                <c:pt idx="311">
                  <c:v>1.402423</c:v>
                </c:pt>
                <c:pt idx="312">
                  <c:v>1.449122</c:v>
                </c:pt>
                <c:pt idx="313">
                  <c:v>3.974253</c:v>
                </c:pt>
                <c:pt idx="314">
                  <c:v>4.1025470000000004</c:v>
                </c:pt>
                <c:pt idx="315">
                  <c:v>11.061076</c:v>
                </c:pt>
                <c:pt idx="316">
                  <c:v>7.8260480000000001</c:v>
                </c:pt>
                <c:pt idx="317">
                  <c:v>1.2074450000000001</c:v>
                </c:pt>
                <c:pt idx="318">
                  <c:v>5.5291860000000002</c:v>
                </c:pt>
                <c:pt idx="319">
                  <c:v>1.83738</c:v>
                </c:pt>
                <c:pt idx="320">
                  <c:v>1.592495</c:v>
                </c:pt>
                <c:pt idx="321">
                  <c:v>1.6317470000000001</c:v>
                </c:pt>
                <c:pt idx="322">
                  <c:v>1.1169340000000001</c:v>
                </c:pt>
                <c:pt idx="323">
                  <c:v>0.97409999999999997</c:v>
                </c:pt>
                <c:pt idx="324">
                  <c:v>1.6147180000000001</c:v>
                </c:pt>
                <c:pt idx="325">
                  <c:v>1.9148510000000001</c:v>
                </c:pt>
                <c:pt idx="326">
                  <c:v>1.663959</c:v>
                </c:pt>
                <c:pt idx="327">
                  <c:v>1.2645820000000001</c:v>
                </c:pt>
                <c:pt idx="328">
                  <c:v>1.8800209999999999</c:v>
                </c:pt>
                <c:pt idx="329">
                  <c:v>0.81228199999999995</c:v>
                </c:pt>
                <c:pt idx="330">
                  <c:v>0.68942999999999999</c:v>
                </c:pt>
                <c:pt idx="331">
                  <c:v>1.170617</c:v>
                </c:pt>
                <c:pt idx="332">
                  <c:v>2.6102660000000002</c:v>
                </c:pt>
                <c:pt idx="333">
                  <c:v>1.5589869999999999</c:v>
                </c:pt>
                <c:pt idx="334">
                  <c:v>1.813439</c:v>
                </c:pt>
                <c:pt idx="335">
                  <c:v>8.2778100000000006</c:v>
                </c:pt>
                <c:pt idx="336">
                  <c:v>1.619256</c:v>
                </c:pt>
                <c:pt idx="337">
                  <c:v>2.595307</c:v>
                </c:pt>
                <c:pt idx="338">
                  <c:v>2.1403829999999999</c:v>
                </c:pt>
                <c:pt idx="339">
                  <c:v>2.1191019999999998</c:v>
                </c:pt>
                <c:pt idx="340">
                  <c:v>1.395292</c:v>
                </c:pt>
                <c:pt idx="341">
                  <c:v>2.307512</c:v>
                </c:pt>
                <c:pt idx="342">
                  <c:v>4.9518659999999999</c:v>
                </c:pt>
                <c:pt idx="343">
                  <c:v>1.404398</c:v>
                </c:pt>
                <c:pt idx="344">
                  <c:v>1.991778</c:v>
                </c:pt>
                <c:pt idx="345">
                  <c:v>1.804108</c:v>
                </c:pt>
                <c:pt idx="346">
                  <c:v>2.3376939999999999</c:v>
                </c:pt>
                <c:pt idx="347">
                  <c:v>3.3921709999999998</c:v>
                </c:pt>
                <c:pt idx="348">
                  <c:v>2.821129</c:v>
                </c:pt>
                <c:pt idx="349">
                  <c:v>4.9095639999999996</c:v>
                </c:pt>
                <c:pt idx="350">
                  <c:v>3.3885510000000001</c:v>
                </c:pt>
                <c:pt idx="351">
                  <c:v>2.3089930000000001</c:v>
                </c:pt>
                <c:pt idx="352">
                  <c:v>1.189343</c:v>
                </c:pt>
                <c:pt idx="353">
                  <c:v>1.127294</c:v>
                </c:pt>
                <c:pt idx="354">
                  <c:v>1.1534489999999999</c:v>
                </c:pt>
                <c:pt idx="355">
                  <c:v>1.890255</c:v>
                </c:pt>
                <c:pt idx="356">
                  <c:v>1.1753089999999999</c:v>
                </c:pt>
                <c:pt idx="357">
                  <c:v>1.221495</c:v>
                </c:pt>
                <c:pt idx="358">
                  <c:v>1.4278729999999999</c:v>
                </c:pt>
                <c:pt idx="359">
                  <c:v>3.1863600000000001</c:v>
                </c:pt>
                <c:pt idx="360">
                  <c:v>2.1688610000000001</c:v>
                </c:pt>
                <c:pt idx="361">
                  <c:v>3.0270269999999999</c:v>
                </c:pt>
                <c:pt idx="362">
                  <c:v>3.507809</c:v>
                </c:pt>
                <c:pt idx="363">
                  <c:v>3.504486</c:v>
                </c:pt>
                <c:pt idx="364">
                  <c:v>2.9950130000000001</c:v>
                </c:pt>
                <c:pt idx="365">
                  <c:v>4.2206380000000001</c:v>
                </c:pt>
                <c:pt idx="366">
                  <c:v>2.4874019999999999</c:v>
                </c:pt>
                <c:pt idx="367">
                  <c:v>2.7514029999999998</c:v>
                </c:pt>
                <c:pt idx="368">
                  <c:v>2.2925149999999999</c:v>
                </c:pt>
                <c:pt idx="369">
                  <c:v>2.3226689999999999</c:v>
                </c:pt>
                <c:pt idx="370">
                  <c:v>1.012157</c:v>
                </c:pt>
                <c:pt idx="371">
                  <c:v>2.0407609999999998</c:v>
                </c:pt>
                <c:pt idx="372">
                  <c:v>1.8207040000000001</c:v>
                </c:pt>
                <c:pt idx="373">
                  <c:v>1.3541110000000001</c:v>
                </c:pt>
                <c:pt idx="374">
                  <c:v>1.587199</c:v>
                </c:pt>
                <c:pt idx="375">
                  <c:v>1.501261</c:v>
                </c:pt>
                <c:pt idx="376">
                  <c:v>2.326244</c:v>
                </c:pt>
                <c:pt idx="377">
                  <c:v>2.8480840000000001</c:v>
                </c:pt>
                <c:pt idx="378">
                  <c:v>0.62915200000000004</c:v>
                </c:pt>
                <c:pt idx="379">
                  <c:v>1.1204240000000001</c:v>
                </c:pt>
                <c:pt idx="380">
                  <c:v>0.831596</c:v>
                </c:pt>
                <c:pt idx="381">
                  <c:v>1.2107749999999999</c:v>
                </c:pt>
                <c:pt idx="382">
                  <c:v>2.2585160000000002</c:v>
                </c:pt>
                <c:pt idx="383">
                  <c:v>1.1277779999999999</c:v>
                </c:pt>
                <c:pt idx="384">
                  <c:v>1.0329950000000001</c:v>
                </c:pt>
                <c:pt idx="385">
                  <c:v>0.57668299999999995</c:v>
                </c:pt>
                <c:pt idx="386">
                  <c:v>2.363302</c:v>
                </c:pt>
                <c:pt idx="387">
                  <c:v>2.5536949999999998</c:v>
                </c:pt>
                <c:pt idx="388">
                  <c:v>1.397975</c:v>
                </c:pt>
                <c:pt idx="389">
                  <c:v>0.95786499999999997</c:v>
                </c:pt>
                <c:pt idx="390">
                  <c:v>1.2924599999999999</c:v>
                </c:pt>
                <c:pt idx="391">
                  <c:v>0.88647399999999998</c:v>
                </c:pt>
                <c:pt idx="392">
                  <c:v>1.758661</c:v>
                </c:pt>
                <c:pt idx="393">
                  <c:v>1.149076</c:v>
                </c:pt>
                <c:pt idx="394">
                  <c:v>1.5575110000000001</c:v>
                </c:pt>
                <c:pt idx="395">
                  <c:v>1.315445</c:v>
                </c:pt>
                <c:pt idx="396">
                  <c:v>1.956115</c:v>
                </c:pt>
                <c:pt idx="397">
                  <c:v>1.7275339999999999</c:v>
                </c:pt>
                <c:pt idx="398">
                  <c:v>1.445004</c:v>
                </c:pt>
                <c:pt idx="399">
                  <c:v>1.7937110000000001</c:v>
                </c:pt>
                <c:pt idx="400">
                  <c:v>1.587091</c:v>
                </c:pt>
                <c:pt idx="401">
                  <c:v>2.3647649999999998</c:v>
                </c:pt>
                <c:pt idx="402">
                  <c:v>1.551469</c:v>
                </c:pt>
                <c:pt idx="403">
                  <c:v>4.369332</c:v>
                </c:pt>
                <c:pt idx="404">
                  <c:v>1.323064</c:v>
                </c:pt>
                <c:pt idx="405">
                  <c:v>1.2730950000000001</c:v>
                </c:pt>
                <c:pt idx="406">
                  <c:v>3.0476519999999998</c:v>
                </c:pt>
                <c:pt idx="407">
                  <c:v>1.5994060000000001</c:v>
                </c:pt>
                <c:pt idx="408">
                  <c:v>1.3912040000000001</c:v>
                </c:pt>
                <c:pt idx="409">
                  <c:v>2.979841</c:v>
                </c:pt>
                <c:pt idx="410">
                  <c:v>2.3996</c:v>
                </c:pt>
                <c:pt idx="411">
                  <c:v>0.88127800000000001</c:v>
                </c:pt>
                <c:pt idx="412">
                  <c:v>1.0172049999999999</c:v>
                </c:pt>
                <c:pt idx="413">
                  <c:v>1.1898280000000001</c:v>
                </c:pt>
                <c:pt idx="414">
                  <c:v>1.150738</c:v>
                </c:pt>
                <c:pt idx="415">
                  <c:v>1.376844</c:v>
                </c:pt>
                <c:pt idx="416">
                  <c:v>1.00827</c:v>
                </c:pt>
                <c:pt idx="417">
                  <c:v>1.310629</c:v>
                </c:pt>
                <c:pt idx="418">
                  <c:v>0.52635299999999996</c:v>
                </c:pt>
                <c:pt idx="419">
                  <c:v>1.3056810000000001</c:v>
                </c:pt>
                <c:pt idx="420">
                  <c:v>1.635216</c:v>
                </c:pt>
                <c:pt idx="421">
                  <c:v>1.073278</c:v>
                </c:pt>
                <c:pt idx="422">
                  <c:v>0.89377600000000001</c:v>
                </c:pt>
                <c:pt idx="423">
                  <c:v>1.174984</c:v>
                </c:pt>
                <c:pt idx="424">
                  <c:v>1.945695</c:v>
                </c:pt>
                <c:pt idx="425">
                  <c:v>1.468642</c:v>
                </c:pt>
                <c:pt idx="426">
                  <c:v>1.65622</c:v>
                </c:pt>
                <c:pt idx="427">
                  <c:v>1.969036</c:v>
                </c:pt>
                <c:pt idx="428">
                  <c:v>2.5433370000000002</c:v>
                </c:pt>
                <c:pt idx="429">
                  <c:v>2.166569</c:v>
                </c:pt>
                <c:pt idx="430">
                  <c:v>1.5132049999999999</c:v>
                </c:pt>
                <c:pt idx="431">
                  <c:v>1.677929</c:v>
                </c:pt>
                <c:pt idx="432">
                  <c:v>2.0122429999999998</c:v>
                </c:pt>
                <c:pt idx="433">
                  <c:v>1.6058049999999999</c:v>
                </c:pt>
                <c:pt idx="434">
                  <c:v>3.925967</c:v>
                </c:pt>
                <c:pt idx="435">
                  <c:v>1.5737540000000001</c:v>
                </c:pt>
                <c:pt idx="436">
                  <c:v>3.108717</c:v>
                </c:pt>
                <c:pt idx="437">
                  <c:v>2.1880389999999998</c:v>
                </c:pt>
                <c:pt idx="438">
                  <c:v>1.345599</c:v>
                </c:pt>
                <c:pt idx="439">
                  <c:v>3.0956839999999999</c:v>
                </c:pt>
                <c:pt idx="440">
                  <c:v>1.2652140000000001</c:v>
                </c:pt>
                <c:pt idx="441">
                  <c:v>1.880641</c:v>
                </c:pt>
                <c:pt idx="442">
                  <c:v>0.73513700000000004</c:v>
                </c:pt>
                <c:pt idx="443">
                  <c:v>1.0236700000000001</c:v>
                </c:pt>
                <c:pt idx="444">
                  <c:v>0.81660999999999995</c:v>
                </c:pt>
                <c:pt idx="445">
                  <c:v>1.0888059999999999</c:v>
                </c:pt>
                <c:pt idx="446">
                  <c:v>0.94423100000000004</c:v>
                </c:pt>
                <c:pt idx="447">
                  <c:v>1.756043</c:v>
                </c:pt>
                <c:pt idx="448">
                  <c:v>1.4205779999999999</c:v>
                </c:pt>
                <c:pt idx="449">
                  <c:v>1.4570289999999999</c:v>
                </c:pt>
                <c:pt idx="450">
                  <c:v>0.76080899999999996</c:v>
                </c:pt>
                <c:pt idx="451">
                  <c:v>0.77106200000000003</c:v>
                </c:pt>
                <c:pt idx="452">
                  <c:v>1.823094</c:v>
                </c:pt>
                <c:pt idx="453">
                  <c:v>0.74502199999999996</c:v>
                </c:pt>
                <c:pt idx="454">
                  <c:v>1.473411</c:v>
                </c:pt>
                <c:pt idx="455">
                  <c:v>1.3386769999999999</c:v>
                </c:pt>
                <c:pt idx="456">
                  <c:v>1.125583</c:v>
                </c:pt>
                <c:pt idx="457">
                  <c:v>1.5951230000000001</c:v>
                </c:pt>
                <c:pt idx="458">
                  <c:v>1.267131</c:v>
                </c:pt>
                <c:pt idx="459">
                  <c:v>0.92041399999999995</c:v>
                </c:pt>
                <c:pt idx="460">
                  <c:v>0.875135</c:v>
                </c:pt>
                <c:pt idx="461">
                  <c:v>1.7848120000000001</c:v>
                </c:pt>
                <c:pt idx="462">
                  <c:v>2.65056</c:v>
                </c:pt>
                <c:pt idx="463">
                  <c:v>1.4358359999999999</c:v>
                </c:pt>
                <c:pt idx="464">
                  <c:v>0.92270700000000005</c:v>
                </c:pt>
                <c:pt idx="465">
                  <c:v>3.6081599999999998</c:v>
                </c:pt>
                <c:pt idx="466">
                  <c:v>1.272343</c:v>
                </c:pt>
                <c:pt idx="467">
                  <c:v>1.084689</c:v>
                </c:pt>
                <c:pt idx="468">
                  <c:v>1.253538</c:v>
                </c:pt>
                <c:pt idx="469">
                  <c:v>0.95489900000000005</c:v>
                </c:pt>
                <c:pt idx="470">
                  <c:v>1.5319769999999999</c:v>
                </c:pt>
                <c:pt idx="471">
                  <c:v>1.6250100000000001</c:v>
                </c:pt>
                <c:pt idx="472">
                  <c:v>1.697398</c:v>
                </c:pt>
                <c:pt idx="473">
                  <c:v>1.092373</c:v>
                </c:pt>
                <c:pt idx="474">
                  <c:v>1.468771</c:v>
                </c:pt>
                <c:pt idx="475">
                  <c:v>1.083342</c:v>
                </c:pt>
                <c:pt idx="476">
                  <c:v>1.9099280000000001</c:v>
                </c:pt>
                <c:pt idx="477">
                  <c:v>1.5873349999999999</c:v>
                </c:pt>
                <c:pt idx="478">
                  <c:v>1.585626</c:v>
                </c:pt>
                <c:pt idx="479">
                  <c:v>1.2495670000000001</c:v>
                </c:pt>
                <c:pt idx="480">
                  <c:v>1.6123460000000001</c:v>
                </c:pt>
                <c:pt idx="481">
                  <c:v>1.0867910000000001</c:v>
                </c:pt>
                <c:pt idx="482">
                  <c:v>1.2635479999999999</c:v>
                </c:pt>
                <c:pt idx="483">
                  <c:v>1.1227780000000001</c:v>
                </c:pt>
                <c:pt idx="484">
                  <c:v>1.176741</c:v>
                </c:pt>
                <c:pt idx="485">
                  <c:v>2.2237200000000001</c:v>
                </c:pt>
                <c:pt idx="486">
                  <c:v>1.7951589999999999</c:v>
                </c:pt>
                <c:pt idx="487">
                  <c:v>1.499641</c:v>
                </c:pt>
                <c:pt idx="488">
                  <c:v>3.7506970000000002</c:v>
                </c:pt>
                <c:pt idx="489">
                  <c:v>2.0811950000000001</c:v>
                </c:pt>
                <c:pt idx="490">
                  <c:v>1.2313050000000001</c:v>
                </c:pt>
                <c:pt idx="491">
                  <c:v>3.9467159999999999</c:v>
                </c:pt>
                <c:pt idx="492">
                  <c:v>1.1210830000000001</c:v>
                </c:pt>
                <c:pt idx="493">
                  <c:v>1.0182340000000001</c:v>
                </c:pt>
                <c:pt idx="494">
                  <c:v>1.894798</c:v>
                </c:pt>
                <c:pt idx="495">
                  <c:v>1.0941460000000001</c:v>
                </c:pt>
                <c:pt idx="496">
                  <c:v>0.84408799999999995</c:v>
                </c:pt>
                <c:pt idx="497">
                  <c:v>1.1433009999999999</c:v>
                </c:pt>
                <c:pt idx="498">
                  <c:v>0.81341300000000005</c:v>
                </c:pt>
                <c:pt idx="499">
                  <c:v>3.235414</c:v>
                </c:pt>
                <c:pt idx="500">
                  <c:v>1.2273769999999999</c:v>
                </c:pt>
                <c:pt idx="501">
                  <c:v>0.95856399999999997</c:v>
                </c:pt>
                <c:pt idx="502">
                  <c:v>0.61984099999999998</c:v>
                </c:pt>
                <c:pt idx="503">
                  <c:v>0.80295499999999997</c:v>
                </c:pt>
                <c:pt idx="504">
                  <c:v>1.143934</c:v>
                </c:pt>
                <c:pt idx="505">
                  <c:v>1.136112</c:v>
                </c:pt>
                <c:pt idx="506">
                  <c:v>0.96002500000000002</c:v>
                </c:pt>
                <c:pt idx="507">
                  <c:v>0.97700399999999998</c:v>
                </c:pt>
                <c:pt idx="508">
                  <c:v>1.9708190000000001</c:v>
                </c:pt>
                <c:pt idx="509">
                  <c:v>1.5328729999999999</c:v>
                </c:pt>
                <c:pt idx="510">
                  <c:v>1.1558820000000001</c:v>
                </c:pt>
                <c:pt idx="511">
                  <c:v>1.0604789999999999</c:v>
                </c:pt>
                <c:pt idx="512">
                  <c:v>1.472199</c:v>
                </c:pt>
                <c:pt idx="513">
                  <c:v>1.313334</c:v>
                </c:pt>
                <c:pt idx="514">
                  <c:v>1.2125490000000001</c:v>
                </c:pt>
                <c:pt idx="515">
                  <c:v>1.0020610000000001</c:v>
                </c:pt>
                <c:pt idx="516">
                  <c:v>0.80382299999999995</c:v>
                </c:pt>
                <c:pt idx="517">
                  <c:v>1.359318</c:v>
                </c:pt>
                <c:pt idx="518">
                  <c:v>1.4753099999999999</c:v>
                </c:pt>
                <c:pt idx="519">
                  <c:v>2.0829080000000002</c:v>
                </c:pt>
                <c:pt idx="520">
                  <c:v>1.7588969999999999</c:v>
                </c:pt>
                <c:pt idx="521">
                  <c:v>2.0032519999999998</c:v>
                </c:pt>
                <c:pt idx="522">
                  <c:v>0.96645000000000003</c:v>
                </c:pt>
                <c:pt idx="523">
                  <c:v>2.2761360000000002</c:v>
                </c:pt>
                <c:pt idx="524">
                  <c:v>1.300033</c:v>
                </c:pt>
                <c:pt idx="525">
                  <c:v>1.653775</c:v>
                </c:pt>
                <c:pt idx="526">
                  <c:v>1.777469</c:v>
                </c:pt>
                <c:pt idx="527">
                  <c:v>5.1989520000000002</c:v>
                </c:pt>
                <c:pt idx="528">
                  <c:v>1.4307639999999999</c:v>
                </c:pt>
                <c:pt idx="529">
                  <c:v>1.166542</c:v>
                </c:pt>
                <c:pt idx="530">
                  <c:v>1.2159040000000001</c:v>
                </c:pt>
                <c:pt idx="531">
                  <c:v>0.91270099999999998</c:v>
                </c:pt>
                <c:pt idx="532">
                  <c:v>1.4190160000000001</c:v>
                </c:pt>
                <c:pt idx="533">
                  <c:v>1.4950669999999999</c:v>
                </c:pt>
                <c:pt idx="534">
                  <c:v>2.395826</c:v>
                </c:pt>
                <c:pt idx="535">
                  <c:v>2.4763670000000002</c:v>
                </c:pt>
                <c:pt idx="536">
                  <c:v>1.5181830000000001</c:v>
                </c:pt>
                <c:pt idx="537">
                  <c:v>1.17893</c:v>
                </c:pt>
                <c:pt idx="538">
                  <c:v>1.26502</c:v>
                </c:pt>
                <c:pt idx="539">
                  <c:v>1.7175469999999999</c:v>
                </c:pt>
                <c:pt idx="540">
                  <c:v>0.72190699999999997</c:v>
                </c:pt>
                <c:pt idx="541">
                  <c:v>0.98066500000000001</c:v>
                </c:pt>
                <c:pt idx="542">
                  <c:v>1.1601809999999999</c:v>
                </c:pt>
                <c:pt idx="543">
                  <c:v>1.397573</c:v>
                </c:pt>
                <c:pt idx="544">
                  <c:v>0.687747</c:v>
                </c:pt>
                <c:pt idx="545">
                  <c:v>0.75870000000000004</c:v>
                </c:pt>
                <c:pt idx="546">
                  <c:v>0.99121400000000004</c:v>
                </c:pt>
                <c:pt idx="547">
                  <c:v>0.83005200000000001</c:v>
                </c:pt>
                <c:pt idx="548">
                  <c:v>1.20184</c:v>
                </c:pt>
                <c:pt idx="549">
                  <c:v>1.1292789999999999</c:v>
                </c:pt>
                <c:pt idx="550">
                  <c:v>1.068263</c:v>
                </c:pt>
                <c:pt idx="551">
                  <c:v>1.7481450000000001</c:v>
                </c:pt>
                <c:pt idx="552">
                  <c:v>1.830192</c:v>
                </c:pt>
                <c:pt idx="553">
                  <c:v>1.5362480000000001</c:v>
                </c:pt>
                <c:pt idx="554">
                  <c:v>1.7879240000000001</c:v>
                </c:pt>
                <c:pt idx="555">
                  <c:v>0.77548399999999995</c:v>
                </c:pt>
                <c:pt idx="556">
                  <c:v>1.413808</c:v>
                </c:pt>
                <c:pt idx="557">
                  <c:v>0.92353600000000002</c:v>
                </c:pt>
                <c:pt idx="558">
                  <c:v>1.42849</c:v>
                </c:pt>
                <c:pt idx="559">
                  <c:v>0.65537199999999995</c:v>
                </c:pt>
                <c:pt idx="560">
                  <c:v>1.0001899999999999</c:v>
                </c:pt>
                <c:pt idx="561">
                  <c:v>1.50926</c:v>
                </c:pt>
                <c:pt idx="562">
                  <c:v>1.54108</c:v>
                </c:pt>
                <c:pt idx="563">
                  <c:v>3.3883049999999999</c:v>
                </c:pt>
                <c:pt idx="564">
                  <c:v>0.94805099999999998</c:v>
                </c:pt>
                <c:pt idx="565">
                  <c:v>0.69826699999999997</c:v>
                </c:pt>
                <c:pt idx="566">
                  <c:v>0.94707300000000005</c:v>
                </c:pt>
                <c:pt idx="567">
                  <c:v>1.0722309999999999</c:v>
                </c:pt>
                <c:pt idx="568">
                  <c:v>0.62887199999999999</c:v>
                </c:pt>
                <c:pt idx="569">
                  <c:v>0.70386400000000005</c:v>
                </c:pt>
                <c:pt idx="570">
                  <c:v>0.76823200000000003</c:v>
                </c:pt>
                <c:pt idx="571">
                  <c:v>1.1747570000000001</c:v>
                </c:pt>
                <c:pt idx="572">
                  <c:v>1.434067</c:v>
                </c:pt>
                <c:pt idx="573">
                  <c:v>0.83940400000000004</c:v>
                </c:pt>
                <c:pt idx="574">
                  <c:v>1.477905</c:v>
                </c:pt>
                <c:pt idx="575">
                  <c:v>1.5610550000000001</c:v>
                </c:pt>
                <c:pt idx="576">
                  <c:v>2.1700110000000001</c:v>
                </c:pt>
                <c:pt idx="577">
                  <c:v>1.7493559999999999</c:v>
                </c:pt>
                <c:pt idx="578">
                  <c:v>2.025658</c:v>
                </c:pt>
                <c:pt idx="579">
                  <c:v>1.651327</c:v>
                </c:pt>
                <c:pt idx="580">
                  <c:v>0.97280999999999995</c:v>
                </c:pt>
                <c:pt idx="581">
                  <c:v>1.3548709999999999</c:v>
                </c:pt>
                <c:pt idx="582">
                  <c:v>1.1502270000000001</c:v>
                </c:pt>
                <c:pt idx="583">
                  <c:v>1.25814</c:v>
                </c:pt>
                <c:pt idx="584">
                  <c:v>1.76037</c:v>
                </c:pt>
                <c:pt idx="585">
                  <c:v>3.761927</c:v>
                </c:pt>
                <c:pt idx="586">
                  <c:v>2.7438929999999999</c:v>
                </c:pt>
                <c:pt idx="587">
                  <c:v>1.245903</c:v>
                </c:pt>
                <c:pt idx="588">
                  <c:v>1.701098</c:v>
                </c:pt>
                <c:pt idx="589">
                  <c:v>1.735797</c:v>
                </c:pt>
                <c:pt idx="590">
                  <c:v>1.206288</c:v>
                </c:pt>
                <c:pt idx="591">
                  <c:v>1.4013640000000001</c:v>
                </c:pt>
                <c:pt idx="592">
                  <c:v>1.3202430000000001</c:v>
                </c:pt>
                <c:pt idx="593">
                  <c:v>1.4747859999999999</c:v>
                </c:pt>
                <c:pt idx="594">
                  <c:v>1.5669770000000001</c:v>
                </c:pt>
                <c:pt idx="595">
                  <c:v>1.261711</c:v>
                </c:pt>
                <c:pt idx="596">
                  <c:v>1.109809</c:v>
                </c:pt>
                <c:pt idx="597">
                  <c:v>0.913184</c:v>
                </c:pt>
                <c:pt idx="598">
                  <c:v>0.85332200000000002</c:v>
                </c:pt>
                <c:pt idx="599">
                  <c:v>0.79741399999999996</c:v>
                </c:pt>
                <c:pt idx="600">
                  <c:v>1.4896119999999999</c:v>
                </c:pt>
                <c:pt idx="601">
                  <c:v>0.91804799999999998</c:v>
                </c:pt>
                <c:pt idx="602">
                  <c:v>2.1461670000000002</c:v>
                </c:pt>
                <c:pt idx="603">
                  <c:v>2.613254</c:v>
                </c:pt>
                <c:pt idx="604">
                  <c:v>1.4123870000000001</c:v>
                </c:pt>
                <c:pt idx="605">
                  <c:v>1.3877360000000001</c:v>
                </c:pt>
                <c:pt idx="606">
                  <c:v>1.4493259999999999</c:v>
                </c:pt>
                <c:pt idx="607">
                  <c:v>1.578627</c:v>
                </c:pt>
                <c:pt idx="608">
                  <c:v>1.0632440000000001</c:v>
                </c:pt>
                <c:pt idx="609">
                  <c:v>1.5951610000000001</c:v>
                </c:pt>
                <c:pt idx="610">
                  <c:v>1.5611280000000001</c:v>
                </c:pt>
                <c:pt idx="611">
                  <c:v>2.1271779999999998</c:v>
                </c:pt>
                <c:pt idx="612">
                  <c:v>1.6280349999999999</c:v>
                </c:pt>
                <c:pt idx="613">
                  <c:v>1.73804</c:v>
                </c:pt>
                <c:pt idx="614">
                  <c:v>1.2507630000000001</c:v>
                </c:pt>
                <c:pt idx="615">
                  <c:v>1.314549</c:v>
                </c:pt>
                <c:pt idx="616">
                  <c:v>0.77202400000000004</c:v>
                </c:pt>
                <c:pt idx="617">
                  <c:v>1.03891</c:v>
                </c:pt>
                <c:pt idx="618">
                  <c:v>1.44834</c:v>
                </c:pt>
                <c:pt idx="619">
                  <c:v>1.2145030000000001</c:v>
                </c:pt>
                <c:pt idx="620">
                  <c:v>1.1760079999999999</c:v>
                </c:pt>
                <c:pt idx="621">
                  <c:v>0.82717399999999996</c:v>
                </c:pt>
                <c:pt idx="622">
                  <c:v>0.96733899999999995</c:v>
                </c:pt>
                <c:pt idx="623">
                  <c:v>1.780454</c:v>
                </c:pt>
                <c:pt idx="624">
                  <c:v>0.85399099999999994</c:v>
                </c:pt>
                <c:pt idx="625">
                  <c:v>0.73278299999999996</c:v>
                </c:pt>
                <c:pt idx="626">
                  <c:v>0.75721499999999997</c:v>
                </c:pt>
                <c:pt idx="627">
                  <c:v>0.88551500000000005</c:v>
                </c:pt>
                <c:pt idx="628">
                  <c:v>0.86279700000000004</c:v>
                </c:pt>
                <c:pt idx="629">
                  <c:v>0.63209099999999996</c:v>
                </c:pt>
                <c:pt idx="630">
                  <c:v>1.3953409999999999</c:v>
                </c:pt>
                <c:pt idx="631">
                  <c:v>1.9828570000000001</c:v>
                </c:pt>
                <c:pt idx="632">
                  <c:v>2.009134</c:v>
                </c:pt>
                <c:pt idx="633">
                  <c:v>1.944364</c:v>
                </c:pt>
                <c:pt idx="634">
                  <c:v>1.146525</c:v>
                </c:pt>
                <c:pt idx="635">
                  <c:v>1.5230109999999999</c:v>
                </c:pt>
                <c:pt idx="636">
                  <c:v>1.102484</c:v>
                </c:pt>
                <c:pt idx="637">
                  <c:v>1.0619559999999999</c:v>
                </c:pt>
                <c:pt idx="638">
                  <c:v>1.4957450000000001</c:v>
                </c:pt>
                <c:pt idx="639">
                  <c:v>1.697446</c:v>
                </c:pt>
                <c:pt idx="640">
                  <c:v>1.6382380000000001</c:v>
                </c:pt>
                <c:pt idx="641">
                  <c:v>1.980667</c:v>
                </c:pt>
                <c:pt idx="642">
                  <c:v>2.014615</c:v>
                </c:pt>
                <c:pt idx="643">
                  <c:v>2.3667940000000001</c:v>
                </c:pt>
                <c:pt idx="644">
                  <c:v>2.7440389999999999</c:v>
                </c:pt>
                <c:pt idx="645">
                  <c:v>1.5813820000000001</c:v>
                </c:pt>
                <c:pt idx="646">
                  <c:v>1.5918099999999999</c:v>
                </c:pt>
                <c:pt idx="647">
                  <c:v>1.4624619999999999</c:v>
                </c:pt>
                <c:pt idx="648">
                  <c:v>1.38836</c:v>
                </c:pt>
                <c:pt idx="649">
                  <c:v>4.5695490000000003</c:v>
                </c:pt>
                <c:pt idx="650">
                  <c:v>1.649842</c:v>
                </c:pt>
                <c:pt idx="651">
                  <c:v>2.0380750000000001</c:v>
                </c:pt>
                <c:pt idx="652">
                  <c:v>1.892865</c:v>
                </c:pt>
                <c:pt idx="653">
                  <c:v>0.93006800000000001</c:v>
                </c:pt>
                <c:pt idx="654">
                  <c:v>1.348015</c:v>
                </c:pt>
                <c:pt idx="655">
                  <c:v>1.703829</c:v>
                </c:pt>
                <c:pt idx="656">
                  <c:v>1.471687</c:v>
                </c:pt>
                <c:pt idx="657">
                  <c:v>1.4130879999999999</c:v>
                </c:pt>
                <c:pt idx="658">
                  <c:v>1.2670779999999999</c:v>
                </c:pt>
                <c:pt idx="659">
                  <c:v>0.99178200000000005</c:v>
                </c:pt>
                <c:pt idx="660">
                  <c:v>2.0084930000000001</c:v>
                </c:pt>
                <c:pt idx="661">
                  <c:v>1.6726490000000001</c:v>
                </c:pt>
                <c:pt idx="662">
                  <c:v>0.82184299999999999</c:v>
                </c:pt>
                <c:pt idx="663">
                  <c:v>0.68170299999999995</c:v>
                </c:pt>
                <c:pt idx="664">
                  <c:v>0.69643200000000005</c:v>
                </c:pt>
                <c:pt idx="665">
                  <c:v>1.345863</c:v>
                </c:pt>
                <c:pt idx="666">
                  <c:v>0.82265100000000002</c:v>
                </c:pt>
                <c:pt idx="667">
                  <c:v>0.87095999999999996</c:v>
                </c:pt>
                <c:pt idx="668">
                  <c:v>0.60514400000000002</c:v>
                </c:pt>
                <c:pt idx="669">
                  <c:v>1.189702</c:v>
                </c:pt>
                <c:pt idx="670">
                  <c:v>0.85256699999999996</c:v>
                </c:pt>
                <c:pt idx="671">
                  <c:v>0.77909200000000001</c:v>
                </c:pt>
                <c:pt idx="672">
                  <c:v>0.82756700000000005</c:v>
                </c:pt>
                <c:pt idx="673">
                  <c:v>1.5469409999999999</c:v>
                </c:pt>
                <c:pt idx="674">
                  <c:v>1.7938639999999999</c:v>
                </c:pt>
                <c:pt idx="675">
                  <c:v>0.99072199999999999</c:v>
                </c:pt>
                <c:pt idx="676">
                  <c:v>0.88685800000000004</c:v>
                </c:pt>
                <c:pt idx="677">
                  <c:v>1.2658389999999999</c:v>
                </c:pt>
                <c:pt idx="678">
                  <c:v>1.1632039999999999</c:v>
                </c:pt>
                <c:pt idx="679">
                  <c:v>1.883397</c:v>
                </c:pt>
                <c:pt idx="680">
                  <c:v>1.314703</c:v>
                </c:pt>
                <c:pt idx="681">
                  <c:v>2.3685610000000001</c:v>
                </c:pt>
                <c:pt idx="682">
                  <c:v>1.4845619999999999</c:v>
                </c:pt>
                <c:pt idx="683">
                  <c:v>1.6405110000000001</c:v>
                </c:pt>
                <c:pt idx="684">
                  <c:v>2.10189</c:v>
                </c:pt>
                <c:pt idx="685">
                  <c:v>1.6755690000000001</c:v>
                </c:pt>
                <c:pt idx="686">
                  <c:v>3.6982699999999999</c:v>
                </c:pt>
                <c:pt idx="687">
                  <c:v>2.542932</c:v>
                </c:pt>
                <c:pt idx="688">
                  <c:v>0.830905</c:v>
                </c:pt>
                <c:pt idx="689">
                  <c:v>0.78347999999999995</c:v>
                </c:pt>
                <c:pt idx="690">
                  <c:v>0.99992899999999996</c:v>
                </c:pt>
                <c:pt idx="691">
                  <c:v>0.73415200000000003</c:v>
                </c:pt>
                <c:pt idx="692">
                  <c:v>0.921265</c:v>
                </c:pt>
                <c:pt idx="693">
                  <c:v>1.354881</c:v>
                </c:pt>
                <c:pt idx="694">
                  <c:v>1.0756749999999999</c:v>
                </c:pt>
                <c:pt idx="695">
                  <c:v>0.960476</c:v>
                </c:pt>
                <c:pt idx="696">
                  <c:v>1.330395</c:v>
                </c:pt>
                <c:pt idx="697">
                  <c:v>1.558333</c:v>
                </c:pt>
                <c:pt idx="698">
                  <c:v>2.1371310000000001</c:v>
                </c:pt>
                <c:pt idx="699">
                  <c:v>1.162847</c:v>
                </c:pt>
                <c:pt idx="700">
                  <c:v>1.459152</c:v>
                </c:pt>
                <c:pt idx="701">
                  <c:v>1.4364440000000001</c:v>
                </c:pt>
                <c:pt idx="702">
                  <c:v>1.283685</c:v>
                </c:pt>
                <c:pt idx="703">
                  <c:v>0.88905500000000004</c:v>
                </c:pt>
                <c:pt idx="704">
                  <c:v>0.73044399999999998</c:v>
                </c:pt>
                <c:pt idx="705">
                  <c:v>1.338284</c:v>
                </c:pt>
                <c:pt idx="706">
                  <c:v>1.280132</c:v>
                </c:pt>
                <c:pt idx="707">
                  <c:v>1.324443</c:v>
                </c:pt>
                <c:pt idx="708">
                  <c:v>1.1649510000000001</c:v>
                </c:pt>
                <c:pt idx="709">
                  <c:v>1.8463290000000001</c:v>
                </c:pt>
                <c:pt idx="710">
                  <c:v>2.9237890000000002</c:v>
                </c:pt>
                <c:pt idx="711">
                  <c:v>2.4583020000000002</c:v>
                </c:pt>
                <c:pt idx="712">
                  <c:v>1.4281250000000001</c:v>
                </c:pt>
                <c:pt idx="713">
                  <c:v>1.2419789999999999</c:v>
                </c:pt>
                <c:pt idx="714">
                  <c:v>1.1233740000000001</c:v>
                </c:pt>
                <c:pt idx="715">
                  <c:v>0.778918</c:v>
                </c:pt>
                <c:pt idx="716">
                  <c:v>1.001536</c:v>
                </c:pt>
                <c:pt idx="717">
                  <c:v>0.75333099999999997</c:v>
                </c:pt>
                <c:pt idx="718">
                  <c:v>0.88287300000000002</c:v>
                </c:pt>
                <c:pt idx="719">
                  <c:v>1.129783</c:v>
                </c:pt>
                <c:pt idx="720">
                  <c:v>1.043728</c:v>
                </c:pt>
                <c:pt idx="721">
                  <c:v>1.0259229999999999</c:v>
                </c:pt>
                <c:pt idx="722">
                  <c:v>1.752351</c:v>
                </c:pt>
                <c:pt idx="723">
                  <c:v>1.327939</c:v>
                </c:pt>
                <c:pt idx="724">
                  <c:v>1.6831970000000001</c:v>
                </c:pt>
                <c:pt idx="725">
                  <c:v>1.3400540000000001</c:v>
                </c:pt>
                <c:pt idx="726">
                  <c:v>2.019666</c:v>
                </c:pt>
                <c:pt idx="727">
                  <c:v>1.526197</c:v>
                </c:pt>
                <c:pt idx="728">
                  <c:v>1.898501</c:v>
                </c:pt>
                <c:pt idx="729">
                  <c:v>2.6785510000000001</c:v>
                </c:pt>
                <c:pt idx="730">
                  <c:v>1.7897909999999999</c:v>
                </c:pt>
                <c:pt idx="731">
                  <c:v>2.6202399999999999</c:v>
                </c:pt>
                <c:pt idx="732">
                  <c:v>1.9600489999999999</c:v>
                </c:pt>
                <c:pt idx="733">
                  <c:v>1.253333</c:v>
                </c:pt>
                <c:pt idx="734">
                  <c:v>1.166725</c:v>
                </c:pt>
                <c:pt idx="735">
                  <c:v>2.5168200000000001</c:v>
                </c:pt>
                <c:pt idx="736">
                  <c:v>1.1999059999999999</c:v>
                </c:pt>
                <c:pt idx="737">
                  <c:v>1.6100540000000001</c:v>
                </c:pt>
                <c:pt idx="738">
                  <c:v>1.34213</c:v>
                </c:pt>
                <c:pt idx="739">
                  <c:v>1.595709</c:v>
                </c:pt>
                <c:pt idx="740">
                  <c:v>1.7854429999999999</c:v>
                </c:pt>
                <c:pt idx="741">
                  <c:v>1.0045329999999999</c:v>
                </c:pt>
                <c:pt idx="742">
                  <c:v>1.344964</c:v>
                </c:pt>
                <c:pt idx="743">
                  <c:v>1.2507760000000001</c:v>
                </c:pt>
                <c:pt idx="744">
                  <c:v>1.2740739999999999</c:v>
                </c:pt>
                <c:pt idx="745">
                  <c:v>0.93759999999999999</c:v>
                </c:pt>
                <c:pt idx="746">
                  <c:v>1.702269</c:v>
                </c:pt>
                <c:pt idx="747">
                  <c:v>2.2279429999999998</c:v>
                </c:pt>
                <c:pt idx="748">
                  <c:v>1.450034</c:v>
                </c:pt>
                <c:pt idx="749">
                  <c:v>1.048791</c:v>
                </c:pt>
                <c:pt idx="750">
                  <c:v>1.1065929999999999</c:v>
                </c:pt>
                <c:pt idx="751">
                  <c:v>1.242489</c:v>
                </c:pt>
                <c:pt idx="752">
                  <c:v>1.305045</c:v>
                </c:pt>
                <c:pt idx="753">
                  <c:v>1.410895</c:v>
                </c:pt>
                <c:pt idx="754">
                  <c:v>1.324508</c:v>
                </c:pt>
                <c:pt idx="755">
                  <c:v>1.465489</c:v>
                </c:pt>
                <c:pt idx="756">
                  <c:v>1.711381</c:v>
                </c:pt>
                <c:pt idx="757">
                  <c:v>1.584117</c:v>
                </c:pt>
                <c:pt idx="758">
                  <c:v>1.473527</c:v>
                </c:pt>
                <c:pt idx="759">
                  <c:v>0.81067400000000001</c:v>
                </c:pt>
                <c:pt idx="760">
                  <c:v>1.098949</c:v>
                </c:pt>
                <c:pt idx="761">
                  <c:v>1.0245109999999999</c:v>
                </c:pt>
                <c:pt idx="762">
                  <c:v>1.176666</c:v>
                </c:pt>
                <c:pt idx="763">
                  <c:v>1.189384</c:v>
                </c:pt>
                <c:pt idx="764">
                  <c:v>1.7679039999999999</c:v>
                </c:pt>
                <c:pt idx="765">
                  <c:v>1.359934</c:v>
                </c:pt>
                <c:pt idx="766">
                  <c:v>1.5599179999999999</c:v>
                </c:pt>
                <c:pt idx="767">
                  <c:v>1.4630590000000001</c:v>
                </c:pt>
                <c:pt idx="768">
                  <c:v>1.4420539999999999</c:v>
                </c:pt>
                <c:pt idx="769">
                  <c:v>1.4041330000000001</c:v>
                </c:pt>
                <c:pt idx="770">
                  <c:v>1.685576</c:v>
                </c:pt>
                <c:pt idx="771">
                  <c:v>1.2538210000000001</c:v>
                </c:pt>
                <c:pt idx="772">
                  <c:v>1.90578</c:v>
                </c:pt>
                <c:pt idx="773">
                  <c:v>1.9906950000000001</c:v>
                </c:pt>
                <c:pt idx="774">
                  <c:v>4.0128969999999997</c:v>
                </c:pt>
                <c:pt idx="775">
                  <c:v>1.4731209999999999</c:v>
                </c:pt>
                <c:pt idx="776">
                  <c:v>1.5668880000000001</c:v>
                </c:pt>
                <c:pt idx="777">
                  <c:v>2.9969640000000002</c:v>
                </c:pt>
                <c:pt idx="778">
                  <c:v>1.6633070000000001</c:v>
                </c:pt>
                <c:pt idx="779">
                  <c:v>2.5287920000000002</c:v>
                </c:pt>
                <c:pt idx="780">
                  <c:v>1.116476</c:v>
                </c:pt>
                <c:pt idx="781">
                  <c:v>1.5872489999999999</c:v>
                </c:pt>
                <c:pt idx="782">
                  <c:v>1.34697</c:v>
                </c:pt>
                <c:pt idx="783">
                  <c:v>3.3332619999999999</c:v>
                </c:pt>
                <c:pt idx="784">
                  <c:v>4.7703939999999996</c:v>
                </c:pt>
                <c:pt idx="785">
                  <c:v>2.463079</c:v>
                </c:pt>
                <c:pt idx="786">
                  <c:v>2.4102450000000002</c:v>
                </c:pt>
                <c:pt idx="787">
                  <c:v>1.2356119999999999</c:v>
                </c:pt>
                <c:pt idx="788">
                  <c:v>2.3872119999999999</c:v>
                </c:pt>
                <c:pt idx="789">
                  <c:v>1.682914</c:v>
                </c:pt>
                <c:pt idx="790">
                  <c:v>1.4041079999999999</c:v>
                </c:pt>
                <c:pt idx="791">
                  <c:v>1.450391</c:v>
                </c:pt>
                <c:pt idx="792">
                  <c:v>1.930048</c:v>
                </c:pt>
                <c:pt idx="793">
                  <c:v>1.585753</c:v>
                </c:pt>
                <c:pt idx="794">
                  <c:v>1.7413780000000001</c:v>
                </c:pt>
                <c:pt idx="795">
                  <c:v>1.606187</c:v>
                </c:pt>
                <c:pt idx="796">
                  <c:v>2.0219999999999998</c:v>
                </c:pt>
                <c:pt idx="797">
                  <c:v>3.252189</c:v>
                </c:pt>
                <c:pt idx="798">
                  <c:v>1.353485</c:v>
                </c:pt>
                <c:pt idx="799">
                  <c:v>1.432377</c:v>
                </c:pt>
                <c:pt idx="800">
                  <c:v>1.5924750000000001</c:v>
                </c:pt>
                <c:pt idx="801">
                  <c:v>1.519441</c:v>
                </c:pt>
                <c:pt idx="802">
                  <c:v>1.6419809999999999</c:v>
                </c:pt>
                <c:pt idx="803">
                  <c:v>1.4978670000000001</c:v>
                </c:pt>
                <c:pt idx="804">
                  <c:v>1.5068429999999999</c:v>
                </c:pt>
                <c:pt idx="805">
                  <c:v>2.0347300000000001</c:v>
                </c:pt>
                <c:pt idx="806">
                  <c:v>2.131405</c:v>
                </c:pt>
                <c:pt idx="807">
                  <c:v>1.8453029999999999</c:v>
                </c:pt>
                <c:pt idx="808">
                  <c:v>1.4603349999999999</c:v>
                </c:pt>
                <c:pt idx="809">
                  <c:v>2.1975989999999999</c:v>
                </c:pt>
                <c:pt idx="810">
                  <c:v>3.1239789999999998</c:v>
                </c:pt>
                <c:pt idx="811">
                  <c:v>0.93956200000000001</c:v>
                </c:pt>
                <c:pt idx="812">
                  <c:v>1.0113030000000001</c:v>
                </c:pt>
                <c:pt idx="813">
                  <c:v>2.2991269999999999</c:v>
                </c:pt>
                <c:pt idx="814">
                  <c:v>1.88426</c:v>
                </c:pt>
                <c:pt idx="815">
                  <c:v>3.0786549999999999</c:v>
                </c:pt>
                <c:pt idx="816">
                  <c:v>2.3633060000000001</c:v>
                </c:pt>
                <c:pt idx="817">
                  <c:v>2.5995050000000002</c:v>
                </c:pt>
                <c:pt idx="818">
                  <c:v>1.734602</c:v>
                </c:pt>
                <c:pt idx="819">
                  <c:v>2.1374550000000001</c:v>
                </c:pt>
                <c:pt idx="820">
                  <c:v>2.0550959999999998</c:v>
                </c:pt>
                <c:pt idx="821">
                  <c:v>1.3968179999999999</c:v>
                </c:pt>
                <c:pt idx="822">
                  <c:v>2.057239</c:v>
                </c:pt>
                <c:pt idx="823">
                  <c:v>1.531515</c:v>
                </c:pt>
                <c:pt idx="824">
                  <c:v>1.858636</c:v>
                </c:pt>
                <c:pt idx="825">
                  <c:v>2.1622319999999999</c:v>
                </c:pt>
                <c:pt idx="826">
                  <c:v>1.3414140000000001</c:v>
                </c:pt>
                <c:pt idx="827">
                  <c:v>1.585602</c:v>
                </c:pt>
                <c:pt idx="828">
                  <c:v>1.101451</c:v>
                </c:pt>
                <c:pt idx="829">
                  <c:v>1.608395</c:v>
                </c:pt>
                <c:pt idx="830">
                  <c:v>1.543544</c:v>
                </c:pt>
                <c:pt idx="831">
                  <c:v>2.6786919999999999</c:v>
                </c:pt>
                <c:pt idx="832">
                  <c:v>5.8653589999999998</c:v>
                </c:pt>
                <c:pt idx="833">
                  <c:v>2.2144810000000001</c:v>
                </c:pt>
                <c:pt idx="834">
                  <c:v>1.4470879999999999</c:v>
                </c:pt>
                <c:pt idx="835">
                  <c:v>2.4373100000000001</c:v>
                </c:pt>
                <c:pt idx="836">
                  <c:v>3.5208279999999998</c:v>
                </c:pt>
                <c:pt idx="837">
                  <c:v>2.2448130000000002</c:v>
                </c:pt>
                <c:pt idx="838">
                  <c:v>1.5118039999999999</c:v>
                </c:pt>
                <c:pt idx="839">
                  <c:v>1.7759959999999999</c:v>
                </c:pt>
                <c:pt idx="840">
                  <c:v>1.828131</c:v>
                </c:pt>
                <c:pt idx="841">
                  <c:v>1.071601</c:v>
                </c:pt>
                <c:pt idx="842">
                  <c:v>1.370233</c:v>
                </c:pt>
                <c:pt idx="843">
                  <c:v>1.380107</c:v>
                </c:pt>
                <c:pt idx="844">
                  <c:v>1.693462</c:v>
                </c:pt>
                <c:pt idx="845">
                  <c:v>1.824732</c:v>
                </c:pt>
                <c:pt idx="846">
                  <c:v>1.7361150000000001</c:v>
                </c:pt>
                <c:pt idx="847">
                  <c:v>1.277652</c:v>
                </c:pt>
                <c:pt idx="848">
                  <c:v>1.6930190000000001</c:v>
                </c:pt>
                <c:pt idx="849">
                  <c:v>1.714996</c:v>
                </c:pt>
                <c:pt idx="850">
                  <c:v>2.540524</c:v>
                </c:pt>
                <c:pt idx="851">
                  <c:v>1.4768289999999999</c:v>
                </c:pt>
                <c:pt idx="852">
                  <c:v>1.249125</c:v>
                </c:pt>
                <c:pt idx="853">
                  <c:v>1.7945329999999999</c:v>
                </c:pt>
                <c:pt idx="854">
                  <c:v>2.2336469999999999</c:v>
                </c:pt>
                <c:pt idx="855">
                  <c:v>3.0546639999999998</c:v>
                </c:pt>
                <c:pt idx="856">
                  <c:v>3.2121620000000002</c:v>
                </c:pt>
                <c:pt idx="857">
                  <c:v>5.3563029999999996</c:v>
                </c:pt>
                <c:pt idx="858">
                  <c:v>1.674982</c:v>
                </c:pt>
                <c:pt idx="859">
                  <c:v>2.995889</c:v>
                </c:pt>
                <c:pt idx="860">
                  <c:v>2.8086850000000001</c:v>
                </c:pt>
                <c:pt idx="861">
                  <c:v>2.3910230000000001</c:v>
                </c:pt>
                <c:pt idx="862">
                  <c:v>1.7303249999999999</c:v>
                </c:pt>
                <c:pt idx="863">
                  <c:v>2.481643</c:v>
                </c:pt>
                <c:pt idx="864">
                  <c:v>4.879791</c:v>
                </c:pt>
                <c:pt idx="865">
                  <c:v>2.8790789999999999</c:v>
                </c:pt>
                <c:pt idx="866">
                  <c:v>3.211938</c:v>
                </c:pt>
                <c:pt idx="867">
                  <c:v>2.9764529999999998</c:v>
                </c:pt>
                <c:pt idx="868">
                  <c:v>6.3201179999999999</c:v>
                </c:pt>
                <c:pt idx="869">
                  <c:v>2.3729979999999999</c:v>
                </c:pt>
                <c:pt idx="870">
                  <c:v>2.0346880000000001</c:v>
                </c:pt>
                <c:pt idx="871">
                  <c:v>2.3340360000000002</c:v>
                </c:pt>
                <c:pt idx="872">
                  <c:v>2.1937280000000001</c:v>
                </c:pt>
                <c:pt idx="873">
                  <c:v>2.9976289999999999</c:v>
                </c:pt>
                <c:pt idx="874">
                  <c:v>1.324411</c:v>
                </c:pt>
                <c:pt idx="875">
                  <c:v>0.902667</c:v>
                </c:pt>
                <c:pt idx="876">
                  <c:v>0.73791899999999999</c:v>
                </c:pt>
                <c:pt idx="877">
                  <c:v>0.89071299999999998</c:v>
                </c:pt>
                <c:pt idx="878">
                  <c:v>0.86937399999999998</c:v>
                </c:pt>
                <c:pt idx="879">
                  <c:v>0.995668</c:v>
                </c:pt>
                <c:pt idx="880">
                  <c:v>1.5330699999999999</c:v>
                </c:pt>
                <c:pt idx="881">
                  <c:v>1.6615009999999999</c:v>
                </c:pt>
                <c:pt idx="882">
                  <c:v>2.1000359999999998</c:v>
                </c:pt>
                <c:pt idx="883">
                  <c:v>1.1951000000000001</c:v>
                </c:pt>
                <c:pt idx="884">
                  <c:v>1.0496110000000001</c:v>
                </c:pt>
                <c:pt idx="885">
                  <c:v>1.1906600000000001</c:v>
                </c:pt>
                <c:pt idx="886">
                  <c:v>1.2074020000000001</c:v>
                </c:pt>
                <c:pt idx="887">
                  <c:v>1.014561</c:v>
                </c:pt>
                <c:pt idx="888">
                  <c:v>1.4480390000000001</c:v>
                </c:pt>
                <c:pt idx="889">
                  <c:v>1.246111</c:v>
                </c:pt>
                <c:pt idx="890">
                  <c:v>1.270508</c:v>
                </c:pt>
                <c:pt idx="891">
                  <c:v>1.639875</c:v>
                </c:pt>
                <c:pt idx="892">
                  <c:v>1.9677210000000001</c:v>
                </c:pt>
                <c:pt idx="893">
                  <c:v>2.6204740000000002</c:v>
                </c:pt>
                <c:pt idx="894">
                  <c:v>1.8435429999999999</c:v>
                </c:pt>
                <c:pt idx="895">
                  <c:v>2.2311030000000001</c:v>
                </c:pt>
                <c:pt idx="896">
                  <c:v>4.59605</c:v>
                </c:pt>
                <c:pt idx="897">
                  <c:v>2.8297110000000001</c:v>
                </c:pt>
                <c:pt idx="898">
                  <c:v>2.1452550000000001</c:v>
                </c:pt>
                <c:pt idx="899">
                  <c:v>1.6675789999999999</c:v>
                </c:pt>
                <c:pt idx="900">
                  <c:v>0.91220500000000004</c:v>
                </c:pt>
                <c:pt idx="901">
                  <c:v>1.5960369999999999</c:v>
                </c:pt>
                <c:pt idx="902">
                  <c:v>1.5862989999999999</c:v>
                </c:pt>
                <c:pt idx="903">
                  <c:v>1.487554</c:v>
                </c:pt>
                <c:pt idx="904">
                  <c:v>1.3213349999999999</c:v>
                </c:pt>
                <c:pt idx="905">
                  <c:v>0.91944700000000001</c:v>
                </c:pt>
                <c:pt idx="906">
                  <c:v>1.026186</c:v>
                </c:pt>
                <c:pt idx="907">
                  <c:v>1.198901</c:v>
                </c:pt>
                <c:pt idx="908">
                  <c:v>1.202512</c:v>
                </c:pt>
                <c:pt idx="909">
                  <c:v>1.484275</c:v>
                </c:pt>
                <c:pt idx="910">
                  <c:v>0.879278</c:v>
                </c:pt>
                <c:pt idx="911">
                  <c:v>1.123597</c:v>
                </c:pt>
                <c:pt idx="912">
                  <c:v>0.96371099999999998</c:v>
                </c:pt>
                <c:pt idx="913">
                  <c:v>1.410236</c:v>
                </c:pt>
                <c:pt idx="914">
                  <c:v>0.78371000000000002</c:v>
                </c:pt>
                <c:pt idx="915">
                  <c:v>0.58430199999999999</c:v>
                </c:pt>
                <c:pt idx="916">
                  <c:v>0.89550300000000005</c:v>
                </c:pt>
                <c:pt idx="917">
                  <c:v>1.423081</c:v>
                </c:pt>
                <c:pt idx="918">
                  <c:v>1.661605</c:v>
                </c:pt>
                <c:pt idx="919">
                  <c:v>1.591415</c:v>
                </c:pt>
                <c:pt idx="920">
                  <c:v>2.1757049999999998</c:v>
                </c:pt>
                <c:pt idx="921">
                  <c:v>2.439222</c:v>
                </c:pt>
                <c:pt idx="922">
                  <c:v>0.92649300000000001</c:v>
                </c:pt>
                <c:pt idx="923">
                  <c:v>0.75512199999999996</c:v>
                </c:pt>
                <c:pt idx="924">
                  <c:v>1.219031</c:v>
                </c:pt>
                <c:pt idx="925">
                  <c:v>1.804894</c:v>
                </c:pt>
                <c:pt idx="926">
                  <c:v>0.72453900000000004</c:v>
                </c:pt>
                <c:pt idx="927">
                  <c:v>0.71666600000000003</c:v>
                </c:pt>
                <c:pt idx="928">
                  <c:v>0.83976899999999999</c:v>
                </c:pt>
                <c:pt idx="929">
                  <c:v>0.89531300000000003</c:v>
                </c:pt>
                <c:pt idx="930">
                  <c:v>1.0791710000000001</c:v>
                </c:pt>
                <c:pt idx="931">
                  <c:v>1.8901779999999999</c:v>
                </c:pt>
                <c:pt idx="932">
                  <c:v>1.673117</c:v>
                </c:pt>
                <c:pt idx="933">
                  <c:v>1.263139</c:v>
                </c:pt>
                <c:pt idx="934">
                  <c:v>3.9310350000000001</c:v>
                </c:pt>
                <c:pt idx="935">
                  <c:v>1.724612</c:v>
                </c:pt>
                <c:pt idx="936">
                  <c:v>2.4509020000000001</c:v>
                </c:pt>
                <c:pt idx="937">
                  <c:v>1.363272</c:v>
                </c:pt>
                <c:pt idx="938">
                  <c:v>0.99907000000000001</c:v>
                </c:pt>
                <c:pt idx="939">
                  <c:v>1.932539</c:v>
                </c:pt>
                <c:pt idx="940">
                  <c:v>1.6292899999999999</c:v>
                </c:pt>
                <c:pt idx="941">
                  <c:v>1.2369429999999999</c:v>
                </c:pt>
                <c:pt idx="942">
                  <c:v>0.95680900000000002</c:v>
                </c:pt>
                <c:pt idx="943">
                  <c:v>1.245209</c:v>
                </c:pt>
                <c:pt idx="944">
                  <c:v>1.0079990000000001</c:v>
                </c:pt>
                <c:pt idx="945">
                  <c:v>1.6519740000000001</c:v>
                </c:pt>
                <c:pt idx="946">
                  <c:v>1.2826470000000001</c:v>
                </c:pt>
                <c:pt idx="947">
                  <c:v>1.7945089999999999</c:v>
                </c:pt>
                <c:pt idx="948">
                  <c:v>1.696949</c:v>
                </c:pt>
                <c:pt idx="949">
                  <c:v>2.5555330000000001</c:v>
                </c:pt>
                <c:pt idx="950">
                  <c:v>0.24571899999999999</c:v>
                </c:pt>
                <c:pt idx="951">
                  <c:v>1.591607</c:v>
                </c:pt>
                <c:pt idx="952">
                  <c:v>1.3501540000000001</c:v>
                </c:pt>
                <c:pt idx="953">
                  <c:v>1.941114</c:v>
                </c:pt>
                <c:pt idx="954">
                  <c:v>2.4533999999999998</c:v>
                </c:pt>
                <c:pt idx="955">
                  <c:v>2.0157910000000001</c:v>
                </c:pt>
                <c:pt idx="956">
                  <c:v>3.083879</c:v>
                </c:pt>
                <c:pt idx="957">
                  <c:v>1.5950599999999999</c:v>
                </c:pt>
                <c:pt idx="958">
                  <c:v>1.560381</c:v>
                </c:pt>
                <c:pt idx="959">
                  <c:v>1.8456220000000001</c:v>
                </c:pt>
                <c:pt idx="960">
                  <c:v>3.254632</c:v>
                </c:pt>
                <c:pt idx="961">
                  <c:v>4.8646539999999998</c:v>
                </c:pt>
                <c:pt idx="962">
                  <c:v>5.431133</c:v>
                </c:pt>
                <c:pt idx="963">
                  <c:v>1.7581770000000001</c:v>
                </c:pt>
                <c:pt idx="964">
                  <c:v>2.1588090000000002</c:v>
                </c:pt>
                <c:pt idx="965">
                  <c:v>1.660007</c:v>
                </c:pt>
                <c:pt idx="966">
                  <c:v>1.174337</c:v>
                </c:pt>
                <c:pt idx="967">
                  <c:v>1.086252</c:v>
                </c:pt>
                <c:pt idx="968">
                  <c:v>1.579941</c:v>
                </c:pt>
                <c:pt idx="969">
                  <c:v>1.082816</c:v>
                </c:pt>
                <c:pt idx="970">
                  <c:v>0.86247099999999999</c:v>
                </c:pt>
                <c:pt idx="971">
                  <c:v>0.56278399999999995</c:v>
                </c:pt>
                <c:pt idx="972">
                  <c:v>1.0250049999999999</c:v>
                </c:pt>
                <c:pt idx="973">
                  <c:v>0.95611100000000004</c:v>
                </c:pt>
                <c:pt idx="974">
                  <c:v>1.6201989999999999</c:v>
                </c:pt>
                <c:pt idx="975">
                  <c:v>1.5038940000000001</c:v>
                </c:pt>
                <c:pt idx="976">
                  <c:v>1.078052</c:v>
                </c:pt>
                <c:pt idx="977">
                  <c:v>1.465932</c:v>
                </c:pt>
                <c:pt idx="978">
                  <c:v>1.635284</c:v>
                </c:pt>
                <c:pt idx="979">
                  <c:v>1.054473</c:v>
                </c:pt>
                <c:pt idx="980">
                  <c:v>1.5805940000000001</c:v>
                </c:pt>
                <c:pt idx="981">
                  <c:v>2.2774369999999999</c:v>
                </c:pt>
                <c:pt idx="982">
                  <c:v>2.6713300000000002</c:v>
                </c:pt>
                <c:pt idx="983">
                  <c:v>3.0950319999999998</c:v>
                </c:pt>
                <c:pt idx="984">
                  <c:v>1.259196</c:v>
                </c:pt>
                <c:pt idx="985">
                  <c:v>1.3623499999999999</c:v>
                </c:pt>
                <c:pt idx="986">
                  <c:v>1.755061</c:v>
                </c:pt>
                <c:pt idx="987">
                  <c:v>1.341412</c:v>
                </c:pt>
                <c:pt idx="988">
                  <c:v>0.87945399999999996</c:v>
                </c:pt>
                <c:pt idx="989">
                  <c:v>0.94671099999999997</c:v>
                </c:pt>
                <c:pt idx="990">
                  <c:v>1.2199150000000001</c:v>
                </c:pt>
                <c:pt idx="991">
                  <c:v>1.4449780000000001</c:v>
                </c:pt>
                <c:pt idx="992">
                  <c:v>1.561823</c:v>
                </c:pt>
                <c:pt idx="993">
                  <c:v>1.946183</c:v>
                </c:pt>
                <c:pt idx="994">
                  <c:v>1.775792</c:v>
                </c:pt>
                <c:pt idx="995">
                  <c:v>2.5358909999999999</c:v>
                </c:pt>
                <c:pt idx="996">
                  <c:v>1.1681900000000001</c:v>
                </c:pt>
                <c:pt idx="997">
                  <c:v>1.176229</c:v>
                </c:pt>
                <c:pt idx="998">
                  <c:v>2.1172909999999998</c:v>
                </c:pt>
                <c:pt idx="999">
                  <c:v>1.74657</c:v>
                </c:pt>
                <c:pt idx="1000">
                  <c:v>1.4828539999999999</c:v>
                </c:pt>
                <c:pt idx="1001">
                  <c:v>2.1632199999999999</c:v>
                </c:pt>
                <c:pt idx="1002">
                  <c:v>5.7799269999999998</c:v>
                </c:pt>
                <c:pt idx="1003">
                  <c:v>1.5456430000000001</c:v>
                </c:pt>
                <c:pt idx="1004">
                  <c:v>1.921902</c:v>
                </c:pt>
                <c:pt idx="1005">
                  <c:v>1.146309</c:v>
                </c:pt>
                <c:pt idx="1006">
                  <c:v>1.0331589999999999</c:v>
                </c:pt>
                <c:pt idx="1007">
                  <c:v>1.226064</c:v>
                </c:pt>
                <c:pt idx="1008">
                  <c:v>1.300594</c:v>
                </c:pt>
                <c:pt idx="1009">
                  <c:v>1.0613699999999999</c:v>
                </c:pt>
                <c:pt idx="1010">
                  <c:v>0.92147599999999996</c:v>
                </c:pt>
                <c:pt idx="1011">
                  <c:v>1.432661</c:v>
                </c:pt>
                <c:pt idx="1012">
                  <c:v>0.92175700000000005</c:v>
                </c:pt>
                <c:pt idx="1013">
                  <c:v>1.5889740000000001</c:v>
                </c:pt>
                <c:pt idx="1014">
                  <c:v>1.733476</c:v>
                </c:pt>
                <c:pt idx="1015">
                  <c:v>1.2299359999999999</c:v>
                </c:pt>
                <c:pt idx="1016">
                  <c:v>1.708251</c:v>
                </c:pt>
                <c:pt idx="1017">
                  <c:v>1.0126630000000001</c:v>
                </c:pt>
                <c:pt idx="1018">
                  <c:v>0.91237299999999999</c:v>
                </c:pt>
                <c:pt idx="1019">
                  <c:v>1.6569449999999999</c:v>
                </c:pt>
                <c:pt idx="1020">
                  <c:v>1.3115349999999999</c:v>
                </c:pt>
                <c:pt idx="1021">
                  <c:v>1.5175890000000001</c:v>
                </c:pt>
                <c:pt idx="1022">
                  <c:v>3.5460440000000002</c:v>
                </c:pt>
                <c:pt idx="1023">
                  <c:v>1.0614760000000001</c:v>
                </c:pt>
                <c:pt idx="1024">
                  <c:v>0.46387299999999998</c:v>
                </c:pt>
                <c:pt idx="1025">
                  <c:v>0.54540500000000003</c:v>
                </c:pt>
                <c:pt idx="1026">
                  <c:v>0.69379199999999996</c:v>
                </c:pt>
                <c:pt idx="1027">
                  <c:v>1.377829</c:v>
                </c:pt>
                <c:pt idx="1028">
                  <c:v>0.99439599999999995</c:v>
                </c:pt>
                <c:pt idx="1029">
                  <c:v>0.54389799999999999</c:v>
                </c:pt>
                <c:pt idx="1030">
                  <c:v>0.53809399999999996</c:v>
                </c:pt>
                <c:pt idx="1031">
                  <c:v>1.1144259999999999</c:v>
                </c:pt>
                <c:pt idx="1032">
                  <c:v>0.62314499999999995</c:v>
                </c:pt>
                <c:pt idx="1033">
                  <c:v>0.46178200000000003</c:v>
                </c:pt>
                <c:pt idx="1034">
                  <c:v>0.76170000000000004</c:v>
                </c:pt>
                <c:pt idx="1035">
                  <c:v>0.86023099999999997</c:v>
                </c:pt>
                <c:pt idx="1036">
                  <c:v>0.735043</c:v>
                </c:pt>
                <c:pt idx="1037">
                  <c:v>1.4472449999999999</c:v>
                </c:pt>
                <c:pt idx="1038">
                  <c:v>1.3543970000000001</c:v>
                </c:pt>
                <c:pt idx="1039">
                  <c:v>0.69490600000000002</c:v>
                </c:pt>
                <c:pt idx="1040">
                  <c:v>1.1129420000000001</c:v>
                </c:pt>
                <c:pt idx="1041">
                  <c:v>0.75968100000000005</c:v>
                </c:pt>
                <c:pt idx="1042">
                  <c:v>1.035668</c:v>
                </c:pt>
                <c:pt idx="1043">
                  <c:v>1.945883</c:v>
                </c:pt>
                <c:pt idx="1044">
                  <c:v>2.5062769999999999</c:v>
                </c:pt>
                <c:pt idx="1045">
                  <c:v>3.937751</c:v>
                </c:pt>
                <c:pt idx="1046">
                  <c:v>1.555777</c:v>
                </c:pt>
                <c:pt idx="1047">
                  <c:v>2.1536680000000001</c:v>
                </c:pt>
                <c:pt idx="1048">
                  <c:v>1.215463</c:v>
                </c:pt>
                <c:pt idx="1049">
                  <c:v>1.7616320000000001</c:v>
                </c:pt>
                <c:pt idx="1050">
                  <c:v>1.1280969999999999</c:v>
                </c:pt>
                <c:pt idx="1051">
                  <c:v>1.944339</c:v>
                </c:pt>
                <c:pt idx="1052">
                  <c:v>1.0728580000000001</c:v>
                </c:pt>
                <c:pt idx="1053">
                  <c:v>1.1066640000000001</c:v>
                </c:pt>
                <c:pt idx="1054">
                  <c:v>1.1283000000000001</c:v>
                </c:pt>
                <c:pt idx="1055">
                  <c:v>1.283795</c:v>
                </c:pt>
                <c:pt idx="1056">
                  <c:v>0.86853199999999997</c:v>
                </c:pt>
                <c:pt idx="1057">
                  <c:v>1.1130910000000001</c:v>
                </c:pt>
                <c:pt idx="1058">
                  <c:v>1.141451</c:v>
                </c:pt>
                <c:pt idx="1059">
                  <c:v>1.178704</c:v>
                </c:pt>
                <c:pt idx="1060">
                  <c:v>1.215325</c:v>
                </c:pt>
                <c:pt idx="1061">
                  <c:v>3.755182</c:v>
                </c:pt>
                <c:pt idx="1062">
                  <c:v>0.81109500000000001</c:v>
                </c:pt>
                <c:pt idx="1063">
                  <c:v>1.098457</c:v>
                </c:pt>
                <c:pt idx="1064">
                  <c:v>1.1948639999999999</c:v>
                </c:pt>
                <c:pt idx="1065">
                  <c:v>0.77149199999999996</c:v>
                </c:pt>
                <c:pt idx="1066">
                  <c:v>0.85623499999999997</c:v>
                </c:pt>
                <c:pt idx="1067">
                  <c:v>1.32359</c:v>
                </c:pt>
                <c:pt idx="1068">
                  <c:v>1.1537219999999999</c:v>
                </c:pt>
                <c:pt idx="1069">
                  <c:v>0.81124300000000005</c:v>
                </c:pt>
                <c:pt idx="1070">
                  <c:v>1.38897</c:v>
                </c:pt>
                <c:pt idx="1071">
                  <c:v>2.0539320000000001</c:v>
                </c:pt>
                <c:pt idx="1072">
                  <c:v>1.019077</c:v>
                </c:pt>
                <c:pt idx="1073">
                  <c:v>0.98849500000000001</c:v>
                </c:pt>
                <c:pt idx="1074">
                  <c:v>1.1695180000000001</c:v>
                </c:pt>
                <c:pt idx="1075">
                  <c:v>1.37774</c:v>
                </c:pt>
                <c:pt idx="1076">
                  <c:v>1.2568569999999999</c:v>
                </c:pt>
                <c:pt idx="1077">
                  <c:v>1.453111</c:v>
                </c:pt>
                <c:pt idx="1078">
                  <c:v>1.692239</c:v>
                </c:pt>
                <c:pt idx="1079">
                  <c:v>4.0107780000000002</c:v>
                </c:pt>
                <c:pt idx="1080">
                  <c:v>3.1511499999999999</c:v>
                </c:pt>
                <c:pt idx="1081">
                  <c:v>1.9512149999999999</c:v>
                </c:pt>
                <c:pt idx="1082">
                  <c:v>1.6684559999999999</c:v>
                </c:pt>
                <c:pt idx="1083">
                  <c:v>1.9468669999999999</c:v>
                </c:pt>
                <c:pt idx="1084">
                  <c:v>1.949756</c:v>
                </c:pt>
                <c:pt idx="1085">
                  <c:v>1.721265</c:v>
                </c:pt>
                <c:pt idx="1086">
                  <c:v>1.5895079999999999</c:v>
                </c:pt>
                <c:pt idx="1087">
                  <c:v>1.746316</c:v>
                </c:pt>
                <c:pt idx="1088">
                  <c:v>1.225517</c:v>
                </c:pt>
                <c:pt idx="1089">
                  <c:v>3.352379</c:v>
                </c:pt>
                <c:pt idx="1090">
                  <c:v>1.8117810000000001</c:v>
                </c:pt>
                <c:pt idx="1091">
                  <c:v>2.2619449999999999</c:v>
                </c:pt>
                <c:pt idx="1092">
                  <c:v>2.6048580000000001</c:v>
                </c:pt>
                <c:pt idx="1093">
                  <c:v>1.8145150000000001</c:v>
                </c:pt>
                <c:pt idx="1094">
                  <c:v>1.71397</c:v>
                </c:pt>
                <c:pt idx="1095">
                  <c:v>3.683538</c:v>
                </c:pt>
                <c:pt idx="1096">
                  <c:v>2.5454469999999998</c:v>
                </c:pt>
                <c:pt idx="1097">
                  <c:v>1.532653</c:v>
                </c:pt>
                <c:pt idx="1098">
                  <c:v>2.7097560000000001</c:v>
                </c:pt>
                <c:pt idx="1099">
                  <c:v>3.3272050000000002</c:v>
                </c:pt>
                <c:pt idx="1100">
                  <c:v>1.929236</c:v>
                </c:pt>
                <c:pt idx="1101">
                  <c:v>2.4958330000000002</c:v>
                </c:pt>
                <c:pt idx="1102">
                  <c:v>1.7627429999999999</c:v>
                </c:pt>
                <c:pt idx="1103">
                  <c:v>1.970612</c:v>
                </c:pt>
                <c:pt idx="1104">
                  <c:v>2.4715159999999998</c:v>
                </c:pt>
                <c:pt idx="1105">
                  <c:v>5.3822140000000003</c:v>
                </c:pt>
                <c:pt idx="1106">
                  <c:v>2.5970909999999998</c:v>
                </c:pt>
                <c:pt idx="1107">
                  <c:v>3.7033649999999998</c:v>
                </c:pt>
                <c:pt idx="1108">
                  <c:v>2.6336050000000002</c:v>
                </c:pt>
                <c:pt idx="1109">
                  <c:v>1.632088</c:v>
                </c:pt>
                <c:pt idx="1110">
                  <c:v>2.0389300000000001</c:v>
                </c:pt>
                <c:pt idx="1111">
                  <c:v>2.6960850000000001</c:v>
                </c:pt>
                <c:pt idx="1112">
                  <c:v>1.7118420000000001</c:v>
                </c:pt>
                <c:pt idx="1113">
                  <c:v>1.4407239999999999</c:v>
                </c:pt>
                <c:pt idx="1114">
                  <c:v>2.1298370000000002</c:v>
                </c:pt>
                <c:pt idx="1115">
                  <c:v>2.290915</c:v>
                </c:pt>
                <c:pt idx="1116">
                  <c:v>2.0318930000000002</c:v>
                </c:pt>
                <c:pt idx="1117">
                  <c:v>2.095135</c:v>
                </c:pt>
                <c:pt idx="1118">
                  <c:v>1.229276</c:v>
                </c:pt>
                <c:pt idx="1119">
                  <c:v>3.4131939999999998</c:v>
                </c:pt>
                <c:pt idx="1120">
                  <c:v>2.0994600000000001</c:v>
                </c:pt>
                <c:pt idx="1121">
                  <c:v>0.92414300000000005</c:v>
                </c:pt>
                <c:pt idx="1122">
                  <c:v>2.062144</c:v>
                </c:pt>
                <c:pt idx="1123">
                  <c:v>2.678023</c:v>
                </c:pt>
                <c:pt idx="1124">
                  <c:v>3.3640300000000001</c:v>
                </c:pt>
                <c:pt idx="1125">
                  <c:v>3.2058059999999999</c:v>
                </c:pt>
                <c:pt idx="1126">
                  <c:v>2.447956</c:v>
                </c:pt>
                <c:pt idx="1127">
                  <c:v>2.3963559999999999</c:v>
                </c:pt>
                <c:pt idx="1128">
                  <c:v>2.4494069999999999</c:v>
                </c:pt>
                <c:pt idx="1129">
                  <c:v>1.222094</c:v>
                </c:pt>
                <c:pt idx="1130">
                  <c:v>1.8244800000000001</c:v>
                </c:pt>
                <c:pt idx="1131">
                  <c:v>2.05552</c:v>
                </c:pt>
                <c:pt idx="1132">
                  <c:v>3.131481</c:v>
                </c:pt>
                <c:pt idx="1133">
                  <c:v>2.780672</c:v>
                </c:pt>
                <c:pt idx="1134">
                  <c:v>4.0369419999999998</c:v>
                </c:pt>
                <c:pt idx="1135">
                  <c:v>2.9080029999999999</c:v>
                </c:pt>
                <c:pt idx="1136">
                  <c:v>2.3534290000000002</c:v>
                </c:pt>
                <c:pt idx="1137">
                  <c:v>4.2156070000000003</c:v>
                </c:pt>
                <c:pt idx="1138">
                  <c:v>2.7175910000000001</c:v>
                </c:pt>
                <c:pt idx="1139">
                  <c:v>4.4726939999999997</c:v>
                </c:pt>
                <c:pt idx="1140">
                  <c:v>3.8673350000000002</c:v>
                </c:pt>
                <c:pt idx="1141">
                  <c:v>2.4602970000000002</c:v>
                </c:pt>
                <c:pt idx="1142">
                  <c:v>2.1244239999999999</c:v>
                </c:pt>
                <c:pt idx="1143">
                  <c:v>2.548089</c:v>
                </c:pt>
                <c:pt idx="1144">
                  <c:v>1.5211330000000001</c:v>
                </c:pt>
                <c:pt idx="1145">
                  <c:v>1.3805620000000001</c:v>
                </c:pt>
                <c:pt idx="1146">
                  <c:v>1.495269</c:v>
                </c:pt>
                <c:pt idx="1147">
                  <c:v>1.733797</c:v>
                </c:pt>
                <c:pt idx="1148">
                  <c:v>2.0429569999999999</c:v>
                </c:pt>
                <c:pt idx="1149">
                  <c:v>2.1204130000000001</c:v>
                </c:pt>
                <c:pt idx="1150">
                  <c:v>1.7027399999999999</c:v>
                </c:pt>
                <c:pt idx="1151">
                  <c:v>2.036708</c:v>
                </c:pt>
                <c:pt idx="1152">
                  <c:v>2.7876720000000001</c:v>
                </c:pt>
                <c:pt idx="1153">
                  <c:v>2.7979479999999999</c:v>
                </c:pt>
                <c:pt idx="1154">
                  <c:v>2.4038810000000002</c:v>
                </c:pt>
                <c:pt idx="1155">
                  <c:v>1.6416269999999999</c:v>
                </c:pt>
                <c:pt idx="1156">
                  <c:v>2.356303</c:v>
                </c:pt>
                <c:pt idx="1157">
                  <c:v>1.6144860000000001</c:v>
                </c:pt>
                <c:pt idx="1158">
                  <c:v>0.83009599999999995</c:v>
                </c:pt>
                <c:pt idx="1159">
                  <c:v>1.7098359999999999</c:v>
                </c:pt>
                <c:pt idx="1160">
                  <c:v>1.9248860000000001</c:v>
                </c:pt>
                <c:pt idx="1161">
                  <c:v>1.7490129999999999</c:v>
                </c:pt>
                <c:pt idx="1162">
                  <c:v>1.5324770000000001</c:v>
                </c:pt>
                <c:pt idx="1163">
                  <c:v>2.4894440000000002</c:v>
                </c:pt>
                <c:pt idx="1164">
                  <c:v>1.5595559999999999</c:v>
                </c:pt>
                <c:pt idx="1165">
                  <c:v>1.7644880000000001</c:v>
                </c:pt>
                <c:pt idx="1166">
                  <c:v>2.003069</c:v>
                </c:pt>
                <c:pt idx="1167">
                  <c:v>2.2298909999999998</c:v>
                </c:pt>
                <c:pt idx="1168">
                  <c:v>1.912868</c:v>
                </c:pt>
                <c:pt idx="1169">
                  <c:v>1.748634</c:v>
                </c:pt>
                <c:pt idx="1170">
                  <c:v>2.207176</c:v>
                </c:pt>
                <c:pt idx="1171">
                  <c:v>1.5756319999999999</c:v>
                </c:pt>
                <c:pt idx="1172">
                  <c:v>2.611218</c:v>
                </c:pt>
                <c:pt idx="1173">
                  <c:v>3.0413700000000001</c:v>
                </c:pt>
                <c:pt idx="1174">
                  <c:v>2.1238899999999998</c:v>
                </c:pt>
                <c:pt idx="1175">
                  <c:v>2.768211</c:v>
                </c:pt>
                <c:pt idx="1176">
                  <c:v>4.1476490000000004</c:v>
                </c:pt>
                <c:pt idx="1177">
                  <c:v>3.7121430000000002</c:v>
                </c:pt>
                <c:pt idx="1178">
                  <c:v>3.469163</c:v>
                </c:pt>
                <c:pt idx="1179">
                  <c:v>1.634682</c:v>
                </c:pt>
                <c:pt idx="1180">
                  <c:v>2.2267420000000002</c:v>
                </c:pt>
                <c:pt idx="1181">
                  <c:v>5.6878609999999998</c:v>
                </c:pt>
                <c:pt idx="1182">
                  <c:v>1.630887</c:v>
                </c:pt>
                <c:pt idx="1183">
                  <c:v>1.7865359999999999</c:v>
                </c:pt>
                <c:pt idx="1184">
                  <c:v>1.989749</c:v>
                </c:pt>
                <c:pt idx="1185">
                  <c:v>3.2445759999999999</c:v>
                </c:pt>
                <c:pt idx="1186">
                  <c:v>2.8270379999999999</c:v>
                </c:pt>
                <c:pt idx="1187">
                  <c:v>2.70465</c:v>
                </c:pt>
                <c:pt idx="1188">
                  <c:v>3.315051</c:v>
                </c:pt>
                <c:pt idx="1189">
                  <c:v>2.7335419999999999</c:v>
                </c:pt>
                <c:pt idx="1190">
                  <c:v>2.7991649999999999</c:v>
                </c:pt>
                <c:pt idx="1191">
                  <c:v>3.0105119999999999</c:v>
                </c:pt>
                <c:pt idx="1192">
                  <c:v>2.7599420000000001</c:v>
                </c:pt>
                <c:pt idx="1193">
                  <c:v>2.4717030000000002</c:v>
                </c:pt>
                <c:pt idx="1194">
                  <c:v>2.194404</c:v>
                </c:pt>
                <c:pt idx="1195">
                  <c:v>2.127821</c:v>
                </c:pt>
                <c:pt idx="1196">
                  <c:v>2.0838269999999999</c:v>
                </c:pt>
                <c:pt idx="1197">
                  <c:v>1.479878</c:v>
                </c:pt>
                <c:pt idx="1198">
                  <c:v>2.2274020000000001</c:v>
                </c:pt>
                <c:pt idx="1199">
                  <c:v>1.4860770000000001</c:v>
                </c:pt>
                <c:pt idx="1200">
                  <c:v>2.4143279999999998</c:v>
                </c:pt>
                <c:pt idx="1201">
                  <c:v>1.9344030000000001</c:v>
                </c:pt>
                <c:pt idx="1202">
                  <c:v>1.5554840000000001</c:v>
                </c:pt>
                <c:pt idx="1203">
                  <c:v>2.334908</c:v>
                </c:pt>
                <c:pt idx="1204">
                  <c:v>1.64605</c:v>
                </c:pt>
                <c:pt idx="1205">
                  <c:v>2.8057340000000002</c:v>
                </c:pt>
                <c:pt idx="1206">
                  <c:v>2.632959</c:v>
                </c:pt>
                <c:pt idx="1207">
                  <c:v>3.9542470000000001</c:v>
                </c:pt>
                <c:pt idx="1208">
                  <c:v>5.8553009999999999</c:v>
                </c:pt>
                <c:pt idx="1209">
                  <c:v>1.606069</c:v>
                </c:pt>
                <c:pt idx="1210">
                  <c:v>1.6404019999999999</c:v>
                </c:pt>
                <c:pt idx="1211">
                  <c:v>2.3444400000000001</c:v>
                </c:pt>
                <c:pt idx="1212">
                  <c:v>2.1230329999999999</c:v>
                </c:pt>
                <c:pt idx="1213">
                  <c:v>1.679176</c:v>
                </c:pt>
                <c:pt idx="1214">
                  <c:v>1.741171</c:v>
                </c:pt>
                <c:pt idx="1215">
                  <c:v>2.0010309999999998</c:v>
                </c:pt>
                <c:pt idx="1216">
                  <c:v>1.6173820000000001</c:v>
                </c:pt>
                <c:pt idx="1217">
                  <c:v>2.428598</c:v>
                </c:pt>
                <c:pt idx="1218">
                  <c:v>1.6795</c:v>
                </c:pt>
                <c:pt idx="1219">
                  <c:v>1.6461140000000001</c:v>
                </c:pt>
                <c:pt idx="1220">
                  <c:v>2.1315930000000001</c:v>
                </c:pt>
                <c:pt idx="1221">
                  <c:v>2.4174000000000002</c:v>
                </c:pt>
                <c:pt idx="1222">
                  <c:v>2.298854</c:v>
                </c:pt>
                <c:pt idx="1223">
                  <c:v>1.5240370000000001</c:v>
                </c:pt>
                <c:pt idx="1224">
                  <c:v>2.5289280000000001</c:v>
                </c:pt>
                <c:pt idx="1225">
                  <c:v>3.798394</c:v>
                </c:pt>
                <c:pt idx="1226">
                  <c:v>2.4103050000000001</c:v>
                </c:pt>
                <c:pt idx="1227">
                  <c:v>2.3457119999999998</c:v>
                </c:pt>
                <c:pt idx="1228">
                  <c:v>3.483981</c:v>
                </c:pt>
                <c:pt idx="1229">
                  <c:v>4.4752090000000004</c:v>
                </c:pt>
                <c:pt idx="1230">
                  <c:v>1.741644</c:v>
                </c:pt>
                <c:pt idx="1231">
                  <c:v>2.0878420000000002</c:v>
                </c:pt>
                <c:pt idx="1232">
                  <c:v>1.224059</c:v>
                </c:pt>
                <c:pt idx="1233">
                  <c:v>2.0969760000000002</c:v>
                </c:pt>
              </c:numCache>
            </c:numRef>
          </c:val>
          <c:extLst>
            <c:ext xmlns:c16="http://schemas.microsoft.com/office/drawing/2014/chart" uri="{C3380CC4-5D6E-409C-BE32-E72D297353CC}">
              <c16:uniqueId val="{00000000-E9AD-4CA4-858B-CFD28213C901}"/>
            </c:ext>
          </c:extLst>
        </c:ser>
        <c:dLbls>
          <c:showLegendKey val="0"/>
          <c:showVal val="0"/>
          <c:showCatName val="0"/>
          <c:showSerName val="0"/>
          <c:showPercent val="0"/>
          <c:showBubbleSize val="0"/>
        </c:dLbls>
        <c:gapWidth val="100"/>
        <c:overlap val="-24"/>
        <c:axId val="1319003151"/>
        <c:axId val="1319009871"/>
      </c:barChart>
      <c:dateAx>
        <c:axId val="131900315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19009871"/>
        <c:crosses val="autoZero"/>
        <c:auto val="1"/>
        <c:lblOffset val="100"/>
        <c:baseTimeUnit val="days"/>
      </c:dateAx>
      <c:valAx>
        <c:axId val="1319009871"/>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1900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price'!$D$6:$D$1248</c:f>
              <c:numCache>
                <c:formatCode>General</c:formatCode>
                <c:ptCount val="1243"/>
                <c:pt idx="0">
                  <c:v>2580.5</c:v>
                </c:pt>
                <c:pt idx="1">
                  <c:v>2622</c:v>
                </c:pt>
                <c:pt idx="2">
                  <c:v>2643.5</c:v>
                </c:pt>
                <c:pt idx="3">
                  <c:v>2642</c:v>
                </c:pt>
                <c:pt idx="4">
                  <c:v>2623.9</c:v>
                </c:pt>
                <c:pt idx="5">
                  <c:v>2633.4</c:v>
                </c:pt>
                <c:pt idx="6">
                  <c:v>2666.6</c:v>
                </c:pt>
                <c:pt idx="7">
                  <c:v>2664.7</c:v>
                </c:pt>
                <c:pt idx="8">
                  <c:v>2677</c:v>
                </c:pt>
                <c:pt idx="9">
                  <c:v>2649.5</c:v>
                </c:pt>
                <c:pt idx="10">
                  <c:v>2659.8</c:v>
                </c:pt>
                <c:pt idx="11">
                  <c:v>2654.4</c:v>
                </c:pt>
                <c:pt idx="12">
                  <c:v>2692.6</c:v>
                </c:pt>
                <c:pt idx="13">
                  <c:v>2631.6</c:v>
                </c:pt>
                <c:pt idx="14">
                  <c:v>2629.9</c:v>
                </c:pt>
                <c:pt idx="15">
                  <c:v>2648</c:v>
                </c:pt>
                <c:pt idx="16">
                  <c:v>2669.8</c:v>
                </c:pt>
                <c:pt idx="17">
                  <c:v>2604.8000000000002</c:v>
                </c:pt>
                <c:pt idx="18">
                  <c:v>2568.1</c:v>
                </c:pt>
                <c:pt idx="19">
                  <c:v>2480.6</c:v>
                </c:pt>
                <c:pt idx="20">
                  <c:v>2495.1</c:v>
                </c:pt>
                <c:pt idx="21">
                  <c:v>2483.8000000000002</c:v>
                </c:pt>
                <c:pt idx="22">
                  <c:v>2518.4</c:v>
                </c:pt>
                <c:pt idx="23">
                  <c:v>2498.6</c:v>
                </c:pt>
                <c:pt idx="24">
                  <c:v>2517.5</c:v>
                </c:pt>
                <c:pt idx="25">
                  <c:v>2535.6</c:v>
                </c:pt>
                <c:pt idx="26">
                  <c:v>2534.6999999999998</c:v>
                </c:pt>
                <c:pt idx="27">
                  <c:v>2543.6999999999998</c:v>
                </c:pt>
                <c:pt idx="28">
                  <c:v>2553.6999999999998</c:v>
                </c:pt>
                <c:pt idx="29">
                  <c:v>2521.1999999999998</c:v>
                </c:pt>
                <c:pt idx="30">
                  <c:v>2437.4</c:v>
                </c:pt>
                <c:pt idx="31">
                  <c:v>2453.6</c:v>
                </c:pt>
                <c:pt idx="32">
                  <c:v>2441.6</c:v>
                </c:pt>
                <c:pt idx="33">
                  <c:v>2415.4</c:v>
                </c:pt>
                <c:pt idx="34">
                  <c:v>2437.8000000000002</c:v>
                </c:pt>
                <c:pt idx="35">
                  <c:v>2450.4</c:v>
                </c:pt>
                <c:pt idx="36">
                  <c:v>2479.6999999999998</c:v>
                </c:pt>
                <c:pt idx="37">
                  <c:v>2464.9</c:v>
                </c:pt>
                <c:pt idx="38">
                  <c:v>2489.6</c:v>
                </c:pt>
                <c:pt idx="39">
                  <c:v>2509.8000000000002</c:v>
                </c:pt>
                <c:pt idx="40">
                  <c:v>2517.6</c:v>
                </c:pt>
                <c:pt idx="41">
                  <c:v>2526.9</c:v>
                </c:pt>
                <c:pt idx="42">
                  <c:v>2516.6</c:v>
                </c:pt>
                <c:pt idx="43">
                  <c:v>2519.6</c:v>
                </c:pt>
                <c:pt idx="44">
                  <c:v>2408.4</c:v>
                </c:pt>
                <c:pt idx="45">
                  <c:v>2423.4</c:v>
                </c:pt>
                <c:pt idx="46">
                  <c:v>2392.6999999999998</c:v>
                </c:pt>
                <c:pt idx="47">
                  <c:v>2410.4</c:v>
                </c:pt>
                <c:pt idx="48">
                  <c:v>2339.3000000000002</c:v>
                </c:pt>
                <c:pt idx="49">
                  <c:v>2313.4</c:v>
                </c:pt>
                <c:pt idx="50">
                  <c:v>2307.1</c:v>
                </c:pt>
                <c:pt idx="51">
                  <c:v>2295.5</c:v>
                </c:pt>
                <c:pt idx="52">
                  <c:v>2294.6</c:v>
                </c:pt>
                <c:pt idx="53">
                  <c:v>2306.9</c:v>
                </c:pt>
                <c:pt idx="54">
                  <c:v>2280.8000000000002</c:v>
                </c:pt>
                <c:pt idx="55">
                  <c:v>2278.6999999999998</c:v>
                </c:pt>
                <c:pt idx="56">
                  <c:v>2263.1</c:v>
                </c:pt>
                <c:pt idx="57">
                  <c:v>2275.1</c:v>
                </c:pt>
                <c:pt idx="58">
                  <c:v>2306.1999999999998</c:v>
                </c:pt>
                <c:pt idx="59">
                  <c:v>2294.1999999999998</c:v>
                </c:pt>
                <c:pt idx="60">
                  <c:v>2297.3000000000002</c:v>
                </c:pt>
                <c:pt idx="61">
                  <c:v>2328.6</c:v>
                </c:pt>
                <c:pt idx="62">
                  <c:v>2327.4</c:v>
                </c:pt>
                <c:pt idx="63">
                  <c:v>2319</c:v>
                </c:pt>
                <c:pt idx="64">
                  <c:v>2332.6999999999998</c:v>
                </c:pt>
                <c:pt idx="65">
                  <c:v>2376.4</c:v>
                </c:pt>
                <c:pt idx="66">
                  <c:v>2395.1999999999998</c:v>
                </c:pt>
                <c:pt idx="67">
                  <c:v>2393.1999999999998</c:v>
                </c:pt>
                <c:pt idx="68">
                  <c:v>2389.8000000000002</c:v>
                </c:pt>
                <c:pt idx="69">
                  <c:v>2376.4</c:v>
                </c:pt>
                <c:pt idx="70">
                  <c:v>2364.5</c:v>
                </c:pt>
                <c:pt idx="71">
                  <c:v>2352.3000000000002</c:v>
                </c:pt>
                <c:pt idx="72">
                  <c:v>2371.6</c:v>
                </c:pt>
                <c:pt idx="73">
                  <c:v>2348.3000000000002</c:v>
                </c:pt>
                <c:pt idx="74">
                  <c:v>2366.6999999999998</c:v>
                </c:pt>
                <c:pt idx="75">
                  <c:v>2362</c:v>
                </c:pt>
                <c:pt idx="76">
                  <c:v>2380.1999999999998</c:v>
                </c:pt>
                <c:pt idx="77">
                  <c:v>2394.1</c:v>
                </c:pt>
                <c:pt idx="78">
                  <c:v>2359.1999999999998</c:v>
                </c:pt>
                <c:pt idx="79">
                  <c:v>2330.6999999999998</c:v>
                </c:pt>
                <c:pt idx="80">
                  <c:v>2363.9</c:v>
                </c:pt>
                <c:pt idx="81">
                  <c:v>2341.1</c:v>
                </c:pt>
                <c:pt idx="82">
                  <c:v>2382.6999999999998</c:v>
                </c:pt>
                <c:pt idx="83">
                  <c:v>2381.4</c:v>
                </c:pt>
                <c:pt idx="84">
                  <c:v>2355.1999999999998</c:v>
                </c:pt>
                <c:pt idx="85">
                  <c:v>2350.5</c:v>
                </c:pt>
                <c:pt idx="86">
                  <c:v>2360</c:v>
                </c:pt>
                <c:pt idx="87">
                  <c:v>2382.5</c:v>
                </c:pt>
                <c:pt idx="88">
                  <c:v>2332.9</c:v>
                </c:pt>
                <c:pt idx="89">
                  <c:v>2354.9</c:v>
                </c:pt>
                <c:pt idx="90">
                  <c:v>2370.8000000000002</c:v>
                </c:pt>
                <c:pt idx="91">
                  <c:v>2381.8000000000002</c:v>
                </c:pt>
                <c:pt idx="92">
                  <c:v>2348.6</c:v>
                </c:pt>
                <c:pt idx="93">
                  <c:v>2323.9</c:v>
                </c:pt>
                <c:pt idx="94">
                  <c:v>2342.1</c:v>
                </c:pt>
                <c:pt idx="95">
                  <c:v>2321.6999999999998</c:v>
                </c:pt>
                <c:pt idx="96">
                  <c:v>2318.6</c:v>
                </c:pt>
                <c:pt idx="97">
                  <c:v>2332.1999999999998</c:v>
                </c:pt>
                <c:pt idx="98">
                  <c:v>2325.3000000000002</c:v>
                </c:pt>
                <c:pt idx="99">
                  <c:v>2423.8000000000002</c:v>
                </c:pt>
                <c:pt idx="100">
                  <c:v>2398.6999999999998</c:v>
                </c:pt>
                <c:pt idx="101">
                  <c:v>2351</c:v>
                </c:pt>
                <c:pt idx="102">
                  <c:v>2375</c:v>
                </c:pt>
                <c:pt idx="103">
                  <c:v>2366.6</c:v>
                </c:pt>
                <c:pt idx="104">
                  <c:v>2361.5</c:v>
                </c:pt>
                <c:pt idx="105">
                  <c:v>2366.15</c:v>
                </c:pt>
                <c:pt idx="106">
                  <c:v>2350</c:v>
                </c:pt>
                <c:pt idx="107">
                  <c:v>2289.25</c:v>
                </c:pt>
                <c:pt idx="108">
                  <c:v>2249.4</c:v>
                </c:pt>
                <c:pt idx="109">
                  <c:v>2244.5500000000002</c:v>
                </c:pt>
                <c:pt idx="110">
                  <c:v>2244.5500000000002</c:v>
                </c:pt>
                <c:pt idx="111">
                  <c:v>2237.9</c:v>
                </c:pt>
                <c:pt idx="112">
                  <c:v>2233.85</c:v>
                </c:pt>
                <c:pt idx="113">
                  <c:v>2258.85</c:v>
                </c:pt>
                <c:pt idx="114">
                  <c:v>2244.65</c:v>
                </c:pt>
                <c:pt idx="115">
                  <c:v>2245.9499999999998</c:v>
                </c:pt>
                <c:pt idx="116">
                  <c:v>2271.3000000000002</c:v>
                </c:pt>
                <c:pt idx="117">
                  <c:v>2256.1999999999998</c:v>
                </c:pt>
                <c:pt idx="118">
                  <c:v>2246.1999999999998</c:v>
                </c:pt>
                <c:pt idx="119">
                  <c:v>2242.4</c:v>
                </c:pt>
                <c:pt idx="120">
                  <c:v>2200.0500000000002</c:v>
                </c:pt>
                <c:pt idx="121">
                  <c:v>2201.4</c:v>
                </c:pt>
                <c:pt idx="122">
                  <c:v>2171.25</c:v>
                </c:pt>
                <c:pt idx="123">
                  <c:v>2174.8000000000002</c:v>
                </c:pt>
                <c:pt idx="124">
                  <c:v>2192.9</c:v>
                </c:pt>
                <c:pt idx="125">
                  <c:v>2216.9499999999998</c:v>
                </c:pt>
                <c:pt idx="126">
                  <c:v>2247.75</c:v>
                </c:pt>
                <c:pt idx="127">
                  <c:v>2204.5500000000002</c:v>
                </c:pt>
                <c:pt idx="128">
                  <c:v>2218.9499999999998</c:v>
                </c:pt>
                <c:pt idx="129">
                  <c:v>2170.4499999999998</c:v>
                </c:pt>
                <c:pt idx="130">
                  <c:v>2157.35</c:v>
                </c:pt>
                <c:pt idx="131">
                  <c:v>2176.85</c:v>
                </c:pt>
                <c:pt idx="132">
                  <c:v>2190.25</c:v>
                </c:pt>
                <c:pt idx="133">
                  <c:v>2244.9499999999998</c:v>
                </c:pt>
                <c:pt idx="134">
                  <c:v>2259.3000000000002</c:v>
                </c:pt>
                <c:pt idx="135">
                  <c:v>2241.4499999999998</c:v>
                </c:pt>
                <c:pt idx="136">
                  <c:v>2241.65</c:v>
                </c:pt>
                <c:pt idx="137">
                  <c:v>2248.0500000000002</c:v>
                </c:pt>
                <c:pt idx="138">
                  <c:v>2250.4</c:v>
                </c:pt>
                <c:pt idx="139">
                  <c:v>2296</c:v>
                </c:pt>
                <c:pt idx="140">
                  <c:v>2329.4</c:v>
                </c:pt>
                <c:pt idx="141">
                  <c:v>2318.35</c:v>
                </c:pt>
                <c:pt idx="142">
                  <c:v>2321.5</c:v>
                </c:pt>
                <c:pt idx="143">
                  <c:v>2332.5</c:v>
                </c:pt>
                <c:pt idx="144">
                  <c:v>2315.25</c:v>
                </c:pt>
                <c:pt idx="145">
                  <c:v>2361.4499999999998</c:v>
                </c:pt>
                <c:pt idx="146">
                  <c:v>2363.85</c:v>
                </c:pt>
                <c:pt idx="147">
                  <c:v>2372.6999999999998</c:v>
                </c:pt>
                <c:pt idx="148">
                  <c:v>2391.0500000000002</c:v>
                </c:pt>
                <c:pt idx="149">
                  <c:v>2438.0500000000002</c:v>
                </c:pt>
                <c:pt idx="150">
                  <c:v>2441.9499999999998</c:v>
                </c:pt>
                <c:pt idx="151">
                  <c:v>2468.8000000000002</c:v>
                </c:pt>
                <c:pt idx="152">
                  <c:v>2408.75</c:v>
                </c:pt>
                <c:pt idx="153">
                  <c:v>2383.9499999999998</c:v>
                </c:pt>
                <c:pt idx="154">
                  <c:v>2388.85</c:v>
                </c:pt>
                <c:pt idx="155">
                  <c:v>2392.85</c:v>
                </c:pt>
                <c:pt idx="156">
                  <c:v>2368.1</c:v>
                </c:pt>
                <c:pt idx="157">
                  <c:v>2321.6999999999998</c:v>
                </c:pt>
                <c:pt idx="158">
                  <c:v>2342.9499999999998</c:v>
                </c:pt>
                <c:pt idx="159">
                  <c:v>2340.5</c:v>
                </c:pt>
                <c:pt idx="160">
                  <c:v>2345.1999999999998</c:v>
                </c:pt>
                <c:pt idx="161">
                  <c:v>2354</c:v>
                </c:pt>
                <c:pt idx="162">
                  <c:v>2345</c:v>
                </c:pt>
                <c:pt idx="163">
                  <c:v>2373</c:v>
                </c:pt>
                <c:pt idx="164">
                  <c:v>2367.9499999999998</c:v>
                </c:pt>
                <c:pt idx="165">
                  <c:v>2451</c:v>
                </c:pt>
                <c:pt idx="166">
                  <c:v>2442.0500000000002</c:v>
                </c:pt>
                <c:pt idx="167">
                  <c:v>2435.4</c:v>
                </c:pt>
                <c:pt idx="168">
                  <c:v>2401</c:v>
                </c:pt>
                <c:pt idx="169">
                  <c:v>2390.8000000000002</c:v>
                </c:pt>
                <c:pt idx="170">
                  <c:v>2376.1999999999998</c:v>
                </c:pt>
                <c:pt idx="171">
                  <c:v>2406.25</c:v>
                </c:pt>
                <c:pt idx="172">
                  <c:v>2370</c:v>
                </c:pt>
                <c:pt idx="173">
                  <c:v>2322.1</c:v>
                </c:pt>
                <c:pt idx="174">
                  <c:v>2326.85</c:v>
                </c:pt>
                <c:pt idx="175">
                  <c:v>2343.5</c:v>
                </c:pt>
                <c:pt idx="176">
                  <c:v>2341.25</c:v>
                </c:pt>
                <c:pt idx="177">
                  <c:v>2332.75</c:v>
                </c:pt>
                <c:pt idx="178">
                  <c:v>2335.5500000000002</c:v>
                </c:pt>
                <c:pt idx="179">
                  <c:v>2338.9</c:v>
                </c:pt>
                <c:pt idx="180">
                  <c:v>2333.9</c:v>
                </c:pt>
                <c:pt idx="181">
                  <c:v>2359.85</c:v>
                </c:pt>
                <c:pt idx="182">
                  <c:v>2359.1999999999998</c:v>
                </c:pt>
                <c:pt idx="183">
                  <c:v>2363.25</c:v>
                </c:pt>
                <c:pt idx="184">
                  <c:v>2366.15</c:v>
                </c:pt>
                <c:pt idx="185">
                  <c:v>2390.1</c:v>
                </c:pt>
                <c:pt idx="186">
                  <c:v>2344.9499999999998</c:v>
                </c:pt>
                <c:pt idx="187">
                  <c:v>2401.35</c:v>
                </c:pt>
                <c:pt idx="188">
                  <c:v>2397.35</c:v>
                </c:pt>
                <c:pt idx="189">
                  <c:v>2400.75</c:v>
                </c:pt>
                <c:pt idx="190">
                  <c:v>2483.8000000000002</c:v>
                </c:pt>
                <c:pt idx="191">
                  <c:v>2494.6</c:v>
                </c:pt>
                <c:pt idx="192">
                  <c:v>2464.5</c:v>
                </c:pt>
                <c:pt idx="193">
                  <c:v>2482.85</c:v>
                </c:pt>
                <c:pt idx="194">
                  <c:v>2479.15</c:v>
                </c:pt>
                <c:pt idx="195">
                  <c:v>2496.15</c:v>
                </c:pt>
                <c:pt idx="196">
                  <c:v>2462.1999999999998</c:v>
                </c:pt>
                <c:pt idx="197">
                  <c:v>2486.9</c:v>
                </c:pt>
                <c:pt idx="198">
                  <c:v>2479.1999999999998</c:v>
                </c:pt>
                <c:pt idx="199">
                  <c:v>2471.4499999999998</c:v>
                </c:pt>
                <c:pt idx="200">
                  <c:v>2445.25</c:v>
                </c:pt>
                <c:pt idx="201">
                  <c:v>2382.8000000000002</c:v>
                </c:pt>
                <c:pt idx="202">
                  <c:v>2410.35</c:v>
                </c:pt>
                <c:pt idx="203">
                  <c:v>2422.9</c:v>
                </c:pt>
                <c:pt idx="204">
                  <c:v>2389.1999999999998</c:v>
                </c:pt>
                <c:pt idx="205">
                  <c:v>2464.9499999999998</c:v>
                </c:pt>
                <c:pt idx="206">
                  <c:v>2461.5</c:v>
                </c:pt>
                <c:pt idx="207">
                  <c:v>2491.0500000000002</c:v>
                </c:pt>
                <c:pt idx="208">
                  <c:v>2507.6999999999998</c:v>
                </c:pt>
                <c:pt idx="209">
                  <c:v>2475.5</c:v>
                </c:pt>
                <c:pt idx="210">
                  <c:v>2500.6999999999998</c:v>
                </c:pt>
                <c:pt idx="211">
                  <c:v>2521.35</c:v>
                </c:pt>
                <c:pt idx="212">
                  <c:v>2524.8000000000002</c:v>
                </c:pt>
                <c:pt idx="213">
                  <c:v>2528.25</c:v>
                </c:pt>
                <c:pt idx="214">
                  <c:v>2554.9499999999998</c:v>
                </c:pt>
                <c:pt idx="215">
                  <c:v>2547.65</c:v>
                </c:pt>
                <c:pt idx="216">
                  <c:v>2575.8000000000002</c:v>
                </c:pt>
                <c:pt idx="217">
                  <c:v>2528.0500000000002</c:v>
                </c:pt>
                <c:pt idx="218">
                  <c:v>2505.1</c:v>
                </c:pt>
                <c:pt idx="219">
                  <c:v>2659.3</c:v>
                </c:pt>
                <c:pt idx="220">
                  <c:v>2681.7</c:v>
                </c:pt>
                <c:pt idx="221">
                  <c:v>2693.55</c:v>
                </c:pt>
                <c:pt idx="222">
                  <c:v>2717.1</c:v>
                </c:pt>
                <c:pt idx="223">
                  <c:v>2738.65</c:v>
                </c:pt>
                <c:pt idx="224">
                  <c:v>2781.25</c:v>
                </c:pt>
                <c:pt idx="225">
                  <c:v>2781.45</c:v>
                </c:pt>
                <c:pt idx="226">
                  <c:v>2789.1</c:v>
                </c:pt>
                <c:pt idx="227">
                  <c:v>2783.2</c:v>
                </c:pt>
                <c:pt idx="228">
                  <c:v>2754.7</c:v>
                </c:pt>
                <c:pt idx="229">
                  <c:v>2768.95</c:v>
                </c:pt>
                <c:pt idx="230">
                  <c:v>2818.8</c:v>
                </c:pt>
                <c:pt idx="231">
                  <c:v>2833.4</c:v>
                </c:pt>
                <c:pt idx="232">
                  <c:v>2848.75</c:v>
                </c:pt>
                <c:pt idx="233">
                  <c:v>2893.35</c:v>
                </c:pt>
                <c:pt idx="234">
                  <c:v>2923.75</c:v>
                </c:pt>
                <c:pt idx="235">
                  <c:v>2958.3</c:v>
                </c:pt>
                <c:pt idx="236">
                  <c:v>2966.25</c:v>
                </c:pt>
                <c:pt idx="237">
                  <c:v>2986.1</c:v>
                </c:pt>
                <c:pt idx="238">
                  <c:v>2948.95</c:v>
                </c:pt>
                <c:pt idx="239">
                  <c:v>2950.55</c:v>
                </c:pt>
                <c:pt idx="240">
                  <c:v>3028.55</c:v>
                </c:pt>
                <c:pt idx="241">
                  <c:v>2977.6</c:v>
                </c:pt>
                <c:pt idx="242">
                  <c:v>2911.75</c:v>
                </c:pt>
                <c:pt idx="243">
                  <c:v>2875.85</c:v>
                </c:pt>
                <c:pt idx="244">
                  <c:v>2873.5</c:v>
                </c:pt>
                <c:pt idx="245">
                  <c:v>2867.1</c:v>
                </c:pt>
                <c:pt idx="246">
                  <c:v>2932.95</c:v>
                </c:pt>
                <c:pt idx="247">
                  <c:v>2956.4</c:v>
                </c:pt>
                <c:pt idx="248">
                  <c:v>2904.15</c:v>
                </c:pt>
                <c:pt idx="249">
                  <c:v>2898.6</c:v>
                </c:pt>
                <c:pt idx="250">
                  <c:v>2921.8</c:v>
                </c:pt>
                <c:pt idx="251">
                  <c:v>2838.95</c:v>
                </c:pt>
                <c:pt idx="252">
                  <c:v>2838.45</c:v>
                </c:pt>
                <c:pt idx="253">
                  <c:v>2841.25</c:v>
                </c:pt>
                <c:pt idx="254">
                  <c:v>2794.3</c:v>
                </c:pt>
                <c:pt idx="255">
                  <c:v>2789.05</c:v>
                </c:pt>
                <c:pt idx="256">
                  <c:v>2778</c:v>
                </c:pt>
                <c:pt idx="257">
                  <c:v>2785.25</c:v>
                </c:pt>
                <c:pt idx="258">
                  <c:v>2764.35</c:v>
                </c:pt>
                <c:pt idx="259">
                  <c:v>2766.9</c:v>
                </c:pt>
                <c:pt idx="260">
                  <c:v>2821.15</c:v>
                </c:pt>
                <c:pt idx="261">
                  <c:v>2815.6</c:v>
                </c:pt>
                <c:pt idx="262">
                  <c:v>2792.8</c:v>
                </c:pt>
                <c:pt idx="263">
                  <c:v>2791.2</c:v>
                </c:pt>
                <c:pt idx="264">
                  <c:v>2751.05</c:v>
                </c:pt>
                <c:pt idx="265">
                  <c:v>2742.55</c:v>
                </c:pt>
                <c:pt idx="266">
                  <c:v>2748.25</c:v>
                </c:pt>
                <c:pt idx="267">
                  <c:v>2722.05</c:v>
                </c:pt>
                <c:pt idx="268">
                  <c:v>2741.4</c:v>
                </c:pt>
                <c:pt idx="269">
                  <c:v>2748.7</c:v>
                </c:pt>
                <c:pt idx="270">
                  <c:v>2747.2</c:v>
                </c:pt>
                <c:pt idx="271">
                  <c:v>2733.2</c:v>
                </c:pt>
                <c:pt idx="272">
                  <c:v>2744.05</c:v>
                </c:pt>
                <c:pt idx="273">
                  <c:v>2750.05</c:v>
                </c:pt>
                <c:pt idx="274">
                  <c:v>2715.9</c:v>
                </c:pt>
                <c:pt idx="275">
                  <c:v>2692.55</c:v>
                </c:pt>
                <c:pt idx="276">
                  <c:v>2715.55</c:v>
                </c:pt>
                <c:pt idx="277">
                  <c:v>2705.65</c:v>
                </c:pt>
                <c:pt idx="278">
                  <c:v>2691.4</c:v>
                </c:pt>
                <c:pt idx="279">
                  <c:v>2711.6</c:v>
                </c:pt>
                <c:pt idx="280">
                  <c:v>2711.05</c:v>
                </c:pt>
                <c:pt idx="281">
                  <c:v>2707.2</c:v>
                </c:pt>
                <c:pt idx="282">
                  <c:v>2717.05</c:v>
                </c:pt>
                <c:pt idx="283">
                  <c:v>2766.35</c:v>
                </c:pt>
                <c:pt idx="284">
                  <c:v>2735.3</c:v>
                </c:pt>
                <c:pt idx="285">
                  <c:v>2727</c:v>
                </c:pt>
                <c:pt idx="286">
                  <c:v>2738.4</c:v>
                </c:pt>
                <c:pt idx="287">
                  <c:v>2688.45</c:v>
                </c:pt>
                <c:pt idx="288">
                  <c:v>2620.3000000000002</c:v>
                </c:pt>
                <c:pt idx="289">
                  <c:v>2622.25</c:v>
                </c:pt>
                <c:pt idx="290">
                  <c:v>2608.85</c:v>
                </c:pt>
                <c:pt idx="291">
                  <c:v>2610.4499999999998</c:v>
                </c:pt>
                <c:pt idx="292">
                  <c:v>2590.15</c:v>
                </c:pt>
                <c:pt idx="293">
                  <c:v>2587.15</c:v>
                </c:pt>
                <c:pt idx="294">
                  <c:v>2547</c:v>
                </c:pt>
                <c:pt idx="295">
                  <c:v>2495.9499999999998</c:v>
                </c:pt>
                <c:pt idx="296">
                  <c:v>2510.35</c:v>
                </c:pt>
                <c:pt idx="297">
                  <c:v>2485.15</c:v>
                </c:pt>
                <c:pt idx="298">
                  <c:v>2505.1</c:v>
                </c:pt>
                <c:pt idx="299">
                  <c:v>2473.0500000000002</c:v>
                </c:pt>
                <c:pt idx="300">
                  <c:v>2462.15</c:v>
                </c:pt>
                <c:pt idx="301">
                  <c:v>2445.6</c:v>
                </c:pt>
                <c:pt idx="302">
                  <c:v>2432.1999999999998</c:v>
                </c:pt>
                <c:pt idx="303">
                  <c:v>2442.1999999999998</c:v>
                </c:pt>
                <c:pt idx="304">
                  <c:v>2441.3000000000002</c:v>
                </c:pt>
                <c:pt idx="305">
                  <c:v>2482.1999999999998</c:v>
                </c:pt>
                <c:pt idx="306">
                  <c:v>2457</c:v>
                </c:pt>
                <c:pt idx="307">
                  <c:v>2486.25</c:v>
                </c:pt>
                <c:pt idx="308">
                  <c:v>2479.75</c:v>
                </c:pt>
                <c:pt idx="309">
                  <c:v>2487.4</c:v>
                </c:pt>
                <c:pt idx="310">
                  <c:v>2528.6999999999998</c:v>
                </c:pt>
                <c:pt idx="311">
                  <c:v>2556.35</c:v>
                </c:pt>
                <c:pt idx="312">
                  <c:v>2565.35</c:v>
                </c:pt>
                <c:pt idx="313">
                  <c:v>2577.8000000000002</c:v>
                </c:pt>
                <c:pt idx="314">
                  <c:v>2549.6</c:v>
                </c:pt>
                <c:pt idx="315">
                  <c:v>2602.75</c:v>
                </c:pt>
                <c:pt idx="316">
                  <c:v>2496.3000000000002</c:v>
                </c:pt>
                <c:pt idx="317">
                  <c:v>2355.9</c:v>
                </c:pt>
                <c:pt idx="318">
                  <c:v>2329.0500000000002</c:v>
                </c:pt>
                <c:pt idx="319">
                  <c:v>2351.4</c:v>
                </c:pt>
                <c:pt idx="320">
                  <c:v>2373.4</c:v>
                </c:pt>
                <c:pt idx="321">
                  <c:v>2395.9499999999998</c:v>
                </c:pt>
                <c:pt idx="322">
                  <c:v>2384.5</c:v>
                </c:pt>
                <c:pt idx="323">
                  <c:v>2369.0500000000002</c:v>
                </c:pt>
                <c:pt idx="324">
                  <c:v>2382.5</c:v>
                </c:pt>
                <c:pt idx="325">
                  <c:v>2366.9</c:v>
                </c:pt>
                <c:pt idx="326">
                  <c:v>2310.6999999999998</c:v>
                </c:pt>
                <c:pt idx="327">
                  <c:v>2320.35</c:v>
                </c:pt>
                <c:pt idx="328">
                  <c:v>2343.15</c:v>
                </c:pt>
                <c:pt idx="329">
                  <c:v>2323.3000000000002</c:v>
                </c:pt>
                <c:pt idx="330">
                  <c:v>2349.6</c:v>
                </c:pt>
                <c:pt idx="331">
                  <c:v>2360.65</c:v>
                </c:pt>
                <c:pt idx="332">
                  <c:v>2362.5500000000002</c:v>
                </c:pt>
                <c:pt idx="333">
                  <c:v>2325.65</c:v>
                </c:pt>
                <c:pt idx="334">
                  <c:v>2341.0500000000002</c:v>
                </c:pt>
                <c:pt idx="335">
                  <c:v>2379.4</c:v>
                </c:pt>
                <c:pt idx="336">
                  <c:v>2256.1999999999998</c:v>
                </c:pt>
                <c:pt idx="337">
                  <c:v>2217.0500000000002</c:v>
                </c:pt>
                <c:pt idx="338">
                  <c:v>2226.3000000000002</c:v>
                </c:pt>
                <c:pt idx="339">
                  <c:v>2230.4499999999998</c:v>
                </c:pt>
                <c:pt idx="340">
                  <c:v>2226.1</c:v>
                </c:pt>
                <c:pt idx="341">
                  <c:v>2222.65</c:v>
                </c:pt>
                <c:pt idx="342">
                  <c:v>2230.85</c:v>
                </c:pt>
                <c:pt idx="343">
                  <c:v>2260.25</c:v>
                </c:pt>
                <c:pt idx="344">
                  <c:v>2262.75</c:v>
                </c:pt>
                <c:pt idx="345">
                  <c:v>2241.5</c:v>
                </c:pt>
                <c:pt idx="346">
                  <c:v>2231.6</c:v>
                </c:pt>
                <c:pt idx="347">
                  <c:v>2214.8000000000002</c:v>
                </c:pt>
                <c:pt idx="348">
                  <c:v>2220.8000000000002</c:v>
                </c:pt>
                <c:pt idx="349">
                  <c:v>2194.0500000000002</c:v>
                </c:pt>
                <c:pt idx="350">
                  <c:v>2232.3000000000002</c:v>
                </c:pt>
                <c:pt idx="351">
                  <c:v>2260.9</c:v>
                </c:pt>
                <c:pt idx="352">
                  <c:v>2264.15</c:v>
                </c:pt>
                <c:pt idx="353">
                  <c:v>2268.9499999999998</c:v>
                </c:pt>
                <c:pt idx="354">
                  <c:v>2266.9499999999998</c:v>
                </c:pt>
                <c:pt idx="355">
                  <c:v>2264.9499999999998</c:v>
                </c:pt>
                <c:pt idx="356">
                  <c:v>2265.1999999999998</c:v>
                </c:pt>
                <c:pt idx="357">
                  <c:v>2286.6999999999998</c:v>
                </c:pt>
                <c:pt idx="358">
                  <c:v>2285.9</c:v>
                </c:pt>
                <c:pt idx="359">
                  <c:v>2264.35</c:v>
                </c:pt>
                <c:pt idx="360">
                  <c:v>2239.6999999999998</c:v>
                </c:pt>
                <c:pt idx="361">
                  <c:v>2240</c:v>
                </c:pt>
                <c:pt idx="362">
                  <c:v>2256.5500000000002</c:v>
                </c:pt>
                <c:pt idx="363">
                  <c:v>2242.35</c:v>
                </c:pt>
                <c:pt idx="364">
                  <c:v>2241.9499999999998</c:v>
                </c:pt>
                <c:pt idx="365">
                  <c:v>2266.9499999999998</c:v>
                </c:pt>
                <c:pt idx="366">
                  <c:v>2299.9499999999998</c:v>
                </c:pt>
                <c:pt idx="367">
                  <c:v>2327.6999999999998</c:v>
                </c:pt>
                <c:pt idx="368">
                  <c:v>2334.6</c:v>
                </c:pt>
                <c:pt idx="369">
                  <c:v>2312.6</c:v>
                </c:pt>
                <c:pt idx="370">
                  <c:v>2378.15</c:v>
                </c:pt>
                <c:pt idx="371">
                  <c:v>2389.85</c:v>
                </c:pt>
                <c:pt idx="372">
                  <c:v>2419.5500000000002</c:v>
                </c:pt>
                <c:pt idx="373">
                  <c:v>2400.8000000000002</c:v>
                </c:pt>
                <c:pt idx="374">
                  <c:v>2399.85</c:v>
                </c:pt>
                <c:pt idx="375">
                  <c:v>2422</c:v>
                </c:pt>
                <c:pt idx="376">
                  <c:v>2409.6999999999998</c:v>
                </c:pt>
                <c:pt idx="377">
                  <c:v>2412.3000000000002</c:v>
                </c:pt>
                <c:pt idx="378">
                  <c:v>2421.5500000000002</c:v>
                </c:pt>
                <c:pt idx="379">
                  <c:v>2405.3000000000002</c:v>
                </c:pt>
                <c:pt idx="380">
                  <c:v>2404.25</c:v>
                </c:pt>
                <c:pt idx="381">
                  <c:v>2394.1</c:v>
                </c:pt>
                <c:pt idx="382">
                  <c:v>2388.1</c:v>
                </c:pt>
                <c:pt idx="383">
                  <c:v>2407.1</c:v>
                </c:pt>
                <c:pt idx="384">
                  <c:v>2404.1</c:v>
                </c:pt>
                <c:pt idx="385">
                  <c:v>2387.15</c:v>
                </c:pt>
                <c:pt idx="386">
                  <c:v>2375.25</c:v>
                </c:pt>
                <c:pt idx="387">
                  <c:v>2350.85</c:v>
                </c:pt>
                <c:pt idx="388">
                  <c:v>2387.9499999999998</c:v>
                </c:pt>
                <c:pt idx="389">
                  <c:v>2394</c:v>
                </c:pt>
                <c:pt idx="390">
                  <c:v>2385.65</c:v>
                </c:pt>
                <c:pt idx="391">
                  <c:v>2424.15</c:v>
                </c:pt>
                <c:pt idx="392">
                  <c:v>2417.0500000000002</c:v>
                </c:pt>
                <c:pt idx="393">
                  <c:v>2425.4499999999998</c:v>
                </c:pt>
                <c:pt idx="394">
                  <c:v>2426.35</c:v>
                </c:pt>
                <c:pt idx="395">
                  <c:v>2419.5</c:v>
                </c:pt>
                <c:pt idx="396">
                  <c:v>2452.6</c:v>
                </c:pt>
                <c:pt idx="397">
                  <c:v>2473.6</c:v>
                </c:pt>
                <c:pt idx="398">
                  <c:v>2481.5500000000002</c:v>
                </c:pt>
                <c:pt idx="399">
                  <c:v>2458.65</c:v>
                </c:pt>
                <c:pt idx="400">
                  <c:v>2444.4</c:v>
                </c:pt>
                <c:pt idx="401">
                  <c:v>2428.3000000000002</c:v>
                </c:pt>
                <c:pt idx="402">
                  <c:v>2441.65</c:v>
                </c:pt>
                <c:pt idx="403">
                  <c:v>2375.5500000000002</c:v>
                </c:pt>
                <c:pt idx="404">
                  <c:v>2565.4</c:v>
                </c:pt>
                <c:pt idx="405">
                  <c:v>2548</c:v>
                </c:pt>
                <c:pt idx="406">
                  <c:v>2562.9</c:v>
                </c:pt>
                <c:pt idx="407">
                  <c:v>2569.1</c:v>
                </c:pt>
                <c:pt idx="408">
                  <c:v>2573.1999999999998</c:v>
                </c:pt>
                <c:pt idx="409">
                  <c:v>2544</c:v>
                </c:pt>
                <c:pt idx="410">
                  <c:v>2536.1999999999998</c:v>
                </c:pt>
                <c:pt idx="411">
                  <c:v>2577.4</c:v>
                </c:pt>
                <c:pt idx="412">
                  <c:v>2579.75</c:v>
                </c:pt>
                <c:pt idx="413">
                  <c:v>2578.25</c:v>
                </c:pt>
                <c:pt idx="414">
                  <c:v>2620.0500000000002</c:v>
                </c:pt>
                <c:pt idx="415">
                  <c:v>2592.5500000000002</c:v>
                </c:pt>
                <c:pt idx="416">
                  <c:v>2606.5500000000002</c:v>
                </c:pt>
                <c:pt idx="417">
                  <c:v>2613.8000000000002</c:v>
                </c:pt>
                <c:pt idx="418">
                  <c:v>2654.75</c:v>
                </c:pt>
                <c:pt idx="419">
                  <c:v>2663.95</c:v>
                </c:pt>
                <c:pt idx="420">
                  <c:v>2633.8</c:v>
                </c:pt>
                <c:pt idx="421">
                  <c:v>2608.3000000000002</c:v>
                </c:pt>
                <c:pt idx="422">
                  <c:v>2584.75</c:v>
                </c:pt>
                <c:pt idx="423">
                  <c:v>2575.6</c:v>
                </c:pt>
                <c:pt idx="424">
                  <c:v>2553.1999999999998</c:v>
                </c:pt>
                <c:pt idx="425">
                  <c:v>2557.5</c:v>
                </c:pt>
                <c:pt idx="426">
                  <c:v>2560.6999999999998</c:v>
                </c:pt>
                <c:pt idx="427">
                  <c:v>2535.5</c:v>
                </c:pt>
                <c:pt idx="428">
                  <c:v>2522.9</c:v>
                </c:pt>
                <c:pt idx="429">
                  <c:v>2516.35</c:v>
                </c:pt>
                <c:pt idx="430">
                  <c:v>2511.9</c:v>
                </c:pt>
                <c:pt idx="431">
                  <c:v>2502.75</c:v>
                </c:pt>
                <c:pt idx="432">
                  <c:v>2503.65</c:v>
                </c:pt>
                <c:pt idx="433">
                  <c:v>2522.3000000000002</c:v>
                </c:pt>
                <c:pt idx="434">
                  <c:v>2518.25</c:v>
                </c:pt>
                <c:pt idx="435">
                  <c:v>2567.65</c:v>
                </c:pt>
                <c:pt idx="436">
                  <c:v>2563.25</c:v>
                </c:pt>
                <c:pt idx="437">
                  <c:v>2602.3000000000002</c:v>
                </c:pt>
                <c:pt idx="438">
                  <c:v>2563.65</c:v>
                </c:pt>
                <c:pt idx="439">
                  <c:v>2545.5500000000002</c:v>
                </c:pt>
                <c:pt idx="440">
                  <c:v>2525.0500000000002</c:v>
                </c:pt>
                <c:pt idx="441">
                  <c:v>2510.5500000000002</c:v>
                </c:pt>
                <c:pt idx="442">
                  <c:v>2515.1999999999998</c:v>
                </c:pt>
                <c:pt idx="443">
                  <c:v>2519.9</c:v>
                </c:pt>
                <c:pt idx="444">
                  <c:v>2521.9</c:v>
                </c:pt>
                <c:pt idx="445">
                  <c:v>2505.25</c:v>
                </c:pt>
                <c:pt idx="446">
                  <c:v>2506.4499999999998</c:v>
                </c:pt>
                <c:pt idx="447">
                  <c:v>2528.8000000000002</c:v>
                </c:pt>
                <c:pt idx="448">
                  <c:v>2491.1999999999998</c:v>
                </c:pt>
                <c:pt idx="449">
                  <c:v>2486.4</c:v>
                </c:pt>
                <c:pt idx="450">
                  <c:v>2478.15</c:v>
                </c:pt>
                <c:pt idx="451">
                  <c:v>2486.5500000000002</c:v>
                </c:pt>
                <c:pt idx="452">
                  <c:v>2476.6999999999998</c:v>
                </c:pt>
                <c:pt idx="453">
                  <c:v>2519.35</c:v>
                </c:pt>
                <c:pt idx="454">
                  <c:v>2496.4499999999998</c:v>
                </c:pt>
                <c:pt idx="455">
                  <c:v>2497.4</c:v>
                </c:pt>
                <c:pt idx="456">
                  <c:v>2509.25</c:v>
                </c:pt>
                <c:pt idx="457">
                  <c:v>2486.8000000000002</c:v>
                </c:pt>
                <c:pt idx="458">
                  <c:v>2472.25</c:v>
                </c:pt>
                <c:pt idx="459">
                  <c:v>2484</c:v>
                </c:pt>
                <c:pt idx="460">
                  <c:v>2478.9</c:v>
                </c:pt>
                <c:pt idx="461">
                  <c:v>2482.0500000000002</c:v>
                </c:pt>
                <c:pt idx="462">
                  <c:v>2476.4</c:v>
                </c:pt>
                <c:pt idx="463">
                  <c:v>2477.3000000000002</c:v>
                </c:pt>
                <c:pt idx="464">
                  <c:v>2483.5</c:v>
                </c:pt>
                <c:pt idx="465">
                  <c:v>2495.15</c:v>
                </c:pt>
                <c:pt idx="466">
                  <c:v>2548.1</c:v>
                </c:pt>
                <c:pt idx="467">
                  <c:v>2548.25</c:v>
                </c:pt>
                <c:pt idx="468">
                  <c:v>2556.15</c:v>
                </c:pt>
                <c:pt idx="469">
                  <c:v>2558.3000000000002</c:v>
                </c:pt>
                <c:pt idx="470">
                  <c:v>2569.4499999999998</c:v>
                </c:pt>
                <c:pt idx="471">
                  <c:v>2557</c:v>
                </c:pt>
                <c:pt idx="472">
                  <c:v>2556.4</c:v>
                </c:pt>
                <c:pt idx="473">
                  <c:v>2516.1999999999998</c:v>
                </c:pt>
                <c:pt idx="474">
                  <c:v>2511.3000000000002</c:v>
                </c:pt>
                <c:pt idx="475">
                  <c:v>2499.4</c:v>
                </c:pt>
                <c:pt idx="476">
                  <c:v>2519.5500000000002</c:v>
                </c:pt>
                <c:pt idx="477">
                  <c:v>2507.85</c:v>
                </c:pt>
                <c:pt idx="478">
                  <c:v>2468.9</c:v>
                </c:pt>
                <c:pt idx="479">
                  <c:v>2465.6</c:v>
                </c:pt>
                <c:pt idx="480">
                  <c:v>2460.35</c:v>
                </c:pt>
                <c:pt idx="481">
                  <c:v>2501.75</c:v>
                </c:pt>
                <c:pt idx="482">
                  <c:v>2478.9499999999998</c:v>
                </c:pt>
                <c:pt idx="483">
                  <c:v>2475.85</c:v>
                </c:pt>
                <c:pt idx="484">
                  <c:v>2482.4499999999998</c:v>
                </c:pt>
                <c:pt idx="485">
                  <c:v>2473.35</c:v>
                </c:pt>
                <c:pt idx="486">
                  <c:v>2466.85</c:v>
                </c:pt>
                <c:pt idx="487">
                  <c:v>2488.65</c:v>
                </c:pt>
                <c:pt idx="488">
                  <c:v>2469.6999999999998</c:v>
                </c:pt>
                <c:pt idx="489">
                  <c:v>2500.8000000000002</c:v>
                </c:pt>
                <c:pt idx="490">
                  <c:v>2506.5500000000002</c:v>
                </c:pt>
                <c:pt idx="491">
                  <c:v>2498.85</c:v>
                </c:pt>
                <c:pt idx="492">
                  <c:v>2536.25</c:v>
                </c:pt>
                <c:pt idx="493">
                  <c:v>2513.8000000000002</c:v>
                </c:pt>
                <c:pt idx="494">
                  <c:v>2507.4499999999998</c:v>
                </c:pt>
                <c:pt idx="495">
                  <c:v>2523.5</c:v>
                </c:pt>
                <c:pt idx="496">
                  <c:v>2507.0500000000002</c:v>
                </c:pt>
                <c:pt idx="497">
                  <c:v>2501.4</c:v>
                </c:pt>
                <c:pt idx="498">
                  <c:v>2504.8000000000002</c:v>
                </c:pt>
                <c:pt idx="499">
                  <c:v>2505.0500000000002</c:v>
                </c:pt>
                <c:pt idx="500">
                  <c:v>2531.9499999999998</c:v>
                </c:pt>
                <c:pt idx="501">
                  <c:v>2526.15</c:v>
                </c:pt>
                <c:pt idx="502">
                  <c:v>2555.6999999999998</c:v>
                </c:pt>
                <c:pt idx="503">
                  <c:v>2563.5500000000002</c:v>
                </c:pt>
                <c:pt idx="504">
                  <c:v>2581.25</c:v>
                </c:pt>
                <c:pt idx="505">
                  <c:v>2574.0500000000002</c:v>
                </c:pt>
                <c:pt idx="506">
                  <c:v>2565.8000000000002</c:v>
                </c:pt>
                <c:pt idx="507">
                  <c:v>2562.75</c:v>
                </c:pt>
                <c:pt idx="508">
                  <c:v>2554.75</c:v>
                </c:pt>
                <c:pt idx="509">
                  <c:v>2543.25</c:v>
                </c:pt>
                <c:pt idx="510">
                  <c:v>2552.6</c:v>
                </c:pt>
                <c:pt idx="511">
                  <c:v>2533.1</c:v>
                </c:pt>
                <c:pt idx="512">
                  <c:v>2501.8000000000002</c:v>
                </c:pt>
                <c:pt idx="513">
                  <c:v>2536.6999999999998</c:v>
                </c:pt>
                <c:pt idx="514">
                  <c:v>2552.1999999999998</c:v>
                </c:pt>
                <c:pt idx="515">
                  <c:v>2565.85</c:v>
                </c:pt>
                <c:pt idx="516">
                  <c:v>2569.1999999999998</c:v>
                </c:pt>
                <c:pt idx="517">
                  <c:v>2546</c:v>
                </c:pt>
                <c:pt idx="518">
                  <c:v>2551.3000000000002</c:v>
                </c:pt>
                <c:pt idx="519">
                  <c:v>2568.9499999999998</c:v>
                </c:pt>
                <c:pt idx="520">
                  <c:v>2551.1</c:v>
                </c:pt>
                <c:pt idx="521">
                  <c:v>2560.8000000000002</c:v>
                </c:pt>
                <c:pt idx="522">
                  <c:v>2584.6</c:v>
                </c:pt>
                <c:pt idx="523">
                  <c:v>2569.85</c:v>
                </c:pt>
                <c:pt idx="524">
                  <c:v>2583.3000000000002</c:v>
                </c:pt>
                <c:pt idx="525">
                  <c:v>2568.15</c:v>
                </c:pt>
                <c:pt idx="526">
                  <c:v>2580.25</c:v>
                </c:pt>
                <c:pt idx="527">
                  <c:v>2604</c:v>
                </c:pt>
                <c:pt idx="528">
                  <c:v>2703.25</c:v>
                </c:pt>
                <c:pt idx="529">
                  <c:v>2671.6</c:v>
                </c:pt>
                <c:pt idx="530">
                  <c:v>2682.8</c:v>
                </c:pt>
                <c:pt idx="531">
                  <c:v>2681.7</c:v>
                </c:pt>
                <c:pt idx="532">
                  <c:v>2676.9</c:v>
                </c:pt>
                <c:pt idx="533">
                  <c:v>2654.7</c:v>
                </c:pt>
                <c:pt idx="534">
                  <c:v>2673.65</c:v>
                </c:pt>
                <c:pt idx="535">
                  <c:v>2684.5</c:v>
                </c:pt>
                <c:pt idx="536">
                  <c:v>2656.55</c:v>
                </c:pt>
                <c:pt idx="537">
                  <c:v>2698.1</c:v>
                </c:pt>
                <c:pt idx="538">
                  <c:v>2757.1</c:v>
                </c:pt>
                <c:pt idx="539">
                  <c:v>2755.85</c:v>
                </c:pt>
                <c:pt idx="540">
                  <c:v>2700</c:v>
                </c:pt>
                <c:pt idx="541">
                  <c:v>2701.05</c:v>
                </c:pt>
                <c:pt idx="542">
                  <c:v>2678.15</c:v>
                </c:pt>
                <c:pt idx="543">
                  <c:v>2661.25</c:v>
                </c:pt>
                <c:pt idx="544">
                  <c:v>2651.35</c:v>
                </c:pt>
                <c:pt idx="545">
                  <c:v>2652.1</c:v>
                </c:pt>
                <c:pt idx="546">
                  <c:v>2641.6</c:v>
                </c:pt>
                <c:pt idx="547">
                  <c:v>2654.35</c:v>
                </c:pt>
                <c:pt idx="548">
                  <c:v>2676.6</c:v>
                </c:pt>
                <c:pt idx="549">
                  <c:v>2676.1</c:v>
                </c:pt>
                <c:pt idx="550">
                  <c:v>2683.25</c:v>
                </c:pt>
                <c:pt idx="551">
                  <c:v>2715.65</c:v>
                </c:pt>
                <c:pt idx="552">
                  <c:v>2689.7</c:v>
                </c:pt>
                <c:pt idx="553">
                  <c:v>2698.75</c:v>
                </c:pt>
                <c:pt idx="554">
                  <c:v>2675.9</c:v>
                </c:pt>
                <c:pt idx="555">
                  <c:v>2643.45</c:v>
                </c:pt>
                <c:pt idx="556">
                  <c:v>2636.2</c:v>
                </c:pt>
                <c:pt idx="557">
                  <c:v>2679.9</c:v>
                </c:pt>
                <c:pt idx="558">
                  <c:v>2716.2</c:v>
                </c:pt>
                <c:pt idx="559">
                  <c:v>2691.15</c:v>
                </c:pt>
                <c:pt idx="560">
                  <c:v>2695.8</c:v>
                </c:pt>
                <c:pt idx="561">
                  <c:v>2716.7</c:v>
                </c:pt>
                <c:pt idx="562">
                  <c:v>2697.9</c:v>
                </c:pt>
                <c:pt idx="563">
                  <c:v>2667.55</c:v>
                </c:pt>
                <c:pt idx="564">
                  <c:v>2656.55</c:v>
                </c:pt>
                <c:pt idx="565">
                  <c:v>2650.3</c:v>
                </c:pt>
                <c:pt idx="566">
                  <c:v>2652.35</c:v>
                </c:pt>
                <c:pt idx="567">
                  <c:v>2597.25</c:v>
                </c:pt>
                <c:pt idx="568">
                  <c:v>2614.9499999999998</c:v>
                </c:pt>
                <c:pt idx="569">
                  <c:v>2628.3</c:v>
                </c:pt>
                <c:pt idx="570">
                  <c:v>2638.1</c:v>
                </c:pt>
                <c:pt idx="571">
                  <c:v>2641.45</c:v>
                </c:pt>
                <c:pt idx="572">
                  <c:v>2627.55</c:v>
                </c:pt>
                <c:pt idx="573">
                  <c:v>2661.75</c:v>
                </c:pt>
                <c:pt idx="574">
                  <c:v>2675.9</c:v>
                </c:pt>
                <c:pt idx="575">
                  <c:v>2662.25</c:v>
                </c:pt>
                <c:pt idx="576">
                  <c:v>2623.4</c:v>
                </c:pt>
                <c:pt idx="577">
                  <c:v>2592.4</c:v>
                </c:pt>
                <c:pt idx="578">
                  <c:v>2522.6999999999998</c:v>
                </c:pt>
                <c:pt idx="579">
                  <c:v>2515.8000000000002</c:v>
                </c:pt>
                <c:pt idx="580">
                  <c:v>2516.3000000000002</c:v>
                </c:pt>
                <c:pt idx="581">
                  <c:v>2500.75</c:v>
                </c:pt>
                <c:pt idx="582">
                  <c:v>2506.75</c:v>
                </c:pt>
                <c:pt idx="583">
                  <c:v>2486</c:v>
                </c:pt>
                <c:pt idx="584">
                  <c:v>2451.6999999999998</c:v>
                </c:pt>
                <c:pt idx="585">
                  <c:v>2457.3000000000002</c:v>
                </c:pt>
                <c:pt idx="586">
                  <c:v>2468.9499999999998</c:v>
                </c:pt>
                <c:pt idx="587">
                  <c:v>2510.8000000000002</c:v>
                </c:pt>
                <c:pt idx="588">
                  <c:v>2490.4499999999998</c:v>
                </c:pt>
                <c:pt idx="589">
                  <c:v>2499.75</c:v>
                </c:pt>
                <c:pt idx="590">
                  <c:v>2497.9499999999998</c:v>
                </c:pt>
                <c:pt idx="591">
                  <c:v>2492.6</c:v>
                </c:pt>
                <c:pt idx="592">
                  <c:v>2531.6</c:v>
                </c:pt>
                <c:pt idx="593">
                  <c:v>2541.0500000000002</c:v>
                </c:pt>
                <c:pt idx="594">
                  <c:v>2551.85</c:v>
                </c:pt>
                <c:pt idx="595">
                  <c:v>2536.1999999999998</c:v>
                </c:pt>
                <c:pt idx="596">
                  <c:v>2528.9499999999998</c:v>
                </c:pt>
                <c:pt idx="597">
                  <c:v>2547.75</c:v>
                </c:pt>
                <c:pt idx="598">
                  <c:v>2532.15</c:v>
                </c:pt>
                <c:pt idx="599">
                  <c:v>2565.25</c:v>
                </c:pt>
                <c:pt idx="600">
                  <c:v>2582.75</c:v>
                </c:pt>
                <c:pt idx="601">
                  <c:v>2536.1</c:v>
                </c:pt>
                <c:pt idx="602">
                  <c:v>2560.35</c:v>
                </c:pt>
                <c:pt idx="603">
                  <c:v>2530.85</c:v>
                </c:pt>
                <c:pt idx="604">
                  <c:v>2482.8000000000002</c:v>
                </c:pt>
                <c:pt idx="605">
                  <c:v>2499</c:v>
                </c:pt>
                <c:pt idx="606">
                  <c:v>2480.8000000000002</c:v>
                </c:pt>
                <c:pt idx="607">
                  <c:v>2485.1</c:v>
                </c:pt>
                <c:pt idx="608">
                  <c:v>2476.35</c:v>
                </c:pt>
                <c:pt idx="609">
                  <c:v>2462.6</c:v>
                </c:pt>
                <c:pt idx="610">
                  <c:v>2511.1999999999998</c:v>
                </c:pt>
                <c:pt idx="611">
                  <c:v>2447.4</c:v>
                </c:pt>
                <c:pt idx="612">
                  <c:v>2459.35</c:v>
                </c:pt>
                <c:pt idx="613">
                  <c:v>2406.1</c:v>
                </c:pt>
                <c:pt idx="614">
                  <c:v>2442.4499999999998</c:v>
                </c:pt>
                <c:pt idx="615">
                  <c:v>2455.1</c:v>
                </c:pt>
                <c:pt idx="616">
                  <c:v>2465.4499999999998</c:v>
                </c:pt>
                <c:pt idx="617">
                  <c:v>2461.4</c:v>
                </c:pt>
                <c:pt idx="618">
                  <c:v>2485.1</c:v>
                </c:pt>
                <c:pt idx="619">
                  <c:v>2484.85</c:v>
                </c:pt>
                <c:pt idx="620">
                  <c:v>2471</c:v>
                </c:pt>
                <c:pt idx="621">
                  <c:v>2455.35</c:v>
                </c:pt>
                <c:pt idx="622">
                  <c:v>2466.25</c:v>
                </c:pt>
                <c:pt idx="623">
                  <c:v>2460.65</c:v>
                </c:pt>
                <c:pt idx="624">
                  <c:v>2468.15</c:v>
                </c:pt>
                <c:pt idx="625">
                  <c:v>2484.1999999999998</c:v>
                </c:pt>
                <c:pt idx="626">
                  <c:v>2490.65</c:v>
                </c:pt>
                <c:pt idx="627">
                  <c:v>2494.0500000000002</c:v>
                </c:pt>
                <c:pt idx="628">
                  <c:v>2516.15</c:v>
                </c:pt>
                <c:pt idx="629">
                  <c:v>2511.4499999999998</c:v>
                </c:pt>
                <c:pt idx="630">
                  <c:v>2515.5</c:v>
                </c:pt>
                <c:pt idx="631">
                  <c:v>2527.1</c:v>
                </c:pt>
                <c:pt idx="632">
                  <c:v>2548.4499999999998</c:v>
                </c:pt>
                <c:pt idx="633">
                  <c:v>2579.6</c:v>
                </c:pt>
                <c:pt idx="634">
                  <c:v>2581</c:v>
                </c:pt>
                <c:pt idx="635">
                  <c:v>2577.5</c:v>
                </c:pt>
                <c:pt idx="636">
                  <c:v>2586.6999999999998</c:v>
                </c:pt>
                <c:pt idx="637">
                  <c:v>2582.8000000000002</c:v>
                </c:pt>
                <c:pt idx="638">
                  <c:v>2601.1999999999998</c:v>
                </c:pt>
                <c:pt idx="639">
                  <c:v>2637.6</c:v>
                </c:pt>
                <c:pt idx="640">
                  <c:v>2648.75</c:v>
                </c:pt>
                <c:pt idx="641">
                  <c:v>2634.85</c:v>
                </c:pt>
                <c:pt idx="642">
                  <c:v>2574.25</c:v>
                </c:pt>
                <c:pt idx="643">
                  <c:v>2576.75</c:v>
                </c:pt>
                <c:pt idx="644">
                  <c:v>2568.15</c:v>
                </c:pt>
                <c:pt idx="645">
                  <c:v>2612.15</c:v>
                </c:pt>
                <c:pt idx="646">
                  <c:v>2622.35</c:v>
                </c:pt>
                <c:pt idx="647">
                  <c:v>2600.5</c:v>
                </c:pt>
                <c:pt idx="648">
                  <c:v>2596.4</c:v>
                </c:pt>
                <c:pt idx="649">
                  <c:v>2548.75</c:v>
                </c:pt>
                <c:pt idx="650">
                  <c:v>2649.75</c:v>
                </c:pt>
                <c:pt idx="651">
                  <c:v>2686.2</c:v>
                </c:pt>
                <c:pt idx="652">
                  <c:v>2667.55</c:v>
                </c:pt>
                <c:pt idx="653">
                  <c:v>2597.1</c:v>
                </c:pt>
                <c:pt idx="654">
                  <c:v>2624</c:v>
                </c:pt>
                <c:pt idx="655">
                  <c:v>2590.0500000000002</c:v>
                </c:pt>
                <c:pt idx="656">
                  <c:v>2593.25</c:v>
                </c:pt>
                <c:pt idx="657">
                  <c:v>2643.85</c:v>
                </c:pt>
                <c:pt idx="658">
                  <c:v>2624.05</c:v>
                </c:pt>
                <c:pt idx="659">
                  <c:v>2576.4499999999998</c:v>
                </c:pt>
                <c:pt idx="660">
                  <c:v>2583.6999999999998</c:v>
                </c:pt>
                <c:pt idx="661">
                  <c:v>2536.1</c:v>
                </c:pt>
                <c:pt idx="662">
                  <c:v>2542.0500000000002</c:v>
                </c:pt>
                <c:pt idx="663">
                  <c:v>2558.4</c:v>
                </c:pt>
                <c:pt idx="664">
                  <c:v>2561.0500000000002</c:v>
                </c:pt>
                <c:pt idx="665">
                  <c:v>2568.0500000000002</c:v>
                </c:pt>
                <c:pt idx="666">
                  <c:v>2583.6</c:v>
                </c:pt>
                <c:pt idx="667">
                  <c:v>2593.25</c:v>
                </c:pt>
                <c:pt idx="668">
                  <c:v>2617.4499999999998</c:v>
                </c:pt>
                <c:pt idx="669">
                  <c:v>2621.1</c:v>
                </c:pt>
                <c:pt idx="670">
                  <c:v>2645.35</c:v>
                </c:pt>
                <c:pt idx="671">
                  <c:v>2666.2</c:v>
                </c:pt>
                <c:pt idx="672">
                  <c:v>2674.55</c:v>
                </c:pt>
                <c:pt idx="673">
                  <c:v>2718.1</c:v>
                </c:pt>
                <c:pt idx="674">
                  <c:v>2671.3</c:v>
                </c:pt>
                <c:pt idx="675">
                  <c:v>2663.25</c:v>
                </c:pt>
                <c:pt idx="676">
                  <c:v>2684.65</c:v>
                </c:pt>
                <c:pt idx="677">
                  <c:v>2710.3</c:v>
                </c:pt>
                <c:pt idx="678">
                  <c:v>2717.25</c:v>
                </c:pt>
                <c:pt idx="679">
                  <c:v>2722.25</c:v>
                </c:pt>
                <c:pt idx="680">
                  <c:v>2705.45</c:v>
                </c:pt>
                <c:pt idx="681">
                  <c:v>2707.35</c:v>
                </c:pt>
                <c:pt idx="682">
                  <c:v>2654.55</c:v>
                </c:pt>
                <c:pt idx="683">
                  <c:v>2619.85</c:v>
                </c:pt>
                <c:pt idx="684">
                  <c:v>2615.1</c:v>
                </c:pt>
                <c:pt idx="685">
                  <c:v>2662.85</c:v>
                </c:pt>
                <c:pt idx="686">
                  <c:v>2684.35</c:v>
                </c:pt>
                <c:pt idx="687">
                  <c:v>2634.2</c:v>
                </c:pt>
                <c:pt idx="688">
                  <c:v>2525.1999999999998</c:v>
                </c:pt>
                <c:pt idx="689">
                  <c:v>2537.4499999999998</c:v>
                </c:pt>
                <c:pt idx="690">
                  <c:v>2549.15</c:v>
                </c:pt>
                <c:pt idx="691">
                  <c:v>2507.35</c:v>
                </c:pt>
                <c:pt idx="692">
                  <c:v>2515.6999999999998</c:v>
                </c:pt>
                <c:pt idx="693">
                  <c:v>2501.4</c:v>
                </c:pt>
                <c:pt idx="694">
                  <c:v>2483.6999999999998</c:v>
                </c:pt>
                <c:pt idx="695">
                  <c:v>2460</c:v>
                </c:pt>
                <c:pt idx="696">
                  <c:v>2477.85</c:v>
                </c:pt>
                <c:pt idx="697">
                  <c:v>2457.5</c:v>
                </c:pt>
                <c:pt idx="698">
                  <c:v>2457.8000000000002</c:v>
                </c:pt>
                <c:pt idx="699">
                  <c:v>2503.0500000000002</c:v>
                </c:pt>
                <c:pt idx="700">
                  <c:v>2513.6</c:v>
                </c:pt>
                <c:pt idx="701">
                  <c:v>2508.8000000000002</c:v>
                </c:pt>
                <c:pt idx="702">
                  <c:v>2532.8000000000002</c:v>
                </c:pt>
                <c:pt idx="703">
                  <c:v>2520.35</c:v>
                </c:pt>
                <c:pt idx="704">
                  <c:v>2546.35</c:v>
                </c:pt>
                <c:pt idx="705">
                  <c:v>2518.3000000000002</c:v>
                </c:pt>
                <c:pt idx="706">
                  <c:v>2551.8000000000002</c:v>
                </c:pt>
                <c:pt idx="707">
                  <c:v>2550.6999999999998</c:v>
                </c:pt>
                <c:pt idx="708">
                  <c:v>2524.25</c:v>
                </c:pt>
                <c:pt idx="709">
                  <c:v>2519</c:v>
                </c:pt>
                <c:pt idx="710">
                  <c:v>2505.4</c:v>
                </c:pt>
                <c:pt idx="711">
                  <c:v>2653.9</c:v>
                </c:pt>
                <c:pt idx="712">
                  <c:v>2600.9</c:v>
                </c:pt>
                <c:pt idx="713">
                  <c:v>2583</c:v>
                </c:pt>
                <c:pt idx="714">
                  <c:v>2602.25</c:v>
                </c:pt>
                <c:pt idx="715">
                  <c:v>2590.5500000000002</c:v>
                </c:pt>
                <c:pt idx="716">
                  <c:v>2575.8000000000002</c:v>
                </c:pt>
                <c:pt idx="717">
                  <c:v>2566.4</c:v>
                </c:pt>
                <c:pt idx="718">
                  <c:v>2591.35</c:v>
                </c:pt>
                <c:pt idx="719">
                  <c:v>2550.65</c:v>
                </c:pt>
                <c:pt idx="720">
                  <c:v>2605.6</c:v>
                </c:pt>
                <c:pt idx="721">
                  <c:v>2599.6999999999998</c:v>
                </c:pt>
                <c:pt idx="722">
                  <c:v>2614</c:v>
                </c:pt>
                <c:pt idx="723">
                  <c:v>2667.95</c:v>
                </c:pt>
                <c:pt idx="724">
                  <c:v>2622.5</c:v>
                </c:pt>
                <c:pt idx="725">
                  <c:v>2696.45</c:v>
                </c:pt>
                <c:pt idx="726">
                  <c:v>2700.55</c:v>
                </c:pt>
                <c:pt idx="727">
                  <c:v>2702.1</c:v>
                </c:pt>
                <c:pt idx="728">
                  <c:v>2679.25</c:v>
                </c:pt>
                <c:pt idx="729">
                  <c:v>2660.55</c:v>
                </c:pt>
                <c:pt idx="730">
                  <c:v>2682.05</c:v>
                </c:pt>
                <c:pt idx="731">
                  <c:v>2692.75</c:v>
                </c:pt>
                <c:pt idx="732">
                  <c:v>2623.6</c:v>
                </c:pt>
                <c:pt idx="733">
                  <c:v>2583.5500000000002</c:v>
                </c:pt>
                <c:pt idx="734">
                  <c:v>2579.25</c:v>
                </c:pt>
                <c:pt idx="735">
                  <c:v>2528.15</c:v>
                </c:pt>
                <c:pt idx="736">
                  <c:v>2560.4</c:v>
                </c:pt>
                <c:pt idx="737">
                  <c:v>2571.4</c:v>
                </c:pt>
                <c:pt idx="738">
                  <c:v>2586.6</c:v>
                </c:pt>
                <c:pt idx="739">
                  <c:v>2580.4</c:v>
                </c:pt>
                <c:pt idx="740">
                  <c:v>2588.6999999999998</c:v>
                </c:pt>
                <c:pt idx="741">
                  <c:v>2577.15</c:v>
                </c:pt>
                <c:pt idx="742">
                  <c:v>2564.6</c:v>
                </c:pt>
                <c:pt idx="743">
                  <c:v>2573.1</c:v>
                </c:pt>
                <c:pt idx="744">
                  <c:v>2600.6</c:v>
                </c:pt>
                <c:pt idx="745">
                  <c:v>2603.6</c:v>
                </c:pt>
                <c:pt idx="746">
                  <c:v>2606</c:v>
                </c:pt>
                <c:pt idx="747">
                  <c:v>2659.85</c:v>
                </c:pt>
                <c:pt idx="748">
                  <c:v>2575.8000000000002</c:v>
                </c:pt>
                <c:pt idx="749">
                  <c:v>2571.5500000000002</c:v>
                </c:pt>
                <c:pt idx="750">
                  <c:v>2574.1999999999998</c:v>
                </c:pt>
                <c:pt idx="751">
                  <c:v>2588.25</c:v>
                </c:pt>
                <c:pt idx="752">
                  <c:v>2592.75</c:v>
                </c:pt>
                <c:pt idx="753">
                  <c:v>2626.7</c:v>
                </c:pt>
                <c:pt idx="754">
                  <c:v>2634.55</c:v>
                </c:pt>
                <c:pt idx="755">
                  <c:v>2682.05</c:v>
                </c:pt>
                <c:pt idx="756">
                  <c:v>2684.65</c:v>
                </c:pt>
                <c:pt idx="757">
                  <c:v>2644.5</c:v>
                </c:pt>
                <c:pt idx="758">
                  <c:v>2594.9499999999998</c:v>
                </c:pt>
                <c:pt idx="759">
                  <c:v>2613.6999999999998</c:v>
                </c:pt>
                <c:pt idx="760">
                  <c:v>2642.8</c:v>
                </c:pt>
                <c:pt idx="761">
                  <c:v>2650.35</c:v>
                </c:pt>
                <c:pt idx="762">
                  <c:v>2645.4</c:v>
                </c:pt>
                <c:pt idx="763">
                  <c:v>2627.95</c:v>
                </c:pt>
                <c:pt idx="764">
                  <c:v>2626.35</c:v>
                </c:pt>
                <c:pt idx="765">
                  <c:v>2635.25</c:v>
                </c:pt>
                <c:pt idx="766">
                  <c:v>2593</c:v>
                </c:pt>
                <c:pt idx="767">
                  <c:v>2637.4</c:v>
                </c:pt>
                <c:pt idx="768">
                  <c:v>2620.1</c:v>
                </c:pt>
                <c:pt idx="769">
                  <c:v>2581.9499999999998</c:v>
                </c:pt>
                <c:pt idx="770">
                  <c:v>2547.1</c:v>
                </c:pt>
                <c:pt idx="771">
                  <c:v>2623.6</c:v>
                </c:pt>
                <c:pt idx="772">
                  <c:v>2640.6</c:v>
                </c:pt>
                <c:pt idx="773">
                  <c:v>2607.4499999999998</c:v>
                </c:pt>
                <c:pt idx="774">
                  <c:v>2604.5</c:v>
                </c:pt>
                <c:pt idx="775">
                  <c:v>2567.9499999999998</c:v>
                </c:pt>
                <c:pt idx="776">
                  <c:v>2553.5</c:v>
                </c:pt>
                <c:pt idx="777">
                  <c:v>2568.5</c:v>
                </c:pt>
                <c:pt idx="778">
                  <c:v>2497.8000000000002</c:v>
                </c:pt>
                <c:pt idx="779">
                  <c:v>2497.75</c:v>
                </c:pt>
                <c:pt idx="780">
                  <c:v>2449.5500000000002</c:v>
                </c:pt>
                <c:pt idx="781">
                  <c:v>2490.6</c:v>
                </c:pt>
                <c:pt idx="782">
                  <c:v>2496.85</c:v>
                </c:pt>
                <c:pt idx="783">
                  <c:v>2472.9499999999998</c:v>
                </c:pt>
                <c:pt idx="784">
                  <c:v>2498.4</c:v>
                </c:pt>
                <c:pt idx="785">
                  <c:v>2401.5</c:v>
                </c:pt>
                <c:pt idx="786">
                  <c:v>2375.1999999999998</c:v>
                </c:pt>
                <c:pt idx="787">
                  <c:v>2282.35</c:v>
                </c:pt>
                <c:pt idx="788">
                  <c:v>2230.6</c:v>
                </c:pt>
                <c:pt idx="789">
                  <c:v>2233.4499999999998</c:v>
                </c:pt>
                <c:pt idx="790">
                  <c:v>2317.65</c:v>
                </c:pt>
                <c:pt idx="791">
                  <c:v>2320.65</c:v>
                </c:pt>
                <c:pt idx="792">
                  <c:v>2303.9</c:v>
                </c:pt>
                <c:pt idx="793">
                  <c:v>2252.6</c:v>
                </c:pt>
                <c:pt idx="794">
                  <c:v>2202.85</c:v>
                </c:pt>
                <c:pt idx="795">
                  <c:v>2205</c:v>
                </c:pt>
                <c:pt idx="796">
                  <c:v>2195.9</c:v>
                </c:pt>
                <c:pt idx="797">
                  <c:v>2110.4499999999998</c:v>
                </c:pt>
                <c:pt idx="798">
                  <c:v>2146.6999999999998</c:v>
                </c:pt>
                <c:pt idx="799">
                  <c:v>2146.5500000000002</c:v>
                </c:pt>
                <c:pt idx="800">
                  <c:v>2171</c:v>
                </c:pt>
                <c:pt idx="801">
                  <c:v>2196.9</c:v>
                </c:pt>
                <c:pt idx="802">
                  <c:v>2199.9</c:v>
                </c:pt>
                <c:pt idx="803">
                  <c:v>2197.6999999999998</c:v>
                </c:pt>
                <c:pt idx="804">
                  <c:v>2197.0500000000002</c:v>
                </c:pt>
                <c:pt idx="805">
                  <c:v>2211.6</c:v>
                </c:pt>
                <c:pt idx="806">
                  <c:v>2280.5</c:v>
                </c:pt>
                <c:pt idx="807">
                  <c:v>2291.9499999999998</c:v>
                </c:pt>
                <c:pt idx="808">
                  <c:v>2284.8000000000002</c:v>
                </c:pt>
                <c:pt idx="809">
                  <c:v>2308.4499999999998</c:v>
                </c:pt>
                <c:pt idx="810">
                  <c:v>2353.25</c:v>
                </c:pt>
                <c:pt idx="811">
                  <c:v>2348.9499999999998</c:v>
                </c:pt>
                <c:pt idx="812">
                  <c:v>2330.6</c:v>
                </c:pt>
                <c:pt idx="813">
                  <c:v>2280.1999999999998</c:v>
                </c:pt>
                <c:pt idx="814">
                  <c:v>2298.6999999999998</c:v>
                </c:pt>
                <c:pt idx="815">
                  <c:v>2309.65</c:v>
                </c:pt>
                <c:pt idx="816">
                  <c:v>2379.8000000000002</c:v>
                </c:pt>
                <c:pt idx="817">
                  <c:v>2325.9499999999998</c:v>
                </c:pt>
                <c:pt idx="818">
                  <c:v>2264.5500000000002</c:v>
                </c:pt>
                <c:pt idx="819">
                  <c:v>2291.4</c:v>
                </c:pt>
                <c:pt idx="820">
                  <c:v>2245</c:v>
                </c:pt>
                <c:pt idx="821">
                  <c:v>2217.25</c:v>
                </c:pt>
                <c:pt idx="822">
                  <c:v>2194.1</c:v>
                </c:pt>
                <c:pt idx="823">
                  <c:v>2138.8000000000002</c:v>
                </c:pt>
                <c:pt idx="824">
                  <c:v>2163.5</c:v>
                </c:pt>
                <c:pt idx="825">
                  <c:v>2180.4</c:v>
                </c:pt>
                <c:pt idx="826">
                  <c:v>2116.65</c:v>
                </c:pt>
                <c:pt idx="827">
                  <c:v>2149.1999999999998</c:v>
                </c:pt>
                <c:pt idx="828">
                  <c:v>2166.6</c:v>
                </c:pt>
                <c:pt idx="829">
                  <c:v>2171.5500000000002</c:v>
                </c:pt>
                <c:pt idx="830">
                  <c:v>2230.5</c:v>
                </c:pt>
                <c:pt idx="831">
                  <c:v>2234.85</c:v>
                </c:pt>
                <c:pt idx="832">
                  <c:v>2241.85</c:v>
                </c:pt>
                <c:pt idx="833">
                  <c:v>2145.1</c:v>
                </c:pt>
                <c:pt idx="834">
                  <c:v>2148.35</c:v>
                </c:pt>
                <c:pt idx="835">
                  <c:v>2100.75</c:v>
                </c:pt>
                <c:pt idx="836">
                  <c:v>2126.9499999999998</c:v>
                </c:pt>
                <c:pt idx="837">
                  <c:v>2197.9499999999998</c:v>
                </c:pt>
                <c:pt idx="838">
                  <c:v>2164.9499999999998</c:v>
                </c:pt>
                <c:pt idx="839">
                  <c:v>2113.0500000000002</c:v>
                </c:pt>
                <c:pt idx="840">
                  <c:v>2177.65</c:v>
                </c:pt>
                <c:pt idx="841">
                  <c:v>2152.15</c:v>
                </c:pt>
                <c:pt idx="842">
                  <c:v>2132.25</c:v>
                </c:pt>
                <c:pt idx="843">
                  <c:v>2163.0500000000002</c:v>
                </c:pt>
                <c:pt idx="844">
                  <c:v>2183.0500000000002</c:v>
                </c:pt>
                <c:pt idx="845">
                  <c:v>2164.8000000000002</c:v>
                </c:pt>
                <c:pt idx="846">
                  <c:v>2142.0500000000002</c:v>
                </c:pt>
                <c:pt idx="847">
                  <c:v>2139.8000000000002</c:v>
                </c:pt>
                <c:pt idx="848">
                  <c:v>2128.4499999999998</c:v>
                </c:pt>
                <c:pt idx="849">
                  <c:v>2078.15</c:v>
                </c:pt>
                <c:pt idx="850">
                  <c:v>2048.65</c:v>
                </c:pt>
                <c:pt idx="851">
                  <c:v>2015.9</c:v>
                </c:pt>
                <c:pt idx="852">
                  <c:v>1987.05</c:v>
                </c:pt>
                <c:pt idx="853">
                  <c:v>1975.1</c:v>
                </c:pt>
                <c:pt idx="854">
                  <c:v>1953</c:v>
                </c:pt>
                <c:pt idx="855">
                  <c:v>1965.9</c:v>
                </c:pt>
                <c:pt idx="856">
                  <c:v>1978.55</c:v>
                </c:pt>
                <c:pt idx="857">
                  <c:v>1993.5</c:v>
                </c:pt>
                <c:pt idx="858">
                  <c:v>2051.1999999999998</c:v>
                </c:pt>
                <c:pt idx="859">
                  <c:v>2102.0500000000002</c:v>
                </c:pt>
                <c:pt idx="860">
                  <c:v>2072.15</c:v>
                </c:pt>
                <c:pt idx="861">
                  <c:v>2038.2</c:v>
                </c:pt>
                <c:pt idx="862">
                  <c:v>2059.3000000000002</c:v>
                </c:pt>
                <c:pt idx="863">
                  <c:v>2094.4</c:v>
                </c:pt>
                <c:pt idx="864">
                  <c:v>2101.9499999999998</c:v>
                </c:pt>
                <c:pt idx="865">
                  <c:v>1997.9</c:v>
                </c:pt>
                <c:pt idx="866">
                  <c:v>1949</c:v>
                </c:pt>
                <c:pt idx="867">
                  <c:v>1943.95</c:v>
                </c:pt>
                <c:pt idx="868">
                  <c:v>2019.5</c:v>
                </c:pt>
                <c:pt idx="869">
                  <c:v>2091</c:v>
                </c:pt>
                <c:pt idx="870">
                  <c:v>2149.1</c:v>
                </c:pt>
                <c:pt idx="871">
                  <c:v>2172.1</c:v>
                </c:pt>
                <c:pt idx="872">
                  <c:v>2170.6999999999998</c:v>
                </c:pt>
                <c:pt idx="873">
                  <c:v>2171.4</c:v>
                </c:pt>
                <c:pt idx="874">
                  <c:v>2260.4</c:v>
                </c:pt>
                <c:pt idx="875">
                  <c:v>2269.9499999999998</c:v>
                </c:pt>
                <c:pt idx="876">
                  <c:v>2294.8000000000002</c:v>
                </c:pt>
                <c:pt idx="877">
                  <c:v>2312.5500000000002</c:v>
                </c:pt>
                <c:pt idx="878">
                  <c:v>2307.5500000000002</c:v>
                </c:pt>
                <c:pt idx="879">
                  <c:v>2286.5</c:v>
                </c:pt>
                <c:pt idx="880">
                  <c:v>2290.1</c:v>
                </c:pt>
                <c:pt idx="881">
                  <c:v>2228.5500000000002</c:v>
                </c:pt>
                <c:pt idx="882">
                  <c:v>2258</c:v>
                </c:pt>
                <c:pt idx="883">
                  <c:v>2283.15</c:v>
                </c:pt>
                <c:pt idx="884">
                  <c:v>2277.65</c:v>
                </c:pt>
                <c:pt idx="885">
                  <c:v>2264.35</c:v>
                </c:pt>
                <c:pt idx="886">
                  <c:v>2257.6</c:v>
                </c:pt>
                <c:pt idx="887">
                  <c:v>2306.6</c:v>
                </c:pt>
                <c:pt idx="888">
                  <c:v>2298.15</c:v>
                </c:pt>
                <c:pt idx="889">
                  <c:v>2327.9</c:v>
                </c:pt>
                <c:pt idx="890">
                  <c:v>2305.65</c:v>
                </c:pt>
                <c:pt idx="891">
                  <c:v>2273.75</c:v>
                </c:pt>
                <c:pt idx="892">
                  <c:v>2283.5500000000002</c:v>
                </c:pt>
                <c:pt idx="893">
                  <c:v>2295.35</c:v>
                </c:pt>
                <c:pt idx="894">
                  <c:v>2327.25</c:v>
                </c:pt>
                <c:pt idx="895">
                  <c:v>2284.6</c:v>
                </c:pt>
                <c:pt idx="896">
                  <c:v>2325.4</c:v>
                </c:pt>
                <c:pt idx="897">
                  <c:v>2261.8000000000002</c:v>
                </c:pt>
                <c:pt idx="898">
                  <c:v>2309.9</c:v>
                </c:pt>
                <c:pt idx="899">
                  <c:v>2369.5</c:v>
                </c:pt>
                <c:pt idx="900">
                  <c:v>2389.5500000000002</c:v>
                </c:pt>
                <c:pt idx="901">
                  <c:v>2363.6999999999998</c:v>
                </c:pt>
                <c:pt idx="902">
                  <c:v>2414.1999999999998</c:v>
                </c:pt>
                <c:pt idx="903">
                  <c:v>2413.15</c:v>
                </c:pt>
                <c:pt idx="904">
                  <c:v>2403.65</c:v>
                </c:pt>
                <c:pt idx="905">
                  <c:v>2407.0500000000002</c:v>
                </c:pt>
                <c:pt idx="906">
                  <c:v>2416.15</c:v>
                </c:pt>
                <c:pt idx="907">
                  <c:v>2391.4</c:v>
                </c:pt>
                <c:pt idx="908">
                  <c:v>2415.8000000000002</c:v>
                </c:pt>
                <c:pt idx="909">
                  <c:v>2401.25</c:v>
                </c:pt>
                <c:pt idx="910">
                  <c:v>2361.3000000000002</c:v>
                </c:pt>
                <c:pt idx="911">
                  <c:v>2360.15</c:v>
                </c:pt>
                <c:pt idx="912">
                  <c:v>2325.6</c:v>
                </c:pt>
                <c:pt idx="913">
                  <c:v>2306.85</c:v>
                </c:pt>
                <c:pt idx="914">
                  <c:v>2309.1</c:v>
                </c:pt>
                <c:pt idx="915">
                  <c:v>2301.4</c:v>
                </c:pt>
                <c:pt idx="916">
                  <c:v>2296.9499999999998</c:v>
                </c:pt>
                <c:pt idx="917">
                  <c:v>2300.65</c:v>
                </c:pt>
                <c:pt idx="918">
                  <c:v>2277.65</c:v>
                </c:pt>
                <c:pt idx="919">
                  <c:v>2272.85</c:v>
                </c:pt>
                <c:pt idx="920">
                  <c:v>2269.1</c:v>
                </c:pt>
                <c:pt idx="921">
                  <c:v>2230.25</c:v>
                </c:pt>
                <c:pt idx="922">
                  <c:v>2309.5</c:v>
                </c:pt>
                <c:pt idx="923">
                  <c:v>2320.9499999999998</c:v>
                </c:pt>
                <c:pt idx="924">
                  <c:v>2318.3000000000002</c:v>
                </c:pt>
                <c:pt idx="925">
                  <c:v>2304.35</c:v>
                </c:pt>
                <c:pt idx="926">
                  <c:v>2332.8000000000002</c:v>
                </c:pt>
                <c:pt idx="927">
                  <c:v>2339.75</c:v>
                </c:pt>
                <c:pt idx="928">
                  <c:v>2340.6</c:v>
                </c:pt>
                <c:pt idx="929">
                  <c:v>2321.6</c:v>
                </c:pt>
                <c:pt idx="930">
                  <c:v>2306.5</c:v>
                </c:pt>
                <c:pt idx="931">
                  <c:v>2343.65</c:v>
                </c:pt>
                <c:pt idx="932">
                  <c:v>2383.3000000000002</c:v>
                </c:pt>
                <c:pt idx="933">
                  <c:v>2344.85</c:v>
                </c:pt>
                <c:pt idx="934">
                  <c:v>2317.5500000000002</c:v>
                </c:pt>
                <c:pt idx="935">
                  <c:v>2329.4</c:v>
                </c:pt>
                <c:pt idx="936">
                  <c:v>2335.1</c:v>
                </c:pt>
                <c:pt idx="937">
                  <c:v>2349.0500000000002</c:v>
                </c:pt>
                <c:pt idx="938">
                  <c:v>2374.75</c:v>
                </c:pt>
                <c:pt idx="939">
                  <c:v>2394.1999999999998</c:v>
                </c:pt>
                <c:pt idx="940">
                  <c:v>2388.5500000000002</c:v>
                </c:pt>
                <c:pt idx="941">
                  <c:v>2399.4</c:v>
                </c:pt>
                <c:pt idx="942">
                  <c:v>2391.15</c:v>
                </c:pt>
                <c:pt idx="943">
                  <c:v>2406.65</c:v>
                </c:pt>
                <c:pt idx="944">
                  <c:v>2424.75</c:v>
                </c:pt>
                <c:pt idx="945">
                  <c:v>2404.9499999999998</c:v>
                </c:pt>
                <c:pt idx="946">
                  <c:v>2376.1999999999998</c:v>
                </c:pt>
                <c:pt idx="947">
                  <c:v>2400.15</c:v>
                </c:pt>
                <c:pt idx="948">
                  <c:v>2431.15</c:v>
                </c:pt>
                <c:pt idx="949">
                  <c:v>2431.9</c:v>
                </c:pt>
                <c:pt idx="950">
                  <c:v>2422.85</c:v>
                </c:pt>
                <c:pt idx="951">
                  <c:v>2411.35</c:v>
                </c:pt>
                <c:pt idx="952">
                  <c:v>2418.9</c:v>
                </c:pt>
                <c:pt idx="953">
                  <c:v>2407.1</c:v>
                </c:pt>
                <c:pt idx="954">
                  <c:v>2393.15</c:v>
                </c:pt>
                <c:pt idx="955">
                  <c:v>2389.65</c:v>
                </c:pt>
                <c:pt idx="956">
                  <c:v>2396.6</c:v>
                </c:pt>
                <c:pt idx="957">
                  <c:v>2436.85</c:v>
                </c:pt>
                <c:pt idx="958">
                  <c:v>2455.85</c:v>
                </c:pt>
                <c:pt idx="959">
                  <c:v>2454.1</c:v>
                </c:pt>
                <c:pt idx="960">
                  <c:v>2445.75</c:v>
                </c:pt>
                <c:pt idx="961">
                  <c:v>2478.65</c:v>
                </c:pt>
                <c:pt idx="962">
                  <c:v>2546.8000000000002</c:v>
                </c:pt>
                <c:pt idx="963">
                  <c:v>2654</c:v>
                </c:pt>
                <c:pt idx="964">
                  <c:v>2649.55</c:v>
                </c:pt>
                <c:pt idx="965">
                  <c:v>2646.75</c:v>
                </c:pt>
                <c:pt idx="966">
                  <c:v>2676.15</c:v>
                </c:pt>
                <c:pt idx="967">
                  <c:v>2645.1</c:v>
                </c:pt>
                <c:pt idx="968">
                  <c:v>2640.05</c:v>
                </c:pt>
                <c:pt idx="969">
                  <c:v>2669.4</c:v>
                </c:pt>
                <c:pt idx="970">
                  <c:v>2686.05</c:v>
                </c:pt>
                <c:pt idx="971">
                  <c:v>2708.65</c:v>
                </c:pt>
                <c:pt idx="972">
                  <c:v>2686.2</c:v>
                </c:pt>
                <c:pt idx="973">
                  <c:v>2704.05</c:v>
                </c:pt>
                <c:pt idx="974">
                  <c:v>2701.8</c:v>
                </c:pt>
                <c:pt idx="975">
                  <c:v>2685.3</c:v>
                </c:pt>
                <c:pt idx="976">
                  <c:v>2723.85</c:v>
                </c:pt>
                <c:pt idx="977">
                  <c:v>2709.5</c:v>
                </c:pt>
                <c:pt idx="978">
                  <c:v>2746.65</c:v>
                </c:pt>
                <c:pt idx="979">
                  <c:v>2782.3</c:v>
                </c:pt>
                <c:pt idx="980">
                  <c:v>2784.5</c:v>
                </c:pt>
                <c:pt idx="981">
                  <c:v>2812.45</c:v>
                </c:pt>
                <c:pt idx="982">
                  <c:v>2800.35</c:v>
                </c:pt>
                <c:pt idx="983">
                  <c:v>2722.25</c:v>
                </c:pt>
                <c:pt idx="984">
                  <c:v>2768.25</c:v>
                </c:pt>
                <c:pt idx="985">
                  <c:v>2775.45</c:v>
                </c:pt>
                <c:pt idx="986">
                  <c:v>2762.55</c:v>
                </c:pt>
                <c:pt idx="987">
                  <c:v>2786.35</c:v>
                </c:pt>
                <c:pt idx="988">
                  <c:v>2810.65</c:v>
                </c:pt>
                <c:pt idx="989">
                  <c:v>2800.9</c:v>
                </c:pt>
                <c:pt idx="990">
                  <c:v>2777.7</c:v>
                </c:pt>
                <c:pt idx="991">
                  <c:v>2780.6</c:v>
                </c:pt>
                <c:pt idx="992">
                  <c:v>2766.7</c:v>
                </c:pt>
                <c:pt idx="993">
                  <c:v>2801.05</c:v>
                </c:pt>
                <c:pt idx="994">
                  <c:v>2732.9</c:v>
                </c:pt>
                <c:pt idx="995">
                  <c:v>2724.1</c:v>
                </c:pt>
                <c:pt idx="996">
                  <c:v>2687.7</c:v>
                </c:pt>
                <c:pt idx="997">
                  <c:v>2677.95</c:v>
                </c:pt>
                <c:pt idx="998">
                  <c:v>2666.4</c:v>
                </c:pt>
                <c:pt idx="999">
                  <c:v>2645</c:v>
                </c:pt>
                <c:pt idx="1000">
                  <c:v>2633</c:v>
                </c:pt>
                <c:pt idx="1001">
                  <c:v>2634.15</c:v>
                </c:pt>
                <c:pt idx="1002">
                  <c:v>2619.4</c:v>
                </c:pt>
                <c:pt idx="1003">
                  <c:v>2486.0500000000002</c:v>
                </c:pt>
                <c:pt idx="1004">
                  <c:v>2483.8000000000002</c:v>
                </c:pt>
                <c:pt idx="1005">
                  <c:v>2426.4</c:v>
                </c:pt>
                <c:pt idx="1006">
                  <c:v>2404.5</c:v>
                </c:pt>
                <c:pt idx="1007">
                  <c:v>2392.3000000000002</c:v>
                </c:pt>
                <c:pt idx="1008">
                  <c:v>2390.4499999999998</c:v>
                </c:pt>
                <c:pt idx="1009">
                  <c:v>2381.8000000000002</c:v>
                </c:pt>
                <c:pt idx="1010">
                  <c:v>2384.5</c:v>
                </c:pt>
                <c:pt idx="1011">
                  <c:v>2371.5</c:v>
                </c:pt>
                <c:pt idx="1012">
                  <c:v>2357.6999999999998</c:v>
                </c:pt>
                <c:pt idx="1013">
                  <c:v>2377.1</c:v>
                </c:pt>
                <c:pt idx="1014">
                  <c:v>2386.85</c:v>
                </c:pt>
                <c:pt idx="1015">
                  <c:v>2332.8000000000002</c:v>
                </c:pt>
                <c:pt idx="1016">
                  <c:v>2333.3000000000002</c:v>
                </c:pt>
                <c:pt idx="1017">
                  <c:v>2334.75</c:v>
                </c:pt>
                <c:pt idx="1018">
                  <c:v>2361.4</c:v>
                </c:pt>
                <c:pt idx="1019">
                  <c:v>2342.4</c:v>
                </c:pt>
                <c:pt idx="1020">
                  <c:v>2348.6999999999998</c:v>
                </c:pt>
                <c:pt idx="1021">
                  <c:v>2358.1</c:v>
                </c:pt>
                <c:pt idx="1022">
                  <c:v>2378.15</c:v>
                </c:pt>
                <c:pt idx="1023">
                  <c:v>2434.9</c:v>
                </c:pt>
                <c:pt idx="1024">
                  <c:v>2408.65</c:v>
                </c:pt>
                <c:pt idx="1025">
                  <c:v>2417.4</c:v>
                </c:pt>
                <c:pt idx="1026">
                  <c:v>2412.35</c:v>
                </c:pt>
                <c:pt idx="1027">
                  <c:v>2414.85</c:v>
                </c:pt>
                <c:pt idx="1028">
                  <c:v>2436.6999999999998</c:v>
                </c:pt>
                <c:pt idx="1029">
                  <c:v>2444.15</c:v>
                </c:pt>
                <c:pt idx="1030">
                  <c:v>2451.4499999999998</c:v>
                </c:pt>
                <c:pt idx="1031">
                  <c:v>2447.5500000000002</c:v>
                </c:pt>
                <c:pt idx="1032">
                  <c:v>2481.65</c:v>
                </c:pt>
                <c:pt idx="1033">
                  <c:v>2472.5</c:v>
                </c:pt>
                <c:pt idx="1034">
                  <c:v>2499.0500000000002</c:v>
                </c:pt>
                <c:pt idx="1035">
                  <c:v>2487.3000000000002</c:v>
                </c:pt>
                <c:pt idx="1036">
                  <c:v>2478</c:v>
                </c:pt>
                <c:pt idx="1037">
                  <c:v>2471.3000000000002</c:v>
                </c:pt>
                <c:pt idx="1038">
                  <c:v>2492.5500000000002</c:v>
                </c:pt>
                <c:pt idx="1039">
                  <c:v>2460.1999999999998</c:v>
                </c:pt>
                <c:pt idx="1040">
                  <c:v>2448.65</c:v>
                </c:pt>
                <c:pt idx="1041">
                  <c:v>2490.15</c:v>
                </c:pt>
                <c:pt idx="1042">
                  <c:v>2480.5</c:v>
                </c:pt>
                <c:pt idx="1043">
                  <c:v>2490.25</c:v>
                </c:pt>
                <c:pt idx="1044">
                  <c:v>2514.35</c:v>
                </c:pt>
                <c:pt idx="1045">
                  <c:v>2482.9</c:v>
                </c:pt>
                <c:pt idx="1046">
                  <c:v>2417.6999999999998</c:v>
                </c:pt>
                <c:pt idx="1047">
                  <c:v>2407.9</c:v>
                </c:pt>
                <c:pt idx="1048">
                  <c:v>2391.9499999999998</c:v>
                </c:pt>
                <c:pt idx="1049">
                  <c:v>2364.6</c:v>
                </c:pt>
                <c:pt idx="1050">
                  <c:v>2366.5</c:v>
                </c:pt>
                <c:pt idx="1051">
                  <c:v>2378.8000000000002</c:v>
                </c:pt>
                <c:pt idx="1052">
                  <c:v>2356</c:v>
                </c:pt>
                <c:pt idx="1053">
                  <c:v>2359</c:v>
                </c:pt>
                <c:pt idx="1054">
                  <c:v>2339.3000000000002</c:v>
                </c:pt>
                <c:pt idx="1055">
                  <c:v>2342.0500000000002</c:v>
                </c:pt>
                <c:pt idx="1056">
                  <c:v>2363.25</c:v>
                </c:pt>
                <c:pt idx="1057">
                  <c:v>2358.8000000000002</c:v>
                </c:pt>
                <c:pt idx="1058">
                  <c:v>2358.3000000000002</c:v>
                </c:pt>
                <c:pt idx="1059">
                  <c:v>2340.0500000000002</c:v>
                </c:pt>
                <c:pt idx="1060">
                  <c:v>2321.6999999999998</c:v>
                </c:pt>
                <c:pt idx="1061">
                  <c:v>2326.4</c:v>
                </c:pt>
                <c:pt idx="1062">
                  <c:v>2354</c:v>
                </c:pt>
                <c:pt idx="1063">
                  <c:v>2344.0500000000002</c:v>
                </c:pt>
                <c:pt idx="1064">
                  <c:v>2336.5500000000002</c:v>
                </c:pt>
                <c:pt idx="1065">
                  <c:v>2362.25</c:v>
                </c:pt>
                <c:pt idx="1066">
                  <c:v>2344.15</c:v>
                </c:pt>
                <c:pt idx="1067">
                  <c:v>2359.75</c:v>
                </c:pt>
                <c:pt idx="1068">
                  <c:v>2374.25</c:v>
                </c:pt>
                <c:pt idx="1069">
                  <c:v>2376.25</c:v>
                </c:pt>
                <c:pt idx="1070">
                  <c:v>2376.85</c:v>
                </c:pt>
                <c:pt idx="1071">
                  <c:v>2328.9499999999998</c:v>
                </c:pt>
                <c:pt idx="1072">
                  <c:v>2402.1</c:v>
                </c:pt>
                <c:pt idx="1073">
                  <c:v>2432.9</c:v>
                </c:pt>
                <c:pt idx="1074">
                  <c:v>2411.1999999999998</c:v>
                </c:pt>
                <c:pt idx="1075">
                  <c:v>2390</c:v>
                </c:pt>
                <c:pt idx="1076">
                  <c:v>2394.65</c:v>
                </c:pt>
                <c:pt idx="1077">
                  <c:v>2407.65</c:v>
                </c:pt>
                <c:pt idx="1078">
                  <c:v>2408</c:v>
                </c:pt>
                <c:pt idx="1079">
                  <c:v>2353.75</c:v>
                </c:pt>
                <c:pt idx="1080">
                  <c:v>2407.6</c:v>
                </c:pt>
                <c:pt idx="1081">
                  <c:v>2406.5500000000002</c:v>
                </c:pt>
                <c:pt idx="1082">
                  <c:v>2379.85</c:v>
                </c:pt>
                <c:pt idx="1083">
                  <c:v>2360.65</c:v>
                </c:pt>
                <c:pt idx="1084">
                  <c:v>2307.75</c:v>
                </c:pt>
                <c:pt idx="1085">
                  <c:v>2349.4</c:v>
                </c:pt>
                <c:pt idx="1086">
                  <c:v>2397.4499999999998</c:v>
                </c:pt>
                <c:pt idx="1087">
                  <c:v>2436.65</c:v>
                </c:pt>
                <c:pt idx="1088">
                  <c:v>2458.9</c:v>
                </c:pt>
                <c:pt idx="1089">
                  <c:v>2460.65</c:v>
                </c:pt>
                <c:pt idx="1090">
                  <c:v>2454.4</c:v>
                </c:pt>
                <c:pt idx="1091">
                  <c:v>2462</c:v>
                </c:pt>
                <c:pt idx="1092">
                  <c:v>2476</c:v>
                </c:pt>
                <c:pt idx="1093">
                  <c:v>2409.9</c:v>
                </c:pt>
                <c:pt idx="1094">
                  <c:v>2405.25</c:v>
                </c:pt>
                <c:pt idx="1095">
                  <c:v>2408.3000000000002</c:v>
                </c:pt>
                <c:pt idx="1096">
                  <c:v>2373.1999999999998</c:v>
                </c:pt>
                <c:pt idx="1097">
                  <c:v>2399.1</c:v>
                </c:pt>
                <c:pt idx="1098">
                  <c:v>2431.5</c:v>
                </c:pt>
                <c:pt idx="1099">
                  <c:v>2398.75</c:v>
                </c:pt>
                <c:pt idx="1100">
                  <c:v>2317.9</c:v>
                </c:pt>
                <c:pt idx="1101">
                  <c:v>2237.0500000000002</c:v>
                </c:pt>
                <c:pt idx="1102">
                  <c:v>2318.6</c:v>
                </c:pt>
                <c:pt idx="1103">
                  <c:v>2337.3000000000002</c:v>
                </c:pt>
                <c:pt idx="1104">
                  <c:v>2353.1999999999998</c:v>
                </c:pt>
                <c:pt idx="1105">
                  <c:v>2312.0500000000002</c:v>
                </c:pt>
                <c:pt idx="1106">
                  <c:v>2215.1999999999998</c:v>
                </c:pt>
                <c:pt idx="1107">
                  <c:v>2226.3000000000002</c:v>
                </c:pt>
                <c:pt idx="1108">
                  <c:v>2244.0500000000002</c:v>
                </c:pt>
                <c:pt idx="1109">
                  <c:v>2210.85</c:v>
                </c:pt>
                <c:pt idx="1110">
                  <c:v>2204.75</c:v>
                </c:pt>
                <c:pt idx="1111">
                  <c:v>2227.85</c:v>
                </c:pt>
                <c:pt idx="1112">
                  <c:v>2198.5</c:v>
                </c:pt>
                <c:pt idx="1113">
                  <c:v>2174.5500000000002</c:v>
                </c:pt>
                <c:pt idx="1114">
                  <c:v>2201.1</c:v>
                </c:pt>
                <c:pt idx="1115">
                  <c:v>2196.9</c:v>
                </c:pt>
                <c:pt idx="1116">
                  <c:v>2193.5</c:v>
                </c:pt>
                <c:pt idx="1117">
                  <c:v>2177.9499999999998</c:v>
                </c:pt>
                <c:pt idx="1118">
                  <c:v>2143.4</c:v>
                </c:pt>
                <c:pt idx="1119">
                  <c:v>2132.0500000000002</c:v>
                </c:pt>
                <c:pt idx="1120">
                  <c:v>2163.3000000000002</c:v>
                </c:pt>
                <c:pt idx="1121">
                  <c:v>2178.85</c:v>
                </c:pt>
                <c:pt idx="1122">
                  <c:v>2179.25</c:v>
                </c:pt>
                <c:pt idx="1123">
                  <c:v>2167.6</c:v>
                </c:pt>
                <c:pt idx="1124">
                  <c:v>2181.1</c:v>
                </c:pt>
                <c:pt idx="1125">
                  <c:v>2146.85</c:v>
                </c:pt>
                <c:pt idx="1126">
                  <c:v>2163.9</c:v>
                </c:pt>
                <c:pt idx="1127">
                  <c:v>2196.1</c:v>
                </c:pt>
                <c:pt idx="1128">
                  <c:v>2215.1999999999998</c:v>
                </c:pt>
                <c:pt idx="1129">
                  <c:v>2241.5500000000002</c:v>
                </c:pt>
                <c:pt idx="1130">
                  <c:v>2263</c:v>
                </c:pt>
                <c:pt idx="1131">
                  <c:v>2235.5</c:v>
                </c:pt>
                <c:pt idx="1132">
                  <c:v>2216.25</c:v>
                </c:pt>
                <c:pt idx="1133">
                  <c:v>2236.65</c:v>
                </c:pt>
                <c:pt idx="1134">
                  <c:v>2269.5500000000002</c:v>
                </c:pt>
                <c:pt idx="1135">
                  <c:v>2245.6</c:v>
                </c:pt>
                <c:pt idx="1136">
                  <c:v>2232.85</c:v>
                </c:pt>
                <c:pt idx="1137">
                  <c:v>2230.4499999999998</c:v>
                </c:pt>
                <c:pt idx="1138">
                  <c:v>2248.6</c:v>
                </c:pt>
                <c:pt idx="1139">
                  <c:v>2263.9</c:v>
                </c:pt>
                <c:pt idx="1140">
                  <c:v>2300.4</c:v>
                </c:pt>
                <c:pt idx="1141">
                  <c:v>2391.3000000000002</c:v>
                </c:pt>
                <c:pt idx="1142">
                  <c:v>2399.6</c:v>
                </c:pt>
                <c:pt idx="1143">
                  <c:v>2409.35</c:v>
                </c:pt>
                <c:pt idx="1144">
                  <c:v>2367.65</c:v>
                </c:pt>
                <c:pt idx="1145">
                  <c:v>2355.9499999999998</c:v>
                </c:pt>
                <c:pt idx="1146">
                  <c:v>2363.15</c:v>
                </c:pt>
                <c:pt idx="1147">
                  <c:v>2332.6</c:v>
                </c:pt>
                <c:pt idx="1148">
                  <c:v>2351.15</c:v>
                </c:pt>
                <c:pt idx="1149">
                  <c:v>2398.5500000000002</c:v>
                </c:pt>
                <c:pt idx="1150">
                  <c:v>2372.35</c:v>
                </c:pt>
                <c:pt idx="1151">
                  <c:v>2375.9</c:v>
                </c:pt>
                <c:pt idx="1152">
                  <c:v>2429.1</c:v>
                </c:pt>
                <c:pt idx="1153">
                  <c:v>2391.1999999999998</c:v>
                </c:pt>
                <c:pt idx="1154">
                  <c:v>2368.85</c:v>
                </c:pt>
                <c:pt idx="1155">
                  <c:v>2417.3000000000002</c:v>
                </c:pt>
                <c:pt idx="1156">
                  <c:v>2450.5500000000002</c:v>
                </c:pt>
                <c:pt idx="1157">
                  <c:v>2426.5</c:v>
                </c:pt>
                <c:pt idx="1158">
                  <c:v>2387.5500000000002</c:v>
                </c:pt>
                <c:pt idx="1159">
                  <c:v>2395.4</c:v>
                </c:pt>
                <c:pt idx="1160">
                  <c:v>2406.6</c:v>
                </c:pt>
                <c:pt idx="1161">
                  <c:v>2384.3000000000002</c:v>
                </c:pt>
                <c:pt idx="1162">
                  <c:v>2388.9</c:v>
                </c:pt>
                <c:pt idx="1163">
                  <c:v>2402.25</c:v>
                </c:pt>
                <c:pt idx="1164">
                  <c:v>2370.35</c:v>
                </c:pt>
                <c:pt idx="1165">
                  <c:v>2311</c:v>
                </c:pt>
                <c:pt idx="1166">
                  <c:v>2305.9499999999998</c:v>
                </c:pt>
                <c:pt idx="1167">
                  <c:v>2333.4499999999998</c:v>
                </c:pt>
                <c:pt idx="1168">
                  <c:v>2315.3000000000002</c:v>
                </c:pt>
                <c:pt idx="1169">
                  <c:v>2343.9499999999998</c:v>
                </c:pt>
                <c:pt idx="1170">
                  <c:v>2320.0500000000002</c:v>
                </c:pt>
                <c:pt idx="1171">
                  <c:v>2370.75</c:v>
                </c:pt>
                <c:pt idx="1172">
                  <c:v>2374.75</c:v>
                </c:pt>
                <c:pt idx="1173">
                  <c:v>2350.4499999999998</c:v>
                </c:pt>
                <c:pt idx="1174">
                  <c:v>2292.1999999999998</c:v>
                </c:pt>
                <c:pt idx="1175">
                  <c:v>2260</c:v>
                </c:pt>
                <c:pt idx="1176">
                  <c:v>2256.15</c:v>
                </c:pt>
                <c:pt idx="1177">
                  <c:v>2184.1999999999998</c:v>
                </c:pt>
                <c:pt idx="1178">
                  <c:v>2127.75</c:v>
                </c:pt>
                <c:pt idx="1179">
                  <c:v>2139.3000000000002</c:v>
                </c:pt>
                <c:pt idx="1180">
                  <c:v>2133.0500000000002</c:v>
                </c:pt>
                <c:pt idx="1181">
                  <c:v>2138.1999999999998</c:v>
                </c:pt>
                <c:pt idx="1182">
                  <c:v>2154.1999999999998</c:v>
                </c:pt>
                <c:pt idx="1183">
                  <c:v>2135.85</c:v>
                </c:pt>
                <c:pt idx="1184">
                  <c:v>2157.35</c:v>
                </c:pt>
                <c:pt idx="1185">
                  <c:v>2129.4</c:v>
                </c:pt>
                <c:pt idx="1186">
                  <c:v>2120.25</c:v>
                </c:pt>
                <c:pt idx="1187">
                  <c:v>2130.75</c:v>
                </c:pt>
                <c:pt idx="1188">
                  <c:v>2132.1</c:v>
                </c:pt>
                <c:pt idx="1189">
                  <c:v>2177.6</c:v>
                </c:pt>
                <c:pt idx="1190">
                  <c:v>2185.35</c:v>
                </c:pt>
                <c:pt idx="1191">
                  <c:v>2192.1</c:v>
                </c:pt>
                <c:pt idx="1192">
                  <c:v>2131.15</c:v>
                </c:pt>
                <c:pt idx="1193">
                  <c:v>2136.6</c:v>
                </c:pt>
                <c:pt idx="1194">
                  <c:v>2132.5500000000002</c:v>
                </c:pt>
                <c:pt idx="1195">
                  <c:v>2094.15</c:v>
                </c:pt>
                <c:pt idx="1196">
                  <c:v>2102.35</c:v>
                </c:pt>
                <c:pt idx="1197">
                  <c:v>2060.0500000000002</c:v>
                </c:pt>
                <c:pt idx="1198">
                  <c:v>2055.6999999999998</c:v>
                </c:pt>
                <c:pt idx="1199">
                  <c:v>2072</c:v>
                </c:pt>
                <c:pt idx="1200">
                  <c:v>2071.3000000000002</c:v>
                </c:pt>
                <c:pt idx="1201">
                  <c:v>2122.1</c:v>
                </c:pt>
                <c:pt idx="1202">
                  <c:v>2164.35</c:v>
                </c:pt>
                <c:pt idx="1203">
                  <c:v>2176.6999999999998</c:v>
                </c:pt>
                <c:pt idx="1204">
                  <c:v>2166.75</c:v>
                </c:pt>
                <c:pt idx="1205">
                  <c:v>2143.85</c:v>
                </c:pt>
                <c:pt idx="1206">
                  <c:v>2179.35</c:v>
                </c:pt>
                <c:pt idx="1207">
                  <c:v>2163.15</c:v>
                </c:pt>
                <c:pt idx="1208">
                  <c:v>2173.1</c:v>
                </c:pt>
                <c:pt idx="1209">
                  <c:v>2177.8000000000002</c:v>
                </c:pt>
                <c:pt idx="1210">
                  <c:v>2150.5500000000002</c:v>
                </c:pt>
                <c:pt idx="1211">
                  <c:v>2152.5500000000002</c:v>
                </c:pt>
                <c:pt idx="1212">
                  <c:v>2158.15</c:v>
                </c:pt>
                <c:pt idx="1213">
                  <c:v>2138.1999999999998</c:v>
                </c:pt>
                <c:pt idx="1214">
                  <c:v>2138.4</c:v>
                </c:pt>
                <c:pt idx="1215">
                  <c:v>2139.65</c:v>
                </c:pt>
                <c:pt idx="1216">
                  <c:v>2160.8000000000002</c:v>
                </c:pt>
                <c:pt idx="1217">
                  <c:v>2139.35</c:v>
                </c:pt>
                <c:pt idx="1218">
                  <c:v>2115.9</c:v>
                </c:pt>
                <c:pt idx="1219">
                  <c:v>2111.0500000000002</c:v>
                </c:pt>
                <c:pt idx="1220">
                  <c:v>2095</c:v>
                </c:pt>
                <c:pt idx="1221">
                  <c:v>2068.25</c:v>
                </c:pt>
                <c:pt idx="1222">
                  <c:v>2033.2</c:v>
                </c:pt>
                <c:pt idx="1223">
                  <c:v>2063.3000000000002</c:v>
                </c:pt>
                <c:pt idx="1224">
                  <c:v>2079.0500000000002</c:v>
                </c:pt>
                <c:pt idx="1225">
                  <c:v>2060.9</c:v>
                </c:pt>
                <c:pt idx="1226">
                  <c:v>2052.5500000000002</c:v>
                </c:pt>
                <c:pt idx="1227">
                  <c:v>2026.8</c:v>
                </c:pt>
                <c:pt idx="1228">
                  <c:v>2037.8</c:v>
                </c:pt>
                <c:pt idx="1229">
                  <c:v>2098.6999999999998</c:v>
                </c:pt>
                <c:pt idx="1230">
                  <c:v>2128.1999999999998</c:v>
                </c:pt>
                <c:pt idx="1231">
                  <c:v>2143.5</c:v>
                </c:pt>
                <c:pt idx="1232">
                  <c:v>2124.4499999999998</c:v>
                </c:pt>
                <c:pt idx="1233">
                  <c:v>2123.5</c:v>
                </c:pt>
                <c:pt idx="1234">
                  <c:v>2159.25</c:v>
                </c:pt>
                <c:pt idx="1235">
                  <c:v>2133.9</c:v>
                </c:pt>
                <c:pt idx="1236">
                  <c:v>2132.25</c:v>
                </c:pt>
                <c:pt idx="1237">
                  <c:v>2142.25</c:v>
                </c:pt>
                <c:pt idx="1238">
                  <c:v>2162.6</c:v>
                </c:pt>
                <c:pt idx="1239">
                  <c:v>2124.65</c:v>
                </c:pt>
                <c:pt idx="1240">
                  <c:v>2139.15</c:v>
                </c:pt>
                <c:pt idx="1241">
                  <c:v>2141.65</c:v>
                </c:pt>
                <c:pt idx="1242">
                  <c:v>2161.65</c:v>
                </c:pt>
              </c:numCache>
            </c:numRef>
          </c:val>
          <c:smooth val="0"/>
          <c:extLst>
            <c:ext xmlns:c16="http://schemas.microsoft.com/office/drawing/2014/chart" uri="{C3380CC4-5D6E-409C-BE32-E72D297353CC}">
              <c16:uniqueId val="{00000000-6995-4A26-A042-1A2DFA83A90F}"/>
            </c:ext>
          </c:extLst>
        </c:ser>
        <c:dLbls>
          <c:showLegendKey val="0"/>
          <c:showVal val="0"/>
          <c:showCatName val="0"/>
          <c:showSerName val="0"/>
          <c:showPercent val="0"/>
          <c:showBubbleSize val="0"/>
        </c:dLbls>
        <c:smooth val="0"/>
        <c:axId val="1583305455"/>
        <c:axId val="1583296335"/>
      </c:lineChart>
      <c:dateAx>
        <c:axId val="158330545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96335"/>
        <c:crosses val="autoZero"/>
        <c:auto val="1"/>
        <c:lblOffset val="100"/>
        <c:baseTimeUnit val="days"/>
      </c:dateAx>
      <c:valAx>
        <c:axId val="158329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5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price'!$D$6:$D$1248</c:f>
              <c:numCache>
                <c:formatCode>General</c:formatCode>
                <c:ptCount val="1243"/>
                <c:pt idx="0">
                  <c:v>2580.5</c:v>
                </c:pt>
                <c:pt idx="1">
                  <c:v>2622</c:v>
                </c:pt>
                <c:pt idx="2">
                  <c:v>2643.5</c:v>
                </c:pt>
                <c:pt idx="3">
                  <c:v>2642</c:v>
                </c:pt>
                <c:pt idx="4">
                  <c:v>2623.9</c:v>
                </c:pt>
                <c:pt idx="5">
                  <c:v>2633.4</c:v>
                </c:pt>
                <c:pt idx="6">
                  <c:v>2666.6</c:v>
                </c:pt>
                <c:pt idx="7">
                  <c:v>2664.7</c:v>
                </c:pt>
                <c:pt idx="8">
                  <c:v>2677</c:v>
                </c:pt>
                <c:pt idx="9">
                  <c:v>2649.5</c:v>
                </c:pt>
                <c:pt idx="10">
                  <c:v>2659.8</c:v>
                </c:pt>
                <c:pt idx="11">
                  <c:v>2654.4</c:v>
                </c:pt>
                <c:pt idx="12">
                  <c:v>2692.6</c:v>
                </c:pt>
                <c:pt idx="13">
                  <c:v>2631.6</c:v>
                </c:pt>
                <c:pt idx="14">
                  <c:v>2629.9</c:v>
                </c:pt>
                <c:pt idx="15">
                  <c:v>2648</c:v>
                </c:pt>
                <c:pt idx="16">
                  <c:v>2669.8</c:v>
                </c:pt>
                <c:pt idx="17">
                  <c:v>2604.8000000000002</c:v>
                </c:pt>
                <c:pt idx="18">
                  <c:v>2568.1</c:v>
                </c:pt>
                <c:pt idx="19">
                  <c:v>2480.6</c:v>
                </c:pt>
                <c:pt idx="20">
                  <c:v>2495.1</c:v>
                </c:pt>
                <c:pt idx="21">
                  <c:v>2483.8000000000002</c:v>
                </c:pt>
                <c:pt idx="22">
                  <c:v>2518.4</c:v>
                </c:pt>
                <c:pt idx="23">
                  <c:v>2498.6</c:v>
                </c:pt>
                <c:pt idx="24">
                  <c:v>2517.5</c:v>
                </c:pt>
                <c:pt idx="25">
                  <c:v>2535.6</c:v>
                </c:pt>
                <c:pt idx="26">
                  <c:v>2534.6999999999998</c:v>
                </c:pt>
                <c:pt idx="27">
                  <c:v>2543.6999999999998</c:v>
                </c:pt>
                <c:pt idx="28">
                  <c:v>2553.6999999999998</c:v>
                </c:pt>
                <c:pt idx="29">
                  <c:v>2521.1999999999998</c:v>
                </c:pt>
                <c:pt idx="30">
                  <c:v>2437.4</c:v>
                </c:pt>
                <c:pt idx="31">
                  <c:v>2453.6</c:v>
                </c:pt>
                <c:pt idx="32">
                  <c:v>2441.6</c:v>
                </c:pt>
                <c:pt idx="33">
                  <c:v>2415.4</c:v>
                </c:pt>
                <c:pt idx="34">
                  <c:v>2437.8000000000002</c:v>
                </c:pt>
                <c:pt idx="35">
                  <c:v>2450.4</c:v>
                </c:pt>
                <c:pt idx="36">
                  <c:v>2479.6999999999998</c:v>
                </c:pt>
                <c:pt idx="37">
                  <c:v>2464.9</c:v>
                </c:pt>
                <c:pt idx="38">
                  <c:v>2489.6</c:v>
                </c:pt>
                <c:pt idx="39">
                  <c:v>2509.8000000000002</c:v>
                </c:pt>
                <c:pt idx="40">
                  <c:v>2517.6</c:v>
                </c:pt>
                <c:pt idx="41">
                  <c:v>2526.9</c:v>
                </c:pt>
                <c:pt idx="42">
                  <c:v>2516.6</c:v>
                </c:pt>
                <c:pt idx="43">
                  <c:v>2519.6</c:v>
                </c:pt>
                <c:pt idx="44">
                  <c:v>2408.4</c:v>
                </c:pt>
                <c:pt idx="45">
                  <c:v>2423.4</c:v>
                </c:pt>
                <c:pt idx="46">
                  <c:v>2392.6999999999998</c:v>
                </c:pt>
                <c:pt idx="47">
                  <c:v>2410.4</c:v>
                </c:pt>
                <c:pt idx="48">
                  <c:v>2339.3000000000002</c:v>
                </c:pt>
                <c:pt idx="49">
                  <c:v>2313.4</c:v>
                </c:pt>
                <c:pt idx="50">
                  <c:v>2307.1</c:v>
                </c:pt>
                <c:pt idx="51">
                  <c:v>2295.5</c:v>
                </c:pt>
                <c:pt idx="52">
                  <c:v>2294.6</c:v>
                </c:pt>
                <c:pt idx="53">
                  <c:v>2306.9</c:v>
                </c:pt>
                <c:pt idx="54">
                  <c:v>2280.8000000000002</c:v>
                </c:pt>
                <c:pt idx="55">
                  <c:v>2278.6999999999998</c:v>
                </c:pt>
                <c:pt idx="56">
                  <c:v>2263.1</c:v>
                </c:pt>
                <c:pt idx="57">
                  <c:v>2275.1</c:v>
                </c:pt>
                <c:pt idx="58">
                  <c:v>2306.1999999999998</c:v>
                </c:pt>
                <c:pt idx="59">
                  <c:v>2294.1999999999998</c:v>
                </c:pt>
                <c:pt idx="60">
                  <c:v>2297.3000000000002</c:v>
                </c:pt>
                <c:pt idx="61">
                  <c:v>2328.6</c:v>
                </c:pt>
                <c:pt idx="62">
                  <c:v>2327.4</c:v>
                </c:pt>
                <c:pt idx="63">
                  <c:v>2319</c:v>
                </c:pt>
                <c:pt idx="64">
                  <c:v>2332.6999999999998</c:v>
                </c:pt>
                <c:pt idx="65">
                  <c:v>2376.4</c:v>
                </c:pt>
                <c:pt idx="66">
                  <c:v>2395.1999999999998</c:v>
                </c:pt>
                <c:pt idx="67">
                  <c:v>2393.1999999999998</c:v>
                </c:pt>
                <c:pt idx="68">
                  <c:v>2389.8000000000002</c:v>
                </c:pt>
                <c:pt idx="69">
                  <c:v>2376.4</c:v>
                </c:pt>
                <c:pt idx="70">
                  <c:v>2364.5</c:v>
                </c:pt>
                <c:pt idx="71">
                  <c:v>2352.3000000000002</c:v>
                </c:pt>
                <c:pt idx="72">
                  <c:v>2371.6</c:v>
                </c:pt>
                <c:pt idx="73">
                  <c:v>2348.3000000000002</c:v>
                </c:pt>
                <c:pt idx="74">
                  <c:v>2366.6999999999998</c:v>
                </c:pt>
                <c:pt idx="75">
                  <c:v>2362</c:v>
                </c:pt>
                <c:pt idx="76">
                  <c:v>2380.1999999999998</c:v>
                </c:pt>
                <c:pt idx="77">
                  <c:v>2394.1</c:v>
                </c:pt>
                <c:pt idx="78">
                  <c:v>2359.1999999999998</c:v>
                </c:pt>
                <c:pt idx="79">
                  <c:v>2330.6999999999998</c:v>
                </c:pt>
                <c:pt idx="80">
                  <c:v>2363.9</c:v>
                </c:pt>
                <c:pt idx="81">
                  <c:v>2341.1</c:v>
                </c:pt>
                <c:pt idx="82">
                  <c:v>2382.6999999999998</c:v>
                </c:pt>
                <c:pt idx="83">
                  <c:v>2381.4</c:v>
                </c:pt>
                <c:pt idx="84">
                  <c:v>2355.1999999999998</c:v>
                </c:pt>
                <c:pt idx="85">
                  <c:v>2350.5</c:v>
                </c:pt>
                <c:pt idx="86">
                  <c:v>2360</c:v>
                </c:pt>
                <c:pt idx="87">
                  <c:v>2382.5</c:v>
                </c:pt>
                <c:pt idx="88">
                  <c:v>2332.9</c:v>
                </c:pt>
                <c:pt idx="89">
                  <c:v>2354.9</c:v>
                </c:pt>
                <c:pt idx="90">
                  <c:v>2370.8000000000002</c:v>
                </c:pt>
                <c:pt idx="91">
                  <c:v>2381.8000000000002</c:v>
                </c:pt>
                <c:pt idx="92">
                  <c:v>2348.6</c:v>
                </c:pt>
                <c:pt idx="93">
                  <c:v>2323.9</c:v>
                </c:pt>
                <c:pt idx="94">
                  <c:v>2342.1</c:v>
                </c:pt>
                <c:pt idx="95">
                  <c:v>2321.6999999999998</c:v>
                </c:pt>
                <c:pt idx="96">
                  <c:v>2318.6</c:v>
                </c:pt>
                <c:pt idx="97">
                  <c:v>2332.1999999999998</c:v>
                </c:pt>
                <c:pt idx="98">
                  <c:v>2325.3000000000002</c:v>
                </c:pt>
                <c:pt idx="99">
                  <c:v>2423.8000000000002</c:v>
                </c:pt>
                <c:pt idx="100">
                  <c:v>2398.6999999999998</c:v>
                </c:pt>
                <c:pt idx="101">
                  <c:v>2351</c:v>
                </c:pt>
                <c:pt idx="102">
                  <c:v>2375</c:v>
                </c:pt>
                <c:pt idx="103">
                  <c:v>2366.6</c:v>
                </c:pt>
                <c:pt idx="104">
                  <c:v>2361.5</c:v>
                </c:pt>
                <c:pt idx="105">
                  <c:v>2366.15</c:v>
                </c:pt>
                <c:pt idx="106">
                  <c:v>2350</c:v>
                </c:pt>
                <c:pt idx="107">
                  <c:v>2289.25</c:v>
                </c:pt>
                <c:pt idx="108">
                  <c:v>2249.4</c:v>
                </c:pt>
                <c:pt idx="109">
                  <c:v>2244.5500000000002</c:v>
                </c:pt>
                <c:pt idx="110">
                  <c:v>2244.5500000000002</c:v>
                </c:pt>
                <c:pt idx="111">
                  <c:v>2237.9</c:v>
                </c:pt>
                <c:pt idx="112">
                  <c:v>2233.85</c:v>
                </c:pt>
                <c:pt idx="113">
                  <c:v>2258.85</c:v>
                </c:pt>
                <c:pt idx="114">
                  <c:v>2244.65</c:v>
                </c:pt>
                <c:pt idx="115">
                  <c:v>2245.9499999999998</c:v>
                </c:pt>
                <c:pt idx="116">
                  <c:v>2271.3000000000002</c:v>
                </c:pt>
                <c:pt idx="117">
                  <c:v>2256.1999999999998</c:v>
                </c:pt>
                <c:pt idx="118">
                  <c:v>2246.1999999999998</c:v>
                </c:pt>
                <c:pt idx="119">
                  <c:v>2242.4</c:v>
                </c:pt>
                <c:pt idx="120">
                  <c:v>2200.0500000000002</c:v>
                </c:pt>
                <c:pt idx="121">
                  <c:v>2201.4</c:v>
                </c:pt>
                <c:pt idx="122">
                  <c:v>2171.25</c:v>
                </c:pt>
                <c:pt idx="123">
                  <c:v>2174.8000000000002</c:v>
                </c:pt>
                <c:pt idx="124">
                  <c:v>2192.9</c:v>
                </c:pt>
                <c:pt idx="125">
                  <c:v>2216.9499999999998</c:v>
                </c:pt>
                <c:pt idx="126">
                  <c:v>2247.75</c:v>
                </c:pt>
                <c:pt idx="127">
                  <c:v>2204.5500000000002</c:v>
                </c:pt>
                <c:pt idx="128">
                  <c:v>2218.9499999999998</c:v>
                </c:pt>
                <c:pt idx="129">
                  <c:v>2170.4499999999998</c:v>
                </c:pt>
                <c:pt idx="130">
                  <c:v>2157.35</c:v>
                </c:pt>
                <c:pt idx="131">
                  <c:v>2176.85</c:v>
                </c:pt>
                <c:pt idx="132">
                  <c:v>2190.25</c:v>
                </c:pt>
                <c:pt idx="133">
                  <c:v>2244.9499999999998</c:v>
                </c:pt>
                <c:pt idx="134">
                  <c:v>2259.3000000000002</c:v>
                </c:pt>
                <c:pt idx="135">
                  <c:v>2241.4499999999998</c:v>
                </c:pt>
                <c:pt idx="136">
                  <c:v>2241.65</c:v>
                </c:pt>
                <c:pt idx="137">
                  <c:v>2248.0500000000002</c:v>
                </c:pt>
                <c:pt idx="138">
                  <c:v>2250.4</c:v>
                </c:pt>
                <c:pt idx="139">
                  <c:v>2296</c:v>
                </c:pt>
                <c:pt idx="140">
                  <c:v>2329.4</c:v>
                </c:pt>
                <c:pt idx="141">
                  <c:v>2318.35</c:v>
                </c:pt>
                <c:pt idx="142">
                  <c:v>2321.5</c:v>
                </c:pt>
                <c:pt idx="143">
                  <c:v>2332.5</c:v>
                </c:pt>
                <c:pt idx="144">
                  <c:v>2315.25</c:v>
                </c:pt>
                <c:pt idx="145">
                  <c:v>2361.4499999999998</c:v>
                </c:pt>
                <c:pt idx="146">
                  <c:v>2363.85</c:v>
                </c:pt>
                <c:pt idx="147">
                  <c:v>2372.6999999999998</c:v>
                </c:pt>
                <c:pt idx="148">
                  <c:v>2391.0500000000002</c:v>
                </c:pt>
                <c:pt idx="149">
                  <c:v>2438.0500000000002</c:v>
                </c:pt>
                <c:pt idx="150">
                  <c:v>2441.9499999999998</c:v>
                </c:pt>
                <c:pt idx="151">
                  <c:v>2468.8000000000002</c:v>
                </c:pt>
                <c:pt idx="152">
                  <c:v>2408.75</c:v>
                </c:pt>
                <c:pt idx="153">
                  <c:v>2383.9499999999998</c:v>
                </c:pt>
                <c:pt idx="154">
                  <c:v>2388.85</c:v>
                </c:pt>
                <c:pt idx="155">
                  <c:v>2392.85</c:v>
                </c:pt>
                <c:pt idx="156">
                  <c:v>2368.1</c:v>
                </c:pt>
                <c:pt idx="157">
                  <c:v>2321.6999999999998</c:v>
                </c:pt>
                <c:pt idx="158">
                  <c:v>2342.9499999999998</c:v>
                </c:pt>
                <c:pt idx="159">
                  <c:v>2340.5</c:v>
                </c:pt>
                <c:pt idx="160">
                  <c:v>2345.1999999999998</c:v>
                </c:pt>
                <c:pt idx="161">
                  <c:v>2354</c:v>
                </c:pt>
                <c:pt idx="162">
                  <c:v>2345</c:v>
                </c:pt>
                <c:pt idx="163">
                  <c:v>2373</c:v>
                </c:pt>
                <c:pt idx="164">
                  <c:v>2367.9499999999998</c:v>
                </c:pt>
                <c:pt idx="165">
                  <c:v>2451</c:v>
                </c:pt>
                <c:pt idx="166">
                  <c:v>2442.0500000000002</c:v>
                </c:pt>
                <c:pt idx="167">
                  <c:v>2435.4</c:v>
                </c:pt>
                <c:pt idx="168">
                  <c:v>2401</c:v>
                </c:pt>
                <c:pt idx="169">
                  <c:v>2390.8000000000002</c:v>
                </c:pt>
                <c:pt idx="170">
                  <c:v>2376.1999999999998</c:v>
                </c:pt>
                <c:pt idx="171">
                  <c:v>2406.25</c:v>
                </c:pt>
                <c:pt idx="172">
                  <c:v>2370</c:v>
                </c:pt>
                <c:pt idx="173">
                  <c:v>2322.1</c:v>
                </c:pt>
                <c:pt idx="174">
                  <c:v>2326.85</c:v>
                </c:pt>
                <c:pt idx="175">
                  <c:v>2343.5</c:v>
                </c:pt>
                <c:pt idx="176">
                  <c:v>2341.25</c:v>
                </c:pt>
                <c:pt idx="177">
                  <c:v>2332.75</c:v>
                </c:pt>
                <c:pt idx="178">
                  <c:v>2335.5500000000002</c:v>
                </c:pt>
                <c:pt idx="179">
                  <c:v>2338.9</c:v>
                </c:pt>
                <c:pt idx="180">
                  <c:v>2333.9</c:v>
                </c:pt>
                <c:pt idx="181">
                  <c:v>2359.85</c:v>
                </c:pt>
                <c:pt idx="182">
                  <c:v>2359.1999999999998</c:v>
                </c:pt>
                <c:pt idx="183">
                  <c:v>2363.25</c:v>
                </c:pt>
                <c:pt idx="184">
                  <c:v>2366.15</c:v>
                </c:pt>
                <c:pt idx="185">
                  <c:v>2390.1</c:v>
                </c:pt>
                <c:pt idx="186">
                  <c:v>2344.9499999999998</c:v>
                </c:pt>
                <c:pt idx="187">
                  <c:v>2401.35</c:v>
                </c:pt>
                <c:pt idx="188">
                  <c:v>2397.35</c:v>
                </c:pt>
                <c:pt idx="189">
                  <c:v>2400.75</c:v>
                </c:pt>
                <c:pt idx="190">
                  <c:v>2483.8000000000002</c:v>
                </c:pt>
                <c:pt idx="191">
                  <c:v>2494.6</c:v>
                </c:pt>
                <c:pt idx="192">
                  <c:v>2464.5</c:v>
                </c:pt>
                <c:pt idx="193">
                  <c:v>2482.85</c:v>
                </c:pt>
                <c:pt idx="194">
                  <c:v>2479.15</c:v>
                </c:pt>
                <c:pt idx="195">
                  <c:v>2496.15</c:v>
                </c:pt>
                <c:pt idx="196">
                  <c:v>2462.1999999999998</c:v>
                </c:pt>
                <c:pt idx="197">
                  <c:v>2486.9</c:v>
                </c:pt>
                <c:pt idx="198">
                  <c:v>2479.1999999999998</c:v>
                </c:pt>
                <c:pt idx="199">
                  <c:v>2471.4499999999998</c:v>
                </c:pt>
                <c:pt idx="200">
                  <c:v>2445.25</c:v>
                </c:pt>
                <c:pt idx="201">
                  <c:v>2382.8000000000002</c:v>
                </c:pt>
                <c:pt idx="202">
                  <c:v>2410.35</c:v>
                </c:pt>
                <c:pt idx="203">
                  <c:v>2422.9</c:v>
                </c:pt>
                <c:pt idx="204">
                  <c:v>2389.1999999999998</c:v>
                </c:pt>
                <c:pt idx="205">
                  <c:v>2464.9499999999998</c:v>
                </c:pt>
                <c:pt idx="206">
                  <c:v>2461.5</c:v>
                </c:pt>
                <c:pt idx="207">
                  <c:v>2491.0500000000002</c:v>
                </c:pt>
                <c:pt idx="208">
                  <c:v>2507.6999999999998</c:v>
                </c:pt>
                <c:pt idx="209">
                  <c:v>2475.5</c:v>
                </c:pt>
                <c:pt idx="210">
                  <c:v>2500.6999999999998</c:v>
                </c:pt>
                <c:pt idx="211">
                  <c:v>2521.35</c:v>
                </c:pt>
                <c:pt idx="212">
                  <c:v>2524.8000000000002</c:v>
                </c:pt>
                <c:pt idx="213">
                  <c:v>2528.25</c:v>
                </c:pt>
                <c:pt idx="214">
                  <c:v>2554.9499999999998</c:v>
                </c:pt>
                <c:pt idx="215">
                  <c:v>2547.65</c:v>
                </c:pt>
                <c:pt idx="216">
                  <c:v>2575.8000000000002</c:v>
                </c:pt>
                <c:pt idx="217">
                  <c:v>2528.0500000000002</c:v>
                </c:pt>
                <c:pt idx="218">
                  <c:v>2505.1</c:v>
                </c:pt>
                <c:pt idx="219">
                  <c:v>2659.3</c:v>
                </c:pt>
                <c:pt idx="220">
                  <c:v>2681.7</c:v>
                </c:pt>
                <c:pt idx="221">
                  <c:v>2693.55</c:v>
                </c:pt>
                <c:pt idx="222">
                  <c:v>2717.1</c:v>
                </c:pt>
                <c:pt idx="223">
                  <c:v>2738.65</c:v>
                </c:pt>
                <c:pt idx="224">
                  <c:v>2781.25</c:v>
                </c:pt>
                <c:pt idx="225">
                  <c:v>2781.45</c:v>
                </c:pt>
                <c:pt idx="226">
                  <c:v>2789.1</c:v>
                </c:pt>
                <c:pt idx="227">
                  <c:v>2783.2</c:v>
                </c:pt>
                <c:pt idx="228">
                  <c:v>2754.7</c:v>
                </c:pt>
                <c:pt idx="229">
                  <c:v>2768.95</c:v>
                </c:pt>
                <c:pt idx="230">
                  <c:v>2818.8</c:v>
                </c:pt>
                <c:pt idx="231">
                  <c:v>2833.4</c:v>
                </c:pt>
                <c:pt idx="232">
                  <c:v>2848.75</c:v>
                </c:pt>
                <c:pt idx="233">
                  <c:v>2893.35</c:v>
                </c:pt>
                <c:pt idx="234">
                  <c:v>2923.75</c:v>
                </c:pt>
                <c:pt idx="235">
                  <c:v>2958.3</c:v>
                </c:pt>
                <c:pt idx="236">
                  <c:v>2966.25</c:v>
                </c:pt>
                <c:pt idx="237">
                  <c:v>2986.1</c:v>
                </c:pt>
                <c:pt idx="238">
                  <c:v>2948.95</c:v>
                </c:pt>
                <c:pt idx="239">
                  <c:v>2950.55</c:v>
                </c:pt>
                <c:pt idx="240">
                  <c:v>3028.55</c:v>
                </c:pt>
                <c:pt idx="241">
                  <c:v>2977.6</c:v>
                </c:pt>
                <c:pt idx="242">
                  <c:v>2911.75</c:v>
                </c:pt>
                <c:pt idx="243">
                  <c:v>2875.85</c:v>
                </c:pt>
                <c:pt idx="244">
                  <c:v>2873.5</c:v>
                </c:pt>
                <c:pt idx="245">
                  <c:v>2867.1</c:v>
                </c:pt>
                <c:pt idx="246">
                  <c:v>2932.95</c:v>
                </c:pt>
                <c:pt idx="247">
                  <c:v>2956.4</c:v>
                </c:pt>
                <c:pt idx="248">
                  <c:v>2904.15</c:v>
                </c:pt>
                <c:pt idx="249">
                  <c:v>2898.6</c:v>
                </c:pt>
                <c:pt idx="250">
                  <c:v>2921.8</c:v>
                </c:pt>
                <c:pt idx="251">
                  <c:v>2838.95</c:v>
                </c:pt>
                <c:pt idx="252">
                  <c:v>2838.45</c:v>
                </c:pt>
                <c:pt idx="253">
                  <c:v>2841.25</c:v>
                </c:pt>
                <c:pt idx="254">
                  <c:v>2794.3</c:v>
                </c:pt>
                <c:pt idx="255">
                  <c:v>2789.05</c:v>
                </c:pt>
                <c:pt idx="256">
                  <c:v>2778</c:v>
                </c:pt>
                <c:pt idx="257">
                  <c:v>2785.25</c:v>
                </c:pt>
                <c:pt idx="258">
                  <c:v>2764.35</c:v>
                </c:pt>
                <c:pt idx="259">
                  <c:v>2766.9</c:v>
                </c:pt>
                <c:pt idx="260">
                  <c:v>2821.15</c:v>
                </c:pt>
                <c:pt idx="261">
                  <c:v>2815.6</c:v>
                </c:pt>
                <c:pt idx="262">
                  <c:v>2792.8</c:v>
                </c:pt>
                <c:pt idx="263">
                  <c:v>2791.2</c:v>
                </c:pt>
                <c:pt idx="264">
                  <c:v>2751.05</c:v>
                </c:pt>
                <c:pt idx="265">
                  <c:v>2742.55</c:v>
                </c:pt>
                <c:pt idx="266">
                  <c:v>2748.25</c:v>
                </c:pt>
                <c:pt idx="267">
                  <c:v>2722.05</c:v>
                </c:pt>
                <c:pt idx="268">
                  <c:v>2741.4</c:v>
                </c:pt>
                <c:pt idx="269">
                  <c:v>2748.7</c:v>
                </c:pt>
                <c:pt idx="270">
                  <c:v>2747.2</c:v>
                </c:pt>
                <c:pt idx="271">
                  <c:v>2733.2</c:v>
                </c:pt>
                <c:pt idx="272">
                  <c:v>2744.05</c:v>
                </c:pt>
                <c:pt idx="273">
                  <c:v>2750.05</c:v>
                </c:pt>
                <c:pt idx="274">
                  <c:v>2715.9</c:v>
                </c:pt>
                <c:pt idx="275">
                  <c:v>2692.55</c:v>
                </c:pt>
                <c:pt idx="276">
                  <c:v>2715.55</c:v>
                </c:pt>
                <c:pt idx="277">
                  <c:v>2705.65</c:v>
                </c:pt>
                <c:pt idx="278">
                  <c:v>2691.4</c:v>
                </c:pt>
                <c:pt idx="279">
                  <c:v>2711.6</c:v>
                </c:pt>
                <c:pt idx="280">
                  <c:v>2711.05</c:v>
                </c:pt>
                <c:pt idx="281">
                  <c:v>2707.2</c:v>
                </c:pt>
                <c:pt idx="282">
                  <c:v>2717.05</c:v>
                </c:pt>
                <c:pt idx="283">
                  <c:v>2766.35</c:v>
                </c:pt>
                <c:pt idx="284">
                  <c:v>2735.3</c:v>
                </c:pt>
                <c:pt idx="285">
                  <c:v>2727</c:v>
                </c:pt>
                <c:pt idx="286">
                  <c:v>2738.4</c:v>
                </c:pt>
                <c:pt idx="287">
                  <c:v>2688.45</c:v>
                </c:pt>
                <c:pt idx="288">
                  <c:v>2620.3000000000002</c:v>
                </c:pt>
                <c:pt idx="289">
                  <c:v>2622.25</c:v>
                </c:pt>
                <c:pt idx="290">
                  <c:v>2608.85</c:v>
                </c:pt>
                <c:pt idx="291">
                  <c:v>2610.4499999999998</c:v>
                </c:pt>
                <c:pt idx="292">
                  <c:v>2590.15</c:v>
                </c:pt>
                <c:pt idx="293">
                  <c:v>2587.15</c:v>
                </c:pt>
                <c:pt idx="294">
                  <c:v>2547</c:v>
                </c:pt>
                <c:pt idx="295">
                  <c:v>2495.9499999999998</c:v>
                </c:pt>
                <c:pt idx="296">
                  <c:v>2510.35</c:v>
                </c:pt>
                <c:pt idx="297">
                  <c:v>2485.15</c:v>
                </c:pt>
                <c:pt idx="298">
                  <c:v>2505.1</c:v>
                </c:pt>
                <c:pt idx="299">
                  <c:v>2473.0500000000002</c:v>
                </c:pt>
                <c:pt idx="300">
                  <c:v>2462.15</c:v>
                </c:pt>
                <c:pt idx="301">
                  <c:v>2445.6</c:v>
                </c:pt>
                <c:pt idx="302">
                  <c:v>2432.1999999999998</c:v>
                </c:pt>
                <c:pt idx="303">
                  <c:v>2442.1999999999998</c:v>
                </c:pt>
                <c:pt idx="304">
                  <c:v>2441.3000000000002</c:v>
                </c:pt>
                <c:pt idx="305">
                  <c:v>2482.1999999999998</c:v>
                </c:pt>
                <c:pt idx="306">
                  <c:v>2457</c:v>
                </c:pt>
                <c:pt idx="307">
                  <c:v>2486.25</c:v>
                </c:pt>
                <c:pt idx="308">
                  <c:v>2479.75</c:v>
                </c:pt>
                <c:pt idx="309">
                  <c:v>2487.4</c:v>
                </c:pt>
                <c:pt idx="310">
                  <c:v>2528.6999999999998</c:v>
                </c:pt>
                <c:pt idx="311">
                  <c:v>2556.35</c:v>
                </c:pt>
                <c:pt idx="312">
                  <c:v>2565.35</c:v>
                </c:pt>
                <c:pt idx="313">
                  <c:v>2577.8000000000002</c:v>
                </c:pt>
                <c:pt idx="314">
                  <c:v>2549.6</c:v>
                </c:pt>
                <c:pt idx="315">
                  <c:v>2602.75</c:v>
                </c:pt>
                <c:pt idx="316">
                  <c:v>2496.3000000000002</c:v>
                </c:pt>
                <c:pt idx="317">
                  <c:v>2355.9</c:v>
                </c:pt>
                <c:pt idx="318">
                  <c:v>2329.0500000000002</c:v>
                </c:pt>
                <c:pt idx="319">
                  <c:v>2351.4</c:v>
                </c:pt>
                <c:pt idx="320">
                  <c:v>2373.4</c:v>
                </c:pt>
                <c:pt idx="321">
                  <c:v>2395.9499999999998</c:v>
                </c:pt>
                <c:pt idx="322">
                  <c:v>2384.5</c:v>
                </c:pt>
                <c:pt idx="323">
                  <c:v>2369.0500000000002</c:v>
                </c:pt>
                <c:pt idx="324">
                  <c:v>2382.5</c:v>
                </c:pt>
                <c:pt idx="325">
                  <c:v>2366.9</c:v>
                </c:pt>
                <c:pt idx="326">
                  <c:v>2310.6999999999998</c:v>
                </c:pt>
                <c:pt idx="327">
                  <c:v>2320.35</c:v>
                </c:pt>
                <c:pt idx="328">
                  <c:v>2343.15</c:v>
                </c:pt>
                <c:pt idx="329">
                  <c:v>2323.3000000000002</c:v>
                </c:pt>
                <c:pt idx="330">
                  <c:v>2349.6</c:v>
                </c:pt>
                <c:pt idx="331">
                  <c:v>2360.65</c:v>
                </c:pt>
                <c:pt idx="332">
                  <c:v>2362.5500000000002</c:v>
                </c:pt>
                <c:pt idx="333">
                  <c:v>2325.65</c:v>
                </c:pt>
                <c:pt idx="334">
                  <c:v>2341.0500000000002</c:v>
                </c:pt>
                <c:pt idx="335">
                  <c:v>2379.4</c:v>
                </c:pt>
                <c:pt idx="336">
                  <c:v>2256.1999999999998</c:v>
                </c:pt>
                <c:pt idx="337">
                  <c:v>2217.0500000000002</c:v>
                </c:pt>
                <c:pt idx="338">
                  <c:v>2226.3000000000002</c:v>
                </c:pt>
                <c:pt idx="339">
                  <c:v>2230.4499999999998</c:v>
                </c:pt>
                <c:pt idx="340">
                  <c:v>2226.1</c:v>
                </c:pt>
                <c:pt idx="341">
                  <c:v>2222.65</c:v>
                </c:pt>
                <c:pt idx="342">
                  <c:v>2230.85</c:v>
                </c:pt>
                <c:pt idx="343">
                  <c:v>2260.25</c:v>
                </c:pt>
                <c:pt idx="344">
                  <c:v>2262.75</c:v>
                </c:pt>
                <c:pt idx="345">
                  <c:v>2241.5</c:v>
                </c:pt>
                <c:pt idx="346">
                  <c:v>2231.6</c:v>
                </c:pt>
                <c:pt idx="347">
                  <c:v>2214.8000000000002</c:v>
                </c:pt>
                <c:pt idx="348">
                  <c:v>2220.8000000000002</c:v>
                </c:pt>
                <c:pt idx="349">
                  <c:v>2194.0500000000002</c:v>
                </c:pt>
                <c:pt idx="350">
                  <c:v>2232.3000000000002</c:v>
                </c:pt>
                <c:pt idx="351">
                  <c:v>2260.9</c:v>
                </c:pt>
                <c:pt idx="352">
                  <c:v>2264.15</c:v>
                </c:pt>
                <c:pt idx="353">
                  <c:v>2268.9499999999998</c:v>
                </c:pt>
                <c:pt idx="354">
                  <c:v>2266.9499999999998</c:v>
                </c:pt>
                <c:pt idx="355">
                  <c:v>2264.9499999999998</c:v>
                </c:pt>
                <c:pt idx="356">
                  <c:v>2265.1999999999998</c:v>
                </c:pt>
                <c:pt idx="357">
                  <c:v>2286.6999999999998</c:v>
                </c:pt>
                <c:pt idx="358">
                  <c:v>2285.9</c:v>
                </c:pt>
                <c:pt idx="359">
                  <c:v>2264.35</c:v>
                </c:pt>
                <c:pt idx="360">
                  <c:v>2239.6999999999998</c:v>
                </c:pt>
                <c:pt idx="361">
                  <c:v>2240</c:v>
                </c:pt>
                <c:pt idx="362">
                  <c:v>2256.5500000000002</c:v>
                </c:pt>
                <c:pt idx="363">
                  <c:v>2242.35</c:v>
                </c:pt>
                <c:pt idx="364">
                  <c:v>2241.9499999999998</c:v>
                </c:pt>
                <c:pt idx="365">
                  <c:v>2266.9499999999998</c:v>
                </c:pt>
                <c:pt idx="366">
                  <c:v>2299.9499999999998</c:v>
                </c:pt>
                <c:pt idx="367">
                  <c:v>2327.6999999999998</c:v>
                </c:pt>
                <c:pt idx="368">
                  <c:v>2334.6</c:v>
                </c:pt>
                <c:pt idx="369">
                  <c:v>2312.6</c:v>
                </c:pt>
                <c:pt idx="370">
                  <c:v>2378.15</c:v>
                </c:pt>
                <c:pt idx="371">
                  <c:v>2389.85</c:v>
                </c:pt>
                <c:pt idx="372">
                  <c:v>2419.5500000000002</c:v>
                </c:pt>
                <c:pt idx="373">
                  <c:v>2400.8000000000002</c:v>
                </c:pt>
                <c:pt idx="374">
                  <c:v>2399.85</c:v>
                </c:pt>
                <c:pt idx="375">
                  <c:v>2422</c:v>
                </c:pt>
                <c:pt idx="376">
                  <c:v>2409.6999999999998</c:v>
                </c:pt>
                <c:pt idx="377">
                  <c:v>2412.3000000000002</c:v>
                </c:pt>
                <c:pt idx="378">
                  <c:v>2421.5500000000002</c:v>
                </c:pt>
                <c:pt idx="379">
                  <c:v>2405.3000000000002</c:v>
                </c:pt>
                <c:pt idx="380">
                  <c:v>2404.25</c:v>
                </c:pt>
                <c:pt idx="381">
                  <c:v>2394.1</c:v>
                </c:pt>
                <c:pt idx="382">
                  <c:v>2388.1</c:v>
                </c:pt>
                <c:pt idx="383">
                  <c:v>2407.1</c:v>
                </c:pt>
                <c:pt idx="384">
                  <c:v>2404.1</c:v>
                </c:pt>
                <c:pt idx="385">
                  <c:v>2387.15</c:v>
                </c:pt>
                <c:pt idx="386">
                  <c:v>2375.25</c:v>
                </c:pt>
                <c:pt idx="387">
                  <c:v>2350.85</c:v>
                </c:pt>
                <c:pt idx="388">
                  <c:v>2387.9499999999998</c:v>
                </c:pt>
                <c:pt idx="389">
                  <c:v>2394</c:v>
                </c:pt>
                <c:pt idx="390">
                  <c:v>2385.65</c:v>
                </c:pt>
                <c:pt idx="391">
                  <c:v>2424.15</c:v>
                </c:pt>
                <c:pt idx="392">
                  <c:v>2417.0500000000002</c:v>
                </c:pt>
                <c:pt idx="393">
                  <c:v>2425.4499999999998</c:v>
                </c:pt>
                <c:pt idx="394">
                  <c:v>2426.35</c:v>
                </c:pt>
                <c:pt idx="395">
                  <c:v>2419.5</c:v>
                </c:pt>
                <c:pt idx="396">
                  <c:v>2452.6</c:v>
                </c:pt>
                <c:pt idx="397">
                  <c:v>2473.6</c:v>
                </c:pt>
                <c:pt idx="398">
                  <c:v>2481.5500000000002</c:v>
                </c:pt>
                <c:pt idx="399">
                  <c:v>2458.65</c:v>
                </c:pt>
                <c:pt idx="400">
                  <c:v>2444.4</c:v>
                </c:pt>
                <c:pt idx="401">
                  <c:v>2428.3000000000002</c:v>
                </c:pt>
                <c:pt idx="402">
                  <c:v>2441.65</c:v>
                </c:pt>
                <c:pt idx="403">
                  <c:v>2375.5500000000002</c:v>
                </c:pt>
                <c:pt idx="404">
                  <c:v>2565.4</c:v>
                </c:pt>
                <c:pt idx="405">
                  <c:v>2548</c:v>
                </c:pt>
                <c:pt idx="406">
                  <c:v>2562.9</c:v>
                </c:pt>
                <c:pt idx="407">
                  <c:v>2569.1</c:v>
                </c:pt>
                <c:pt idx="408">
                  <c:v>2573.1999999999998</c:v>
                </c:pt>
                <c:pt idx="409">
                  <c:v>2544</c:v>
                </c:pt>
                <c:pt idx="410">
                  <c:v>2536.1999999999998</c:v>
                </c:pt>
                <c:pt idx="411">
                  <c:v>2577.4</c:v>
                </c:pt>
                <c:pt idx="412">
                  <c:v>2579.75</c:v>
                </c:pt>
                <c:pt idx="413">
                  <c:v>2578.25</c:v>
                </c:pt>
                <c:pt idx="414">
                  <c:v>2620.0500000000002</c:v>
                </c:pt>
                <c:pt idx="415">
                  <c:v>2592.5500000000002</c:v>
                </c:pt>
                <c:pt idx="416">
                  <c:v>2606.5500000000002</c:v>
                </c:pt>
                <c:pt idx="417">
                  <c:v>2613.8000000000002</c:v>
                </c:pt>
                <c:pt idx="418">
                  <c:v>2654.75</c:v>
                </c:pt>
                <c:pt idx="419">
                  <c:v>2663.95</c:v>
                </c:pt>
                <c:pt idx="420">
                  <c:v>2633.8</c:v>
                </c:pt>
                <c:pt idx="421">
                  <c:v>2608.3000000000002</c:v>
                </c:pt>
                <c:pt idx="422">
                  <c:v>2584.75</c:v>
                </c:pt>
                <c:pt idx="423">
                  <c:v>2575.6</c:v>
                </c:pt>
                <c:pt idx="424">
                  <c:v>2553.1999999999998</c:v>
                </c:pt>
                <c:pt idx="425">
                  <c:v>2557.5</c:v>
                </c:pt>
                <c:pt idx="426">
                  <c:v>2560.6999999999998</c:v>
                </c:pt>
                <c:pt idx="427">
                  <c:v>2535.5</c:v>
                </c:pt>
                <c:pt idx="428">
                  <c:v>2522.9</c:v>
                </c:pt>
                <c:pt idx="429">
                  <c:v>2516.35</c:v>
                </c:pt>
                <c:pt idx="430">
                  <c:v>2511.9</c:v>
                </c:pt>
                <c:pt idx="431">
                  <c:v>2502.75</c:v>
                </c:pt>
                <c:pt idx="432">
                  <c:v>2503.65</c:v>
                </c:pt>
                <c:pt idx="433">
                  <c:v>2522.3000000000002</c:v>
                </c:pt>
                <c:pt idx="434">
                  <c:v>2518.25</c:v>
                </c:pt>
                <c:pt idx="435">
                  <c:v>2567.65</c:v>
                </c:pt>
                <c:pt idx="436">
                  <c:v>2563.25</c:v>
                </c:pt>
                <c:pt idx="437">
                  <c:v>2602.3000000000002</c:v>
                </c:pt>
                <c:pt idx="438">
                  <c:v>2563.65</c:v>
                </c:pt>
                <c:pt idx="439">
                  <c:v>2545.5500000000002</c:v>
                </c:pt>
                <c:pt idx="440">
                  <c:v>2525.0500000000002</c:v>
                </c:pt>
                <c:pt idx="441">
                  <c:v>2510.5500000000002</c:v>
                </c:pt>
                <c:pt idx="442">
                  <c:v>2515.1999999999998</c:v>
                </c:pt>
                <c:pt idx="443">
                  <c:v>2519.9</c:v>
                </c:pt>
                <c:pt idx="444">
                  <c:v>2521.9</c:v>
                </c:pt>
                <c:pt idx="445">
                  <c:v>2505.25</c:v>
                </c:pt>
                <c:pt idx="446">
                  <c:v>2506.4499999999998</c:v>
                </c:pt>
                <c:pt idx="447">
                  <c:v>2528.8000000000002</c:v>
                </c:pt>
                <c:pt idx="448">
                  <c:v>2491.1999999999998</c:v>
                </c:pt>
                <c:pt idx="449">
                  <c:v>2486.4</c:v>
                </c:pt>
                <c:pt idx="450">
                  <c:v>2478.15</c:v>
                </c:pt>
                <c:pt idx="451">
                  <c:v>2486.5500000000002</c:v>
                </c:pt>
                <c:pt idx="452">
                  <c:v>2476.6999999999998</c:v>
                </c:pt>
                <c:pt idx="453">
                  <c:v>2519.35</c:v>
                </c:pt>
                <c:pt idx="454">
                  <c:v>2496.4499999999998</c:v>
                </c:pt>
                <c:pt idx="455">
                  <c:v>2497.4</c:v>
                </c:pt>
                <c:pt idx="456">
                  <c:v>2509.25</c:v>
                </c:pt>
                <c:pt idx="457">
                  <c:v>2486.8000000000002</c:v>
                </c:pt>
                <c:pt idx="458">
                  <c:v>2472.25</c:v>
                </c:pt>
                <c:pt idx="459">
                  <c:v>2484</c:v>
                </c:pt>
                <c:pt idx="460">
                  <c:v>2478.9</c:v>
                </c:pt>
                <c:pt idx="461">
                  <c:v>2482.0500000000002</c:v>
                </c:pt>
                <c:pt idx="462">
                  <c:v>2476.4</c:v>
                </c:pt>
                <c:pt idx="463">
                  <c:v>2477.3000000000002</c:v>
                </c:pt>
                <c:pt idx="464">
                  <c:v>2483.5</c:v>
                </c:pt>
                <c:pt idx="465">
                  <c:v>2495.15</c:v>
                </c:pt>
                <c:pt idx="466">
                  <c:v>2548.1</c:v>
                </c:pt>
                <c:pt idx="467">
                  <c:v>2548.25</c:v>
                </c:pt>
                <c:pt idx="468">
                  <c:v>2556.15</c:v>
                </c:pt>
                <c:pt idx="469">
                  <c:v>2558.3000000000002</c:v>
                </c:pt>
                <c:pt idx="470">
                  <c:v>2569.4499999999998</c:v>
                </c:pt>
                <c:pt idx="471">
                  <c:v>2557</c:v>
                </c:pt>
                <c:pt idx="472">
                  <c:v>2556.4</c:v>
                </c:pt>
                <c:pt idx="473">
                  <c:v>2516.1999999999998</c:v>
                </c:pt>
                <c:pt idx="474">
                  <c:v>2511.3000000000002</c:v>
                </c:pt>
                <c:pt idx="475">
                  <c:v>2499.4</c:v>
                </c:pt>
                <c:pt idx="476">
                  <c:v>2519.5500000000002</c:v>
                </c:pt>
                <c:pt idx="477">
                  <c:v>2507.85</c:v>
                </c:pt>
                <c:pt idx="478">
                  <c:v>2468.9</c:v>
                </c:pt>
                <c:pt idx="479">
                  <c:v>2465.6</c:v>
                </c:pt>
                <c:pt idx="480">
                  <c:v>2460.35</c:v>
                </c:pt>
                <c:pt idx="481">
                  <c:v>2501.75</c:v>
                </c:pt>
                <c:pt idx="482">
                  <c:v>2478.9499999999998</c:v>
                </c:pt>
                <c:pt idx="483">
                  <c:v>2475.85</c:v>
                </c:pt>
                <c:pt idx="484">
                  <c:v>2482.4499999999998</c:v>
                </c:pt>
                <c:pt idx="485">
                  <c:v>2473.35</c:v>
                </c:pt>
                <c:pt idx="486">
                  <c:v>2466.85</c:v>
                </c:pt>
                <c:pt idx="487">
                  <c:v>2488.65</c:v>
                </c:pt>
                <c:pt idx="488">
                  <c:v>2469.6999999999998</c:v>
                </c:pt>
                <c:pt idx="489">
                  <c:v>2500.8000000000002</c:v>
                </c:pt>
                <c:pt idx="490">
                  <c:v>2506.5500000000002</c:v>
                </c:pt>
                <c:pt idx="491">
                  <c:v>2498.85</c:v>
                </c:pt>
                <c:pt idx="492">
                  <c:v>2536.25</c:v>
                </c:pt>
                <c:pt idx="493">
                  <c:v>2513.8000000000002</c:v>
                </c:pt>
                <c:pt idx="494">
                  <c:v>2507.4499999999998</c:v>
                </c:pt>
                <c:pt idx="495">
                  <c:v>2523.5</c:v>
                </c:pt>
                <c:pt idx="496">
                  <c:v>2507.0500000000002</c:v>
                </c:pt>
                <c:pt idx="497">
                  <c:v>2501.4</c:v>
                </c:pt>
                <c:pt idx="498">
                  <c:v>2504.8000000000002</c:v>
                </c:pt>
                <c:pt idx="499">
                  <c:v>2505.0500000000002</c:v>
                </c:pt>
                <c:pt idx="500">
                  <c:v>2531.9499999999998</c:v>
                </c:pt>
                <c:pt idx="501">
                  <c:v>2526.15</c:v>
                </c:pt>
                <c:pt idx="502">
                  <c:v>2555.6999999999998</c:v>
                </c:pt>
                <c:pt idx="503">
                  <c:v>2563.5500000000002</c:v>
                </c:pt>
                <c:pt idx="504">
                  <c:v>2581.25</c:v>
                </c:pt>
                <c:pt idx="505">
                  <c:v>2574.0500000000002</c:v>
                </c:pt>
                <c:pt idx="506">
                  <c:v>2565.8000000000002</c:v>
                </c:pt>
                <c:pt idx="507">
                  <c:v>2562.75</c:v>
                </c:pt>
                <c:pt idx="508">
                  <c:v>2554.75</c:v>
                </c:pt>
                <c:pt idx="509">
                  <c:v>2543.25</c:v>
                </c:pt>
                <c:pt idx="510">
                  <c:v>2552.6</c:v>
                </c:pt>
                <c:pt idx="511">
                  <c:v>2533.1</c:v>
                </c:pt>
                <c:pt idx="512">
                  <c:v>2501.8000000000002</c:v>
                </c:pt>
                <c:pt idx="513">
                  <c:v>2536.6999999999998</c:v>
                </c:pt>
                <c:pt idx="514">
                  <c:v>2552.1999999999998</c:v>
                </c:pt>
                <c:pt idx="515">
                  <c:v>2565.85</c:v>
                </c:pt>
                <c:pt idx="516">
                  <c:v>2569.1999999999998</c:v>
                </c:pt>
                <c:pt idx="517">
                  <c:v>2546</c:v>
                </c:pt>
                <c:pt idx="518">
                  <c:v>2551.3000000000002</c:v>
                </c:pt>
                <c:pt idx="519">
                  <c:v>2568.9499999999998</c:v>
                </c:pt>
                <c:pt idx="520">
                  <c:v>2551.1</c:v>
                </c:pt>
                <c:pt idx="521">
                  <c:v>2560.8000000000002</c:v>
                </c:pt>
                <c:pt idx="522">
                  <c:v>2584.6</c:v>
                </c:pt>
                <c:pt idx="523">
                  <c:v>2569.85</c:v>
                </c:pt>
                <c:pt idx="524">
                  <c:v>2583.3000000000002</c:v>
                </c:pt>
                <c:pt idx="525">
                  <c:v>2568.15</c:v>
                </c:pt>
                <c:pt idx="526">
                  <c:v>2580.25</c:v>
                </c:pt>
                <c:pt idx="527">
                  <c:v>2604</c:v>
                </c:pt>
                <c:pt idx="528">
                  <c:v>2703.25</c:v>
                </c:pt>
                <c:pt idx="529">
                  <c:v>2671.6</c:v>
                </c:pt>
                <c:pt idx="530">
                  <c:v>2682.8</c:v>
                </c:pt>
                <c:pt idx="531">
                  <c:v>2681.7</c:v>
                </c:pt>
                <c:pt idx="532">
                  <c:v>2676.9</c:v>
                </c:pt>
                <c:pt idx="533">
                  <c:v>2654.7</c:v>
                </c:pt>
                <c:pt idx="534">
                  <c:v>2673.65</c:v>
                </c:pt>
                <c:pt idx="535">
                  <c:v>2684.5</c:v>
                </c:pt>
                <c:pt idx="536">
                  <c:v>2656.55</c:v>
                </c:pt>
                <c:pt idx="537">
                  <c:v>2698.1</c:v>
                </c:pt>
                <c:pt idx="538">
                  <c:v>2757.1</c:v>
                </c:pt>
                <c:pt idx="539">
                  <c:v>2755.85</c:v>
                </c:pt>
                <c:pt idx="540">
                  <c:v>2700</c:v>
                </c:pt>
                <c:pt idx="541">
                  <c:v>2701.05</c:v>
                </c:pt>
                <c:pt idx="542">
                  <c:v>2678.15</c:v>
                </c:pt>
                <c:pt idx="543">
                  <c:v>2661.25</c:v>
                </c:pt>
                <c:pt idx="544">
                  <c:v>2651.35</c:v>
                </c:pt>
                <c:pt idx="545">
                  <c:v>2652.1</c:v>
                </c:pt>
                <c:pt idx="546">
                  <c:v>2641.6</c:v>
                </c:pt>
                <c:pt idx="547">
                  <c:v>2654.35</c:v>
                </c:pt>
                <c:pt idx="548">
                  <c:v>2676.6</c:v>
                </c:pt>
                <c:pt idx="549">
                  <c:v>2676.1</c:v>
                </c:pt>
                <c:pt idx="550">
                  <c:v>2683.25</c:v>
                </c:pt>
                <c:pt idx="551">
                  <c:v>2715.65</c:v>
                </c:pt>
                <c:pt idx="552">
                  <c:v>2689.7</c:v>
                </c:pt>
                <c:pt idx="553">
                  <c:v>2698.75</c:v>
                </c:pt>
                <c:pt idx="554">
                  <c:v>2675.9</c:v>
                </c:pt>
                <c:pt idx="555">
                  <c:v>2643.45</c:v>
                </c:pt>
                <c:pt idx="556">
                  <c:v>2636.2</c:v>
                </c:pt>
                <c:pt idx="557">
                  <c:v>2679.9</c:v>
                </c:pt>
                <c:pt idx="558">
                  <c:v>2716.2</c:v>
                </c:pt>
                <c:pt idx="559">
                  <c:v>2691.15</c:v>
                </c:pt>
                <c:pt idx="560">
                  <c:v>2695.8</c:v>
                </c:pt>
                <c:pt idx="561">
                  <c:v>2716.7</c:v>
                </c:pt>
                <c:pt idx="562">
                  <c:v>2697.9</c:v>
                </c:pt>
                <c:pt idx="563">
                  <c:v>2667.55</c:v>
                </c:pt>
                <c:pt idx="564">
                  <c:v>2656.55</c:v>
                </c:pt>
                <c:pt idx="565">
                  <c:v>2650.3</c:v>
                </c:pt>
                <c:pt idx="566">
                  <c:v>2652.35</c:v>
                </c:pt>
                <c:pt idx="567">
                  <c:v>2597.25</c:v>
                </c:pt>
                <c:pt idx="568">
                  <c:v>2614.9499999999998</c:v>
                </c:pt>
                <c:pt idx="569">
                  <c:v>2628.3</c:v>
                </c:pt>
                <c:pt idx="570">
                  <c:v>2638.1</c:v>
                </c:pt>
                <c:pt idx="571">
                  <c:v>2641.45</c:v>
                </c:pt>
                <c:pt idx="572">
                  <c:v>2627.55</c:v>
                </c:pt>
                <c:pt idx="573">
                  <c:v>2661.75</c:v>
                </c:pt>
                <c:pt idx="574">
                  <c:v>2675.9</c:v>
                </c:pt>
                <c:pt idx="575">
                  <c:v>2662.25</c:v>
                </c:pt>
                <c:pt idx="576">
                  <c:v>2623.4</c:v>
                </c:pt>
                <c:pt idx="577">
                  <c:v>2592.4</c:v>
                </c:pt>
                <c:pt idx="578">
                  <c:v>2522.6999999999998</c:v>
                </c:pt>
                <c:pt idx="579">
                  <c:v>2515.8000000000002</c:v>
                </c:pt>
                <c:pt idx="580">
                  <c:v>2516.3000000000002</c:v>
                </c:pt>
                <c:pt idx="581">
                  <c:v>2500.75</c:v>
                </c:pt>
                <c:pt idx="582">
                  <c:v>2506.75</c:v>
                </c:pt>
                <c:pt idx="583">
                  <c:v>2486</c:v>
                </c:pt>
                <c:pt idx="584">
                  <c:v>2451.6999999999998</c:v>
                </c:pt>
                <c:pt idx="585">
                  <c:v>2457.3000000000002</c:v>
                </c:pt>
                <c:pt idx="586">
                  <c:v>2468.9499999999998</c:v>
                </c:pt>
                <c:pt idx="587">
                  <c:v>2510.8000000000002</c:v>
                </c:pt>
                <c:pt idx="588">
                  <c:v>2490.4499999999998</c:v>
                </c:pt>
                <c:pt idx="589">
                  <c:v>2499.75</c:v>
                </c:pt>
                <c:pt idx="590">
                  <c:v>2497.9499999999998</c:v>
                </c:pt>
                <c:pt idx="591">
                  <c:v>2492.6</c:v>
                </c:pt>
                <c:pt idx="592">
                  <c:v>2531.6</c:v>
                </c:pt>
                <c:pt idx="593">
                  <c:v>2541.0500000000002</c:v>
                </c:pt>
                <c:pt idx="594">
                  <c:v>2551.85</c:v>
                </c:pt>
                <c:pt idx="595">
                  <c:v>2536.1999999999998</c:v>
                </c:pt>
                <c:pt idx="596">
                  <c:v>2528.9499999999998</c:v>
                </c:pt>
                <c:pt idx="597">
                  <c:v>2547.75</c:v>
                </c:pt>
                <c:pt idx="598">
                  <c:v>2532.15</c:v>
                </c:pt>
                <c:pt idx="599">
                  <c:v>2565.25</c:v>
                </c:pt>
                <c:pt idx="600">
                  <c:v>2582.75</c:v>
                </c:pt>
                <c:pt idx="601">
                  <c:v>2536.1</c:v>
                </c:pt>
                <c:pt idx="602">
                  <c:v>2560.35</c:v>
                </c:pt>
                <c:pt idx="603">
                  <c:v>2530.85</c:v>
                </c:pt>
                <c:pt idx="604">
                  <c:v>2482.8000000000002</c:v>
                </c:pt>
                <c:pt idx="605">
                  <c:v>2499</c:v>
                </c:pt>
                <c:pt idx="606">
                  <c:v>2480.8000000000002</c:v>
                </c:pt>
                <c:pt idx="607">
                  <c:v>2485.1</c:v>
                </c:pt>
                <c:pt idx="608">
                  <c:v>2476.35</c:v>
                </c:pt>
                <c:pt idx="609">
                  <c:v>2462.6</c:v>
                </c:pt>
                <c:pt idx="610">
                  <c:v>2511.1999999999998</c:v>
                </c:pt>
                <c:pt idx="611">
                  <c:v>2447.4</c:v>
                </c:pt>
                <c:pt idx="612">
                  <c:v>2459.35</c:v>
                </c:pt>
                <c:pt idx="613">
                  <c:v>2406.1</c:v>
                </c:pt>
                <c:pt idx="614">
                  <c:v>2442.4499999999998</c:v>
                </c:pt>
                <c:pt idx="615">
                  <c:v>2455.1</c:v>
                </c:pt>
                <c:pt idx="616">
                  <c:v>2465.4499999999998</c:v>
                </c:pt>
                <c:pt idx="617">
                  <c:v>2461.4</c:v>
                </c:pt>
                <c:pt idx="618">
                  <c:v>2485.1</c:v>
                </c:pt>
                <c:pt idx="619">
                  <c:v>2484.85</c:v>
                </c:pt>
                <c:pt idx="620">
                  <c:v>2471</c:v>
                </c:pt>
                <c:pt idx="621">
                  <c:v>2455.35</c:v>
                </c:pt>
                <c:pt idx="622">
                  <c:v>2466.25</c:v>
                </c:pt>
                <c:pt idx="623">
                  <c:v>2460.65</c:v>
                </c:pt>
                <c:pt idx="624">
                  <c:v>2468.15</c:v>
                </c:pt>
                <c:pt idx="625">
                  <c:v>2484.1999999999998</c:v>
                </c:pt>
                <c:pt idx="626">
                  <c:v>2490.65</c:v>
                </c:pt>
                <c:pt idx="627">
                  <c:v>2494.0500000000002</c:v>
                </c:pt>
                <c:pt idx="628">
                  <c:v>2516.15</c:v>
                </c:pt>
                <c:pt idx="629">
                  <c:v>2511.4499999999998</c:v>
                </c:pt>
                <c:pt idx="630">
                  <c:v>2515.5</c:v>
                </c:pt>
                <c:pt idx="631">
                  <c:v>2527.1</c:v>
                </c:pt>
                <c:pt idx="632">
                  <c:v>2548.4499999999998</c:v>
                </c:pt>
                <c:pt idx="633">
                  <c:v>2579.6</c:v>
                </c:pt>
                <c:pt idx="634">
                  <c:v>2581</c:v>
                </c:pt>
                <c:pt idx="635">
                  <c:v>2577.5</c:v>
                </c:pt>
                <c:pt idx="636">
                  <c:v>2586.6999999999998</c:v>
                </c:pt>
                <c:pt idx="637">
                  <c:v>2582.8000000000002</c:v>
                </c:pt>
                <c:pt idx="638">
                  <c:v>2601.1999999999998</c:v>
                </c:pt>
                <c:pt idx="639">
                  <c:v>2637.6</c:v>
                </c:pt>
                <c:pt idx="640">
                  <c:v>2648.75</c:v>
                </c:pt>
                <c:pt idx="641">
                  <c:v>2634.85</c:v>
                </c:pt>
                <c:pt idx="642">
                  <c:v>2574.25</c:v>
                </c:pt>
                <c:pt idx="643">
                  <c:v>2576.75</c:v>
                </c:pt>
                <c:pt idx="644">
                  <c:v>2568.15</c:v>
                </c:pt>
                <c:pt idx="645">
                  <c:v>2612.15</c:v>
                </c:pt>
                <c:pt idx="646">
                  <c:v>2622.35</c:v>
                </c:pt>
                <c:pt idx="647">
                  <c:v>2600.5</c:v>
                </c:pt>
                <c:pt idx="648">
                  <c:v>2596.4</c:v>
                </c:pt>
                <c:pt idx="649">
                  <c:v>2548.75</c:v>
                </c:pt>
                <c:pt idx="650">
                  <c:v>2649.75</c:v>
                </c:pt>
                <c:pt idx="651">
                  <c:v>2686.2</c:v>
                </c:pt>
                <c:pt idx="652">
                  <c:v>2667.55</c:v>
                </c:pt>
                <c:pt idx="653">
                  <c:v>2597.1</c:v>
                </c:pt>
                <c:pt idx="654">
                  <c:v>2624</c:v>
                </c:pt>
                <c:pt idx="655">
                  <c:v>2590.0500000000002</c:v>
                </c:pt>
                <c:pt idx="656">
                  <c:v>2593.25</c:v>
                </c:pt>
                <c:pt idx="657">
                  <c:v>2643.85</c:v>
                </c:pt>
                <c:pt idx="658">
                  <c:v>2624.05</c:v>
                </c:pt>
                <c:pt idx="659">
                  <c:v>2576.4499999999998</c:v>
                </c:pt>
                <c:pt idx="660">
                  <c:v>2583.6999999999998</c:v>
                </c:pt>
                <c:pt idx="661">
                  <c:v>2536.1</c:v>
                </c:pt>
                <c:pt idx="662">
                  <c:v>2542.0500000000002</c:v>
                </c:pt>
                <c:pt idx="663">
                  <c:v>2558.4</c:v>
                </c:pt>
                <c:pt idx="664">
                  <c:v>2561.0500000000002</c:v>
                </c:pt>
                <c:pt idx="665">
                  <c:v>2568.0500000000002</c:v>
                </c:pt>
                <c:pt idx="666">
                  <c:v>2583.6</c:v>
                </c:pt>
                <c:pt idx="667">
                  <c:v>2593.25</c:v>
                </c:pt>
                <c:pt idx="668">
                  <c:v>2617.4499999999998</c:v>
                </c:pt>
                <c:pt idx="669">
                  <c:v>2621.1</c:v>
                </c:pt>
                <c:pt idx="670">
                  <c:v>2645.35</c:v>
                </c:pt>
                <c:pt idx="671">
                  <c:v>2666.2</c:v>
                </c:pt>
                <c:pt idx="672">
                  <c:v>2674.55</c:v>
                </c:pt>
                <c:pt idx="673">
                  <c:v>2718.1</c:v>
                </c:pt>
                <c:pt idx="674">
                  <c:v>2671.3</c:v>
                </c:pt>
                <c:pt idx="675">
                  <c:v>2663.25</c:v>
                </c:pt>
                <c:pt idx="676">
                  <c:v>2684.65</c:v>
                </c:pt>
                <c:pt idx="677">
                  <c:v>2710.3</c:v>
                </c:pt>
                <c:pt idx="678">
                  <c:v>2717.25</c:v>
                </c:pt>
                <c:pt idx="679">
                  <c:v>2722.25</c:v>
                </c:pt>
                <c:pt idx="680">
                  <c:v>2705.45</c:v>
                </c:pt>
                <c:pt idx="681">
                  <c:v>2707.35</c:v>
                </c:pt>
                <c:pt idx="682">
                  <c:v>2654.55</c:v>
                </c:pt>
                <c:pt idx="683">
                  <c:v>2619.85</c:v>
                </c:pt>
                <c:pt idx="684">
                  <c:v>2615.1</c:v>
                </c:pt>
                <c:pt idx="685">
                  <c:v>2662.85</c:v>
                </c:pt>
                <c:pt idx="686">
                  <c:v>2684.35</c:v>
                </c:pt>
                <c:pt idx="687">
                  <c:v>2634.2</c:v>
                </c:pt>
                <c:pt idx="688">
                  <c:v>2525.1999999999998</c:v>
                </c:pt>
                <c:pt idx="689">
                  <c:v>2537.4499999999998</c:v>
                </c:pt>
                <c:pt idx="690">
                  <c:v>2549.15</c:v>
                </c:pt>
                <c:pt idx="691">
                  <c:v>2507.35</c:v>
                </c:pt>
                <c:pt idx="692">
                  <c:v>2515.6999999999998</c:v>
                </c:pt>
                <c:pt idx="693">
                  <c:v>2501.4</c:v>
                </c:pt>
                <c:pt idx="694">
                  <c:v>2483.6999999999998</c:v>
                </c:pt>
                <c:pt idx="695">
                  <c:v>2460</c:v>
                </c:pt>
                <c:pt idx="696">
                  <c:v>2477.85</c:v>
                </c:pt>
                <c:pt idx="697">
                  <c:v>2457.5</c:v>
                </c:pt>
                <c:pt idx="698">
                  <c:v>2457.8000000000002</c:v>
                </c:pt>
                <c:pt idx="699">
                  <c:v>2503.0500000000002</c:v>
                </c:pt>
                <c:pt idx="700">
                  <c:v>2513.6</c:v>
                </c:pt>
                <c:pt idx="701">
                  <c:v>2508.8000000000002</c:v>
                </c:pt>
                <c:pt idx="702">
                  <c:v>2532.8000000000002</c:v>
                </c:pt>
                <c:pt idx="703">
                  <c:v>2520.35</c:v>
                </c:pt>
                <c:pt idx="704">
                  <c:v>2546.35</c:v>
                </c:pt>
                <c:pt idx="705">
                  <c:v>2518.3000000000002</c:v>
                </c:pt>
                <c:pt idx="706">
                  <c:v>2551.8000000000002</c:v>
                </c:pt>
                <c:pt idx="707">
                  <c:v>2550.6999999999998</c:v>
                </c:pt>
                <c:pt idx="708">
                  <c:v>2524.25</c:v>
                </c:pt>
                <c:pt idx="709">
                  <c:v>2519</c:v>
                </c:pt>
                <c:pt idx="710">
                  <c:v>2505.4</c:v>
                </c:pt>
                <c:pt idx="711">
                  <c:v>2653.9</c:v>
                </c:pt>
                <c:pt idx="712">
                  <c:v>2600.9</c:v>
                </c:pt>
                <c:pt idx="713">
                  <c:v>2583</c:v>
                </c:pt>
                <c:pt idx="714">
                  <c:v>2602.25</c:v>
                </c:pt>
                <c:pt idx="715">
                  <c:v>2590.5500000000002</c:v>
                </c:pt>
                <c:pt idx="716">
                  <c:v>2575.8000000000002</c:v>
                </c:pt>
                <c:pt idx="717">
                  <c:v>2566.4</c:v>
                </c:pt>
                <c:pt idx="718">
                  <c:v>2591.35</c:v>
                </c:pt>
                <c:pt idx="719">
                  <c:v>2550.65</c:v>
                </c:pt>
                <c:pt idx="720">
                  <c:v>2605.6</c:v>
                </c:pt>
                <c:pt idx="721">
                  <c:v>2599.6999999999998</c:v>
                </c:pt>
                <c:pt idx="722">
                  <c:v>2614</c:v>
                </c:pt>
                <c:pt idx="723">
                  <c:v>2667.95</c:v>
                </c:pt>
                <c:pt idx="724">
                  <c:v>2622.5</c:v>
                </c:pt>
                <c:pt idx="725">
                  <c:v>2696.45</c:v>
                </c:pt>
                <c:pt idx="726">
                  <c:v>2700.55</c:v>
                </c:pt>
                <c:pt idx="727">
                  <c:v>2702.1</c:v>
                </c:pt>
                <c:pt idx="728">
                  <c:v>2679.25</c:v>
                </c:pt>
                <c:pt idx="729">
                  <c:v>2660.55</c:v>
                </c:pt>
                <c:pt idx="730">
                  <c:v>2682.05</c:v>
                </c:pt>
                <c:pt idx="731">
                  <c:v>2692.75</c:v>
                </c:pt>
                <c:pt idx="732">
                  <c:v>2623.6</c:v>
                </c:pt>
                <c:pt idx="733">
                  <c:v>2583.5500000000002</c:v>
                </c:pt>
                <c:pt idx="734">
                  <c:v>2579.25</c:v>
                </c:pt>
                <c:pt idx="735">
                  <c:v>2528.15</c:v>
                </c:pt>
                <c:pt idx="736">
                  <c:v>2560.4</c:v>
                </c:pt>
                <c:pt idx="737">
                  <c:v>2571.4</c:v>
                </c:pt>
                <c:pt idx="738">
                  <c:v>2586.6</c:v>
                </c:pt>
                <c:pt idx="739">
                  <c:v>2580.4</c:v>
                </c:pt>
                <c:pt idx="740">
                  <c:v>2588.6999999999998</c:v>
                </c:pt>
                <c:pt idx="741">
                  <c:v>2577.15</c:v>
                </c:pt>
                <c:pt idx="742">
                  <c:v>2564.6</c:v>
                </c:pt>
                <c:pt idx="743">
                  <c:v>2573.1</c:v>
                </c:pt>
                <c:pt idx="744">
                  <c:v>2600.6</c:v>
                </c:pt>
                <c:pt idx="745">
                  <c:v>2603.6</c:v>
                </c:pt>
                <c:pt idx="746">
                  <c:v>2606</c:v>
                </c:pt>
                <c:pt idx="747">
                  <c:v>2659.85</c:v>
                </c:pt>
                <c:pt idx="748">
                  <c:v>2575.8000000000002</c:v>
                </c:pt>
                <c:pt idx="749">
                  <c:v>2571.5500000000002</c:v>
                </c:pt>
                <c:pt idx="750">
                  <c:v>2574.1999999999998</c:v>
                </c:pt>
                <c:pt idx="751">
                  <c:v>2588.25</c:v>
                </c:pt>
                <c:pt idx="752">
                  <c:v>2592.75</c:v>
                </c:pt>
                <c:pt idx="753">
                  <c:v>2626.7</c:v>
                </c:pt>
                <c:pt idx="754">
                  <c:v>2634.55</c:v>
                </c:pt>
                <c:pt idx="755">
                  <c:v>2682.05</c:v>
                </c:pt>
                <c:pt idx="756">
                  <c:v>2684.65</c:v>
                </c:pt>
                <c:pt idx="757">
                  <c:v>2644.5</c:v>
                </c:pt>
                <c:pt idx="758">
                  <c:v>2594.9499999999998</c:v>
                </c:pt>
                <c:pt idx="759">
                  <c:v>2613.6999999999998</c:v>
                </c:pt>
                <c:pt idx="760">
                  <c:v>2642.8</c:v>
                </c:pt>
                <c:pt idx="761">
                  <c:v>2650.35</c:v>
                </c:pt>
                <c:pt idx="762">
                  <c:v>2645.4</c:v>
                </c:pt>
                <c:pt idx="763">
                  <c:v>2627.95</c:v>
                </c:pt>
                <c:pt idx="764">
                  <c:v>2626.35</c:v>
                </c:pt>
                <c:pt idx="765">
                  <c:v>2635.25</c:v>
                </c:pt>
                <c:pt idx="766">
                  <c:v>2593</c:v>
                </c:pt>
                <c:pt idx="767">
                  <c:v>2637.4</c:v>
                </c:pt>
                <c:pt idx="768">
                  <c:v>2620.1</c:v>
                </c:pt>
                <c:pt idx="769">
                  <c:v>2581.9499999999998</c:v>
                </c:pt>
                <c:pt idx="770">
                  <c:v>2547.1</c:v>
                </c:pt>
                <c:pt idx="771">
                  <c:v>2623.6</c:v>
                </c:pt>
                <c:pt idx="772">
                  <c:v>2640.6</c:v>
                </c:pt>
                <c:pt idx="773">
                  <c:v>2607.4499999999998</c:v>
                </c:pt>
                <c:pt idx="774">
                  <c:v>2604.5</c:v>
                </c:pt>
                <c:pt idx="775">
                  <c:v>2567.9499999999998</c:v>
                </c:pt>
                <c:pt idx="776">
                  <c:v>2553.5</c:v>
                </c:pt>
                <c:pt idx="777">
                  <c:v>2568.5</c:v>
                </c:pt>
                <c:pt idx="778">
                  <c:v>2497.8000000000002</c:v>
                </c:pt>
                <c:pt idx="779">
                  <c:v>2497.75</c:v>
                </c:pt>
                <c:pt idx="780">
                  <c:v>2449.5500000000002</c:v>
                </c:pt>
                <c:pt idx="781">
                  <c:v>2490.6</c:v>
                </c:pt>
                <c:pt idx="782">
                  <c:v>2496.85</c:v>
                </c:pt>
                <c:pt idx="783">
                  <c:v>2472.9499999999998</c:v>
                </c:pt>
                <c:pt idx="784">
                  <c:v>2498.4</c:v>
                </c:pt>
                <c:pt idx="785">
                  <c:v>2401.5</c:v>
                </c:pt>
                <c:pt idx="786">
                  <c:v>2375.1999999999998</c:v>
                </c:pt>
                <c:pt idx="787">
                  <c:v>2282.35</c:v>
                </c:pt>
                <c:pt idx="788">
                  <c:v>2230.6</c:v>
                </c:pt>
                <c:pt idx="789">
                  <c:v>2233.4499999999998</c:v>
                </c:pt>
                <c:pt idx="790">
                  <c:v>2317.65</c:v>
                </c:pt>
                <c:pt idx="791">
                  <c:v>2320.65</c:v>
                </c:pt>
                <c:pt idx="792">
                  <c:v>2303.9</c:v>
                </c:pt>
                <c:pt idx="793">
                  <c:v>2252.6</c:v>
                </c:pt>
                <c:pt idx="794">
                  <c:v>2202.85</c:v>
                </c:pt>
                <c:pt idx="795">
                  <c:v>2205</c:v>
                </c:pt>
                <c:pt idx="796">
                  <c:v>2195.9</c:v>
                </c:pt>
                <c:pt idx="797">
                  <c:v>2110.4499999999998</c:v>
                </c:pt>
                <c:pt idx="798">
                  <c:v>2146.6999999999998</c:v>
                </c:pt>
                <c:pt idx="799">
                  <c:v>2146.5500000000002</c:v>
                </c:pt>
                <c:pt idx="800">
                  <c:v>2171</c:v>
                </c:pt>
                <c:pt idx="801">
                  <c:v>2196.9</c:v>
                </c:pt>
                <c:pt idx="802">
                  <c:v>2199.9</c:v>
                </c:pt>
                <c:pt idx="803">
                  <c:v>2197.6999999999998</c:v>
                </c:pt>
                <c:pt idx="804">
                  <c:v>2197.0500000000002</c:v>
                </c:pt>
                <c:pt idx="805">
                  <c:v>2211.6</c:v>
                </c:pt>
                <c:pt idx="806">
                  <c:v>2280.5</c:v>
                </c:pt>
                <c:pt idx="807">
                  <c:v>2291.9499999999998</c:v>
                </c:pt>
                <c:pt idx="808">
                  <c:v>2284.8000000000002</c:v>
                </c:pt>
                <c:pt idx="809">
                  <c:v>2308.4499999999998</c:v>
                </c:pt>
                <c:pt idx="810">
                  <c:v>2353.25</c:v>
                </c:pt>
                <c:pt idx="811">
                  <c:v>2348.9499999999998</c:v>
                </c:pt>
                <c:pt idx="812">
                  <c:v>2330.6</c:v>
                </c:pt>
                <c:pt idx="813">
                  <c:v>2280.1999999999998</c:v>
                </c:pt>
                <c:pt idx="814">
                  <c:v>2298.6999999999998</c:v>
                </c:pt>
                <c:pt idx="815">
                  <c:v>2309.65</c:v>
                </c:pt>
                <c:pt idx="816">
                  <c:v>2379.8000000000002</c:v>
                </c:pt>
                <c:pt idx="817">
                  <c:v>2325.9499999999998</c:v>
                </c:pt>
                <c:pt idx="818">
                  <c:v>2264.5500000000002</c:v>
                </c:pt>
                <c:pt idx="819">
                  <c:v>2291.4</c:v>
                </c:pt>
                <c:pt idx="820">
                  <c:v>2245</c:v>
                </c:pt>
                <c:pt idx="821">
                  <c:v>2217.25</c:v>
                </c:pt>
                <c:pt idx="822">
                  <c:v>2194.1</c:v>
                </c:pt>
                <c:pt idx="823">
                  <c:v>2138.8000000000002</c:v>
                </c:pt>
                <c:pt idx="824">
                  <c:v>2163.5</c:v>
                </c:pt>
                <c:pt idx="825">
                  <c:v>2180.4</c:v>
                </c:pt>
                <c:pt idx="826">
                  <c:v>2116.65</c:v>
                </c:pt>
                <c:pt idx="827">
                  <c:v>2149.1999999999998</c:v>
                </c:pt>
                <c:pt idx="828">
                  <c:v>2166.6</c:v>
                </c:pt>
                <c:pt idx="829">
                  <c:v>2171.5500000000002</c:v>
                </c:pt>
                <c:pt idx="830">
                  <c:v>2230.5</c:v>
                </c:pt>
                <c:pt idx="831">
                  <c:v>2234.85</c:v>
                </c:pt>
                <c:pt idx="832">
                  <c:v>2241.85</c:v>
                </c:pt>
                <c:pt idx="833">
                  <c:v>2145.1</c:v>
                </c:pt>
                <c:pt idx="834">
                  <c:v>2148.35</c:v>
                </c:pt>
                <c:pt idx="835">
                  <c:v>2100.75</c:v>
                </c:pt>
                <c:pt idx="836">
                  <c:v>2126.9499999999998</c:v>
                </c:pt>
                <c:pt idx="837">
                  <c:v>2197.9499999999998</c:v>
                </c:pt>
                <c:pt idx="838">
                  <c:v>2164.9499999999998</c:v>
                </c:pt>
                <c:pt idx="839">
                  <c:v>2113.0500000000002</c:v>
                </c:pt>
                <c:pt idx="840">
                  <c:v>2177.65</c:v>
                </c:pt>
                <c:pt idx="841">
                  <c:v>2152.15</c:v>
                </c:pt>
                <c:pt idx="842">
                  <c:v>2132.25</c:v>
                </c:pt>
                <c:pt idx="843">
                  <c:v>2163.0500000000002</c:v>
                </c:pt>
                <c:pt idx="844">
                  <c:v>2183.0500000000002</c:v>
                </c:pt>
                <c:pt idx="845">
                  <c:v>2164.8000000000002</c:v>
                </c:pt>
                <c:pt idx="846">
                  <c:v>2142.0500000000002</c:v>
                </c:pt>
                <c:pt idx="847">
                  <c:v>2139.8000000000002</c:v>
                </c:pt>
                <c:pt idx="848">
                  <c:v>2128.4499999999998</c:v>
                </c:pt>
                <c:pt idx="849">
                  <c:v>2078.15</c:v>
                </c:pt>
                <c:pt idx="850">
                  <c:v>2048.65</c:v>
                </c:pt>
                <c:pt idx="851">
                  <c:v>2015.9</c:v>
                </c:pt>
                <c:pt idx="852">
                  <c:v>1987.05</c:v>
                </c:pt>
                <c:pt idx="853">
                  <c:v>1975.1</c:v>
                </c:pt>
                <c:pt idx="854">
                  <c:v>1953</c:v>
                </c:pt>
                <c:pt idx="855">
                  <c:v>1965.9</c:v>
                </c:pt>
                <c:pt idx="856">
                  <c:v>1978.55</c:v>
                </c:pt>
                <c:pt idx="857">
                  <c:v>1993.5</c:v>
                </c:pt>
                <c:pt idx="858">
                  <c:v>2051.1999999999998</c:v>
                </c:pt>
                <c:pt idx="859">
                  <c:v>2102.0500000000002</c:v>
                </c:pt>
                <c:pt idx="860">
                  <c:v>2072.15</c:v>
                </c:pt>
                <c:pt idx="861">
                  <c:v>2038.2</c:v>
                </c:pt>
                <c:pt idx="862">
                  <c:v>2059.3000000000002</c:v>
                </c:pt>
                <c:pt idx="863">
                  <c:v>2094.4</c:v>
                </c:pt>
                <c:pt idx="864">
                  <c:v>2101.9499999999998</c:v>
                </c:pt>
                <c:pt idx="865">
                  <c:v>1997.9</c:v>
                </c:pt>
                <c:pt idx="866">
                  <c:v>1949</c:v>
                </c:pt>
                <c:pt idx="867">
                  <c:v>1943.95</c:v>
                </c:pt>
                <c:pt idx="868">
                  <c:v>2019.5</c:v>
                </c:pt>
                <c:pt idx="869">
                  <c:v>2091</c:v>
                </c:pt>
                <c:pt idx="870">
                  <c:v>2149.1</c:v>
                </c:pt>
                <c:pt idx="871">
                  <c:v>2172.1</c:v>
                </c:pt>
                <c:pt idx="872">
                  <c:v>2170.6999999999998</c:v>
                </c:pt>
                <c:pt idx="873">
                  <c:v>2171.4</c:v>
                </c:pt>
                <c:pt idx="874">
                  <c:v>2260.4</c:v>
                </c:pt>
                <c:pt idx="875">
                  <c:v>2269.9499999999998</c:v>
                </c:pt>
                <c:pt idx="876">
                  <c:v>2294.8000000000002</c:v>
                </c:pt>
                <c:pt idx="877">
                  <c:v>2312.5500000000002</c:v>
                </c:pt>
                <c:pt idx="878">
                  <c:v>2307.5500000000002</c:v>
                </c:pt>
                <c:pt idx="879">
                  <c:v>2286.5</c:v>
                </c:pt>
                <c:pt idx="880">
                  <c:v>2290.1</c:v>
                </c:pt>
                <c:pt idx="881">
                  <c:v>2228.5500000000002</c:v>
                </c:pt>
                <c:pt idx="882">
                  <c:v>2258</c:v>
                </c:pt>
                <c:pt idx="883">
                  <c:v>2283.15</c:v>
                </c:pt>
                <c:pt idx="884">
                  <c:v>2277.65</c:v>
                </c:pt>
                <c:pt idx="885">
                  <c:v>2264.35</c:v>
                </c:pt>
                <c:pt idx="886">
                  <c:v>2257.6</c:v>
                </c:pt>
                <c:pt idx="887">
                  <c:v>2306.6</c:v>
                </c:pt>
                <c:pt idx="888">
                  <c:v>2298.15</c:v>
                </c:pt>
                <c:pt idx="889">
                  <c:v>2327.9</c:v>
                </c:pt>
                <c:pt idx="890">
                  <c:v>2305.65</c:v>
                </c:pt>
                <c:pt idx="891">
                  <c:v>2273.75</c:v>
                </c:pt>
                <c:pt idx="892">
                  <c:v>2283.5500000000002</c:v>
                </c:pt>
                <c:pt idx="893">
                  <c:v>2295.35</c:v>
                </c:pt>
                <c:pt idx="894">
                  <c:v>2327.25</c:v>
                </c:pt>
                <c:pt idx="895">
                  <c:v>2284.6</c:v>
                </c:pt>
                <c:pt idx="896">
                  <c:v>2325.4</c:v>
                </c:pt>
                <c:pt idx="897">
                  <c:v>2261.8000000000002</c:v>
                </c:pt>
                <c:pt idx="898">
                  <c:v>2309.9</c:v>
                </c:pt>
                <c:pt idx="899">
                  <c:v>2369.5</c:v>
                </c:pt>
                <c:pt idx="900">
                  <c:v>2389.5500000000002</c:v>
                </c:pt>
                <c:pt idx="901">
                  <c:v>2363.6999999999998</c:v>
                </c:pt>
                <c:pt idx="902">
                  <c:v>2414.1999999999998</c:v>
                </c:pt>
                <c:pt idx="903">
                  <c:v>2413.15</c:v>
                </c:pt>
                <c:pt idx="904">
                  <c:v>2403.65</c:v>
                </c:pt>
                <c:pt idx="905">
                  <c:v>2407.0500000000002</c:v>
                </c:pt>
                <c:pt idx="906">
                  <c:v>2416.15</c:v>
                </c:pt>
                <c:pt idx="907">
                  <c:v>2391.4</c:v>
                </c:pt>
                <c:pt idx="908">
                  <c:v>2415.8000000000002</c:v>
                </c:pt>
                <c:pt idx="909">
                  <c:v>2401.25</c:v>
                </c:pt>
                <c:pt idx="910">
                  <c:v>2361.3000000000002</c:v>
                </c:pt>
                <c:pt idx="911">
                  <c:v>2360.15</c:v>
                </c:pt>
                <c:pt idx="912">
                  <c:v>2325.6</c:v>
                </c:pt>
                <c:pt idx="913">
                  <c:v>2306.85</c:v>
                </c:pt>
                <c:pt idx="914">
                  <c:v>2309.1</c:v>
                </c:pt>
                <c:pt idx="915">
                  <c:v>2301.4</c:v>
                </c:pt>
                <c:pt idx="916">
                  <c:v>2296.9499999999998</c:v>
                </c:pt>
                <c:pt idx="917">
                  <c:v>2300.65</c:v>
                </c:pt>
                <c:pt idx="918">
                  <c:v>2277.65</c:v>
                </c:pt>
                <c:pt idx="919">
                  <c:v>2272.85</c:v>
                </c:pt>
                <c:pt idx="920">
                  <c:v>2269.1</c:v>
                </c:pt>
                <c:pt idx="921">
                  <c:v>2230.25</c:v>
                </c:pt>
                <c:pt idx="922">
                  <c:v>2309.5</c:v>
                </c:pt>
                <c:pt idx="923">
                  <c:v>2320.9499999999998</c:v>
                </c:pt>
                <c:pt idx="924">
                  <c:v>2318.3000000000002</c:v>
                </c:pt>
                <c:pt idx="925">
                  <c:v>2304.35</c:v>
                </c:pt>
                <c:pt idx="926">
                  <c:v>2332.8000000000002</c:v>
                </c:pt>
                <c:pt idx="927">
                  <c:v>2339.75</c:v>
                </c:pt>
                <c:pt idx="928">
                  <c:v>2340.6</c:v>
                </c:pt>
                <c:pt idx="929">
                  <c:v>2321.6</c:v>
                </c:pt>
                <c:pt idx="930">
                  <c:v>2306.5</c:v>
                </c:pt>
                <c:pt idx="931">
                  <c:v>2343.65</c:v>
                </c:pt>
                <c:pt idx="932">
                  <c:v>2383.3000000000002</c:v>
                </c:pt>
                <c:pt idx="933">
                  <c:v>2344.85</c:v>
                </c:pt>
                <c:pt idx="934">
                  <c:v>2317.5500000000002</c:v>
                </c:pt>
                <c:pt idx="935">
                  <c:v>2329.4</c:v>
                </c:pt>
                <c:pt idx="936">
                  <c:v>2335.1</c:v>
                </c:pt>
                <c:pt idx="937">
                  <c:v>2349.0500000000002</c:v>
                </c:pt>
                <c:pt idx="938">
                  <c:v>2374.75</c:v>
                </c:pt>
                <c:pt idx="939">
                  <c:v>2394.1999999999998</c:v>
                </c:pt>
                <c:pt idx="940">
                  <c:v>2388.5500000000002</c:v>
                </c:pt>
                <c:pt idx="941">
                  <c:v>2399.4</c:v>
                </c:pt>
                <c:pt idx="942">
                  <c:v>2391.15</c:v>
                </c:pt>
                <c:pt idx="943">
                  <c:v>2406.65</c:v>
                </c:pt>
                <c:pt idx="944">
                  <c:v>2424.75</c:v>
                </c:pt>
                <c:pt idx="945">
                  <c:v>2404.9499999999998</c:v>
                </c:pt>
                <c:pt idx="946">
                  <c:v>2376.1999999999998</c:v>
                </c:pt>
                <c:pt idx="947">
                  <c:v>2400.15</c:v>
                </c:pt>
                <c:pt idx="948">
                  <c:v>2431.15</c:v>
                </c:pt>
                <c:pt idx="949">
                  <c:v>2431.9</c:v>
                </c:pt>
                <c:pt idx="950">
                  <c:v>2422.85</c:v>
                </c:pt>
                <c:pt idx="951">
                  <c:v>2411.35</c:v>
                </c:pt>
                <c:pt idx="952">
                  <c:v>2418.9</c:v>
                </c:pt>
                <c:pt idx="953">
                  <c:v>2407.1</c:v>
                </c:pt>
                <c:pt idx="954">
                  <c:v>2393.15</c:v>
                </c:pt>
                <c:pt idx="955">
                  <c:v>2389.65</c:v>
                </c:pt>
                <c:pt idx="956">
                  <c:v>2396.6</c:v>
                </c:pt>
                <c:pt idx="957">
                  <c:v>2436.85</c:v>
                </c:pt>
                <c:pt idx="958">
                  <c:v>2455.85</c:v>
                </c:pt>
                <c:pt idx="959">
                  <c:v>2454.1</c:v>
                </c:pt>
                <c:pt idx="960">
                  <c:v>2445.75</c:v>
                </c:pt>
                <c:pt idx="961">
                  <c:v>2478.65</c:v>
                </c:pt>
                <c:pt idx="962">
                  <c:v>2546.8000000000002</c:v>
                </c:pt>
                <c:pt idx="963">
                  <c:v>2654</c:v>
                </c:pt>
                <c:pt idx="964">
                  <c:v>2649.55</c:v>
                </c:pt>
                <c:pt idx="965">
                  <c:v>2646.75</c:v>
                </c:pt>
                <c:pt idx="966">
                  <c:v>2676.15</c:v>
                </c:pt>
                <c:pt idx="967">
                  <c:v>2645.1</c:v>
                </c:pt>
                <c:pt idx="968">
                  <c:v>2640.05</c:v>
                </c:pt>
                <c:pt idx="969">
                  <c:v>2669.4</c:v>
                </c:pt>
                <c:pt idx="970">
                  <c:v>2686.05</c:v>
                </c:pt>
                <c:pt idx="971">
                  <c:v>2708.65</c:v>
                </c:pt>
                <c:pt idx="972">
                  <c:v>2686.2</c:v>
                </c:pt>
                <c:pt idx="973">
                  <c:v>2704.05</c:v>
                </c:pt>
                <c:pt idx="974">
                  <c:v>2701.8</c:v>
                </c:pt>
                <c:pt idx="975">
                  <c:v>2685.3</c:v>
                </c:pt>
                <c:pt idx="976">
                  <c:v>2723.85</c:v>
                </c:pt>
                <c:pt idx="977">
                  <c:v>2709.5</c:v>
                </c:pt>
                <c:pt idx="978">
                  <c:v>2746.65</c:v>
                </c:pt>
                <c:pt idx="979">
                  <c:v>2782.3</c:v>
                </c:pt>
                <c:pt idx="980">
                  <c:v>2784.5</c:v>
                </c:pt>
                <c:pt idx="981">
                  <c:v>2812.45</c:v>
                </c:pt>
                <c:pt idx="982">
                  <c:v>2800.35</c:v>
                </c:pt>
                <c:pt idx="983">
                  <c:v>2722.25</c:v>
                </c:pt>
                <c:pt idx="984">
                  <c:v>2768.25</c:v>
                </c:pt>
                <c:pt idx="985">
                  <c:v>2775.45</c:v>
                </c:pt>
                <c:pt idx="986">
                  <c:v>2762.55</c:v>
                </c:pt>
                <c:pt idx="987">
                  <c:v>2786.35</c:v>
                </c:pt>
                <c:pt idx="988">
                  <c:v>2810.65</c:v>
                </c:pt>
                <c:pt idx="989">
                  <c:v>2800.9</c:v>
                </c:pt>
                <c:pt idx="990">
                  <c:v>2777.7</c:v>
                </c:pt>
                <c:pt idx="991">
                  <c:v>2780.6</c:v>
                </c:pt>
                <c:pt idx="992">
                  <c:v>2766.7</c:v>
                </c:pt>
                <c:pt idx="993">
                  <c:v>2801.05</c:v>
                </c:pt>
                <c:pt idx="994">
                  <c:v>2732.9</c:v>
                </c:pt>
                <c:pt idx="995">
                  <c:v>2724.1</c:v>
                </c:pt>
                <c:pt idx="996">
                  <c:v>2687.7</c:v>
                </c:pt>
                <c:pt idx="997">
                  <c:v>2677.95</c:v>
                </c:pt>
                <c:pt idx="998">
                  <c:v>2666.4</c:v>
                </c:pt>
                <c:pt idx="999">
                  <c:v>2645</c:v>
                </c:pt>
                <c:pt idx="1000">
                  <c:v>2633</c:v>
                </c:pt>
                <c:pt idx="1001">
                  <c:v>2634.15</c:v>
                </c:pt>
                <c:pt idx="1002">
                  <c:v>2619.4</c:v>
                </c:pt>
                <c:pt idx="1003">
                  <c:v>2486.0500000000002</c:v>
                </c:pt>
                <c:pt idx="1004">
                  <c:v>2483.8000000000002</c:v>
                </c:pt>
                <c:pt idx="1005">
                  <c:v>2426.4</c:v>
                </c:pt>
                <c:pt idx="1006">
                  <c:v>2404.5</c:v>
                </c:pt>
                <c:pt idx="1007">
                  <c:v>2392.3000000000002</c:v>
                </c:pt>
                <c:pt idx="1008">
                  <c:v>2390.4499999999998</c:v>
                </c:pt>
                <c:pt idx="1009">
                  <c:v>2381.8000000000002</c:v>
                </c:pt>
                <c:pt idx="1010">
                  <c:v>2384.5</c:v>
                </c:pt>
                <c:pt idx="1011">
                  <c:v>2371.5</c:v>
                </c:pt>
                <c:pt idx="1012">
                  <c:v>2357.6999999999998</c:v>
                </c:pt>
                <c:pt idx="1013">
                  <c:v>2377.1</c:v>
                </c:pt>
                <c:pt idx="1014">
                  <c:v>2386.85</c:v>
                </c:pt>
                <c:pt idx="1015">
                  <c:v>2332.8000000000002</c:v>
                </c:pt>
                <c:pt idx="1016">
                  <c:v>2333.3000000000002</c:v>
                </c:pt>
                <c:pt idx="1017">
                  <c:v>2334.75</c:v>
                </c:pt>
                <c:pt idx="1018">
                  <c:v>2361.4</c:v>
                </c:pt>
                <c:pt idx="1019">
                  <c:v>2342.4</c:v>
                </c:pt>
                <c:pt idx="1020">
                  <c:v>2348.6999999999998</c:v>
                </c:pt>
                <c:pt idx="1021">
                  <c:v>2358.1</c:v>
                </c:pt>
                <c:pt idx="1022">
                  <c:v>2378.15</c:v>
                </c:pt>
                <c:pt idx="1023">
                  <c:v>2434.9</c:v>
                </c:pt>
                <c:pt idx="1024">
                  <c:v>2408.65</c:v>
                </c:pt>
                <c:pt idx="1025">
                  <c:v>2417.4</c:v>
                </c:pt>
                <c:pt idx="1026">
                  <c:v>2412.35</c:v>
                </c:pt>
                <c:pt idx="1027">
                  <c:v>2414.85</c:v>
                </c:pt>
                <c:pt idx="1028">
                  <c:v>2436.6999999999998</c:v>
                </c:pt>
                <c:pt idx="1029">
                  <c:v>2444.15</c:v>
                </c:pt>
                <c:pt idx="1030">
                  <c:v>2451.4499999999998</c:v>
                </c:pt>
                <c:pt idx="1031">
                  <c:v>2447.5500000000002</c:v>
                </c:pt>
                <c:pt idx="1032">
                  <c:v>2481.65</c:v>
                </c:pt>
                <c:pt idx="1033">
                  <c:v>2472.5</c:v>
                </c:pt>
                <c:pt idx="1034">
                  <c:v>2499.0500000000002</c:v>
                </c:pt>
                <c:pt idx="1035">
                  <c:v>2487.3000000000002</c:v>
                </c:pt>
                <c:pt idx="1036">
                  <c:v>2478</c:v>
                </c:pt>
                <c:pt idx="1037">
                  <c:v>2471.3000000000002</c:v>
                </c:pt>
                <c:pt idx="1038">
                  <c:v>2492.5500000000002</c:v>
                </c:pt>
                <c:pt idx="1039">
                  <c:v>2460.1999999999998</c:v>
                </c:pt>
                <c:pt idx="1040">
                  <c:v>2448.65</c:v>
                </c:pt>
                <c:pt idx="1041">
                  <c:v>2490.15</c:v>
                </c:pt>
                <c:pt idx="1042">
                  <c:v>2480.5</c:v>
                </c:pt>
                <c:pt idx="1043">
                  <c:v>2490.25</c:v>
                </c:pt>
                <c:pt idx="1044">
                  <c:v>2514.35</c:v>
                </c:pt>
                <c:pt idx="1045">
                  <c:v>2482.9</c:v>
                </c:pt>
                <c:pt idx="1046">
                  <c:v>2417.6999999999998</c:v>
                </c:pt>
                <c:pt idx="1047">
                  <c:v>2407.9</c:v>
                </c:pt>
                <c:pt idx="1048">
                  <c:v>2391.9499999999998</c:v>
                </c:pt>
                <c:pt idx="1049">
                  <c:v>2364.6</c:v>
                </c:pt>
                <c:pt idx="1050">
                  <c:v>2366.5</c:v>
                </c:pt>
                <c:pt idx="1051">
                  <c:v>2378.8000000000002</c:v>
                </c:pt>
                <c:pt idx="1052">
                  <c:v>2356</c:v>
                </c:pt>
                <c:pt idx="1053">
                  <c:v>2359</c:v>
                </c:pt>
                <c:pt idx="1054">
                  <c:v>2339.3000000000002</c:v>
                </c:pt>
                <c:pt idx="1055">
                  <c:v>2342.0500000000002</c:v>
                </c:pt>
                <c:pt idx="1056">
                  <c:v>2363.25</c:v>
                </c:pt>
                <c:pt idx="1057">
                  <c:v>2358.8000000000002</c:v>
                </c:pt>
                <c:pt idx="1058">
                  <c:v>2358.3000000000002</c:v>
                </c:pt>
                <c:pt idx="1059">
                  <c:v>2340.0500000000002</c:v>
                </c:pt>
                <c:pt idx="1060">
                  <c:v>2321.6999999999998</c:v>
                </c:pt>
                <c:pt idx="1061">
                  <c:v>2326.4</c:v>
                </c:pt>
                <c:pt idx="1062">
                  <c:v>2354</c:v>
                </c:pt>
                <c:pt idx="1063">
                  <c:v>2344.0500000000002</c:v>
                </c:pt>
                <c:pt idx="1064">
                  <c:v>2336.5500000000002</c:v>
                </c:pt>
                <c:pt idx="1065">
                  <c:v>2362.25</c:v>
                </c:pt>
                <c:pt idx="1066">
                  <c:v>2344.15</c:v>
                </c:pt>
                <c:pt idx="1067">
                  <c:v>2359.75</c:v>
                </c:pt>
                <c:pt idx="1068">
                  <c:v>2374.25</c:v>
                </c:pt>
                <c:pt idx="1069">
                  <c:v>2376.25</c:v>
                </c:pt>
                <c:pt idx="1070">
                  <c:v>2376.85</c:v>
                </c:pt>
                <c:pt idx="1071">
                  <c:v>2328.9499999999998</c:v>
                </c:pt>
                <c:pt idx="1072">
                  <c:v>2402.1</c:v>
                </c:pt>
                <c:pt idx="1073">
                  <c:v>2432.9</c:v>
                </c:pt>
                <c:pt idx="1074">
                  <c:v>2411.1999999999998</c:v>
                </c:pt>
                <c:pt idx="1075">
                  <c:v>2390</c:v>
                </c:pt>
                <c:pt idx="1076">
                  <c:v>2394.65</c:v>
                </c:pt>
                <c:pt idx="1077">
                  <c:v>2407.65</c:v>
                </c:pt>
                <c:pt idx="1078">
                  <c:v>2408</c:v>
                </c:pt>
                <c:pt idx="1079">
                  <c:v>2353.75</c:v>
                </c:pt>
                <c:pt idx="1080">
                  <c:v>2407.6</c:v>
                </c:pt>
                <c:pt idx="1081">
                  <c:v>2406.5500000000002</c:v>
                </c:pt>
                <c:pt idx="1082">
                  <c:v>2379.85</c:v>
                </c:pt>
                <c:pt idx="1083">
                  <c:v>2360.65</c:v>
                </c:pt>
                <c:pt idx="1084">
                  <c:v>2307.75</c:v>
                </c:pt>
                <c:pt idx="1085">
                  <c:v>2349.4</c:v>
                </c:pt>
                <c:pt idx="1086">
                  <c:v>2397.4499999999998</c:v>
                </c:pt>
                <c:pt idx="1087">
                  <c:v>2436.65</c:v>
                </c:pt>
                <c:pt idx="1088">
                  <c:v>2458.9</c:v>
                </c:pt>
                <c:pt idx="1089">
                  <c:v>2460.65</c:v>
                </c:pt>
                <c:pt idx="1090">
                  <c:v>2454.4</c:v>
                </c:pt>
                <c:pt idx="1091">
                  <c:v>2462</c:v>
                </c:pt>
                <c:pt idx="1092">
                  <c:v>2476</c:v>
                </c:pt>
                <c:pt idx="1093">
                  <c:v>2409.9</c:v>
                </c:pt>
                <c:pt idx="1094">
                  <c:v>2405.25</c:v>
                </c:pt>
                <c:pt idx="1095">
                  <c:v>2408.3000000000002</c:v>
                </c:pt>
                <c:pt idx="1096">
                  <c:v>2373.1999999999998</c:v>
                </c:pt>
                <c:pt idx="1097">
                  <c:v>2399.1</c:v>
                </c:pt>
                <c:pt idx="1098">
                  <c:v>2431.5</c:v>
                </c:pt>
                <c:pt idx="1099">
                  <c:v>2398.75</c:v>
                </c:pt>
                <c:pt idx="1100">
                  <c:v>2317.9</c:v>
                </c:pt>
                <c:pt idx="1101">
                  <c:v>2237.0500000000002</c:v>
                </c:pt>
                <c:pt idx="1102">
                  <c:v>2318.6</c:v>
                </c:pt>
                <c:pt idx="1103">
                  <c:v>2337.3000000000002</c:v>
                </c:pt>
                <c:pt idx="1104">
                  <c:v>2353.1999999999998</c:v>
                </c:pt>
                <c:pt idx="1105">
                  <c:v>2312.0500000000002</c:v>
                </c:pt>
                <c:pt idx="1106">
                  <c:v>2215.1999999999998</c:v>
                </c:pt>
                <c:pt idx="1107">
                  <c:v>2226.3000000000002</c:v>
                </c:pt>
                <c:pt idx="1108">
                  <c:v>2244.0500000000002</c:v>
                </c:pt>
                <c:pt idx="1109">
                  <c:v>2210.85</c:v>
                </c:pt>
                <c:pt idx="1110">
                  <c:v>2204.75</c:v>
                </c:pt>
                <c:pt idx="1111">
                  <c:v>2227.85</c:v>
                </c:pt>
                <c:pt idx="1112">
                  <c:v>2198.5</c:v>
                </c:pt>
                <c:pt idx="1113">
                  <c:v>2174.5500000000002</c:v>
                </c:pt>
                <c:pt idx="1114">
                  <c:v>2201.1</c:v>
                </c:pt>
                <c:pt idx="1115">
                  <c:v>2196.9</c:v>
                </c:pt>
                <c:pt idx="1116">
                  <c:v>2193.5</c:v>
                </c:pt>
                <c:pt idx="1117">
                  <c:v>2177.9499999999998</c:v>
                </c:pt>
                <c:pt idx="1118">
                  <c:v>2143.4</c:v>
                </c:pt>
                <c:pt idx="1119">
                  <c:v>2132.0500000000002</c:v>
                </c:pt>
                <c:pt idx="1120">
                  <c:v>2163.3000000000002</c:v>
                </c:pt>
                <c:pt idx="1121">
                  <c:v>2178.85</c:v>
                </c:pt>
                <c:pt idx="1122">
                  <c:v>2179.25</c:v>
                </c:pt>
                <c:pt idx="1123">
                  <c:v>2167.6</c:v>
                </c:pt>
                <c:pt idx="1124">
                  <c:v>2181.1</c:v>
                </c:pt>
                <c:pt idx="1125">
                  <c:v>2146.85</c:v>
                </c:pt>
                <c:pt idx="1126">
                  <c:v>2163.9</c:v>
                </c:pt>
                <c:pt idx="1127">
                  <c:v>2196.1</c:v>
                </c:pt>
                <c:pt idx="1128">
                  <c:v>2215.1999999999998</c:v>
                </c:pt>
                <c:pt idx="1129">
                  <c:v>2241.5500000000002</c:v>
                </c:pt>
                <c:pt idx="1130">
                  <c:v>2263</c:v>
                </c:pt>
                <c:pt idx="1131">
                  <c:v>2235.5</c:v>
                </c:pt>
                <c:pt idx="1132">
                  <c:v>2216.25</c:v>
                </c:pt>
                <c:pt idx="1133">
                  <c:v>2236.65</c:v>
                </c:pt>
                <c:pt idx="1134">
                  <c:v>2269.5500000000002</c:v>
                </c:pt>
                <c:pt idx="1135">
                  <c:v>2245.6</c:v>
                </c:pt>
                <c:pt idx="1136">
                  <c:v>2232.85</c:v>
                </c:pt>
                <c:pt idx="1137">
                  <c:v>2230.4499999999998</c:v>
                </c:pt>
                <c:pt idx="1138">
                  <c:v>2248.6</c:v>
                </c:pt>
                <c:pt idx="1139">
                  <c:v>2263.9</c:v>
                </c:pt>
                <c:pt idx="1140">
                  <c:v>2300.4</c:v>
                </c:pt>
                <c:pt idx="1141">
                  <c:v>2391.3000000000002</c:v>
                </c:pt>
                <c:pt idx="1142">
                  <c:v>2399.6</c:v>
                </c:pt>
                <c:pt idx="1143">
                  <c:v>2409.35</c:v>
                </c:pt>
                <c:pt idx="1144">
                  <c:v>2367.65</c:v>
                </c:pt>
                <c:pt idx="1145">
                  <c:v>2355.9499999999998</c:v>
                </c:pt>
                <c:pt idx="1146">
                  <c:v>2363.15</c:v>
                </c:pt>
                <c:pt idx="1147">
                  <c:v>2332.6</c:v>
                </c:pt>
                <c:pt idx="1148">
                  <c:v>2351.15</c:v>
                </c:pt>
                <c:pt idx="1149">
                  <c:v>2398.5500000000002</c:v>
                </c:pt>
                <c:pt idx="1150">
                  <c:v>2372.35</c:v>
                </c:pt>
                <c:pt idx="1151">
                  <c:v>2375.9</c:v>
                </c:pt>
                <c:pt idx="1152">
                  <c:v>2429.1</c:v>
                </c:pt>
                <c:pt idx="1153">
                  <c:v>2391.1999999999998</c:v>
                </c:pt>
                <c:pt idx="1154">
                  <c:v>2368.85</c:v>
                </c:pt>
                <c:pt idx="1155">
                  <c:v>2417.3000000000002</c:v>
                </c:pt>
                <c:pt idx="1156">
                  <c:v>2450.5500000000002</c:v>
                </c:pt>
                <c:pt idx="1157">
                  <c:v>2426.5</c:v>
                </c:pt>
                <c:pt idx="1158">
                  <c:v>2387.5500000000002</c:v>
                </c:pt>
                <c:pt idx="1159">
                  <c:v>2395.4</c:v>
                </c:pt>
                <c:pt idx="1160">
                  <c:v>2406.6</c:v>
                </c:pt>
                <c:pt idx="1161">
                  <c:v>2384.3000000000002</c:v>
                </c:pt>
                <c:pt idx="1162">
                  <c:v>2388.9</c:v>
                </c:pt>
                <c:pt idx="1163">
                  <c:v>2402.25</c:v>
                </c:pt>
                <c:pt idx="1164">
                  <c:v>2370.35</c:v>
                </c:pt>
                <c:pt idx="1165">
                  <c:v>2311</c:v>
                </c:pt>
                <c:pt idx="1166">
                  <c:v>2305.9499999999998</c:v>
                </c:pt>
                <c:pt idx="1167">
                  <c:v>2333.4499999999998</c:v>
                </c:pt>
                <c:pt idx="1168">
                  <c:v>2315.3000000000002</c:v>
                </c:pt>
                <c:pt idx="1169">
                  <c:v>2343.9499999999998</c:v>
                </c:pt>
                <c:pt idx="1170">
                  <c:v>2320.0500000000002</c:v>
                </c:pt>
                <c:pt idx="1171">
                  <c:v>2370.75</c:v>
                </c:pt>
                <c:pt idx="1172">
                  <c:v>2374.75</c:v>
                </c:pt>
                <c:pt idx="1173">
                  <c:v>2350.4499999999998</c:v>
                </c:pt>
                <c:pt idx="1174">
                  <c:v>2292.1999999999998</c:v>
                </c:pt>
                <c:pt idx="1175">
                  <c:v>2260</c:v>
                </c:pt>
                <c:pt idx="1176">
                  <c:v>2256.15</c:v>
                </c:pt>
                <c:pt idx="1177">
                  <c:v>2184.1999999999998</c:v>
                </c:pt>
                <c:pt idx="1178">
                  <c:v>2127.75</c:v>
                </c:pt>
                <c:pt idx="1179">
                  <c:v>2139.3000000000002</c:v>
                </c:pt>
                <c:pt idx="1180">
                  <c:v>2133.0500000000002</c:v>
                </c:pt>
                <c:pt idx="1181">
                  <c:v>2138.1999999999998</c:v>
                </c:pt>
                <c:pt idx="1182">
                  <c:v>2154.1999999999998</c:v>
                </c:pt>
                <c:pt idx="1183">
                  <c:v>2135.85</c:v>
                </c:pt>
                <c:pt idx="1184">
                  <c:v>2157.35</c:v>
                </c:pt>
                <c:pt idx="1185">
                  <c:v>2129.4</c:v>
                </c:pt>
                <c:pt idx="1186">
                  <c:v>2120.25</c:v>
                </c:pt>
                <c:pt idx="1187">
                  <c:v>2130.75</c:v>
                </c:pt>
                <c:pt idx="1188">
                  <c:v>2132.1</c:v>
                </c:pt>
                <c:pt idx="1189">
                  <c:v>2177.6</c:v>
                </c:pt>
                <c:pt idx="1190">
                  <c:v>2185.35</c:v>
                </c:pt>
                <c:pt idx="1191">
                  <c:v>2192.1</c:v>
                </c:pt>
                <c:pt idx="1192">
                  <c:v>2131.15</c:v>
                </c:pt>
                <c:pt idx="1193">
                  <c:v>2136.6</c:v>
                </c:pt>
                <c:pt idx="1194">
                  <c:v>2132.5500000000002</c:v>
                </c:pt>
                <c:pt idx="1195">
                  <c:v>2094.15</c:v>
                </c:pt>
                <c:pt idx="1196">
                  <c:v>2102.35</c:v>
                </c:pt>
                <c:pt idx="1197">
                  <c:v>2060.0500000000002</c:v>
                </c:pt>
                <c:pt idx="1198">
                  <c:v>2055.6999999999998</c:v>
                </c:pt>
                <c:pt idx="1199">
                  <c:v>2072</c:v>
                </c:pt>
                <c:pt idx="1200">
                  <c:v>2071.3000000000002</c:v>
                </c:pt>
                <c:pt idx="1201">
                  <c:v>2122.1</c:v>
                </c:pt>
                <c:pt idx="1202">
                  <c:v>2164.35</c:v>
                </c:pt>
                <c:pt idx="1203">
                  <c:v>2176.6999999999998</c:v>
                </c:pt>
                <c:pt idx="1204">
                  <c:v>2166.75</c:v>
                </c:pt>
                <c:pt idx="1205">
                  <c:v>2143.85</c:v>
                </c:pt>
                <c:pt idx="1206">
                  <c:v>2179.35</c:v>
                </c:pt>
                <c:pt idx="1207">
                  <c:v>2163.15</c:v>
                </c:pt>
                <c:pt idx="1208">
                  <c:v>2173.1</c:v>
                </c:pt>
                <c:pt idx="1209">
                  <c:v>2177.8000000000002</c:v>
                </c:pt>
                <c:pt idx="1210">
                  <c:v>2150.5500000000002</c:v>
                </c:pt>
                <c:pt idx="1211">
                  <c:v>2152.5500000000002</c:v>
                </c:pt>
                <c:pt idx="1212">
                  <c:v>2158.15</c:v>
                </c:pt>
                <c:pt idx="1213">
                  <c:v>2138.1999999999998</c:v>
                </c:pt>
                <c:pt idx="1214">
                  <c:v>2138.4</c:v>
                </c:pt>
                <c:pt idx="1215">
                  <c:v>2139.65</c:v>
                </c:pt>
                <c:pt idx="1216">
                  <c:v>2160.8000000000002</c:v>
                </c:pt>
                <c:pt idx="1217">
                  <c:v>2139.35</c:v>
                </c:pt>
                <c:pt idx="1218">
                  <c:v>2115.9</c:v>
                </c:pt>
                <c:pt idx="1219">
                  <c:v>2111.0500000000002</c:v>
                </c:pt>
                <c:pt idx="1220">
                  <c:v>2095</c:v>
                </c:pt>
                <c:pt idx="1221">
                  <c:v>2068.25</c:v>
                </c:pt>
                <c:pt idx="1222">
                  <c:v>2033.2</c:v>
                </c:pt>
                <c:pt idx="1223">
                  <c:v>2063.3000000000002</c:v>
                </c:pt>
                <c:pt idx="1224">
                  <c:v>2079.0500000000002</c:v>
                </c:pt>
                <c:pt idx="1225">
                  <c:v>2060.9</c:v>
                </c:pt>
                <c:pt idx="1226">
                  <c:v>2052.5500000000002</c:v>
                </c:pt>
                <c:pt idx="1227">
                  <c:v>2026.8</c:v>
                </c:pt>
                <c:pt idx="1228">
                  <c:v>2037.8</c:v>
                </c:pt>
                <c:pt idx="1229">
                  <c:v>2098.6999999999998</c:v>
                </c:pt>
                <c:pt idx="1230">
                  <c:v>2128.1999999999998</c:v>
                </c:pt>
                <c:pt idx="1231">
                  <c:v>2143.5</c:v>
                </c:pt>
                <c:pt idx="1232">
                  <c:v>2124.4499999999998</c:v>
                </c:pt>
                <c:pt idx="1233">
                  <c:v>2123.5</c:v>
                </c:pt>
                <c:pt idx="1234">
                  <c:v>2159.25</c:v>
                </c:pt>
                <c:pt idx="1235">
                  <c:v>2133.9</c:v>
                </c:pt>
                <c:pt idx="1236">
                  <c:v>2132.25</c:v>
                </c:pt>
                <c:pt idx="1237">
                  <c:v>2142.25</c:v>
                </c:pt>
                <c:pt idx="1238">
                  <c:v>2162.6</c:v>
                </c:pt>
                <c:pt idx="1239">
                  <c:v>2124.65</c:v>
                </c:pt>
                <c:pt idx="1240">
                  <c:v>2139.15</c:v>
                </c:pt>
                <c:pt idx="1241">
                  <c:v>2141.65</c:v>
                </c:pt>
                <c:pt idx="1242">
                  <c:v>2161.65</c:v>
                </c:pt>
              </c:numCache>
            </c:numRef>
          </c:val>
          <c:smooth val="0"/>
          <c:extLst>
            <c:ext xmlns:c16="http://schemas.microsoft.com/office/drawing/2014/chart" uri="{C3380CC4-5D6E-409C-BE32-E72D297353CC}">
              <c16:uniqueId val="{00000000-59DC-432B-AC1B-C63DA78C109F}"/>
            </c:ext>
          </c:extLst>
        </c:ser>
        <c:dLbls>
          <c:showLegendKey val="0"/>
          <c:showVal val="0"/>
          <c:showCatName val="0"/>
          <c:showSerName val="0"/>
          <c:showPercent val="0"/>
          <c:showBubbleSize val="0"/>
        </c:dLbls>
        <c:smooth val="0"/>
        <c:axId val="1583305455"/>
        <c:axId val="1583296335"/>
      </c:lineChart>
      <c:dateAx>
        <c:axId val="15833054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296335"/>
        <c:crosses val="autoZero"/>
        <c:auto val="1"/>
        <c:lblOffset val="100"/>
        <c:baseTimeUnit val="days"/>
      </c:dateAx>
      <c:valAx>
        <c:axId val="1583296335"/>
        <c:scaling>
          <c:orientation val="minMax"/>
          <c:min val="16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5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price'!$E$6:$E$1248</c:f>
              <c:numCache>
                <c:formatCode>General</c:formatCode>
                <c:ptCount val="1243"/>
                <c:pt idx="0">
                  <c:v>1.3683799999999999</c:v>
                </c:pt>
                <c:pt idx="1">
                  <c:v>1.212707</c:v>
                </c:pt>
                <c:pt idx="2">
                  <c:v>1.0314859999999999</c:v>
                </c:pt>
                <c:pt idx="3">
                  <c:v>1.6109560000000001</c:v>
                </c:pt>
                <c:pt idx="4">
                  <c:v>0.90341000000000005</c:v>
                </c:pt>
                <c:pt idx="5">
                  <c:v>0.94487900000000002</c:v>
                </c:pt>
                <c:pt idx="6">
                  <c:v>2.494678</c:v>
                </c:pt>
                <c:pt idx="7">
                  <c:v>1.0106919999999999</c:v>
                </c:pt>
                <c:pt idx="8">
                  <c:v>1.5251060000000001</c:v>
                </c:pt>
                <c:pt idx="9">
                  <c:v>1.0967290000000001</c:v>
                </c:pt>
                <c:pt idx="10">
                  <c:v>1.9727730000000001</c:v>
                </c:pt>
                <c:pt idx="11">
                  <c:v>3.1987429999999999</c:v>
                </c:pt>
                <c:pt idx="12">
                  <c:v>4.3486479999999998</c:v>
                </c:pt>
                <c:pt idx="13">
                  <c:v>0.66759800000000002</c:v>
                </c:pt>
                <c:pt idx="14">
                  <c:v>1.2234449999999999</c:v>
                </c:pt>
                <c:pt idx="15">
                  <c:v>2.2356859999999998</c:v>
                </c:pt>
                <c:pt idx="16">
                  <c:v>3.1569539999999998</c:v>
                </c:pt>
                <c:pt idx="17">
                  <c:v>1.400717</c:v>
                </c:pt>
                <c:pt idx="18">
                  <c:v>3.0891359999999999</c:v>
                </c:pt>
                <c:pt idx="19">
                  <c:v>1.1043620000000001</c:v>
                </c:pt>
                <c:pt idx="20">
                  <c:v>0.96980299999999997</c:v>
                </c:pt>
                <c:pt idx="21">
                  <c:v>1.4062110000000001</c:v>
                </c:pt>
                <c:pt idx="22">
                  <c:v>0.99243599999999998</c:v>
                </c:pt>
                <c:pt idx="23">
                  <c:v>0.83979400000000004</c:v>
                </c:pt>
                <c:pt idx="24">
                  <c:v>0.84715099999999999</c:v>
                </c:pt>
                <c:pt idx="25">
                  <c:v>0.88548700000000002</c:v>
                </c:pt>
                <c:pt idx="26">
                  <c:v>0.75636099999999995</c:v>
                </c:pt>
                <c:pt idx="27">
                  <c:v>1.2930280000000001</c:v>
                </c:pt>
                <c:pt idx="28">
                  <c:v>4.2596530000000001</c:v>
                </c:pt>
                <c:pt idx="29">
                  <c:v>5.5055069999999997</c:v>
                </c:pt>
                <c:pt idx="30">
                  <c:v>1.224146</c:v>
                </c:pt>
                <c:pt idx="31">
                  <c:v>0.73228199999999999</c:v>
                </c:pt>
                <c:pt idx="32">
                  <c:v>0.98799499999999996</c:v>
                </c:pt>
                <c:pt idx="33">
                  <c:v>0.76938799999999996</c:v>
                </c:pt>
                <c:pt idx="34">
                  <c:v>0.69398400000000005</c:v>
                </c:pt>
                <c:pt idx="35">
                  <c:v>1.3207949999999999</c:v>
                </c:pt>
                <c:pt idx="36">
                  <c:v>0.86163199999999995</c:v>
                </c:pt>
                <c:pt idx="37">
                  <c:v>1.1699600000000001</c:v>
                </c:pt>
                <c:pt idx="38">
                  <c:v>0.77111200000000002</c:v>
                </c:pt>
                <c:pt idx="39">
                  <c:v>0.80747400000000003</c:v>
                </c:pt>
                <c:pt idx="40">
                  <c:v>1.2843789999999999</c:v>
                </c:pt>
                <c:pt idx="41">
                  <c:v>1.700294</c:v>
                </c:pt>
                <c:pt idx="42">
                  <c:v>2.4277120000000001</c:v>
                </c:pt>
                <c:pt idx="43">
                  <c:v>7.242235</c:v>
                </c:pt>
                <c:pt idx="44">
                  <c:v>1.053695</c:v>
                </c:pt>
                <c:pt idx="45">
                  <c:v>1.74169</c:v>
                </c:pt>
                <c:pt idx="46">
                  <c:v>1.4710460000000001</c:v>
                </c:pt>
                <c:pt idx="47">
                  <c:v>2.7015829999999998</c:v>
                </c:pt>
                <c:pt idx="48">
                  <c:v>1.242346</c:v>
                </c:pt>
                <c:pt idx="49">
                  <c:v>1.060039</c:v>
                </c:pt>
                <c:pt idx="50">
                  <c:v>1.128034</c:v>
                </c:pt>
                <c:pt idx="51">
                  <c:v>0.75991399999999998</c:v>
                </c:pt>
                <c:pt idx="52">
                  <c:v>1.4037539999999999</c:v>
                </c:pt>
                <c:pt idx="53">
                  <c:v>1.050745</c:v>
                </c:pt>
                <c:pt idx="54">
                  <c:v>1.874722</c:v>
                </c:pt>
                <c:pt idx="55">
                  <c:v>1.0472699999999999</c:v>
                </c:pt>
                <c:pt idx="56">
                  <c:v>2.440747</c:v>
                </c:pt>
                <c:pt idx="57">
                  <c:v>0.84285600000000005</c:v>
                </c:pt>
                <c:pt idx="58">
                  <c:v>2.685864</c:v>
                </c:pt>
                <c:pt idx="59">
                  <c:v>1.2145490000000001</c:v>
                </c:pt>
                <c:pt idx="60">
                  <c:v>2.0565630000000001</c:v>
                </c:pt>
                <c:pt idx="61">
                  <c:v>1.1192839999999999</c:v>
                </c:pt>
                <c:pt idx="62">
                  <c:v>1.105297</c:v>
                </c:pt>
                <c:pt idx="63">
                  <c:v>1.7406820000000001</c:v>
                </c:pt>
                <c:pt idx="64">
                  <c:v>3.3395839999999999</c:v>
                </c:pt>
                <c:pt idx="65">
                  <c:v>1.9777070000000001</c:v>
                </c:pt>
                <c:pt idx="66">
                  <c:v>1.7787820000000001</c:v>
                </c:pt>
                <c:pt idx="67">
                  <c:v>1.293622</c:v>
                </c:pt>
                <c:pt idx="68">
                  <c:v>0.99748800000000004</c:v>
                </c:pt>
                <c:pt idx="69">
                  <c:v>1.7879780000000001</c:v>
                </c:pt>
                <c:pt idx="70">
                  <c:v>3.2878959999999999</c:v>
                </c:pt>
                <c:pt idx="71">
                  <c:v>1.643913</c:v>
                </c:pt>
                <c:pt idx="72">
                  <c:v>1.1782049999999999</c:v>
                </c:pt>
                <c:pt idx="73">
                  <c:v>3.2888920000000001</c:v>
                </c:pt>
                <c:pt idx="74">
                  <c:v>1.111275</c:v>
                </c:pt>
                <c:pt idx="75">
                  <c:v>0.89751700000000001</c:v>
                </c:pt>
                <c:pt idx="76">
                  <c:v>1.8652580000000001</c:v>
                </c:pt>
                <c:pt idx="77">
                  <c:v>0.89261800000000002</c:v>
                </c:pt>
                <c:pt idx="78">
                  <c:v>0.84411800000000003</c:v>
                </c:pt>
                <c:pt idx="79">
                  <c:v>2.4236529999999998</c:v>
                </c:pt>
                <c:pt idx="80">
                  <c:v>1.570754</c:v>
                </c:pt>
                <c:pt idx="81">
                  <c:v>1.617408</c:v>
                </c:pt>
                <c:pt idx="82">
                  <c:v>0.93665500000000002</c:v>
                </c:pt>
                <c:pt idx="83">
                  <c:v>1.4730000000000001</c:v>
                </c:pt>
                <c:pt idx="84">
                  <c:v>3.2366809999999999</c:v>
                </c:pt>
                <c:pt idx="85">
                  <c:v>1.568111</c:v>
                </c:pt>
                <c:pt idx="86">
                  <c:v>1.929665</c:v>
                </c:pt>
                <c:pt idx="87">
                  <c:v>1.2748729999999999</c:v>
                </c:pt>
                <c:pt idx="88">
                  <c:v>1.805685</c:v>
                </c:pt>
                <c:pt idx="89">
                  <c:v>2.3230729999999999</c:v>
                </c:pt>
                <c:pt idx="90">
                  <c:v>1.6104000000000001</c:v>
                </c:pt>
                <c:pt idx="91">
                  <c:v>1.8881250000000001</c:v>
                </c:pt>
                <c:pt idx="92">
                  <c:v>2.074103</c:v>
                </c:pt>
                <c:pt idx="93">
                  <c:v>1.4242840000000001</c:v>
                </c:pt>
                <c:pt idx="94">
                  <c:v>2.0838070000000002</c:v>
                </c:pt>
                <c:pt idx="95">
                  <c:v>1.896387</c:v>
                </c:pt>
                <c:pt idx="96">
                  <c:v>1.55566</c:v>
                </c:pt>
                <c:pt idx="97">
                  <c:v>2.859858</c:v>
                </c:pt>
                <c:pt idx="98">
                  <c:v>7.0654300000000001</c:v>
                </c:pt>
                <c:pt idx="99">
                  <c:v>2.2260659999999999</c:v>
                </c:pt>
                <c:pt idx="100">
                  <c:v>2.3523459999999998</c:v>
                </c:pt>
                <c:pt idx="101">
                  <c:v>1.4784299999999999</c:v>
                </c:pt>
                <c:pt idx="102">
                  <c:v>1.962402</c:v>
                </c:pt>
                <c:pt idx="103">
                  <c:v>1.1319790000000001</c:v>
                </c:pt>
                <c:pt idx="104">
                  <c:v>3.0427789999999999</c:v>
                </c:pt>
                <c:pt idx="105">
                  <c:v>3.8360829999999999</c:v>
                </c:pt>
                <c:pt idx="106">
                  <c:v>2.9890889999999999</c:v>
                </c:pt>
                <c:pt idx="107">
                  <c:v>2.7748740000000001</c:v>
                </c:pt>
                <c:pt idx="108">
                  <c:v>3.4351850000000002</c:v>
                </c:pt>
                <c:pt idx="109">
                  <c:v>1.1202259999999999</c:v>
                </c:pt>
                <c:pt idx="110">
                  <c:v>1.3100879999999999</c:v>
                </c:pt>
                <c:pt idx="111">
                  <c:v>1.3514930000000001</c:v>
                </c:pt>
                <c:pt idx="112">
                  <c:v>2.495962</c:v>
                </c:pt>
                <c:pt idx="113">
                  <c:v>2.2801520000000002</c:v>
                </c:pt>
                <c:pt idx="114">
                  <c:v>3.7526269999999999</c:v>
                </c:pt>
                <c:pt idx="115">
                  <c:v>1.4169069999999999</c:v>
                </c:pt>
                <c:pt idx="116">
                  <c:v>2.2293400000000001</c:v>
                </c:pt>
                <c:pt idx="117">
                  <c:v>1.454404</c:v>
                </c:pt>
                <c:pt idx="118">
                  <c:v>2.152415</c:v>
                </c:pt>
                <c:pt idx="119">
                  <c:v>1.4266890000000001</c:v>
                </c:pt>
                <c:pt idx="120">
                  <c:v>1.341405</c:v>
                </c:pt>
                <c:pt idx="121">
                  <c:v>1.4755849999999999</c:v>
                </c:pt>
                <c:pt idx="122">
                  <c:v>1.1118859999999999</c:v>
                </c:pt>
                <c:pt idx="123">
                  <c:v>1.845629</c:v>
                </c:pt>
                <c:pt idx="124">
                  <c:v>1.5262119999999999</c:v>
                </c:pt>
                <c:pt idx="125">
                  <c:v>1.3258909999999999</c:v>
                </c:pt>
                <c:pt idx="126">
                  <c:v>1.2423869999999999</c:v>
                </c:pt>
                <c:pt idx="127">
                  <c:v>1.738356</c:v>
                </c:pt>
                <c:pt idx="128">
                  <c:v>1.856868</c:v>
                </c:pt>
                <c:pt idx="129">
                  <c:v>1.1456729999999999</c:v>
                </c:pt>
                <c:pt idx="130">
                  <c:v>1.80033</c:v>
                </c:pt>
                <c:pt idx="131">
                  <c:v>1.30647</c:v>
                </c:pt>
                <c:pt idx="132">
                  <c:v>3.683249</c:v>
                </c:pt>
                <c:pt idx="133">
                  <c:v>1.6996579999999999</c:v>
                </c:pt>
                <c:pt idx="134">
                  <c:v>1.98804</c:v>
                </c:pt>
                <c:pt idx="135">
                  <c:v>1.6279490000000001</c:v>
                </c:pt>
                <c:pt idx="136">
                  <c:v>1.781509</c:v>
                </c:pt>
                <c:pt idx="137">
                  <c:v>2.2061959999999998</c:v>
                </c:pt>
                <c:pt idx="138">
                  <c:v>1.5213429999999999</c:v>
                </c:pt>
                <c:pt idx="139">
                  <c:v>1.0357050000000001</c:v>
                </c:pt>
                <c:pt idx="140">
                  <c:v>1.409168</c:v>
                </c:pt>
                <c:pt idx="141">
                  <c:v>1.1353800000000001</c:v>
                </c:pt>
                <c:pt idx="142">
                  <c:v>1.334967</c:v>
                </c:pt>
                <c:pt idx="143">
                  <c:v>1.341909</c:v>
                </c:pt>
                <c:pt idx="144">
                  <c:v>1.3892599999999999</c:v>
                </c:pt>
                <c:pt idx="145">
                  <c:v>1.326354</c:v>
                </c:pt>
                <c:pt idx="146">
                  <c:v>0.85560199999999997</c:v>
                </c:pt>
                <c:pt idx="147">
                  <c:v>1.1321129999999999</c:v>
                </c:pt>
                <c:pt idx="148">
                  <c:v>1.357416</c:v>
                </c:pt>
                <c:pt idx="149">
                  <c:v>1.9924740000000001</c:v>
                </c:pt>
                <c:pt idx="150">
                  <c:v>2.5284800000000001</c:v>
                </c:pt>
                <c:pt idx="151">
                  <c:v>2.1161479999999999</c:v>
                </c:pt>
                <c:pt idx="152">
                  <c:v>1.4199600000000001</c:v>
                </c:pt>
                <c:pt idx="153">
                  <c:v>0.69957599999999998</c:v>
                </c:pt>
                <c:pt idx="154">
                  <c:v>1.8921559999999999</c:v>
                </c:pt>
                <c:pt idx="155">
                  <c:v>2.4773580000000002</c:v>
                </c:pt>
                <c:pt idx="156">
                  <c:v>1.6886639999999999</c:v>
                </c:pt>
                <c:pt idx="157">
                  <c:v>3.408925</c:v>
                </c:pt>
                <c:pt idx="158">
                  <c:v>2.6580469999999998</c:v>
                </c:pt>
                <c:pt idx="159">
                  <c:v>1.8428850000000001</c:v>
                </c:pt>
                <c:pt idx="160">
                  <c:v>1.3822730000000001</c:v>
                </c:pt>
                <c:pt idx="161">
                  <c:v>1.333005</c:v>
                </c:pt>
                <c:pt idx="162">
                  <c:v>2.7625959999999998</c:v>
                </c:pt>
                <c:pt idx="163">
                  <c:v>1.21515</c:v>
                </c:pt>
                <c:pt idx="164">
                  <c:v>2.0527410000000001</c:v>
                </c:pt>
                <c:pt idx="165">
                  <c:v>2.5950129999999998</c:v>
                </c:pt>
                <c:pt idx="166">
                  <c:v>1.6519109999999999</c:v>
                </c:pt>
                <c:pt idx="167">
                  <c:v>2.4252669999999998</c:v>
                </c:pt>
                <c:pt idx="168">
                  <c:v>0.95335099999999995</c:v>
                </c:pt>
                <c:pt idx="169">
                  <c:v>0.92276800000000003</c:v>
                </c:pt>
                <c:pt idx="170">
                  <c:v>0.90041899999999997</c:v>
                </c:pt>
                <c:pt idx="171">
                  <c:v>1.2742389999999999</c:v>
                </c:pt>
                <c:pt idx="172">
                  <c:v>1.650744</c:v>
                </c:pt>
                <c:pt idx="173">
                  <c:v>0.55989299999999997</c:v>
                </c:pt>
                <c:pt idx="174">
                  <c:v>1.878762</c:v>
                </c:pt>
                <c:pt idx="175">
                  <c:v>0.92418</c:v>
                </c:pt>
                <c:pt idx="176">
                  <c:v>0.55681599999999998</c:v>
                </c:pt>
                <c:pt idx="177">
                  <c:v>1.0337689999999999</c:v>
                </c:pt>
                <c:pt idx="178">
                  <c:v>0.68364599999999998</c:v>
                </c:pt>
                <c:pt idx="179">
                  <c:v>1.0661989999999999</c:v>
                </c:pt>
                <c:pt idx="180">
                  <c:v>2.0696910000000002</c:v>
                </c:pt>
                <c:pt idx="181">
                  <c:v>1.655915</c:v>
                </c:pt>
                <c:pt idx="182">
                  <c:v>0.98840300000000003</c:v>
                </c:pt>
                <c:pt idx="183">
                  <c:v>2.1315689999999998</c:v>
                </c:pt>
                <c:pt idx="184">
                  <c:v>1.247552</c:v>
                </c:pt>
                <c:pt idx="185">
                  <c:v>2.2609020000000002</c:v>
                </c:pt>
                <c:pt idx="186">
                  <c:v>3.2310560000000002</c:v>
                </c:pt>
                <c:pt idx="187">
                  <c:v>1.7182249999999999</c:v>
                </c:pt>
                <c:pt idx="188">
                  <c:v>2.0638380000000001</c:v>
                </c:pt>
                <c:pt idx="189">
                  <c:v>3.3850210000000001</c:v>
                </c:pt>
                <c:pt idx="190">
                  <c:v>1.3080860000000001</c:v>
                </c:pt>
                <c:pt idx="191">
                  <c:v>2.0717949999999998</c:v>
                </c:pt>
                <c:pt idx="192">
                  <c:v>1.3214950000000001</c:v>
                </c:pt>
                <c:pt idx="193">
                  <c:v>1.641588</c:v>
                </c:pt>
                <c:pt idx="194">
                  <c:v>1.006993</c:v>
                </c:pt>
                <c:pt idx="195">
                  <c:v>1.795164</c:v>
                </c:pt>
                <c:pt idx="196">
                  <c:v>2.54053</c:v>
                </c:pt>
                <c:pt idx="197">
                  <c:v>0.94823199999999996</c:v>
                </c:pt>
                <c:pt idx="198">
                  <c:v>0.98244200000000004</c:v>
                </c:pt>
                <c:pt idx="199">
                  <c:v>4.3680450000000004</c:v>
                </c:pt>
                <c:pt idx="200">
                  <c:v>1.6964710000000001</c:v>
                </c:pt>
                <c:pt idx="201">
                  <c:v>1.2918289999999999</c:v>
                </c:pt>
                <c:pt idx="202">
                  <c:v>1.13337</c:v>
                </c:pt>
                <c:pt idx="203">
                  <c:v>1.374215</c:v>
                </c:pt>
                <c:pt idx="204">
                  <c:v>2.4433929999999999</c:v>
                </c:pt>
                <c:pt idx="205">
                  <c:v>1.2620169999999999</c:v>
                </c:pt>
                <c:pt idx="206">
                  <c:v>1.6242220000000001</c:v>
                </c:pt>
                <c:pt idx="207">
                  <c:v>1.1755770000000001</c:v>
                </c:pt>
                <c:pt idx="208">
                  <c:v>1.700877</c:v>
                </c:pt>
                <c:pt idx="209">
                  <c:v>1.322446</c:v>
                </c:pt>
                <c:pt idx="210">
                  <c:v>1.219166</c:v>
                </c:pt>
                <c:pt idx="211">
                  <c:v>0.70204599999999995</c:v>
                </c:pt>
                <c:pt idx="212">
                  <c:v>1.0972599999999999</c:v>
                </c:pt>
                <c:pt idx="213">
                  <c:v>1.9013549999999999</c:v>
                </c:pt>
                <c:pt idx="214">
                  <c:v>1.200637</c:v>
                </c:pt>
                <c:pt idx="215">
                  <c:v>1.695654</c:v>
                </c:pt>
                <c:pt idx="216">
                  <c:v>0.85282899999999995</c:v>
                </c:pt>
                <c:pt idx="217">
                  <c:v>2.7611659999999998</c:v>
                </c:pt>
                <c:pt idx="218">
                  <c:v>9.2162670000000002</c:v>
                </c:pt>
                <c:pt idx="219">
                  <c:v>1.431962</c:v>
                </c:pt>
                <c:pt idx="220">
                  <c:v>1.2722530000000001</c:v>
                </c:pt>
                <c:pt idx="221">
                  <c:v>0.79234499999999997</c:v>
                </c:pt>
                <c:pt idx="222">
                  <c:v>1.1372770000000001</c:v>
                </c:pt>
                <c:pt idx="223">
                  <c:v>1.368242</c:v>
                </c:pt>
                <c:pt idx="224">
                  <c:v>1.1707970000000001</c:v>
                </c:pt>
                <c:pt idx="225">
                  <c:v>1.0826659999999999</c:v>
                </c:pt>
                <c:pt idx="226">
                  <c:v>0.87400999999999995</c:v>
                </c:pt>
                <c:pt idx="227">
                  <c:v>0.67930699999999999</c:v>
                </c:pt>
                <c:pt idx="228">
                  <c:v>2.0650780000000002</c:v>
                </c:pt>
                <c:pt idx="229">
                  <c:v>1.4762820000000001</c:v>
                </c:pt>
                <c:pt idx="230">
                  <c:v>1.7614879999999999</c:v>
                </c:pt>
                <c:pt idx="231">
                  <c:v>1.280975</c:v>
                </c:pt>
                <c:pt idx="232">
                  <c:v>2.4564859999999999</c:v>
                </c:pt>
                <c:pt idx="233">
                  <c:v>1.233447</c:v>
                </c:pt>
                <c:pt idx="234">
                  <c:v>1.184642</c:v>
                </c:pt>
                <c:pt idx="235">
                  <c:v>1.627702</c:v>
                </c:pt>
                <c:pt idx="236">
                  <c:v>2.9770810000000001</c:v>
                </c:pt>
                <c:pt idx="237">
                  <c:v>1.9028890000000001</c:v>
                </c:pt>
                <c:pt idx="238">
                  <c:v>1.0553539999999999</c:v>
                </c:pt>
                <c:pt idx="239">
                  <c:v>1.929308</c:v>
                </c:pt>
                <c:pt idx="240">
                  <c:v>1.30047</c:v>
                </c:pt>
                <c:pt idx="241">
                  <c:v>3.641632</c:v>
                </c:pt>
                <c:pt idx="242">
                  <c:v>1.7130099999999999</c:v>
                </c:pt>
                <c:pt idx="243">
                  <c:v>0.46479599999999999</c:v>
                </c:pt>
                <c:pt idx="244">
                  <c:v>1.0986610000000001</c:v>
                </c:pt>
                <c:pt idx="245">
                  <c:v>1.4890570000000001</c:v>
                </c:pt>
                <c:pt idx="246">
                  <c:v>1.9020010000000001</c:v>
                </c:pt>
                <c:pt idx="247">
                  <c:v>2.454564</c:v>
                </c:pt>
                <c:pt idx="248">
                  <c:v>1.9136649999999999</c:v>
                </c:pt>
                <c:pt idx="249">
                  <c:v>1.5365839999999999</c:v>
                </c:pt>
                <c:pt idx="250">
                  <c:v>3.3427539999999998</c:v>
                </c:pt>
                <c:pt idx="251">
                  <c:v>1.6727300000000001</c:v>
                </c:pt>
                <c:pt idx="252">
                  <c:v>1.945173</c:v>
                </c:pt>
                <c:pt idx="253">
                  <c:v>1.6409860000000001</c:v>
                </c:pt>
                <c:pt idx="254">
                  <c:v>2.022116</c:v>
                </c:pt>
                <c:pt idx="255">
                  <c:v>0.95794999999999997</c:v>
                </c:pt>
                <c:pt idx="256">
                  <c:v>4.029712</c:v>
                </c:pt>
                <c:pt idx="257">
                  <c:v>2.129934</c:v>
                </c:pt>
                <c:pt idx="258">
                  <c:v>1.723549</c:v>
                </c:pt>
                <c:pt idx="259">
                  <c:v>1.3572120000000001</c:v>
                </c:pt>
                <c:pt idx="260">
                  <c:v>1.152244</c:v>
                </c:pt>
                <c:pt idx="261">
                  <c:v>2.1114009999999999</c:v>
                </c:pt>
                <c:pt idx="262">
                  <c:v>1.5529470000000001</c:v>
                </c:pt>
                <c:pt idx="263">
                  <c:v>1.417729</c:v>
                </c:pt>
                <c:pt idx="264">
                  <c:v>1.0978889999999999</c:v>
                </c:pt>
                <c:pt idx="265">
                  <c:v>1.1303270000000001</c:v>
                </c:pt>
                <c:pt idx="266">
                  <c:v>1.7279260000000001</c:v>
                </c:pt>
                <c:pt idx="267">
                  <c:v>0.94699500000000003</c:v>
                </c:pt>
                <c:pt idx="268">
                  <c:v>1.051237</c:v>
                </c:pt>
                <c:pt idx="269">
                  <c:v>1.2971779999999999</c:v>
                </c:pt>
                <c:pt idx="270">
                  <c:v>1.2840309999999999</c:v>
                </c:pt>
                <c:pt idx="271">
                  <c:v>1.464161</c:v>
                </c:pt>
                <c:pt idx="272">
                  <c:v>1.713875</c:v>
                </c:pt>
                <c:pt idx="273">
                  <c:v>2.2960310000000002</c:v>
                </c:pt>
                <c:pt idx="274">
                  <c:v>3.1187309999999999</c:v>
                </c:pt>
                <c:pt idx="275">
                  <c:v>1.738872</c:v>
                </c:pt>
                <c:pt idx="276">
                  <c:v>1.8863920000000001</c:v>
                </c:pt>
                <c:pt idx="277">
                  <c:v>1.751085</c:v>
                </c:pt>
                <c:pt idx="278">
                  <c:v>1.5603990000000001</c:v>
                </c:pt>
                <c:pt idx="279">
                  <c:v>0.95701099999999995</c:v>
                </c:pt>
                <c:pt idx="280">
                  <c:v>2.1353089999999999</c:v>
                </c:pt>
                <c:pt idx="281">
                  <c:v>2.1666699999999999</c:v>
                </c:pt>
                <c:pt idx="282">
                  <c:v>3.6119270000000001</c:v>
                </c:pt>
                <c:pt idx="283">
                  <c:v>3.9062589999999999</c:v>
                </c:pt>
                <c:pt idx="284">
                  <c:v>1.911629</c:v>
                </c:pt>
                <c:pt idx="285">
                  <c:v>1.6688620000000001</c:v>
                </c:pt>
                <c:pt idx="286">
                  <c:v>5.5697619999999999</c:v>
                </c:pt>
                <c:pt idx="287">
                  <c:v>3.298003</c:v>
                </c:pt>
                <c:pt idx="288">
                  <c:v>0.92010099999999995</c:v>
                </c:pt>
                <c:pt idx="289">
                  <c:v>1.912642</c:v>
                </c:pt>
                <c:pt idx="290">
                  <c:v>1.432671</c:v>
                </c:pt>
                <c:pt idx="291">
                  <c:v>1.7640359999999999</c:v>
                </c:pt>
                <c:pt idx="292">
                  <c:v>1.4795290000000001</c:v>
                </c:pt>
                <c:pt idx="293">
                  <c:v>2.8188089999999999</c:v>
                </c:pt>
                <c:pt idx="294">
                  <c:v>1.754286</c:v>
                </c:pt>
                <c:pt idx="295">
                  <c:v>1.9770099999999999</c:v>
                </c:pt>
                <c:pt idx="296">
                  <c:v>1.4064049999999999</c:v>
                </c:pt>
                <c:pt idx="297">
                  <c:v>1.30521</c:v>
                </c:pt>
                <c:pt idx="298">
                  <c:v>3.3128649999999999</c:v>
                </c:pt>
                <c:pt idx="299">
                  <c:v>2.129791</c:v>
                </c:pt>
                <c:pt idx="300">
                  <c:v>3.4027259999999999</c:v>
                </c:pt>
                <c:pt idx="301">
                  <c:v>1.738656</c:v>
                </c:pt>
                <c:pt idx="302">
                  <c:v>0.833789</c:v>
                </c:pt>
                <c:pt idx="303">
                  <c:v>1.945519</c:v>
                </c:pt>
                <c:pt idx="304">
                  <c:v>3.6462150000000002</c:v>
                </c:pt>
                <c:pt idx="305">
                  <c:v>2.1633100000000001</c:v>
                </c:pt>
                <c:pt idx="306">
                  <c:v>0.98697599999999996</c:v>
                </c:pt>
                <c:pt idx="307">
                  <c:v>1.8209329999999999</c:v>
                </c:pt>
                <c:pt idx="308">
                  <c:v>1.729552</c:v>
                </c:pt>
                <c:pt idx="309">
                  <c:v>3.1230980000000002</c:v>
                </c:pt>
                <c:pt idx="310">
                  <c:v>1.754677</c:v>
                </c:pt>
                <c:pt idx="311">
                  <c:v>1.402423</c:v>
                </c:pt>
                <c:pt idx="312">
                  <c:v>1.449122</c:v>
                </c:pt>
                <c:pt idx="313">
                  <c:v>3.974253</c:v>
                </c:pt>
                <c:pt idx="314">
                  <c:v>4.1025470000000004</c:v>
                </c:pt>
                <c:pt idx="315">
                  <c:v>11.061076</c:v>
                </c:pt>
                <c:pt idx="316">
                  <c:v>7.8260480000000001</c:v>
                </c:pt>
                <c:pt idx="317">
                  <c:v>1.2074450000000001</c:v>
                </c:pt>
                <c:pt idx="318">
                  <c:v>5.5291860000000002</c:v>
                </c:pt>
                <c:pt idx="319">
                  <c:v>1.83738</c:v>
                </c:pt>
                <c:pt idx="320">
                  <c:v>1.592495</c:v>
                </c:pt>
                <c:pt idx="321">
                  <c:v>1.6317470000000001</c:v>
                </c:pt>
                <c:pt idx="322">
                  <c:v>1.1169340000000001</c:v>
                </c:pt>
                <c:pt idx="323">
                  <c:v>0.97409999999999997</c:v>
                </c:pt>
                <c:pt idx="324">
                  <c:v>1.6147180000000001</c:v>
                </c:pt>
                <c:pt idx="325">
                  <c:v>1.9148510000000001</c:v>
                </c:pt>
                <c:pt idx="326">
                  <c:v>1.663959</c:v>
                </c:pt>
                <c:pt idx="327">
                  <c:v>1.2645820000000001</c:v>
                </c:pt>
                <c:pt idx="328">
                  <c:v>1.8800209999999999</c:v>
                </c:pt>
                <c:pt idx="329">
                  <c:v>0.81228199999999995</c:v>
                </c:pt>
                <c:pt idx="330">
                  <c:v>0.68942999999999999</c:v>
                </c:pt>
                <c:pt idx="331">
                  <c:v>1.170617</c:v>
                </c:pt>
                <c:pt idx="332">
                  <c:v>2.6102660000000002</c:v>
                </c:pt>
                <c:pt idx="333">
                  <c:v>1.5589869999999999</c:v>
                </c:pt>
                <c:pt idx="334">
                  <c:v>1.813439</c:v>
                </c:pt>
                <c:pt idx="335">
                  <c:v>8.2778100000000006</c:v>
                </c:pt>
                <c:pt idx="336">
                  <c:v>1.619256</c:v>
                </c:pt>
                <c:pt idx="337">
                  <c:v>2.595307</c:v>
                </c:pt>
                <c:pt idx="338">
                  <c:v>2.1403829999999999</c:v>
                </c:pt>
                <c:pt idx="339">
                  <c:v>2.1191019999999998</c:v>
                </c:pt>
                <c:pt idx="340">
                  <c:v>1.395292</c:v>
                </c:pt>
                <c:pt idx="341">
                  <c:v>2.307512</c:v>
                </c:pt>
                <c:pt idx="342">
                  <c:v>4.9518659999999999</c:v>
                </c:pt>
                <c:pt idx="343">
                  <c:v>1.404398</c:v>
                </c:pt>
                <c:pt idx="344">
                  <c:v>1.991778</c:v>
                </c:pt>
                <c:pt idx="345">
                  <c:v>1.804108</c:v>
                </c:pt>
                <c:pt idx="346">
                  <c:v>2.3376939999999999</c:v>
                </c:pt>
                <c:pt idx="347">
                  <c:v>3.3921709999999998</c:v>
                </c:pt>
                <c:pt idx="348">
                  <c:v>2.821129</c:v>
                </c:pt>
                <c:pt idx="349">
                  <c:v>4.9095639999999996</c:v>
                </c:pt>
                <c:pt idx="350">
                  <c:v>3.3885510000000001</c:v>
                </c:pt>
                <c:pt idx="351">
                  <c:v>2.3089930000000001</c:v>
                </c:pt>
                <c:pt idx="352">
                  <c:v>1.189343</c:v>
                </c:pt>
                <c:pt idx="353">
                  <c:v>1.127294</c:v>
                </c:pt>
                <c:pt idx="354">
                  <c:v>1.1534489999999999</c:v>
                </c:pt>
                <c:pt idx="355">
                  <c:v>1.890255</c:v>
                </c:pt>
                <c:pt idx="356">
                  <c:v>1.1753089999999999</c:v>
                </c:pt>
                <c:pt idx="357">
                  <c:v>1.221495</c:v>
                </c:pt>
                <c:pt idx="358">
                  <c:v>1.4278729999999999</c:v>
                </c:pt>
                <c:pt idx="359">
                  <c:v>3.1863600000000001</c:v>
                </c:pt>
                <c:pt idx="360">
                  <c:v>2.1688610000000001</c:v>
                </c:pt>
                <c:pt idx="361">
                  <c:v>3.0270269999999999</c:v>
                </c:pt>
                <c:pt idx="362">
                  <c:v>3.507809</c:v>
                </c:pt>
                <c:pt idx="363">
                  <c:v>3.504486</c:v>
                </c:pt>
                <c:pt idx="364">
                  <c:v>2.9950130000000001</c:v>
                </c:pt>
                <c:pt idx="365">
                  <c:v>4.2206380000000001</c:v>
                </c:pt>
                <c:pt idx="366">
                  <c:v>2.4874019999999999</c:v>
                </c:pt>
                <c:pt idx="367">
                  <c:v>2.7514029999999998</c:v>
                </c:pt>
                <c:pt idx="368">
                  <c:v>2.2925149999999999</c:v>
                </c:pt>
                <c:pt idx="369">
                  <c:v>2.3226689999999999</c:v>
                </c:pt>
                <c:pt idx="370">
                  <c:v>1.012157</c:v>
                </c:pt>
                <c:pt idx="371">
                  <c:v>2.0407609999999998</c:v>
                </c:pt>
                <c:pt idx="372">
                  <c:v>1.8207040000000001</c:v>
                </c:pt>
                <c:pt idx="373">
                  <c:v>1.3541110000000001</c:v>
                </c:pt>
                <c:pt idx="374">
                  <c:v>1.587199</c:v>
                </c:pt>
                <c:pt idx="375">
                  <c:v>1.501261</c:v>
                </c:pt>
                <c:pt idx="376">
                  <c:v>2.326244</c:v>
                </c:pt>
                <c:pt idx="377">
                  <c:v>2.8480840000000001</c:v>
                </c:pt>
                <c:pt idx="378">
                  <c:v>0.62915200000000004</c:v>
                </c:pt>
                <c:pt idx="379">
                  <c:v>1.1204240000000001</c:v>
                </c:pt>
                <c:pt idx="380">
                  <c:v>0.831596</c:v>
                </c:pt>
                <c:pt idx="381">
                  <c:v>1.2107749999999999</c:v>
                </c:pt>
                <c:pt idx="382">
                  <c:v>2.2585160000000002</c:v>
                </c:pt>
                <c:pt idx="383">
                  <c:v>1.1277779999999999</c:v>
                </c:pt>
                <c:pt idx="384">
                  <c:v>1.0329950000000001</c:v>
                </c:pt>
                <c:pt idx="385">
                  <c:v>0.57668299999999995</c:v>
                </c:pt>
                <c:pt idx="386">
                  <c:v>2.363302</c:v>
                </c:pt>
                <c:pt idx="387">
                  <c:v>2.5536949999999998</c:v>
                </c:pt>
                <c:pt idx="388">
                  <c:v>1.397975</c:v>
                </c:pt>
                <c:pt idx="389">
                  <c:v>0.95786499999999997</c:v>
                </c:pt>
                <c:pt idx="390">
                  <c:v>1.2924599999999999</c:v>
                </c:pt>
                <c:pt idx="391">
                  <c:v>0.88647399999999998</c:v>
                </c:pt>
                <c:pt idx="392">
                  <c:v>1.758661</c:v>
                </c:pt>
                <c:pt idx="393">
                  <c:v>1.149076</c:v>
                </c:pt>
                <c:pt idx="394">
                  <c:v>1.5575110000000001</c:v>
                </c:pt>
                <c:pt idx="395">
                  <c:v>1.315445</c:v>
                </c:pt>
                <c:pt idx="396">
                  <c:v>1.956115</c:v>
                </c:pt>
                <c:pt idx="397">
                  <c:v>1.7275339999999999</c:v>
                </c:pt>
                <c:pt idx="398">
                  <c:v>1.445004</c:v>
                </c:pt>
                <c:pt idx="399">
                  <c:v>1.7937110000000001</c:v>
                </c:pt>
                <c:pt idx="400">
                  <c:v>1.587091</c:v>
                </c:pt>
                <c:pt idx="401">
                  <c:v>2.3647649999999998</c:v>
                </c:pt>
                <c:pt idx="402">
                  <c:v>1.551469</c:v>
                </c:pt>
                <c:pt idx="403">
                  <c:v>4.369332</c:v>
                </c:pt>
                <c:pt idx="404">
                  <c:v>1.323064</c:v>
                </c:pt>
                <c:pt idx="405">
                  <c:v>1.2730950000000001</c:v>
                </c:pt>
                <c:pt idx="406">
                  <c:v>3.0476519999999998</c:v>
                </c:pt>
                <c:pt idx="407">
                  <c:v>1.5994060000000001</c:v>
                </c:pt>
                <c:pt idx="408">
                  <c:v>1.3912040000000001</c:v>
                </c:pt>
                <c:pt idx="409">
                  <c:v>2.979841</c:v>
                </c:pt>
                <c:pt idx="410">
                  <c:v>2.3996</c:v>
                </c:pt>
                <c:pt idx="411">
                  <c:v>0.88127800000000001</c:v>
                </c:pt>
                <c:pt idx="412">
                  <c:v>1.0172049999999999</c:v>
                </c:pt>
                <c:pt idx="413">
                  <c:v>1.1898280000000001</c:v>
                </c:pt>
                <c:pt idx="414">
                  <c:v>1.150738</c:v>
                </c:pt>
                <c:pt idx="415">
                  <c:v>1.376844</c:v>
                </c:pt>
                <c:pt idx="416">
                  <c:v>1.00827</c:v>
                </c:pt>
                <c:pt idx="417">
                  <c:v>1.310629</c:v>
                </c:pt>
                <c:pt idx="418">
                  <c:v>0.52635299999999996</c:v>
                </c:pt>
                <c:pt idx="419">
                  <c:v>1.3056810000000001</c:v>
                </c:pt>
                <c:pt idx="420">
                  <c:v>1.635216</c:v>
                </c:pt>
                <c:pt idx="421">
                  <c:v>1.073278</c:v>
                </c:pt>
                <c:pt idx="422">
                  <c:v>0.89377600000000001</c:v>
                </c:pt>
                <c:pt idx="423">
                  <c:v>1.174984</c:v>
                </c:pt>
                <c:pt idx="424">
                  <c:v>1.945695</c:v>
                </c:pt>
                <c:pt idx="425">
                  <c:v>1.468642</c:v>
                </c:pt>
                <c:pt idx="426">
                  <c:v>1.65622</c:v>
                </c:pt>
                <c:pt idx="427">
                  <c:v>1.969036</c:v>
                </c:pt>
                <c:pt idx="428">
                  <c:v>2.5433370000000002</c:v>
                </c:pt>
                <c:pt idx="429">
                  <c:v>2.166569</c:v>
                </c:pt>
                <c:pt idx="430">
                  <c:v>1.5132049999999999</c:v>
                </c:pt>
                <c:pt idx="431">
                  <c:v>1.677929</c:v>
                </c:pt>
                <c:pt idx="432">
                  <c:v>2.0122429999999998</c:v>
                </c:pt>
                <c:pt idx="433">
                  <c:v>1.6058049999999999</c:v>
                </c:pt>
                <c:pt idx="434">
                  <c:v>3.925967</c:v>
                </c:pt>
                <c:pt idx="435">
                  <c:v>1.5737540000000001</c:v>
                </c:pt>
                <c:pt idx="436">
                  <c:v>3.108717</c:v>
                </c:pt>
                <c:pt idx="437">
                  <c:v>2.1880389999999998</c:v>
                </c:pt>
                <c:pt idx="438">
                  <c:v>1.345599</c:v>
                </c:pt>
                <c:pt idx="439">
                  <c:v>3.0956839999999999</c:v>
                </c:pt>
                <c:pt idx="440">
                  <c:v>1.2652140000000001</c:v>
                </c:pt>
                <c:pt idx="441">
                  <c:v>1.880641</c:v>
                </c:pt>
                <c:pt idx="442">
                  <c:v>0.73513700000000004</c:v>
                </c:pt>
                <c:pt idx="443">
                  <c:v>1.0236700000000001</c:v>
                </c:pt>
                <c:pt idx="444">
                  <c:v>0.81660999999999995</c:v>
                </c:pt>
                <c:pt idx="445">
                  <c:v>1.0888059999999999</c:v>
                </c:pt>
                <c:pt idx="446">
                  <c:v>0.94423100000000004</c:v>
                </c:pt>
                <c:pt idx="447">
                  <c:v>1.756043</c:v>
                </c:pt>
                <c:pt idx="448">
                  <c:v>1.4205779999999999</c:v>
                </c:pt>
                <c:pt idx="449">
                  <c:v>1.4570289999999999</c:v>
                </c:pt>
                <c:pt idx="450">
                  <c:v>0.76080899999999996</c:v>
                </c:pt>
                <c:pt idx="451">
                  <c:v>0.77106200000000003</c:v>
                </c:pt>
                <c:pt idx="452">
                  <c:v>1.823094</c:v>
                </c:pt>
                <c:pt idx="453">
                  <c:v>0.74502199999999996</c:v>
                </c:pt>
                <c:pt idx="454">
                  <c:v>1.473411</c:v>
                </c:pt>
                <c:pt idx="455">
                  <c:v>1.3386769999999999</c:v>
                </c:pt>
                <c:pt idx="456">
                  <c:v>1.125583</c:v>
                </c:pt>
                <c:pt idx="457">
                  <c:v>1.5951230000000001</c:v>
                </c:pt>
                <c:pt idx="458">
                  <c:v>1.267131</c:v>
                </c:pt>
                <c:pt idx="459">
                  <c:v>0.92041399999999995</c:v>
                </c:pt>
                <c:pt idx="460">
                  <c:v>0.875135</c:v>
                </c:pt>
                <c:pt idx="461">
                  <c:v>1.7848120000000001</c:v>
                </c:pt>
                <c:pt idx="462">
                  <c:v>2.65056</c:v>
                </c:pt>
                <c:pt idx="463">
                  <c:v>1.4358359999999999</c:v>
                </c:pt>
                <c:pt idx="464">
                  <c:v>0.92270700000000005</c:v>
                </c:pt>
                <c:pt idx="465">
                  <c:v>3.6081599999999998</c:v>
                </c:pt>
                <c:pt idx="466">
                  <c:v>1.272343</c:v>
                </c:pt>
                <c:pt idx="467">
                  <c:v>1.084689</c:v>
                </c:pt>
                <c:pt idx="468">
                  <c:v>1.253538</c:v>
                </c:pt>
                <c:pt idx="469">
                  <c:v>0.95489900000000005</c:v>
                </c:pt>
                <c:pt idx="470">
                  <c:v>1.5319769999999999</c:v>
                </c:pt>
                <c:pt idx="471">
                  <c:v>1.6250100000000001</c:v>
                </c:pt>
                <c:pt idx="472">
                  <c:v>1.697398</c:v>
                </c:pt>
                <c:pt idx="473">
                  <c:v>1.092373</c:v>
                </c:pt>
                <c:pt idx="474">
                  <c:v>1.468771</c:v>
                </c:pt>
                <c:pt idx="475">
                  <c:v>1.083342</c:v>
                </c:pt>
                <c:pt idx="476">
                  <c:v>1.9099280000000001</c:v>
                </c:pt>
                <c:pt idx="477">
                  <c:v>1.5873349999999999</c:v>
                </c:pt>
                <c:pt idx="478">
                  <c:v>1.585626</c:v>
                </c:pt>
                <c:pt idx="479">
                  <c:v>1.2495670000000001</c:v>
                </c:pt>
                <c:pt idx="480">
                  <c:v>1.6123460000000001</c:v>
                </c:pt>
                <c:pt idx="481">
                  <c:v>1.0867910000000001</c:v>
                </c:pt>
                <c:pt idx="482">
                  <c:v>1.2635479999999999</c:v>
                </c:pt>
                <c:pt idx="483">
                  <c:v>1.1227780000000001</c:v>
                </c:pt>
                <c:pt idx="484">
                  <c:v>1.176741</c:v>
                </c:pt>
                <c:pt idx="485">
                  <c:v>2.2237200000000001</c:v>
                </c:pt>
                <c:pt idx="486">
                  <c:v>1.7951589999999999</c:v>
                </c:pt>
                <c:pt idx="487">
                  <c:v>1.499641</c:v>
                </c:pt>
                <c:pt idx="488">
                  <c:v>3.7506970000000002</c:v>
                </c:pt>
                <c:pt idx="489">
                  <c:v>2.0811950000000001</c:v>
                </c:pt>
                <c:pt idx="490">
                  <c:v>1.2313050000000001</c:v>
                </c:pt>
                <c:pt idx="491">
                  <c:v>3.9467159999999999</c:v>
                </c:pt>
                <c:pt idx="492">
                  <c:v>1.1210830000000001</c:v>
                </c:pt>
                <c:pt idx="493">
                  <c:v>1.0182340000000001</c:v>
                </c:pt>
                <c:pt idx="494">
                  <c:v>1.894798</c:v>
                </c:pt>
                <c:pt idx="495">
                  <c:v>1.0941460000000001</c:v>
                </c:pt>
                <c:pt idx="496">
                  <c:v>0.84408799999999995</c:v>
                </c:pt>
                <c:pt idx="497">
                  <c:v>1.1433009999999999</c:v>
                </c:pt>
                <c:pt idx="498">
                  <c:v>0.81341300000000005</c:v>
                </c:pt>
                <c:pt idx="499">
                  <c:v>3.235414</c:v>
                </c:pt>
                <c:pt idx="500">
                  <c:v>1.2273769999999999</c:v>
                </c:pt>
                <c:pt idx="501">
                  <c:v>0.95856399999999997</c:v>
                </c:pt>
                <c:pt idx="502">
                  <c:v>0.61984099999999998</c:v>
                </c:pt>
                <c:pt idx="503">
                  <c:v>0.80295499999999997</c:v>
                </c:pt>
                <c:pt idx="504">
                  <c:v>1.143934</c:v>
                </c:pt>
                <c:pt idx="505">
                  <c:v>1.136112</c:v>
                </c:pt>
                <c:pt idx="506">
                  <c:v>0.96002500000000002</c:v>
                </c:pt>
                <c:pt idx="507">
                  <c:v>0.97700399999999998</c:v>
                </c:pt>
                <c:pt idx="508">
                  <c:v>1.9708190000000001</c:v>
                </c:pt>
                <c:pt idx="509">
                  <c:v>1.5328729999999999</c:v>
                </c:pt>
                <c:pt idx="510">
                  <c:v>1.1558820000000001</c:v>
                </c:pt>
                <c:pt idx="511">
                  <c:v>1.0604789999999999</c:v>
                </c:pt>
                <c:pt idx="512">
                  <c:v>1.472199</c:v>
                </c:pt>
                <c:pt idx="513">
                  <c:v>1.313334</c:v>
                </c:pt>
                <c:pt idx="514">
                  <c:v>1.2125490000000001</c:v>
                </c:pt>
                <c:pt idx="515">
                  <c:v>1.0020610000000001</c:v>
                </c:pt>
                <c:pt idx="516">
                  <c:v>0.80382299999999995</c:v>
                </c:pt>
                <c:pt idx="517">
                  <c:v>1.359318</c:v>
                </c:pt>
                <c:pt idx="518">
                  <c:v>1.4753099999999999</c:v>
                </c:pt>
                <c:pt idx="519">
                  <c:v>2.0829080000000002</c:v>
                </c:pt>
                <c:pt idx="520">
                  <c:v>1.7588969999999999</c:v>
                </c:pt>
                <c:pt idx="521">
                  <c:v>2.0032519999999998</c:v>
                </c:pt>
                <c:pt idx="522">
                  <c:v>0.96645000000000003</c:v>
                </c:pt>
                <c:pt idx="523">
                  <c:v>2.2761360000000002</c:v>
                </c:pt>
                <c:pt idx="524">
                  <c:v>1.300033</c:v>
                </c:pt>
                <c:pt idx="525">
                  <c:v>1.653775</c:v>
                </c:pt>
                <c:pt idx="526">
                  <c:v>1.777469</c:v>
                </c:pt>
                <c:pt idx="527">
                  <c:v>5.1989520000000002</c:v>
                </c:pt>
                <c:pt idx="528">
                  <c:v>1.4307639999999999</c:v>
                </c:pt>
                <c:pt idx="529">
                  <c:v>1.166542</c:v>
                </c:pt>
                <c:pt idx="530">
                  <c:v>1.2159040000000001</c:v>
                </c:pt>
                <c:pt idx="531">
                  <c:v>0.91270099999999998</c:v>
                </c:pt>
                <c:pt idx="532">
                  <c:v>1.4190160000000001</c:v>
                </c:pt>
                <c:pt idx="533">
                  <c:v>1.4950669999999999</c:v>
                </c:pt>
                <c:pt idx="534">
                  <c:v>2.395826</c:v>
                </c:pt>
                <c:pt idx="535">
                  <c:v>2.4763670000000002</c:v>
                </c:pt>
                <c:pt idx="536">
                  <c:v>1.5181830000000001</c:v>
                </c:pt>
                <c:pt idx="537">
                  <c:v>1.17893</c:v>
                </c:pt>
                <c:pt idx="538">
                  <c:v>1.26502</c:v>
                </c:pt>
                <c:pt idx="539">
                  <c:v>1.7175469999999999</c:v>
                </c:pt>
                <c:pt idx="540">
                  <c:v>0.72190699999999997</c:v>
                </c:pt>
                <c:pt idx="541">
                  <c:v>0.98066500000000001</c:v>
                </c:pt>
                <c:pt idx="542">
                  <c:v>1.1601809999999999</c:v>
                </c:pt>
                <c:pt idx="543">
                  <c:v>1.397573</c:v>
                </c:pt>
                <c:pt idx="544">
                  <c:v>0.687747</c:v>
                </c:pt>
                <c:pt idx="545">
                  <c:v>0.75870000000000004</c:v>
                </c:pt>
                <c:pt idx="546">
                  <c:v>0.99121400000000004</c:v>
                </c:pt>
                <c:pt idx="547">
                  <c:v>0.83005200000000001</c:v>
                </c:pt>
                <c:pt idx="548">
                  <c:v>1.20184</c:v>
                </c:pt>
                <c:pt idx="549">
                  <c:v>1.1292789999999999</c:v>
                </c:pt>
                <c:pt idx="550">
                  <c:v>1.068263</c:v>
                </c:pt>
                <c:pt idx="551">
                  <c:v>1.7481450000000001</c:v>
                </c:pt>
                <c:pt idx="552">
                  <c:v>1.830192</c:v>
                </c:pt>
                <c:pt idx="553">
                  <c:v>1.5362480000000001</c:v>
                </c:pt>
                <c:pt idx="554">
                  <c:v>1.7879240000000001</c:v>
                </c:pt>
                <c:pt idx="555">
                  <c:v>0.77548399999999995</c:v>
                </c:pt>
                <c:pt idx="556">
                  <c:v>1.413808</c:v>
                </c:pt>
                <c:pt idx="557">
                  <c:v>0.92353600000000002</c:v>
                </c:pt>
                <c:pt idx="558">
                  <c:v>1.42849</c:v>
                </c:pt>
                <c:pt idx="559">
                  <c:v>0.65537199999999995</c:v>
                </c:pt>
                <c:pt idx="560">
                  <c:v>1.0001899999999999</c:v>
                </c:pt>
                <c:pt idx="561">
                  <c:v>1.50926</c:v>
                </c:pt>
                <c:pt idx="562">
                  <c:v>1.54108</c:v>
                </c:pt>
                <c:pt idx="563">
                  <c:v>3.3883049999999999</c:v>
                </c:pt>
                <c:pt idx="564">
                  <c:v>0.94805099999999998</c:v>
                </c:pt>
                <c:pt idx="565">
                  <c:v>0.69826699999999997</c:v>
                </c:pt>
                <c:pt idx="566">
                  <c:v>0.94707300000000005</c:v>
                </c:pt>
                <c:pt idx="567">
                  <c:v>1.0722309999999999</c:v>
                </c:pt>
                <c:pt idx="568">
                  <c:v>0.62887199999999999</c:v>
                </c:pt>
                <c:pt idx="569">
                  <c:v>0.70386400000000005</c:v>
                </c:pt>
                <c:pt idx="570">
                  <c:v>0.76823200000000003</c:v>
                </c:pt>
                <c:pt idx="571">
                  <c:v>1.1747570000000001</c:v>
                </c:pt>
                <c:pt idx="572">
                  <c:v>1.434067</c:v>
                </c:pt>
                <c:pt idx="573">
                  <c:v>0.83940400000000004</c:v>
                </c:pt>
                <c:pt idx="574">
                  <c:v>1.477905</c:v>
                </c:pt>
                <c:pt idx="575">
                  <c:v>1.5610550000000001</c:v>
                </c:pt>
                <c:pt idx="576">
                  <c:v>2.1700110000000001</c:v>
                </c:pt>
                <c:pt idx="577">
                  <c:v>1.7493559999999999</c:v>
                </c:pt>
                <c:pt idx="578">
                  <c:v>2.025658</c:v>
                </c:pt>
                <c:pt idx="579">
                  <c:v>1.651327</c:v>
                </c:pt>
                <c:pt idx="580">
                  <c:v>0.97280999999999995</c:v>
                </c:pt>
                <c:pt idx="581">
                  <c:v>1.3548709999999999</c:v>
                </c:pt>
                <c:pt idx="582">
                  <c:v>1.1502270000000001</c:v>
                </c:pt>
                <c:pt idx="583">
                  <c:v>1.25814</c:v>
                </c:pt>
                <c:pt idx="584">
                  <c:v>1.76037</c:v>
                </c:pt>
                <c:pt idx="585">
                  <c:v>3.761927</c:v>
                </c:pt>
                <c:pt idx="586">
                  <c:v>2.7438929999999999</c:v>
                </c:pt>
                <c:pt idx="587">
                  <c:v>1.245903</c:v>
                </c:pt>
                <c:pt idx="588">
                  <c:v>1.701098</c:v>
                </c:pt>
                <c:pt idx="589">
                  <c:v>1.735797</c:v>
                </c:pt>
                <c:pt idx="590">
                  <c:v>1.206288</c:v>
                </c:pt>
                <c:pt idx="591">
                  <c:v>1.4013640000000001</c:v>
                </c:pt>
                <c:pt idx="592">
                  <c:v>1.3202430000000001</c:v>
                </c:pt>
                <c:pt idx="593">
                  <c:v>1.4747859999999999</c:v>
                </c:pt>
                <c:pt idx="594">
                  <c:v>1.5669770000000001</c:v>
                </c:pt>
                <c:pt idx="595">
                  <c:v>1.261711</c:v>
                </c:pt>
                <c:pt idx="596">
                  <c:v>1.109809</c:v>
                </c:pt>
                <c:pt idx="597">
                  <c:v>0.913184</c:v>
                </c:pt>
                <c:pt idx="598">
                  <c:v>0.85332200000000002</c:v>
                </c:pt>
                <c:pt idx="599">
                  <c:v>0.79741399999999996</c:v>
                </c:pt>
                <c:pt idx="600">
                  <c:v>1.4896119999999999</c:v>
                </c:pt>
                <c:pt idx="601">
                  <c:v>0.91804799999999998</c:v>
                </c:pt>
                <c:pt idx="602">
                  <c:v>2.1461670000000002</c:v>
                </c:pt>
                <c:pt idx="603">
                  <c:v>2.613254</c:v>
                </c:pt>
                <c:pt idx="604">
                  <c:v>1.4123870000000001</c:v>
                </c:pt>
                <c:pt idx="605">
                  <c:v>1.3877360000000001</c:v>
                </c:pt>
                <c:pt idx="606">
                  <c:v>1.4493259999999999</c:v>
                </c:pt>
                <c:pt idx="607">
                  <c:v>1.578627</c:v>
                </c:pt>
                <c:pt idx="608">
                  <c:v>1.0632440000000001</c:v>
                </c:pt>
                <c:pt idx="609">
                  <c:v>1.5951610000000001</c:v>
                </c:pt>
                <c:pt idx="610">
                  <c:v>1.5611280000000001</c:v>
                </c:pt>
                <c:pt idx="611">
                  <c:v>2.1271779999999998</c:v>
                </c:pt>
                <c:pt idx="612">
                  <c:v>1.6280349999999999</c:v>
                </c:pt>
                <c:pt idx="613">
                  <c:v>1.73804</c:v>
                </c:pt>
                <c:pt idx="614">
                  <c:v>1.2507630000000001</c:v>
                </c:pt>
                <c:pt idx="615">
                  <c:v>1.314549</c:v>
                </c:pt>
                <c:pt idx="616">
                  <c:v>0.77202400000000004</c:v>
                </c:pt>
                <c:pt idx="617">
                  <c:v>1.03891</c:v>
                </c:pt>
                <c:pt idx="618">
                  <c:v>1.44834</c:v>
                </c:pt>
                <c:pt idx="619">
                  <c:v>1.2145030000000001</c:v>
                </c:pt>
                <c:pt idx="620">
                  <c:v>1.1760079999999999</c:v>
                </c:pt>
                <c:pt idx="621">
                  <c:v>0.82717399999999996</c:v>
                </c:pt>
                <c:pt idx="622">
                  <c:v>0.96733899999999995</c:v>
                </c:pt>
                <c:pt idx="623">
                  <c:v>1.780454</c:v>
                </c:pt>
                <c:pt idx="624">
                  <c:v>0.85399099999999994</c:v>
                </c:pt>
                <c:pt idx="625">
                  <c:v>0.73278299999999996</c:v>
                </c:pt>
                <c:pt idx="626">
                  <c:v>0.75721499999999997</c:v>
                </c:pt>
                <c:pt idx="627">
                  <c:v>0.88551500000000005</c:v>
                </c:pt>
                <c:pt idx="628">
                  <c:v>0.86279700000000004</c:v>
                </c:pt>
                <c:pt idx="629">
                  <c:v>0.63209099999999996</c:v>
                </c:pt>
                <c:pt idx="630">
                  <c:v>1.3953409999999999</c:v>
                </c:pt>
                <c:pt idx="631">
                  <c:v>1.9828570000000001</c:v>
                </c:pt>
                <c:pt idx="632">
                  <c:v>2.009134</c:v>
                </c:pt>
                <c:pt idx="633">
                  <c:v>1.944364</c:v>
                </c:pt>
                <c:pt idx="634">
                  <c:v>1.146525</c:v>
                </c:pt>
                <c:pt idx="635">
                  <c:v>1.5230109999999999</c:v>
                </c:pt>
                <c:pt idx="636">
                  <c:v>1.102484</c:v>
                </c:pt>
                <c:pt idx="637">
                  <c:v>1.0619559999999999</c:v>
                </c:pt>
                <c:pt idx="638">
                  <c:v>1.4957450000000001</c:v>
                </c:pt>
                <c:pt idx="639">
                  <c:v>1.697446</c:v>
                </c:pt>
                <c:pt idx="640">
                  <c:v>1.6382380000000001</c:v>
                </c:pt>
                <c:pt idx="641">
                  <c:v>1.980667</c:v>
                </c:pt>
                <c:pt idx="642">
                  <c:v>2.014615</c:v>
                </c:pt>
                <c:pt idx="643">
                  <c:v>2.3667940000000001</c:v>
                </c:pt>
                <c:pt idx="644">
                  <c:v>2.7440389999999999</c:v>
                </c:pt>
                <c:pt idx="645">
                  <c:v>1.5813820000000001</c:v>
                </c:pt>
                <c:pt idx="646">
                  <c:v>1.5918099999999999</c:v>
                </c:pt>
                <c:pt idx="647">
                  <c:v>1.4624619999999999</c:v>
                </c:pt>
                <c:pt idx="648">
                  <c:v>1.38836</c:v>
                </c:pt>
                <c:pt idx="649">
                  <c:v>4.5695490000000003</c:v>
                </c:pt>
                <c:pt idx="650">
                  <c:v>1.649842</c:v>
                </c:pt>
                <c:pt idx="651">
                  <c:v>2.0380750000000001</c:v>
                </c:pt>
                <c:pt idx="652">
                  <c:v>1.892865</c:v>
                </c:pt>
                <c:pt idx="653">
                  <c:v>0.93006800000000001</c:v>
                </c:pt>
                <c:pt idx="654">
                  <c:v>1.348015</c:v>
                </c:pt>
                <c:pt idx="655">
                  <c:v>1.703829</c:v>
                </c:pt>
                <c:pt idx="656">
                  <c:v>1.471687</c:v>
                </c:pt>
                <c:pt idx="657">
                  <c:v>1.4130879999999999</c:v>
                </c:pt>
                <c:pt idx="658">
                  <c:v>1.2670779999999999</c:v>
                </c:pt>
                <c:pt idx="659">
                  <c:v>0.99178200000000005</c:v>
                </c:pt>
                <c:pt idx="660">
                  <c:v>2.0084930000000001</c:v>
                </c:pt>
                <c:pt idx="661">
                  <c:v>1.6726490000000001</c:v>
                </c:pt>
                <c:pt idx="662">
                  <c:v>0.82184299999999999</c:v>
                </c:pt>
                <c:pt idx="663">
                  <c:v>0.68170299999999995</c:v>
                </c:pt>
                <c:pt idx="664">
                  <c:v>0.69643200000000005</c:v>
                </c:pt>
                <c:pt idx="665">
                  <c:v>1.345863</c:v>
                </c:pt>
                <c:pt idx="666">
                  <c:v>0.82265100000000002</c:v>
                </c:pt>
                <c:pt idx="667">
                  <c:v>0.87095999999999996</c:v>
                </c:pt>
                <c:pt idx="668">
                  <c:v>0.60514400000000002</c:v>
                </c:pt>
                <c:pt idx="669">
                  <c:v>1.189702</c:v>
                </c:pt>
                <c:pt idx="670">
                  <c:v>0.85256699999999996</c:v>
                </c:pt>
                <c:pt idx="671">
                  <c:v>0.77909200000000001</c:v>
                </c:pt>
                <c:pt idx="672">
                  <c:v>0.82756700000000005</c:v>
                </c:pt>
                <c:pt idx="673">
                  <c:v>1.5469409999999999</c:v>
                </c:pt>
                <c:pt idx="674">
                  <c:v>1.7938639999999999</c:v>
                </c:pt>
                <c:pt idx="675">
                  <c:v>0.99072199999999999</c:v>
                </c:pt>
                <c:pt idx="676">
                  <c:v>0.88685800000000004</c:v>
                </c:pt>
                <c:pt idx="677">
                  <c:v>1.2658389999999999</c:v>
                </c:pt>
                <c:pt idx="678">
                  <c:v>1.1632039999999999</c:v>
                </c:pt>
                <c:pt idx="679">
                  <c:v>1.883397</c:v>
                </c:pt>
                <c:pt idx="680">
                  <c:v>1.314703</c:v>
                </c:pt>
                <c:pt idx="681">
                  <c:v>2.3685610000000001</c:v>
                </c:pt>
                <c:pt idx="682">
                  <c:v>1.4845619999999999</c:v>
                </c:pt>
                <c:pt idx="683">
                  <c:v>1.6405110000000001</c:v>
                </c:pt>
                <c:pt idx="684">
                  <c:v>2.10189</c:v>
                </c:pt>
                <c:pt idx="685">
                  <c:v>1.6755690000000001</c:v>
                </c:pt>
                <c:pt idx="686">
                  <c:v>3.6982699999999999</c:v>
                </c:pt>
                <c:pt idx="687">
                  <c:v>2.542932</c:v>
                </c:pt>
                <c:pt idx="688">
                  <c:v>0.830905</c:v>
                </c:pt>
                <c:pt idx="689">
                  <c:v>0.78347999999999995</c:v>
                </c:pt>
                <c:pt idx="690">
                  <c:v>0.99992899999999996</c:v>
                </c:pt>
                <c:pt idx="691">
                  <c:v>0.73415200000000003</c:v>
                </c:pt>
                <c:pt idx="692">
                  <c:v>0.921265</c:v>
                </c:pt>
                <c:pt idx="693">
                  <c:v>1.354881</c:v>
                </c:pt>
                <c:pt idx="694">
                  <c:v>1.0756749999999999</c:v>
                </c:pt>
                <c:pt idx="695">
                  <c:v>0.960476</c:v>
                </c:pt>
                <c:pt idx="696">
                  <c:v>1.330395</c:v>
                </c:pt>
                <c:pt idx="697">
                  <c:v>1.558333</c:v>
                </c:pt>
                <c:pt idx="698">
                  <c:v>2.1371310000000001</c:v>
                </c:pt>
                <c:pt idx="699">
                  <c:v>1.162847</c:v>
                </c:pt>
                <c:pt idx="700">
                  <c:v>1.459152</c:v>
                </c:pt>
                <c:pt idx="701">
                  <c:v>1.4364440000000001</c:v>
                </c:pt>
                <c:pt idx="702">
                  <c:v>1.283685</c:v>
                </c:pt>
                <c:pt idx="703">
                  <c:v>0.88905500000000004</c:v>
                </c:pt>
                <c:pt idx="704">
                  <c:v>0.73044399999999998</c:v>
                </c:pt>
                <c:pt idx="705">
                  <c:v>1.338284</c:v>
                </c:pt>
                <c:pt idx="706">
                  <c:v>1.280132</c:v>
                </c:pt>
                <c:pt idx="707">
                  <c:v>1.324443</c:v>
                </c:pt>
                <c:pt idx="708">
                  <c:v>1.1649510000000001</c:v>
                </c:pt>
                <c:pt idx="709">
                  <c:v>1.8463290000000001</c:v>
                </c:pt>
                <c:pt idx="710">
                  <c:v>2.9237890000000002</c:v>
                </c:pt>
                <c:pt idx="711">
                  <c:v>2.4583020000000002</c:v>
                </c:pt>
                <c:pt idx="712">
                  <c:v>1.4281250000000001</c:v>
                </c:pt>
                <c:pt idx="713">
                  <c:v>1.2419789999999999</c:v>
                </c:pt>
                <c:pt idx="714">
                  <c:v>1.1233740000000001</c:v>
                </c:pt>
                <c:pt idx="715">
                  <c:v>0.778918</c:v>
                </c:pt>
                <c:pt idx="716">
                  <c:v>1.001536</c:v>
                </c:pt>
                <c:pt idx="717">
                  <c:v>0.75333099999999997</c:v>
                </c:pt>
                <c:pt idx="718">
                  <c:v>0.88287300000000002</c:v>
                </c:pt>
                <c:pt idx="719">
                  <c:v>1.129783</c:v>
                </c:pt>
                <c:pt idx="720">
                  <c:v>1.043728</c:v>
                </c:pt>
                <c:pt idx="721">
                  <c:v>1.0259229999999999</c:v>
                </c:pt>
                <c:pt idx="722">
                  <c:v>1.752351</c:v>
                </c:pt>
                <c:pt idx="723">
                  <c:v>1.327939</c:v>
                </c:pt>
                <c:pt idx="724">
                  <c:v>1.6831970000000001</c:v>
                </c:pt>
                <c:pt idx="725">
                  <c:v>1.3400540000000001</c:v>
                </c:pt>
                <c:pt idx="726">
                  <c:v>2.019666</c:v>
                </c:pt>
                <c:pt idx="727">
                  <c:v>1.526197</c:v>
                </c:pt>
                <c:pt idx="728">
                  <c:v>1.898501</c:v>
                </c:pt>
                <c:pt idx="729">
                  <c:v>2.6785510000000001</c:v>
                </c:pt>
                <c:pt idx="730">
                  <c:v>1.7897909999999999</c:v>
                </c:pt>
                <c:pt idx="731">
                  <c:v>2.6202399999999999</c:v>
                </c:pt>
                <c:pt idx="732">
                  <c:v>1.9600489999999999</c:v>
                </c:pt>
                <c:pt idx="733">
                  <c:v>1.253333</c:v>
                </c:pt>
                <c:pt idx="734">
                  <c:v>1.166725</c:v>
                </c:pt>
                <c:pt idx="735">
                  <c:v>2.5168200000000001</c:v>
                </c:pt>
                <c:pt idx="736">
                  <c:v>1.1999059999999999</c:v>
                </c:pt>
                <c:pt idx="737">
                  <c:v>1.6100540000000001</c:v>
                </c:pt>
                <c:pt idx="738">
                  <c:v>1.34213</c:v>
                </c:pt>
                <c:pt idx="739">
                  <c:v>1.595709</c:v>
                </c:pt>
                <c:pt idx="740">
                  <c:v>1.7854429999999999</c:v>
                </c:pt>
                <c:pt idx="741">
                  <c:v>1.0045329999999999</c:v>
                </c:pt>
                <c:pt idx="742">
                  <c:v>1.344964</c:v>
                </c:pt>
                <c:pt idx="743">
                  <c:v>1.2507760000000001</c:v>
                </c:pt>
                <c:pt idx="744">
                  <c:v>1.2740739999999999</c:v>
                </c:pt>
                <c:pt idx="745">
                  <c:v>0.93759999999999999</c:v>
                </c:pt>
                <c:pt idx="746">
                  <c:v>1.702269</c:v>
                </c:pt>
                <c:pt idx="747">
                  <c:v>2.2279429999999998</c:v>
                </c:pt>
                <c:pt idx="748">
                  <c:v>1.450034</c:v>
                </c:pt>
                <c:pt idx="749">
                  <c:v>1.048791</c:v>
                </c:pt>
                <c:pt idx="750">
                  <c:v>1.1065929999999999</c:v>
                </c:pt>
                <c:pt idx="751">
                  <c:v>1.242489</c:v>
                </c:pt>
                <c:pt idx="752">
                  <c:v>1.305045</c:v>
                </c:pt>
                <c:pt idx="753">
                  <c:v>1.410895</c:v>
                </c:pt>
                <c:pt idx="754">
                  <c:v>1.324508</c:v>
                </c:pt>
                <c:pt idx="755">
                  <c:v>1.465489</c:v>
                </c:pt>
                <c:pt idx="756">
                  <c:v>1.711381</c:v>
                </c:pt>
                <c:pt idx="757">
                  <c:v>1.584117</c:v>
                </c:pt>
                <c:pt idx="758">
                  <c:v>1.473527</c:v>
                </c:pt>
                <c:pt idx="759">
                  <c:v>0.81067400000000001</c:v>
                </c:pt>
                <c:pt idx="760">
                  <c:v>1.098949</c:v>
                </c:pt>
                <c:pt idx="761">
                  <c:v>1.0245109999999999</c:v>
                </c:pt>
                <c:pt idx="762">
                  <c:v>1.176666</c:v>
                </c:pt>
                <c:pt idx="763">
                  <c:v>1.189384</c:v>
                </c:pt>
                <c:pt idx="764">
                  <c:v>1.7679039999999999</c:v>
                </c:pt>
                <c:pt idx="765">
                  <c:v>1.359934</c:v>
                </c:pt>
                <c:pt idx="766">
                  <c:v>1.5599179999999999</c:v>
                </c:pt>
                <c:pt idx="767">
                  <c:v>1.4630590000000001</c:v>
                </c:pt>
                <c:pt idx="768">
                  <c:v>1.4420539999999999</c:v>
                </c:pt>
                <c:pt idx="769">
                  <c:v>1.4041330000000001</c:v>
                </c:pt>
                <c:pt idx="770">
                  <c:v>1.685576</c:v>
                </c:pt>
                <c:pt idx="771">
                  <c:v>1.2538210000000001</c:v>
                </c:pt>
                <c:pt idx="772">
                  <c:v>1.90578</c:v>
                </c:pt>
                <c:pt idx="773">
                  <c:v>1.9906950000000001</c:v>
                </c:pt>
                <c:pt idx="774">
                  <c:v>4.0128969999999997</c:v>
                </c:pt>
                <c:pt idx="775">
                  <c:v>1.4731209999999999</c:v>
                </c:pt>
                <c:pt idx="776">
                  <c:v>1.5668880000000001</c:v>
                </c:pt>
                <c:pt idx="777">
                  <c:v>2.9969640000000002</c:v>
                </c:pt>
                <c:pt idx="778">
                  <c:v>1.6633070000000001</c:v>
                </c:pt>
                <c:pt idx="779">
                  <c:v>2.5287920000000002</c:v>
                </c:pt>
                <c:pt idx="780">
                  <c:v>1.116476</c:v>
                </c:pt>
                <c:pt idx="781">
                  <c:v>1.5872489999999999</c:v>
                </c:pt>
                <c:pt idx="782">
                  <c:v>1.34697</c:v>
                </c:pt>
                <c:pt idx="783">
                  <c:v>3.3332619999999999</c:v>
                </c:pt>
                <c:pt idx="784">
                  <c:v>4.7703939999999996</c:v>
                </c:pt>
                <c:pt idx="785">
                  <c:v>2.463079</c:v>
                </c:pt>
                <c:pt idx="786">
                  <c:v>2.4102450000000002</c:v>
                </c:pt>
                <c:pt idx="787">
                  <c:v>1.2356119999999999</c:v>
                </c:pt>
                <c:pt idx="788">
                  <c:v>2.3872119999999999</c:v>
                </c:pt>
                <c:pt idx="789">
                  <c:v>1.682914</c:v>
                </c:pt>
                <c:pt idx="790">
                  <c:v>1.4041079999999999</c:v>
                </c:pt>
                <c:pt idx="791">
                  <c:v>1.450391</c:v>
                </c:pt>
                <c:pt idx="792">
                  <c:v>1.930048</c:v>
                </c:pt>
                <c:pt idx="793">
                  <c:v>1.585753</c:v>
                </c:pt>
                <c:pt idx="794">
                  <c:v>1.7413780000000001</c:v>
                </c:pt>
                <c:pt idx="795">
                  <c:v>1.606187</c:v>
                </c:pt>
                <c:pt idx="796">
                  <c:v>2.0219999999999998</c:v>
                </c:pt>
                <c:pt idx="797">
                  <c:v>3.252189</c:v>
                </c:pt>
                <c:pt idx="798">
                  <c:v>1.353485</c:v>
                </c:pt>
                <c:pt idx="799">
                  <c:v>1.432377</c:v>
                </c:pt>
                <c:pt idx="800">
                  <c:v>1.5924750000000001</c:v>
                </c:pt>
                <c:pt idx="801">
                  <c:v>1.519441</c:v>
                </c:pt>
                <c:pt idx="802">
                  <c:v>1.6419809999999999</c:v>
                </c:pt>
                <c:pt idx="803">
                  <c:v>1.4978670000000001</c:v>
                </c:pt>
                <c:pt idx="804">
                  <c:v>1.5068429999999999</c:v>
                </c:pt>
                <c:pt idx="805">
                  <c:v>2.0347300000000001</c:v>
                </c:pt>
                <c:pt idx="806">
                  <c:v>2.131405</c:v>
                </c:pt>
                <c:pt idx="807">
                  <c:v>1.8453029999999999</c:v>
                </c:pt>
                <c:pt idx="808">
                  <c:v>1.4603349999999999</c:v>
                </c:pt>
                <c:pt idx="809">
                  <c:v>2.1975989999999999</c:v>
                </c:pt>
                <c:pt idx="810">
                  <c:v>3.1239789999999998</c:v>
                </c:pt>
                <c:pt idx="811">
                  <c:v>0.93956200000000001</c:v>
                </c:pt>
                <c:pt idx="812">
                  <c:v>1.0113030000000001</c:v>
                </c:pt>
                <c:pt idx="813">
                  <c:v>2.2991269999999999</c:v>
                </c:pt>
                <c:pt idx="814">
                  <c:v>1.88426</c:v>
                </c:pt>
                <c:pt idx="815">
                  <c:v>3.0786549999999999</c:v>
                </c:pt>
                <c:pt idx="816">
                  <c:v>2.3633060000000001</c:v>
                </c:pt>
                <c:pt idx="817">
                  <c:v>2.5995050000000002</c:v>
                </c:pt>
                <c:pt idx="818">
                  <c:v>1.734602</c:v>
                </c:pt>
                <c:pt idx="819">
                  <c:v>2.1374550000000001</c:v>
                </c:pt>
                <c:pt idx="820">
                  <c:v>2.0550959999999998</c:v>
                </c:pt>
                <c:pt idx="821">
                  <c:v>1.3968179999999999</c:v>
                </c:pt>
                <c:pt idx="822">
                  <c:v>2.057239</c:v>
                </c:pt>
                <c:pt idx="823">
                  <c:v>1.531515</c:v>
                </c:pt>
                <c:pt idx="824">
                  <c:v>1.858636</c:v>
                </c:pt>
                <c:pt idx="825">
                  <c:v>2.1622319999999999</c:v>
                </c:pt>
                <c:pt idx="826">
                  <c:v>1.3414140000000001</c:v>
                </c:pt>
                <c:pt idx="827">
                  <c:v>1.585602</c:v>
                </c:pt>
                <c:pt idx="828">
                  <c:v>1.101451</c:v>
                </c:pt>
                <c:pt idx="829">
                  <c:v>1.608395</c:v>
                </c:pt>
                <c:pt idx="830">
                  <c:v>1.543544</c:v>
                </c:pt>
                <c:pt idx="831">
                  <c:v>2.6786919999999999</c:v>
                </c:pt>
                <c:pt idx="832">
                  <c:v>5.8653589999999998</c:v>
                </c:pt>
                <c:pt idx="833">
                  <c:v>2.2144810000000001</c:v>
                </c:pt>
                <c:pt idx="834">
                  <c:v>1.4470879999999999</c:v>
                </c:pt>
                <c:pt idx="835">
                  <c:v>2.4373100000000001</c:v>
                </c:pt>
                <c:pt idx="836">
                  <c:v>3.5208279999999998</c:v>
                </c:pt>
                <c:pt idx="837">
                  <c:v>2.2448130000000002</c:v>
                </c:pt>
                <c:pt idx="838">
                  <c:v>1.5118039999999999</c:v>
                </c:pt>
                <c:pt idx="839">
                  <c:v>1.7759959999999999</c:v>
                </c:pt>
                <c:pt idx="840">
                  <c:v>1.828131</c:v>
                </c:pt>
                <c:pt idx="841">
                  <c:v>1.071601</c:v>
                </c:pt>
                <c:pt idx="842">
                  <c:v>1.370233</c:v>
                </c:pt>
                <c:pt idx="843">
                  <c:v>1.380107</c:v>
                </c:pt>
                <c:pt idx="844">
                  <c:v>1.693462</c:v>
                </c:pt>
                <c:pt idx="845">
                  <c:v>1.824732</c:v>
                </c:pt>
                <c:pt idx="846">
                  <c:v>1.7361150000000001</c:v>
                </c:pt>
                <c:pt idx="847">
                  <c:v>1.277652</c:v>
                </c:pt>
                <c:pt idx="848">
                  <c:v>1.6930190000000001</c:v>
                </c:pt>
                <c:pt idx="849">
                  <c:v>1.714996</c:v>
                </c:pt>
                <c:pt idx="850">
                  <c:v>2.540524</c:v>
                </c:pt>
                <c:pt idx="851">
                  <c:v>1.4768289999999999</c:v>
                </c:pt>
                <c:pt idx="852">
                  <c:v>1.249125</c:v>
                </c:pt>
                <c:pt idx="853">
                  <c:v>1.7945329999999999</c:v>
                </c:pt>
                <c:pt idx="854">
                  <c:v>2.2336469999999999</c:v>
                </c:pt>
                <c:pt idx="855">
                  <c:v>3.0546639999999998</c:v>
                </c:pt>
                <c:pt idx="856">
                  <c:v>3.2121620000000002</c:v>
                </c:pt>
                <c:pt idx="857">
                  <c:v>5.3563029999999996</c:v>
                </c:pt>
                <c:pt idx="858">
                  <c:v>1.674982</c:v>
                </c:pt>
                <c:pt idx="859">
                  <c:v>2.995889</c:v>
                </c:pt>
                <c:pt idx="860">
                  <c:v>2.8086850000000001</c:v>
                </c:pt>
                <c:pt idx="861">
                  <c:v>2.3910230000000001</c:v>
                </c:pt>
                <c:pt idx="862">
                  <c:v>1.7303249999999999</c:v>
                </c:pt>
                <c:pt idx="863">
                  <c:v>2.481643</c:v>
                </c:pt>
                <c:pt idx="864">
                  <c:v>4.879791</c:v>
                </c:pt>
                <c:pt idx="865">
                  <c:v>2.8790789999999999</c:v>
                </c:pt>
                <c:pt idx="866">
                  <c:v>3.211938</c:v>
                </c:pt>
                <c:pt idx="867">
                  <c:v>2.9764529999999998</c:v>
                </c:pt>
                <c:pt idx="868">
                  <c:v>6.3201179999999999</c:v>
                </c:pt>
                <c:pt idx="869">
                  <c:v>2.3729979999999999</c:v>
                </c:pt>
                <c:pt idx="870">
                  <c:v>2.0346880000000001</c:v>
                </c:pt>
                <c:pt idx="871">
                  <c:v>2.3340360000000002</c:v>
                </c:pt>
                <c:pt idx="872">
                  <c:v>2.1937280000000001</c:v>
                </c:pt>
                <c:pt idx="873">
                  <c:v>2.9976289999999999</c:v>
                </c:pt>
                <c:pt idx="874">
                  <c:v>1.324411</c:v>
                </c:pt>
                <c:pt idx="875">
                  <c:v>0.902667</c:v>
                </c:pt>
                <c:pt idx="876">
                  <c:v>0.73791899999999999</c:v>
                </c:pt>
                <c:pt idx="877">
                  <c:v>0.89071299999999998</c:v>
                </c:pt>
                <c:pt idx="878">
                  <c:v>0.86937399999999998</c:v>
                </c:pt>
                <c:pt idx="879">
                  <c:v>0.995668</c:v>
                </c:pt>
                <c:pt idx="880">
                  <c:v>1.5330699999999999</c:v>
                </c:pt>
                <c:pt idx="881">
                  <c:v>1.6615009999999999</c:v>
                </c:pt>
                <c:pt idx="882">
                  <c:v>2.1000359999999998</c:v>
                </c:pt>
                <c:pt idx="883">
                  <c:v>1.1951000000000001</c:v>
                </c:pt>
                <c:pt idx="884">
                  <c:v>1.0496110000000001</c:v>
                </c:pt>
                <c:pt idx="885">
                  <c:v>1.1906600000000001</c:v>
                </c:pt>
                <c:pt idx="886">
                  <c:v>1.2074020000000001</c:v>
                </c:pt>
                <c:pt idx="887">
                  <c:v>1.014561</c:v>
                </c:pt>
                <c:pt idx="888">
                  <c:v>1.4480390000000001</c:v>
                </c:pt>
                <c:pt idx="889">
                  <c:v>1.246111</c:v>
                </c:pt>
                <c:pt idx="890">
                  <c:v>1.270508</c:v>
                </c:pt>
                <c:pt idx="891">
                  <c:v>1.639875</c:v>
                </c:pt>
                <c:pt idx="892">
                  <c:v>1.9677210000000001</c:v>
                </c:pt>
                <c:pt idx="893">
                  <c:v>2.6204740000000002</c:v>
                </c:pt>
                <c:pt idx="894">
                  <c:v>1.8435429999999999</c:v>
                </c:pt>
                <c:pt idx="895">
                  <c:v>2.2311030000000001</c:v>
                </c:pt>
                <c:pt idx="896">
                  <c:v>4.59605</c:v>
                </c:pt>
                <c:pt idx="897">
                  <c:v>2.8297110000000001</c:v>
                </c:pt>
                <c:pt idx="898">
                  <c:v>2.1452550000000001</c:v>
                </c:pt>
                <c:pt idx="899">
                  <c:v>1.6675789999999999</c:v>
                </c:pt>
                <c:pt idx="900">
                  <c:v>0.91220500000000004</c:v>
                </c:pt>
                <c:pt idx="901">
                  <c:v>1.5960369999999999</c:v>
                </c:pt>
                <c:pt idx="902">
                  <c:v>1.5862989999999999</c:v>
                </c:pt>
                <c:pt idx="903">
                  <c:v>1.487554</c:v>
                </c:pt>
                <c:pt idx="904">
                  <c:v>1.3213349999999999</c:v>
                </c:pt>
                <c:pt idx="905">
                  <c:v>0.91944700000000001</c:v>
                </c:pt>
                <c:pt idx="906">
                  <c:v>1.026186</c:v>
                </c:pt>
                <c:pt idx="907">
                  <c:v>1.198901</c:v>
                </c:pt>
                <c:pt idx="908">
                  <c:v>1.202512</c:v>
                </c:pt>
                <c:pt idx="909">
                  <c:v>1.484275</c:v>
                </c:pt>
                <c:pt idx="910">
                  <c:v>0.879278</c:v>
                </c:pt>
                <c:pt idx="911">
                  <c:v>1.123597</c:v>
                </c:pt>
                <c:pt idx="912">
                  <c:v>0.96371099999999998</c:v>
                </c:pt>
                <c:pt idx="913">
                  <c:v>1.410236</c:v>
                </c:pt>
                <c:pt idx="914">
                  <c:v>0.78371000000000002</c:v>
                </c:pt>
                <c:pt idx="915">
                  <c:v>0.58430199999999999</c:v>
                </c:pt>
                <c:pt idx="916">
                  <c:v>0.89550300000000005</c:v>
                </c:pt>
                <c:pt idx="917">
                  <c:v>1.423081</c:v>
                </c:pt>
                <c:pt idx="918">
                  <c:v>1.661605</c:v>
                </c:pt>
                <c:pt idx="919">
                  <c:v>1.591415</c:v>
                </c:pt>
                <c:pt idx="920">
                  <c:v>2.1757049999999998</c:v>
                </c:pt>
                <c:pt idx="921">
                  <c:v>2.439222</c:v>
                </c:pt>
                <c:pt idx="922">
                  <c:v>0.92649300000000001</c:v>
                </c:pt>
                <c:pt idx="923">
                  <c:v>0.75512199999999996</c:v>
                </c:pt>
                <c:pt idx="924">
                  <c:v>1.219031</c:v>
                </c:pt>
                <c:pt idx="925">
                  <c:v>1.804894</c:v>
                </c:pt>
                <c:pt idx="926">
                  <c:v>0.72453900000000004</c:v>
                </c:pt>
                <c:pt idx="927">
                  <c:v>0.71666600000000003</c:v>
                </c:pt>
                <c:pt idx="928">
                  <c:v>0.83976899999999999</c:v>
                </c:pt>
                <c:pt idx="929">
                  <c:v>0.89531300000000003</c:v>
                </c:pt>
                <c:pt idx="930">
                  <c:v>1.0791710000000001</c:v>
                </c:pt>
                <c:pt idx="931">
                  <c:v>1.8901779999999999</c:v>
                </c:pt>
                <c:pt idx="932">
                  <c:v>1.673117</c:v>
                </c:pt>
                <c:pt idx="933">
                  <c:v>1.263139</c:v>
                </c:pt>
                <c:pt idx="934">
                  <c:v>3.9310350000000001</c:v>
                </c:pt>
                <c:pt idx="935">
                  <c:v>1.724612</c:v>
                </c:pt>
                <c:pt idx="936">
                  <c:v>2.4509020000000001</c:v>
                </c:pt>
                <c:pt idx="937">
                  <c:v>1.363272</c:v>
                </c:pt>
                <c:pt idx="938">
                  <c:v>0.99907000000000001</c:v>
                </c:pt>
                <c:pt idx="939">
                  <c:v>1.932539</c:v>
                </c:pt>
                <c:pt idx="940">
                  <c:v>1.6292899999999999</c:v>
                </c:pt>
                <c:pt idx="941">
                  <c:v>1.2369429999999999</c:v>
                </c:pt>
                <c:pt idx="942">
                  <c:v>0.95680900000000002</c:v>
                </c:pt>
                <c:pt idx="943">
                  <c:v>1.245209</c:v>
                </c:pt>
                <c:pt idx="944">
                  <c:v>1.0079990000000001</c:v>
                </c:pt>
                <c:pt idx="945">
                  <c:v>1.6519740000000001</c:v>
                </c:pt>
                <c:pt idx="946">
                  <c:v>1.2826470000000001</c:v>
                </c:pt>
                <c:pt idx="947">
                  <c:v>1.7945089999999999</c:v>
                </c:pt>
                <c:pt idx="948">
                  <c:v>1.696949</c:v>
                </c:pt>
                <c:pt idx="949">
                  <c:v>2.5555330000000001</c:v>
                </c:pt>
                <c:pt idx="950">
                  <c:v>0.24571899999999999</c:v>
                </c:pt>
                <c:pt idx="951">
                  <c:v>1.591607</c:v>
                </c:pt>
                <c:pt idx="952">
                  <c:v>1.3501540000000001</c:v>
                </c:pt>
                <c:pt idx="953">
                  <c:v>1.941114</c:v>
                </c:pt>
                <c:pt idx="954">
                  <c:v>2.4533999999999998</c:v>
                </c:pt>
                <c:pt idx="955">
                  <c:v>2.0157910000000001</c:v>
                </c:pt>
                <c:pt idx="956">
                  <c:v>3.083879</c:v>
                </c:pt>
                <c:pt idx="957">
                  <c:v>1.5950599999999999</c:v>
                </c:pt>
                <c:pt idx="958">
                  <c:v>1.560381</c:v>
                </c:pt>
                <c:pt idx="959">
                  <c:v>1.8456220000000001</c:v>
                </c:pt>
                <c:pt idx="960">
                  <c:v>3.254632</c:v>
                </c:pt>
                <c:pt idx="961">
                  <c:v>4.8646539999999998</c:v>
                </c:pt>
                <c:pt idx="962">
                  <c:v>5.431133</c:v>
                </c:pt>
                <c:pt idx="963">
                  <c:v>1.7581770000000001</c:v>
                </c:pt>
                <c:pt idx="964">
                  <c:v>2.1588090000000002</c:v>
                </c:pt>
                <c:pt idx="965">
                  <c:v>1.660007</c:v>
                </c:pt>
                <c:pt idx="966">
                  <c:v>1.174337</c:v>
                </c:pt>
                <c:pt idx="967">
                  <c:v>1.086252</c:v>
                </c:pt>
                <c:pt idx="968">
                  <c:v>1.579941</c:v>
                </c:pt>
                <c:pt idx="969">
                  <c:v>1.082816</c:v>
                </c:pt>
                <c:pt idx="970">
                  <c:v>0.86247099999999999</c:v>
                </c:pt>
                <c:pt idx="971">
                  <c:v>0.56278399999999995</c:v>
                </c:pt>
                <c:pt idx="972">
                  <c:v>1.0250049999999999</c:v>
                </c:pt>
                <c:pt idx="973">
                  <c:v>0.95611100000000004</c:v>
                </c:pt>
                <c:pt idx="974">
                  <c:v>1.6201989999999999</c:v>
                </c:pt>
                <c:pt idx="975">
                  <c:v>1.5038940000000001</c:v>
                </c:pt>
                <c:pt idx="976">
                  <c:v>1.078052</c:v>
                </c:pt>
                <c:pt idx="977">
                  <c:v>1.465932</c:v>
                </c:pt>
                <c:pt idx="978">
                  <c:v>1.635284</c:v>
                </c:pt>
                <c:pt idx="979">
                  <c:v>1.054473</c:v>
                </c:pt>
                <c:pt idx="980">
                  <c:v>1.5805940000000001</c:v>
                </c:pt>
                <c:pt idx="981">
                  <c:v>2.2774369999999999</c:v>
                </c:pt>
                <c:pt idx="982">
                  <c:v>2.6713300000000002</c:v>
                </c:pt>
                <c:pt idx="983">
                  <c:v>3.0950319999999998</c:v>
                </c:pt>
                <c:pt idx="984">
                  <c:v>1.259196</c:v>
                </c:pt>
                <c:pt idx="985">
                  <c:v>1.3623499999999999</c:v>
                </c:pt>
                <c:pt idx="986">
                  <c:v>1.755061</c:v>
                </c:pt>
                <c:pt idx="987">
                  <c:v>1.341412</c:v>
                </c:pt>
                <c:pt idx="988">
                  <c:v>0.87945399999999996</c:v>
                </c:pt>
                <c:pt idx="989">
                  <c:v>0.94671099999999997</c:v>
                </c:pt>
                <c:pt idx="990">
                  <c:v>1.2199150000000001</c:v>
                </c:pt>
                <c:pt idx="991">
                  <c:v>1.4449780000000001</c:v>
                </c:pt>
                <c:pt idx="992">
                  <c:v>1.561823</c:v>
                </c:pt>
                <c:pt idx="993">
                  <c:v>1.946183</c:v>
                </c:pt>
                <c:pt idx="994">
                  <c:v>1.775792</c:v>
                </c:pt>
                <c:pt idx="995">
                  <c:v>2.5358909999999999</c:v>
                </c:pt>
                <c:pt idx="996">
                  <c:v>1.1681900000000001</c:v>
                </c:pt>
                <c:pt idx="997">
                  <c:v>1.176229</c:v>
                </c:pt>
                <c:pt idx="998">
                  <c:v>2.1172909999999998</c:v>
                </c:pt>
                <c:pt idx="999">
                  <c:v>1.74657</c:v>
                </c:pt>
                <c:pt idx="1000">
                  <c:v>1.4828539999999999</c:v>
                </c:pt>
                <c:pt idx="1001">
                  <c:v>2.1632199999999999</c:v>
                </c:pt>
                <c:pt idx="1002">
                  <c:v>5.7799269999999998</c:v>
                </c:pt>
                <c:pt idx="1003">
                  <c:v>1.5456430000000001</c:v>
                </c:pt>
                <c:pt idx="1004">
                  <c:v>1.921902</c:v>
                </c:pt>
                <c:pt idx="1005">
                  <c:v>1.146309</c:v>
                </c:pt>
                <c:pt idx="1006">
                  <c:v>1.0331589999999999</c:v>
                </c:pt>
                <c:pt idx="1007">
                  <c:v>1.226064</c:v>
                </c:pt>
                <c:pt idx="1008">
                  <c:v>1.300594</c:v>
                </c:pt>
                <c:pt idx="1009">
                  <c:v>1.0613699999999999</c:v>
                </c:pt>
                <c:pt idx="1010">
                  <c:v>0.92147599999999996</c:v>
                </c:pt>
                <c:pt idx="1011">
                  <c:v>1.432661</c:v>
                </c:pt>
                <c:pt idx="1012">
                  <c:v>0.92175700000000005</c:v>
                </c:pt>
                <c:pt idx="1013">
                  <c:v>1.5889740000000001</c:v>
                </c:pt>
                <c:pt idx="1014">
                  <c:v>1.733476</c:v>
                </c:pt>
                <c:pt idx="1015">
                  <c:v>1.2299359999999999</c:v>
                </c:pt>
                <c:pt idx="1016">
                  <c:v>1.708251</c:v>
                </c:pt>
                <c:pt idx="1017">
                  <c:v>1.0126630000000001</c:v>
                </c:pt>
                <c:pt idx="1018">
                  <c:v>0.91237299999999999</c:v>
                </c:pt>
                <c:pt idx="1019">
                  <c:v>1.6569449999999999</c:v>
                </c:pt>
                <c:pt idx="1020">
                  <c:v>1.3115349999999999</c:v>
                </c:pt>
                <c:pt idx="1021">
                  <c:v>1.5175890000000001</c:v>
                </c:pt>
                <c:pt idx="1022">
                  <c:v>3.5460440000000002</c:v>
                </c:pt>
                <c:pt idx="1023">
                  <c:v>1.0614760000000001</c:v>
                </c:pt>
                <c:pt idx="1024">
                  <c:v>0.46387299999999998</c:v>
                </c:pt>
                <c:pt idx="1025">
                  <c:v>0.54540500000000003</c:v>
                </c:pt>
                <c:pt idx="1026">
                  <c:v>0.69379199999999996</c:v>
                </c:pt>
                <c:pt idx="1027">
                  <c:v>1.377829</c:v>
                </c:pt>
                <c:pt idx="1028">
                  <c:v>0.99439599999999995</c:v>
                </c:pt>
                <c:pt idx="1029">
                  <c:v>0.54389799999999999</c:v>
                </c:pt>
                <c:pt idx="1030">
                  <c:v>0.53809399999999996</c:v>
                </c:pt>
                <c:pt idx="1031">
                  <c:v>1.1144259999999999</c:v>
                </c:pt>
                <c:pt idx="1032">
                  <c:v>0.62314499999999995</c:v>
                </c:pt>
                <c:pt idx="1033">
                  <c:v>0.46178200000000003</c:v>
                </c:pt>
                <c:pt idx="1034">
                  <c:v>0.76170000000000004</c:v>
                </c:pt>
                <c:pt idx="1035">
                  <c:v>0.86023099999999997</c:v>
                </c:pt>
                <c:pt idx="1036">
                  <c:v>0.735043</c:v>
                </c:pt>
                <c:pt idx="1037">
                  <c:v>1.4472449999999999</c:v>
                </c:pt>
                <c:pt idx="1038">
                  <c:v>1.3543970000000001</c:v>
                </c:pt>
                <c:pt idx="1039">
                  <c:v>0.69490600000000002</c:v>
                </c:pt>
                <c:pt idx="1040">
                  <c:v>1.1129420000000001</c:v>
                </c:pt>
                <c:pt idx="1041">
                  <c:v>0.75968100000000005</c:v>
                </c:pt>
                <c:pt idx="1042">
                  <c:v>1.035668</c:v>
                </c:pt>
                <c:pt idx="1043">
                  <c:v>1.945883</c:v>
                </c:pt>
                <c:pt idx="1044">
                  <c:v>2.5062769999999999</c:v>
                </c:pt>
                <c:pt idx="1045">
                  <c:v>3.937751</c:v>
                </c:pt>
                <c:pt idx="1046">
                  <c:v>1.555777</c:v>
                </c:pt>
                <c:pt idx="1047">
                  <c:v>2.1536680000000001</c:v>
                </c:pt>
                <c:pt idx="1048">
                  <c:v>1.215463</c:v>
                </c:pt>
                <c:pt idx="1049">
                  <c:v>1.7616320000000001</c:v>
                </c:pt>
                <c:pt idx="1050">
                  <c:v>1.1280969999999999</c:v>
                </c:pt>
                <c:pt idx="1051">
                  <c:v>1.944339</c:v>
                </c:pt>
                <c:pt idx="1052">
                  <c:v>1.0728580000000001</c:v>
                </c:pt>
                <c:pt idx="1053">
                  <c:v>1.1066640000000001</c:v>
                </c:pt>
                <c:pt idx="1054">
                  <c:v>1.1283000000000001</c:v>
                </c:pt>
                <c:pt idx="1055">
                  <c:v>1.283795</c:v>
                </c:pt>
                <c:pt idx="1056">
                  <c:v>0.86853199999999997</c:v>
                </c:pt>
                <c:pt idx="1057">
                  <c:v>1.1130910000000001</c:v>
                </c:pt>
                <c:pt idx="1058">
                  <c:v>1.141451</c:v>
                </c:pt>
                <c:pt idx="1059">
                  <c:v>1.178704</c:v>
                </c:pt>
                <c:pt idx="1060">
                  <c:v>1.215325</c:v>
                </c:pt>
                <c:pt idx="1061">
                  <c:v>3.755182</c:v>
                </c:pt>
                <c:pt idx="1062">
                  <c:v>0.81109500000000001</c:v>
                </c:pt>
                <c:pt idx="1063">
                  <c:v>1.098457</c:v>
                </c:pt>
                <c:pt idx="1064">
                  <c:v>1.1948639999999999</c:v>
                </c:pt>
                <c:pt idx="1065">
                  <c:v>0.77149199999999996</c:v>
                </c:pt>
                <c:pt idx="1066">
                  <c:v>0.85623499999999997</c:v>
                </c:pt>
                <c:pt idx="1067">
                  <c:v>1.32359</c:v>
                </c:pt>
                <c:pt idx="1068">
                  <c:v>1.1537219999999999</c:v>
                </c:pt>
                <c:pt idx="1069">
                  <c:v>0.81124300000000005</c:v>
                </c:pt>
                <c:pt idx="1070">
                  <c:v>1.38897</c:v>
                </c:pt>
                <c:pt idx="1071">
                  <c:v>2.0539320000000001</c:v>
                </c:pt>
                <c:pt idx="1072">
                  <c:v>1.019077</c:v>
                </c:pt>
                <c:pt idx="1073">
                  <c:v>0.98849500000000001</c:v>
                </c:pt>
                <c:pt idx="1074">
                  <c:v>1.1695180000000001</c:v>
                </c:pt>
                <c:pt idx="1075">
                  <c:v>1.37774</c:v>
                </c:pt>
                <c:pt idx="1076">
                  <c:v>1.2568569999999999</c:v>
                </c:pt>
                <c:pt idx="1077">
                  <c:v>1.453111</c:v>
                </c:pt>
                <c:pt idx="1078">
                  <c:v>1.692239</c:v>
                </c:pt>
                <c:pt idx="1079">
                  <c:v>4.0107780000000002</c:v>
                </c:pt>
                <c:pt idx="1080">
                  <c:v>3.1511499999999999</c:v>
                </c:pt>
                <c:pt idx="1081">
                  <c:v>1.9512149999999999</c:v>
                </c:pt>
                <c:pt idx="1082">
                  <c:v>1.6684559999999999</c:v>
                </c:pt>
                <c:pt idx="1083">
                  <c:v>1.9468669999999999</c:v>
                </c:pt>
                <c:pt idx="1084">
                  <c:v>1.949756</c:v>
                </c:pt>
                <c:pt idx="1085">
                  <c:v>1.721265</c:v>
                </c:pt>
                <c:pt idx="1086">
                  <c:v>1.5895079999999999</c:v>
                </c:pt>
                <c:pt idx="1087">
                  <c:v>1.746316</c:v>
                </c:pt>
                <c:pt idx="1088">
                  <c:v>1.225517</c:v>
                </c:pt>
                <c:pt idx="1089">
                  <c:v>3.352379</c:v>
                </c:pt>
                <c:pt idx="1090">
                  <c:v>1.8117810000000001</c:v>
                </c:pt>
                <c:pt idx="1091">
                  <c:v>2.2619449999999999</c:v>
                </c:pt>
                <c:pt idx="1092">
                  <c:v>2.6048580000000001</c:v>
                </c:pt>
                <c:pt idx="1093">
                  <c:v>1.8145150000000001</c:v>
                </c:pt>
                <c:pt idx="1094">
                  <c:v>1.71397</c:v>
                </c:pt>
                <c:pt idx="1095">
                  <c:v>3.683538</c:v>
                </c:pt>
                <c:pt idx="1096">
                  <c:v>2.5454469999999998</c:v>
                </c:pt>
                <c:pt idx="1097">
                  <c:v>1.532653</c:v>
                </c:pt>
                <c:pt idx="1098">
                  <c:v>2.7097560000000001</c:v>
                </c:pt>
                <c:pt idx="1099">
                  <c:v>3.3272050000000002</c:v>
                </c:pt>
                <c:pt idx="1100">
                  <c:v>1.929236</c:v>
                </c:pt>
                <c:pt idx="1101">
                  <c:v>2.4958330000000002</c:v>
                </c:pt>
                <c:pt idx="1102">
                  <c:v>1.7627429999999999</c:v>
                </c:pt>
                <c:pt idx="1103">
                  <c:v>1.970612</c:v>
                </c:pt>
                <c:pt idx="1104">
                  <c:v>2.4715159999999998</c:v>
                </c:pt>
                <c:pt idx="1105">
                  <c:v>5.3822140000000003</c:v>
                </c:pt>
                <c:pt idx="1106">
                  <c:v>2.5970909999999998</c:v>
                </c:pt>
                <c:pt idx="1107">
                  <c:v>3.7033649999999998</c:v>
                </c:pt>
                <c:pt idx="1108">
                  <c:v>2.6336050000000002</c:v>
                </c:pt>
                <c:pt idx="1109">
                  <c:v>1.632088</c:v>
                </c:pt>
                <c:pt idx="1110">
                  <c:v>2.0389300000000001</c:v>
                </c:pt>
                <c:pt idx="1111">
                  <c:v>2.6960850000000001</c:v>
                </c:pt>
                <c:pt idx="1112">
                  <c:v>1.7118420000000001</c:v>
                </c:pt>
                <c:pt idx="1113">
                  <c:v>1.4407239999999999</c:v>
                </c:pt>
                <c:pt idx="1114">
                  <c:v>2.1298370000000002</c:v>
                </c:pt>
                <c:pt idx="1115">
                  <c:v>2.290915</c:v>
                </c:pt>
                <c:pt idx="1116">
                  <c:v>2.0318930000000002</c:v>
                </c:pt>
                <c:pt idx="1117">
                  <c:v>2.095135</c:v>
                </c:pt>
                <c:pt idx="1118">
                  <c:v>1.229276</c:v>
                </c:pt>
                <c:pt idx="1119">
                  <c:v>3.4131939999999998</c:v>
                </c:pt>
                <c:pt idx="1120">
                  <c:v>2.0994600000000001</c:v>
                </c:pt>
                <c:pt idx="1121">
                  <c:v>0.92414300000000005</c:v>
                </c:pt>
                <c:pt idx="1122">
                  <c:v>2.062144</c:v>
                </c:pt>
                <c:pt idx="1123">
                  <c:v>2.678023</c:v>
                </c:pt>
                <c:pt idx="1124">
                  <c:v>3.3640300000000001</c:v>
                </c:pt>
                <c:pt idx="1125">
                  <c:v>3.2058059999999999</c:v>
                </c:pt>
                <c:pt idx="1126">
                  <c:v>2.447956</c:v>
                </c:pt>
                <c:pt idx="1127">
                  <c:v>2.3963559999999999</c:v>
                </c:pt>
                <c:pt idx="1128">
                  <c:v>2.4494069999999999</c:v>
                </c:pt>
                <c:pt idx="1129">
                  <c:v>1.222094</c:v>
                </c:pt>
                <c:pt idx="1130">
                  <c:v>1.8244800000000001</c:v>
                </c:pt>
                <c:pt idx="1131">
                  <c:v>2.05552</c:v>
                </c:pt>
                <c:pt idx="1132">
                  <c:v>3.131481</c:v>
                </c:pt>
                <c:pt idx="1133">
                  <c:v>2.780672</c:v>
                </c:pt>
                <c:pt idx="1134">
                  <c:v>4.0369419999999998</c:v>
                </c:pt>
                <c:pt idx="1135">
                  <c:v>2.9080029999999999</c:v>
                </c:pt>
                <c:pt idx="1136">
                  <c:v>2.3534290000000002</c:v>
                </c:pt>
                <c:pt idx="1137">
                  <c:v>4.2156070000000003</c:v>
                </c:pt>
                <c:pt idx="1138">
                  <c:v>2.7175910000000001</c:v>
                </c:pt>
                <c:pt idx="1139">
                  <c:v>4.4726939999999997</c:v>
                </c:pt>
                <c:pt idx="1140">
                  <c:v>3.8673350000000002</c:v>
                </c:pt>
                <c:pt idx="1141">
                  <c:v>2.4602970000000002</c:v>
                </c:pt>
                <c:pt idx="1142">
                  <c:v>2.1244239999999999</c:v>
                </c:pt>
                <c:pt idx="1143">
                  <c:v>2.548089</c:v>
                </c:pt>
                <c:pt idx="1144">
                  <c:v>1.5211330000000001</c:v>
                </c:pt>
                <c:pt idx="1145">
                  <c:v>1.3805620000000001</c:v>
                </c:pt>
                <c:pt idx="1146">
                  <c:v>1.495269</c:v>
                </c:pt>
                <c:pt idx="1147">
                  <c:v>1.733797</c:v>
                </c:pt>
                <c:pt idx="1148">
                  <c:v>2.0429569999999999</c:v>
                </c:pt>
                <c:pt idx="1149">
                  <c:v>2.1204130000000001</c:v>
                </c:pt>
                <c:pt idx="1150">
                  <c:v>1.7027399999999999</c:v>
                </c:pt>
                <c:pt idx="1151">
                  <c:v>2.036708</c:v>
                </c:pt>
                <c:pt idx="1152">
                  <c:v>2.7876720000000001</c:v>
                </c:pt>
                <c:pt idx="1153">
                  <c:v>2.7979479999999999</c:v>
                </c:pt>
                <c:pt idx="1154">
                  <c:v>2.4038810000000002</c:v>
                </c:pt>
                <c:pt idx="1155">
                  <c:v>1.6416269999999999</c:v>
                </c:pt>
                <c:pt idx="1156">
                  <c:v>2.356303</c:v>
                </c:pt>
                <c:pt idx="1157">
                  <c:v>1.6144860000000001</c:v>
                </c:pt>
                <c:pt idx="1158">
                  <c:v>0.83009599999999995</c:v>
                </c:pt>
                <c:pt idx="1159">
                  <c:v>1.7098359999999999</c:v>
                </c:pt>
                <c:pt idx="1160">
                  <c:v>1.9248860000000001</c:v>
                </c:pt>
                <c:pt idx="1161">
                  <c:v>1.7490129999999999</c:v>
                </c:pt>
                <c:pt idx="1162">
                  <c:v>1.5324770000000001</c:v>
                </c:pt>
                <c:pt idx="1163">
                  <c:v>2.4894440000000002</c:v>
                </c:pt>
                <c:pt idx="1164">
                  <c:v>1.5595559999999999</c:v>
                </c:pt>
                <c:pt idx="1165">
                  <c:v>1.7644880000000001</c:v>
                </c:pt>
                <c:pt idx="1166">
                  <c:v>2.003069</c:v>
                </c:pt>
                <c:pt idx="1167">
                  <c:v>2.2298909999999998</c:v>
                </c:pt>
                <c:pt idx="1168">
                  <c:v>1.912868</c:v>
                </c:pt>
                <c:pt idx="1169">
                  <c:v>1.748634</c:v>
                </c:pt>
                <c:pt idx="1170">
                  <c:v>2.207176</c:v>
                </c:pt>
                <c:pt idx="1171">
                  <c:v>1.5756319999999999</c:v>
                </c:pt>
                <c:pt idx="1172">
                  <c:v>2.611218</c:v>
                </c:pt>
                <c:pt idx="1173">
                  <c:v>3.0413700000000001</c:v>
                </c:pt>
                <c:pt idx="1174">
                  <c:v>2.1238899999999998</c:v>
                </c:pt>
                <c:pt idx="1175">
                  <c:v>2.768211</c:v>
                </c:pt>
                <c:pt idx="1176">
                  <c:v>4.1476490000000004</c:v>
                </c:pt>
                <c:pt idx="1177">
                  <c:v>3.7121430000000002</c:v>
                </c:pt>
                <c:pt idx="1178">
                  <c:v>3.469163</c:v>
                </c:pt>
                <c:pt idx="1179">
                  <c:v>1.634682</c:v>
                </c:pt>
                <c:pt idx="1180">
                  <c:v>2.2267420000000002</c:v>
                </c:pt>
                <c:pt idx="1181">
                  <c:v>5.6878609999999998</c:v>
                </c:pt>
                <c:pt idx="1182">
                  <c:v>1.630887</c:v>
                </c:pt>
                <c:pt idx="1183">
                  <c:v>1.7865359999999999</c:v>
                </c:pt>
                <c:pt idx="1184">
                  <c:v>1.989749</c:v>
                </c:pt>
                <c:pt idx="1185">
                  <c:v>3.2445759999999999</c:v>
                </c:pt>
                <c:pt idx="1186">
                  <c:v>2.8270379999999999</c:v>
                </c:pt>
                <c:pt idx="1187">
                  <c:v>2.70465</c:v>
                </c:pt>
                <c:pt idx="1188">
                  <c:v>3.315051</c:v>
                </c:pt>
                <c:pt idx="1189">
                  <c:v>2.7335419999999999</c:v>
                </c:pt>
                <c:pt idx="1190">
                  <c:v>2.7991649999999999</c:v>
                </c:pt>
                <c:pt idx="1191">
                  <c:v>3.0105119999999999</c:v>
                </c:pt>
                <c:pt idx="1192">
                  <c:v>2.7599420000000001</c:v>
                </c:pt>
                <c:pt idx="1193">
                  <c:v>2.4717030000000002</c:v>
                </c:pt>
                <c:pt idx="1194">
                  <c:v>2.194404</c:v>
                </c:pt>
                <c:pt idx="1195">
                  <c:v>2.127821</c:v>
                </c:pt>
                <c:pt idx="1196">
                  <c:v>2.0838269999999999</c:v>
                </c:pt>
                <c:pt idx="1197">
                  <c:v>1.479878</c:v>
                </c:pt>
                <c:pt idx="1198">
                  <c:v>2.2274020000000001</c:v>
                </c:pt>
                <c:pt idx="1199">
                  <c:v>1.4860770000000001</c:v>
                </c:pt>
                <c:pt idx="1200">
                  <c:v>2.4143279999999998</c:v>
                </c:pt>
                <c:pt idx="1201">
                  <c:v>1.9344030000000001</c:v>
                </c:pt>
                <c:pt idx="1202">
                  <c:v>1.5554840000000001</c:v>
                </c:pt>
                <c:pt idx="1203">
                  <c:v>2.334908</c:v>
                </c:pt>
                <c:pt idx="1204">
                  <c:v>1.64605</c:v>
                </c:pt>
                <c:pt idx="1205">
                  <c:v>2.8057340000000002</c:v>
                </c:pt>
                <c:pt idx="1206">
                  <c:v>2.632959</c:v>
                </c:pt>
                <c:pt idx="1207">
                  <c:v>3.9542470000000001</c:v>
                </c:pt>
                <c:pt idx="1208">
                  <c:v>5.8553009999999999</c:v>
                </c:pt>
                <c:pt idx="1209">
                  <c:v>1.606069</c:v>
                </c:pt>
                <c:pt idx="1210">
                  <c:v>1.6404019999999999</c:v>
                </c:pt>
                <c:pt idx="1211">
                  <c:v>2.3444400000000001</c:v>
                </c:pt>
                <c:pt idx="1212">
                  <c:v>2.1230329999999999</c:v>
                </c:pt>
                <c:pt idx="1213">
                  <c:v>1.679176</c:v>
                </c:pt>
                <c:pt idx="1214">
                  <c:v>1.741171</c:v>
                </c:pt>
                <c:pt idx="1215">
                  <c:v>2.0010309999999998</c:v>
                </c:pt>
                <c:pt idx="1216">
                  <c:v>1.6173820000000001</c:v>
                </c:pt>
                <c:pt idx="1217">
                  <c:v>2.428598</c:v>
                </c:pt>
                <c:pt idx="1218">
                  <c:v>1.6795</c:v>
                </c:pt>
                <c:pt idx="1219">
                  <c:v>1.6461140000000001</c:v>
                </c:pt>
                <c:pt idx="1220">
                  <c:v>2.1315930000000001</c:v>
                </c:pt>
                <c:pt idx="1221">
                  <c:v>2.4174000000000002</c:v>
                </c:pt>
                <c:pt idx="1222">
                  <c:v>2.298854</c:v>
                </c:pt>
                <c:pt idx="1223">
                  <c:v>1.5240370000000001</c:v>
                </c:pt>
                <c:pt idx="1224">
                  <c:v>2.5289280000000001</c:v>
                </c:pt>
                <c:pt idx="1225">
                  <c:v>3.798394</c:v>
                </c:pt>
                <c:pt idx="1226">
                  <c:v>2.4103050000000001</c:v>
                </c:pt>
                <c:pt idx="1227">
                  <c:v>2.3457119999999998</c:v>
                </c:pt>
                <c:pt idx="1228">
                  <c:v>3.483981</c:v>
                </c:pt>
                <c:pt idx="1229">
                  <c:v>4.4752090000000004</c:v>
                </c:pt>
                <c:pt idx="1230">
                  <c:v>1.741644</c:v>
                </c:pt>
                <c:pt idx="1231">
                  <c:v>2.0878420000000002</c:v>
                </c:pt>
                <c:pt idx="1232">
                  <c:v>1.224059</c:v>
                </c:pt>
                <c:pt idx="1233">
                  <c:v>2.0969760000000002</c:v>
                </c:pt>
                <c:pt idx="1234">
                  <c:v>1.9347160000000001</c:v>
                </c:pt>
                <c:pt idx="1235">
                  <c:v>2.137794</c:v>
                </c:pt>
                <c:pt idx="1236">
                  <c:v>2.0099450000000001</c:v>
                </c:pt>
                <c:pt idx="1237">
                  <c:v>1.8042400000000001</c:v>
                </c:pt>
                <c:pt idx="1238">
                  <c:v>2.3630279999999999</c:v>
                </c:pt>
                <c:pt idx="1239">
                  <c:v>1.5904910000000001</c:v>
                </c:pt>
                <c:pt idx="1240">
                  <c:v>1.590711</c:v>
                </c:pt>
                <c:pt idx="1241">
                  <c:v>1.66781</c:v>
                </c:pt>
                <c:pt idx="1242">
                  <c:v>1.738013</c:v>
                </c:pt>
              </c:numCache>
            </c:numRef>
          </c:val>
          <c:extLst>
            <c:ext xmlns:c16="http://schemas.microsoft.com/office/drawing/2014/chart" uri="{C3380CC4-5D6E-409C-BE32-E72D297353CC}">
              <c16:uniqueId val="{00000000-2BF3-40A7-8FDB-C827007F071A}"/>
            </c:ext>
          </c:extLst>
        </c:ser>
        <c:dLbls>
          <c:showLegendKey val="0"/>
          <c:showVal val="0"/>
          <c:showCatName val="0"/>
          <c:showSerName val="0"/>
          <c:showPercent val="0"/>
          <c:showBubbleSize val="0"/>
        </c:dLbls>
        <c:axId val="1583308815"/>
        <c:axId val="1583306895"/>
      </c:areaChart>
      <c:dateAx>
        <c:axId val="1583308815"/>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6895"/>
        <c:crosses val="autoZero"/>
        <c:auto val="1"/>
        <c:lblOffset val="100"/>
        <c:baseTimeUnit val="days"/>
      </c:dateAx>
      <c:valAx>
        <c:axId val="158330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881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spPr>
            <a:solidFill>
              <a:srgbClr val="2C41CA"/>
            </a:solidFill>
            <a:ln>
              <a:noFill/>
            </a:ln>
            <a:effectLst/>
          </c:spPr>
          <c:cat>
            <c:numRef>
              <c:f>'itc share price'!$C$6:$C$1248</c:f>
              <c:numCache>
                <c:formatCode>m/d/yyyy</c:formatCode>
                <c:ptCount val="1243"/>
                <c:pt idx="0">
                  <c:v>45912</c:v>
                </c:pt>
                <c:pt idx="1">
                  <c:v>45911</c:v>
                </c:pt>
                <c:pt idx="2">
                  <c:v>45910</c:v>
                </c:pt>
                <c:pt idx="3">
                  <c:v>45909</c:v>
                </c:pt>
                <c:pt idx="4">
                  <c:v>45908</c:v>
                </c:pt>
                <c:pt idx="5">
                  <c:v>45905</c:v>
                </c:pt>
                <c:pt idx="6">
                  <c:v>45904</c:v>
                </c:pt>
                <c:pt idx="7">
                  <c:v>45903</c:v>
                </c:pt>
                <c:pt idx="8">
                  <c:v>45902</c:v>
                </c:pt>
                <c:pt idx="9">
                  <c:v>45901</c:v>
                </c:pt>
                <c:pt idx="10">
                  <c:v>45898</c:v>
                </c:pt>
                <c:pt idx="11">
                  <c:v>45897</c:v>
                </c:pt>
                <c:pt idx="12">
                  <c:v>45895</c:v>
                </c:pt>
                <c:pt idx="13">
                  <c:v>45894</c:v>
                </c:pt>
                <c:pt idx="14">
                  <c:v>45891</c:v>
                </c:pt>
                <c:pt idx="15">
                  <c:v>45890</c:v>
                </c:pt>
                <c:pt idx="16">
                  <c:v>45889</c:v>
                </c:pt>
                <c:pt idx="17">
                  <c:v>45888</c:v>
                </c:pt>
                <c:pt idx="18">
                  <c:v>45887</c:v>
                </c:pt>
                <c:pt idx="19">
                  <c:v>45883</c:v>
                </c:pt>
                <c:pt idx="20">
                  <c:v>45882</c:v>
                </c:pt>
                <c:pt idx="21">
                  <c:v>45881</c:v>
                </c:pt>
                <c:pt idx="22">
                  <c:v>45880</c:v>
                </c:pt>
                <c:pt idx="23">
                  <c:v>45877</c:v>
                </c:pt>
                <c:pt idx="24">
                  <c:v>45876</c:v>
                </c:pt>
                <c:pt idx="25">
                  <c:v>45875</c:v>
                </c:pt>
                <c:pt idx="26">
                  <c:v>45874</c:v>
                </c:pt>
                <c:pt idx="27">
                  <c:v>45873</c:v>
                </c:pt>
                <c:pt idx="28">
                  <c:v>45870</c:v>
                </c:pt>
                <c:pt idx="29">
                  <c:v>45869</c:v>
                </c:pt>
                <c:pt idx="30">
                  <c:v>45868</c:v>
                </c:pt>
                <c:pt idx="31">
                  <c:v>45867</c:v>
                </c:pt>
                <c:pt idx="32">
                  <c:v>45866</c:v>
                </c:pt>
                <c:pt idx="33">
                  <c:v>45863</c:v>
                </c:pt>
                <c:pt idx="34">
                  <c:v>45862</c:v>
                </c:pt>
                <c:pt idx="35">
                  <c:v>45861</c:v>
                </c:pt>
                <c:pt idx="36">
                  <c:v>45860</c:v>
                </c:pt>
                <c:pt idx="37">
                  <c:v>45859</c:v>
                </c:pt>
                <c:pt idx="38">
                  <c:v>45856</c:v>
                </c:pt>
                <c:pt idx="39">
                  <c:v>45855</c:v>
                </c:pt>
                <c:pt idx="40">
                  <c:v>45854</c:v>
                </c:pt>
                <c:pt idx="41">
                  <c:v>45853</c:v>
                </c:pt>
                <c:pt idx="42">
                  <c:v>45852</c:v>
                </c:pt>
                <c:pt idx="43">
                  <c:v>45849</c:v>
                </c:pt>
                <c:pt idx="44">
                  <c:v>45848</c:v>
                </c:pt>
                <c:pt idx="45">
                  <c:v>45847</c:v>
                </c:pt>
                <c:pt idx="46">
                  <c:v>45846</c:v>
                </c:pt>
                <c:pt idx="47">
                  <c:v>45845</c:v>
                </c:pt>
                <c:pt idx="48">
                  <c:v>45842</c:v>
                </c:pt>
                <c:pt idx="49">
                  <c:v>45841</c:v>
                </c:pt>
                <c:pt idx="50">
                  <c:v>45840</c:v>
                </c:pt>
                <c:pt idx="51">
                  <c:v>45839</c:v>
                </c:pt>
                <c:pt idx="52">
                  <c:v>45838</c:v>
                </c:pt>
                <c:pt idx="53">
                  <c:v>45835</c:v>
                </c:pt>
                <c:pt idx="54">
                  <c:v>45834</c:v>
                </c:pt>
                <c:pt idx="55">
                  <c:v>45833</c:v>
                </c:pt>
                <c:pt idx="56">
                  <c:v>45832</c:v>
                </c:pt>
                <c:pt idx="57">
                  <c:v>45831</c:v>
                </c:pt>
                <c:pt idx="58">
                  <c:v>45828</c:v>
                </c:pt>
                <c:pt idx="59">
                  <c:v>45827</c:v>
                </c:pt>
                <c:pt idx="60">
                  <c:v>45826</c:v>
                </c:pt>
                <c:pt idx="61">
                  <c:v>45825</c:v>
                </c:pt>
                <c:pt idx="62">
                  <c:v>45824</c:v>
                </c:pt>
                <c:pt idx="63">
                  <c:v>45821</c:v>
                </c:pt>
                <c:pt idx="64">
                  <c:v>45820</c:v>
                </c:pt>
                <c:pt idx="65">
                  <c:v>45819</c:v>
                </c:pt>
                <c:pt idx="66">
                  <c:v>45818</c:v>
                </c:pt>
                <c:pt idx="67">
                  <c:v>45817</c:v>
                </c:pt>
                <c:pt idx="68">
                  <c:v>45814</c:v>
                </c:pt>
                <c:pt idx="69">
                  <c:v>45813</c:v>
                </c:pt>
                <c:pt idx="70">
                  <c:v>45812</c:v>
                </c:pt>
                <c:pt idx="71">
                  <c:v>45811</c:v>
                </c:pt>
                <c:pt idx="72">
                  <c:v>45810</c:v>
                </c:pt>
                <c:pt idx="73">
                  <c:v>45807</c:v>
                </c:pt>
                <c:pt idx="74">
                  <c:v>45806</c:v>
                </c:pt>
                <c:pt idx="75">
                  <c:v>45805</c:v>
                </c:pt>
                <c:pt idx="76">
                  <c:v>45804</c:v>
                </c:pt>
                <c:pt idx="77">
                  <c:v>45803</c:v>
                </c:pt>
                <c:pt idx="78">
                  <c:v>45800</c:v>
                </c:pt>
                <c:pt idx="79">
                  <c:v>45799</c:v>
                </c:pt>
                <c:pt idx="80">
                  <c:v>45798</c:v>
                </c:pt>
                <c:pt idx="81">
                  <c:v>45797</c:v>
                </c:pt>
                <c:pt idx="82">
                  <c:v>45796</c:v>
                </c:pt>
                <c:pt idx="83">
                  <c:v>45793</c:v>
                </c:pt>
                <c:pt idx="84">
                  <c:v>45792</c:v>
                </c:pt>
                <c:pt idx="85">
                  <c:v>45791</c:v>
                </c:pt>
                <c:pt idx="86">
                  <c:v>45790</c:v>
                </c:pt>
                <c:pt idx="87">
                  <c:v>45789</c:v>
                </c:pt>
                <c:pt idx="88">
                  <c:v>45786</c:v>
                </c:pt>
                <c:pt idx="89">
                  <c:v>45785</c:v>
                </c:pt>
                <c:pt idx="90">
                  <c:v>45784</c:v>
                </c:pt>
                <c:pt idx="91">
                  <c:v>45783</c:v>
                </c:pt>
                <c:pt idx="92">
                  <c:v>45782</c:v>
                </c:pt>
                <c:pt idx="93">
                  <c:v>45779</c:v>
                </c:pt>
                <c:pt idx="94">
                  <c:v>45777</c:v>
                </c:pt>
                <c:pt idx="95">
                  <c:v>45776</c:v>
                </c:pt>
                <c:pt idx="96">
                  <c:v>45775</c:v>
                </c:pt>
                <c:pt idx="97">
                  <c:v>45772</c:v>
                </c:pt>
                <c:pt idx="98">
                  <c:v>45771</c:v>
                </c:pt>
                <c:pt idx="99">
                  <c:v>45770</c:v>
                </c:pt>
                <c:pt idx="100">
                  <c:v>45769</c:v>
                </c:pt>
                <c:pt idx="101">
                  <c:v>45768</c:v>
                </c:pt>
                <c:pt idx="102">
                  <c:v>45764</c:v>
                </c:pt>
                <c:pt idx="103">
                  <c:v>45763</c:v>
                </c:pt>
                <c:pt idx="104">
                  <c:v>45762</c:v>
                </c:pt>
                <c:pt idx="105">
                  <c:v>45758</c:v>
                </c:pt>
                <c:pt idx="106">
                  <c:v>45756</c:v>
                </c:pt>
                <c:pt idx="107">
                  <c:v>45755</c:v>
                </c:pt>
                <c:pt idx="108">
                  <c:v>45754</c:v>
                </c:pt>
                <c:pt idx="109">
                  <c:v>45751</c:v>
                </c:pt>
                <c:pt idx="110">
                  <c:v>45750</c:v>
                </c:pt>
                <c:pt idx="111">
                  <c:v>45749</c:v>
                </c:pt>
                <c:pt idx="112">
                  <c:v>45748</c:v>
                </c:pt>
                <c:pt idx="113">
                  <c:v>45744</c:v>
                </c:pt>
                <c:pt idx="114">
                  <c:v>45743</c:v>
                </c:pt>
                <c:pt idx="115">
                  <c:v>45742</c:v>
                </c:pt>
                <c:pt idx="116">
                  <c:v>45741</c:v>
                </c:pt>
                <c:pt idx="117">
                  <c:v>45740</c:v>
                </c:pt>
                <c:pt idx="118">
                  <c:v>45737</c:v>
                </c:pt>
                <c:pt idx="119">
                  <c:v>45736</c:v>
                </c:pt>
                <c:pt idx="120">
                  <c:v>45735</c:v>
                </c:pt>
                <c:pt idx="121">
                  <c:v>45734</c:v>
                </c:pt>
                <c:pt idx="122">
                  <c:v>45733</c:v>
                </c:pt>
                <c:pt idx="123">
                  <c:v>45729</c:v>
                </c:pt>
                <c:pt idx="124">
                  <c:v>45728</c:v>
                </c:pt>
                <c:pt idx="125">
                  <c:v>45727</c:v>
                </c:pt>
                <c:pt idx="126">
                  <c:v>45726</c:v>
                </c:pt>
                <c:pt idx="127">
                  <c:v>45723</c:v>
                </c:pt>
                <c:pt idx="128">
                  <c:v>45722</c:v>
                </c:pt>
                <c:pt idx="129">
                  <c:v>45721</c:v>
                </c:pt>
                <c:pt idx="130">
                  <c:v>45720</c:v>
                </c:pt>
                <c:pt idx="131">
                  <c:v>45719</c:v>
                </c:pt>
                <c:pt idx="132">
                  <c:v>45716</c:v>
                </c:pt>
                <c:pt idx="133">
                  <c:v>45715</c:v>
                </c:pt>
                <c:pt idx="134">
                  <c:v>45713</c:v>
                </c:pt>
                <c:pt idx="135">
                  <c:v>45712</c:v>
                </c:pt>
                <c:pt idx="136">
                  <c:v>45709</c:v>
                </c:pt>
                <c:pt idx="137">
                  <c:v>45708</c:v>
                </c:pt>
                <c:pt idx="138">
                  <c:v>45707</c:v>
                </c:pt>
                <c:pt idx="139">
                  <c:v>45706</c:v>
                </c:pt>
                <c:pt idx="140">
                  <c:v>45705</c:v>
                </c:pt>
                <c:pt idx="141">
                  <c:v>45702</c:v>
                </c:pt>
                <c:pt idx="142">
                  <c:v>45701</c:v>
                </c:pt>
                <c:pt idx="143">
                  <c:v>45700</c:v>
                </c:pt>
                <c:pt idx="144">
                  <c:v>45699</c:v>
                </c:pt>
                <c:pt idx="145">
                  <c:v>45698</c:v>
                </c:pt>
                <c:pt idx="146">
                  <c:v>45695</c:v>
                </c:pt>
                <c:pt idx="147">
                  <c:v>45694</c:v>
                </c:pt>
                <c:pt idx="148">
                  <c:v>45693</c:v>
                </c:pt>
                <c:pt idx="149">
                  <c:v>45692</c:v>
                </c:pt>
                <c:pt idx="150">
                  <c:v>45691</c:v>
                </c:pt>
                <c:pt idx="151">
                  <c:v>45688</c:v>
                </c:pt>
                <c:pt idx="152">
                  <c:v>45687</c:v>
                </c:pt>
                <c:pt idx="153">
                  <c:v>45686</c:v>
                </c:pt>
                <c:pt idx="154">
                  <c:v>45685</c:v>
                </c:pt>
                <c:pt idx="155">
                  <c:v>45684</c:v>
                </c:pt>
                <c:pt idx="156">
                  <c:v>45681</c:v>
                </c:pt>
                <c:pt idx="157">
                  <c:v>45680</c:v>
                </c:pt>
                <c:pt idx="158">
                  <c:v>45679</c:v>
                </c:pt>
                <c:pt idx="159">
                  <c:v>45678</c:v>
                </c:pt>
                <c:pt idx="160">
                  <c:v>45677</c:v>
                </c:pt>
                <c:pt idx="161">
                  <c:v>45674</c:v>
                </c:pt>
                <c:pt idx="162">
                  <c:v>45673</c:v>
                </c:pt>
                <c:pt idx="163">
                  <c:v>45672</c:v>
                </c:pt>
                <c:pt idx="164">
                  <c:v>45671</c:v>
                </c:pt>
                <c:pt idx="165">
                  <c:v>45670</c:v>
                </c:pt>
                <c:pt idx="166">
                  <c:v>45667</c:v>
                </c:pt>
                <c:pt idx="167">
                  <c:v>45666</c:v>
                </c:pt>
                <c:pt idx="168">
                  <c:v>45665</c:v>
                </c:pt>
                <c:pt idx="169">
                  <c:v>45664</c:v>
                </c:pt>
                <c:pt idx="170">
                  <c:v>45663</c:v>
                </c:pt>
                <c:pt idx="171">
                  <c:v>45660</c:v>
                </c:pt>
                <c:pt idx="172">
                  <c:v>45659</c:v>
                </c:pt>
                <c:pt idx="173">
                  <c:v>45658</c:v>
                </c:pt>
                <c:pt idx="174">
                  <c:v>45657</c:v>
                </c:pt>
                <c:pt idx="175">
                  <c:v>45656</c:v>
                </c:pt>
                <c:pt idx="176">
                  <c:v>45653</c:v>
                </c:pt>
                <c:pt idx="177">
                  <c:v>45652</c:v>
                </c:pt>
                <c:pt idx="178">
                  <c:v>45650</c:v>
                </c:pt>
                <c:pt idx="179">
                  <c:v>45649</c:v>
                </c:pt>
                <c:pt idx="180">
                  <c:v>45646</c:v>
                </c:pt>
                <c:pt idx="181">
                  <c:v>45645</c:v>
                </c:pt>
                <c:pt idx="182">
                  <c:v>45644</c:v>
                </c:pt>
                <c:pt idx="183">
                  <c:v>45643</c:v>
                </c:pt>
                <c:pt idx="184">
                  <c:v>45642</c:v>
                </c:pt>
                <c:pt idx="185">
                  <c:v>45639</c:v>
                </c:pt>
                <c:pt idx="186">
                  <c:v>45638</c:v>
                </c:pt>
                <c:pt idx="187">
                  <c:v>45637</c:v>
                </c:pt>
                <c:pt idx="188">
                  <c:v>45636</c:v>
                </c:pt>
                <c:pt idx="189">
                  <c:v>45635</c:v>
                </c:pt>
                <c:pt idx="190">
                  <c:v>45632</c:v>
                </c:pt>
                <c:pt idx="191">
                  <c:v>45631</c:v>
                </c:pt>
                <c:pt idx="192">
                  <c:v>45630</c:v>
                </c:pt>
                <c:pt idx="193">
                  <c:v>45629</c:v>
                </c:pt>
                <c:pt idx="194">
                  <c:v>45628</c:v>
                </c:pt>
                <c:pt idx="195">
                  <c:v>45625</c:v>
                </c:pt>
                <c:pt idx="196">
                  <c:v>45624</c:v>
                </c:pt>
                <c:pt idx="197">
                  <c:v>45623</c:v>
                </c:pt>
                <c:pt idx="198">
                  <c:v>45622</c:v>
                </c:pt>
                <c:pt idx="199">
                  <c:v>45621</c:v>
                </c:pt>
                <c:pt idx="200">
                  <c:v>45618</c:v>
                </c:pt>
                <c:pt idx="201">
                  <c:v>45617</c:v>
                </c:pt>
                <c:pt idx="202">
                  <c:v>45615</c:v>
                </c:pt>
                <c:pt idx="203">
                  <c:v>45614</c:v>
                </c:pt>
                <c:pt idx="204">
                  <c:v>45610</c:v>
                </c:pt>
                <c:pt idx="205">
                  <c:v>45609</c:v>
                </c:pt>
                <c:pt idx="206">
                  <c:v>45608</c:v>
                </c:pt>
                <c:pt idx="207">
                  <c:v>45607</c:v>
                </c:pt>
                <c:pt idx="208">
                  <c:v>45604</c:v>
                </c:pt>
                <c:pt idx="209">
                  <c:v>45603</c:v>
                </c:pt>
                <c:pt idx="210">
                  <c:v>45602</c:v>
                </c:pt>
                <c:pt idx="211">
                  <c:v>45601</c:v>
                </c:pt>
                <c:pt idx="212">
                  <c:v>45600</c:v>
                </c:pt>
                <c:pt idx="213">
                  <c:v>45596</c:v>
                </c:pt>
                <c:pt idx="214">
                  <c:v>45595</c:v>
                </c:pt>
                <c:pt idx="215">
                  <c:v>45594</c:v>
                </c:pt>
                <c:pt idx="216">
                  <c:v>45593</c:v>
                </c:pt>
                <c:pt idx="217">
                  <c:v>45590</c:v>
                </c:pt>
                <c:pt idx="218">
                  <c:v>45589</c:v>
                </c:pt>
                <c:pt idx="219">
                  <c:v>45588</c:v>
                </c:pt>
                <c:pt idx="220">
                  <c:v>45587</c:v>
                </c:pt>
                <c:pt idx="221">
                  <c:v>45586</c:v>
                </c:pt>
                <c:pt idx="222">
                  <c:v>45583</c:v>
                </c:pt>
                <c:pt idx="223">
                  <c:v>45582</c:v>
                </c:pt>
                <c:pt idx="224">
                  <c:v>45581</c:v>
                </c:pt>
                <c:pt idx="225">
                  <c:v>45580</c:v>
                </c:pt>
                <c:pt idx="226">
                  <c:v>45579</c:v>
                </c:pt>
                <c:pt idx="227">
                  <c:v>45576</c:v>
                </c:pt>
                <c:pt idx="228">
                  <c:v>45575</c:v>
                </c:pt>
                <c:pt idx="229">
                  <c:v>45574</c:v>
                </c:pt>
                <c:pt idx="230">
                  <c:v>45573</c:v>
                </c:pt>
                <c:pt idx="231">
                  <c:v>45572</c:v>
                </c:pt>
                <c:pt idx="232">
                  <c:v>45569</c:v>
                </c:pt>
                <c:pt idx="233">
                  <c:v>45568</c:v>
                </c:pt>
                <c:pt idx="234">
                  <c:v>45566</c:v>
                </c:pt>
                <c:pt idx="235">
                  <c:v>45565</c:v>
                </c:pt>
                <c:pt idx="236">
                  <c:v>45562</c:v>
                </c:pt>
                <c:pt idx="237">
                  <c:v>45561</c:v>
                </c:pt>
                <c:pt idx="238">
                  <c:v>45560</c:v>
                </c:pt>
                <c:pt idx="239">
                  <c:v>45559</c:v>
                </c:pt>
                <c:pt idx="240">
                  <c:v>45558</c:v>
                </c:pt>
                <c:pt idx="241">
                  <c:v>45555</c:v>
                </c:pt>
                <c:pt idx="242">
                  <c:v>45554</c:v>
                </c:pt>
                <c:pt idx="243">
                  <c:v>45553</c:v>
                </c:pt>
                <c:pt idx="244">
                  <c:v>45552</c:v>
                </c:pt>
                <c:pt idx="245">
                  <c:v>45551</c:v>
                </c:pt>
                <c:pt idx="246">
                  <c:v>45548</c:v>
                </c:pt>
                <c:pt idx="247">
                  <c:v>45547</c:v>
                </c:pt>
                <c:pt idx="248">
                  <c:v>45546</c:v>
                </c:pt>
                <c:pt idx="249">
                  <c:v>45545</c:v>
                </c:pt>
                <c:pt idx="250">
                  <c:v>45544</c:v>
                </c:pt>
                <c:pt idx="251">
                  <c:v>45541</c:v>
                </c:pt>
                <c:pt idx="252">
                  <c:v>45540</c:v>
                </c:pt>
                <c:pt idx="253">
                  <c:v>45539</c:v>
                </c:pt>
                <c:pt idx="254">
                  <c:v>45538</c:v>
                </c:pt>
                <c:pt idx="255">
                  <c:v>45537</c:v>
                </c:pt>
                <c:pt idx="256">
                  <c:v>45534</c:v>
                </c:pt>
                <c:pt idx="257">
                  <c:v>45533</c:v>
                </c:pt>
                <c:pt idx="258">
                  <c:v>45532</c:v>
                </c:pt>
                <c:pt idx="259">
                  <c:v>45531</c:v>
                </c:pt>
                <c:pt idx="260">
                  <c:v>45530</c:v>
                </c:pt>
                <c:pt idx="261">
                  <c:v>45527</c:v>
                </c:pt>
                <c:pt idx="262">
                  <c:v>45526</c:v>
                </c:pt>
                <c:pt idx="263">
                  <c:v>45525</c:v>
                </c:pt>
                <c:pt idx="264">
                  <c:v>45524</c:v>
                </c:pt>
                <c:pt idx="265">
                  <c:v>45523</c:v>
                </c:pt>
                <c:pt idx="266">
                  <c:v>45520</c:v>
                </c:pt>
                <c:pt idx="267">
                  <c:v>45518</c:v>
                </c:pt>
                <c:pt idx="268">
                  <c:v>45517</c:v>
                </c:pt>
                <c:pt idx="269">
                  <c:v>45516</c:v>
                </c:pt>
                <c:pt idx="270">
                  <c:v>45513</c:v>
                </c:pt>
                <c:pt idx="271">
                  <c:v>45512</c:v>
                </c:pt>
                <c:pt idx="272">
                  <c:v>45511</c:v>
                </c:pt>
                <c:pt idx="273">
                  <c:v>45510</c:v>
                </c:pt>
                <c:pt idx="274">
                  <c:v>45509</c:v>
                </c:pt>
                <c:pt idx="275">
                  <c:v>45506</c:v>
                </c:pt>
                <c:pt idx="276">
                  <c:v>45505</c:v>
                </c:pt>
                <c:pt idx="277">
                  <c:v>45504</c:v>
                </c:pt>
                <c:pt idx="278">
                  <c:v>45503</c:v>
                </c:pt>
                <c:pt idx="279">
                  <c:v>45502</c:v>
                </c:pt>
                <c:pt idx="280">
                  <c:v>45499</c:v>
                </c:pt>
                <c:pt idx="281">
                  <c:v>45498</c:v>
                </c:pt>
                <c:pt idx="282">
                  <c:v>45497</c:v>
                </c:pt>
                <c:pt idx="283">
                  <c:v>45496</c:v>
                </c:pt>
                <c:pt idx="284">
                  <c:v>45495</c:v>
                </c:pt>
                <c:pt idx="285">
                  <c:v>45492</c:v>
                </c:pt>
                <c:pt idx="286">
                  <c:v>45491</c:v>
                </c:pt>
                <c:pt idx="287">
                  <c:v>45489</c:v>
                </c:pt>
                <c:pt idx="288">
                  <c:v>45488</c:v>
                </c:pt>
                <c:pt idx="289">
                  <c:v>45485</c:v>
                </c:pt>
                <c:pt idx="290">
                  <c:v>45484</c:v>
                </c:pt>
                <c:pt idx="291">
                  <c:v>45483</c:v>
                </c:pt>
                <c:pt idx="292">
                  <c:v>45482</c:v>
                </c:pt>
                <c:pt idx="293">
                  <c:v>45481</c:v>
                </c:pt>
                <c:pt idx="294">
                  <c:v>45478</c:v>
                </c:pt>
                <c:pt idx="295">
                  <c:v>45477</c:v>
                </c:pt>
                <c:pt idx="296">
                  <c:v>45476</c:v>
                </c:pt>
                <c:pt idx="297">
                  <c:v>45475</c:v>
                </c:pt>
                <c:pt idx="298">
                  <c:v>45474</c:v>
                </c:pt>
                <c:pt idx="299">
                  <c:v>45471</c:v>
                </c:pt>
                <c:pt idx="300">
                  <c:v>45470</c:v>
                </c:pt>
                <c:pt idx="301">
                  <c:v>45469</c:v>
                </c:pt>
                <c:pt idx="302">
                  <c:v>45468</c:v>
                </c:pt>
                <c:pt idx="303">
                  <c:v>45467</c:v>
                </c:pt>
                <c:pt idx="304">
                  <c:v>45464</c:v>
                </c:pt>
                <c:pt idx="305">
                  <c:v>45463</c:v>
                </c:pt>
                <c:pt idx="306">
                  <c:v>45462</c:v>
                </c:pt>
                <c:pt idx="307">
                  <c:v>45461</c:v>
                </c:pt>
                <c:pt idx="308">
                  <c:v>45457</c:v>
                </c:pt>
                <c:pt idx="309">
                  <c:v>45456</c:v>
                </c:pt>
                <c:pt idx="310">
                  <c:v>45455</c:v>
                </c:pt>
                <c:pt idx="311">
                  <c:v>45454</c:v>
                </c:pt>
                <c:pt idx="312">
                  <c:v>45453</c:v>
                </c:pt>
                <c:pt idx="313">
                  <c:v>45450</c:v>
                </c:pt>
                <c:pt idx="314">
                  <c:v>45449</c:v>
                </c:pt>
                <c:pt idx="315">
                  <c:v>45448</c:v>
                </c:pt>
                <c:pt idx="316">
                  <c:v>45447</c:v>
                </c:pt>
                <c:pt idx="317">
                  <c:v>45446</c:v>
                </c:pt>
                <c:pt idx="318">
                  <c:v>45443</c:v>
                </c:pt>
                <c:pt idx="319">
                  <c:v>45442</c:v>
                </c:pt>
                <c:pt idx="320">
                  <c:v>45441</c:v>
                </c:pt>
                <c:pt idx="321">
                  <c:v>45440</c:v>
                </c:pt>
                <c:pt idx="322">
                  <c:v>45439</c:v>
                </c:pt>
                <c:pt idx="323">
                  <c:v>45436</c:v>
                </c:pt>
                <c:pt idx="324">
                  <c:v>45435</c:v>
                </c:pt>
                <c:pt idx="325">
                  <c:v>45434</c:v>
                </c:pt>
                <c:pt idx="326">
                  <c:v>45433</c:v>
                </c:pt>
                <c:pt idx="327">
                  <c:v>45429</c:v>
                </c:pt>
                <c:pt idx="328">
                  <c:v>45428</c:v>
                </c:pt>
                <c:pt idx="329">
                  <c:v>45427</c:v>
                </c:pt>
                <c:pt idx="330">
                  <c:v>45426</c:v>
                </c:pt>
                <c:pt idx="331">
                  <c:v>45425</c:v>
                </c:pt>
                <c:pt idx="332">
                  <c:v>45422</c:v>
                </c:pt>
                <c:pt idx="333">
                  <c:v>45421</c:v>
                </c:pt>
                <c:pt idx="334">
                  <c:v>45420</c:v>
                </c:pt>
                <c:pt idx="335">
                  <c:v>45419</c:v>
                </c:pt>
                <c:pt idx="336">
                  <c:v>45418</c:v>
                </c:pt>
                <c:pt idx="337">
                  <c:v>45415</c:v>
                </c:pt>
                <c:pt idx="338">
                  <c:v>45414</c:v>
                </c:pt>
                <c:pt idx="339">
                  <c:v>45412</c:v>
                </c:pt>
                <c:pt idx="340">
                  <c:v>45411</c:v>
                </c:pt>
                <c:pt idx="341">
                  <c:v>45408</c:v>
                </c:pt>
                <c:pt idx="342">
                  <c:v>45407</c:v>
                </c:pt>
                <c:pt idx="343">
                  <c:v>45406</c:v>
                </c:pt>
                <c:pt idx="344">
                  <c:v>45405</c:v>
                </c:pt>
                <c:pt idx="345">
                  <c:v>45404</c:v>
                </c:pt>
                <c:pt idx="346">
                  <c:v>45401</c:v>
                </c:pt>
                <c:pt idx="347">
                  <c:v>45400</c:v>
                </c:pt>
                <c:pt idx="348">
                  <c:v>45398</c:v>
                </c:pt>
                <c:pt idx="349">
                  <c:v>45397</c:v>
                </c:pt>
                <c:pt idx="350">
                  <c:v>45394</c:v>
                </c:pt>
                <c:pt idx="351">
                  <c:v>45392</c:v>
                </c:pt>
                <c:pt idx="352">
                  <c:v>45391</c:v>
                </c:pt>
                <c:pt idx="353">
                  <c:v>45390</c:v>
                </c:pt>
                <c:pt idx="354">
                  <c:v>45387</c:v>
                </c:pt>
                <c:pt idx="355">
                  <c:v>45386</c:v>
                </c:pt>
                <c:pt idx="356">
                  <c:v>45385</c:v>
                </c:pt>
                <c:pt idx="357">
                  <c:v>45384</c:v>
                </c:pt>
                <c:pt idx="358">
                  <c:v>45383</c:v>
                </c:pt>
                <c:pt idx="359">
                  <c:v>45379</c:v>
                </c:pt>
                <c:pt idx="360">
                  <c:v>45378</c:v>
                </c:pt>
                <c:pt idx="361">
                  <c:v>45377</c:v>
                </c:pt>
                <c:pt idx="362">
                  <c:v>45373</c:v>
                </c:pt>
                <c:pt idx="363">
                  <c:v>45372</c:v>
                </c:pt>
                <c:pt idx="364">
                  <c:v>45371</c:v>
                </c:pt>
                <c:pt idx="365">
                  <c:v>45370</c:v>
                </c:pt>
                <c:pt idx="366">
                  <c:v>45369</c:v>
                </c:pt>
                <c:pt idx="367">
                  <c:v>45366</c:v>
                </c:pt>
                <c:pt idx="368">
                  <c:v>45365</c:v>
                </c:pt>
                <c:pt idx="369">
                  <c:v>45364</c:v>
                </c:pt>
                <c:pt idx="370">
                  <c:v>45363</c:v>
                </c:pt>
                <c:pt idx="371">
                  <c:v>45362</c:v>
                </c:pt>
                <c:pt idx="372">
                  <c:v>45358</c:v>
                </c:pt>
                <c:pt idx="373">
                  <c:v>45357</c:v>
                </c:pt>
                <c:pt idx="374">
                  <c:v>45356</c:v>
                </c:pt>
                <c:pt idx="375">
                  <c:v>45355</c:v>
                </c:pt>
                <c:pt idx="376">
                  <c:v>45352</c:v>
                </c:pt>
                <c:pt idx="377">
                  <c:v>45351</c:v>
                </c:pt>
                <c:pt idx="378">
                  <c:v>45350</c:v>
                </c:pt>
                <c:pt idx="379">
                  <c:v>45349</c:v>
                </c:pt>
                <c:pt idx="380">
                  <c:v>45348</c:v>
                </c:pt>
                <c:pt idx="381">
                  <c:v>45345</c:v>
                </c:pt>
                <c:pt idx="382">
                  <c:v>45344</c:v>
                </c:pt>
                <c:pt idx="383">
                  <c:v>45343</c:v>
                </c:pt>
                <c:pt idx="384">
                  <c:v>45342</c:v>
                </c:pt>
                <c:pt idx="385">
                  <c:v>45341</c:v>
                </c:pt>
                <c:pt idx="386">
                  <c:v>45338</c:v>
                </c:pt>
                <c:pt idx="387">
                  <c:v>45337</c:v>
                </c:pt>
                <c:pt idx="388">
                  <c:v>45336</c:v>
                </c:pt>
                <c:pt idx="389">
                  <c:v>45335</c:v>
                </c:pt>
                <c:pt idx="390">
                  <c:v>45334</c:v>
                </c:pt>
                <c:pt idx="391">
                  <c:v>45331</c:v>
                </c:pt>
                <c:pt idx="392">
                  <c:v>45330</c:v>
                </c:pt>
                <c:pt idx="393">
                  <c:v>45329</c:v>
                </c:pt>
                <c:pt idx="394">
                  <c:v>45328</c:v>
                </c:pt>
                <c:pt idx="395">
                  <c:v>45327</c:v>
                </c:pt>
                <c:pt idx="396">
                  <c:v>45324</c:v>
                </c:pt>
                <c:pt idx="397">
                  <c:v>45323</c:v>
                </c:pt>
                <c:pt idx="398">
                  <c:v>45322</c:v>
                </c:pt>
                <c:pt idx="399">
                  <c:v>45321</c:v>
                </c:pt>
                <c:pt idx="400">
                  <c:v>45320</c:v>
                </c:pt>
                <c:pt idx="401">
                  <c:v>45316</c:v>
                </c:pt>
                <c:pt idx="402">
                  <c:v>45315</c:v>
                </c:pt>
                <c:pt idx="403">
                  <c:v>45314</c:v>
                </c:pt>
                <c:pt idx="404">
                  <c:v>45310</c:v>
                </c:pt>
                <c:pt idx="405">
                  <c:v>45309</c:v>
                </c:pt>
                <c:pt idx="406">
                  <c:v>45308</c:v>
                </c:pt>
                <c:pt idx="407">
                  <c:v>45307</c:v>
                </c:pt>
                <c:pt idx="408">
                  <c:v>45306</c:v>
                </c:pt>
                <c:pt idx="409">
                  <c:v>45303</c:v>
                </c:pt>
                <c:pt idx="410">
                  <c:v>45302</c:v>
                </c:pt>
                <c:pt idx="411">
                  <c:v>45301</c:v>
                </c:pt>
                <c:pt idx="412">
                  <c:v>45300</c:v>
                </c:pt>
                <c:pt idx="413">
                  <c:v>45299</c:v>
                </c:pt>
                <c:pt idx="414">
                  <c:v>45296</c:v>
                </c:pt>
                <c:pt idx="415">
                  <c:v>45295</c:v>
                </c:pt>
                <c:pt idx="416">
                  <c:v>45294</c:v>
                </c:pt>
                <c:pt idx="417">
                  <c:v>45293</c:v>
                </c:pt>
                <c:pt idx="418">
                  <c:v>45292</c:v>
                </c:pt>
                <c:pt idx="419">
                  <c:v>45289</c:v>
                </c:pt>
                <c:pt idx="420">
                  <c:v>45288</c:v>
                </c:pt>
                <c:pt idx="421">
                  <c:v>45287</c:v>
                </c:pt>
                <c:pt idx="422">
                  <c:v>45286</c:v>
                </c:pt>
                <c:pt idx="423">
                  <c:v>45282</c:v>
                </c:pt>
                <c:pt idx="424">
                  <c:v>45281</c:v>
                </c:pt>
                <c:pt idx="425">
                  <c:v>45280</c:v>
                </c:pt>
                <c:pt idx="426">
                  <c:v>45279</c:v>
                </c:pt>
                <c:pt idx="427">
                  <c:v>45278</c:v>
                </c:pt>
                <c:pt idx="428">
                  <c:v>45275</c:v>
                </c:pt>
                <c:pt idx="429">
                  <c:v>45274</c:v>
                </c:pt>
                <c:pt idx="430">
                  <c:v>45273</c:v>
                </c:pt>
                <c:pt idx="431">
                  <c:v>45272</c:v>
                </c:pt>
                <c:pt idx="432">
                  <c:v>45271</c:v>
                </c:pt>
                <c:pt idx="433">
                  <c:v>45268</c:v>
                </c:pt>
                <c:pt idx="434">
                  <c:v>45267</c:v>
                </c:pt>
                <c:pt idx="435">
                  <c:v>45266</c:v>
                </c:pt>
                <c:pt idx="436">
                  <c:v>45265</c:v>
                </c:pt>
                <c:pt idx="437">
                  <c:v>45264</c:v>
                </c:pt>
                <c:pt idx="438">
                  <c:v>45261</c:v>
                </c:pt>
                <c:pt idx="439">
                  <c:v>45260</c:v>
                </c:pt>
                <c:pt idx="440">
                  <c:v>45259</c:v>
                </c:pt>
                <c:pt idx="441">
                  <c:v>45258</c:v>
                </c:pt>
                <c:pt idx="442">
                  <c:v>45254</c:v>
                </c:pt>
                <c:pt idx="443">
                  <c:v>45253</c:v>
                </c:pt>
                <c:pt idx="444">
                  <c:v>45252</c:v>
                </c:pt>
                <c:pt idx="445">
                  <c:v>45251</c:v>
                </c:pt>
                <c:pt idx="446">
                  <c:v>45250</c:v>
                </c:pt>
                <c:pt idx="447">
                  <c:v>45247</c:v>
                </c:pt>
                <c:pt idx="448">
                  <c:v>45246</c:v>
                </c:pt>
                <c:pt idx="449">
                  <c:v>45245</c:v>
                </c:pt>
                <c:pt idx="450">
                  <c:v>45243</c:v>
                </c:pt>
                <c:pt idx="451">
                  <c:v>45240</c:v>
                </c:pt>
                <c:pt idx="452">
                  <c:v>45239</c:v>
                </c:pt>
                <c:pt idx="453">
                  <c:v>45238</c:v>
                </c:pt>
                <c:pt idx="454">
                  <c:v>45237</c:v>
                </c:pt>
                <c:pt idx="455">
                  <c:v>45236</c:v>
                </c:pt>
                <c:pt idx="456">
                  <c:v>45233</c:v>
                </c:pt>
                <c:pt idx="457">
                  <c:v>45232</c:v>
                </c:pt>
                <c:pt idx="458">
                  <c:v>45231</c:v>
                </c:pt>
                <c:pt idx="459">
                  <c:v>45230</c:v>
                </c:pt>
                <c:pt idx="460">
                  <c:v>45229</c:v>
                </c:pt>
                <c:pt idx="461">
                  <c:v>45226</c:v>
                </c:pt>
                <c:pt idx="462">
                  <c:v>45225</c:v>
                </c:pt>
                <c:pt idx="463">
                  <c:v>45224</c:v>
                </c:pt>
                <c:pt idx="464">
                  <c:v>45222</c:v>
                </c:pt>
                <c:pt idx="465">
                  <c:v>45219</c:v>
                </c:pt>
                <c:pt idx="466">
                  <c:v>45218</c:v>
                </c:pt>
                <c:pt idx="467">
                  <c:v>45217</c:v>
                </c:pt>
                <c:pt idx="468">
                  <c:v>45216</c:v>
                </c:pt>
                <c:pt idx="469">
                  <c:v>45215</c:v>
                </c:pt>
                <c:pt idx="470">
                  <c:v>45212</c:v>
                </c:pt>
                <c:pt idx="471">
                  <c:v>45211</c:v>
                </c:pt>
                <c:pt idx="472">
                  <c:v>45210</c:v>
                </c:pt>
                <c:pt idx="473">
                  <c:v>45209</c:v>
                </c:pt>
                <c:pt idx="474">
                  <c:v>45208</c:v>
                </c:pt>
                <c:pt idx="475">
                  <c:v>45205</c:v>
                </c:pt>
                <c:pt idx="476">
                  <c:v>45204</c:v>
                </c:pt>
                <c:pt idx="477">
                  <c:v>45203</c:v>
                </c:pt>
                <c:pt idx="478">
                  <c:v>45202</c:v>
                </c:pt>
                <c:pt idx="479">
                  <c:v>45198</c:v>
                </c:pt>
                <c:pt idx="480">
                  <c:v>45197</c:v>
                </c:pt>
                <c:pt idx="481">
                  <c:v>45196</c:v>
                </c:pt>
                <c:pt idx="482">
                  <c:v>45195</c:v>
                </c:pt>
                <c:pt idx="483">
                  <c:v>45194</c:v>
                </c:pt>
                <c:pt idx="484">
                  <c:v>45191</c:v>
                </c:pt>
                <c:pt idx="485">
                  <c:v>45190</c:v>
                </c:pt>
                <c:pt idx="486">
                  <c:v>45189</c:v>
                </c:pt>
                <c:pt idx="487">
                  <c:v>45187</c:v>
                </c:pt>
                <c:pt idx="488">
                  <c:v>45184</c:v>
                </c:pt>
                <c:pt idx="489">
                  <c:v>45183</c:v>
                </c:pt>
                <c:pt idx="490">
                  <c:v>45182</c:v>
                </c:pt>
                <c:pt idx="491">
                  <c:v>45181</c:v>
                </c:pt>
                <c:pt idx="492">
                  <c:v>45180</c:v>
                </c:pt>
                <c:pt idx="493">
                  <c:v>45177</c:v>
                </c:pt>
                <c:pt idx="494">
                  <c:v>45176</c:v>
                </c:pt>
                <c:pt idx="495">
                  <c:v>45175</c:v>
                </c:pt>
                <c:pt idx="496">
                  <c:v>45174</c:v>
                </c:pt>
                <c:pt idx="497">
                  <c:v>45173</c:v>
                </c:pt>
                <c:pt idx="498">
                  <c:v>45170</c:v>
                </c:pt>
                <c:pt idx="499">
                  <c:v>45169</c:v>
                </c:pt>
                <c:pt idx="500">
                  <c:v>45168</c:v>
                </c:pt>
                <c:pt idx="501">
                  <c:v>45167</c:v>
                </c:pt>
                <c:pt idx="502">
                  <c:v>45166</c:v>
                </c:pt>
                <c:pt idx="503">
                  <c:v>45163</c:v>
                </c:pt>
                <c:pt idx="504">
                  <c:v>45162</c:v>
                </c:pt>
                <c:pt idx="505">
                  <c:v>45161</c:v>
                </c:pt>
                <c:pt idx="506">
                  <c:v>45160</c:v>
                </c:pt>
                <c:pt idx="507">
                  <c:v>45159</c:v>
                </c:pt>
                <c:pt idx="508">
                  <c:v>45156</c:v>
                </c:pt>
                <c:pt idx="509">
                  <c:v>45155</c:v>
                </c:pt>
                <c:pt idx="510">
                  <c:v>45154</c:v>
                </c:pt>
                <c:pt idx="511">
                  <c:v>45152</c:v>
                </c:pt>
                <c:pt idx="512">
                  <c:v>45149</c:v>
                </c:pt>
                <c:pt idx="513">
                  <c:v>45148</c:v>
                </c:pt>
                <c:pt idx="514">
                  <c:v>45147</c:v>
                </c:pt>
                <c:pt idx="515">
                  <c:v>45146</c:v>
                </c:pt>
                <c:pt idx="516">
                  <c:v>45145</c:v>
                </c:pt>
                <c:pt idx="517">
                  <c:v>45142</c:v>
                </c:pt>
                <c:pt idx="518">
                  <c:v>45141</c:v>
                </c:pt>
                <c:pt idx="519">
                  <c:v>45140</c:v>
                </c:pt>
                <c:pt idx="520">
                  <c:v>45139</c:v>
                </c:pt>
                <c:pt idx="521">
                  <c:v>45138</c:v>
                </c:pt>
                <c:pt idx="522">
                  <c:v>45135</c:v>
                </c:pt>
                <c:pt idx="523">
                  <c:v>45134</c:v>
                </c:pt>
                <c:pt idx="524">
                  <c:v>45133</c:v>
                </c:pt>
                <c:pt idx="525">
                  <c:v>45132</c:v>
                </c:pt>
                <c:pt idx="526">
                  <c:v>45131</c:v>
                </c:pt>
                <c:pt idx="527">
                  <c:v>45128</c:v>
                </c:pt>
                <c:pt idx="528">
                  <c:v>45127</c:v>
                </c:pt>
                <c:pt idx="529">
                  <c:v>45126</c:v>
                </c:pt>
                <c:pt idx="530">
                  <c:v>45125</c:v>
                </c:pt>
                <c:pt idx="531">
                  <c:v>45124</c:v>
                </c:pt>
                <c:pt idx="532">
                  <c:v>45121</c:v>
                </c:pt>
                <c:pt idx="533">
                  <c:v>45120</c:v>
                </c:pt>
                <c:pt idx="534">
                  <c:v>45119</c:v>
                </c:pt>
                <c:pt idx="535">
                  <c:v>45118</c:v>
                </c:pt>
                <c:pt idx="536">
                  <c:v>45117</c:v>
                </c:pt>
                <c:pt idx="537">
                  <c:v>45114</c:v>
                </c:pt>
                <c:pt idx="538">
                  <c:v>45113</c:v>
                </c:pt>
                <c:pt idx="539">
                  <c:v>45112</c:v>
                </c:pt>
                <c:pt idx="540">
                  <c:v>45111</c:v>
                </c:pt>
                <c:pt idx="541">
                  <c:v>45110</c:v>
                </c:pt>
                <c:pt idx="542">
                  <c:v>45107</c:v>
                </c:pt>
                <c:pt idx="543">
                  <c:v>45105</c:v>
                </c:pt>
                <c:pt idx="544">
                  <c:v>45104</c:v>
                </c:pt>
                <c:pt idx="545">
                  <c:v>45103</c:v>
                </c:pt>
                <c:pt idx="546">
                  <c:v>45100</c:v>
                </c:pt>
                <c:pt idx="547">
                  <c:v>45099</c:v>
                </c:pt>
                <c:pt idx="548">
                  <c:v>45098</c:v>
                </c:pt>
                <c:pt idx="549">
                  <c:v>45097</c:v>
                </c:pt>
                <c:pt idx="550">
                  <c:v>45096</c:v>
                </c:pt>
                <c:pt idx="551">
                  <c:v>45093</c:v>
                </c:pt>
                <c:pt idx="552">
                  <c:v>45092</c:v>
                </c:pt>
                <c:pt idx="553">
                  <c:v>45091</c:v>
                </c:pt>
                <c:pt idx="554">
                  <c:v>45090</c:v>
                </c:pt>
                <c:pt idx="555">
                  <c:v>45089</c:v>
                </c:pt>
                <c:pt idx="556">
                  <c:v>45086</c:v>
                </c:pt>
                <c:pt idx="557">
                  <c:v>45085</c:v>
                </c:pt>
                <c:pt idx="558">
                  <c:v>45084</c:v>
                </c:pt>
                <c:pt idx="559">
                  <c:v>45083</c:v>
                </c:pt>
                <c:pt idx="560">
                  <c:v>45082</c:v>
                </c:pt>
                <c:pt idx="561">
                  <c:v>45079</c:v>
                </c:pt>
                <c:pt idx="562">
                  <c:v>45078</c:v>
                </c:pt>
                <c:pt idx="563">
                  <c:v>45077</c:v>
                </c:pt>
                <c:pt idx="564">
                  <c:v>45076</c:v>
                </c:pt>
                <c:pt idx="565">
                  <c:v>45075</c:v>
                </c:pt>
                <c:pt idx="566">
                  <c:v>45072</c:v>
                </c:pt>
                <c:pt idx="567">
                  <c:v>45071</c:v>
                </c:pt>
                <c:pt idx="568">
                  <c:v>45070</c:v>
                </c:pt>
                <c:pt idx="569">
                  <c:v>45069</c:v>
                </c:pt>
                <c:pt idx="570">
                  <c:v>45068</c:v>
                </c:pt>
                <c:pt idx="571">
                  <c:v>45065</c:v>
                </c:pt>
                <c:pt idx="572">
                  <c:v>45064</c:v>
                </c:pt>
                <c:pt idx="573">
                  <c:v>45063</c:v>
                </c:pt>
                <c:pt idx="574">
                  <c:v>45062</c:v>
                </c:pt>
                <c:pt idx="575">
                  <c:v>45061</c:v>
                </c:pt>
                <c:pt idx="576">
                  <c:v>45058</c:v>
                </c:pt>
                <c:pt idx="577">
                  <c:v>45057</c:v>
                </c:pt>
                <c:pt idx="578">
                  <c:v>45056</c:v>
                </c:pt>
                <c:pt idx="579">
                  <c:v>45055</c:v>
                </c:pt>
                <c:pt idx="580">
                  <c:v>45054</c:v>
                </c:pt>
                <c:pt idx="581">
                  <c:v>45051</c:v>
                </c:pt>
                <c:pt idx="582">
                  <c:v>45050</c:v>
                </c:pt>
                <c:pt idx="583">
                  <c:v>45049</c:v>
                </c:pt>
                <c:pt idx="584">
                  <c:v>45048</c:v>
                </c:pt>
                <c:pt idx="585">
                  <c:v>45044</c:v>
                </c:pt>
                <c:pt idx="586">
                  <c:v>45043</c:v>
                </c:pt>
                <c:pt idx="587">
                  <c:v>45042</c:v>
                </c:pt>
                <c:pt idx="588">
                  <c:v>45041</c:v>
                </c:pt>
                <c:pt idx="589">
                  <c:v>45040</c:v>
                </c:pt>
                <c:pt idx="590">
                  <c:v>45037</c:v>
                </c:pt>
                <c:pt idx="591">
                  <c:v>45036</c:v>
                </c:pt>
                <c:pt idx="592">
                  <c:v>45035</c:v>
                </c:pt>
                <c:pt idx="593">
                  <c:v>45034</c:v>
                </c:pt>
                <c:pt idx="594">
                  <c:v>45033</c:v>
                </c:pt>
                <c:pt idx="595">
                  <c:v>45029</c:v>
                </c:pt>
                <c:pt idx="596">
                  <c:v>45028</c:v>
                </c:pt>
                <c:pt idx="597">
                  <c:v>45027</c:v>
                </c:pt>
                <c:pt idx="598">
                  <c:v>45026</c:v>
                </c:pt>
                <c:pt idx="599">
                  <c:v>45022</c:v>
                </c:pt>
                <c:pt idx="600">
                  <c:v>45021</c:v>
                </c:pt>
                <c:pt idx="601">
                  <c:v>45019</c:v>
                </c:pt>
                <c:pt idx="602">
                  <c:v>45016</c:v>
                </c:pt>
                <c:pt idx="603">
                  <c:v>45014</c:v>
                </c:pt>
                <c:pt idx="604">
                  <c:v>45013</c:v>
                </c:pt>
                <c:pt idx="605">
                  <c:v>45012</c:v>
                </c:pt>
                <c:pt idx="606">
                  <c:v>45009</c:v>
                </c:pt>
                <c:pt idx="607">
                  <c:v>45008</c:v>
                </c:pt>
                <c:pt idx="608">
                  <c:v>45007</c:v>
                </c:pt>
                <c:pt idx="609">
                  <c:v>45006</c:v>
                </c:pt>
                <c:pt idx="610">
                  <c:v>45005</c:v>
                </c:pt>
                <c:pt idx="611">
                  <c:v>45002</c:v>
                </c:pt>
                <c:pt idx="612">
                  <c:v>45001</c:v>
                </c:pt>
                <c:pt idx="613">
                  <c:v>45000</c:v>
                </c:pt>
                <c:pt idx="614">
                  <c:v>44999</c:v>
                </c:pt>
                <c:pt idx="615">
                  <c:v>44998</c:v>
                </c:pt>
                <c:pt idx="616">
                  <c:v>44995</c:v>
                </c:pt>
                <c:pt idx="617">
                  <c:v>44994</c:v>
                </c:pt>
                <c:pt idx="618">
                  <c:v>44993</c:v>
                </c:pt>
                <c:pt idx="619">
                  <c:v>44991</c:v>
                </c:pt>
                <c:pt idx="620">
                  <c:v>44988</c:v>
                </c:pt>
                <c:pt idx="621">
                  <c:v>44987</c:v>
                </c:pt>
                <c:pt idx="622">
                  <c:v>44986</c:v>
                </c:pt>
                <c:pt idx="623">
                  <c:v>44985</c:v>
                </c:pt>
                <c:pt idx="624">
                  <c:v>44984</c:v>
                </c:pt>
                <c:pt idx="625">
                  <c:v>44981</c:v>
                </c:pt>
                <c:pt idx="626">
                  <c:v>44980</c:v>
                </c:pt>
                <c:pt idx="627">
                  <c:v>44979</c:v>
                </c:pt>
                <c:pt idx="628">
                  <c:v>44978</c:v>
                </c:pt>
                <c:pt idx="629">
                  <c:v>44977</c:v>
                </c:pt>
                <c:pt idx="630">
                  <c:v>44974</c:v>
                </c:pt>
                <c:pt idx="631">
                  <c:v>44973</c:v>
                </c:pt>
                <c:pt idx="632">
                  <c:v>44972</c:v>
                </c:pt>
                <c:pt idx="633">
                  <c:v>44971</c:v>
                </c:pt>
                <c:pt idx="634">
                  <c:v>44970</c:v>
                </c:pt>
                <c:pt idx="635">
                  <c:v>44967</c:v>
                </c:pt>
                <c:pt idx="636">
                  <c:v>44966</c:v>
                </c:pt>
                <c:pt idx="637">
                  <c:v>44965</c:v>
                </c:pt>
                <c:pt idx="638">
                  <c:v>44964</c:v>
                </c:pt>
                <c:pt idx="639">
                  <c:v>44963</c:v>
                </c:pt>
                <c:pt idx="640">
                  <c:v>44960</c:v>
                </c:pt>
                <c:pt idx="641">
                  <c:v>44959</c:v>
                </c:pt>
                <c:pt idx="642">
                  <c:v>44958</c:v>
                </c:pt>
                <c:pt idx="643">
                  <c:v>44957</c:v>
                </c:pt>
                <c:pt idx="644">
                  <c:v>44956</c:v>
                </c:pt>
                <c:pt idx="645">
                  <c:v>44953</c:v>
                </c:pt>
                <c:pt idx="646">
                  <c:v>44951</c:v>
                </c:pt>
                <c:pt idx="647">
                  <c:v>44950</c:v>
                </c:pt>
                <c:pt idx="648">
                  <c:v>44949</c:v>
                </c:pt>
                <c:pt idx="649">
                  <c:v>44946</c:v>
                </c:pt>
                <c:pt idx="650">
                  <c:v>44945</c:v>
                </c:pt>
                <c:pt idx="651">
                  <c:v>44944</c:v>
                </c:pt>
                <c:pt idx="652">
                  <c:v>44943</c:v>
                </c:pt>
                <c:pt idx="653">
                  <c:v>44942</c:v>
                </c:pt>
                <c:pt idx="654">
                  <c:v>44939</c:v>
                </c:pt>
                <c:pt idx="655">
                  <c:v>44938</c:v>
                </c:pt>
                <c:pt idx="656">
                  <c:v>44937</c:v>
                </c:pt>
                <c:pt idx="657">
                  <c:v>44936</c:v>
                </c:pt>
                <c:pt idx="658">
                  <c:v>44935</c:v>
                </c:pt>
                <c:pt idx="659">
                  <c:v>44932</c:v>
                </c:pt>
                <c:pt idx="660">
                  <c:v>44931</c:v>
                </c:pt>
                <c:pt idx="661">
                  <c:v>44930</c:v>
                </c:pt>
                <c:pt idx="662">
                  <c:v>44929</c:v>
                </c:pt>
                <c:pt idx="663">
                  <c:v>44928</c:v>
                </c:pt>
                <c:pt idx="664">
                  <c:v>44925</c:v>
                </c:pt>
                <c:pt idx="665">
                  <c:v>44924</c:v>
                </c:pt>
                <c:pt idx="666">
                  <c:v>44923</c:v>
                </c:pt>
                <c:pt idx="667">
                  <c:v>44922</c:v>
                </c:pt>
                <c:pt idx="668">
                  <c:v>44921</c:v>
                </c:pt>
                <c:pt idx="669">
                  <c:v>44918</c:v>
                </c:pt>
                <c:pt idx="670">
                  <c:v>44917</c:v>
                </c:pt>
                <c:pt idx="671">
                  <c:v>44916</c:v>
                </c:pt>
                <c:pt idx="672">
                  <c:v>44915</c:v>
                </c:pt>
                <c:pt idx="673">
                  <c:v>44914</c:v>
                </c:pt>
                <c:pt idx="674">
                  <c:v>44911</c:v>
                </c:pt>
                <c:pt idx="675">
                  <c:v>44910</c:v>
                </c:pt>
                <c:pt idx="676">
                  <c:v>44909</c:v>
                </c:pt>
                <c:pt idx="677">
                  <c:v>44908</c:v>
                </c:pt>
                <c:pt idx="678">
                  <c:v>44907</c:v>
                </c:pt>
                <c:pt idx="679">
                  <c:v>44904</c:v>
                </c:pt>
                <c:pt idx="680">
                  <c:v>44903</c:v>
                </c:pt>
                <c:pt idx="681">
                  <c:v>44902</c:v>
                </c:pt>
                <c:pt idx="682">
                  <c:v>44901</c:v>
                </c:pt>
                <c:pt idx="683">
                  <c:v>44900</c:v>
                </c:pt>
                <c:pt idx="684">
                  <c:v>44897</c:v>
                </c:pt>
                <c:pt idx="685">
                  <c:v>44896</c:v>
                </c:pt>
                <c:pt idx="686">
                  <c:v>44895</c:v>
                </c:pt>
                <c:pt idx="687">
                  <c:v>44894</c:v>
                </c:pt>
                <c:pt idx="688">
                  <c:v>44893</c:v>
                </c:pt>
                <c:pt idx="689">
                  <c:v>44890</c:v>
                </c:pt>
                <c:pt idx="690">
                  <c:v>44889</c:v>
                </c:pt>
                <c:pt idx="691">
                  <c:v>44888</c:v>
                </c:pt>
                <c:pt idx="692">
                  <c:v>44887</c:v>
                </c:pt>
                <c:pt idx="693">
                  <c:v>44886</c:v>
                </c:pt>
                <c:pt idx="694">
                  <c:v>44883</c:v>
                </c:pt>
                <c:pt idx="695">
                  <c:v>44882</c:v>
                </c:pt>
                <c:pt idx="696">
                  <c:v>44881</c:v>
                </c:pt>
                <c:pt idx="697">
                  <c:v>44880</c:v>
                </c:pt>
                <c:pt idx="698">
                  <c:v>44879</c:v>
                </c:pt>
                <c:pt idx="699">
                  <c:v>44876</c:v>
                </c:pt>
                <c:pt idx="700">
                  <c:v>44875</c:v>
                </c:pt>
                <c:pt idx="701">
                  <c:v>44874</c:v>
                </c:pt>
                <c:pt idx="702">
                  <c:v>44872</c:v>
                </c:pt>
                <c:pt idx="703">
                  <c:v>44869</c:v>
                </c:pt>
                <c:pt idx="704">
                  <c:v>44868</c:v>
                </c:pt>
                <c:pt idx="705">
                  <c:v>44867</c:v>
                </c:pt>
                <c:pt idx="706">
                  <c:v>44866</c:v>
                </c:pt>
                <c:pt idx="707">
                  <c:v>44865</c:v>
                </c:pt>
                <c:pt idx="708">
                  <c:v>44862</c:v>
                </c:pt>
                <c:pt idx="709">
                  <c:v>44861</c:v>
                </c:pt>
                <c:pt idx="710">
                  <c:v>44859</c:v>
                </c:pt>
                <c:pt idx="711">
                  <c:v>44855</c:v>
                </c:pt>
                <c:pt idx="712">
                  <c:v>44854</c:v>
                </c:pt>
                <c:pt idx="713">
                  <c:v>44853</c:v>
                </c:pt>
                <c:pt idx="714">
                  <c:v>44852</c:v>
                </c:pt>
                <c:pt idx="715">
                  <c:v>44851</c:v>
                </c:pt>
                <c:pt idx="716">
                  <c:v>44848</c:v>
                </c:pt>
                <c:pt idx="717">
                  <c:v>44847</c:v>
                </c:pt>
                <c:pt idx="718">
                  <c:v>44846</c:v>
                </c:pt>
                <c:pt idx="719">
                  <c:v>44845</c:v>
                </c:pt>
                <c:pt idx="720">
                  <c:v>44844</c:v>
                </c:pt>
                <c:pt idx="721">
                  <c:v>44841</c:v>
                </c:pt>
                <c:pt idx="722">
                  <c:v>44840</c:v>
                </c:pt>
                <c:pt idx="723">
                  <c:v>44838</c:v>
                </c:pt>
                <c:pt idx="724">
                  <c:v>44837</c:v>
                </c:pt>
                <c:pt idx="725">
                  <c:v>44834</c:v>
                </c:pt>
                <c:pt idx="726">
                  <c:v>44833</c:v>
                </c:pt>
                <c:pt idx="727">
                  <c:v>44832</c:v>
                </c:pt>
                <c:pt idx="728">
                  <c:v>44831</c:v>
                </c:pt>
                <c:pt idx="729">
                  <c:v>44830</c:v>
                </c:pt>
                <c:pt idx="730">
                  <c:v>44827</c:v>
                </c:pt>
                <c:pt idx="731">
                  <c:v>44826</c:v>
                </c:pt>
                <c:pt idx="732">
                  <c:v>44825</c:v>
                </c:pt>
                <c:pt idx="733">
                  <c:v>44824</c:v>
                </c:pt>
                <c:pt idx="734">
                  <c:v>44823</c:v>
                </c:pt>
                <c:pt idx="735">
                  <c:v>44820</c:v>
                </c:pt>
                <c:pt idx="736">
                  <c:v>44819</c:v>
                </c:pt>
                <c:pt idx="737">
                  <c:v>44818</c:v>
                </c:pt>
                <c:pt idx="738">
                  <c:v>44817</c:v>
                </c:pt>
                <c:pt idx="739">
                  <c:v>44816</c:v>
                </c:pt>
                <c:pt idx="740">
                  <c:v>44813</c:v>
                </c:pt>
                <c:pt idx="741">
                  <c:v>44812</c:v>
                </c:pt>
                <c:pt idx="742">
                  <c:v>44811</c:v>
                </c:pt>
                <c:pt idx="743">
                  <c:v>44810</c:v>
                </c:pt>
                <c:pt idx="744">
                  <c:v>44809</c:v>
                </c:pt>
                <c:pt idx="745">
                  <c:v>44806</c:v>
                </c:pt>
                <c:pt idx="746">
                  <c:v>44805</c:v>
                </c:pt>
                <c:pt idx="747">
                  <c:v>44803</c:v>
                </c:pt>
                <c:pt idx="748">
                  <c:v>44802</c:v>
                </c:pt>
                <c:pt idx="749">
                  <c:v>44799</c:v>
                </c:pt>
                <c:pt idx="750">
                  <c:v>44798</c:v>
                </c:pt>
                <c:pt idx="751">
                  <c:v>44797</c:v>
                </c:pt>
                <c:pt idx="752">
                  <c:v>44796</c:v>
                </c:pt>
                <c:pt idx="753">
                  <c:v>44795</c:v>
                </c:pt>
                <c:pt idx="754">
                  <c:v>44792</c:v>
                </c:pt>
                <c:pt idx="755">
                  <c:v>44791</c:v>
                </c:pt>
                <c:pt idx="756">
                  <c:v>44790</c:v>
                </c:pt>
                <c:pt idx="757">
                  <c:v>44789</c:v>
                </c:pt>
                <c:pt idx="758">
                  <c:v>44785</c:v>
                </c:pt>
                <c:pt idx="759">
                  <c:v>44784</c:v>
                </c:pt>
                <c:pt idx="760">
                  <c:v>44783</c:v>
                </c:pt>
                <c:pt idx="761">
                  <c:v>44781</c:v>
                </c:pt>
                <c:pt idx="762">
                  <c:v>44778</c:v>
                </c:pt>
                <c:pt idx="763">
                  <c:v>44777</c:v>
                </c:pt>
                <c:pt idx="764">
                  <c:v>44776</c:v>
                </c:pt>
                <c:pt idx="765">
                  <c:v>44775</c:v>
                </c:pt>
                <c:pt idx="766">
                  <c:v>44774</c:v>
                </c:pt>
                <c:pt idx="767">
                  <c:v>44771</c:v>
                </c:pt>
                <c:pt idx="768">
                  <c:v>44770</c:v>
                </c:pt>
                <c:pt idx="769">
                  <c:v>44769</c:v>
                </c:pt>
                <c:pt idx="770">
                  <c:v>44768</c:v>
                </c:pt>
                <c:pt idx="771">
                  <c:v>44767</c:v>
                </c:pt>
                <c:pt idx="772">
                  <c:v>44764</c:v>
                </c:pt>
                <c:pt idx="773">
                  <c:v>44763</c:v>
                </c:pt>
                <c:pt idx="774">
                  <c:v>44762</c:v>
                </c:pt>
                <c:pt idx="775">
                  <c:v>44761</c:v>
                </c:pt>
                <c:pt idx="776">
                  <c:v>44760</c:v>
                </c:pt>
                <c:pt idx="777">
                  <c:v>44757</c:v>
                </c:pt>
                <c:pt idx="778">
                  <c:v>44756</c:v>
                </c:pt>
                <c:pt idx="779">
                  <c:v>44755</c:v>
                </c:pt>
                <c:pt idx="780">
                  <c:v>44754</c:v>
                </c:pt>
                <c:pt idx="781">
                  <c:v>44753</c:v>
                </c:pt>
                <c:pt idx="782">
                  <c:v>44750</c:v>
                </c:pt>
                <c:pt idx="783">
                  <c:v>44749</c:v>
                </c:pt>
                <c:pt idx="784">
                  <c:v>44748</c:v>
                </c:pt>
                <c:pt idx="785">
                  <c:v>44747</c:v>
                </c:pt>
                <c:pt idx="786">
                  <c:v>44746</c:v>
                </c:pt>
                <c:pt idx="787">
                  <c:v>44743</c:v>
                </c:pt>
                <c:pt idx="788">
                  <c:v>44742</c:v>
                </c:pt>
                <c:pt idx="789">
                  <c:v>44741</c:v>
                </c:pt>
                <c:pt idx="790">
                  <c:v>44740</c:v>
                </c:pt>
                <c:pt idx="791">
                  <c:v>44739</c:v>
                </c:pt>
                <c:pt idx="792">
                  <c:v>44736</c:v>
                </c:pt>
                <c:pt idx="793">
                  <c:v>44735</c:v>
                </c:pt>
                <c:pt idx="794">
                  <c:v>44734</c:v>
                </c:pt>
                <c:pt idx="795">
                  <c:v>44733</c:v>
                </c:pt>
                <c:pt idx="796">
                  <c:v>44732</c:v>
                </c:pt>
                <c:pt idx="797">
                  <c:v>44729</c:v>
                </c:pt>
                <c:pt idx="798">
                  <c:v>44728</c:v>
                </c:pt>
                <c:pt idx="799">
                  <c:v>44727</c:v>
                </c:pt>
                <c:pt idx="800">
                  <c:v>44726</c:v>
                </c:pt>
                <c:pt idx="801">
                  <c:v>44725</c:v>
                </c:pt>
                <c:pt idx="802">
                  <c:v>44722</c:v>
                </c:pt>
                <c:pt idx="803">
                  <c:v>44721</c:v>
                </c:pt>
                <c:pt idx="804">
                  <c:v>44720</c:v>
                </c:pt>
                <c:pt idx="805">
                  <c:v>44719</c:v>
                </c:pt>
                <c:pt idx="806">
                  <c:v>44718</c:v>
                </c:pt>
                <c:pt idx="807">
                  <c:v>44715</c:v>
                </c:pt>
                <c:pt idx="808">
                  <c:v>44714</c:v>
                </c:pt>
                <c:pt idx="809">
                  <c:v>44713</c:v>
                </c:pt>
                <c:pt idx="810">
                  <c:v>44712</c:v>
                </c:pt>
                <c:pt idx="811">
                  <c:v>44711</c:v>
                </c:pt>
                <c:pt idx="812">
                  <c:v>44708</c:v>
                </c:pt>
                <c:pt idx="813">
                  <c:v>44707</c:v>
                </c:pt>
                <c:pt idx="814">
                  <c:v>44706</c:v>
                </c:pt>
                <c:pt idx="815">
                  <c:v>44705</c:v>
                </c:pt>
                <c:pt idx="816">
                  <c:v>44704</c:v>
                </c:pt>
                <c:pt idx="817">
                  <c:v>44701</c:v>
                </c:pt>
                <c:pt idx="818">
                  <c:v>44700</c:v>
                </c:pt>
                <c:pt idx="819">
                  <c:v>44699</c:v>
                </c:pt>
                <c:pt idx="820">
                  <c:v>44698</c:v>
                </c:pt>
                <c:pt idx="821">
                  <c:v>44697</c:v>
                </c:pt>
                <c:pt idx="822">
                  <c:v>44694</c:v>
                </c:pt>
                <c:pt idx="823">
                  <c:v>44693</c:v>
                </c:pt>
                <c:pt idx="824">
                  <c:v>44692</c:v>
                </c:pt>
                <c:pt idx="825">
                  <c:v>44691</c:v>
                </c:pt>
                <c:pt idx="826">
                  <c:v>44690</c:v>
                </c:pt>
                <c:pt idx="827">
                  <c:v>44687</c:v>
                </c:pt>
                <c:pt idx="828">
                  <c:v>44686</c:v>
                </c:pt>
                <c:pt idx="829">
                  <c:v>44685</c:v>
                </c:pt>
                <c:pt idx="830">
                  <c:v>44683</c:v>
                </c:pt>
                <c:pt idx="831">
                  <c:v>44680</c:v>
                </c:pt>
                <c:pt idx="832">
                  <c:v>44679</c:v>
                </c:pt>
                <c:pt idx="833">
                  <c:v>44678</c:v>
                </c:pt>
                <c:pt idx="834">
                  <c:v>44677</c:v>
                </c:pt>
                <c:pt idx="835">
                  <c:v>44676</c:v>
                </c:pt>
                <c:pt idx="836">
                  <c:v>44673</c:v>
                </c:pt>
                <c:pt idx="837">
                  <c:v>44672</c:v>
                </c:pt>
                <c:pt idx="838">
                  <c:v>44671</c:v>
                </c:pt>
                <c:pt idx="839">
                  <c:v>44670</c:v>
                </c:pt>
                <c:pt idx="840">
                  <c:v>44669</c:v>
                </c:pt>
                <c:pt idx="841">
                  <c:v>44664</c:v>
                </c:pt>
                <c:pt idx="842">
                  <c:v>44663</c:v>
                </c:pt>
                <c:pt idx="843">
                  <c:v>44662</c:v>
                </c:pt>
                <c:pt idx="844">
                  <c:v>44659</c:v>
                </c:pt>
                <c:pt idx="845">
                  <c:v>44658</c:v>
                </c:pt>
                <c:pt idx="846">
                  <c:v>44657</c:v>
                </c:pt>
                <c:pt idx="847">
                  <c:v>44656</c:v>
                </c:pt>
                <c:pt idx="848">
                  <c:v>44655</c:v>
                </c:pt>
                <c:pt idx="849">
                  <c:v>44652</c:v>
                </c:pt>
                <c:pt idx="850">
                  <c:v>44651</c:v>
                </c:pt>
                <c:pt idx="851">
                  <c:v>44650</c:v>
                </c:pt>
                <c:pt idx="852">
                  <c:v>44649</c:v>
                </c:pt>
                <c:pt idx="853">
                  <c:v>44648</c:v>
                </c:pt>
                <c:pt idx="854">
                  <c:v>44645</c:v>
                </c:pt>
                <c:pt idx="855">
                  <c:v>44644</c:v>
                </c:pt>
                <c:pt idx="856">
                  <c:v>44643</c:v>
                </c:pt>
                <c:pt idx="857">
                  <c:v>44642</c:v>
                </c:pt>
                <c:pt idx="858">
                  <c:v>44641</c:v>
                </c:pt>
                <c:pt idx="859">
                  <c:v>44637</c:v>
                </c:pt>
                <c:pt idx="860">
                  <c:v>44636</c:v>
                </c:pt>
                <c:pt idx="861">
                  <c:v>44635</c:v>
                </c:pt>
                <c:pt idx="862">
                  <c:v>44634</c:v>
                </c:pt>
                <c:pt idx="863">
                  <c:v>44631</c:v>
                </c:pt>
                <c:pt idx="864">
                  <c:v>44630</c:v>
                </c:pt>
                <c:pt idx="865">
                  <c:v>44629</c:v>
                </c:pt>
                <c:pt idx="866">
                  <c:v>44628</c:v>
                </c:pt>
                <c:pt idx="867">
                  <c:v>44627</c:v>
                </c:pt>
                <c:pt idx="868">
                  <c:v>44624</c:v>
                </c:pt>
                <c:pt idx="869">
                  <c:v>44623</c:v>
                </c:pt>
                <c:pt idx="870">
                  <c:v>44622</c:v>
                </c:pt>
                <c:pt idx="871">
                  <c:v>44620</c:v>
                </c:pt>
                <c:pt idx="872">
                  <c:v>44617</c:v>
                </c:pt>
                <c:pt idx="873">
                  <c:v>44616</c:v>
                </c:pt>
                <c:pt idx="874">
                  <c:v>44615</c:v>
                </c:pt>
                <c:pt idx="875">
                  <c:v>44614</c:v>
                </c:pt>
                <c:pt idx="876">
                  <c:v>44613</c:v>
                </c:pt>
                <c:pt idx="877">
                  <c:v>44610</c:v>
                </c:pt>
                <c:pt idx="878">
                  <c:v>44609</c:v>
                </c:pt>
                <c:pt idx="879">
                  <c:v>44608</c:v>
                </c:pt>
                <c:pt idx="880">
                  <c:v>44607</c:v>
                </c:pt>
                <c:pt idx="881">
                  <c:v>44606</c:v>
                </c:pt>
                <c:pt idx="882">
                  <c:v>44603</c:v>
                </c:pt>
                <c:pt idx="883">
                  <c:v>44602</c:v>
                </c:pt>
                <c:pt idx="884">
                  <c:v>44601</c:v>
                </c:pt>
                <c:pt idx="885">
                  <c:v>44600</c:v>
                </c:pt>
                <c:pt idx="886">
                  <c:v>44599</c:v>
                </c:pt>
                <c:pt idx="887">
                  <c:v>44596</c:v>
                </c:pt>
                <c:pt idx="888">
                  <c:v>44595</c:v>
                </c:pt>
                <c:pt idx="889">
                  <c:v>44594</c:v>
                </c:pt>
                <c:pt idx="890">
                  <c:v>44593</c:v>
                </c:pt>
                <c:pt idx="891">
                  <c:v>44592</c:v>
                </c:pt>
                <c:pt idx="892">
                  <c:v>44589</c:v>
                </c:pt>
                <c:pt idx="893">
                  <c:v>44588</c:v>
                </c:pt>
                <c:pt idx="894">
                  <c:v>44586</c:v>
                </c:pt>
                <c:pt idx="895">
                  <c:v>44585</c:v>
                </c:pt>
                <c:pt idx="896">
                  <c:v>44582</c:v>
                </c:pt>
                <c:pt idx="897">
                  <c:v>44581</c:v>
                </c:pt>
                <c:pt idx="898">
                  <c:v>44580</c:v>
                </c:pt>
                <c:pt idx="899">
                  <c:v>44579</c:v>
                </c:pt>
                <c:pt idx="900">
                  <c:v>44578</c:v>
                </c:pt>
                <c:pt idx="901">
                  <c:v>44575</c:v>
                </c:pt>
                <c:pt idx="902">
                  <c:v>44574</c:v>
                </c:pt>
                <c:pt idx="903">
                  <c:v>44573</c:v>
                </c:pt>
                <c:pt idx="904">
                  <c:v>44572</c:v>
                </c:pt>
                <c:pt idx="905">
                  <c:v>44571</c:v>
                </c:pt>
                <c:pt idx="906">
                  <c:v>44568</c:v>
                </c:pt>
                <c:pt idx="907">
                  <c:v>44567</c:v>
                </c:pt>
                <c:pt idx="908">
                  <c:v>44566</c:v>
                </c:pt>
                <c:pt idx="909">
                  <c:v>44565</c:v>
                </c:pt>
                <c:pt idx="910">
                  <c:v>44564</c:v>
                </c:pt>
                <c:pt idx="911">
                  <c:v>44561</c:v>
                </c:pt>
                <c:pt idx="912">
                  <c:v>44560</c:v>
                </c:pt>
                <c:pt idx="913">
                  <c:v>44559</c:v>
                </c:pt>
                <c:pt idx="914">
                  <c:v>44558</c:v>
                </c:pt>
                <c:pt idx="915">
                  <c:v>44557</c:v>
                </c:pt>
                <c:pt idx="916">
                  <c:v>44554</c:v>
                </c:pt>
                <c:pt idx="917">
                  <c:v>44553</c:v>
                </c:pt>
                <c:pt idx="918">
                  <c:v>44552</c:v>
                </c:pt>
                <c:pt idx="919">
                  <c:v>44551</c:v>
                </c:pt>
                <c:pt idx="920">
                  <c:v>44550</c:v>
                </c:pt>
                <c:pt idx="921">
                  <c:v>44547</c:v>
                </c:pt>
                <c:pt idx="922">
                  <c:v>44546</c:v>
                </c:pt>
                <c:pt idx="923">
                  <c:v>44545</c:v>
                </c:pt>
                <c:pt idx="924">
                  <c:v>44544</c:v>
                </c:pt>
                <c:pt idx="925">
                  <c:v>44543</c:v>
                </c:pt>
                <c:pt idx="926">
                  <c:v>44540</c:v>
                </c:pt>
                <c:pt idx="927">
                  <c:v>44539</c:v>
                </c:pt>
                <c:pt idx="928">
                  <c:v>44538</c:v>
                </c:pt>
                <c:pt idx="929">
                  <c:v>44537</c:v>
                </c:pt>
                <c:pt idx="930">
                  <c:v>44536</c:v>
                </c:pt>
                <c:pt idx="931">
                  <c:v>44533</c:v>
                </c:pt>
                <c:pt idx="932">
                  <c:v>44532</c:v>
                </c:pt>
                <c:pt idx="933">
                  <c:v>44531</c:v>
                </c:pt>
                <c:pt idx="934">
                  <c:v>44530</c:v>
                </c:pt>
                <c:pt idx="935">
                  <c:v>44529</c:v>
                </c:pt>
                <c:pt idx="936">
                  <c:v>44526</c:v>
                </c:pt>
                <c:pt idx="937">
                  <c:v>44525</c:v>
                </c:pt>
                <c:pt idx="938">
                  <c:v>44524</c:v>
                </c:pt>
                <c:pt idx="939">
                  <c:v>44523</c:v>
                </c:pt>
                <c:pt idx="940">
                  <c:v>44522</c:v>
                </c:pt>
                <c:pt idx="941">
                  <c:v>44518</c:v>
                </c:pt>
                <c:pt idx="942">
                  <c:v>44517</c:v>
                </c:pt>
                <c:pt idx="943">
                  <c:v>44516</c:v>
                </c:pt>
                <c:pt idx="944">
                  <c:v>44515</c:v>
                </c:pt>
                <c:pt idx="945">
                  <c:v>44512</c:v>
                </c:pt>
                <c:pt idx="946">
                  <c:v>44511</c:v>
                </c:pt>
                <c:pt idx="947">
                  <c:v>44510</c:v>
                </c:pt>
                <c:pt idx="948">
                  <c:v>44509</c:v>
                </c:pt>
                <c:pt idx="949">
                  <c:v>44508</c:v>
                </c:pt>
                <c:pt idx="950">
                  <c:v>44504</c:v>
                </c:pt>
                <c:pt idx="951">
                  <c:v>44503</c:v>
                </c:pt>
                <c:pt idx="952">
                  <c:v>44502</c:v>
                </c:pt>
                <c:pt idx="953">
                  <c:v>44501</c:v>
                </c:pt>
                <c:pt idx="954">
                  <c:v>44498</c:v>
                </c:pt>
                <c:pt idx="955">
                  <c:v>44497</c:v>
                </c:pt>
                <c:pt idx="956">
                  <c:v>44496</c:v>
                </c:pt>
                <c:pt idx="957">
                  <c:v>44495</c:v>
                </c:pt>
                <c:pt idx="958">
                  <c:v>44494</c:v>
                </c:pt>
                <c:pt idx="959">
                  <c:v>44491</c:v>
                </c:pt>
                <c:pt idx="960">
                  <c:v>44490</c:v>
                </c:pt>
                <c:pt idx="961">
                  <c:v>44489</c:v>
                </c:pt>
                <c:pt idx="962">
                  <c:v>44488</c:v>
                </c:pt>
                <c:pt idx="963">
                  <c:v>44487</c:v>
                </c:pt>
                <c:pt idx="964">
                  <c:v>44483</c:v>
                </c:pt>
                <c:pt idx="965">
                  <c:v>44482</c:v>
                </c:pt>
                <c:pt idx="966">
                  <c:v>44481</c:v>
                </c:pt>
                <c:pt idx="967">
                  <c:v>44480</c:v>
                </c:pt>
                <c:pt idx="968">
                  <c:v>44477</c:v>
                </c:pt>
                <c:pt idx="969">
                  <c:v>44476</c:v>
                </c:pt>
                <c:pt idx="970">
                  <c:v>44475</c:v>
                </c:pt>
                <c:pt idx="971">
                  <c:v>44474</c:v>
                </c:pt>
                <c:pt idx="972">
                  <c:v>44473</c:v>
                </c:pt>
                <c:pt idx="973">
                  <c:v>44470</c:v>
                </c:pt>
                <c:pt idx="974">
                  <c:v>44469</c:v>
                </c:pt>
                <c:pt idx="975">
                  <c:v>44468</c:v>
                </c:pt>
                <c:pt idx="976">
                  <c:v>44467</c:v>
                </c:pt>
                <c:pt idx="977">
                  <c:v>44466</c:v>
                </c:pt>
                <c:pt idx="978">
                  <c:v>44463</c:v>
                </c:pt>
                <c:pt idx="979">
                  <c:v>44462</c:v>
                </c:pt>
                <c:pt idx="980">
                  <c:v>44461</c:v>
                </c:pt>
                <c:pt idx="981">
                  <c:v>44460</c:v>
                </c:pt>
                <c:pt idx="982">
                  <c:v>44459</c:v>
                </c:pt>
                <c:pt idx="983">
                  <c:v>44456</c:v>
                </c:pt>
                <c:pt idx="984">
                  <c:v>44455</c:v>
                </c:pt>
                <c:pt idx="985">
                  <c:v>44454</c:v>
                </c:pt>
                <c:pt idx="986">
                  <c:v>44453</c:v>
                </c:pt>
                <c:pt idx="987">
                  <c:v>44452</c:v>
                </c:pt>
                <c:pt idx="988">
                  <c:v>44448</c:v>
                </c:pt>
                <c:pt idx="989">
                  <c:v>44447</c:v>
                </c:pt>
                <c:pt idx="990">
                  <c:v>44446</c:v>
                </c:pt>
                <c:pt idx="991">
                  <c:v>44445</c:v>
                </c:pt>
                <c:pt idx="992">
                  <c:v>44442</c:v>
                </c:pt>
                <c:pt idx="993">
                  <c:v>44441</c:v>
                </c:pt>
                <c:pt idx="994">
                  <c:v>44440</c:v>
                </c:pt>
                <c:pt idx="995">
                  <c:v>44439</c:v>
                </c:pt>
                <c:pt idx="996">
                  <c:v>44438</c:v>
                </c:pt>
                <c:pt idx="997">
                  <c:v>44435</c:v>
                </c:pt>
                <c:pt idx="998">
                  <c:v>44434</c:v>
                </c:pt>
                <c:pt idx="999">
                  <c:v>44433</c:v>
                </c:pt>
                <c:pt idx="1000">
                  <c:v>44432</c:v>
                </c:pt>
                <c:pt idx="1001">
                  <c:v>44431</c:v>
                </c:pt>
                <c:pt idx="1002">
                  <c:v>44428</c:v>
                </c:pt>
                <c:pt idx="1003">
                  <c:v>44426</c:v>
                </c:pt>
                <c:pt idx="1004">
                  <c:v>44425</c:v>
                </c:pt>
                <c:pt idx="1005">
                  <c:v>44424</c:v>
                </c:pt>
                <c:pt idx="1006">
                  <c:v>44421</c:v>
                </c:pt>
                <c:pt idx="1007">
                  <c:v>44420</c:v>
                </c:pt>
                <c:pt idx="1008">
                  <c:v>44419</c:v>
                </c:pt>
                <c:pt idx="1009">
                  <c:v>44418</c:v>
                </c:pt>
                <c:pt idx="1010">
                  <c:v>44417</c:v>
                </c:pt>
                <c:pt idx="1011">
                  <c:v>44414</c:v>
                </c:pt>
                <c:pt idx="1012">
                  <c:v>44413</c:v>
                </c:pt>
                <c:pt idx="1013">
                  <c:v>44412</c:v>
                </c:pt>
                <c:pt idx="1014">
                  <c:v>44411</c:v>
                </c:pt>
                <c:pt idx="1015">
                  <c:v>44410</c:v>
                </c:pt>
                <c:pt idx="1016">
                  <c:v>44407</c:v>
                </c:pt>
                <c:pt idx="1017">
                  <c:v>44406</c:v>
                </c:pt>
                <c:pt idx="1018">
                  <c:v>44405</c:v>
                </c:pt>
                <c:pt idx="1019">
                  <c:v>44404</c:v>
                </c:pt>
                <c:pt idx="1020">
                  <c:v>44403</c:v>
                </c:pt>
                <c:pt idx="1021">
                  <c:v>44400</c:v>
                </c:pt>
                <c:pt idx="1022">
                  <c:v>44399</c:v>
                </c:pt>
                <c:pt idx="1023">
                  <c:v>44397</c:v>
                </c:pt>
                <c:pt idx="1024">
                  <c:v>44396</c:v>
                </c:pt>
                <c:pt idx="1025">
                  <c:v>44393</c:v>
                </c:pt>
                <c:pt idx="1026">
                  <c:v>44392</c:v>
                </c:pt>
                <c:pt idx="1027">
                  <c:v>44391</c:v>
                </c:pt>
                <c:pt idx="1028">
                  <c:v>44390</c:v>
                </c:pt>
                <c:pt idx="1029">
                  <c:v>44389</c:v>
                </c:pt>
                <c:pt idx="1030">
                  <c:v>44386</c:v>
                </c:pt>
                <c:pt idx="1031">
                  <c:v>44385</c:v>
                </c:pt>
                <c:pt idx="1032">
                  <c:v>44384</c:v>
                </c:pt>
                <c:pt idx="1033">
                  <c:v>44383</c:v>
                </c:pt>
                <c:pt idx="1034">
                  <c:v>44382</c:v>
                </c:pt>
                <c:pt idx="1035">
                  <c:v>44379</c:v>
                </c:pt>
                <c:pt idx="1036">
                  <c:v>44378</c:v>
                </c:pt>
                <c:pt idx="1037">
                  <c:v>44377</c:v>
                </c:pt>
                <c:pt idx="1038">
                  <c:v>44376</c:v>
                </c:pt>
                <c:pt idx="1039">
                  <c:v>44375</c:v>
                </c:pt>
                <c:pt idx="1040">
                  <c:v>44372</c:v>
                </c:pt>
                <c:pt idx="1041">
                  <c:v>44371</c:v>
                </c:pt>
                <c:pt idx="1042">
                  <c:v>44370</c:v>
                </c:pt>
                <c:pt idx="1043">
                  <c:v>44369</c:v>
                </c:pt>
                <c:pt idx="1044">
                  <c:v>44368</c:v>
                </c:pt>
                <c:pt idx="1045">
                  <c:v>44365</c:v>
                </c:pt>
                <c:pt idx="1046">
                  <c:v>44364</c:v>
                </c:pt>
                <c:pt idx="1047">
                  <c:v>44363</c:v>
                </c:pt>
                <c:pt idx="1048">
                  <c:v>44362</c:v>
                </c:pt>
                <c:pt idx="1049">
                  <c:v>44361</c:v>
                </c:pt>
                <c:pt idx="1050">
                  <c:v>44358</c:v>
                </c:pt>
                <c:pt idx="1051">
                  <c:v>44357</c:v>
                </c:pt>
                <c:pt idx="1052">
                  <c:v>44356</c:v>
                </c:pt>
                <c:pt idx="1053">
                  <c:v>44355</c:v>
                </c:pt>
                <c:pt idx="1054">
                  <c:v>44354</c:v>
                </c:pt>
                <c:pt idx="1055">
                  <c:v>44351</c:v>
                </c:pt>
                <c:pt idx="1056">
                  <c:v>44350</c:v>
                </c:pt>
                <c:pt idx="1057">
                  <c:v>44349</c:v>
                </c:pt>
                <c:pt idx="1058">
                  <c:v>44348</c:v>
                </c:pt>
                <c:pt idx="1059">
                  <c:v>44347</c:v>
                </c:pt>
                <c:pt idx="1060">
                  <c:v>44344</c:v>
                </c:pt>
                <c:pt idx="1061">
                  <c:v>44343</c:v>
                </c:pt>
                <c:pt idx="1062">
                  <c:v>44342</c:v>
                </c:pt>
                <c:pt idx="1063">
                  <c:v>44341</c:v>
                </c:pt>
                <c:pt idx="1064">
                  <c:v>44340</c:v>
                </c:pt>
                <c:pt idx="1065">
                  <c:v>44337</c:v>
                </c:pt>
                <c:pt idx="1066">
                  <c:v>44336</c:v>
                </c:pt>
                <c:pt idx="1067">
                  <c:v>44335</c:v>
                </c:pt>
                <c:pt idx="1068">
                  <c:v>44334</c:v>
                </c:pt>
                <c:pt idx="1069">
                  <c:v>44333</c:v>
                </c:pt>
                <c:pt idx="1070">
                  <c:v>44330</c:v>
                </c:pt>
                <c:pt idx="1071">
                  <c:v>44328</c:v>
                </c:pt>
                <c:pt idx="1072">
                  <c:v>44327</c:v>
                </c:pt>
                <c:pt idx="1073">
                  <c:v>44326</c:v>
                </c:pt>
                <c:pt idx="1074">
                  <c:v>44323</c:v>
                </c:pt>
                <c:pt idx="1075">
                  <c:v>44322</c:v>
                </c:pt>
                <c:pt idx="1076">
                  <c:v>44321</c:v>
                </c:pt>
                <c:pt idx="1077">
                  <c:v>44320</c:v>
                </c:pt>
                <c:pt idx="1078">
                  <c:v>44319</c:v>
                </c:pt>
                <c:pt idx="1079">
                  <c:v>44316</c:v>
                </c:pt>
                <c:pt idx="1080">
                  <c:v>44315</c:v>
                </c:pt>
                <c:pt idx="1081">
                  <c:v>44314</c:v>
                </c:pt>
                <c:pt idx="1082">
                  <c:v>44313</c:v>
                </c:pt>
                <c:pt idx="1083">
                  <c:v>44312</c:v>
                </c:pt>
                <c:pt idx="1084">
                  <c:v>44309</c:v>
                </c:pt>
                <c:pt idx="1085">
                  <c:v>44308</c:v>
                </c:pt>
                <c:pt idx="1086">
                  <c:v>44306</c:v>
                </c:pt>
                <c:pt idx="1087">
                  <c:v>44305</c:v>
                </c:pt>
                <c:pt idx="1088">
                  <c:v>44302</c:v>
                </c:pt>
                <c:pt idx="1089">
                  <c:v>44301</c:v>
                </c:pt>
                <c:pt idx="1090">
                  <c:v>44299</c:v>
                </c:pt>
                <c:pt idx="1091">
                  <c:v>44298</c:v>
                </c:pt>
                <c:pt idx="1092">
                  <c:v>44295</c:v>
                </c:pt>
                <c:pt idx="1093">
                  <c:v>44294</c:v>
                </c:pt>
                <c:pt idx="1094">
                  <c:v>44293</c:v>
                </c:pt>
                <c:pt idx="1095">
                  <c:v>44292</c:v>
                </c:pt>
                <c:pt idx="1096">
                  <c:v>44291</c:v>
                </c:pt>
                <c:pt idx="1097">
                  <c:v>44287</c:v>
                </c:pt>
                <c:pt idx="1098">
                  <c:v>44286</c:v>
                </c:pt>
                <c:pt idx="1099">
                  <c:v>44285</c:v>
                </c:pt>
                <c:pt idx="1100">
                  <c:v>44281</c:v>
                </c:pt>
                <c:pt idx="1101">
                  <c:v>44280</c:v>
                </c:pt>
                <c:pt idx="1102">
                  <c:v>44279</c:v>
                </c:pt>
                <c:pt idx="1103">
                  <c:v>44278</c:v>
                </c:pt>
                <c:pt idx="1104">
                  <c:v>44277</c:v>
                </c:pt>
                <c:pt idx="1105">
                  <c:v>44274</c:v>
                </c:pt>
                <c:pt idx="1106">
                  <c:v>44273</c:v>
                </c:pt>
                <c:pt idx="1107">
                  <c:v>44272</c:v>
                </c:pt>
                <c:pt idx="1108">
                  <c:v>44271</c:v>
                </c:pt>
                <c:pt idx="1109">
                  <c:v>44270</c:v>
                </c:pt>
                <c:pt idx="1110">
                  <c:v>44267</c:v>
                </c:pt>
                <c:pt idx="1111">
                  <c:v>44265</c:v>
                </c:pt>
                <c:pt idx="1112">
                  <c:v>44264</c:v>
                </c:pt>
                <c:pt idx="1113">
                  <c:v>44263</c:v>
                </c:pt>
                <c:pt idx="1114">
                  <c:v>44260</c:v>
                </c:pt>
                <c:pt idx="1115">
                  <c:v>44259</c:v>
                </c:pt>
                <c:pt idx="1116">
                  <c:v>44258</c:v>
                </c:pt>
                <c:pt idx="1117">
                  <c:v>44257</c:v>
                </c:pt>
                <c:pt idx="1118">
                  <c:v>44256</c:v>
                </c:pt>
                <c:pt idx="1119">
                  <c:v>44253</c:v>
                </c:pt>
                <c:pt idx="1120">
                  <c:v>44252</c:v>
                </c:pt>
                <c:pt idx="1121">
                  <c:v>44251</c:v>
                </c:pt>
                <c:pt idx="1122">
                  <c:v>44250</c:v>
                </c:pt>
                <c:pt idx="1123">
                  <c:v>44249</c:v>
                </c:pt>
                <c:pt idx="1124">
                  <c:v>44246</c:v>
                </c:pt>
                <c:pt idx="1125">
                  <c:v>44245</c:v>
                </c:pt>
                <c:pt idx="1126">
                  <c:v>44244</c:v>
                </c:pt>
                <c:pt idx="1127">
                  <c:v>44243</c:v>
                </c:pt>
                <c:pt idx="1128">
                  <c:v>44242</c:v>
                </c:pt>
                <c:pt idx="1129">
                  <c:v>44239</c:v>
                </c:pt>
                <c:pt idx="1130">
                  <c:v>44238</c:v>
                </c:pt>
                <c:pt idx="1131">
                  <c:v>44237</c:v>
                </c:pt>
                <c:pt idx="1132">
                  <c:v>44236</c:v>
                </c:pt>
                <c:pt idx="1133">
                  <c:v>44235</c:v>
                </c:pt>
                <c:pt idx="1134">
                  <c:v>44232</c:v>
                </c:pt>
                <c:pt idx="1135">
                  <c:v>44231</c:v>
                </c:pt>
                <c:pt idx="1136">
                  <c:v>44230</c:v>
                </c:pt>
                <c:pt idx="1137">
                  <c:v>44229</c:v>
                </c:pt>
                <c:pt idx="1138">
                  <c:v>44228</c:v>
                </c:pt>
                <c:pt idx="1139">
                  <c:v>44225</c:v>
                </c:pt>
                <c:pt idx="1140">
                  <c:v>44224</c:v>
                </c:pt>
                <c:pt idx="1141">
                  <c:v>44223</c:v>
                </c:pt>
                <c:pt idx="1142">
                  <c:v>44221</c:v>
                </c:pt>
                <c:pt idx="1143">
                  <c:v>44218</c:v>
                </c:pt>
                <c:pt idx="1144">
                  <c:v>44217</c:v>
                </c:pt>
                <c:pt idx="1145">
                  <c:v>44216</c:v>
                </c:pt>
                <c:pt idx="1146">
                  <c:v>44215</c:v>
                </c:pt>
                <c:pt idx="1147">
                  <c:v>44214</c:v>
                </c:pt>
                <c:pt idx="1148">
                  <c:v>44211</c:v>
                </c:pt>
                <c:pt idx="1149">
                  <c:v>44210</c:v>
                </c:pt>
                <c:pt idx="1150">
                  <c:v>44209</c:v>
                </c:pt>
                <c:pt idx="1151">
                  <c:v>44208</c:v>
                </c:pt>
                <c:pt idx="1152">
                  <c:v>44207</c:v>
                </c:pt>
                <c:pt idx="1153">
                  <c:v>44204</c:v>
                </c:pt>
                <c:pt idx="1154">
                  <c:v>44203</c:v>
                </c:pt>
                <c:pt idx="1155">
                  <c:v>44202</c:v>
                </c:pt>
                <c:pt idx="1156">
                  <c:v>44201</c:v>
                </c:pt>
                <c:pt idx="1157">
                  <c:v>44200</c:v>
                </c:pt>
                <c:pt idx="1158">
                  <c:v>44197</c:v>
                </c:pt>
                <c:pt idx="1159">
                  <c:v>44196</c:v>
                </c:pt>
                <c:pt idx="1160">
                  <c:v>44195</c:v>
                </c:pt>
                <c:pt idx="1161">
                  <c:v>44194</c:v>
                </c:pt>
                <c:pt idx="1162">
                  <c:v>44193</c:v>
                </c:pt>
                <c:pt idx="1163">
                  <c:v>44189</c:v>
                </c:pt>
                <c:pt idx="1164">
                  <c:v>44188</c:v>
                </c:pt>
                <c:pt idx="1165">
                  <c:v>44187</c:v>
                </c:pt>
                <c:pt idx="1166">
                  <c:v>44186</c:v>
                </c:pt>
                <c:pt idx="1167">
                  <c:v>44183</c:v>
                </c:pt>
                <c:pt idx="1168">
                  <c:v>44182</c:v>
                </c:pt>
                <c:pt idx="1169">
                  <c:v>44181</c:v>
                </c:pt>
                <c:pt idx="1170">
                  <c:v>44180</c:v>
                </c:pt>
                <c:pt idx="1171">
                  <c:v>44179</c:v>
                </c:pt>
                <c:pt idx="1172">
                  <c:v>44176</c:v>
                </c:pt>
                <c:pt idx="1173">
                  <c:v>44175</c:v>
                </c:pt>
                <c:pt idx="1174">
                  <c:v>44174</c:v>
                </c:pt>
                <c:pt idx="1175">
                  <c:v>44173</c:v>
                </c:pt>
                <c:pt idx="1176">
                  <c:v>44172</c:v>
                </c:pt>
                <c:pt idx="1177">
                  <c:v>44169</c:v>
                </c:pt>
                <c:pt idx="1178">
                  <c:v>44168</c:v>
                </c:pt>
                <c:pt idx="1179">
                  <c:v>44167</c:v>
                </c:pt>
                <c:pt idx="1180">
                  <c:v>44166</c:v>
                </c:pt>
                <c:pt idx="1181">
                  <c:v>44162</c:v>
                </c:pt>
                <c:pt idx="1182">
                  <c:v>44161</c:v>
                </c:pt>
                <c:pt idx="1183">
                  <c:v>44160</c:v>
                </c:pt>
                <c:pt idx="1184">
                  <c:v>44159</c:v>
                </c:pt>
                <c:pt idx="1185">
                  <c:v>44158</c:v>
                </c:pt>
                <c:pt idx="1186">
                  <c:v>44155</c:v>
                </c:pt>
                <c:pt idx="1187">
                  <c:v>44154</c:v>
                </c:pt>
                <c:pt idx="1188">
                  <c:v>44153</c:v>
                </c:pt>
                <c:pt idx="1189">
                  <c:v>44152</c:v>
                </c:pt>
                <c:pt idx="1190">
                  <c:v>44148</c:v>
                </c:pt>
                <c:pt idx="1191">
                  <c:v>44147</c:v>
                </c:pt>
                <c:pt idx="1192">
                  <c:v>44146</c:v>
                </c:pt>
                <c:pt idx="1193">
                  <c:v>44145</c:v>
                </c:pt>
                <c:pt idx="1194">
                  <c:v>44144</c:v>
                </c:pt>
                <c:pt idx="1195">
                  <c:v>44141</c:v>
                </c:pt>
                <c:pt idx="1196">
                  <c:v>44140</c:v>
                </c:pt>
                <c:pt idx="1197">
                  <c:v>44139</c:v>
                </c:pt>
                <c:pt idx="1198">
                  <c:v>44138</c:v>
                </c:pt>
                <c:pt idx="1199">
                  <c:v>44137</c:v>
                </c:pt>
                <c:pt idx="1200">
                  <c:v>44134</c:v>
                </c:pt>
                <c:pt idx="1201">
                  <c:v>44133</c:v>
                </c:pt>
                <c:pt idx="1202">
                  <c:v>44132</c:v>
                </c:pt>
                <c:pt idx="1203">
                  <c:v>44131</c:v>
                </c:pt>
                <c:pt idx="1204">
                  <c:v>44130</c:v>
                </c:pt>
                <c:pt idx="1205">
                  <c:v>44127</c:v>
                </c:pt>
                <c:pt idx="1206">
                  <c:v>44126</c:v>
                </c:pt>
                <c:pt idx="1207">
                  <c:v>44125</c:v>
                </c:pt>
                <c:pt idx="1208">
                  <c:v>44124</c:v>
                </c:pt>
                <c:pt idx="1209">
                  <c:v>44123</c:v>
                </c:pt>
                <c:pt idx="1210">
                  <c:v>44120</c:v>
                </c:pt>
                <c:pt idx="1211">
                  <c:v>44119</c:v>
                </c:pt>
                <c:pt idx="1212">
                  <c:v>44118</c:v>
                </c:pt>
                <c:pt idx="1213">
                  <c:v>44117</c:v>
                </c:pt>
                <c:pt idx="1214">
                  <c:v>44116</c:v>
                </c:pt>
                <c:pt idx="1215">
                  <c:v>44113</c:v>
                </c:pt>
                <c:pt idx="1216">
                  <c:v>44112</c:v>
                </c:pt>
                <c:pt idx="1217">
                  <c:v>44111</c:v>
                </c:pt>
                <c:pt idx="1218">
                  <c:v>44110</c:v>
                </c:pt>
                <c:pt idx="1219">
                  <c:v>44109</c:v>
                </c:pt>
                <c:pt idx="1220">
                  <c:v>44105</c:v>
                </c:pt>
                <c:pt idx="1221">
                  <c:v>44104</c:v>
                </c:pt>
                <c:pt idx="1222">
                  <c:v>44103</c:v>
                </c:pt>
                <c:pt idx="1223">
                  <c:v>44102</c:v>
                </c:pt>
                <c:pt idx="1224">
                  <c:v>44099</c:v>
                </c:pt>
                <c:pt idx="1225">
                  <c:v>44098</c:v>
                </c:pt>
                <c:pt idx="1226">
                  <c:v>44097</c:v>
                </c:pt>
                <c:pt idx="1227">
                  <c:v>44096</c:v>
                </c:pt>
                <c:pt idx="1228">
                  <c:v>44095</c:v>
                </c:pt>
                <c:pt idx="1229">
                  <c:v>44092</c:v>
                </c:pt>
                <c:pt idx="1230">
                  <c:v>44091</c:v>
                </c:pt>
                <c:pt idx="1231">
                  <c:v>44090</c:v>
                </c:pt>
                <c:pt idx="1232">
                  <c:v>44089</c:v>
                </c:pt>
                <c:pt idx="1233">
                  <c:v>44088</c:v>
                </c:pt>
                <c:pt idx="1234">
                  <c:v>44085</c:v>
                </c:pt>
                <c:pt idx="1235">
                  <c:v>44084</c:v>
                </c:pt>
                <c:pt idx="1236">
                  <c:v>44083</c:v>
                </c:pt>
                <c:pt idx="1237">
                  <c:v>44082</c:v>
                </c:pt>
                <c:pt idx="1238">
                  <c:v>44081</c:v>
                </c:pt>
                <c:pt idx="1239">
                  <c:v>44078</c:v>
                </c:pt>
                <c:pt idx="1240">
                  <c:v>44077</c:v>
                </c:pt>
                <c:pt idx="1241">
                  <c:v>44076</c:v>
                </c:pt>
                <c:pt idx="1242">
                  <c:v>44075</c:v>
                </c:pt>
              </c:numCache>
            </c:numRef>
          </c:cat>
          <c:val>
            <c:numRef>
              <c:f>'itc share price'!$E$6:$E$1248</c:f>
              <c:numCache>
                <c:formatCode>General</c:formatCode>
                <c:ptCount val="1243"/>
                <c:pt idx="0">
                  <c:v>1.3683799999999999</c:v>
                </c:pt>
                <c:pt idx="1">
                  <c:v>1.212707</c:v>
                </c:pt>
                <c:pt idx="2">
                  <c:v>1.0314859999999999</c:v>
                </c:pt>
                <c:pt idx="3">
                  <c:v>1.6109560000000001</c:v>
                </c:pt>
                <c:pt idx="4">
                  <c:v>0.90341000000000005</c:v>
                </c:pt>
                <c:pt idx="5">
                  <c:v>0.94487900000000002</c:v>
                </c:pt>
                <c:pt idx="6">
                  <c:v>2.494678</c:v>
                </c:pt>
                <c:pt idx="7">
                  <c:v>1.0106919999999999</c:v>
                </c:pt>
                <c:pt idx="8">
                  <c:v>1.5251060000000001</c:v>
                </c:pt>
                <c:pt idx="9">
                  <c:v>1.0967290000000001</c:v>
                </c:pt>
                <c:pt idx="10">
                  <c:v>1.9727730000000001</c:v>
                </c:pt>
                <c:pt idx="11">
                  <c:v>3.1987429999999999</c:v>
                </c:pt>
                <c:pt idx="12">
                  <c:v>4.3486479999999998</c:v>
                </c:pt>
                <c:pt idx="13">
                  <c:v>0.66759800000000002</c:v>
                </c:pt>
                <c:pt idx="14">
                  <c:v>1.2234449999999999</c:v>
                </c:pt>
                <c:pt idx="15">
                  <c:v>2.2356859999999998</c:v>
                </c:pt>
                <c:pt idx="16">
                  <c:v>3.1569539999999998</c:v>
                </c:pt>
                <c:pt idx="17">
                  <c:v>1.400717</c:v>
                </c:pt>
                <c:pt idx="18">
                  <c:v>3.0891359999999999</c:v>
                </c:pt>
                <c:pt idx="19">
                  <c:v>1.1043620000000001</c:v>
                </c:pt>
                <c:pt idx="20">
                  <c:v>0.96980299999999997</c:v>
                </c:pt>
                <c:pt idx="21">
                  <c:v>1.4062110000000001</c:v>
                </c:pt>
                <c:pt idx="22">
                  <c:v>0.99243599999999998</c:v>
                </c:pt>
                <c:pt idx="23">
                  <c:v>0.83979400000000004</c:v>
                </c:pt>
                <c:pt idx="24">
                  <c:v>0.84715099999999999</c:v>
                </c:pt>
                <c:pt idx="25">
                  <c:v>0.88548700000000002</c:v>
                </c:pt>
                <c:pt idx="26">
                  <c:v>0.75636099999999995</c:v>
                </c:pt>
                <c:pt idx="27">
                  <c:v>1.2930280000000001</c:v>
                </c:pt>
                <c:pt idx="28">
                  <c:v>4.2596530000000001</c:v>
                </c:pt>
                <c:pt idx="29">
                  <c:v>5.5055069999999997</c:v>
                </c:pt>
                <c:pt idx="30">
                  <c:v>1.224146</c:v>
                </c:pt>
                <c:pt idx="31">
                  <c:v>0.73228199999999999</c:v>
                </c:pt>
                <c:pt idx="32">
                  <c:v>0.98799499999999996</c:v>
                </c:pt>
                <c:pt idx="33">
                  <c:v>0.76938799999999996</c:v>
                </c:pt>
                <c:pt idx="34">
                  <c:v>0.69398400000000005</c:v>
                </c:pt>
                <c:pt idx="35">
                  <c:v>1.3207949999999999</c:v>
                </c:pt>
                <c:pt idx="36">
                  <c:v>0.86163199999999995</c:v>
                </c:pt>
                <c:pt idx="37">
                  <c:v>1.1699600000000001</c:v>
                </c:pt>
                <c:pt idx="38">
                  <c:v>0.77111200000000002</c:v>
                </c:pt>
                <c:pt idx="39">
                  <c:v>0.80747400000000003</c:v>
                </c:pt>
                <c:pt idx="40">
                  <c:v>1.2843789999999999</c:v>
                </c:pt>
                <c:pt idx="41">
                  <c:v>1.700294</c:v>
                </c:pt>
                <c:pt idx="42">
                  <c:v>2.4277120000000001</c:v>
                </c:pt>
                <c:pt idx="43">
                  <c:v>7.242235</c:v>
                </c:pt>
                <c:pt idx="44">
                  <c:v>1.053695</c:v>
                </c:pt>
                <c:pt idx="45">
                  <c:v>1.74169</c:v>
                </c:pt>
                <c:pt idx="46">
                  <c:v>1.4710460000000001</c:v>
                </c:pt>
                <c:pt idx="47">
                  <c:v>2.7015829999999998</c:v>
                </c:pt>
                <c:pt idx="48">
                  <c:v>1.242346</c:v>
                </c:pt>
                <c:pt idx="49">
                  <c:v>1.060039</c:v>
                </c:pt>
                <c:pt idx="50">
                  <c:v>1.128034</c:v>
                </c:pt>
                <c:pt idx="51">
                  <c:v>0.75991399999999998</c:v>
                </c:pt>
                <c:pt idx="52">
                  <c:v>1.4037539999999999</c:v>
                </c:pt>
                <c:pt idx="53">
                  <c:v>1.050745</c:v>
                </c:pt>
                <c:pt idx="54">
                  <c:v>1.874722</c:v>
                </c:pt>
                <c:pt idx="55">
                  <c:v>1.0472699999999999</c:v>
                </c:pt>
                <c:pt idx="56">
                  <c:v>2.440747</c:v>
                </c:pt>
                <c:pt idx="57">
                  <c:v>0.84285600000000005</c:v>
                </c:pt>
                <c:pt idx="58">
                  <c:v>2.685864</c:v>
                </c:pt>
                <c:pt idx="59">
                  <c:v>1.2145490000000001</c:v>
                </c:pt>
                <c:pt idx="60">
                  <c:v>2.0565630000000001</c:v>
                </c:pt>
                <c:pt idx="61">
                  <c:v>1.1192839999999999</c:v>
                </c:pt>
                <c:pt idx="62">
                  <c:v>1.105297</c:v>
                </c:pt>
                <c:pt idx="63">
                  <c:v>1.7406820000000001</c:v>
                </c:pt>
                <c:pt idx="64">
                  <c:v>3.3395839999999999</c:v>
                </c:pt>
                <c:pt idx="65">
                  <c:v>1.9777070000000001</c:v>
                </c:pt>
                <c:pt idx="66">
                  <c:v>1.7787820000000001</c:v>
                </c:pt>
                <c:pt idx="67">
                  <c:v>1.293622</c:v>
                </c:pt>
                <c:pt idx="68">
                  <c:v>0.99748800000000004</c:v>
                </c:pt>
                <c:pt idx="69">
                  <c:v>1.7879780000000001</c:v>
                </c:pt>
                <c:pt idx="70">
                  <c:v>3.2878959999999999</c:v>
                </c:pt>
                <c:pt idx="71">
                  <c:v>1.643913</c:v>
                </c:pt>
                <c:pt idx="72">
                  <c:v>1.1782049999999999</c:v>
                </c:pt>
                <c:pt idx="73">
                  <c:v>3.2888920000000001</c:v>
                </c:pt>
                <c:pt idx="74">
                  <c:v>1.111275</c:v>
                </c:pt>
                <c:pt idx="75">
                  <c:v>0.89751700000000001</c:v>
                </c:pt>
                <c:pt idx="76">
                  <c:v>1.8652580000000001</c:v>
                </c:pt>
                <c:pt idx="77">
                  <c:v>0.89261800000000002</c:v>
                </c:pt>
                <c:pt idx="78">
                  <c:v>0.84411800000000003</c:v>
                </c:pt>
                <c:pt idx="79">
                  <c:v>2.4236529999999998</c:v>
                </c:pt>
                <c:pt idx="80">
                  <c:v>1.570754</c:v>
                </c:pt>
                <c:pt idx="81">
                  <c:v>1.617408</c:v>
                </c:pt>
                <c:pt idx="82">
                  <c:v>0.93665500000000002</c:v>
                </c:pt>
                <c:pt idx="83">
                  <c:v>1.4730000000000001</c:v>
                </c:pt>
                <c:pt idx="84">
                  <c:v>3.2366809999999999</c:v>
                </c:pt>
                <c:pt idx="85">
                  <c:v>1.568111</c:v>
                </c:pt>
                <c:pt idx="86">
                  <c:v>1.929665</c:v>
                </c:pt>
                <c:pt idx="87">
                  <c:v>1.2748729999999999</c:v>
                </c:pt>
                <c:pt idx="88">
                  <c:v>1.805685</c:v>
                </c:pt>
                <c:pt idx="89">
                  <c:v>2.3230729999999999</c:v>
                </c:pt>
                <c:pt idx="90">
                  <c:v>1.6104000000000001</c:v>
                </c:pt>
                <c:pt idx="91">
                  <c:v>1.8881250000000001</c:v>
                </c:pt>
                <c:pt idx="92">
                  <c:v>2.074103</c:v>
                </c:pt>
                <c:pt idx="93">
                  <c:v>1.4242840000000001</c:v>
                </c:pt>
                <c:pt idx="94">
                  <c:v>2.0838070000000002</c:v>
                </c:pt>
                <c:pt idx="95">
                  <c:v>1.896387</c:v>
                </c:pt>
                <c:pt idx="96">
                  <c:v>1.55566</c:v>
                </c:pt>
                <c:pt idx="97">
                  <c:v>2.859858</c:v>
                </c:pt>
                <c:pt idx="98">
                  <c:v>7.0654300000000001</c:v>
                </c:pt>
                <c:pt idx="99">
                  <c:v>2.2260659999999999</c:v>
                </c:pt>
                <c:pt idx="100">
                  <c:v>2.3523459999999998</c:v>
                </c:pt>
                <c:pt idx="101">
                  <c:v>1.4784299999999999</c:v>
                </c:pt>
                <c:pt idx="102">
                  <c:v>1.962402</c:v>
                </c:pt>
                <c:pt idx="103">
                  <c:v>1.1319790000000001</c:v>
                </c:pt>
                <c:pt idx="104">
                  <c:v>3.0427789999999999</c:v>
                </c:pt>
                <c:pt idx="105">
                  <c:v>3.8360829999999999</c:v>
                </c:pt>
                <c:pt idx="106">
                  <c:v>2.9890889999999999</c:v>
                </c:pt>
                <c:pt idx="107">
                  <c:v>2.7748740000000001</c:v>
                </c:pt>
                <c:pt idx="108">
                  <c:v>3.4351850000000002</c:v>
                </c:pt>
                <c:pt idx="109">
                  <c:v>1.1202259999999999</c:v>
                </c:pt>
                <c:pt idx="110">
                  <c:v>1.3100879999999999</c:v>
                </c:pt>
                <c:pt idx="111">
                  <c:v>1.3514930000000001</c:v>
                </c:pt>
                <c:pt idx="112">
                  <c:v>2.495962</c:v>
                </c:pt>
                <c:pt idx="113">
                  <c:v>2.2801520000000002</c:v>
                </c:pt>
                <c:pt idx="114">
                  <c:v>3.7526269999999999</c:v>
                </c:pt>
                <c:pt idx="115">
                  <c:v>1.4169069999999999</c:v>
                </c:pt>
                <c:pt idx="116">
                  <c:v>2.2293400000000001</c:v>
                </c:pt>
                <c:pt idx="117">
                  <c:v>1.454404</c:v>
                </c:pt>
                <c:pt idx="118">
                  <c:v>2.152415</c:v>
                </c:pt>
                <c:pt idx="119">
                  <c:v>1.4266890000000001</c:v>
                </c:pt>
                <c:pt idx="120">
                  <c:v>1.341405</c:v>
                </c:pt>
                <c:pt idx="121">
                  <c:v>1.4755849999999999</c:v>
                </c:pt>
                <c:pt idx="122">
                  <c:v>1.1118859999999999</c:v>
                </c:pt>
                <c:pt idx="123">
                  <c:v>1.845629</c:v>
                </c:pt>
                <c:pt idx="124">
                  <c:v>1.5262119999999999</c:v>
                </c:pt>
                <c:pt idx="125">
                  <c:v>1.3258909999999999</c:v>
                </c:pt>
                <c:pt idx="126">
                  <c:v>1.2423869999999999</c:v>
                </c:pt>
                <c:pt idx="127">
                  <c:v>1.738356</c:v>
                </c:pt>
                <c:pt idx="128">
                  <c:v>1.856868</c:v>
                </c:pt>
                <c:pt idx="129">
                  <c:v>1.1456729999999999</c:v>
                </c:pt>
                <c:pt idx="130">
                  <c:v>1.80033</c:v>
                </c:pt>
                <c:pt idx="131">
                  <c:v>1.30647</c:v>
                </c:pt>
                <c:pt idx="132">
                  <c:v>3.683249</c:v>
                </c:pt>
                <c:pt idx="133">
                  <c:v>1.6996579999999999</c:v>
                </c:pt>
                <c:pt idx="134">
                  <c:v>1.98804</c:v>
                </c:pt>
                <c:pt idx="135">
                  <c:v>1.6279490000000001</c:v>
                </c:pt>
                <c:pt idx="136">
                  <c:v>1.781509</c:v>
                </c:pt>
                <c:pt idx="137">
                  <c:v>2.2061959999999998</c:v>
                </c:pt>
                <c:pt idx="138">
                  <c:v>1.5213429999999999</c:v>
                </c:pt>
                <c:pt idx="139">
                  <c:v>1.0357050000000001</c:v>
                </c:pt>
                <c:pt idx="140">
                  <c:v>1.409168</c:v>
                </c:pt>
                <c:pt idx="141">
                  <c:v>1.1353800000000001</c:v>
                </c:pt>
                <c:pt idx="142">
                  <c:v>1.334967</c:v>
                </c:pt>
                <c:pt idx="143">
                  <c:v>1.341909</c:v>
                </c:pt>
                <c:pt idx="144">
                  <c:v>1.3892599999999999</c:v>
                </c:pt>
                <c:pt idx="145">
                  <c:v>1.326354</c:v>
                </c:pt>
                <c:pt idx="146">
                  <c:v>0.85560199999999997</c:v>
                </c:pt>
                <c:pt idx="147">
                  <c:v>1.1321129999999999</c:v>
                </c:pt>
                <c:pt idx="148">
                  <c:v>1.357416</c:v>
                </c:pt>
                <c:pt idx="149">
                  <c:v>1.9924740000000001</c:v>
                </c:pt>
                <c:pt idx="150">
                  <c:v>2.5284800000000001</c:v>
                </c:pt>
                <c:pt idx="151">
                  <c:v>2.1161479999999999</c:v>
                </c:pt>
                <c:pt idx="152">
                  <c:v>1.4199600000000001</c:v>
                </c:pt>
                <c:pt idx="153">
                  <c:v>0.69957599999999998</c:v>
                </c:pt>
                <c:pt idx="154">
                  <c:v>1.8921559999999999</c:v>
                </c:pt>
                <c:pt idx="155">
                  <c:v>2.4773580000000002</c:v>
                </c:pt>
                <c:pt idx="156">
                  <c:v>1.6886639999999999</c:v>
                </c:pt>
                <c:pt idx="157">
                  <c:v>3.408925</c:v>
                </c:pt>
                <c:pt idx="158">
                  <c:v>2.6580469999999998</c:v>
                </c:pt>
                <c:pt idx="159">
                  <c:v>1.8428850000000001</c:v>
                </c:pt>
                <c:pt idx="160">
                  <c:v>1.3822730000000001</c:v>
                </c:pt>
                <c:pt idx="161">
                  <c:v>1.333005</c:v>
                </c:pt>
                <c:pt idx="162">
                  <c:v>2.7625959999999998</c:v>
                </c:pt>
                <c:pt idx="163">
                  <c:v>1.21515</c:v>
                </c:pt>
                <c:pt idx="164">
                  <c:v>2.0527410000000001</c:v>
                </c:pt>
                <c:pt idx="165">
                  <c:v>2.5950129999999998</c:v>
                </c:pt>
                <c:pt idx="166">
                  <c:v>1.6519109999999999</c:v>
                </c:pt>
                <c:pt idx="167">
                  <c:v>2.4252669999999998</c:v>
                </c:pt>
                <c:pt idx="168">
                  <c:v>0.95335099999999995</c:v>
                </c:pt>
                <c:pt idx="169">
                  <c:v>0.92276800000000003</c:v>
                </c:pt>
                <c:pt idx="170">
                  <c:v>0.90041899999999997</c:v>
                </c:pt>
                <c:pt idx="171">
                  <c:v>1.2742389999999999</c:v>
                </c:pt>
                <c:pt idx="172">
                  <c:v>1.650744</c:v>
                </c:pt>
                <c:pt idx="173">
                  <c:v>0.55989299999999997</c:v>
                </c:pt>
                <c:pt idx="174">
                  <c:v>1.878762</c:v>
                </c:pt>
                <c:pt idx="175">
                  <c:v>0.92418</c:v>
                </c:pt>
                <c:pt idx="176">
                  <c:v>0.55681599999999998</c:v>
                </c:pt>
                <c:pt idx="177">
                  <c:v>1.0337689999999999</c:v>
                </c:pt>
                <c:pt idx="178">
                  <c:v>0.68364599999999998</c:v>
                </c:pt>
                <c:pt idx="179">
                  <c:v>1.0661989999999999</c:v>
                </c:pt>
                <c:pt idx="180">
                  <c:v>2.0696910000000002</c:v>
                </c:pt>
                <c:pt idx="181">
                  <c:v>1.655915</c:v>
                </c:pt>
                <c:pt idx="182">
                  <c:v>0.98840300000000003</c:v>
                </c:pt>
                <c:pt idx="183">
                  <c:v>2.1315689999999998</c:v>
                </c:pt>
                <c:pt idx="184">
                  <c:v>1.247552</c:v>
                </c:pt>
                <c:pt idx="185">
                  <c:v>2.2609020000000002</c:v>
                </c:pt>
                <c:pt idx="186">
                  <c:v>3.2310560000000002</c:v>
                </c:pt>
                <c:pt idx="187">
                  <c:v>1.7182249999999999</c:v>
                </c:pt>
                <c:pt idx="188">
                  <c:v>2.0638380000000001</c:v>
                </c:pt>
                <c:pt idx="189">
                  <c:v>3.3850210000000001</c:v>
                </c:pt>
                <c:pt idx="190">
                  <c:v>1.3080860000000001</c:v>
                </c:pt>
                <c:pt idx="191">
                  <c:v>2.0717949999999998</c:v>
                </c:pt>
                <c:pt idx="192">
                  <c:v>1.3214950000000001</c:v>
                </c:pt>
                <c:pt idx="193">
                  <c:v>1.641588</c:v>
                </c:pt>
                <c:pt idx="194">
                  <c:v>1.006993</c:v>
                </c:pt>
                <c:pt idx="195">
                  <c:v>1.795164</c:v>
                </c:pt>
                <c:pt idx="196">
                  <c:v>2.54053</c:v>
                </c:pt>
                <c:pt idx="197">
                  <c:v>0.94823199999999996</c:v>
                </c:pt>
                <c:pt idx="198">
                  <c:v>0.98244200000000004</c:v>
                </c:pt>
                <c:pt idx="199">
                  <c:v>4.3680450000000004</c:v>
                </c:pt>
                <c:pt idx="200">
                  <c:v>1.6964710000000001</c:v>
                </c:pt>
                <c:pt idx="201">
                  <c:v>1.2918289999999999</c:v>
                </c:pt>
                <c:pt idx="202">
                  <c:v>1.13337</c:v>
                </c:pt>
                <c:pt idx="203">
                  <c:v>1.374215</c:v>
                </c:pt>
                <c:pt idx="204">
                  <c:v>2.4433929999999999</c:v>
                </c:pt>
                <c:pt idx="205">
                  <c:v>1.2620169999999999</c:v>
                </c:pt>
                <c:pt idx="206">
                  <c:v>1.6242220000000001</c:v>
                </c:pt>
                <c:pt idx="207">
                  <c:v>1.1755770000000001</c:v>
                </c:pt>
                <c:pt idx="208">
                  <c:v>1.700877</c:v>
                </c:pt>
                <c:pt idx="209">
                  <c:v>1.322446</c:v>
                </c:pt>
                <c:pt idx="210">
                  <c:v>1.219166</c:v>
                </c:pt>
                <c:pt idx="211">
                  <c:v>0.70204599999999995</c:v>
                </c:pt>
                <c:pt idx="212">
                  <c:v>1.0972599999999999</c:v>
                </c:pt>
                <c:pt idx="213">
                  <c:v>1.9013549999999999</c:v>
                </c:pt>
                <c:pt idx="214">
                  <c:v>1.200637</c:v>
                </c:pt>
                <c:pt idx="215">
                  <c:v>1.695654</c:v>
                </c:pt>
                <c:pt idx="216">
                  <c:v>0.85282899999999995</c:v>
                </c:pt>
                <c:pt idx="217">
                  <c:v>2.7611659999999998</c:v>
                </c:pt>
                <c:pt idx="218">
                  <c:v>9.2162670000000002</c:v>
                </c:pt>
                <c:pt idx="219">
                  <c:v>1.431962</c:v>
                </c:pt>
                <c:pt idx="220">
                  <c:v>1.2722530000000001</c:v>
                </c:pt>
                <c:pt idx="221">
                  <c:v>0.79234499999999997</c:v>
                </c:pt>
                <c:pt idx="222">
                  <c:v>1.1372770000000001</c:v>
                </c:pt>
                <c:pt idx="223">
                  <c:v>1.368242</c:v>
                </c:pt>
                <c:pt idx="224">
                  <c:v>1.1707970000000001</c:v>
                </c:pt>
                <c:pt idx="225">
                  <c:v>1.0826659999999999</c:v>
                </c:pt>
                <c:pt idx="226">
                  <c:v>0.87400999999999995</c:v>
                </c:pt>
                <c:pt idx="227">
                  <c:v>0.67930699999999999</c:v>
                </c:pt>
                <c:pt idx="228">
                  <c:v>2.0650780000000002</c:v>
                </c:pt>
                <c:pt idx="229">
                  <c:v>1.4762820000000001</c:v>
                </c:pt>
                <c:pt idx="230">
                  <c:v>1.7614879999999999</c:v>
                </c:pt>
                <c:pt idx="231">
                  <c:v>1.280975</c:v>
                </c:pt>
                <c:pt idx="232">
                  <c:v>2.4564859999999999</c:v>
                </c:pt>
                <c:pt idx="233">
                  <c:v>1.233447</c:v>
                </c:pt>
                <c:pt idx="234">
                  <c:v>1.184642</c:v>
                </c:pt>
                <c:pt idx="235">
                  <c:v>1.627702</c:v>
                </c:pt>
                <c:pt idx="236">
                  <c:v>2.9770810000000001</c:v>
                </c:pt>
                <c:pt idx="237">
                  <c:v>1.9028890000000001</c:v>
                </c:pt>
                <c:pt idx="238">
                  <c:v>1.0553539999999999</c:v>
                </c:pt>
                <c:pt idx="239">
                  <c:v>1.929308</c:v>
                </c:pt>
                <c:pt idx="240">
                  <c:v>1.30047</c:v>
                </c:pt>
                <c:pt idx="241">
                  <c:v>3.641632</c:v>
                </c:pt>
                <c:pt idx="242">
                  <c:v>1.7130099999999999</c:v>
                </c:pt>
                <c:pt idx="243">
                  <c:v>0.46479599999999999</c:v>
                </c:pt>
                <c:pt idx="244">
                  <c:v>1.0986610000000001</c:v>
                </c:pt>
                <c:pt idx="245">
                  <c:v>1.4890570000000001</c:v>
                </c:pt>
                <c:pt idx="246">
                  <c:v>1.9020010000000001</c:v>
                </c:pt>
                <c:pt idx="247">
                  <c:v>2.454564</c:v>
                </c:pt>
                <c:pt idx="248">
                  <c:v>1.9136649999999999</c:v>
                </c:pt>
                <c:pt idx="249">
                  <c:v>1.5365839999999999</c:v>
                </c:pt>
                <c:pt idx="250">
                  <c:v>3.3427539999999998</c:v>
                </c:pt>
                <c:pt idx="251">
                  <c:v>1.6727300000000001</c:v>
                </c:pt>
                <c:pt idx="252">
                  <c:v>1.945173</c:v>
                </c:pt>
                <c:pt idx="253">
                  <c:v>1.6409860000000001</c:v>
                </c:pt>
                <c:pt idx="254">
                  <c:v>2.022116</c:v>
                </c:pt>
                <c:pt idx="255">
                  <c:v>0.95794999999999997</c:v>
                </c:pt>
                <c:pt idx="256">
                  <c:v>4.029712</c:v>
                </c:pt>
                <c:pt idx="257">
                  <c:v>2.129934</c:v>
                </c:pt>
                <c:pt idx="258">
                  <c:v>1.723549</c:v>
                </c:pt>
                <c:pt idx="259">
                  <c:v>1.3572120000000001</c:v>
                </c:pt>
                <c:pt idx="260">
                  <c:v>1.152244</c:v>
                </c:pt>
                <c:pt idx="261">
                  <c:v>2.1114009999999999</c:v>
                </c:pt>
                <c:pt idx="262">
                  <c:v>1.5529470000000001</c:v>
                </c:pt>
                <c:pt idx="263">
                  <c:v>1.417729</c:v>
                </c:pt>
                <c:pt idx="264">
                  <c:v>1.0978889999999999</c:v>
                </c:pt>
                <c:pt idx="265">
                  <c:v>1.1303270000000001</c:v>
                </c:pt>
                <c:pt idx="266">
                  <c:v>1.7279260000000001</c:v>
                </c:pt>
                <c:pt idx="267">
                  <c:v>0.94699500000000003</c:v>
                </c:pt>
                <c:pt idx="268">
                  <c:v>1.051237</c:v>
                </c:pt>
                <c:pt idx="269">
                  <c:v>1.2971779999999999</c:v>
                </c:pt>
                <c:pt idx="270">
                  <c:v>1.2840309999999999</c:v>
                </c:pt>
                <c:pt idx="271">
                  <c:v>1.464161</c:v>
                </c:pt>
                <c:pt idx="272">
                  <c:v>1.713875</c:v>
                </c:pt>
                <c:pt idx="273">
                  <c:v>2.2960310000000002</c:v>
                </c:pt>
                <c:pt idx="274">
                  <c:v>3.1187309999999999</c:v>
                </c:pt>
                <c:pt idx="275">
                  <c:v>1.738872</c:v>
                </c:pt>
                <c:pt idx="276">
                  <c:v>1.8863920000000001</c:v>
                </c:pt>
                <c:pt idx="277">
                  <c:v>1.751085</c:v>
                </c:pt>
                <c:pt idx="278">
                  <c:v>1.5603990000000001</c:v>
                </c:pt>
                <c:pt idx="279">
                  <c:v>0.95701099999999995</c:v>
                </c:pt>
                <c:pt idx="280">
                  <c:v>2.1353089999999999</c:v>
                </c:pt>
                <c:pt idx="281">
                  <c:v>2.1666699999999999</c:v>
                </c:pt>
                <c:pt idx="282">
                  <c:v>3.6119270000000001</c:v>
                </c:pt>
                <c:pt idx="283">
                  <c:v>3.9062589999999999</c:v>
                </c:pt>
                <c:pt idx="284">
                  <c:v>1.911629</c:v>
                </c:pt>
                <c:pt idx="285">
                  <c:v>1.6688620000000001</c:v>
                </c:pt>
                <c:pt idx="286">
                  <c:v>5.5697619999999999</c:v>
                </c:pt>
                <c:pt idx="287">
                  <c:v>3.298003</c:v>
                </c:pt>
                <c:pt idx="288">
                  <c:v>0.92010099999999995</c:v>
                </c:pt>
                <c:pt idx="289">
                  <c:v>1.912642</c:v>
                </c:pt>
                <c:pt idx="290">
                  <c:v>1.432671</c:v>
                </c:pt>
                <c:pt idx="291">
                  <c:v>1.7640359999999999</c:v>
                </c:pt>
                <c:pt idx="292">
                  <c:v>1.4795290000000001</c:v>
                </c:pt>
                <c:pt idx="293">
                  <c:v>2.8188089999999999</c:v>
                </c:pt>
                <c:pt idx="294">
                  <c:v>1.754286</c:v>
                </c:pt>
                <c:pt idx="295">
                  <c:v>1.9770099999999999</c:v>
                </c:pt>
                <c:pt idx="296">
                  <c:v>1.4064049999999999</c:v>
                </c:pt>
                <c:pt idx="297">
                  <c:v>1.30521</c:v>
                </c:pt>
                <c:pt idx="298">
                  <c:v>3.3128649999999999</c:v>
                </c:pt>
                <c:pt idx="299">
                  <c:v>2.129791</c:v>
                </c:pt>
                <c:pt idx="300">
                  <c:v>3.4027259999999999</c:v>
                </c:pt>
                <c:pt idx="301">
                  <c:v>1.738656</c:v>
                </c:pt>
                <c:pt idx="302">
                  <c:v>0.833789</c:v>
                </c:pt>
                <c:pt idx="303">
                  <c:v>1.945519</c:v>
                </c:pt>
                <c:pt idx="304">
                  <c:v>3.6462150000000002</c:v>
                </c:pt>
                <c:pt idx="305">
                  <c:v>2.1633100000000001</c:v>
                </c:pt>
                <c:pt idx="306">
                  <c:v>0.98697599999999996</c:v>
                </c:pt>
                <c:pt idx="307">
                  <c:v>1.8209329999999999</c:v>
                </c:pt>
                <c:pt idx="308">
                  <c:v>1.729552</c:v>
                </c:pt>
                <c:pt idx="309">
                  <c:v>3.1230980000000002</c:v>
                </c:pt>
                <c:pt idx="310">
                  <c:v>1.754677</c:v>
                </c:pt>
                <c:pt idx="311">
                  <c:v>1.402423</c:v>
                </c:pt>
                <c:pt idx="312">
                  <c:v>1.449122</c:v>
                </c:pt>
                <c:pt idx="313">
                  <c:v>3.974253</c:v>
                </c:pt>
                <c:pt idx="314">
                  <c:v>4.1025470000000004</c:v>
                </c:pt>
                <c:pt idx="315">
                  <c:v>11.061076</c:v>
                </c:pt>
                <c:pt idx="316">
                  <c:v>7.8260480000000001</c:v>
                </c:pt>
                <c:pt idx="317">
                  <c:v>1.2074450000000001</c:v>
                </c:pt>
                <c:pt idx="318">
                  <c:v>5.5291860000000002</c:v>
                </c:pt>
                <c:pt idx="319">
                  <c:v>1.83738</c:v>
                </c:pt>
                <c:pt idx="320">
                  <c:v>1.592495</c:v>
                </c:pt>
                <c:pt idx="321">
                  <c:v>1.6317470000000001</c:v>
                </c:pt>
                <c:pt idx="322">
                  <c:v>1.1169340000000001</c:v>
                </c:pt>
                <c:pt idx="323">
                  <c:v>0.97409999999999997</c:v>
                </c:pt>
                <c:pt idx="324">
                  <c:v>1.6147180000000001</c:v>
                </c:pt>
                <c:pt idx="325">
                  <c:v>1.9148510000000001</c:v>
                </c:pt>
                <c:pt idx="326">
                  <c:v>1.663959</c:v>
                </c:pt>
                <c:pt idx="327">
                  <c:v>1.2645820000000001</c:v>
                </c:pt>
                <c:pt idx="328">
                  <c:v>1.8800209999999999</c:v>
                </c:pt>
                <c:pt idx="329">
                  <c:v>0.81228199999999995</c:v>
                </c:pt>
                <c:pt idx="330">
                  <c:v>0.68942999999999999</c:v>
                </c:pt>
                <c:pt idx="331">
                  <c:v>1.170617</c:v>
                </c:pt>
                <c:pt idx="332">
                  <c:v>2.6102660000000002</c:v>
                </c:pt>
                <c:pt idx="333">
                  <c:v>1.5589869999999999</c:v>
                </c:pt>
                <c:pt idx="334">
                  <c:v>1.813439</c:v>
                </c:pt>
                <c:pt idx="335">
                  <c:v>8.2778100000000006</c:v>
                </c:pt>
                <c:pt idx="336">
                  <c:v>1.619256</c:v>
                </c:pt>
                <c:pt idx="337">
                  <c:v>2.595307</c:v>
                </c:pt>
                <c:pt idx="338">
                  <c:v>2.1403829999999999</c:v>
                </c:pt>
                <c:pt idx="339">
                  <c:v>2.1191019999999998</c:v>
                </c:pt>
                <c:pt idx="340">
                  <c:v>1.395292</c:v>
                </c:pt>
                <c:pt idx="341">
                  <c:v>2.307512</c:v>
                </c:pt>
                <c:pt idx="342">
                  <c:v>4.9518659999999999</c:v>
                </c:pt>
                <c:pt idx="343">
                  <c:v>1.404398</c:v>
                </c:pt>
                <c:pt idx="344">
                  <c:v>1.991778</c:v>
                </c:pt>
                <c:pt idx="345">
                  <c:v>1.804108</c:v>
                </c:pt>
                <c:pt idx="346">
                  <c:v>2.3376939999999999</c:v>
                </c:pt>
                <c:pt idx="347">
                  <c:v>3.3921709999999998</c:v>
                </c:pt>
                <c:pt idx="348">
                  <c:v>2.821129</c:v>
                </c:pt>
                <c:pt idx="349">
                  <c:v>4.9095639999999996</c:v>
                </c:pt>
                <c:pt idx="350">
                  <c:v>3.3885510000000001</c:v>
                </c:pt>
                <c:pt idx="351">
                  <c:v>2.3089930000000001</c:v>
                </c:pt>
                <c:pt idx="352">
                  <c:v>1.189343</c:v>
                </c:pt>
                <c:pt idx="353">
                  <c:v>1.127294</c:v>
                </c:pt>
                <c:pt idx="354">
                  <c:v>1.1534489999999999</c:v>
                </c:pt>
                <c:pt idx="355">
                  <c:v>1.890255</c:v>
                </c:pt>
                <c:pt idx="356">
                  <c:v>1.1753089999999999</c:v>
                </c:pt>
                <c:pt idx="357">
                  <c:v>1.221495</c:v>
                </c:pt>
                <c:pt idx="358">
                  <c:v>1.4278729999999999</c:v>
                </c:pt>
                <c:pt idx="359">
                  <c:v>3.1863600000000001</c:v>
                </c:pt>
                <c:pt idx="360">
                  <c:v>2.1688610000000001</c:v>
                </c:pt>
                <c:pt idx="361">
                  <c:v>3.0270269999999999</c:v>
                </c:pt>
                <c:pt idx="362">
                  <c:v>3.507809</c:v>
                </c:pt>
                <c:pt idx="363">
                  <c:v>3.504486</c:v>
                </c:pt>
                <c:pt idx="364">
                  <c:v>2.9950130000000001</c:v>
                </c:pt>
                <c:pt idx="365">
                  <c:v>4.2206380000000001</c:v>
                </c:pt>
                <c:pt idx="366">
                  <c:v>2.4874019999999999</c:v>
                </c:pt>
                <c:pt idx="367">
                  <c:v>2.7514029999999998</c:v>
                </c:pt>
                <c:pt idx="368">
                  <c:v>2.2925149999999999</c:v>
                </c:pt>
                <c:pt idx="369">
                  <c:v>2.3226689999999999</c:v>
                </c:pt>
                <c:pt idx="370">
                  <c:v>1.012157</c:v>
                </c:pt>
                <c:pt idx="371">
                  <c:v>2.0407609999999998</c:v>
                </c:pt>
                <c:pt idx="372">
                  <c:v>1.8207040000000001</c:v>
                </c:pt>
                <c:pt idx="373">
                  <c:v>1.3541110000000001</c:v>
                </c:pt>
                <c:pt idx="374">
                  <c:v>1.587199</c:v>
                </c:pt>
                <c:pt idx="375">
                  <c:v>1.501261</c:v>
                </c:pt>
                <c:pt idx="376">
                  <c:v>2.326244</c:v>
                </c:pt>
                <c:pt idx="377">
                  <c:v>2.8480840000000001</c:v>
                </c:pt>
                <c:pt idx="378">
                  <c:v>0.62915200000000004</c:v>
                </c:pt>
                <c:pt idx="379">
                  <c:v>1.1204240000000001</c:v>
                </c:pt>
                <c:pt idx="380">
                  <c:v>0.831596</c:v>
                </c:pt>
                <c:pt idx="381">
                  <c:v>1.2107749999999999</c:v>
                </c:pt>
                <c:pt idx="382">
                  <c:v>2.2585160000000002</c:v>
                </c:pt>
                <c:pt idx="383">
                  <c:v>1.1277779999999999</c:v>
                </c:pt>
                <c:pt idx="384">
                  <c:v>1.0329950000000001</c:v>
                </c:pt>
                <c:pt idx="385">
                  <c:v>0.57668299999999995</c:v>
                </c:pt>
                <c:pt idx="386">
                  <c:v>2.363302</c:v>
                </c:pt>
                <c:pt idx="387">
                  <c:v>2.5536949999999998</c:v>
                </c:pt>
                <c:pt idx="388">
                  <c:v>1.397975</c:v>
                </c:pt>
                <c:pt idx="389">
                  <c:v>0.95786499999999997</c:v>
                </c:pt>
                <c:pt idx="390">
                  <c:v>1.2924599999999999</c:v>
                </c:pt>
                <c:pt idx="391">
                  <c:v>0.88647399999999998</c:v>
                </c:pt>
                <c:pt idx="392">
                  <c:v>1.758661</c:v>
                </c:pt>
                <c:pt idx="393">
                  <c:v>1.149076</c:v>
                </c:pt>
                <c:pt idx="394">
                  <c:v>1.5575110000000001</c:v>
                </c:pt>
                <c:pt idx="395">
                  <c:v>1.315445</c:v>
                </c:pt>
                <c:pt idx="396">
                  <c:v>1.956115</c:v>
                </c:pt>
                <c:pt idx="397">
                  <c:v>1.7275339999999999</c:v>
                </c:pt>
                <c:pt idx="398">
                  <c:v>1.445004</c:v>
                </c:pt>
                <c:pt idx="399">
                  <c:v>1.7937110000000001</c:v>
                </c:pt>
                <c:pt idx="400">
                  <c:v>1.587091</c:v>
                </c:pt>
                <c:pt idx="401">
                  <c:v>2.3647649999999998</c:v>
                </c:pt>
                <c:pt idx="402">
                  <c:v>1.551469</c:v>
                </c:pt>
                <c:pt idx="403">
                  <c:v>4.369332</c:v>
                </c:pt>
                <c:pt idx="404">
                  <c:v>1.323064</c:v>
                </c:pt>
                <c:pt idx="405">
                  <c:v>1.2730950000000001</c:v>
                </c:pt>
                <c:pt idx="406">
                  <c:v>3.0476519999999998</c:v>
                </c:pt>
                <c:pt idx="407">
                  <c:v>1.5994060000000001</c:v>
                </c:pt>
                <c:pt idx="408">
                  <c:v>1.3912040000000001</c:v>
                </c:pt>
                <c:pt idx="409">
                  <c:v>2.979841</c:v>
                </c:pt>
                <c:pt idx="410">
                  <c:v>2.3996</c:v>
                </c:pt>
                <c:pt idx="411">
                  <c:v>0.88127800000000001</c:v>
                </c:pt>
                <c:pt idx="412">
                  <c:v>1.0172049999999999</c:v>
                </c:pt>
                <c:pt idx="413">
                  <c:v>1.1898280000000001</c:v>
                </c:pt>
                <c:pt idx="414">
                  <c:v>1.150738</c:v>
                </c:pt>
                <c:pt idx="415">
                  <c:v>1.376844</c:v>
                </c:pt>
                <c:pt idx="416">
                  <c:v>1.00827</c:v>
                </c:pt>
                <c:pt idx="417">
                  <c:v>1.310629</c:v>
                </c:pt>
                <c:pt idx="418">
                  <c:v>0.52635299999999996</c:v>
                </c:pt>
                <c:pt idx="419">
                  <c:v>1.3056810000000001</c:v>
                </c:pt>
                <c:pt idx="420">
                  <c:v>1.635216</c:v>
                </c:pt>
                <c:pt idx="421">
                  <c:v>1.073278</c:v>
                </c:pt>
                <c:pt idx="422">
                  <c:v>0.89377600000000001</c:v>
                </c:pt>
                <c:pt idx="423">
                  <c:v>1.174984</c:v>
                </c:pt>
                <c:pt idx="424">
                  <c:v>1.945695</c:v>
                </c:pt>
                <c:pt idx="425">
                  <c:v>1.468642</c:v>
                </c:pt>
                <c:pt idx="426">
                  <c:v>1.65622</c:v>
                </c:pt>
                <c:pt idx="427">
                  <c:v>1.969036</c:v>
                </c:pt>
                <c:pt idx="428">
                  <c:v>2.5433370000000002</c:v>
                </c:pt>
                <c:pt idx="429">
                  <c:v>2.166569</c:v>
                </c:pt>
                <c:pt idx="430">
                  <c:v>1.5132049999999999</c:v>
                </c:pt>
                <c:pt idx="431">
                  <c:v>1.677929</c:v>
                </c:pt>
                <c:pt idx="432">
                  <c:v>2.0122429999999998</c:v>
                </c:pt>
                <c:pt idx="433">
                  <c:v>1.6058049999999999</c:v>
                </c:pt>
                <c:pt idx="434">
                  <c:v>3.925967</c:v>
                </c:pt>
                <c:pt idx="435">
                  <c:v>1.5737540000000001</c:v>
                </c:pt>
                <c:pt idx="436">
                  <c:v>3.108717</c:v>
                </c:pt>
                <c:pt idx="437">
                  <c:v>2.1880389999999998</c:v>
                </c:pt>
                <c:pt idx="438">
                  <c:v>1.345599</c:v>
                </c:pt>
                <c:pt idx="439">
                  <c:v>3.0956839999999999</c:v>
                </c:pt>
                <c:pt idx="440">
                  <c:v>1.2652140000000001</c:v>
                </c:pt>
                <c:pt idx="441">
                  <c:v>1.880641</c:v>
                </c:pt>
                <c:pt idx="442">
                  <c:v>0.73513700000000004</c:v>
                </c:pt>
                <c:pt idx="443">
                  <c:v>1.0236700000000001</c:v>
                </c:pt>
                <c:pt idx="444">
                  <c:v>0.81660999999999995</c:v>
                </c:pt>
                <c:pt idx="445">
                  <c:v>1.0888059999999999</c:v>
                </c:pt>
                <c:pt idx="446">
                  <c:v>0.94423100000000004</c:v>
                </c:pt>
                <c:pt idx="447">
                  <c:v>1.756043</c:v>
                </c:pt>
                <c:pt idx="448">
                  <c:v>1.4205779999999999</c:v>
                </c:pt>
                <c:pt idx="449">
                  <c:v>1.4570289999999999</c:v>
                </c:pt>
                <c:pt idx="450">
                  <c:v>0.76080899999999996</c:v>
                </c:pt>
                <c:pt idx="451">
                  <c:v>0.77106200000000003</c:v>
                </c:pt>
                <c:pt idx="452">
                  <c:v>1.823094</c:v>
                </c:pt>
                <c:pt idx="453">
                  <c:v>0.74502199999999996</c:v>
                </c:pt>
                <c:pt idx="454">
                  <c:v>1.473411</c:v>
                </c:pt>
                <c:pt idx="455">
                  <c:v>1.3386769999999999</c:v>
                </c:pt>
                <c:pt idx="456">
                  <c:v>1.125583</c:v>
                </c:pt>
                <c:pt idx="457">
                  <c:v>1.5951230000000001</c:v>
                </c:pt>
                <c:pt idx="458">
                  <c:v>1.267131</c:v>
                </c:pt>
                <c:pt idx="459">
                  <c:v>0.92041399999999995</c:v>
                </c:pt>
                <c:pt idx="460">
                  <c:v>0.875135</c:v>
                </c:pt>
                <c:pt idx="461">
                  <c:v>1.7848120000000001</c:v>
                </c:pt>
                <c:pt idx="462">
                  <c:v>2.65056</c:v>
                </c:pt>
                <c:pt idx="463">
                  <c:v>1.4358359999999999</c:v>
                </c:pt>
                <c:pt idx="464">
                  <c:v>0.92270700000000005</c:v>
                </c:pt>
                <c:pt idx="465">
                  <c:v>3.6081599999999998</c:v>
                </c:pt>
                <c:pt idx="466">
                  <c:v>1.272343</c:v>
                </c:pt>
                <c:pt idx="467">
                  <c:v>1.084689</c:v>
                </c:pt>
                <c:pt idx="468">
                  <c:v>1.253538</c:v>
                </c:pt>
                <c:pt idx="469">
                  <c:v>0.95489900000000005</c:v>
                </c:pt>
                <c:pt idx="470">
                  <c:v>1.5319769999999999</c:v>
                </c:pt>
                <c:pt idx="471">
                  <c:v>1.6250100000000001</c:v>
                </c:pt>
                <c:pt idx="472">
                  <c:v>1.697398</c:v>
                </c:pt>
                <c:pt idx="473">
                  <c:v>1.092373</c:v>
                </c:pt>
                <c:pt idx="474">
                  <c:v>1.468771</c:v>
                </c:pt>
                <c:pt idx="475">
                  <c:v>1.083342</c:v>
                </c:pt>
                <c:pt idx="476">
                  <c:v>1.9099280000000001</c:v>
                </c:pt>
                <c:pt idx="477">
                  <c:v>1.5873349999999999</c:v>
                </c:pt>
                <c:pt idx="478">
                  <c:v>1.585626</c:v>
                </c:pt>
                <c:pt idx="479">
                  <c:v>1.2495670000000001</c:v>
                </c:pt>
                <c:pt idx="480">
                  <c:v>1.6123460000000001</c:v>
                </c:pt>
                <c:pt idx="481">
                  <c:v>1.0867910000000001</c:v>
                </c:pt>
                <c:pt idx="482">
                  <c:v>1.2635479999999999</c:v>
                </c:pt>
                <c:pt idx="483">
                  <c:v>1.1227780000000001</c:v>
                </c:pt>
                <c:pt idx="484">
                  <c:v>1.176741</c:v>
                </c:pt>
                <c:pt idx="485">
                  <c:v>2.2237200000000001</c:v>
                </c:pt>
                <c:pt idx="486">
                  <c:v>1.7951589999999999</c:v>
                </c:pt>
                <c:pt idx="487">
                  <c:v>1.499641</c:v>
                </c:pt>
                <c:pt idx="488">
                  <c:v>3.7506970000000002</c:v>
                </c:pt>
                <c:pt idx="489">
                  <c:v>2.0811950000000001</c:v>
                </c:pt>
                <c:pt idx="490">
                  <c:v>1.2313050000000001</c:v>
                </c:pt>
                <c:pt idx="491">
                  <c:v>3.9467159999999999</c:v>
                </c:pt>
                <c:pt idx="492">
                  <c:v>1.1210830000000001</c:v>
                </c:pt>
                <c:pt idx="493">
                  <c:v>1.0182340000000001</c:v>
                </c:pt>
                <c:pt idx="494">
                  <c:v>1.894798</c:v>
                </c:pt>
                <c:pt idx="495">
                  <c:v>1.0941460000000001</c:v>
                </c:pt>
                <c:pt idx="496">
                  <c:v>0.84408799999999995</c:v>
                </c:pt>
                <c:pt idx="497">
                  <c:v>1.1433009999999999</c:v>
                </c:pt>
                <c:pt idx="498">
                  <c:v>0.81341300000000005</c:v>
                </c:pt>
                <c:pt idx="499">
                  <c:v>3.235414</c:v>
                </c:pt>
                <c:pt idx="500">
                  <c:v>1.2273769999999999</c:v>
                </c:pt>
                <c:pt idx="501">
                  <c:v>0.95856399999999997</c:v>
                </c:pt>
                <c:pt idx="502">
                  <c:v>0.61984099999999998</c:v>
                </c:pt>
                <c:pt idx="503">
                  <c:v>0.80295499999999997</c:v>
                </c:pt>
                <c:pt idx="504">
                  <c:v>1.143934</c:v>
                </c:pt>
                <c:pt idx="505">
                  <c:v>1.136112</c:v>
                </c:pt>
                <c:pt idx="506">
                  <c:v>0.96002500000000002</c:v>
                </c:pt>
                <c:pt idx="507">
                  <c:v>0.97700399999999998</c:v>
                </c:pt>
                <c:pt idx="508">
                  <c:v>1.9708190000000001</c:v>
                </c:pt>
                <c:pt idx="509">
                  <c:v>1.5328729999999999</c:v>
                </c:pt>
                <c:pt idx="510">
                  <c:v>1.1558820000000001</c:v>
                </c:pt>
                <c:pt idx="511">
                  <c:v>1.0604789999999999</c:v>
                </c:pt>
                <c:pt idx="512">
                  <c:v>1.472199</c:v>
                </c:pt>
                <c:pt idx="513">
                  <c:v>1.313334</c:v>
                </c:pt>
                <c:pt idx="514">
                  <c:v>1.2125490000000001</c:v>
                </c:pt>
                <c:pt idx="515">
                  <c:v>1.0020610000000001</c:v>
                </c:pt>
                <c:pt idx="516">
                  <c:v>0.80382299999999995</c:v>
                </c:pt>
                <c:pt idx="517">
                  <c:v>1.359318</c:v>
                </c:pt>
                <c:pt idx="518">
                  <c:v>1.4753099999999999</c:v>
                </c:pt>
                <c:pt idx="519">
                  <c:v>2.0829080000000002</c:v>
                </c:pt>
                <c:pt idx="520">
                  <c:v>1.7588969999999999</c:v>
                </c:pt>
                <c:pt idx="521">
                  <c:v>2.0032519999999998</c:v>
                </c:pt>
                <c:pt idx="522">
                  <c:v>0.96645000000000003</c:v>
                </c:pt>
                <c:pt idx="523">
                  <c:v>2.2761360000000002</c:v>
                </c:pt>
                <c:pt idx="524">
                  <c:v>1.300033</c:v>
                </c:pt>
                <c:pt idx="525">
                  <c:v>1.653775</c:v>
                </c:pt>
                <c:pt idx="526">
                  <c:v>1.777469</c:v>
                </c:pt>
                <c:pt idx="527">
                  <c:v>5.1989520000000002</c:v>
                </c:pt>
                <c:pt idx="528">
                  <c:v>1.4307639999999999</c:v>
                </c:pt>
                <c:pt idx="529">
                  <c:v>1.166542</c:v>
                </c:pt>
                <c:pt idx="530">
                  <c:v>1.2159040000000001</c:v>
                </c:pt>
                <c:pt idx="531">
                  <c:v>0.91270099999999998</c:v>
                </c:pt>
                <c:pt idx="532">
                  <c:v>1.4190160000000001</c:v>
                </c:pt>
                <c:pt idx="533">
                  <c:v>1.4950669999999999</c:v>
                </c:pt>
                <c:pt idx="534">
                  <c:v>2.395826</c:v>
                </c:pt>
                <c:pt idx="535">
                  <c:v>2.4763670000000002</c:v>
                </c:pt>
                <c:pt idx="536">
                  <c:v>1.5181830000000001</c:v>
                </c:pt>
                <c:pt idx="537">
                  <c:v>1.17893</c:v>
                </c:pt>
                <c:pt idx="538">
                  <c:v>1.26502</c:v>
                </c:pt>
                <c:pt idx="539">
                  <c:v>1.7175469999999999</c:v>
                </c:pt>
                <c:pt idx="540">
                  <c:v>0.72190699999999997</c:v>
                </c:pt>
                <c:pt idx="541">
                  <c:v>0.98066500000000001</c:v>
                </c:pt>
                <c:pt idx="542">
                  <c:v>1.1601809999999999</c:v>
                </c:pt>
                <c:pt idx="543">
                  <c:v>1.397573</c:v>
                </c:pt>
                <c:pt idx="544">
                  <c:v>0.687747</c:v>
                </c:pt>
                <c:pt idx="545">
                  <c:v>0.75870000000000004</c:v>
                </c:pt>
                <c:pt idx="546">
                  <c:v>0.99121400000000004</c:v>
                </c:pt>
                <c:pt idx="547">
                  <c:v>0.83005200000000001</c:v>
                </c:pt>
                <c:pt idx="548">
                  <c:v>1.20184</c:v>
                </c:pt>
                <c:pt idx="549">
                  <c:v>1.1292789999999999</c:v>
                </c:pt>
                <c:pt idx="550">
                  <c:v>1.068263</c:v>
                </c:pt>
                <c:pt idx="551">
                  <c:v>1.7481450000000001</c:v>
                </c:pt>
                <c:pt idx="552">
                  <c:v>1.830192</c:v>
                </c:pt>
                <c:pt idx="553">
                  <c:v>1.5362480000000001</c:v>
                </c:pt>
                <c:pt idx="554">
                  <c:v>1.7879240000000001</c:v>
                </c:pt>
                <c:pt idx="555">
                  <c:v>0.77548399999999995</c:v>
                </c:pt>
                <c:pt idx="556">
                  <c:v>1.413808</c:v>
                </c:pt>
                <c:pt idx="557">
                  <c:v>0.92353600000000002</c:v>
                </c:pt>
                <c:pt idx="558">
                  <c:v>1.42849</c:v>
                </c:pt>
                <c:pt idx="559">
                  <c:v>0.65537199999999995</c:v>
                </c:pt>
                <c:pt idx="560">
                  <c:v>1.0001899999999999</c:v>
                </c:pt>
                <c:pt idx="561">
                  <c:v>1.50926</c:v>
                </c:pt>
                <c:pt idx="562">
                  <c:v>1.54108</c:v>
                </c:pt>
                <c:pt idx="563">
                  <c:v>3.3883049999999999</c:v>
                </c:pt>
                <c:pt idx="564">
                  <c:v>0.94805099999999998</c:v>
                </c:pt>
                <c:pt idx="565">
                  <c:v>0.69826699999999997</c:v>
                </c:pt>
                <c:pt idx="566">
                  <c:v>0.94707300000000005</c:v>
                </c:pt>
                <c:pt idx="567">
                  <c:v>1.0722309999999999</c:v>
                </c:pt>
                <c:pt idx="568">
                  <c:v>0.62887199999999999</c:v>
                </c:pt>
                <c:pt idx="569">
                  <c:v>0.70386400000000005</c:v>
                </c:pt>
                <c:pt idx="570">
                  <c:v>0.76823200000000003</c:v>
                </c:pt>
                <c:pt idx="571">
                  <c:v>1.1747570000000001</c:v>
                </c:pt>
                <c:pt idx="572">
                  <c:v>1.434067</c:v>
                </c:pt>
                <c:pt idx="573">
                  <c:v>0.83940400000000004</c:v>
                </c:pt>
                <c:pt idx="574">
                  <c:v>1.477905</c:v>
                </c:pt>
                <c:pt idx="575">
                  <c:v>1.5610550000000001</c:v>
                </c:pt>
                <c:pt idx="576">
                  <c:v>2.1700110000000001</c:v>
                </c:pt>
                <c:pt idx="577">
                  <c:v>1.7493559999999999</c:v>
                </c:pt>
                <c:pt idx="578">
                  <c:v>2.025658</c:v>
                </c:pt>
                <c:pt idx="579">
                  <c:v>1.651327</c:v>
                </c:pt>
                <c:pt idx="580">
                  <c:v>0.97280999999999995</c:v>
                </c:pt>
                <c:pt idx="581">
                  <c:v>1.3548709999999999</c:v>
                </c:pt>
                <c:pt idx="582">
                  <c:v>1.1502270000000001</c:v>
                </c:pt>
                <c:pt idx="583">
                  <c:v>1.25814</c:v>
                </c:pt>
                <c:pt idx="584">
                  <c:v>1.76037</c:v>
                </c:pt>
                <c:pt idx="585">
                  <c:v>3.761927</c:v>
                </c:pt>
                <c:pt idx="586">
                  <c:v>2.7438929999999999</c:v>
                </c:pt>
                <c:pt idx="587">
                  <c:v>1.245903</c:v>
                </c:pt>
                <c:pt idx="588">
                  <c:v>1.701098</c:v>
                </c:pt>
                <c:pt idx="589">
                  <c:v>1.735797</c:v>
                </c:pt>
                <c:pt idx="590">
                  <c:v>1.206288</c:v>
                </c:pt>
                <c:pt idx="591">
                  <c:v>1.4013640000000001</c:v>
                </c:pt>
                <c:pt idx="592">
                  <c:v>1.3202430000000001</c:v>
                </c:pt>
                <c:pt idx="593">
                  <c:v>1.4747859999999999</c:v>
                </c:pt>
                <c:pt idx="594">
                  <c:v>1.5669770000000001</c:v>
                </c:pt>
                <c:pt idx="595">
                  <c:v>1.261711</c:v>
                </c:pt>
                <c:pt idx="596">
                  <c:v>1.109809</c:v>
                </c:pt>
                <c:pt idx="597">
                  <c:v>0.913184</c:v>
                </c:pt>
                <c:pt idx="598">
                  <c:v>0.85332200000000002</c:v>
                </c:pt>
                <c:pt idx="599">
                  <c:v>0.79741399999999996</c:v>
                </c:pt>
                <c:pt idx="600">
                  <c:v>1.4896119999999999</c:v>
                </c:pt>
                <c:pt idx="601">
                  <c:v>0.91804799999999998</c:v>
                </c:pt>
                <c:pt idx="602">
                  <c:v>2.1461670000000002</c:v>
                </c:pt>
                <c:pt idx="603">
                  <c:v>2.613254</c:v>
                </c:pt>
                <c:pt idx="604">
                  <c:v>1.4123870000000001</c:v>
                </c:pt>
                <c:pt idx="605">
                  <c:v>1.3877360000000001</c:v>
                </c:pt>
                <c:pt idx="606">
                  <c:v>1.4493259999999999</c:v>
                </c:pt>
                <c:pt idx="607">
                  <c:v>1.578627</c:v>
                </c:pt>
                <c:pt idx="608">
                  <c:v>1.0632440000000001</c:v>
                </c:pt>
                <c:pt idx="609">
                  <c:v>1.5951610000000001</c:v>
                </c:pt>
                <c:pt idx="610">
                  <c:v>1.5611280000000001</c:v>
                </c:pt>
                <c:pt idx="611">
                  <c:v>2.1271779999999998</c:v>
                </c:pt>
                <c:pt idx="612">
                  <c:v>1.6280349999999999</c:v>
                </c:pt>
                <c:pt idx="613">
                  <c:v>1.73804</c:v>
                </c:pt>
                <c:pt idx="614">
                  <c:v>1.2507630000000001</c:v>
                </c:pt>
                <c:pt idx="615">
                  <c:v>1.314549</c:v>
                </c:pt>
                <c:pt idx="616">
                  <c:v>0.77202400000000004</c:v>
                </c:pt>
                <c:pt idx="617">
                  <c:v>1.03891</c:v>
                </c:pt>
                <c:pt idx="618">
                  <c:v>1.44834</c:v>
                </c:pt>
                <c:pt idx="619">
                  <c:v>1.2145030000000001</c:v>
                </c:pt>
                <c:pt idx="620">
                  <c:v>1.1760079999999999</c:v>
                </c:pt>
                <c:pt idx="621">
                  <c:v>0.82717399999999996</c:v>
                </c:pt>
                <c:pt idx="622">
                  <c:v>0.96733899999999995</c:v>
                </c:pt>
                <c:pt idx="623">
                  <c:v>1.780454</c:v>
                </c:pt>
                <c:pt idx="624">
                  <c:v>0.85399099999999994</c:v>
                </c:pt>
                <c:pt idx="625">
                  <c:v>0.73278299999999996</c:v>
                </c:pt>
                <c:pt idx="626">
                  <c:v>0.75721499999999997</c:v>
                </c:pt>
                <c:pt idx="627">
                  <c:v>0.88551500000000005</c:v>
                </c:pt>
                <c:pt idx="628">
                  <c:v>0.86279700000000004</c:v>
                </c:pt>
                <c:pt idx="629">
                  <c:v>0.63209099999999996</c:v>
                </c:pt>
                <c:pt idx="630">
                  <c:v>1.3953409999999999</c:v>
                </c:pt>
                <c:pt idx="631">
                  <c:v>1.9828570000000001</c:v>
                </c:pt>
                <c:pt idx="632">
                  <c:v>2.009134</c:v>
                </c:pt>
                <c:pt idx="633">
                  <c:v>1.944364</c:v>
                </c:pt>
                <c:pt idx="634">
                  <c:v>1.146525</c:v>
                </c:pt>
                <c:pt idx="635">
                  <c:v>1.5230109999999999</c:v>
                </c:pt>
                <c:pt idx="636">
                  <c:v>1.102484</c:v>
                </c:pt>
                <c:pt idx="637">
                  <c:v>1.0619559999999999</c:v>
                </c:pt>
                <c:pt idx="638">
                  <c:v>1.4957450000000001</c:v>
                </c:pt>
                <c:pt idx="639">
                  <c:v>1.697446</c:v>
                </c:pt>
                <c:pt idx="640">
                  <c:v>1.6382380000000001</c:v>
                </c:pt>
                <c:pt idx="641">
                  <c:v>1.980667</c:v>
                </c:pt>
                <c:pt idx="642">
                  <c:v>2.014615</c:v>
                </c:pt>
                <c:pt idx="643">
                  <c:v>2.3667940000000001</c:v>
                </c:pt>
                <c:pt idx="644">
                  <c:v>2.7440389999999999</c:v>
                </c:pt>
                <c:pt idx="645">
                  <c:v>1.5813820000000001</c:v>
                </c:pt>
                <c:pt idx="646">
                  <c:v>1.5918099999999999</c:v>
                </c:pt>
                <c:pt idx="647">
                  <c:v>1.4624619999999999</c:v>
                </c:pt>
                <c:pt idx="648">
                  <c:v>1.38836</c:v>
                </c:pt>
                <c:pt idx="649">
                  <c:v>4.5695490000000003</c:v>
                </c:pt>
                <c:pt idx="650">
                  <c:v>1.649842</c:v>
                </c:pt>
                <c:pt idx="651">
                  <c:v>2.0380750000000001</c:v>
                </c:pt>
                <c:pt idx="652">
                  <c:v>1.892865</c:v>
                </c:pt>
                <c:pt idx="653">
                  <c:v>0.93006800000000001</c:v>
                </c:pt>
                <c:pt idx="654">
                  <c:v>1.348015</c:v>
                </c:pt>
                <c:pt idx="655">
                  <c:v>1.703829</c:v>
                </c:pt>
                <c:pt idx="656">
                  <c:v>1.471687</c:v>
                </c:pt>
                <c:pt idx="657">
                  <c:v>1.4130879999999999</c:v>
                </c:pt>
                <c:pt idx="658">
                  <c:v>1.2670779999999999</c:v>
                </c:pt>
                <c:pt idx="659">
                  <c:v>0.99178200000000005</c:v>
                </c:pt>
                <c:pt idx="660">
                  <c:v>2.0084930000000001</c:v>
                </c:pt>
                <c:pt idx="661">
                  <c:v>1.6726490000000001</c:v>
                </c:pt>
                <c:pt idx="662">
                  <c:v>0.82184299999999999</c:v>
                </c:pt>
                <c:pt idx="663">
                  <c:v>0.68170299999999995</c:v>
                </c:pt>
                <c:pt idx="664">
                  <c:v>0.69643200000000005</c:v>
                </c:pt>
                <c:pt idx="665">
                  <c:v>1.345863</c:v>
                </c:pt>
                <c:pt idx="666">
                  <c:v>0.82265100000000002</c:v>
                </c:pt>
                <c:pt idx="667">
                  <c:v>0.87095999999999996</c:v>
                </c:pt>
                <c:pt idx="668">
                  <c:v>0.60514400000000002</c:v>
                </c:pt>
                <c:pt idx="669">
                  <c:v>1.189702</c:v>
                </c:pt>
                <c:pt idx="670">
                  <c:v>0.85256699999999996</c:v>
                </c:pt>
                <c:pt idx="671">
                  <c:v>0.77909200000000001</c:v>
                </c:pt>
                <c:pt idx="672">
                  <c:v>0.82756700000000005</c:v>
                </c:pt>
                <c:pt idx="673">
                  <c:v>1.5469409999999999</c:v>
                </c:pt>
                <c:pt idx="674">
                  <c:v>1.7938639999999999</c:v>
                </c:pt>
                <c:pt idx="675">
                  <c:v>0.99072199999999999</c:v>
                </c:pt>
                <c:pt idx="676">
                  <c:v>0.88685800000000004</c:v>
                </c:pt>
                <c:pt idx="677">
                  <c:v>1.2658389999999999</c:v>
                </c:pt>
                <c:pt idx="678">
                  <c:v>1.1632039999999999</c:v>
                </c:pt>
                <c:pt idx="679">
                  <c:v>1.883397</c:v>
                </c:pt>
                <c:pt idx="680">
                  <c:v>1.314703</c:v>
                </c:pt>
                <c:pt idx="681">
                  <c:v>2.3685610000000001</c:v>
                </c:pt>
                <c:pt idx="682">
                  <c:v>1.4845619999999999</c:v>
                </c:pt>
                <c:pt idx="683">
                  <c:v>1.6405110000000001</c:v>
                </c:pt>
                <c:pt idx="684">
                  <c:v>2.10189</c:v>
                </c:pt>
                <c:pt idx="685">
                  <c:v>1.6755690000000001</c:v>
                </c:pt>
                <c:pt idx="686">
                  <c:v>3.6982699999999999</c:v>
                </c:pt>
                <c:pt idx="687">
                  <c:v>2.542932</c:v>
                </c:pt>
                <c:pt idx="688">
                  <c:v>0.830905</c:v>
                </c:pt>
                <c:pt idx="689">
                  <c:v>0.78347999999999995</c:v>
                </c:pt>
                <c:pt idx="690">
                  <c:v>0.99992899999999996</c:v>
                </c:pt>
                <c:pt idx="691">
                  <c:v>0.73415200000000003</c:v>
                </c:pt>
                <c:pt idx="692">
                  <c:v>0.921265</c:v>
                </c:pt>
                <c:pt idx="693">
                  <c:v>1.354881</c:v>
                </c:pt>
                <c:pt idx="694">
                  <c:v>1.0756749999999999</c:v>
                </c:pt>
                <c:pt idx="695">
                  <c:v>0.960476</c:v>
                </c:pt>
                <c:pt idx="696">
                  <c:v>1.330395</c:v>
                </c:pt>
                <c:pt idx="697">
                  <c:v>1.558333</c:v>
                </c:pt>
                <c:pt idx="698">
                  <c:v>2.1371310000000001</c:v>
                </c:pt>
                <c:pt idx="699">
                  <c:v>1.162847</c:v>
                </c:pt>
                <c:pt idx="700">
                  <c:v>1.459152</c:v>
                </c:pt>
                <c:pt idx="701">
                  <c:v>1.4364440000000001</c:v>
                </c:pt>
                <c:pt idx="702">
                  <c:v>1.283685</c:v>
                </c:pt>
                <c:pt idx="703">
                  <c:v>0.88905500000000004</c:v>
                </c:pt>
                <c:pt idx="704">
                  <c:v>0.73044399999999998</c:v>
                </c:pt>
                <c:pt idx="705">
                  <c:v>1.338284</c:v>
                </c:pt>
                <c:pt idx="706">
                  <c:v>1.280132</c:v>
                </c:pt>
                <c:pt idx="707">
                  <c:v>1.324443</c:v>
                </c:pt>
                <c:pt idx="708">
                  <c:v>1.1649510000000001</c:v>
                </c:pt>
                <c:pt idx="709">
                  <c:v>1.8463290000000001</c:v>
                </c:pt>
                <c:pt idx="710">
                  <c:v>2.9237890000000002</c:v>
                </c:pt>
                <c:pt idx="711">
                  <c:v>2.4583020000000002</c:v>
                </c:pt>
                <c:pt idx="712">
                  <c:v>1.4281250000000001</c:v>
                </c:pt>
                <c:pt idx="713">
                  <c:v>1.2419789999999999</c:v>
                </c:pt>
                <c:pt idx="714">
                  <c:v>1.1233740000000001</c:v>
                </c:pt>
                <c:pt idx="715">
                  <c:v>0.778918</c:v>
                </c:pt>
                <c:pt idx="716">
                  <c:v>1.001536</c:v>
                </c:pt>
                <c:pt idx="717">
                  <c:v>0.75333099999999997</c:v>
                </c:pt>
                <c:pt idx="718">
                  <c:v>0.88287300000000002</c:v>
                </c:pt>
                <c:pt idx="719">
                  <c:v>1.129783</c:v>
                </c:pt>
                <c:pt idx="720">
                  <c:v>1.043728</c:v>
                </c:pt>
                <c:pt idx="721">
                  <c:v>1.0259229999999999</c:v>
                </c:pt>
                <c:pt idx="722">
                  <c:v>1.752351</c:v>
                </c:pt>
                <c:pt idx="723">
                  <c:v>1.327939</c:v>
                </c:pt>
                <c:pt idx="724">
                  <c:v>1.6831970000000001</c:v>
                </c:pt>
                <c:pt idx="725">
                  <c:v>1.3400540000000001</c:v>
                </c:pt>
                <c:pt idx="726">
                  <c:v>2.019666</c:v>
                </c:pt>
                <c:pt idx="727">
                  <c:v>1.526197</c:v>
                </c:pt>
                <c:pt idx="728">
                  <c:v>1.898501</c:v>
                </c:pt>
                <c:pt idx="729">
                  <c:v>2.6785510000000001</c:v>
                </c:pt>
                <c:pt idx="730">
                  <c:v>1.7897909999999999</c:v>
                </c:pt>
                <c:pt idx="731">
                  <c:v>2.6202399999999999</c:v>
                </c:pt>
                <c:pt idx="732">
                  <c:v>1.9600489999999999</c:v>
                </c:pt>
                <c:pt idx="733">
                  <c:v>1.253333</c:v>
                </c:pt>
                <c:pt idx="734">
                  <c:v>1.166725</c:v>
                </c:pt>
                <c:pt idx="735">
                  <c:v>2.5168200000000001</c:v>
                </c:pt>
                <c:pt idx="736">
                  <c:v>1.1999059999999999</c:v>
                </c:pt>
                <c:pt idx="737">
                  <c:v>1.6100540000000001</c:v>
                </c:pt>
                <c:pt idx="738">
                  <c:v>1.34213</c:v>
                </c:pt>
                <c:pt idx="739">
                  <c:v>1.595709</c:v>
                </c:pt>
                <c:pt idx="740">
                  <c:v>1.7854429999999999</c:v>
                </c:pt>
                <c:pt idx="741">
                  <c:v>1.0045329999999999</c:v>
                </c:pt>
                <c:pt idx="742">
                  <c:v>1.344964</c:v>
                </c:pt>
                <c:pt idx="743">
                  <c:v>1.2507760000000001</c:v>
                </c:pt>
                <c:pt idx="744">
                  <c:v>1.2740739999999999</c:v>
                </c:pt>
                <c:pt idx="745">
                  <c:v>0.93759999999999999</c:v>
                </c:pt>
                <c:pt idx="746">
                  <c:v>1.702269</c:v>
                </c:pt>
                <c:pt idx="747">
                  <c:v>2.2279429999999998</c:v>
                </c:pt>
                <c:pt idx="748">
                  <c:v>1.450034</c:v>
                </c:pt>
                <c:pt idx="749">
                  <c:v>1.048791</c:v>
                </c:pt>
                <c:pt idx="750">
                  <c:v>1.1065929999999999</c:v>
                </c:pt>
                <c:pt idx="751">
                  <c:v>1.242489</c:v>
                </c:pt>
                <c:pt idx="752">
                  <c:v>1.305045</c:v>
                </c:pt>
                <c:pt idx="753">
                  <c:v>1.410895</c:v>
                </c:pt>
                <c:pt idx="754">
                  <c:v>1.324508</c:v>
                </c:pt>
                <c:pt idx="755">
                  <c:v>1.465489</c:v>
                </c:pt>
                <c:pt idx="756">
                  <c:v>1.711381</c:v>
                </c:pt>
                <c:pt idx="757">
                  <c:v>1.584117</c:v>
                </c:pt>
                <c:pt idx="758">
                  <c:v>1.473527</c:v>
                </c:pt>
                <c:pt idx="759">
                  <c:v>0.81067400000000001</c:v>
                </c:pt>
                <c:pt idx="760">
                  <c:v>1.098949</c:v>
                </c:pt>
                <c:pt idx="761">
                  <c:v>1.0245109999999999</c:v>
                </c:pt>
                <c:pt idx="762">
                  <c:v>1.176666</c:v>
                </c:pt>
                <c:pt idx="763">
                  <c:v>1.189384</c:v>
                </c:pt>
                <c:pt idx="764">
                  <c:v>1.7679039999999999</c:v>
                </c:pt>
                <c:pt idx="765">
                  <c:v>1.359934</c:v>
                </c:pt>
                <c:pt idx="766">
                  <c:v>1.5599179999999999</c:v>
                </c:pt>
                <c:pt idx="767">
                  <c:v>1.4630590000000001</c:v>
                </c:pt>
                <c:pt idx="768">
                  <c:v>1.4420539999999999</c:v>
                </c:pt>
                <c:pt idx="769">
                  <c:v>1.4041330000000001</c:v>
                </c:pt>
                <c:pt idx="770">
                  <c:v>1.685576</c:v>
                </c:pt>
                <c:pt idx="771">
                  <c:v>1.2538210000000001</c:v>
                </c:pt>
                <c:pt idx="772">
                  <c:v>1.90578</c:v>
                </c:pt>
                <c:pt idx="773">
                  <c:v>1.9906950000000001</c:v>
                </c:pt>
                <c:pt idx="774">
                  <c:v>4.0128969999999997</c:v>
                </c:pt>
                <c:pt idx="775">
                  <c:v>1.4731209999999999</c:v>
                </c:pt>
                <c:pt idx="776">
                  <c:v>1.5668880000000001</c:v>
                </c:pt>
                <c:pt idx="777">
                  <c:v>2.9969640000000002</c:v>
                </c:pt>
                <c:pt idx="778">
                  <c:v>1.6633070000000001</c:v>
                </c:pt>
                <c:pt idx="779">
                  <c:v>2.5287920000000002</c:v>
                </c:pt>
                <c:pt idx="780">
                  <c:v>1.116476</c:v>
                </c:pt>
                <c:pt idx="781">
                  <c:v>1.5872489999999999</c:v>
                </c:pt>
                <c:pt idx="782">
                  <c:v>1.34697</c:v>
                </c:pt>
                <c:pt idx="783">
                  <c:v>3.3332619999999999</c:v>
                </c:pt>
                <c:pt idx="784">
                  <c:v>4.7703939999999996</c:v>
                </c:pt>
                <c:pt idx="785">
                  <c:v>2.463079</c:v>
                </c:pt>
                <c:pt idx="786">
                  <c:v>2.4102450000000002</c:v>
                </c:pt>
                <c:pt idx="787">
                  <c:v>1.2356119999999999</c:v>
                </c:pt>
                <c:pt idx="788">
                  <c:v>2.3872119999999999</c:v>
                </c:pt>
                <c:pt idx="789">
                  <c:v>1.682914</c:v>
                </c:pt>
                <c:pt idx="790">
                  <c:v>1.4041079999999999</c:v>
                </c:pt>
                <c:pt idx="791">
                  <c:v>1.450391</c:v>
                </c:pt>
                <c:pt idx="792">
                  <c:v>1.930048</c:v>
                </c:pt>
                <c:pt idx="793">
                  <c:v>1.585753</c:v>
                </c:pt>
                <c:pt idx="794">
                  <c:v>1.7413780000000001</c:v>
                </c:pt>
                <c:pt idx="795">
                  <c:v>1.606187</c:v>
                </c:pt>
                <c:pt idx="796">
                  <c:v>2.0219999999999998</c:v>
                </c:pt>
                <c:pt idx="797">
                  <c:v>3.252189</c:v>
                </c:pt>
                <c:pt idx="798">
                  <c:v>1.353485</c:v>
                </c:pt>
                <c:pt idx="799">
                  <c:v>1.432377</c:v>
                </c:pt>
                <c:pt idx="800">
                  <c:v>1.5924750000000001</c:v>
                </c:pt>
                <c:pt idx="801">
                  <c:v>1.519441</c:v>
                </c:pt>
                <c:pt idx="802">
                  <c:v>1.6419809999999999</c:v>
                </c:pt>
                <c:pt idx="803">
                  <c:v>1.4978670000000001</c:v>
                </c:pt>
                <c:pt idx="804">
                  <c:v>1.5068429999999999</c:v>
                </c:pt>
                <c:pt idx="805">
                  <c:v>2.0347300000000001</c:v>
                </c:pt>
                <c:pt idx="806">
                  <c:v>2.131405</c:v>
                </c:pt>
                <c:pt idx="807">
                  <c:v>1.8453029999999999</c:v>
                </c:pt>
                <c:pt idx="808">
                  <c:v>1.4603349999999999</c:v>
                </c:pt>
                <c:pt idx="809">
                  <c:v>2.1975989999999999</c:v>
                </c:pt>
                <c:pt idx="810">
                  <c:v>3.1239789999999998</c:v>
                </c:pt>
                <c:pt idx="811">
                  <c:v>0.93956200000000001</c:v>
                </c:pt>
                <c:pt idx="812">
                  <c:v>1.0113030000000001</c:v>
                </c:pt>
                <c:pt idx="813">
                  <c:v>2.2991269999999999</c:v>
                </c:pt>
                <c:pt idx="814">
                  <c:v>1.88426</c:v>
                </c:pt>
                <c:pt idx="815">
                  <c:v>3.0786549999999999</c:v>
                </c:pt>
                <c:pt idx="816">
                  <c:v>2.3633060000000001</c:v>
                </c:pt>
                <c:pt idx="817">
                  <c:v>2.5995050000000002</c:v>
                </c:pt>
                <c:pt idx="818">
                  <c:v>1.734602</c:v>
                </c:pt>
                <c:pt idx="819">
                  <c:v>2.1374550000000001</c:v>
                </c:pt>
                <c:pt idx="820">
                  <c:v>2.0550959999999998</c:v>
                </c:pt>
                <c:pt idx="821">
                  <c:v>1.3968179999999999</c:v>
                </c:pt>
                <c:pt idx="822">
                  <c:v>2.057239</c:v>
                </c:pt>
                <c:pt idx="823">
                  <c:v>1.531515</c:v>
                </c:pt>
                <c:pt idx="824">
                  <c:v>1.858636</c:v>
                </c:pt>
                <c:pt idx="825">
                  <c:v>2.1622319999999999</c:v>
                </c:pt>
                <c:pt idx="826">
                  <c:v>1.3414140000000001</c:v>
                </c:pt>
                <c:pt idx="827">
                  <c:v>1.585602</c:v>
                </c:pt>
                <c:pt idx="828">
                  <c:v>1.101451</c:v>
                </c:pt>
                <c:pt idx="829">
                  <c:v>1.608395</c:v>
                </c:pt>
                <c:pt idx="830">
                  <c:v>1.543544</c:v>
                </c:pt>
                <c:pt idx="831">
                  <c:v>2.6786919999999999</c:v>
                </c:pt>
                <c:pt idx="832">
                  <c:v>5.8653589999999998</c:v>
                </c:pt>
                <c:pt idx="833">
                  <c:v>2.2144810000000001</c:v>
                </c:pt>
                <c:pt idx="834">
                  <c:v>1.4470879999999999</c:v>
                </c:pt>
                <c:pt idx="835">
                  <c:v>2.4373100000000001</c:v>
                </c:pt>
                <c:pt idx="836">
                  <c:v>3.5208279999999998</c:v>
                </c:pt>
                <c:pt idx="837">
                  <c:v>2.2448130000000002</c:v>
                </c:pt>
                <c:pt idx="838">
                  <c:v>1.5118039999999999</c:v>
                </c:pt>
                <c:pt idx="839">
                  <c:v>1.7759959999999999</c:v>
                </c:pt>
                <c:pt idx="840">
                  <c:v>1.828131</c:v>
                </c:pt>
                <c:pt idx="841">
                  <c:v>1.071601</c:v>
                </c:pt>
                <c:pt idx="842">
                  <c:v>1.370233</c:v>
                </c:pt>
                <c:pt idx="843">
                  <c:v>1.380107</c:v>
                </c:pt>
                <c:pt idx="844">
                  <c:v>1.693462</c:v>
                </c:pt>
                <c:pt idx="845">
                  <c:v>1.824732</c:v>
                </c:pt>
                <c:pt idx="846">
                  <c:v>1.7361150000000001</c:v>
                </c:pt>
                <c:pt idx="847">
                  <c:v>1.277652</c:v>
                </c:pt>
                <c:pt idx="848">
                  <c:v>1.6930190000000001</c:v>
                </c:pt>
                <c:pt idx="849">
                  <c:v>1.714996</c:v>
                </c:pt>
                <c:pt idx="850">
                  <c:v>2.540524</c:v>
                </c:pt>
                <c:pt idx="851">
                  <c:v>1.4768289999999999</c:v>
                </c:pt>
                <c:pt idx="852">
                  <c:v>1.249125</c:v>
                </c:pt>
                <c:pt idx="853">
                  <c:v>1.7945329999999999</c:v>
                </c:pt>
                <c:pt idx="854">
                  <c:v>2.2336469999999999</c:v>
                </c:pt>
                <c:pt idx="855">
                  <c:v>3.0546639999999998</c:v>
                </c:pt>
                <c:pt idx="856">
                  <c:v>3.2121620000000002</c:v>
                </c:pt>
                <c:pt idx="857">
                  <c:v>5.3563029999999996</c:v>
                </c:pt>
                <c:pt idx="858">
                  <c:v>1.674982</c:v>
                </c:pt>
                <c:pt idx="859">
                  <c:v>2.995889</c:v>
                </c:pt>
                <c:pt idx="860">
                  <c:v>2.8086850000000001</c:v>
                </c:pt>
                <c:pt idx="861">
                  <c:v>2.3910230000000001</c:v>
                </c:pt>
                <c:pt idx="862">
                  <c:v>1.7303249999999999</c:v>
                </c:pt>
                <c:pt idx="863">
                  <c:v>2.481643</c:v>
                </c:pt>
                <c:pt idx="864">
                  <c:v>4.879791</c:v>
                </c:pt>
                <c:pt idx="865">
                  <c:v>2.8790789999999999</c:v>
                </c:pt>
                <c:pt idx="866">
                  <c:v>3.211938</c:v>
                </c:pt>
                <c:pt idx="867">
                  <c:v>2.9764529999999998</c:v>
                </c:pt>
                <c:pt idx="868">
                  <c:v>6.3201179999999999</c:v>
                </c:pt>
                <c:pt idx="869">
                  <c:v>2.3729979999999999</c:v>
                </c:pt>
                <c:pt idx="870">
                  <c:v>2.0346880000000001</c:v>
                </c:pt>
                <c:pt idx="871">
                  <c:v>2.3340360000000002</c:v>
                </c:pt>
                <c:pt idx="872">
                  <c:v>2.1937280000000001</c:v>
                </c:pt>
                <c:pt idx="873">
                  <c:v>2.9976289999999999</c:v>
                </c:pt>
                <c:pt idx="874">
                  <c:v>1.324411</c:v>
                </c:pt>
                <c:pt idx="875">
                  <c:v>0.902667</c:v>
                </c:pt>
                <c:pt idx="876">
                  <c:v>0.73791899999999999</c:v>
                </c:pt>
                <c:pt idx="877">
                  <c:v>0.89071299999999998</c:v>
                </c:pt>
                <c:pt idx="878">
                  <c:v>0.86937399999999998</c:v>
                </c:pt>
                <c:pt idx="879">
                  <c:v>0.995668</c:v>
                </c:pt>
                <c:pt idx="880">
                  <c:v>1.5330699999999999</c:v>
                </c:pt>
                <c:pt idx="881">
                  <c:v>1.6615009999999999</c:v>
                </c:pt>
                <c:pt idx="882">
                  <c:v>2.1000359999999998</c:v>
                </c:pt>
                <c:pt idx="883">
                  <c:v>1.1951000000000001</c:v>
                </c:pt>
                <c:pt idx="884">
                  <c:v>1.0496110000000001</c:v>
                </c:pt>
                <c:pt idx="885">
                  <c:v>1.1906600000000001</c:v>
                </c:pt>
                <c:pt idx="886">
                  <c:v>1.2074020000000001</c:v>
                </c:pt>
                <c:pt idx="887">
                  <c:v>1.014561</c:v>
                </c:pt>
                <c:pt idx="888">
                  <c:v>1.4480390000000001</c:v>
                </c:pt>
                <c:pt idx="889">
                  <c:v>1.246111</c:v>
                </c:pt>
                <c:pt idx="890">
                  <c:v>1.270508</c:v>
                </c:pt>
                <c:pt idx="891">
                  <c:v>1.639875</c:v>
                </c:pt>
                <c:pt idx="892">
                  <c:v>1.9677210000000001</c:v>
                </c:pt>
                <c:pt idx="893">
                  <c:v>2.6204740000000002</c:v>
                </c:pt>
                <c:pt idx="894">
                  <c:v>1.8435429999999999</c:v>
                </c:pt>
                <c:pt idx="895">
                  <c:v>2.2311030000000001</c:v>
                </c:pt>
                <c:pt idx="896">
                  <c:v>4.59605</c:v>
                </c:pt>
                <c:pt idx="897">
                  <c:v>2.8297110000000001</c:v>
                </c:pt>
                <c:pt idx="898">
                  <c:v>2.1452550000000001</c:v>
                </c:pt>
                <c:pt idx="899">
                  <c:v>1.6675789999999999</c:v>
                </c:pt>
                <c:pt idx="900">
                  <c:v>0.91220500000000004</c:v>
                </c:pt>
                <c:pt idx="901">
                  <c:v>1.5960369999999999</c:v>
                </c:pt>
                <c:pt idx="902">
                  <c:v>1.5862989999999999</c:v>
                </c:pt>
                <c:pt idx="903">
                  <c:v>1.487554</c:v>
                </c:pt>
                <c:pt idx="904">
                  <c:v>1.3213349999999999</c:v>
                </c:pt>
                <c:pt idx="905">
                  <c:v>0.91944700000000001</c:v>
                </c:pt>
                <c:pt idx="906">
                  <c:v>1.026186</c:v>
                </c:pt>
                <c:pt idx="907">
                  <c:v>1.198901</c:v>
                </c:pt>
                <c:pt idx="908">
                  <c:v>1.202512</c:v>
                </c:pt>
                <c:pt idx="909">
                  <c:v>1.484275</c:v>
                </c:pt>
                <c:pt idx="910">
                  <c:v>0.879278</c:v>
                </c:pt>
                <c:pt idx="911">
                  <c:v>1.123597</c:v>
                </c:pt>
                <c:pt idx="912">
                  <c:v>0.96371099999999998</c:v>
                </c:pt>
                <c:pt idx="913">
                  <c:v>1.410236</c:v>
                </c:pt>
                <c:pt idx="914">
                  <c:v>0.78371000000000002</c:v>
                </c:pt>
                <c:pt idx="915">
                  <c:v>0.58430199999999999</c:v>
                </c:pt>
                <c:pt idx="916">
                  <c:v>0.89550300000000005</c:v>
                </c:pt>
                <c:pt idx="917">
                  <c:v>1.423081</c:v>
                </c:pt>
                <c:pt idx="918">
                  <c:v>1.661605</c:v>
                </c:pt>
                <c:pt idx="919">
                  <c:v>1.591415</c:v>
                </c:pt>
                <c:pt idx="920">
                  <c:v>2.1757049999999998</c:v>
                </c:pt>
                <c:pt idx="921">
                  <c:v>2.439222</c:v>
                </c:pt>
                <c:pt idx="922">
                  <c:v>0.92649300000000001</c:v>
                </c:pt>
                <c:pt idx="923">
                  <c:v>0.75512199999999996</c:v>
                </c:pt>
                <c:pt idx="924">
                  <c:v>1.219031</c:v>
                </c:pt>
                <c:pt idx="925">
                  <c:v>1.804894</c:v>
                </c:pt>
                <c:pt idx="926">
                  <c:v>0.72453900000000004</c:v>
                </c:pt>
                <c:pt idx="927">
                  <c:v>0.71666600000000003</c:v>
                </c:pt>
                <c:pt idx="928">
                  <c:v>0.83976899999999999</c:v>
                </c:pt>
                <c:pt idx="929">
                  <c:v>0.89531300000000003</c:v>
                </c:pt>
                <c:pt idx="930">
                  <c:v>1.0791710000000001</c:v>
                </c:pt>
                <c:pt idx="931">
                  <c:v>1.8901779999999999</c:v>
                </c:pt>
                <c:pt idx="932">
                  <c:v>1.673117</c:v>
                </c:pt>
                <c:pt idx="933">
                  <c:v>1.263139</c:v>
                </c:pt>
                <c:pt idx="934">
                  <c:v>3.9310350000000001</c:v>
                </c:pt>
                <c:pt idx="935">
                  <c:v>1.724612</c:v>
                </c:pt>
                <c:pt idx="936">
                  <c:v>2.4509020000000001</c:v>
                </c:pt>
                <c:pt idx="937">
                  <c:v>1.363272</c:v>
                </c:pt>
                <c:pt idx="938">
                  <c:v>0.99907000000000001</c:v>
                </c:pt>
                <c:pt idx="939">
                  <c:v>1.932539</c:v>
                </c:pt>
                <c:pt idx="940">
                  <c:v>1.6292899999999999</c:v>
                </c:pt>
                <c:pt idx="941">
                  <c:v>1.2369429999999999</c:v>
                </c:pt>
                <c:pt idx="942">
                  <c:v>0.95680900000000002</c:v>
                </c:pt>
                <c:pt idx="943">
                  <c:v>1.245209</c:v>
                </c:pt>
                <c:pt idx="944">
                  <c:v>1.0079990000000001</c:v>
                </c:pt>
                <c:pt idx="945">
                  <c:v>1.6519740000000001</c:v>
                </c:pt>
                <c:pt idx="946">
                  <c:v>1.2826470000000001</c:v>
                </c:pt>
                <c:pt idx="947">
                  <c:v>1.7945089999999999</c:v>
                </c:pt>
                <c:pt idx="948">
                  <c:v>1.696949</c:v>
                </c:pt>
                <c:pt idx="949">
                  <c:v>2.5555330000000001</c:v>
                </c:pt>
                <c:pt idx="950">
                  <c:v>0.24571899999999999</c:v>
                </c:pt>
                <c:pt idx="951">
                  <c:v>1.591607</c:v>
                </c:pt>
                <c:pt idx="952">
                  <c:v>1.3501540000000001</c:v>
                </c:pt>
                <c:pt idx="953">
                  <c:v>1.941114</c:v>
                </c:pt>
                <c:pt idx="954">
                  <c:v>2.4533999999999998</c:v>
                </c:pt>
                <c:pt idx="955">
                  <c:v>2.0157910000000001</c:v>
                </c:pt>
                <c:pt idx="956">
                  <c:v>3.083879</c:v>
                </c:pt>
                <c:pt idx="957">
                  <c:v>1.5950599999999999</c:v>
                </c:pt>
                <c:pt idx="958">
                  <c:v>1.560381</c:v>
                </c:pt>
                <c:pt idx="959">
                  <c:v>1.8456220000000001</c:v>
                </c:pt>
                <c:pt idx="960">
                  <c:v>3.254632</c:v>
                </c:pt>
                <c:pt idx="961">
                  <c:v>4.8646539999999998</c:v>
                </c:pt>
                <c:pt idx="962">
                  <c:v>5.431133</c:v>
                </c:pt>
                <c:pt idx="963">
                  <c:v>1.7581770000000001</c:v>
                </c:pt>
                <c:pt idx="964">
                  <c:v>2.1588090000000002</c:v>
                </c:pt>
                <c:pt idx="965">
                  <c:v>1.660007</c:v>
                </c:pt>
                <c:pt idx="966">
                  <c:v>1.174337</c:v>
                </c:pt>
                <c:pt idx="967">
                  <c:v>1.086252</c:v>
                </c:pt>
                <c:pt idx="968">
                  <c:v>1.579941</c:v>
                </c:pt>
                <c:pt idx="969">
                  <c:v>1.082816</c:v>
                </c:pt>
                <c:pt idx="970">
                  <c:v>0.86247099999999999</c:v>
                </c:pt>
                <c:pt idx="971">
                  <c:v>0.56278399999999995</c:v>
                </c:pt>
                <c:pt idx="972">
                  <c:v>1.0250049999999999</c:v>
                </c:pt>
                <c:pt idx="973">
                  <c:v>0.95611100000000004</c:v>
                </c:pt>
                <c:pt idx="974">
                  <c:v>1.6201989999999999</c:v>
                </c:pt>
                <c:pt idx="975">
                  <c:v>1.5038940000000001</c:v>
                </c:pt>
                <c:pt idx="976">
                  <c:v>1.078052</c:v>
                </c:pt>
                <c:pt idx="977">
                  <c:v>1.465932</c:v>
                </c:pt>
                <c:pt idx="978">
                  <c:v>1.635284</c:v>
                </c:pt>
                <c:pt idx="979">
                  <c:v>1.054473</c:v>
                </c:pt>
                <c:pt idx="980">
                  <c:v>1.5805940000000001</c:v>
                </c:pt>
                <c:pt idx="981">
                  <c:v>2.2774369999999999</c:v>
                </c:pt>
                <c:pt idx="982">
                  <c:v>2.6713300000000002</c:v>
                </c:pt>
                <c:pt idx="983">
                  <c:v>3.0950319999999998</c:v>
                </c:pt>
                <c:pt idx="984">
                  <c:v>1.259196</c:v>
                </c:pt>
                <c:pt idx="985">
                  <c:v>1.3623499999999999</c:v>
                </c:pt>
                <c:pt idx="986">
                  <c:v>1.755061</c:v>
                </c:pt>
                <c:pt idx="987">
                  <c:v>1.341412</c:v>
                </c:pt>
                <c:pt idx="988">
                  <c:v>0.87945399999999996</c:v>
                </c:pt>
                <c:pt idx="989">
                  <c:v>0.94671099999999997</c:v>
                </c:pt>
                <c:pt idx="990">
                  <c:v>1.2199150000000001</c:v>
                </c:pt>
                <c:pt idx="991">
                  <c:v>1.4449780000000001</c:v>
                </c:pt>
                <c:pt idx="992">
                  <c:v>1.561823</c:v>
                </c:pt>
                <c:pt idx="993">
                  <c:v>1.946183</c:v>
                </c:pt>
                <c:pt idx="994">
                  <c:v>1.775792</c:v>
                </c:pt>
                <c:pt idx="995">
                  <c:v>2.5358909999999999</c:v>
                </c:pt>
                <c:pt idx="996">
                  <c:v>1.1681900000000001</c:v>
                </c:pt>
                <c:pt idx="997">
                  <c:v>1.176229</c:v>
                </c:pt>
                <c:pt idx="998">
                  <c:v>2.1172909999999998</c:v>
                </c:pt>
                <c:pt idx="999">
                  <c:v>1.74657</c:v>
                </c:pt>
                <c:pt idx="1000">
                  <c:v>1.4828539999999999</c:v>
                </c:pt>
                <c:pt idx="1001">
                  <c:v>2.1632199999999999</c:v>
                </c:pt>
                <c:pt idx="1002">
                  <c:v>5.7799269999999998</c:v>
                </c:pt>
                <c:pt idx="1003">
                  <c:v>1.5456430000000001</c:v>
                </c:pt>
                <c:pt idx="1004">
                  <c:v>1.921902</c:v>
                </c:pt>
                <c:pt idx="1005">
                  <c:v>1.146309</c:v>
                </c:pt>
                <c:pt idx="1006">
                  <c:v>1.0331589999999999</c:v>
                </c:pt>
                <c:pt idx="1007">
                  <c:v>1.226064</c:v>
                </c:pt>
                <c:pt idx="1008">
                  <c:v>1.300594</c:v>
                </c:pt>
                <c:pt idx="1009">
                  <c:v>1.0613699999999999</c:v>
                </c:pt>
                <c:pt idx="1010">
                  <c:v>0.92147599999999996</c:v>
                </c:pt>
                <c:pt idx="1011">
                  <c:v>1.432661</c:v>
                </c:pt>
                <c:pt idx="1012">
                  <c:v>0.92175700000000005</c:v>
                </c:pt>
                <c:pt idx="1013">
                  <c:v>1.5889740000000001</c:v>
                </c:pt>
                <c:pt idx="1014">
                  <c:v>1.733476</c:v>
                </c:pt>
                <c:pt idx="1015">
                  <c:v>1.2299359999999999</c:v>
                </c:pt>
                <c:pt idx="1016">
                  <c:v>1.708251</c:v>
                </c:pt>
                <c:pt idx="1017">
                  <c:v>1.0126630000000001</c:v>
                </c:pt>
                <c:pt idx="1018">
                  <c:v>0.91237299999999999</c:v>
                </c:pt>
                <c:pt idx="1019">
                  <c:v>1.6569449999999999</c:v>
                </c:pt>
                <c:pt idx="1020">
                  <c:v>1.3115349999999999</c:v>
                </c:pt>
                <c:pt idx="1021">
                  <c:v>1.5175890000000001</c:v>
                </c:pt>
                <c:pt idx="1022">
                  <c:v>3.5460440000000002</c:v>
                </c:pt>
                <c:pt idx="1023">
                  <c:v>1.0614760000000001</c:v>
                </c:pt>
                <c:pt idx="1024">
                  <c:v>0.46387299999999998</c:v>
                </c:pt>
                <c:pt idx="1025">
                  <c:v>0.54540500000000003</c:v>
                </c:pt>
                <c:pt idx="1026">
                  <c:v>0.69379199999999996</c:v>
                </c:pt>
                <c:pt idx="1027">
                  <c:v>1.377829</c:v>
                </c:pt>
                <c:pt idx="1028">
                  <c:v>0.99439599999999995</c:v>
                </c:pt>
                <c:pt idx="1029">
                  <c:v>0.54389799999999999</c:v>
                </c:pt>
                <c:pt idx="1030">
                  <c:v>0.53809399999999996</c:v>
                </c:pt>
                <c:pt idx="1031">
                  <c:v>1.1144259999999999</c:v>
                </c:pt>
                <c:pt idx="1032">
                  <c:v>0.62314499999999995</c:v>
                </c:pt>
                <c:pt idx="1033">
                  <c:v>0.46178200000000003</c:v>
                </c:pt>
                <c:pt idx="1034">
                  <c:v>0.76170000000000004</c:v>
                </c:pt>
                <c:pt idx="1035">
                  <c:v>0.86023099999999997</c:v>
                </c:pt>
                <c:pt idx="1036">
                  <c:v>0.735043</c:v>
                </c:pt>
                <c:pt idx="1037">
                  <c:v>1.4472449999999999</c:v>
                </c:pt>
                <c:pt idx="1038">
                  <c:v>1.3543970000000001</c:v>
                </c:pt>
                <c:pt idx="1039">
                  <c:v>0.69490600000000002</c:v>
                </c:pt>
                <c:pt idx="1040">
                  <c:v>1.1129420000000001</c:v>
                </c:pt>
                <c:pt idx="1041">
                  <c:v>0.75968100000000005</c:v>
                </c:pt>
                <c:pt idx="1042">
                  <c:v>1.035668</c:v>
                </c:pt>
                <c:pt idx="1043">
                  <c:v>1.945883</c:v>
                </c:pt>
                <c:pt idx="1044">
                  <c:v>2.5062769999999999</c:v>
                </c:pt>
                <c:pt idx="1045">
                  <c:v>3.937751</c:v>
                </c:pt>
                <c:pt idx="1046">
                  <c:v>1.555777</c:v>
                </c:pt>
                <c:pt idx="1047">
                  <c:v>2.1536680000000001</c:v>
                </c:pt>
                <c:pt idx="1048">
                  <c:v>1.215463</c:v>
                </c:pt>
                <c:pt idx="1049">
                  <c:v>1.7616320000000001</c:v>
                </c:pt>
                <c:pt idx="1050">
                  <c:v>1.1280969999999999</c:v>
                </c:pt>
                <c:pt idx="1051">
                  <c:v>1.944339</c:v>
                </c:pt>
                <c:pt idx="1052">
                  <c:v>1.0728580000000001</c:v>
                </c:pt>
                <c:pt idx="1053">
                  <c:v>1.1066640000000001</c:v>
                </c:pt>
                <c:pt idx="1054">
                  <c:v>1.1283000000000001</c:v>
                </c:pt>
                <c:pt idx="1055">
                  <c:v>1.283795</c:v>
                </c:pt>
                <c:pt idx="1056">
                  <c:v>0.86853199999999997</c:v>
                </c:pt>
                <c:pt idx="1057">
                  <c:v>1.1130910000000001</c:v>
                </c:pt>
                <c:pt idx="1058">
                  <c:v>1.141451</c:v>
                </c:pt>
                <c:pt idx="1059">
                  <c:v>1.178704</c:v>
                </c:pt>
                <c:pt idx="1060">
                  <c:v>1.215325</c:v>
                </c:pt>
                <c:pt idx="1061">
                  <c:v>3.755182</c:v>
                </c:pt>
                <c:pt idx="1062">
                  <c:v>0.81109500000000001</c:v>
                </c:pt>
                <c:pt idx="1063">
                  <c:v>1.098457</c:v>
                </c:pt>
                <c:pt idx="1064">
                  <c:v>1.1948639999999999</c:v>
                </c:pt>
                <c:pt idx="1065">
                  <c:v>0.77149199999999996</c:v>
                </c:pt>
                <c:pt idx="1066">
                  <c:v>0.85623499999999997</c:v>
                </c:pt>
                <c:pt idx="1067">
                  <c:v>1.32359</c:v>
                </c:pt>
                <c:pt idx="1068">
                  <c:v>1.1537219999999999</c:v>
                </c:pt>
                <c:pt idx="1069">
                  <c:v>0.81124300000000005</c:v>
                </c:pt>
                <c:pt idx="1070">
                  <c:v>1.38897</c:v>
                </c:pt>
                <c:pt idx="1071">
                  <c:v>2.0539320000000001</c:v>
                </c:pt>
                <c:pt idx="1072">
                  <c:v>1.019077</c:v>
                </c:pt>
                <c:pt idx="1073">
                  <c:v>0.98849500000000001</c:v>
                </c:pt>
                <c:pt idx="1074">
                  <c:v>1.1695180000000001</c:v>
                </c:pt>
                <c:pt idx="1075">
                  <c:v>1.37774</c:v>
                </c:pt>
                <c:pt idx="1076">
                  <c:v>1.2568569999999999</c:v>
                </c:pt>
                <c:pt idx="1077">
                  <c:v>1.453111</c:v>
                </c:pt>
                <c:pt idx="1078">
                  <c:v>1.692239</c:v>
                </c:pt>
                <c:pt idx="1079">
                  <c:v>4.0107780000000002</c:v>
                </c:pt>
                <c:pt idx="1080">
                  <c:v>3.1511499999999999</c:v>
                </c:pt>
                <c:pt idx="1081">
                  <c:v>1.9512149999999999</c:v>
                </c:pt>
                <c:pt idx="1082">
                  <c:v>1.6684559999999999</c:v>
                </c:pt>
                <c:pt idx="1083">
                  <c:v>1.9468669999999999</c:v>
                </c:pt>
                <c:pt idx="1084">
                  <c:v>1.949756</c:v>
                </c:pt>
                <c:pt idx="1085">
                  <c:v>1.721265</c:v>
                </c:pt>
                <c:pt idx="1086">
                  <c:v>1.5895079999999999</c:v>
                </c:pt>
                <c:pt idx="1087">
                  <c:v>1.746316</c:v>
                </c:pt>
                <c:pt idx="1088">
                  <c:v>1.225517</c:v>
                </c:pt>
                <c:pt idx="1089">
                  <c:v>3.352379</c:v>
                </c:pt>
                <c:pt idx="1090">
                  <c:v>1.8117810000000001</c:v>
                </c:pt>
                <c:pt idx="1091">
                  <c:v>2.2619449999999999</c:v>
                </c:pt>
                <c:pt idx="1092">
                  <c:v>2.6048580000000001</c:v>
                </c:pt>
                <c:pt idx="1093">
                  <c:v>1.8145150000000001</c:v>
                </c:pt>
                <c:pt idx="1094">
                  <c:v>1.71397</c:v>
                </c:pt>
                <c:pt idx="1095">
                  <c:v>3.683538</c:v>
                </c:pt>
                <c:pt idx="1096">
                  <c:v>2.5454469999999998</c:v>
                </c:pt>
                <c:pt idx="1097">
                  <c:v>1.532653</c:v>
                </c:pt>
                <c:pt idx="1098">
                  <c:v>2.7097560000000001</c:v>
                </c:pt>
                <c:pt idx="1099">
                  <c:v>3.3272050000000002</c:v>
                </c:pt>
                <c:pt idx="1100">
                  <c:v>1.929236</c:v>
                </c:pt>
                <c:pt idx="1101">
                  <c:v>2.4958330000000002</c:v>
                </c:pt>
                <c:pt idx="1102">
                  <c:v>1.7627429999999999</c:v>
                </c:pt>
                <c:pt idx="1103">
                  <c:v>1.970612</c:v>
                </c:pt>
                <c:pt idx="1104">
                  <c:v>2.4715159999999998</c:v>
                </c:pt>
                <c:pt idx="1105">
                  <c:v>5.3822140000000003</c:v>
                </c:pt>
                <c:pt idx="1106">
                  <c:v>2.5970909999999998</c:v>
                </c:pt>
                <c:pt idx="1107">
                  <c:v>3.7033649999999998</c:v>
                </c:pt>
                <c:pt idx="1108">
                  <c:v>2.6336050000000002</c:v>
                </c:pt>
                <c:pt idx="1109">
                  <c:v>1.632088</c:v>
                </c:pt>
                <c:pt idx="1110">
                  <c:v>2.0389300000000001</c:v>
                </c:pt>
                <c:pt idx="1111">
                  <c:v>2.6960850000000001</c:v>
                </c:pt>
                <c:pt idx="1112">
                  <c:v>1.7118420000000001</c:v>
                </c:pt>
                <c:pt idx="1113">
                  <c:v>1.4407239999999999</c:v>
                </c:pt>
                <c:pt idx="1114">
                  <c:v>2.1298370000000002</c:v>
                </c:pt>
                <c:pt idx="1115">
                  <c:v>2.290915</c:v>
                </c:pt>
                <c:pt idx="1116">
                  <c:v>2.0318930000000002</c:v>
                </c:pt>
                <c:pt idx="1117">
                  <c:v>2.095135</c:v>
                </c:pt>
                <c:pt idx="1118">
                  <c:v>1.229276</c:v>
                </c:pt>
                <c:pt idx="1119">
                  <c:v>3.4131939999999998</c:v>
                </c:pt>
                <c:pt idx="1120">
                  <c:v>2.0994600000000001</c:v>
                </c:pt>
                <c:pt idx="1121">
                  <c:v>0.92414300000000005</c:v>
                </c:pt>
                <c:pt idx="1122">
                  <c:v>2.062144</c:v>
                </c:pt>
                <c:pt idx="1123">
                  <c:v>2.678023</c:v>
                </c:pt>
                <c:pt idx="1124">
                  <c:v>3.3640300000000001</c:v>
                </c:pt>
                <c:pt idx="1125">
                  <c:v>3.2058059999999999</c:v>
                </c:pt>
                <c:pt idx="1126">
                  <c:v>2.447956</c:v>
                </c:pt>
                <c:pt idx="1127">
                  <c:v>2.3963559999999999</c:v>
                </c:pt>
                <c:pt idx="1128">
                  <c:v>2.4494069999999999</c:v>
                </c:pt>
                <c:pt idx="1129">
                  <c:v>1.222094</c:v>
                </c:pt>
                <c:pt idx="1130">
                  <c:v>1.8244800000000001</c:v>
                </c:pt>
                <c:pt idx="1131">
                  <c:v>2.05552</c:v>
                </c:pt>
                <c:pt idx="1132">
                  <c:v>3.131481</c:v>
                </c:pt>
                <c:pt idx="1133">
                  <c:v>2.780672</c:v>
                </c:pt>
                <c:pt idx="1134">
                  <c:v>4.0369419999999998</c:v>
                </c:pt>
                <c:pt idx="1135">
                  <c:v>2.9080029999999999</c:v>
                </c:pt>
                <c:pt idx="1136">
                  <c:v>2.3534290000000002</c:v>
                </c:pt>
                <c:pt idx="1137">
                  <c:v>4.2156070000000003</c:v>
                </c:pt>
                <c:pt idx="1138">
                  <c:v>2.7175910000000001</c:v>
                </c:pt>
                <c:pt idx="1139">
                  <c:v>4.4726939999999997</c:v>
                </c:pt>
                <c:pt idx="1140">
                  <c:v>3.8673350000000002</c:v>
                </c:pt>
                <c:pt idx="1141">
                  <c:v>2.4602970000000002</c:v>
                </c:pt>
                <c:pt idx="1142">
                  <c:v>2.1244239999999999</c:v>
                </c:pt>
                <c:pt idx="1143">
                  <c:v>2.548089</c:v>
                </c:pt>
                <c:pt idx="1144">
                  <c:v>1.5211330000000001</c:v>
                </c:pt>
                <c:pt idx="1145">
                  <c:v>1.3805620000000001</c:v>
                </c:pt>
                <c:pt idx="1146">
                  <c:v>1.495269</c:v>
                </c:pt>
                <c:pt idx="1147">
                  <c:v>1.733797</c:v>
                </c:pt>
                <c:pt idx="1148">
                  <c:v>2.0429569999999999</c:v>
                </c:pt>
                <c:pt idx="1149">
                  <c:v>2.1204130000000001</c:v>
                </c:pt>
                <c:pt idx="1150">
                  <c:v>1.7027399999999999</c:v>
                </c:pt>
                <c:pt idx="1151">
                  <c:v>2.036708</c:v>
                </c:pt>
                <c:pt idx="1152">
                  <c:v>2.7876720000000001</c:v>
                </c:pt>
                <c:pt idx="1153">
                  <c:v>2.7979479999999999</c:v>
                </c:pt>
                <c:pt idx="1154">
                  <c:v>2.4038810000000002</c:v>
                </c:pt>
                <c:pt idx="1155">
                  <c:v>1.6416269999999999</c:v>
                </c:pt>
                <c:pt idx="1156">
                  <c:v>2.356303</c:v>
                </c:pt>
                <c:pt idx="1157">
                  <c:v>1.6144860000000001</c:v>
                </c:pt>
                <c:pt idx="1158">
                  <c:v>0.83009599999999995</c:v>
                </c:pt>
                <c:pt idx="1159">
                  <c:v>1.7098359999999999</c:v>
                </c:pt>
                <c:pt idx="1160">
                  <c:v>1.9248860000000001</c:v>
                </c:pt>
                <c:pt idx="1161">
                  <c:v>1.7490129999999999</c:v>
                </c:pt>
                <c:pt idx="1162">
                  <c:v>1.5324770000000001</c:v>
                </c:pt>
                <c:pt idx="1163">
                  <c:v>2.4894440000000002</c:v>
                </c:pt>
                <c:pt idx="1164">
                  <c:v>1.5595559999999999</c:v>
                </c:pt>
                <c:pt idx="1165">
                  <c:v>1.7644880000000001</c:v>
                </c:pt>
                <c:pt idx="1166">
                  <c:v>2.003069</c:v>
                </c:pt>
                <c:pt idx="1167">
                  <c:v>2.2298909999999998</c:v>
                </c:pt>
                <c:pt idx="1168">
                  <c:v>1.912868</c:v>
                </c:pt>
                <c:pt idx="1169">
                  <c:v>1.748634</c:v>
                </c:pt>
                <c:pt idx="1170">
                  <c:v>2.207176</c:v>
                </c:pt>
                <c:pt idx="1171">
                  <c:v>1.5756319999999999</c:v>
                </c:pt>
                <c:pt idx="1172">
                  <c:v>2.611218</c:v>
                </c:pt>
                <c:pt idx="1173">
                  <c:v>3.0413700000000001</c:v>
                </c:pt>
                <c:pt idx="1174">
                  <c:v>2.1238899999999998</c:v>
                </c:pt>
                <c:pt idx="1175">
                  <c:v>2.768211</c:v>
                </c:pt>
                <c:pt idx="1176">
                  <c:v>4.1476490000000004</c:v>
                </c:pt>
                <c:pt idx="1177">
                  <c:v>3.7121430000000002</c:v>
                </c:pt>
                <c:pt idx="1178">
                  <c:v>3.469163</c:v>
                </c:pt>
                <c:pt idx="1179">
                  <c:v>1.634682</c:v>
                </c:pt>
                <c:pt idx="1180">
                  <c:v>2.2267420000000002</c:v>
                </c:pt>
                <c:pt idx="1181">
                  <c:v>5.6878609999999998</c:v>
                </c:pt>
                <c:pt idx="1182">
                  <c:v>1.630887</c:v>
                </c:pt>
                <c:pt idx="1183">
                  <c:v>1.7865359999999999</c:v>
                </c:pt>
                <c:pt idx="1184">
                  <c:v>1.989749</c:v>
                </c:pt>
                <c:pt idx="1185">
                  <c:v>3.2445759999999999</c:v>
                </c:pt>
                <c:pt idx="1186">
                  <c:v>2.8270379999999999</c:v>
                </c:pt>
                <c:pt idx="1187">
                  <c:v>2.70465</c:v>
                </c:pt>
                <c:pt idx="1188">
                  <c:v>3.315051</c:v>
                </c:pt>
                <c:pt idx="1189">
                  <c:v>2.7335419999999999</c:v>
                </c:pt>
                <c:pt idx="1190">
                  <c:v>2.7991649999999999</c:v>
                </c:pt>
                <c:pt idx="1191">
                  <c:v>3.0105119999999999</c:v>
                </c:pt>
                <c:pt idx="1192">
                  <c:v>2.7599420000000001</c:v>
                </c:pt>
                <c:pt idx="1193">
                  <c:v>2.4717030000000002</c:v>
                </c:pt>
                <c:pt idx="1194">
                  <c:v>2.194404</c:v>
                </c:pt>
                <c:pt idx="1195">
                  <c:v>2.127821</c:v>
                </c:pt>
                <c:pt idx="1196">
                  <c:v>2.0838269999999999</c:v>
                </c:pt>
                <c:pt idx="1197">
                  <c:v>1.479878</c:v>
                </c:pt>
                <c:pt idx="1198">
                  <c:v>2.2274020000000001</c:v>
                </c:pt>
                <c:pt idx="1199">
                  <c:v>1.4860770000000001</c:v>
                </c:pt>
                <c:pt idx="1200">
                  <c:v>2.4143279999999998</c:v>
                </c:pt>
                <c:pt idx="1201">
                  <c:v>1.9344030000000001</c:v>
                </c:pt>
                <c:pt idx="1202">
                  <c:v>1.5554840000000001</c:v>
                </c:pt>
                <c:pt idx="1203">
                  <c:v>2.334908</c:v>
                </c:pt>
                <c:pt idx="1204">
                  <c:v>1.64605</c:v>
                </c:pt>
                <c:pt idx="1205">
                  <c:v>2.8057340000000002</c:v>
                </c:pt>
                <c:pt idx="1206">
                  <c:v>2.632959</c:v>
                </c:pt>
                <c:pt idx="1207">
                  <c:v>3.9542470000000001</c:v>
                </c:pt>
                <c:pt idx="1208">
                  <c:v>5.8553009999999999</c:v>
                </c:pt>
                <c:pt idx="1209">
                  <c:v>1.606069</c:v>
                </c:pt>
                <c:pt idx="1210">
                  <c:v>1.6404019999999999</c:v>
                </c:pt>
                <c:pt idx="1211">
                  <c:v>2.3444400000000001</c:v>
                </c:pt>
                <c:pt idx="1212">
                  <c:v>2.1230329999999999</c:v>
                </c:pt>
                <c:pt idx="1213">
                  <c:v>1.679176</c:v>
                </c:pt>
                <c:pt idx="1214">
                  <c:v>1.741171</c:v>
                </c:pt>
                <c:pt idx="1215">
                  <c:v>2.0010309999999998</c:v>
                </c:pt>
                <c:pt idx="1216">
                  <c:v>1.6173820000000001</c:v>
                </c:pt>
                <c:pt idx="1217">
                  <c:v>2.428598</c:v>
                </c:pt>
                <c:pt idx="1218">
                  <c:v>1.6795</c:v>
                </c:pt>
                <c:pt idx="1219">
                  <c:v>1.6461140000000001</c:v>
                </c:pt>
                <c:pt idx="1220">
                  <c:v>2.1315930000000001</c:v>
                </c:pt>
                <c:pt idx="1221">
                  <c:v>2.4174000000000002</c:v>
                </c:pt>
                <c:pt idx="1222">
                  <c:v>2.298854</c:v>
                </c:pt>
                <c:pt idx="1223">
                  <c:v>1.5240370000000001</c:v>
                </c:pt>
                <c:pt idx="1224">
                  <c:v>2.5289280000000001</c:v>
                </c:pt>
                <c:pt idx="1225">
                  <c:v>3.798394</c:v>
                </c:pt>
                <c:pt idx="1226">
                  <c:v>2.4103050000000001</c:v>
                </c:pt>
                <c:pt idx="1227">
                  <c:v>2.3457119999999998</c:v>
                </c:pt>
                <c:pt idx="1228">
                  <c:v>3.483981</c:v>
                </c:pt>
                <c:pt idx="1229">
                  <c:v>4.4752090000000004</c:v>
                </c:pt>
                <c:pt idx="1230">
                  <c:v>1.741644</c:v>
                </c:pt>
                <c:pt idx="1231">
                  <c:v>2.0878420000000002</c:v>
                </c:pt>
                <c:pt idx="1232">
                  <c:v>1.224059</c:v>
                </c:pt>
                <c:pt idx="1233">
                  <c:v>2.0969760000000002</c:v>
                </c:pt>
                <c:pt idx="1234">
                  <c:v>1.9347160000000001</c:v>
                </c:pt>
                <c:pt idx="1235">
                  <c:v>2.137794</c:v>
                </c:pt>
                <c:pt idx="1236">
                  <c:v>2.0099450000000001</c:v>
                </c:pt>
                <c:pt idx="1237">
                  <c:v>1.8042400000000001</c:v>
                </c:pt>
                <c:pt idx="1238">
                  <c:v>2.3630279999999999</c:v>
                </c:pt>
                <c:pt idx="1239">
                  <c:v>1.5904910000000001</c:v>
                </c:pt>
                <c:pt idx="1240">
                  <c:v>1.590711</c:v>
                </c:pt>
                <c:pt idx="1241">
                  <c:v>1.66781</c:v>
                </c:pt>
                <c:pt idx="1242">
                  <c:v>1.738013</c:v>
                </c:pt>
              </c:numCache>
            </c:numRef>
          </c:val>
          <c:extLst>
            <c:ext xmlns:c16="http://schemas.microsoft.com/office/drawing/2014/chart" uri="{C3380CC4-5D6E-409C-BE32-E72D297353CC}">
              <c16:uniqueId val="{00000000-CBC5-40EC-B117-1F758C5A985E}"/>
            </c:ext>
          </c:extLst>
        </c:ser>
        <c:dLbls>
          <c:showLegendKey val="0"/>
          <c:showVal val="0"/>
          <c:showCatName val="0"/>
          <c:showSerName val="0"/>
          <c:showPercent val="0"/>
          <c:showBubbleSize val="0"/>
        </c:dLbls>
        <c:axId val="1583308815"/>
        <c:axId val="1583306895"/>
      </c:areaChart>
      <c:dateAx>
        <c:axId val="158330881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6895"/>
        <c:crosses val="autoZero"/>
        <c:auto val="1"/>
        <c:lblOffset val="100"/>
        <c:baseTimeUnit val="days"/>
      </c:dateAx>
      <c:valAx>
        <c:axId val="1583306895"/>
        <c:scaling>
          <c:orientation val="minMax"/>
          <c:max val="10"/>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308815"/>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972222222222222"/>
          <c:y val="0.22453703703703703"/>
          <c:w val="0.46388888888888891"/>
          <c:h val="0.77314814814814814"/>
        </c:manualLayout>
      </c:layout>
      <c:pieChart>
        <c:varyColors val="1"/>
        <c:ser>
          <c:idx val="0"/>
          <c:order val="0"/>
          <c:spPr>
            <a:ln w="12700" cmpd="sng">
              <a:solidFill>
                <a:schemeClr val="bg1">
                  <a:alpha val="94000"/>
                </a:schemeClr>
              </a:solidFill>
            </a:ln>
          </c:spPr>
          <c:dPt>
            <c:idx val="0"/>
            <c:bubble3D val="0"/>
            <c:spPr>
              <a:solidFill>
                <a:schemeClr val="accent4"/>
              </a:solidFill>
              <a:ln w="12700" cmpd="sng">
                <a:solidFill>
                  <a:schemeClr val="bg1">
                    <a:alpha val="94000"/>
                  </a:schemeClr>
                </a:solidFill>
              </a:ln>
              <a:effectLst/>
            </c:spPr>
            <c:extLst>
              <c:ext xmlns:c16="http://schemas.microsoft.com/office/drawing/2014/chart" uri="{C3380CC4-5D6E-409C-BE32-E72D297353CC}">
                <c16:uniqueId val="{00000003-36C8-4E59-B515-91B6221ECE22}"/>
              </c:ext>
            </c:extLst>
          </c:dPt>
          <c:dPt>
            <c:idx val="1"/>
            <c:bubble3D val="0"/>
            <c:spPr>
              <a:solidFill>
                <a:srgbClr val="002060"/>
              </a:solidFill>
              <a:ln w="12700" cmpd="sng">
                <a:solidFill>
                  <a:schemeClr val="bg1">
                    <a:alpha val="94000"/>
                  </a:schemeClr>
                </a:solidFill>
              </a:ln>
              <a:effectLst/>
            </c:spPr>
            <c:extLst>
              <c:ext xmlns:c16="http://schemas.microsoft.com/office/drawing/2014/chart" uri="{C3380CC4-5D6E-409C-BE32-E72D297353CC}">
                <c16:uniqueId val="{00000001-36C8-4E59-B515-91B6221ECE22}"/>
              </c:ext>
            </c:extLst>
          </c:dPt>
          <c:dPt>
            <c:idx val="2"/>
            <c:bubble3D val="0"/>
            <c:spPr>
              <a:solidFill>
                <a:schemeClr val="accent4">
                  <a:lumMod val="40000"/>
                  <a:lumOff val="60000"/>
                </a:schemeClr>
              </a:solidFill>
              <a:ln w="12700" cmpd="sng">
                <a:solidFill>
                  <a:schemeClr val="bg1">
                    <a:alpha val="94000"/>
                  </a:schemeClr>
                </a:solidFill>
              </a:ln>
              <a:effectLst/>
            </c:spPr>
            <c:extLst>
              <c:ext xmlns:c16="http://schemas.microsoft.com/office/drawing/2014/chart" uri="{C3380CC4-5D6E-409C-BE32-E72D297353CC}">
                <c16:uniqueId val="{00000002-36C8-4E59-B515-91B6221ECE22}"/>
              </c:ext>
            </c:extLst>
          </c:dPt>
          <c:dPt>
            <c:idx val="3"/>
            <c:bubble3D val="0"/>
            <c:spPr>
              <a:solidFill>
                <a:schemeClr val="accent4"/>
              </a:solidFill>
              <a:ln w="12700" cmpd="sng">
                <a:solidFill>
                  <a:schemeClr val="bg1">
                    <a:alpha val="94000"/>
                  </a:schemeClr>
                </a:solidFill>
              </a:ln>
              <a:effectLst/>
            </c:spPr>
            <c:extLst>
              <c:ext xmlns:c16="http://schemas.microsoft.com/office/drawing/2014/chart" uri="{C3380CC4-5D6E-409C-BE32-E72D297353CC}">
                <c16:uniqueId val="{00000007-92E0-4D92-99B8-FB7ABAAC718D}"/>
              </c:ext>
            </c:extLst>
          </c:dPt>
          <c:dLbls>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'input sheet'!$F$8:$F$11</c:f>
              <c:strCache>
                <c:ptCount val="4"/>
                <c:pt idx="0">
                  <c:v>FIIs </c:v>
                </c:pt>
                <c:pt idx="1">
                  <c:v>DIIs </c:v>
                </c:pt>
                <c:pt idx="2">
                  <c:v>Public &amp; Government</c:v>
                </c:pt>
                <c:pt idx="3">
                  <c:v>Promoters </c:v>
                </c:pt>
              </c:strCache>
            </c:strRef>
          </c:cat>
          <c:val>
            <c:numRef>
              <c:f>'input sheet'!$G$8:$G$11</c:f>
              <c:numCache>
                <c:formatCode>0.00%</c:formatCode>
                <c:ptCount val="4"/>
                <c:pt idx="0">
                  <c:v>0.1018</c:v>
                </c:pt>
                <c:pt idx="1">
                  <c:v>0.15989999999999999</c:v>
                </c:pt>
                <c:pt idx="2">
                  <c:v>0.1193</c:v>
                </c:pt>
                <c:pt idx="3">
                  <c:v>0.61899999999999999</c:v>
                </c:pt>
              </c:numCache>
            </c:numRef>
          </c:val>
          <c:extLst>
            <c:ext xmlns:c16="http://schemas.microsoft.com/office/drawing/2014/chart" uri="{C3380CC4-5D6E-409C-BE32-E72D297353CC}">
              <c16:uniqueId val="{00000000-36C8-4E59-B515-91B6221ECE2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chart>
  <c:spPr>
    <a:solidFill>
      <a:schemeClr val="bg1"/>
    </a:solidFill>
    <a:ln w="1905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D9-4227-84C1-3B6D92D383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D9-4227-84C1-3B6D92D383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D9-4227-84C1-3B6D92D383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D9-4227-84C1-3B6D92D3837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'input sheet'!$F$8:$F$11</c:f>
              <c:strCache>
                <c:ptCount val="4"/>
                <c:pt idx="0">
                  <c:v>FIIs </c:v>
                </c:pt>
                <c:pt idx="1">
                  <c:v>DIIs </c:v>
                </c:pt>
                <c:pt idx="2">
                  <c:v>Public &amp; Government</c:v>
                </c:pt>
                <c:pt idx="3">
                  <c:v>Promoters </c:v>
                </c:pt>
              </c:strCache>
            </c:strRef>
          </c:cat>
          <c:val>
            <c:numRef>
              <c:f>'input sheet'!$G$8:$G$11</c:f>
              <c:numCache>
                <c:formatCode>0.00%</c:formatCode>
                <c:ptCount val="4"/>
                <c:pt idx="0">
                  <c:v>0.1018</c:v>
                </c:pt>
                <c:pt idx="1">
                  <c:v>0.15989999999999999</c:v>
                </c:pt>
                <c:pt idx="2">
                  <c:v>0.1193</c:v>
                </c:pt>
                <c:pt idx="3">
                  <c:v>0.61899999999999999</c:v>
                </c:pt>
              </c:numCache>
            </c:numRef>
          </c:val>
          <c:extLst>
            <c:ext xmlns:c16="http://schemas.microsoft.com/office/drawing/2014/chart" uri="{C3380CC4-5D6E-409C-BE32-E72D297353CC}">
              <c16:uniqueId val="{00000000-DC07-4DA0-BE3D-5C4F99FBF78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clusteredColumn" uniqueId="{7EC1E101-5300-44DD-8F51-1B3CBA5C73A4}">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BB70EEDB-4FB2-4200-9076-2A1B734F71CA}">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clusteredColumn" uniqueId="{27A23CAD-3995-4912-AA5B-76F2C02F0C1B}">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Daily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rgbClr val="000000"/>
              </a:solidFill>
              <a:latin typeface="Calibri"/>
            </a:rPr>
            <a:t>Daily Distribution</a:t>
          </a:r>
        </a:p>
      </cx:txPr>
    </cx:title>
    <cx:plotArea>
      <cx:plotAreaRegion>
        <cx:series layoutId="clusteredColumn" uniqueId="{27A23CAD-3995-4912-AA5B-76F2C02F0C1B}">
          <cx:spPr>
            <a:solidFill>
              <a:srgbClr val="2C41CA"/>
            </a:solidFill>
          </cx:spPr>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F437BFFA-D101-41C9-834E-910FA14AB3A2}">
          <cx:dataId val="0"/>
          <cx:layoutPr>
            <cx:binning intervalClosed="r"/>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b="1"/>
          </a:pPr>
          <a:r>
            <a:rPr lang="en-US" sz="1400" b="1" i="0" u="none" strike="noStrike" baseline="0">
              <a:solidFill>
                <a:schemeClr val="tx1"/>
              </a:solidFill>
              <a:latin typeface="Calibri" panose="020F0502020204030204"/>
            </a:rPr>
            <a:t>Daily Return Distribution</a:t>
          </a:r>
        </a:p>
      </cx:txPr>
    </cx:title>
    <cx:plotArea>
      <cx:plotAreaRegion>
        <cx:series layoutId="clusteredColumn" uniqueId="{F437BFFA-D101-41C9-834E-910FA14AB3A2}">
          <cx:spPr>
            <a:solidFill>
              <a:srgbClr val="2C41CA"/>
            </a:solidFill>
          </cx:spPr>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_xlchart.v1.8</cx:f>
      </cx:numDim>
    </cx:data>
    <cx:data id="2">
      <cx:numDim type="val">
        <cx:f>_xlchart.v1.9</cx:f>
      </cx:numDim>
    </cx:data>
  </cx:chartData>
  <cx:chart>
    <cx:title pos="t" align="ctr" overlay="0"/>
    <cx:plotArea>
      <cx:plotAreaRegion>
        <cx:series layoutId="clusteredColumn" uniqueId="{B45314C6-F3C1-42D0-9368-4FA0E060CD4C}" formatIdx="0">
          <cx:tx>
            <cx:txData>
              <cx:f>_xlchart.v1.7</cx:f>
              <cx:v>total TIME</cx:v>
            </cx:txData>
          </cx:tx>
          <cx:dataId val="0"/>
          <cx:layoutPr>
            <cx:binning intervalClosed="r">
              <cx:binSize val="0.5"/>
            </cx:binning>
          </cx:layoutPr>
        </cx:series>
        <cx:series layoutId="clusteredColumn" hidden="1" uniqueId="{00000004-1E2E-4828-A983-950975A38DD9}" formatIdx="0">
          <cx:tx>
            <cx:txData>
              <cx:f/>
              <cx:v>x</cx:v>
            </cx:txData>
          </cx:tx>
          <cx:dataId val="1"/>
          <cx:layoutPr>
            <cx:binning intervalClosed="r"/>
          </cx:layoutPr>
        </cx:series>
        <cx:series layoutId="clusteredColumn" hidden="1" uniqueId="{00000005-1E2E-4828-A983-950975A38DD9}" formatIdx="0">
          <cx:tx>
            <cx:txData>
              <cx:f/>
              <cx:v>y</cx:v>
            </cx:txData>
          </cx:tx>
          <cx:dataId val="2"/>
          <cx:layoutPr>
            <cx:binning intervalClosed="r"/>
          </cx:layoutPr>
        </cx:series>
      </cx:plotAreaRegion>
      <cx:axis id="0">
        <cx:catScaling gapWidth="0"/>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image" Target="../media/image2.png"/><Relationship Id="rId4" Type="http://schemas.microsoft.com/office/2014/relationships/chartEx" Target="../charts/chartEx4.xml"/></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4/relationships/chartEx" Target="../charts/chartEx6.xml"/><Relationship Id="rId1" Type="http://schemas.microsoft.com/office/2014/relationships/chartEx" Target="../charts/chartEx5.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microsoft.com/office/2014/relationships/chartEx" Target="../charts/chartEx7.xml"/></Relationships>
</file>

<file path=xl/drawings/drawing1.xml><?xml version="1.0" encoding="utf-8"?>
<xdr:wsDr xmlns:xdr="http://schemas.openxmlformats.org/drawingml/2006/spreadsheetDrawing" xmlns:a="http://schemas.openxmlformats.org/drawingml/2006/main">
  <xdr:twoCellAnchor>
    <xdr:from>
      <xdr:col>7</xdr:col>
      <xdr:colOff>101601</xdr:colOff>
      <xdr:row>29</xdr:row>
      <xdr:rowOff>169334</xdr:rowOff>
    </xdr:from>
    <xdr:to>
      <xdr:col>11</xdr:col>
      <xdr:colOff>25401</xdr:colOff>
      <xdr:row>39</xdr:row>
      <xdr:rowOff>76199</xdr:rowOff>
    </xdr:to>
    <xdr:graphicFrame macro="">
      <xdr:nvGraphicFramePr>
        <xdr:cNvPr id="7" name="Chart 6">
          <a:extLst>
            <a:ext uri="{FF2B5EF4-FFF2-40B4-BE49-F238E27FC236}">
              <a16:creationId xmlns:a16="http://schemas.microsoft.com/office/drawing/2014/main" id="{B2DD326C-AE83-4A65-8599-DD697BD89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160867</xdr:colOff>
      <xdr:row>7</xdr:row>
      <xdr:rowOff>0</xdr:rowOff>
    </xdr:from>
    <xdr:to>
      <xdr:col>11</xdr:col>
      <xdr:colOff>101600</xdr:colOff>
      <xdr:row>16</xdr:row>
      <xdr:rowOff>127000</xdr:rowOff>
    </xdr:to>
    <xdr:graphicFrame macro="">
      <xdr:nvGraphicFramePr>
        <xdr:cNvPr id="8" name="Chart 7">
          <a:extLst>
            <a:ext uri="{FF2B5EF4-FFF2-40B4-BE49-F238E27FC236}">
              <a16:creationId xmlns:a16="http://schemas.microsoft.com/office/drawing/2014/main" id="{1C50EF3D-A67A-4E1C-8516-38A451E2A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110066</xdr:colOff>
      <xdr:row>20</xdr:row>
      <xdr:rowOff>59266</xdr:rowOff>
    </xdr:from>
    <xdr:to>
      <xdr:col>11</xdr:col>
      <xdr:colOff>126999</xdr:colOff>
      <xdr:row>27</xdr:row>
      <xdr:rowOff>101601</xdr:rowOff>
    </xdr:to>
    <xdr:graphicFrame macro="">
      <xdr:nvGraphicFramePr>
        <xdr:cNvPr id="9" name="Chart 8">
          <a:extLst>
            <a:ext uri="{FF2B5EF4-FFF2-40B4-BE49-F238E27FC236}">
              <a16:creationId xmlns:a16="http://schemas.microsoft.com/office/drawing/2014/main" id="{990D13CE-B274-4444-9590-4FECF8BA3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122137</xdr:colOff>
      <xdr:row>3</xdr:row>
      <xdr:rowOff>137076</xdr:rowOff>
    </xdr:from>
    <xdr:to>
      <xdr:col>1</xdr:col>
      <xdr:colOff>2204682</xdr:colOff>
      <xdr:row>3</xdr:row>
      <xdr:rowOff>830495</xdr:rowOff>
    </xdr:to>
    <xdr:pic>
      <xdr:nvPicPr>
        <xdr:cNvPr id="3" name="Picture 2" descr="Hindustan Unilever Logo - PNG Logo Vector Brand Downloads (SVG, EPS)">
          <a:extLst>
            <a:ext uri="{FF2B5EF4-FFF2-40B4-BE49-F238E27FC236}">
              <a16:creationId xmlns:a16="http://schemas.microsoft.com/office/drawing/2014/main" id="{59E5EC25-71CE-496B-9DC2-68F9AADF749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9137" y="628143"/>
          <a:ext cx="2082545" cy="69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137986</xdr:colOff>
      <xdr:row>1</xdr:row>
      <xdr:rowOff>178899</xdr:rowOff>
    </xdr:from>
    <xdr:to>
      <xdr:col>12</xdr:col>
      <xdr:colOff>437451</xdr:colOff>
      <xdr:row>5</xdr:row>
      <xdr:rowOff>149431</xdr:rowOff>
    </xdr:to>
    <xdr:pic>
      <xdr:nvPicPr>
        <xdr:cNvPr id="2" name="Picture 1" descr="Hindustan Unilever Logo - PNG Logo Vector Brand Downloads (SVG, EPS)">
          <a:extLst>
            <a:ext uri="{FF2B5EF4-FFF2-40B4-BE49-F238E27FC236}">
              <a16:creationId xmlns:a16="http://schemas.microsoft.com/office/drawing/2014/main" id="{46497E5C-C1A7-43F1-B547-428049CB78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6105" y="360869"/>
          <a:ext cx="2073674" cy="884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137986</xdr:colOff>
      <xdr:row>60</xdr:row>
      <xdr:rowOff>178899</xdr:rowOff>
    </xdr:from>
    <xdr:ext cx="2073674" cy="884363"/>
    <xdr:pic>
      <xdr:nvPicPr>
        <xdr:cNvPr id="3" name="Picture 2" descr="Hindustan Unilever Logo - PNG Logo Vector Brand Downloads (SVG, EPS)">
          <a:extLst>
            <a:ext uri="{FF2B5EF4-FFF2-40B4-BE49-F238E27FC236}">
              <a16:creationId xmlns:a16="http://schemas.microsoft.com/office/drawing/2014/main" id="{AA577720-1819-4E6D-B85A-0EB447BC89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16105" y="322769"/>
          <a:ext cx="2073674" cy="884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175229</xdr:colOff>
      <xdr:row>1</xdr:row>
      <xdr:rowOff>153154</xdr:rowOff>
    </xdr:from>
    <xdr:to>
      <xdr:col>11</xdr:col>
      <xdr:colOff>541181</xdr:colOff>
      <xdr:row>6</xdr:row>
      <xdr:rowOff>0</xdr:rowOff>
    </xdr:to>
    <xdr:pic>
      <xdr:nvPicPr>
        <xdr:cNvPr id="2" name="Picture 1" descr="Hindustan Unilever Logo - PNG Logo Vector Brand Downloads (SVG, EPS)">
          <a:extLst>
            <a:ext uri="{FF2B5EF4-FFF2-40B4-BE49-F238E27FC236}">
              <a16:creationId xmlns:a16="http://schemas.microsoft.com/office/drawing/2014/main" id="{B7AAC1AA-B314-4A6C-A703-356B5AEA4F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90064" y="337374"/>
          <a:ext cx="2074172" cy="968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501452</xdr:colOff>
      <xdr:row>2</xdr:row>
      <xdr:rowOff>155365</xdr:rowOff>
    </xdr:from>
    <xdr:to>
      <xdr:col>14</xdr:col>
      <xdr:colOff>278947</xdr:colOff>
      <xdr:row>7</xdr:row>
      <xdr:rowOff>42335</xdr:rowOff>
    </xdr:to>
    <xdr:pic>
      <xdr:nvPicPr>
        <xdr:cNvPr id="2" name="Picture 1" descr="Hindustan Unilever Logo - PNG Logo Vector Brand Downloads (SVG, EPS)">
          <a:extLst>
            <a:ext uri="{FF2B5EF4-FFF2-40B4-BE49-F238E27FC236}">
              <a16:creationId xmlns:a16="http://schemas.microsoft.com/office/drawing/2014/main" id="{FFFC3A7E-ACD5-4238-ADFE-EA1E4F47B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30952" y="515198"/>
          <a:ext cx="2074078" cy="998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434142</xdr:colOff>
      <xdr:row>2</xdr:row>
      <xdr:rowOff>15240</xdr:rowOff>
    </xdr:from>
    <xdr:to>
      <xdr:col>14</xdr:col>
      <xdr:colOff>1106987</xdr:colOff>
      <xdr:row>5</xdr:row>
      <xdr:rowOff>161259</xdr:rowOff>
    </xdr:to>
    <xdr:pic>
      <xdr:nvPicPr>
        <xdr:cNvPr id="2" name="Picture 1" descr="Hindustan Unilever Logo - PNG Logo Vector Brand Downloads (SVG, EPS)">
          <a:extLst>
            <a:ext uri="{FF2B5EF4-FFF2-40B4-BE49-F238E27FC236}">
              <a16:creationId xmlns:a16="http://schemas.microsoft.com/office/drawing/2014/main" id="{70BA9AC2-C74E-43DF-B8F8-43671F51F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3662" y="381000"/>
          <a:ext cx="2082545" cy="892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666770</xdr:colOff>
      <xdr:row>1</xdr:row>
      <xdr:rowOff>127264</xdr:rowOff>
    </xdr:from>
    <xdr:to>
      <xdr:col>9</xdr:col>
      <xdr:colOff>754452</xdr:colOff>
      <xdr:row>5</xdr:row>
      <xdr:rowOff>148898</xdr:rowOff>
    </xdr:to>
    <xdr:pic>
      <xdr:nvPicPr>
        <xdr:cNvPr id="3" name="Picture 2" descr="Hindustan Unilever Logo - PNG Logo Vector Brand Downloads (SVG, EPS)">
          <a:extLst>
            <a:ext uri="{FF2B5EF4-FFF2-40B4-BE49-F238E27FC236}">
              <a16:creationId xmlns:a16="http://schemas.microsoft.com/office/drawing/2014/main" id="{2DC7B795-7BB6-4B62-8AC7-5A40D1D5E5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54839" y="311195"/>
          <a:ext cx="2084647" cy="95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57998</xdr:colOff>
      <xdr:row>2</xdr:row>
      <xdr:rowOff>2430</xdr:rowOff>
    </xdr:from>
    <xdr:to>
      <xdr:col>12</xdr:col>
      <xdr:colOff>704215</xdr:colOff>
      <xdr:row>6</xdr:row>
      <xdr:rowOff>50242</xdr:rowOff>
    </xdr:to>
    <xdr:pic>
      <xdr:nvPicPr>
        <xdr:cNvPr id="2" name="Picture 1" descr="Hindustan Unilever Logo - PNG Logo Vector Brand Downloads (SVG, EPS)">
          <a:extLst>
            <a:ext uri="{FF2B5EF4-FFF2-40B4-BE49-F238E27FC236}">
              <a16:creationId xmlns:a16="http://schemas.microsoft.com/office/drawing/2014/main" id="{D9DA7770-B34D-433B-9AE5-832635908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59954" y="370870"/>
          <a:ext cx="2086481" cy="952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309571</xdr:colOff>
      <xdr:row>2</xdr:row>
      <xdr:rowOff>124901</xdr:rowOff>
    </xdr:from>
    <xdr:to>
      <xdr:col>8</xdr:col>
      <xdr:colOff>836643</xdr:colOff>
      <xdr:row>7</xdr:row>
      <xdr:rowOff>12424</xdr:rowOff>
    </xdr:to>
    <xdr:pic>
      <xdr:nvPicPr>
        <xdr:cNvPr id="2" name="Picture 1" descr="Hindustan Unilever Logo - PNG Logo Vector Brand Downloads (SVG, EPS)">
          <a:extLst>
            <a:ext uri="{FF2B5EF4-FFF2-40B4-BE49-F238E27FC236}">
              <a16:creationId xmlns:a16="http://schemas.microsoft.com/office/drawing/2014/main" id="{8BC94370-2E55-4526-A75C-E60CE92DE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16528" y="495962"/>
          <a:ext cx="2084202" cy="9551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564213</xdr:colOff>
      <xdr:row>1</xdr:row>
      <xdr:rowOff>65036</xdr:rowOff>
    </xdr:from>
    <xdr:to>
      <xdr:col>11</xdr:col>
      <xdr:colOff>688241</xdr:colOff>
      <xdr:row>6</xdr:row>
      <xdr:rowOff>52276</xdr:rowOff>
    </xdr:to>
    <xdr:pic>
      <xdr:nvPicPr>
        <xdr:cNvPr id="3" name="Picture 2" descr="Hindustan Unilever Logo - PNG Logo Vector Brand Downloads (SVG, EPS)">
          <a:extLst>
            <a:ext uri="{FF2B5EF4-FFF2-40B4-BE49-F238E27FC236}">
              <a16:creationId xmlns:a16="http://schemas.microsoft.com/office/drawing/2014/main" id="{82C76D2A-AC85-4909-8171-6420A0606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46329" y="251106"/>
          <a:ext cx="2091051" cy="11036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11578</xdr:colOff>
      <xdr:row>2</xdr:row>
      <xdr:rowOff>127668</xdr:rowOff>
    </xdr:from>
    <xdr:to>
      <xdr:col>16</xdr:col>
      <xdr:colOff>99361</xdr:colOff>
      <xdr:row>6</xdr:row>
      <xdr:rowOff>80808</xdr:rowOff>
    </xdr:to>
    <xdr:pic>
      <xdr:nvPicPr>
        <xdr:cNvPr id="2" name="Picture 1" descr="Hindustan Unilever Logo - PNG Logo Vector Brand Downloads (SVG, EPS)">
          <a:extLst>
            <a:ext uri="{FF2B5EF4-FFF2-40B4-BE49-F238E27FC236}">
              <a16:creationId xmlns:a16="http://schemas.microsoft.com/office/drawing/2014/main" id="{74452FF8-0921-49D4-B74B-9D6D8BF503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09442" y="489295"/>
          <a:ext cx="2076733" cy="8701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7</xdr:col>
      <xdr:colOff>582930</xdr:colOff>
      <xdr:row>5828</xdr:row>
      <xdr:rowOff>171450</xdr:rowOff>
    </xdr:from>
    <xdr:to>
      <xdr:col>15</xdr:col>
      <xdr:colOff>11430</xdr:colOff>
      <xdr:row>5843</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286FBF2-B388-41CF-8520-4278149C34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10050" y="1066194210"/>
              <a:ext cx="52197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34290</xdr:colOff>
      <xdr:row>6340</xdr:row>
      <xdr:rowOff>72390</xdr:rowOff>
    </xdr:from>
    <xdr:to>
      <xdr:col>16</xdr:col>
      <xdr:colOff>72390</xdr:colOff>
      <xdr:row>6354</xdr:row>
      <xdr:rowOff>148590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05E97DA-C080-B057-1B5E-25AD4D8A7C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177790" y="1159729710"/>
              <a:ext cx="492252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201930</xdr:colOff>
      <xdr:row>6335</xdr:row>
      <xdr:rowOff>64770</xdr:rowOff>
    </xdr:from>
    <xdr:to>
      <xdr:col>12</xdr:col>
      <xdr:colOff>521970</xdr:colOff>
      <xdr:row>6350</xdr:row>
      <xdr:rowOff>64770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FDAFC48-9065-E799-105A-92A191CC3C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539490" y="11588076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236220</xdr:colOff>
      <xdr:row>21</xdr:row>
      <xdr:rowOff>175260</xdr:rowOff>
    </xdr:from>
    <xdr:to>
      <xdr:col>12</xdr:col>
      <xdr:colOff>22860</xdr:colOff>
      <xdr:row>32</xdr:row>
      <xdr:rowOff>99060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A5AD918-F258-48FF-9864-C742FEC6F2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573780" y="4213860"/>
              <a:ext cx="4038600" cy="1935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142151</xdr:colOff>
      <xdr:row>2</xdr:row>
      <xdr:rowOff>113074</xdr:rowOff>
    </xdr:from>
    <xdr:to>
      <xdr:col>11</xdr:col>
      <xdr:colOff>731176</xdr:colOff>
      <xdr:row>6</xdr:row>
      <xdr:rowOff>66214</xdr:rowOff>
    </xdr:to>
    <xdr:pic>
      <xdr:nvPicPr>
        <xdr:cNvPr id="3" name="Picture 2" descr="Hindustan Unilever Logo - PNG Logo Vector Brand Downloads (SVG, EPS)">
          <a:extLst>
            <a:ext uri="{FF2B5EF4-FFF2-40B4-BE49-F238E27FC236}">
              <a16:creationId xmlns:a16="http://schemas.microsoft.com/office/drawing/2014/main" id="{6126E1D6-2D2C-4AC6-8AD3-ABB39E1E47D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285651" y="478834"/>
          <a:ext cx="2090165" cy="882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9</xdr:col>
      <xdr:colOff>0</xdr:colOff>
      <xdr:row>5823</xdr:row>
      <xdr:rowOff>0</xdr:rowOff>
    </xdr:from>
    <xdr:to>
      <xdr:col>16</xdr:col>
      <xdr:colOff>39757</xdr:colOff>
      <xdr:row>5837</xdr:row>
      <xdr:rowOff>145774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0618191-B128-47C6-9286-5F1AC04513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16980" y="1065016920"/>
              <a:ext cx="5305177" cy="27060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257753</xdr:colOff>
      <xdr:row>30</xdr:row>
      <xdr:rowOff>152400</xdr:rowOff>
    </xdr:from>
    <xdr:to>
      <xdr:col>13</xdr:col>
      <xdr:colOff>0</xdr:colOff>
      <xdr:row>42</xdr:row>
      <xdr:rowOff>139148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AD0FFEB-7F51-4B2A-A8D6-92B9406C07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76513" y="5745480"/>
              <a:ext cx="4177087" cy="21813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325768</xdr:colOff>
      <xdr:row>4</xdr:row>
      <xdr:rowOff>93980</xdr:rowOff>
    </xdr:from>
    <xdr:to>
      <xdr:col>12</xdr:col>
      <xdr:colOff>709053</xdr:colOff>
      <xdr:row>8</xdr:row>
      <xdr:rowOff>57119</xdr:rowOff>
    </xdr:to>
    <xdr:pic>
      <xdr:nvPicPr>
        <xdr:cNvPr id="4" name="Picture 3" descr="Hindustan Unilever Logo - PNG Logo Vector Brand Downloads (SVG, EPS)">
          <a:extLst>
            <a:ext uri="{FF2B5EF4-FFF2-40B4-BE49-F238E27FC236}">
              <a16:creationId xmlns:a16="http://schemas.microsoft.com/office/drawing/2014/main" id="{C116C2C7-2F75-4F8D-8FC5-3681CD73A5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88568" y="839047"/>
          <a:ext cx="2085085" cy="894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108857</xdr:colOff>
      <xdr:row>27</xdr:row>
      <xdr:rowOff>38878</xdr:rowOff>
    </xdr:from>
    <xdr:to>
      <xdr:col>1</xdr:col>
      <xdr:colOff>2200470</xdr:colOff>
      <xdr:row>35</xdr:row>
      <xdr:rowOff>23327</xdr:rowOff>
    </xdr:to>
    <xdr:graphicFrame macro="">
      <xdr:nvGraphicFramePr>
        <xdr:cNvPr id="3" name="Chart 2">
          <a:extLst>
            <a:ext uri="{FF2B5EF4-FFF2-40B4-BE49-F238E27FC236}">
              <a16:creationId xmlns:a16="http://schemas.microsoft.com/office/drawing/2014/main" id="{FCCF231F-7152-4BE6-8551-862B5940A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155509</xdr:colOff>
      <xdr:row>25</xdr:row>
      <xdr:rowOff>178835</xdr:rowOff>
    </xdr:from>
    <xdr:to>
      <xdr:col>1</xdr:col>
      <xdr:colOff>1967203</xdr:colOff>
      <xdr:row>27</xdr:row>
      <xdr:rowOff>62348</xdr:rowOff>
    </xdr:to>
    <xdr:grpSp>
      <xdr:nvGrpSpPr>
        <xdr:cNvPr id="4" name="Group 3">
          <a:extLst>
            <a:ext uri="{FF2B5EF4-FFF2-40B4-BE49-F238E27FC236}">
              <a16:creationId xmlns:a16="http://schemas.microsoft.com/office/drawing/2014/main" id="{A235B3A4-C756-4BE0-A8FC-87120A634201}"/>
            </a:ext>
          </a:extLst>
        </xdr:cNvPr>
        <xdr:cNvGrpSpPr/>
      </xdr:nvGrpSpPr>
      <xdr:grpSpPr>
        <a:xfrm>
          <a:off x="282509" y="4506995"/>
          <a:ext cx="1811694" cy="241653"/>
          <a:chOff x="279918" y="4603101"/>
          <a:chExt cx="1811694" cy="256737"/>
        </a:xfrm>
      </xdr:grpSpPr>
      <xdr:sp macro="" textlink="">
        <xdr:nvSpPr>
          <xdr:cNvPr id="5" name="TextBox 4">
            <a:extLst>
              <a:ext uri="{FF2B5EF4-FFF2-40B4-BE49-F238E27FC236}">
                <a16:creationId xmlns:a16="http://schemas.microsoft.com/office/drawing/2014/main" id="{9B73B0A2-06CC-DFC2-4612-0EF144F925DD}"/>
              </a:ext>
            </a:extLst>
          </xdr:cNvPr>
          <xdr:cNvSpPr txBox="1"/>
        </xdr:nvSpPr>
        <xdr:spPr>
          <a:xfrm>
            <a:off x="583163" y="4603101"/>
            <a:ext cx="137768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a:solidFill>
                  <a:srgbClr val="2C41CA"/>
                </a:solidFill>
              </a:rPr>
              <a:t>Retuen</a:t>
            </a:r>
            <a:r>
              <a:rPr lang="en-IN" sz="1050" b="1" baseline="0">
                <a:solidFill>
                  <a:srgbClr val="2C41CA"/>
                </a:solidFill>
              </a:rPr>
              <a:t> On Equity (%)</a:t>
            </a:r>
          </a:p>
        </xdr:txBody>
      </xdr:sp>
      <xdr:cxnSp macro="">
        <xdr:nvCxnSpPr>
          <xdr:cNvPr id="6" name="Straight Connector 5">
            <a:extLst>
              <a:ext uri="{FF2B5EF4-FFF2-40B4-BE49-F238E27FC236}">
                <a16:creationId xmlns:a16="http://schemas.microsoft.com/office/drawing/2014/main" id="{44EBD671-A79F-28C0-98DE-13CD567E816C}"/>
              </a:ext>
            </a:extLst>
          </xdr:cNvPr>
          <xdr:cNvCxnSpPr/>
        </xdr:nvCxnSpPr>
        <xdr:spPr>
          <a:xfrm>
            <a:off x="279918" y="4610878"/>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393439</xdr:colOff>
      <xdr:row>16</xdr:row>
      <xdr:rowOff>90195</xdr:rowOff>
    </xdr:from>
    <xdr:to>
      <xdr:col>8</xdr:col>
      <xdr:colOff>688909</xdr:colOff>
      <xdr:row>24</xdr:row>
      <xdr:rowOff>66869</xdr:rowOff>
    </xdr:to>
    <xdr:graphicFrame macro="">
      <xdr:nvGraphicFramePr>
        <xdr:cNvPr id="7" name="Chart 6">
          <a:extLst>
            <a:ext uri="{FF2B5EF4-FFF2-40B4-BE49-F238E27FC236}">
              <a16:creationId xmlns:a16="http://schemas.microsoft.com/office/drawing/2014/main" id="{C5C96C7A-CFE5-4A90-B04E-5A17BFF44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494522</xdr:colOff>
      <xdr:row>15</xdr:row>
      <xdr:rowOff>621</xdr:rowOff>
    </xdr:from>
    <xdr:to>
      <xdr:col>8</xdr:col>
      <xdr:colOff>467485</xdr:colOff>
      <xdr:row>16</xdr:row>
      <xdr:rowOff>74787</xdr:rowOff>
    </xdr:to>
    <xdr:grpSp>
      <xdr:nvGrpSpPr>
        <xdr:cNvPr id="8" name="Group 7">
          <a:extLst>
            <a:ext uri="{FF2B5EF4-FFF2-40B4-BE49-F238E27FC236}">
              <a16:creationId xmlns:a16="http://schemas.microsoft.com/office/drawing/2014/main" id="{1C19756A-A162-4D6B-BE7D-5E454A00A0E6}"/>
            </a:ext>
          </a:extLst>
        </xdr:cNvPr>
        <xdr:cNvGrpSpPr/>
      </xdr:nvGrpSpPr>
      <xdr:grpSpPr>
        <a:xfrm>
          <a:off x="4914122" y="2654921"/>
          <a:ext cx="1903363" cy="251966"/>
          <a:chOff x="4903235" y="2578358"/>
          <a:chExt cx="1901290" cy="264511"/>
        </a:xfrm>
      </xdr:grpSpPr>
      <xdr:sp macro="" textlink="">
        <xdr:nvSpPr>
          <xdr:cNvPr id="9" name="TextBox 8">
            <a:extLst>
              <a:ext uri="{FF2B5EF4-FFF2-40B4-BE49-F238E27FC236}">
                <a16:creationId xmlns:a16="http://schemas.microsoft.com/office/drawing/2014/main" id="{74B0CB27-B7BA-7A01-AD5A-D2B91FC73F15}"/>
              </a:ext>
            </a:extLst>
          </xdr:cNvPr>
          <xdr:cNvSpPr txBox="1"/>
        </xdr:nvSpPr>
        <xdr:spPr>
          <a:xfrm>
            <a:off x="4903235" y="2586132"/>
            <a:ext cx="190129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Average Total Assets (INR Crs.)</a:t>
            </a:r>
          </a:p>
        </xdr:txBody>
      </xdr:sp>
      <xdr:cxnSp macro="">
        <xdr:nvCxnSpPr>
          <xdr:cNvPr id="10" name="Straight Connector 9">
            <a:extLst>
              <a:ext uri="{FF2B5EF4-FFF2-40B4-BE49-F238E27FC236}">
                <a16:creationId xmlns:a16="http://schemas.microsoft.com/office/drawing/2014/main" id="{A7B7E4CE-60FE-3E77-33BA-08911471D883}"/>
              </a:ext>
            </a:extLst>
          </xdr:cNvPr>
          <xdr:cNvCxnSpPr/>
        </xdr:nvCxnSpPr>
        <xdr:spPr>
          <a:xfrm>
            <a:off x="4949889" y="2578358"/>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2233125</xdr:colOff>
      <xdr:row>16</xdr:row>
      <xdr:rowOff>94862</xdr:rowOff>
    </xdr:from>
    <xdr:to>
      <xdr:col>5</xdr:col>
      <xdr:colOff>164841</xdr:colOff>
      <xdr:row>24</xdr:row>
      <xdr:rowOff>71536</xdr:rowOff>
    </xdr:to>
    <xdr:graphicFrame macro="">
      <xdr:nvGraphicFramePr>
        <xdr:cNvPr id="11" name="Chart 10">
          <a:extLst>
            <a:ext uri="{FF2B5EF4-FFF2-40B4-BE49-F238E27FC236}">
              <a16:creationId xmlns:a16="http://schemas.microsoft.com/office/drawing/2014/main" id="{A8397D0E-4CE3-4045-9A2E-E9C5EA3D4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2357534</xdr:colOff>
      <xdr:row>15</xdr:row>
      <xdr:rowOff>17106</xdr:rowOff>
    </xdr:from>
    <xdr:to>
      <xdr:col>4</xdr:col>
      <xdr:colOff>483636</xdr:colOff>
      <xdr:row>16</xdr:row>
      <xdr:rowOff>87230</xdr:rowOff>
    </xdr:to>
    <xdr:grpSp>
      <xdr:nvGrpSpPr>
        <xdr:cNvPr id="12" name="Group 11">
          <a:extLst>
            <a:ext uri="{FF2B5EF4-FFF2-40B4-BE49-F238E27FC236}">
              <a16:creationId xmlns:a16="http://schemas.microsoft.com/office/drawing/2014/main" id="{785F1C93-C28F-4471-A39F-F04AB586E1F8}"/>
            </a:ext>
          </a:extLst>
        </xdr:cNvPr>
        <xdr:cNvGrpSpPr/>
      </xdr:nvGrpSpPr>
      <xdr:grpSpPr>
        <a:xfrm>
          <a:off x="2484534" y="2671406"/>
          <a:ext cx="1809102" cy="247924"/>
          <a:chOff x="2513044" y="2583024"/>
          <a:chExt cx="1811694" cy="256737"/>
        </a:xfrm>
      </xdr:grpSpPr>
      <xdr:sp macro="" textlink="">
        <xdr:nvSpPr>
          <xdr:cNvPr id="13" name="TextBox 12">
            <a:extLst>
              <a:ext uri="{FF2B5EF4-FFF2-40B4-BE49-F238E27FC236}">
                <a16:creationId xmlns:a16="http://schemas.microsoft.com/office/drawing/2014/main" id="{443464D4-58CE-7B6A-02F8-9E08B6632401}"/>
              </a:ext>
            </a:extLst>
          </xdr:cNvPr>
          <xdr:cNvSpPr txBox="1"/>
        </xdr:nvSpPr>
        <xdr:spPr>
          <a:xfrm>
            <a:off x="2847391" y="2583024"/>
            <a:ext cx="1316964"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Net Profit  (INR Crs.)</a:t>
            </a:r>
          </a:p>
        </xdr:txBody>
      </xdr:sp>
      <xdr:cxnSp macro="">
        <xdr:nvCxnSpPr>
          <xdr:cNvPr id="14" name="Straight Connector 13">
            <a:extLst>
              <a:ext uri="{FF2B5EF4-FFF2-40B4-BE49-F238E27FC236}">
                <a16:creationId xmlns:a16="http://schemas.microsoft.com/office/drawing/2014/main" id="{16A3213A-6AC2-FAE7-DFFE-7BF666410248}"/>
              </a:ext>
            </a:extLst>
          </xdr:cNvPr>
          <xdr:cNvCxnSpPr/>
        </xdr:nvCxnSpPr>
        <xdr:spPr>
          <a:xfrm>
            <a:off x="2513044" y="2583025"/>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113521</xdr:colOff>
      <xdr:row>16</xdr:row>
      <xdr:rowOff>82420</xdr:rowOff>
    </xdr:from>
    <xdr:to>
      <xdr:col>1</xdr:col>
      <xdr:colOff>2205134</xdr:colOff>
      <xdr:row>24</xdr:row>
      <xdr:rowOff>59094</xdr:rowOff>
    </xdr:to>
    <xdr:graphicFrame macro="">
      <xdr:nvGraphicFramePr>
        <xdr:cNvPr id="15" name="Chart 14">
          <a:extLst>
            <a:ext uri="{FF2B5EF4-FFF2-40B4-BE49-F238E27FC236}">
              <a16:creationId xmlns:a16="http://schemas.microsoft.com/office/drawing/2014/main" id="{C6876850-1523-45CD-A5B3-04084AF64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113522</xdr:colOff>
      <xdr:row>15</xdr:row>
      <xdr:rowOff>12440</xdr:rowOff>
    </xdr:from>
    <xdr:to>
      <xdr:col>1</xdr:col>
      <xdr:colOff>1925216</xdr:colOff>
      <xdr:row>16</xdr:row>
      <xdr:rowOff>82564</xdr:rowOff>
    </xdr:to>
    <xdr:grpSp>
      <xdr:nvGrpSpPr>
        <xdr:cNvPr id="16" name="Group 15">
          <a:extLst>
            <a:ext uri="{FF2B5EF4-FFF2-40B4-BE49-F238E27FC236}">
              <a16:creationId xmlns:a16="http://schemas.microsoft.com/office/drawing/2014/main" id="{2882E7E5-2016-487C-827A-857371B37C53}"/>
            </a:ext>
          </a:extLst>
        </xdr:cNvPr>
        <xdr:cNvGrpSpPr/>
      </xdr:nvGrpSpPr>
      <xdr:grpSpPr>
        <a:xfrm>
          <a:off x="240522" y="2666740"/>
          <a:ext cx="1811694" cy="247924"/>
          <a:chOff x="339012" y="2733869"/>
          <a:chExt cx="1811694" cy="256736"/>
        </a:xfrm>
        <a:solidFill>
          <a:schemeClr val="bg1"/>
        </a:solidFill>
      </xdr:grpSpPr>
      <xdr:sp macro="" textlink="">
        <xdr:nvSpPr>
          <xdr:cNvPr id="17" name="TextBox 16">
            <a:extLst>
              <a:ext uri="{FF2B5EF4-FFF2-40B4-BE49-F238E27FC236}">
                <a16:creationId xmlns:a16="http://schemas.microsoft.com/office/drawing/2014/main" id="{2D019FDF-6552-6DCD-7099-4205CDE1D8A4}"/>
              </a:ext>
            </a:extLst>
          </xdr:cNvPr>
          <xdr:cNvSpPr txBox="1"/>
        </xdr:nvSpPr>
        <xdr:spPr>
          <a:xfrm>
            <a:off x="626706" y="2733869"/>
            <a:ext cx="1279774" cy="25673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a:solidFill>
                  <a:srgbClr val="2C41CA"/>
                </a:solidFill>
              </a:rPr>
              <a:t>Revenues</a:t>
            </a:r>
            <a:r>
              <a:rPr lang="en-IN" sz="1050" b="1" baseline="0">
                <a:solidFill>
                  <a:srgbClr val="2C41CA"/>
                </a:solidFill>
              </a:rPr>
              <a:t> (INR Crs.)</a:t>
            </a:r>
          </a:p>
        </xdr:txBody>
      </xdr:sp>
      <xdr:cxnSp macro="">
        <xdr:nvCxnSpPr>
          <xdr:cNvPr id="18" name="Straight Connector 17">
            <a:extLst>
              <a:ext uri="{FF2B5EF4-FFF2-40B4-BE49-F238E27FC236}">
                <a16:creationId xmlns:a16="http://schemas.microsoft.com/office/drawing/2014/main" id="{0CA75B17-9F3B-9497-976F-D19019050C80}"/>
              </a:ext>
            </a:extLst>
          </xdr:cNvPr>
          <xdr:cNvCxnSpPr/>
        </xdr:nvCxnSpPr>
        <xdr:spPr>
          <a:xfrm>
            <a:off x="339012" y="2733870"/>
            <a:ext cx="1811694" cy="0"/>
          </a:xfrm>
          <a:prstGeom prst="line">
            <a:avLst/>
          </a:prstGeom>
          <a:grpFill/>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398105</xdr:colOff>
      <xdr:row>27</xdr:row>
      <xdr:rowOff>48208</xdr:rowOff>
    </xdr:from>
    <xdr:to>
      <xdr:col>8</xdr:col>
      <xdr:colOff>693575</xdr:colOff>
      <xdr:row>35</xdr:row>
      <xdr:rowOff>32657</xdr:rowOff>
    </xdr:to>
    <xdr:graphicFrame macro="">
      <xdr:nvGraphicFramePr>
        <xdr:cNvPr id="19" name="Chart 18">
          <a:extLst>
            <a:ext uri="{FF2B5EF4-FFF2-40B4-BE49-F238E27FC236}">
              <a16:creationId xmlns:a16="http://schemas.microsoft.com/office/drawing/2014/main" id="{E607B5ED-7171-4423-9225-2E2799D02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499188</xdr:colOff>
      <xdr:row>25</xdr:row>
      <xdr:rowOff>180392</xdr:rowOff>
    </xdr:from>
    <xdr:to>
      <xdr:col>8</xdr:col>
      <xdr:colOff>382555</xdr:colOff>
      <xdr:row>27</xdr:row>
      <xdr:rowOff>79455</xdr:rowOff>
    </xdr:to>
    <xdr:grpSp>
      <xdr:nvGrpSpPr>
        <xdr:cNvPr id="20" name="Group 19">
          <a:extLst>
            <a:ext uri="{FF2B5EF4-FFF2-40B4-BE49-F238E27FC236}">
              <a16:creationId xmlns:a16="http://schemas.microsoft.com/office/drawing/2014/main" id="{48C24952-AFEF-48FD-A58F-A2068705B7F1}"/>
            </a:ext>
          </a:extLst>
        </xdr:cNvPr>
        <xdr:cNvGrpSpPr/>
      </xdr:nvGrpSpPr>
      <xdr:grpSpPr>
        <a:xfrm>
          <a:off x="4918788" y="4500932"/>
          <a:ext cx="1813767" cy="264823"/>
          <a:chOff x="4837922" y="4573555"/>
          <a:chExt cx="1811694" cy="272287"/>
        </a:xfrm>
      </xdr:grpSpPr>
      <xdr:sp macro="" textlink="">
        <xdr:nvSpPr>
          <xdr:cNvPr id="21" name="TextBox 20">
            <a:extLst>
              <a:ext uri="{FF2B5EF4-FFF2-40B4-BE49-F238E27FC236}">
                <a16:creationId xmlns:a16="http://schemas.microsoft.com/office/drawing/2014/main" id="{52817C44-DE4F-3807-3751-6C62545FED09}"/>
              </a:ext>
            </a:extLst>
          </xdr:cNvPr>
          <xdr:cNvSpPr txBox="1"/>
        </xdr:nvSpPr>
        <xdr:spPr>
          <a:xfrm>
            <a:off x="5055637" y="4589105"/>
            <a:ext cx="142474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Financial Leverage (%)</a:t>
            </a:r>
          </a:p>
        </xdr:txBody>
      </xdr:sp>
      <xdr:cxnSp macro="">
        <xdr:nvCxnSpPr>
          <xdr:cNvPr id="22" name="Straight Connector 21">
            <a:extLst>
              <a:ext uri="{FF2B5EF4-FFF2-40B4-BE49-F238E27FC236}">
                <a16:creationId xmlns:a16="http://schemas.microsoft.com/office/drawing/2014/main" id="{6D6B61D9-6B06-8B81-51A2-C14B0C91653C}"/>
              </a:ext>
            </a:extLst>
          </xdr:cNvPr>
          <xdr:cNvCxnSpPr/>
        </xdr:nvCxnSpPr>
        <xdr:spPr>
          <a:xfrm>
            <a:off x="4837922" y="4573555"/>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2268893</xdr:colOff>
      <xdr:row>27</xdr:row>
      <xdr:rowOff>45099</xdr:rowOff>
    </xdr:from>
    <xdr:to>
      <xdr:col>5</xdr:col>
      <xdr:colOff>200609</xdr:colOff>
      <xdr:row>35</xdr:row>
      <xdr:rowOff>29548</xdr:rowOff>
    </xdr:to>
    <xdr:graphicFrame macro="">
      <xdr:nvGraphicFramePr>
        <xdr:cNvPr id="23" name="Chart 22">
          <a:extLst>
            <a:ext uri="{FF2B5EF4-FFF2-40B4-BE49-F238E27FC236}">
              <a16:creationId xmlns:a16="http://schemas.microsoft.com/office/drawing/2014/main" id="{345DF0BD-C08F-41B7-933D-CCA122B79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2385526</xdr:colOff>
      <xdr:row>25</xdr:row>
      <xdr:rowOff>177281</xdr:rowOff>
    </xdr:from>
    <xdr:to>
      <xdr:col>4</xdr:col>
      <xdr:colOff>511628</xdr:colOff>
      <xdr:row>27</xdr:row>
      <xdr:rowOff>60794</xdr:rowOff>
    </xdr:to>
    <xdr:grpSp>
      <xdr:nvGrpSpPr>
        <xdr:cNvPr id="24" name="Group 23">
          <a:extLst>
            <a:ext uri="{FF2B5EF4-FFF2-40B4-BE49-F238E27FC236}">
              <a16:creationId xmlns:a16="http://schemas.microsoft.com/office/drawing/2014/main" id="{32248C36-CDA0-4D42-B404-A54430EB0D91}"/>
            </a:ext>
          </a:extLst>
        </xdr:cNvPr>
        <xdr:cNvGrpSpPr/>
      </xdr:nvGrpSpPr>
      <xdr:grpSpPr>
        <a:xfrm>
          <a:off x="2512526" y="4505441"/>
          <a:ext cx="1809102" cy="241653"/>
          <a:chOff x="2572139" y="4632648"/>
          <a:chExt cx="1811694" cy="256737"/>
        </a:xfrm>
      </xdr:grpSpPr>
      <xdr:sp macro="" textlink="">
        <xdr:nvSpPr>
          <xdr:cNvPr id="25" name="TextBox 24">
            <a:extLst>
              <a:ext uri="{FF2B5EF4-FFF2-40B4-BE49-F238E27FC236}">
                <a16:creationId xmlns:a16="http://schemas.microsoft.com/office/drawing/2014/main" id="{80AA5932-3934-BE53-1EAE-828ABA3E767D}"/>
              </a:ext>
            </a:extLst>
          </xdr:cNvPr>
          <xdr:cNvSpPr txBox="1"/>
        </xdr:nvSpPr>
        <xdr:spPr>
          <a:xfrm>
            <a:off x="2906486" y="4632648"/>
            <a:ext cx="136127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Return On Assets (%)</a:t>
            </a:r>
          </a:p>
        </xdr:txBody>
      </xdr:sp>
      <xdr:cxnSp macro="">
        <xdr:nvCxnSpPr>
          <xdr:cNvPr id="26" name="Straight Connector 25">
            <a:extLst>
              <a:ext uri="{FF2B5EF4-FFF2-40B4-BE49-F238E27FC236}">
                <a16:creationId xmlns:a16="http://schemas.microsoft.com/office/drawing/2014/main" id="{8AAB400F-F651-9D53-4377-935E79D094E6}"/>
              </a:ext>
            </a:extLst>
          </xdr:cNvPr>
          <xdr:cNvCxnSpPr/>
        </xdr:nvCxnSpPr>
        <xdr:spPr>
          <a:xfrm>
            <a:off x="2572139" y="4632649"/>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15550</xdr:colOff>
      <xdr:row>36</xdr:row>
      <xdr:rowOff>38878</xdr:rowOff>
    </xdr:from>
    <xdr:to>
      <xdr:col>8</xdr:col>
      <xdr:colOff>513184</xdr:colOff>
      <xdr:row>48</xdr:row>
      <xdr:rowOff>0</xdr:rowOff>
    </xdr:to>
    <xdr:sp macro="" textlink="">
      <xdr:nvSpPr>
        <xdr:cNvPr id="27" name="TextBox 26">
          <a:extLst>
            <a:ext uri="{FF2B5EF4-FFF2-40B4-BE49-F238E27FC236}">
              <a16:creationId xmlns:a16="http://schemas.microsoft.com/office/drawing/2014/main" id="{CF8F5A1F-16FB-4D83-ABE7-B03A177DD226}"/>
            </a:ext>
          </a:extLst>
        </xdr:cNvPr>
        <xdr:cNvSpPr txBox="1"/>
      </xdr:nvSpPr>
      <xdr:spPr>
        <a:xfrm>
          <a:off x="145090" y="6553978"/>
          <a:ext cx="6730794" cy="300150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0" i="0">
              <a:solidFill>
                <a:srgbClr val="2C41CA"/>
              </a:solidFill>
              <a:effectLst/>
              <a:latin typeface="+mn-lt"/>
              <a:ea typeface="+mn-ea"/>
              <a:cs typeface="+mn-cs"/>
            </a:rPr>
            <a:t>Resent Updates</a:t>
          </a:r>
        </a:p>
        <a:p>
          <a:pPr marL="171450" indent="-171450" algn="l">
            <a:buFont typeface="Arial" panose="020B0604020202020204" pitchFamily="34" charset="0"/>
            <a:buChar char="•"/>
          </a:pPr>
          <a:r>
            <a:rPr lang="en-IN" b="0"/>
            <a:t>Revenue from Operations grew ~4% YoY to ₹149.6 billion, with underlying volume growth of ~3%.</a:t>
          </a:r>
        </a:p>
        <a:p>
          <a:pPr marL="171450" indent="-171450" algn="l">
            <a:buFont typeface="Arial" panose="020B0604020202020204" pitchFamily="34" charset="0"/>
            <a:buChar char="•"/>
          </a:pPr>
          <a:r>
            <a:rPr lang="en-IN" b="0"/>
            <a:t>Gross Margins contracted by ~190 bps YoY to 49.5%, impacted by higher input/raw material costs </a:t>
          </a:r>
        </a:p>
        <a:p>
          <a:pPr marL="171450" indent="-171450" algn="l">
            <a:buFont typeface="Arial" panose="020B0604020202020204" pitchFamily="34" charset="0"/>
            <a:buChar char="•"/>
          </a:pPr>
          <a:r>
            <a:rPr lang="en-IN" b="0"/>
            <a:t>Leadership Update: Priya Nair appointed as the first woman MD &amp; CEO of HUL (effective 1 August 2025), succeeding Rohit Jawa.</a:t>
          </a:r>
        </a:p>
        <a:p>
          <a:pPr marL="171450" indent="-171450" algn="l">
            <a:buFont typeface="Arial" panose="020B0604020202020204" pitchFamily="34" charset="0"/>
            <a:buChar char="•"/>
          </a:pPr>
          <a:r>
            <a:rPr lang="en-IN" sz="1100" b="0" i="0">
              <a:solidFill>
                <a:schemeClr val="dk1"/>
              </a:solidFill>
              <a:effectLst/>
              <a:latin typeface="+mn-lt"/>
              <a:ea typeface="+mn-ea"/>
              <a:cs typeface="+mn-cs"/>
            </a:rPr>
            <a:t>The EBITDA for FY25 was Rs 4,543 crore, up from Rs 4,099 crore in FY24. The EBITDA margin declined to 7.9% in FY25 from 8.3% in the previous year.</a:t>
          </a:r>
        </a:p>
        <a:p>
          <a:pPr marL="171450" indent="-171450" algn="l">
            <a:buFont typeface="Arial" panose="020B0604020202020204" pitchFamily="34" charset="0"/>
            <a:buChar char="•"/>
          </a:pPr>
          <a:r>
            <a:rPr lang="en-IN" b="0"/>
            <a:t>From 22 September 2025, HUL announced price cuts on key products (</a:t>
          </a:r>
          <a:r>
            <a:rPr lang="en-IN" b="0" i="1"/>
            <a:t>Dove, Lux, Lifebuoy, Bru, Horlicks, Kissan</a:t>
          </a:r>
          <a:r>
            <a:rPr lang="en-IN" b="0"/>
            <a:t>) to pass on GST benefits and stimulate consumer demand.</a:t>
          </a:r>
        </a:p>
        <a:p>
          <a:pPr marL="171450" indent="-171450" algn="l">
            <a:buFont typeface="Arial" panose="020B0604020202020204" pitchFamily="34" charset="0"/>
            <a:buChar char="•"/>
          </a:pPr>
          <a:r>
            <a:rPr lang="en-IN" b="0"/>
            <a:t>Workforce &amp; Remuneration: In FY25, permanent workforce reduced by ~8.4%, while former CEO Rohit Jawa’s annual pay rose 3.75% YoY to ₹23.23 crore.</a:t>
          </a:r>
        </a:p>
      </xdr:txBody>
    </xdr:sp>
    <xdr:clientData/>
  </xdr:twoCellAnchor>
  <xdr:twoCellAnchor>
    <xdr:from>
      <xdr:col>0</xdr:col>
      <xdr:colOff>67281</xdr:colOff>
      <xdr:row>92</xdr:row>
      <xdr:rowOff>84775</xdr:rowOff>
    </xdr:from>
    <xdr:to>
      <xdr:col>9</xdr:col>
      <xdr:colOff>150628</xdr:colOff>
      <xdr:row>104</xdr:row>
      <xdr:rowOff>118369</xdr:rowOff>
    </xdr:to>
    <xdr:sp macro="" textlink="">
      <xdr:nvSpPr>
        <xdr:cNvPr id="28" name="TextBox 27">
          <a:extLst>
            <a:ext uri="{FF2B5EF4-FFF2-40B4-BE49-F238E27FC236}">
              <a16:creationId xmlns:a16="http://schemas.microsoft.com/office/drawing/2014/main" id="{9C4A62C1-CC2C-4ADF-93C8-2BEBA59B09A5}"/>
            </a:ext>
          </a:extLst>
        </xdr:cNvPr>
        <xdr:cNvSpPr txBox="1"/>
      </xdr:nvSpPr>
      <xdr:spPr>
        <a:xfrm>
          <a:off x="67281" y="17096868"/>
          <a:ext cx="7162859" cy="2266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2C41CA"/>
              </a:solidFill>
              <a:effectLst/>
              <a:latin typeface="+mn-lt"/>
              <a:ea typeface="+mn-ea"/>
              <a:cs typeface="+mn-cs"/>
            </a:rPr>
            <a:t>Dupont Summary</a:t>
          </a:r>
        </a:p>
        <a:p>
          <a:pPr marL="171450" indent="-171450">
            <a:buFont typeface="Arial" panose="020B0604020202020204" pitchFamily="34" charset="0"/>
            <a:buChar char="•"/>
          </a:pPr>
          <a:r>
            <a:rPr lang="en-IN" b="0"/>
            <a:t>ROE has shown strong fluctuations over the years.Very high in Mar-19 (79.93%) and Mar-20 (83.85%), due to unusually low equity base relative to profit.From Mar-21 onwards, ROE stabilised between 18% – 28%, and in Mar-25 stood at ~21.17%, indicating steady shareholder returns.</a:t>
          </a:r>
        </a:p>
        <a:p>
          <a:pPr marL="171450" indent="-171450">
            <a:buFont typeface="Arial" panose="020B0604020202020204" pitchFamily="34" charset="0"/>
            <a:buChar char="•"/>
          </a:pPr>
          <a:r>
            <a:rPr lang="en-IN" b="0"/>
            <a:t>Margins have been fairly stable, moving between 16–19%.Mar-25 Net Profit Margin 16.87%, showing consistent cost management and pricing power in the FMCG segment.</a:t>
          </a:r>
        </a:p>
        <a:p>
          <a:pPr marL="171450" indent="-171450">
            <a:buFont typeface="Arial" panose="020B0604020202020204" pitchFamily="34" charset="0"/>
            <a:buChar char="•"/>
          </a:pPr>
          <a:r>
            <a:rPr lang="en-IN" b="0"/>
            <a:t>ROA declined from 33.18% in Mar-19 to 13.45% in Mar-25.The fall is largely due to declining asset turnover, even though margins stayed healthy.</a:t>
          </a:r>
        </a:p>
        <a:p>
          <a:pPr marL="171450" indent="-171450">
            <a:buFont typeface="Arial" panose="020B0604020202020204" pitchFamily="34" charset="0"/>
            <a:buChar char="•"/>
          </a:pPr>
          <a:r>
            <a:rPr lang="en-IN" b="0"/>
            <a:t>The company is becoming more equity-funded (lower leverage), which strengthens its balance sheet but slightly reduces amplified returns.</a:t>
          </a:r>
        </a:p>
        <a:p>
          <a:pPr marL="171450" indent="-171450">
            <a:buFont typeface="Arial" panose="020B0604020202020204" pitchFamily="34" charset="0"/>
            <a:buChar char="•"/>
          </a:pPr>
          <a:r>
            <a:rPr lang="en-IN" b="0"/>
            <a:t>Strong margins reflect brand strength and pricing power, though future improvement will depend on better asset utilization and cost efficiency.</a:t>
          </a:r>
        </a:p>
        <a:p>
          <a:endParaRPr lang="en-IN"/>
        </a:p>
        <a:p>
          <a:endParaRPr lang="en-IN"/>
        </a:p>
        <a:p>
          <a:endParaRPr lang="en-IN"/>
        </a:p>
        <a:p>
          <a:endParaRPr lang="en-IN"/>
        </a:p>
        <a:p>
          <a:endParaRPr lang="en-IN"/>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dk1"/>
            </a:solidFill>
            <a:effectLst/>
            <a:latin typeface="+mn-lt"/>
            <a:ea typeface="+mn-ea"/>
            <a:cs typeface="+mn-cs"/>
          </a:endParaRPr>
        </a:p>
      </xdr:txBody>
    </xdr:sp>
    <xdr:clientData/>
  </xdr:twoCellAnchor>
  <xdr:twoCellAnchor>
    <xdr:from>
      <xdr:col>1</xdr:col>
      <xdr:colOff>71720</xdr:colOff>
      <xdr:row>115</xdr:row>
      <xdr:rowOff>37427</xdr:rowOff>
    </xdr:from>
    <xdr:to>
      <xdr:col>9</xdr:col>
      <xdr:colOff>214543</xdr:colOff>
      <xdr:row>117</xdr:row>
      <xdr:rowOff>59183</xdr:rowOff>
    </xdr:to>
    <xdr:sp macro="" textlink="">
      <xdr:nvSpPr>
        <xdr:cNvPr id="29" name="TextBox 28">
          <a:extLst>
            <a:ext uri="{FF2B5EF4-FFF2-40B4-BE49-F238E27FC236}">
              <a16:creationId xmlns:a16="http://schemas.microsoft.com/office/drawing/2014/main" id="{84177D5D-8C0A-425A-94CF-5A719489F859}"/>
            </a:ext>
          </a:extLst>
        </xdr:cNvPr>
        <xdr:cNvSpPr txBox="1"/>
      </xdr:nvSpPr>
      <xdr:spPr>
        <a:xfrm>
          <a:off x="201260" y="20916227"/>
          <a:ext cx="7077023" cy="3875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28654"/>
              </a:solidFill>
              <a:effectLst/>
              <a:latin typeface="+mn-lt"/>
              <a:ea typeface="+mn-ea"/>
              <a:cs typeface="+mn-cs"/>
            </a:rPr>
            <a:t>Disclaimer </a:t>
          </a:r>
          <a:r>
            <a:rPr lang="en-IN" sz="900" b="0" i="1">
              <a:solidFill>
                <a:schemeClr val="dk1"/>
              </a:solidFill>
              <a:effectLst/>
              <a:latin typeface="+mn-lt"/>
              <a:ea typeface="+mn-ea"/>
              <a:cs typeface="+mn-cs"/>
            </a:rPr>
            <a:t>: This report is made as part</a:t>
          </a:r>
          <a:r>
            <a:rPr lang="en-IN" sz="900" b="0" i="1" baseline="0">
              <a:solidFill>
                <a:schemeClr val="dk1"/>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i="1">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dk1"/>
            </a:solidFill>
            <a:effectLst/>
            <a:latin typeface="+mn-lt"/>
            <a:ea typeface="+mn-ea"/>
            <a:cs typeface="+mn-cs"/>
          </a:endParaRPr>
        </a:p>
      </xdr:txBody>
    </xdr:sp>
    <xdr:clientData/>
  </xdr:twoCellAnchor>
  <xdr:twoCellAnchor editAs="oneCell">
    <xdr:from>
      <xdr:col>5</xdr:col>
      <xdr:colOff>342702</xdr:colOff>
      <xdr:row>2</xdr:row>
      <xdr:rowOff>144780</xdr:rowOff>
    </xdr:from>
    <xdr:to>
      <xdr:col>8</xdr:col>
      <xdr:colOff>489767</xdr:colOff>
      <xdr:row>5</xdr:row>
      <xdr:rowOff>85059</xdr:rowOff>
    </xdr:to>
    <xdr:pic>
      <xdr:nvPicPr>
        <xdr:cNvPr id="30" name="Picture 29" descr="Hindustan Unilever Logo - PNG Logo Vector Brand Downloads (SVG, EPS)">
          <a:extLst>
            <a:ext uri="{FF2B5EF4-FFF2-40B4-BE49-F238E27FC236}">
              <a16:creationId xmlns:a16="http://schemas.microsoft.com/office/drawing/2014/main" id="{D3944F1A-261B-0DE5-8B29-C01D55D0704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769922" y="541020"/>
          <a:ext cx="2082545" cy="69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155509</xdr:colOff>
      <xdr:row>25</xdr:row>
      <xdr:rowOff>178835</xdr:rowOff>
    </xdr:from>
    <xdr:to>
      <xdr:col>1</xdr:col>
      <xdr:colOff>1967203</xdr:colOff>
      <xdr:row>27</xdr:row>
      <xdr:rowOff>62348</xdr:rowOff>
    </xdr:to>
    <xdr:grpSp>
      <xdr:nvGrpSpPr>
        <xdr:cNvPr id="4" name="Group 3">
          <a:extLst>
            <a:ext uri="{FF2B5EF4-FFF2-40B4-BE49-F238E27FC236}">
              <a16:creationId xmlns:a16="http://schemas.microsoft.com/office/drawing/2014/main" id="{379F7EE0-8411-44EA-9EEC-C3689B1522D4}"/>
            </a:ext>
          </a:extLst>
        </xdr:cNvPr>
        <xdr:cNvGrpSpPr/>
      </xdr:nvGrpSpPr>
      <xdr:grpSpPr>
        <a:xfrm>
          <a:off x="282509" y="4827035"/>
          <a:ext cx="1811694" cy="239113"/>
          <a:chOff x="279918" y="4603101"/>
          <a:chExt cx="1811694" cy="256737"/>
        </a:xfrm>
      </xdr:grpSpPr>
      <xdr:sp macro="" textlink="">
        <xdr:nvSpPr>
          <xdr:cNvPr id="5" name="TextBox 4">
            <a:extLst>
              <a:ext uri="{FF2B5EF4-FFF2-40B4-BE49-F238E27FC236}">
                <a16:creationId xmlns:a16="http://schemas.microsoft.com/office/drawing/2014/main" id="{00B3C7DC-92AE-89BC-CD43-7738D66CB288}"/>
              </a:ext>
            </a:extLst>
          </xdr:cNvPr>
          <xdr:cNvSpPr txBox="1"/>
        </xdr:nvSpPr>
        <xdr:spPr>
          <a:xfrm>
            <a:off x="583163" y="4603101"/>
            <a:ext cx="137768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a:solidFill>
                  <a:srgbClr val="2C41CA"/>
                </a:solidFill>
              </a:rPr>
              <a:t>Retuen</a:t>
            </a:r>
            <a:r>
              <a:rPr lang="en-IN" sz="1050" b="1" baseline="0">
                <a:solidFill>
                  <a:srgbClr val="2C41CA"/>
                </a:solidFill>
              </a:rPr>
              <a:t> On Equity (%)</a:t>
            </a:r>
          </a:p>
        </xdr:txBody>
      </xdr:sp>
      <xdr:cxnSp macro="">
        <xdr:nvCxnSpPr>
          <xdr:cNvPr id="6" name="Straight Connector 5">
            <a:extLst>
              <a:ext uri="{FF2B5EF4-FFF2-40B4-BE49-F238E27FC236}">
                <a16:creationId xmlns:a16="http://schemas.microsoft.com/office/drawing/2014/main" id="{9BA1643B-4AEE-78D0-A3FB-8289537EFC95}"/>
              </a:ext>
            </a:extLst>
          </xdr:cNvPr>
          <xdr:cNvCxnSpPr/>
        </xdr:nvCxnSpPr>
        <xdr:spPr>
          <a:xfrm>
            <a:off x="279918" y="4610878"/>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393439</xdr:colOff>
      <xdr:row>16</xdr:row>
      <xdr:rowOff>90195</xdr:rowOff>
    </xdr:from>
    <xdr:to>
      <xdr:col>8</xdr:col>
      <xdr:colOff>688909</xdr:colOff>
      <xdr:row>24</xdr:row>
      <xdr:rowOff>66869</xdr:rowOff>
    </xdr:to>
    <xdr:graphicFrame macro="">
      <xdr:nvGraphicFramePr>
        <xdr:cNvPr id="7" name="Chart 6">
          <a:extLst>
            <a:ext uri="{FF2B5EF4-FFF2-40B4-BE49-F238E27FC236}">
              <a16:creationId xmlns:a16="http://schemas.microsoft.com/office/drawing/2014/main" id="{FBDAFDBB-875F-4BD4-A900-AAE8023E1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494522</xdr:colOff>
      <xdr:row>15</xdr:row>
      <xdr:rowOff>621</xdr:rowOff>
    </xdr:from>
    <xdr:to>
      <xdr:col>8</xdr:col>
      <xdr:colOff>467485</xdr:colOff>
      <xdr:row>16</xdr:row>
      <xdr:rowOff>74787</xdr:rowOff>
    </xdr:to>
    <xdr:grpSp>
      <xdr:nvGrpSpPr>
        <xdr:cNvPr id="8" name="Group 7">
          <a:extLst>
            <a:ext uri="{FF2B5EF4-FFF2-40B4-BE49-F238E27FC236}">
              <a16:creationId xmlns:a16="http://schemas.microsoft.com/office/drawing/2014/main" id="{346F4E1E-919A-40AB-8F05-62B27E0B5BD0}"/>
            </a:ext>
          </a:extLst>
        </xdr:cNvPr>
        <xdr:cNvGrpSpPr/>
      </xdr:nvGrpSpPr>
      <xdr:grpSpPr>
        <a:xfrm>
          <a:off x="5650722" y="2870821"/>
          <a:ext cx="2258963" cy="251966"/>
          <a:chOff x="4903235" y="2578358"/>
          <a:chExt cx="1901290" cy="264511"/>
        </a:xfrm>
      </xdr:grpSpPr>
      <xdr:sp macro="" textlink="">
        <xdr:nvSpPr>
          <xdr:cNvPr id="9" name="TextBox 8">
            <a:extLst>
              <a:ext uri="{FF2B5EF4-FFF2-40B4-BE49-F238E27FC236}">
                <a16:creationId xmlns:a16="http://schemas.microsoft.com/office/drawing/2014/main" id="{549F1EB5-E06C-DC52-F120-174AD51C648A}"/>
              </a:ext>
            </a:extLst>
          </xdr:cNvPr>
          <xdr:cNvSpPr txBox="1"/>
        </xdr:nvSpPr>
        <xdr:spPr>
          <a:xfrm>
            <a:off x="4903235" y="2586132"/>
            <a:ext cx="190129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050" b="1" baseline="0">
                <a:solidFill>
                  <a:srgbClr val="2C41CA"/>
                </a:solidFill>
              </a:rPr>
              <a:t>EBIT (INR Crs.)</a:t>
            </a:r>
          </a:p>
        </xdr:txBody>
      </xdr:sp>
      <xdr:cxnSp macro="">
        <xdr:nvCxnSpPr>
          <xdr:cNvPr id="10" name="Straight Connector 9">
            <a:extLst>
              <a:ext uri="{FF2B5EF4-FFF2-40B4-BE49-F238E27FC236}">
                <a16:creationId xmlns:a16="http://schemas.microsoft.com/office/drawing/2014/main" id="{CA9E1D4B-AC8A-EA76-010B-30EC0E22125D}"/>
              </a:ext>
            </a:extLst>
          </xdr:cNvPr>
          <xdr:cNvCxnSpPr/>
        </xdr:nvCxnSpPr>
        <xdr:spPr>
          <a:xfrm>
            <a:off x="4949889" y="2578358"/>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168974</xdr:colOff>
      <xdr:row>16</xdr:row>
      <xdr:rowOff>96455</xdr:rowOff>
    </xdr:from>
    <xdr:to>
      <xdr:col>4</xdr:col>
      <xdr:colOff>790938</xdr:colOff>
      <xdr:row>24</xdr:row>
      <xdr:rowOff>90827</xdr:rowOff>
    </xdr:to>
    <xdr:graphicFrame macro="">
      <xdr:nvGraphicFramePr>
        <xdr:cNvPr id="11" name="Chart 10">
          <a:extLst>
            <a:ext uri="{FF2B5EF4-FFF2-40B4-BE49-F238E27FC236}">
              <a16:creationId xmlns:a16="http://schemas.microsoft.com/office/drawing/2014/main" id="{5E9A613F-669B-41F3-B67E-B6C5A6EA8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148705</xdr:colOff>
      <xdr:row>15</xdr:row>
      <xdr:rowOff>17106</xdr:rowOff>
    </xdr:from>
    <xdr:to>
      <xdr:col>4</xdr:col>
      <xdr:colOff>744073</xdr:colOff>
      <xdr:row>16</xdr:row>
      <xdr:rowOff>87230</xdr:rowOff>
    </xdr:to>
    <xdr:grpSp>
      <xdr:nvGrpSpPr>
        <xdr:cNvPr id="12" name="Group 11">
          <a:extLst>
            <a:ext uri="{FF2B5EF4-FFF2-40B4-BE49-F238E27FC236}">
              <a16:creationId xmlns:a16="http://schemas.microsoft.com/office/drawing/2014/main" id="{9FFE156B-9132-4D56-B2AA-7C6A30A2894E}"/>
            </a:ext>
          </a:extLst>
        </xdr:cNvPr>
        <xdr:cNvGrpSpPr/>
      </xdr:nvGrpSpPr>
      <xdr:grpSpPr>
        <a:xfrm>
          <a:off x="2739505" y="2887306"/>
          <a:ext cx="2259068" cy="247924"/>
          <a:chOff x="2513044" y="2583024"/>
          <a:chExt cx="1811694" cy="256737"/>
        </a:xfrm>
      </xdr:grpSpPr>
      <xdr:sp macro="" textlink="">
        <xdr:nvSpPr>
          <xdr:cNvPr id="13" name="TextBox 12">
            <a:extLst>
              <a:ext uri="{FF2B5EF4-FFF2-40B4-BE49-F238E27FC236}">
                <a16:creationId xmlns:a16="http://schemas.microsoft.com/office/drawing/2014/main" id="{95A13E47-40CF-7354-2703-121A6349373E}"/>
              </a:ext>
            </a:extLst>
          </xdr:cNvPr>
          <xdr:cNvSpPr txBox="1"/>
        </xdr:nvSpPr>
        <xdr:spPr>
          <a:xfrm>
            <a:off x="2847391" y="2583024"/>
            <a:ext cx="1316964"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Net Profit  (INR Crs.)</a:t>
            </a:r>
          </a:p>
        </xdr:txBody>
      </xdr:sp>
      <xdr:cxnSp macro="">
        <xdr:nvCxnSpPr>
          <xdr:cNvPr id="14" name="Straight Connector 13">
            <a:extLst>
              <a:ext uri="{FF2B5EF4-FFF2-40B4-BE49-F238E27FC236}">
                <a16:creationId xmlns:a16="http://schemas.microsoft.com/office/drawing/2014/main" id="{6120A963-3479-696C-578D-BF47D8D1EDC0}"/>
              </a:ext>
            </a:extLst>
          </xdr:cNvPr>
          <xdr:cNvCxnSpPr/>
        </xdr:nvCxnSpPr>
        <xdr:spPr>
          <a:xfrm>
            <a:off x="2513044" y="2583025"/>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113521</xdr:colOff>
      <xdr:row>16</xdr:row>
      <xdr:rowOff>82420</xdr:rowOff>
    </xdr:from>
    <xdr:to>
      <xdr:col>1</xdr:col>
      <xdr:colOff>2205134</xdr:colOff>
      <xdr:row>24</xdr:row>
      <xdr:rowOff>59094</xdr:rowOff>
    </xdr:to>
    <xdr:graphicFrame macro="">
      <xdr:nvGraphicFramePr>
        <xdr:cNvPr id="15" name="Chart 14">
          <a:extLst>
            <a:ext uri="{FF2B5EF4-FFF2-40B4-BE49-F238E27FC236}">
              <a16:creationId xmlns:a16="http://schemas.microsoft.com/office/drawing/2014/main" id="{5F27B4F6-E730-41B5-A700-751EF422F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113522</xdr:colOff>
      <xdr:row>15</xdr:row>
      <xdr:rowOff>12440</xdr:rowOff>
    </xdr:from>
    <xdr:to>
      <xdr:col>1</xdr:col>
      <xdr:colOff>1925216</xdr:colOff>
      <xdr:row>16</xdr:row>
      <xdr:rowOff>82564</xdr:rowOff>
    </xdr:to>
    <xdr:grpSp>
      <xdr:nvGrpSpPr>
        <xdr:cNvPr id="16" name="Group 15">
          <a:extLst>
            <a:ext uri="{FF2B5EF4-FFF2-40B4-BE49-F238E27FC236}">
              <a16:creationId xmlns:a16="http://schemas.microsoft.com/office/drawing/2014/main" id="{E407339E-B3E0-4E4C-BE77-F54C6E154F10}"/>
            </a:ext>
          </a:extLst>
        </xdr:cNvPr>
        <xdr:cNvGrpSpPr/>
      </xdr:nvGrpSpPr>
      <xdr:grpSpPr>
        <a:xfrm>
          <a:off x="240522" y="2882640"/>
          <a:ext cx="1811694" cy="247924"/>
          <a:chOff x="339012" y="2733869"/>
          <a:chExt cx="1811694" cy="256736"/>
        </a:xfrm>
      </xdr:grpSpPr>
      <xdr:sp macro="" textlink="">
        <xdr:nvSpPr>
          <xdr:cNvPr id="17" name="TextBox 16">
            <a:extLst>
              <a:ext uri="{FF2B5EF4-FFF2-40B4-BE49-F238E27FC236}">
                <a16:creationId xmlns:a16="http://schemas.microsoft.com/office/drawing/2014/main" id="{AA470BA6-29DE-CD7D-DAC8-FF19403CD588}"/>
              </a:ext>
            </a:extLst>
          </xdr:cNvPr>
          <xdr:cNvSpPr txBox="1"/>
        </xdr:nvSpPr>
        <xdr:spPr>
          <a:xfrm>
            <a:off x="626706" y="2733869"/>
            <a:ext cx="1279774" cy="2567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Total Assets (INR Crs.)</a:t>
            </a:r>
          </a:p>
        </xdr:txBody>
      </xdr:sp>
      <xdr:cxnSp macro="">
        <xdr:nvCxnSpPr>
          <xdr:cNvPr id="18" name="Straight Connector 17">
            <a:extLst>
              <a:ext uri="{FF2B5EF4-FFF2-40B4-BE49-F238E27FC236}">
                <a16:creationId xmlns:a16="http://schemas.microsoft.com/office/drawing/2014/main" id="{D89334B3-2881-1656-98D6-1D0E8D423801}"/>
              </a:ext>
            </a:extLst>
          </xdr:cNvPr>
          <xdr:cNvCxnSpPr/>
        </xdr:nvCxnSpPr>
        <xdr:spPr>
          <a:xfrm>
            <a:off x="339012" y="2733870"/>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537772</xdr:colOff>
      <xdr:row>25</xdr:row>
      <xdr:rowOff>180392</xdr:rowOff>
    </xdr:from>
    <xdr:to>
      <xdr:col>8</xdr:col>
      <xdr:colOff>421139</xdr:colOff>
      <xdr:row>27</xdr:row>
      <xdr:rowOff>79455</xdr:rowOff>
    </xdr:to>
    <xdr:grpSp>
      <xdr:nvGrpSpPr>
        <xdr:cNvPr id="20" name="Group 19">
          <a:extLst>
            <a:ext uri="{FF2B5EF4-FFF2-40B4-BE49-F238E27FC236}">
              <a16:creationId xmlns:a16="http://schemas.microsoft.com/office/drawing/2014/main" id="{2E901EB7-977C-42F8-936A-CCFEAF1CE34F}"/>
            </a:ext>
          </a:extLst>
        </xdr:cNvPr>
        <xdr:cNvGrpSpPr/>
      </xdr:nvGrpSpPr>
      <xdr:grpSpPr>
        <a:xfrm>
          <a:off x="5693972" y="4828592"/>
          <a:ext cx="2169367" cy="254663"/>
          <a:chOff x="4837922" y="4573555"/>
          <a:chExt cx="1811694" cy="272287"/>
        </a:xfrm>
      </xdr:grpSpPr>
      <xdr:sp macro="" textlink="">
        <xdr:nvSpPr>
          <xdr:cNvPr id="21" name="TextBox 20">
            <a:extLst>
              <a:ext uri="{FF2B5EF4-FFF2-40B4-BE49-F238E27FC236}">
                <a16:creationId xmlns:a16="http://schemas.microsoft.com/office/drawing/2014/main" id="{8E1ECD2A-B631-9B05-9821-0DA9ABEE0A69}"/>
              </a:ext>
            </a:extLst>
          </xdr:cNvPr>
          <xdr:cNvSpPr txBox="1"/>
        </xdr:nvSpPr>
        <xdr:spPr>
          <a:xfrm>
            <a:off x="5055637" y="4589105"/>
            <a:ext cx="1424749"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1" i="0" u="none" strike="noStrike">
                <a:solidFill>
                  <a:srgbClr val="2C41CA"/>
                </a:solidFill>
                <a:effectLst/>
                <a:latin typeface="+mn-lt"/>
                <a:ea typeface="+mn-ea"/>
                <a:cs typeface="+mn-cs"/>
              </a:rPr>
              <a:t>Market Cap</a:t>
            </a:r>
            <a:r>
              <a:rPr lang="en-IN" sz="1050" b="1">
                <a:solidFill>
                  <a:srgbClr val="2C41CA"/>
                </a:solidFill>
                <a:effectLst/>
              </a:rPr>
              <a:t> (INR Crs.)</a:t>
            </a:r>
            <a:endParaRPr lang="en-IN" sz="1050" b="1" baseline="0">
              <a:solidFill>
                <a:srgbClr val="2C41CA"/>
              </a:solidFill>
            </a:endParaRPr>
          </a:p>
        </xdr:txBody>
      </xdr:sp>
      <xdr:cxnSp macro="">
        <xdr:nvCxnSpPr>
          <xdr:cNvPr id="22" name="Straight Connector 21">
            <a:extLst>
              <a:ext uri="{FF2B5EF4-FFF2-40B4-BE49-F238E27FC236}">
                <a16:creationId xmlns:a16="http://schemas.microsoft.com/office/drawing/2014/main" id="{C97F63DC-73AD-2607-7DCE-3CBDAF7C0BE6}"/>
              </a:ext>
            </a:extLst>
          </xdr:cNvPr>
          <xdr:cNvCxnSpPr/>
        </xdr:nvCxnSpPr>
        <xdr:spPr>
          <a:xfrm>
            <a:off x="4837922" y="4573555"/>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234566</xdr:colOff>
      <xdr:row>25</xdr:row>
      <xdr:rowOff>177281</xdr:rowOff>
    </xdr:from>
    <xdr:to>
      <xdr:col>4</xdr:col>
      <xdr:colOff>829934</xdr:colOff>
      <xdr:row>27</xdr:row>
      <xdr:rowOff>60794</xdr:rowOff>
    </xdr:to>
    <xdr:grpSp>
      <xdr:nvGrpSpPr>
        <xdr:cNvPr id="24" name="Group 23">
          <a:extLst>
            <a:ext uri="{FF2B5EF4-FFF2-40B4-BE49-F238E27FC236}">
              <a16:creationId xmlns:a16="http://schemas.microsoft.com/office/drawing/2014/main" id="{38330C9D-DACA-437B-8526-6C9E8A661F3F}"/>
            </a:ext>
          </a:extLst>
        </xdr:cNvPr>
        <xdr:cNvGrpSpPr/>
      </xdr:nvGrpSpPr>
      <xdr:grpSpPr>
        <a:xfrm>
          <a:off x="2825366" y="4825481"/>
          <a:ext cx="2259068" cy="239113"/>
          <a:chOff x="2572139" y="4632648"/>
          <a:chExt cx="1811694" cy="256737"/>
        </a:xfrm>
      </xdr:grpSpPr>
      <xdr:sp macro="" textlink="">
        <xdr:nvSpPr>
          <xdr:cNvPr id="25" name="TextBox 24">
            <a:extLst>
              <a:ext uri="{FF2B5EF4-FFF2-40B4-BE49-F238E27FC236}">
                <a16:creationId xmlns:a16="http://schemas.microsoft.com/office/drawing/2014/main" id="{B3AD971E-9F9A-D7AA-1CF1-F339A24BDE29}"/>
              </a:ext>
            </a:extLst>
          </xdr:cNvPr>
          <xdr:cNvSpPr txBox="1"/>
        </xdr:nvSpPr>
        <xdr:spPr>
          <a:xfrm>
            <a:off x="2906486" y="4632648"/>
            <a:ext cx="1361270"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baseline="0">
                <a:solidFill>
                  <a:srgbClr val="2C41CA"/>
                </a:solidFill>
              </a:rPr>
              <a:t>Return On Assets (%)</a:t>
            </a:r>
          </a:p>
        </xdr:txBody>
      </xdr:sp>
      <xdr:cxnSp macro="">
        <xdr:nvCxnSpPr>
          <xdr:cNvPr id="26" name="Straight Connector 25">
            <a:extLst>
              <a:ext uri="{FF2B5EF4-FFF2-40B4-BE49-F238E27FC236}">
                <a16:creationId xmlns:a16="http://schemas.microsoft.com/office/drawing/2014/main" id="{0D62BBA8-2AFF-8ED9-6666-1CD2E3FF8D90}"/>
              </a:ext>
            </a:extLst>
          </xdr:cNvPr>
          <xdr:cNvCxnSpPr/>
        </xdr:nvCxnSpPr>
        <xdr:spPr>
          <a:xfrm>
            <a:off x="2572139" y="4632649"/>
            <a:ext cx="1811694" cy="0"/>
          </a:xfrm>
          <a:prstGeom prst="line">
            <a:avLst/>
          </a:prstGeom>
          <a:ln w="15875">
            <a:solidFill>
              <a:srgbClr val="2C41CA"/>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15550</xdr:colOff>
      <xdr:row>36</xdr:row>
      <xdr:rowOff>38878</xdr:rowOff>
    </xdr:from>
    <xdr:to>
      <xdr:col>8</xdr:col>
      <xdr:colOff>513184</xdr:colOff>
      <xdr:row>47</xdr:row>
      <xdr:rowOff>124408</xdr:rowOff>
    </xdr:to>
    <xdr:sp macro="" textlink="">
      <xdr:nvSpPr>
        <xdr:cNvPr id="27" name="TextBox 26">
          <a:extLst>
            <a:ext uri="{FF2B5EF4-FFF2-40B4-BE49-F238E27FC236}">
              <a16:creationId xmlns:a16="http://schemas.microsoft.com/office/drawing/2014/main" id="{514A4C60-F682-4975-B39A-E528C656D4E6}"/>
            </a:ext>
          </a:extLst>
        </xdr:cNvPr>
        <xdr:cNvSpPr txBox="1"/>
      </xdr:nvSpPr>
      <xdr:spPr>
        <a:xfrm>
          <a:off x="145090" y="6797818"/>
          <a:ext cx="7233714" cy="2097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2C41CA"/>
              </a:solidFill>
              <a:effectLst/>
              <a:latin typeface="+mn-lt"/>
              <a:ea typeface="+mn-ea"/>
              <a:cs typeface="+mn-cs"/>
            </a:rPr>
            <a:t>Resent Updates</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100" b="0" i="0">
              <a:solidFill>
                <a:schemeClr val="dk1"/>
              </a:solidFill>
              <a:effectLst/>
              <a:latin typeface="+mn-lt"/>
              <a:ea typeface="+mn-ea"/>
              <a:cs typeface="+mn-cs"/>
            </a:rPr>
            <a:t>Standalone PAT jumps 2% YoY, revenue surges 17%</a:t>
          </a:r>
        </a:p>
        <a:p>
          <a:pPr marL="171450" indent="-171450">
            <a:buFont typeface="Arial" panose="020B0604020202020204" pitchFamily="34" charset="0"/>
            <a:buChar char="•"/>
          </a:pPr>
          <a:r>
            <a:rPr lang="en-IN" sz="1100" b="0" i="0">
              <a:solidFill>
                <a:schemeClr val="dk1"/>
              </a:solidFill>
              <a:effectLst/>
              <a:latin typeface="+mn-lt"/>
              <a:ea typeface="+mn-ea"/>
              <a:cs typeface="+mn-cs"/>
            </a:rPr>
            <a:t>Avenue Supermarts-operated DMart on Saturday reported its Q4 results for the financial year 2025, reporting a 2.6% YoY rise in its standalone net profit at Rs 619.71 crore, up from Rs 604.2 crore in the year-ago period. The revenue from operations shot up by 16.7% YoY.</a:t>
          </a:r>
        </a:p>
        <a:p>
          <a:pPr marL="171450" indent="-171450">
            <a:buFont typeface="Arial" panose="020B0604020202020204" pitchFamily="34" charset="0"/>
            <a:buChar char="•"/>
          </a:pPr>
          <a:r>
            <a:rPr lang="en-IN" sz="1100" b="0" i="0">
              <a:solidFill>
                <a:schemeClr val="dk1"/>
              </a:solidFill>
              <a:effectLst/>
              <a:latin typeface="+mn-lt"/>
              <a:ea typeface="+mn-ea"/>
              <a:cs typeface="+mn-cs"/>
            </a:rPr>
            <a:t>The revenue from operations was reported at Rs 14,462.39 crore, against Rs 12,393.46 crore in the fourth quarter of the previous fiscal year.</a:t>
          </a:r>
        </a:p>
        <a:p>
          <a:pPr marL="171450" indent="-171450">
            <a:buFont typeface="Arial" panose="020B0604020202020204" pitchFamily="34" charset="0"/>
            <a:buChar char="•"/>
          </a:pPr>
          <a:r>
            <a:rPr lang="en-IN" sz="1100" b="0" i="0">
              <a:solidFill>
                <a:schemeClr val="dk1"/>
              </a:solidFill>
              <a:effectLst/>
              <a:latin typeface="+mn-lt"/>
              <a:ea typeface="+mn-ea"/>
              <a:cs typeface="+mn-cs"/>
            </a:rPr>
            <a:t>The EBITDA for FY25 was Rs 4,543 crore, up from Rs 4,099 crore in FY24. The EBITDA margin declined to 7.9% in FY25 from 8.3% in the previous year.</a:t>
          </a:r>
        </a:p>
        <a:p>
          <a:pPr marL="171450" indent="-171450">
            <a:buFont typeface="Arial" panose="020B0604020202020204" pitchFamily="34" charset="0"/>
            <a:buChar char="•"/>
          </a:pPr>
          <a:r>
            <a:rPr lang="en-IN" sz="1100" b="0" i="0">
              <a:solidFill>
                <a:schemeClr val="dk1"/>
              </a:solidFill>
              <a:effectLst/>
              <a:latin typeface="+mn-lt"/>
              <a:ea typeface="+mn-ea"/>
              <a:cs typeface="+mn-cs"/>
            </a:rPr>
            <a:t>DMart’s total expenses also witnessed a year-on-year surge to Rs 13,713 crore, up from Rs 11,641.85 in the year-ago period. However, the same saw a decline of 5.7% QoQ. The total expenses at the end of the December quarter stood at Rs 14,549.07 crore.</a:t>
          </a:r>
          <a:endParaRPr lang="en-IN" sz="1100"/>
        </a:p>
      </xdr:txBody>
    </xdr:sp>
    <xdr:clientData/>
  </xdr:twoCellAnchor>
  <xdr:twoCellAnchor>
    <xdr:from>
      <xdr:col>1</xdr:col>
      <xdr:colOff>71720</xdr:colOff>
      <xdr:row>99</xdr:row>
      <xdr:rowOff>37427</xdr:rowOff>
    </xdr:from>
    <xdr:to>
      <xdr:col>9</xdr:col>
      <xdr:colOff>214543</xdr:colOff>
      <xdr:row>101</xdr:row>
      <xdr:rowOff>59183</xdr:rowOff>
    </xdr:to>
    <xdr:sp macro="" textlink="">
      <xdr:nvSpPr>
        <xdr:cNvPr id="29" name="TextBox 28">
          <a:extLst>
            <a:ext uri="{FF2B5EF4-FFF2-40B4-BE49-F238E27FC236}">
              <a16:creationId xmlns:a16="http://schemas.microsoft.com/office/drawing/2014/main" id="{0AADA7CD-AF71-4437-B624-918C06C90BB1}"/>
            </a:ext>
          </a:extLst>
        </xdr:cNvPr>
        <xdr:cNvSpPr txBox="1"/>
      </xdr:nvSpPr>
      <xdr:spPr>
        <a:xfrm>
          <a:off x="201260" y="20413307"/>
          <a:ext cx="7595183" cy="38751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028654"/>
              </a:solidFill>
              <a:effectLst/>
              <a:latin typeface="+mn-lt"/>
              <a:ea typeface="+mn-ea"/>
              <a:cs typeface="+mn-cs"/>
            </a:rPr>
            <a:t>Disclaimer </a:t>
          </a:r>
          <a:r>
            <a:rPr lang="en-IN" sz="900" b="0" i="1">
              <a:solidFill>
                <a:schemeClr val="dk1"/>
              </a:solidFill>
              <a:effectLst/>
              <a:latin typeface="+mn-lt"/>
              <a:ea typeface="+mn-ea"/>
              <a:cs typeface="+mn-cs"/>
            </a:rPr>
            <a:t>: This report is made as part</a:t>
          </a:r>
          <a:r>
            <a:rPr lang="en-IN" sz="900" b="0" i="1" baseline="0">
              <a:solidFill>
                <a:schemeClr val="dk1"/>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i="1">
            <a:effectLst/>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IN" sz="1100" b="0" i="0">
            <a:solidFill>
              <a:schemeClr val="dk1"/>
            </a:solidFill>
            <a:effectLst/>
            <a:latin typeface="+mn-lt"/>
            <a:ea typeface="+mn-ea"/>
            <a:cs typeface="+mn-cs"/>
          </a:endParaRPr>
        </a:p>
      </xdr:txBody>
    </xdr:sp>
    <xdr:clientData/>
  </xdr:twoCellAnchor>
  <xdr:twoCellAnchor editAs="oneCell">
    <xdr:from>
      <xdr:col>5</xdr:col>
      <xdr:colOff>683171</xdr:colOff>
      <xdr:row>2</xdr:row>
      <xdr:rowOff>166414</xdr:rowOff>
    </xdr:from>
    <xdr:to>
      <xdr:col>8</xdr:col>
      <xdr:colOff>479716</xdr:colOff>
      <xdr:row>5</xdr:row>
      <xdr:rowOff>89074</xdr:rowOff>
    </xdr:to>
    <xdr:pic>
      <xdr:nvPicPr>
        <xdr:cNvPr id="30" name="Picture 29" descr="Hindustan Unilever Logo - PNG Logo Vector Brand Downloads (SVG, EPS)">
          <a:extLst>
            <a:ext uri="{FF2B5EF4-FFF2-40B4-BE49-F238E27FC236}">
              <a16:creationId xmlns:a16="http://schemas.microsoft.com/office/drawing/2014/main" id="{C2651507-908C-4EC6-BF65-96DC338AF38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68274" y="560552"/>
          <a:ext cx="2082545" cy="693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28937</xdr:colOff>
      <xdr:row>27</xdr:row>
      <xdr:rowOff>9646</xdr:rowOff>
    </xdr:from>
    <xdr:to>
      <xdr:col>1</xdr:col>
      <xdr:colOff>2253457</xdr:colOff>
      <xdr:row>35</xdr:row>
      <xdr:rowOff>17312</xdr:rowOff>
    </xdr:to>
    <xdr:graphicFrame macro="">
      <xdr:nvGraphicFramePr>
        <xdr:cNvPr id="2" name="Chart 1">
          <a:extLst>
            <a:ext uri="{FF2B5EF4-FFF2-40B4-BE49-F238E27FC236}">
              <a16:creationId xmlns:a16="http://schemas.microsoft.com/office/drawing/2014/main" id="{33E3E428-963F-4294-9B66-295630B6F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221847</xdr:colOff>
      <xdr:row>27</xdr:row>
      <xdr:rowOff>57879</xdr:rowOff>
    </xdr:from>
    <xdr:to>
      <xdr:col>4</xdr:col>
      <xdr:colOff>791065</xdr:colOff>
      <xdr:row>35</xdr:row>
      <xdr:rowOff>65545</xdr:rowOff>
    </xdr:to>
    <xdr:graphicFrame macro="">
      <xdr:nvGraphicFramePr>
        <xdr:cNvPr id="28" name="Chart 27">
          <a:extLst>
            <a:ext uri="{FF2B5EF4-FFF2-40B4-BE49-F238E27FC236}">
              <a16:creationId xmlns:a16="http://schemas.microsoft.com/office/drawing/2014/main" id="{A0F0E1C3-C122-403E-8ADF-DE5AD2E99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337595</xdr:colOff>
      <xdr:row>27</xdr:row>
      <xdr:rowOff>77164</xdr:rowOff>
    </xdr:from>
    <xdr:to>
      <xdr:col>9</xdr:col>
      <xdr:colOff>19291</xdr:colOff>
      <xdr:row>35</xdr:row>
      <xdr:rowOff>84830</xdr:rowOff>
    </xdr:to>
    <xdr:graphicFrame macro="">
      <xdr:nvGraphicFramePr>
        <xdr:cNvPr id="32" name="Chart 31">
          <a:extLst>
            <a:ext uri="{FF2B5EF4-FFF2-40B4-BE49-F238E27FC236}">
              <a16:creationId xmlns:a16="http://schemas.microsoft.com/office/drawing/2014/main" id="{8E13E6F7-130E-4D9A-8F89-9A1FB9C4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342702</xdr:colOff>
      <xdr:row>2</xdr:row>
      <xdr:rowOff>144780</xdr:rowOff>
    </xdr:from>
    <xdr:to>
      <xdr:col>8</xdr:col>
      <xdr:colOff>278947</xdr:colOff>
      <xdr:row>6</xdr:row>
      <xdr:rowOff>100299</xdr:rowOff>
    </xdr:to>
    <xdr:pic>
      <xdr:nvPicPr>
        <xdr:cNvPr id="2" name="Picture 1" descr="Hindustan Unilever Logo - PNG Logo Vector Brand Downloads (SVG, EPS)">
          <a:extLst>
            <a:ext uri="{FF2B5EF4-FFF2-40B4-BE49-F238E27FC236}">
              <a16:creationId xmlns:a16="http://schemas.microsoft.com/office/drawing/2014/main" id="{B3574053-B6B5-485D-89D7-94B3B963F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9922" y="320040"/>
          <a:ext cx="2082545" cy="694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342702</xdr:colOff>
      <xdr:row>2</xdr:row>
      <xdr:rowOff>144780</xdr:rowOff>
    </xdr:from>
    <xdr:to>
      <xdr:col>8</xdr:col>
      <xdr:colOff>278947</xdr:colOff>
      <xdr:row>6</xdr:row>
      <xdr:rowOff>100299</xdr:rowOff>
    </xdr:to>
    <xdr:pic>
      <xdr:nvPicPr>
        <xdr:cNvPr id="2" name="Picture 1" descr="Hindustan Unilever Logo - PNG Logo Vector Brand Downloads (SVG, EPS)">
          <a:extLst>
            <a:ext uri="{FF2B5EF4-FFF2-40B4-BE49-F238E27FC236}">
              <a16:creationId xmlns:a16="http://schemas.microsoft.com/office/drawing/2014/main" id="{0D601559-EA09-49AD-840A-18CADD61F2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1382" y="358140"/>
          <a:ext cx="2085085" cy="892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156071</xdr:colOff>
      <xdr:row>25</xdr:row>
      <xdr:rowOff>162271</xdr:rowOff>
    </xdr:from>
    <xdr:to>
      <xdr:col>12</xdr:col>
      <xdr:colOff>552312</xdr:colOff>
      <xdr:row>39</xdr:row>
      <xdr:rowOff>127980</xdr:rowOff>
    </xdr:to>
    <xdr:graphicFrame macro="">
      <xdr:nvGraphicFramePr>
        <xdr:cNvPr id="4" name="Chart 3">
          <a:extLst>
            <a:ext uri="{FF2B5EF4-FFF2-40B4-BE49-F238E27FC236}">
              <a16:creationId xmlns:a16="http://schemas.microsoft.com/office/drawing/2014/main" id="{A3C5A3C0-E14A-6DFB-0A3D-AACD0F95A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123940</xdr:colOff>
      <xdr:row>1223</xdr:row>
      <xdr:rowOff>120267</xdr:rowOff>
    </xdr:from>
    <xdr:to>
      <xdr:col>8</xdr:col>
      <xdr:colOff>4090012</xdr:colOff>
      <xdr:row>1237</xdr:row>
      <xdr:rowOff>164335</xdr:rowOff>
    </xdr:to>
    <xdr:graphicFrame macro="">
      <xdr:nvGraphicFramePr>
        <xdr:cNvPr id="2" name="Chart 1">
          <a:extLst>
            <a:ext uri="{FF2B5EF4-FFF2-40B4-BE49-F238E27FC236}">
              <a16:creationId xmlns:a16="http://schemas.microsoft.com/office/drawing/2014/main" id="{CBB2A3ED-D42D-DF88-0228-E4E5CFF8E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xdr:row>
      <xdr:rowOff>0</xdr:rowOff>
    </xdr:from>
    <xdr:to>
      <xdr:col>8</xdr:col>
      <xdr:colOff>4241494</xdr:colOff>
      <xdr:row>17</xdr:row>
      <xdr:rowOff>9181</xdr:rowOff>
    </xdr:to>
    <xdr:graphicFrame macro="">
      <xdr:nvGraphicFramePr>
        <xdr:cNvPr id="5" name="Chart 4">
          <a:extLst>
            <a:ext uri="{FF2B5EF4-FFF2-40B4-BE49-F238E27FC236}">
              <a16:creationId xmlns:a16="http://schemas.microsoft.com/office/drawing/2014/main" id="{8FEFF34D-98CE-433A-AF3E-3551D9F75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123940</xdr:colOff>
      <xdr:row>1210</xdr:row>
      <xdr:rowOff>46821</xdr:rowOff>
    </xdr:from>
    <xdr:to>
      <xdr:col>8</xdr:col>
      <xdr:colOff>4090012</xdr:colOff>
      <xdr:row>1224</xdr:row>
      <xdr:rowOff>90889</xdr:rowOff>
    </xdr:to>
    <xdr:graphicFrame macro="">
      <xdr:nvGraphicFramePr>
        <xdr:cNvPr id="7" name="Chart 6">
          <a:extLst>
            <a:ext uri="{FF2B5EF4-FFF2-40B4-BE49-F238E27FC236}">
              <a16:creationId xmlns:a16="http://schemas.microsoft.com/office/drawing/2014/main" id="{18A25E3A-89A4-516A-7C06-8B6C5546F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119349</xdr:colOff>
      <xdr:row>16</xdr:row>
      <xdr:rowOff>128530</xdr:rowOff>
    </xdr:from>
    <xdr:to>
      <xdr:col>8</xdr:col>
      <xdr:colOff>4691349</xdr:colOff>
      <xdr:row>30</xdr:row>
      <xdr:rowOff>172598</xdr:rowOff>
    </xdr:to>
    <xdr:graphicFrame macro="">
      <xdr:nvGraphicFramePr>
        <xdr:cNvPr id="8" name="Chart 7">
          <a:extLst>
            <a:ext uri="{FF2B5EF4-FFF2-40B4-BE49-F238E27FC236}">
              <a16:creationId xmlns:a16="http://schemas.microsoft.com/office/drawing/2014/main" id="{456AFD4B-729C-4DDC-AD11-1F7A0E192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8</xdr:col>
      <xdr:colOff>441960</xdr:colOff>
      <xdr:row>4</xdr:row>
      <xdr:rowOff>11430</xdr:rowOff>
    </xdr:from>
    <xdr:to>
      <xdr:col>15</xdr:col>
      <xdr:colOff>175260</xdr:colOff>
      <xdr:row>19</xdr:row>
      <xdr:rowOff>11430</xdr:rowOff>
    </xdr:to>
    <xdr:graphicFrame macro="">
      <xdr:nvGraphicFramePr>
        <xdr:cNvPr id="2" name="Chart 1">
          <a:extLst>
            <a:ext uri="{FF2B5EF4-FFF2-40B4-BE49-F238E27FC236}">
              <a16:creationId xmlns:a16="http://schemas.microsoft.com/office/drawing/2014/main" id="{CC769D80-1B62-12E2-F83D-5BFEF5EEE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198120</xdr:colOff>
      <xdr:row>4</xdr:row>
      <xdr:rowOff>179070</xdr:rowOff>
    </xdr:from>
    <xdr:to>
      <xdr:col>4</xdr:col>
      <xdr:colOff>556260</xdr:colOff>
      <xdr:row>19</xdr:row>
      <xdr:rowOff>179070</xdr:rowOff>
    </xdr:to>
    <xdr:graphicFrame macro="">
      <xdr:nvGraphicFramePr>
        <xdr:cNvPr id="3" name="Chart 2">
          <a:extLst>
            <a:ext uri="{FF2B5EF4-FFF2-40B4-BE49-F238E27FC236}">
              <a16:creationId xmlns:a16="http://schemas.microsoft.com/office/drawing/2014/main" id="{B015592C-70CE-DBBA-61B6-B62EC6E90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4</xdr:col>
      <xdr:colOff>218844</xdr:colOff>
      <xdr:row>16</xdr:row>
      <xdr:rowOff>37571</xdr:rowOff>
    </xdr:from>
    <xdr:to>
      <xdr:col>11</xdr:col>
      <xdr:colOff>205263</xdr:colOff>
      <xdr:row>30</xdr:row>
      <xdr:rowOff>161094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72D958-8EF8-B71D-105F-0B4B1688D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06824" y="2963651"/>
              <a:ext cx="4253619" cy="2683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venue%20Super.xlsx" TargetMode="External"/><Relationship Id="rId2" Type="http://schemas.openxmlformats.org/officeDocument/2006/relationships/externalLinkPath" Target="file:///C:\Users\srika\Downloads\Avenue%20Super.xlsx" TargetMode="External"/><Relationship Id="rId1" Type="http://schemas.openxmlformats.org/officeDocument/2006/relationships/externalLinkPath" Target="/Users/srika/Downloads/Avenue%20Super.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ession%2011/Exercise%20Sheet%20-%20Common%20Size%20Analysis.xlsx" TargetMode="External"/><Relationship Id="rId2" Type="http://schemas.openxmlformats.org/officeDocument/2006/relationships/externalLinkPath" Target="file:///C:\Users\srika\Documents\financial%20modelling\session%2011\Exercise%20Sheet%20-%20Common%20Size%20Analysis.xlsx" TargetMode="External"/><Relationship Id="rId1" Type="http://schemas.openxmlformats.org/officeDocument/2006/relationships/externalLinkPath" Target="/Users/srika/Documents/financial%20modelling/session%2011/Exercise%20Sheet%20-%20Common%20Size%20Analysi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session%208/WACC%20Practice.xlsx" TargetMode="External"/><Relationship Id="rId2" Type="http://schemas.openxmlformats.org/officeDocument/2006/relationships/externalLinkPath" Target="file:///C:\Users\srika\Documents\financial%20modelling\session%208\WACC%20Practice.xlsx" TargetMode="External"/><Relationship Id="rId1" Type="http://schemas.openxmlformats.org/officeDocument/2006/relationships/externalLinkPath" Target="/Users/srika/Documents/financial%20modelling/session%208/WACC%20Practi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inancials&gt;"/>
      <sheetName val="HistoricalFS"/>
      <sheetName val="Ratio Analysis"/>
      <sheetName val="Forecasting"/>
      <sheetName val="Peer Analysis"/>
      <sheetName val="Data&gt;"/>
      <sheetName val="Data Sheet"/>
    </sheetNames>
    <sheetDataSet>
      <sheetData sheetId="0"/>
      <sheetData sheetId="1"/>
      <sheetData sheetId="2"/>
      <sheetData sheetId="3"/>
      <sheetData sheetId="4"/>
      <sheetData sheetId="5"/>
      <sheetData sheetId="6">
        <row r="16">
          <cell r="B16">
            <v>42460</v>
          </cell>
          <cell r="C16">
            <v>42825</v>
          </cell>
          <cell r="D16">
            <v>43190</v>
          </cell>
          <cell r="E16">
            <v>43555</v>
          </cell>
          <cell r="F16">
            <v>43921</v>
          </cell>
          <cell r="G16">
            <v>44286</v>
          </cell>
          <cell r="H16">
            <v>44651</v>
          </cell>
          <cell r="I16">
            <v>45016</v>
          </cell>
          <cell r="J16">
            <v>45382</v>
          </cell>
          <cell r="K16">
            <v>45747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mon Size Statement"/>
      <sheetName val="common size"/>
      <sheetName val="Data Sheet"/>
    </sheetNames>
    <sheetDataSet>
      <sheetData sheetId="0"/>
      <sheetData sheetId="1"/>
      <sheetData sheetId="2">
        <row r="17">
          <cell r="A17" t="str">
            <v>Sales</v>
          </cell>
        </row>
        <row r="18">
          <cell r="A18" t="str">
            <v>Raw Material Cost</v>
          </cell>
        </row>
        <row r="19">
          <cell r="A19" t="str">
            <v>Change in Inventory</v>
          </cell>
        </row>
        <row r="20">
          <cell r="A20" t="str">
            <v>Power and Fuel</v>
          </cell>
        </row>
        <row r="21">
          <cell r="A21" t="str">
            <v>Other Mfr. Exp</v>
          </cell>
        </row>
        <row r="22">
          <cell r="A22" t="str">
            <v>Employee Cost</v>
          </cell>
        </row>
        <row r="23">
          <cell r="A23" t="str">
            <v>Selling and admin</v>
          </cell>
        </row>
        <row r="24">
          <cell r="A24" t="str">
            <v>Other Expenses</v>
          </cell>
        </row>
        <row r="25">
          <cell r="A25" t="str">
            <v>Other Income</v>
          </cell>
        </row>
        <row r="26">
          <cell r="A26" t="str">
            <v>Depreciation</v>
          </cell>
        </row>
        <row r="27">
          <cell r="A27" t="str">
            <v>Interest</v>
          </cell>
        </row>
        <row r="28">
          <cell r="A28" t="str">
            <v>Profit before tax</v>
          </cell>
        </row>
        <row r="29">
          <cell r="A29" t="str">
            <v>Tax</v>
          </cell>
        </row>
        <row r="30">
          <cell r="A30" t="str">
            <v>Net profit</v>
          </cell>
        </row>
        <row r="31">
          <cell r="A31" t="str">
            <v>Dividend Amount</v>
          </cell>
        </row>
        <row r="34">
          <cell r="A34" t="str">
            <v>EBITDA</v>
          </cell>
        </row>
        <row r="57">
          <cell r="A57" t="str">
            <v>Equity Share Capital</v>
          </cell>
        </row>
        <row r="58">
          <cell r="A58" t="str">
            <v>Reserves</v>
          </cell>
        </row>
        <row r="59">
          <cell r="A59" t="str">
            <v>Borrowings</v>
          </cell>
        </row>
        <row r="60">
          <cell r="A60" t="str">
            <v>Other Liabilities</v>
          </cell>
        </row>
        <row r="62">
          <cell r="A62" t="str">
            <v>Net Block</v>
          </cell>
        </row>
        <row r="63">
          <cell r="A63" t="str">
            <v>Capital Work in Progress</v>
          </cell>
        </row>
        <row r="64">
          <cell r="A64" t="str">
            <v>Investments</v>
          </cell>
        </row>
        <row r="65">
          <cell r="A65" t="str">
            <v>Other Assets</v>
          </cell>
        </row>
        <row r="67">
          <cell r="A67" t="str">
            <v>Receivables</v>
          </cell>
        </row>
        <row r="68">
          <cell r="A68" t="str">
            <v>Inventory</v>
          </cell>
        </row>
        <row r="69">
          <cell r="A69" t="str">
            <v>Cash &amp; Bank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istoricalFS"/>
      <sheetName val="wacc"/>
      <sheetName val="real wacc"/>
      <sheetName val="regression Beta"/>
      <sheetName val="Raw FS"/>
      <sheetName val="Intrinsic value"/>
      <sheetName val="DCF"/>
      <sheetName val="List of Stocks"/>
      <sheetName val="Data Sheet"/>
      <sheetName val="dupont analysis"/>
      <sheetName val="Altman Z Score"/>
      <sheetName val="footbal field"/>
      <sheetName val="cash flow"/>
      <sheetName val="nifty 50 data"/>
      <sheetName val="balance sheet"/>
      <sheetName val="Sheet2"/>
      <sheetName val="Sheet5"/>
    </sheetNames>
    <sheetDataSet>
      <sheetData sheetId="0">
        <row r="3">
          <cell r="F3">
            <v>43555</v>
          </cell>
          <cell r="G3">
            <v>43921</v>
          </cell>
          <cell r="H3">
            <v>44286</v>
          </cell>
          <cell r="I3">
            <v>44651</v>
          </cell>
          <cell r="J3">
            <v>45016</v>
          </cell>
          <cell r="K3">
            <v>45382</v>
          </cell>
          <cell r="L3">
            <v>45747</v>
          </cell>
        </row>
      </sheetData>
      <sheetData sheetId="1"/>
      <sheetData sheetId="2"/>
      <sheetData sheetId="3"/>
      <sheetData sheetId="4">
        <row r="13">
          <cell r="B13" t="str">
            <v>Trade Payables</v>
          </cell>
        </row>
        <row r="14">
          <cell r="B14" t="str">
            <v>Other liability items</v>
          </cell>
        </row>
        <row r="26">
          <cell r="B26" t="str">
            <v>Other fixed assets</v>
          </cell>
        </row>
        <row r="28">
          <cell r="B28" t="str">
            <v>Accumulated Depreciation</v>
          </cell>
        </row>
      </sheetData>
      <sheetData sheetId="5">
        <row r="39">
          <cell r="J39">
            <v>45747</v>
          </cell>
        </row>
      </sheetData>
      <sheetData sheetId="6"/>
      <sheetData sheetId="7"/>
      <sheetData sheetId="8">
        <row r="56">
          <cell r="G56">
            <v>44286</v>
          </cell>
          <cell r="H56">
            <v>44651</v>
          </cell>
          <cell r="I56">
            <v>45016</v>
          </cell>
          <cell r="J56">
            <v>45382</v>
          </cell>
          <cell r="K56">
            <v>45747</v>
          </cell>
        </row>
      </sheetData>
      <sheetData sheetId="9"/>
      <sheetData sheetId="10"/>
      <sheetData sheetId="11"/>
      <sheetData sheetId="12"/>
      <sheetData sheetId="13"/>
      <sheetData sheetId="14">
        <row r="32">
          <cell r="B32" t="str">
            <v>Inventories</v>
          </cell>
        </row>
        <row r="33">
          <cell r="B33" t="str">
            <v>Trade receivables</v>
          </cell>
        </row>
        <row r="35">
          <cell r="B35" t="str">
            <v>Loans n Advances</v>
          </cell>
        </row>
        <row r="36">
          <cell r="B36" t="str">
            <v>Other asset items</v>
          </cell>
        </row>
      </sheetData>
      <sheetData sheetId="15"/>
      <sheetData sheetId="1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31">
  <tableColumns count="11">
    <tableColumn id="1" xr3:uid="{00000000-0010-0000-0100-000001000000}" name="Column1" headerRowDxfId="30"/>
    <tableColumn id="2" xr3:uid="{00000000-0010-0000-0100-000002000000}" name="Column2" headerRowDxfId="29"/>
    <tableColumn id="3" xr3:uid="{00000000-0010-0000-0100-000003000000}" name="Column3" headerRowDxfId="28"/>
    <tableColumn id="4" xr3:uid="{00000000-0010-0000-0100-000004000000}" name="Column4" headerRowDxfId="27"/>
    <tableColumn id="5" xr3:uid="{00000000-0010-0000-0100-000005000000}" name="Column5" headerRowDxfId="26"/>
    <tableColumn id="6" xr3:uid="{00000000-0010-0000-0100-000006000000}" name="Column6" headerRowDxfId="25"/>
    <tableColumn id="7" xr3:uid="{00000000-0010-0000-0100-000007000000}" name="Column7" headerRowDxfId="24"/>
    <tableColumn id="8" xr3:uid="{00000000-0010-0000-0100-000008000000}" name="Column8" headerRowDxfId="23"/>
    <tableColumn id="9" xr3:uid="{00000000-0010-0000-0100-000009000000}" name="Column9" headerRowDxfId="22"/>
    <tableColumn id="10" xr3:uid="{00000000-0010-0000-0100-00000A000000}" name="Column10" headerRowDxfId="21"/>
    <tableColumn id="11" xr3:uid="{00000000-0010-0000-0100-00000B000000}" name="Column11" headerRowDxfId="20"/>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19">
  <tableColumns count="14">
    <tableColumn id="1" xr3:uid="{00000000-0010-0000-0000-000001000000}" name="Column1" headerRowDxfId="18" dataDxfId="17"/>
    <tableColumn id="2" xr3:uid="{00000000-0010-0000-0000-000002000000}" name="Column2" headerRowDxfId="16"/>
    <tableColumn id="3" xr3:uid="{00000000-0010-0000-0000-000003000000}" name="Column3" headerRowDxfId="15"/>
    <tableColumn id="4" xr3:uid="{00000000-0010-0000-0000-000004000000}" name="Column4" headerRowDxfId="14"/>
    <tableColumn id="5" xr3:uid="{00000000-0010-0000-0000-000005000000}" name="Column5" headerRowDxfId="13"/>
    <tableColumn id="6" xr3:uid="{00000000-0010-0000-0000-000006000000}" name="Column6" headerRowDxfId="12"/>
    <tableColumn id="7" xr3:uid="{00000000-0010-0000-0000-000007000000}" name="Column7" headerRowDxfId="11"/>
    <tableColumn id="8" xr3:uid="{00000000-0010-0000-0000-000008000000}" name="Column8" headerRowDxfId="10"/>
    <tableColumn id="9" xr3:uid="{00000000-0010-0000-0000-000009000000}" name="Column9" headerRowDxfId="9"/>
    <tableColumn id="10" xr3:uid="{00000000-0010-0000-0000-00000A000000}" name="Column10" headerRowDxfId="8"/>
    <tableColumn id="11" xr3:uid="{00000000-0010-0000-0000-00000B000000}" name="Column11" headerRowDxfId="7"/>
    <tableColumn id="12" xr3:uid="{00000000-0010-0000-0000-00000C000000}" name="Column12" headerRowDxfId="6"/>
    <tableColumn id="13" xr3:uid="{00000000-0010-0000-0000-00000D000000}" name="Column13" headerRowDxfId="5" dataDxfId="4"/>
    <tableColumn id="14" xr3:uid="{00000000-0010-0000-0000-00000E000000}" name="Column14" headerRowDxfId="3" dataDxfId="2"/>
  </tableColumns>
  <tableStyleInfo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4.bin"/><Relationship Id="rId1" Type="http://schemas.openxmlformats.org/officeDocument/2006/relationships/hyperlink" Target="https://www.bseindia.com/xml-data/corpfiling/AttachHis/02d8d87d-90ce-4191-8b3f-4167267aee8a.pdf"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https://www.bseindia.com/xml-data/corpfiling/AttachHis/02d8d87d-90ce-4191-8b3f-4167267aee8a.pdf"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www.screener.in/"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5.bin"/><Relationship Id="rId1" Type="http://schemas.openxmlformats.org/officeDocument/2006/relationships/hyperlink" Target="http://www.screener.in/"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screener.in/"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www.screener.in/excel/" TargetMode="Externa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2.bin"/><Relationship Id="rId1" Type="http://schemas.openxmlformats.org/officeDocument/2006/relationships/hyperlink" Target="http://www.screener.in/"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C959-F11A-40B8-A057-778C759B233C}">
  <sheetPr>
    <tabColor rgb="FF7030A0"/>
    <pageSetUpPr fitToPage="1"/>
  </sheetPr>
  <dimension ref="B2:P65"/>
  <sheetViews>
    <sheetView showGridLines="0" view="pageBreakPreview" zoomScale="54" zoomScaleNormal="60" workbookViewId="0">
      <selection activeCell="N55" sqref="N55"/>
    </sheetView>
  </sheetViews>
  <sheetFormatPr defaultRowHeight="14.4"/>
  <cols>
    <col min="1" max="1" width="1.88671875" customWidth="1"/>
    <col min="2" max="2" width="39.21875" customWidth="1"/>
    <col min="3" max="3" width="14.88671875" customWidth="1"/>
    <col min="4" max="4" width="12.21875" customWidth="1"/>
    <col min="5" max="5" width="11.88671875" customWidth="1"/>
    <col min="6" max="6" width="10.109375" customWidth="1"/>
    <col min="7" max="7" width="12.6640625" customWidth="1"/>
    <col min="8" max="8" width="3.33203125" customWidth="1"/>
    <col min="10" max="10" width="11.5546875" customWidth="1"/>
    <col min="11" max="11" width="12.44140625" bestFit="1" customWidth="1"/>
    <col min="12" max="12" width="2" customWidth="1"/>
    <col min="13" max="14" width="8.88671875" style="35"/>
    <col min="15" max="15" width="45.6640625" style="35" customWidth="1"/>
  </cols>
  <sheetData>
    <row r="2" spans="2:11" ht="18">
      <c r="B2" s="467" t="str">
        <f>'Data Sheet'!B1&amp;" - One Page Report"</f>
        <v>HINDUSTAN UNILEVER LTD - One Page Report</v>
      </c>
      <c r="C2" s="467"/>
      <c r="D2" s="467"/>
      <c r="E2" s="467"/>
      <c r="F2" s="467"/>
      <c r="G2" s="467"/>
      <c r="H2" s="467"/>
      <c r="I2" s="467"/>
      <c r="J2" s="467"/>
      <c r="K2" s="467"/>
    </row>
    <row r="3" spans="2:11" ht="6" customHeight="1"/>
    <row r="4" spans="2:11" ht="73.2" customHeight="1">
      <c r="B4" s="26"/>
      <c r="C4" s="468" t="str">
        <f>'input sheet'!I1</f>
        <v>Hindustan Unilever Limited (HUL) is an Indian fast-moving consumer goods company, headquartered in Mumbai.[3] It is a subsidiary of the Anglo-Dutch company Unilever. Its products include foods, beverages, cleaning agents, personal care products and other consumer staples. However, the integration of GSK's 3,800 employees remained uncertain as HUL stated there was no clause for retention of employees in the deal.</v>
      </c>
      <c r="D4" s="468"/>
      <c r="E4" s="468"/>
      <c r="F4" s="468"/>
      <c r="G4" s="468"/>
      <c r="H4" s="468"/>
      <c r="I4" s="468"/>
      <c r="J4" s="468"/>
      <c r="K4" s="468"/>
    </row>
    <row r="5" spans="2:11">
      <c r="B5" s="27" t="s">
        <v>95</v>
      </c>
    </row>
    <row r="6" spans="2:11" ht="15.6">
      <c r="B6" s="241" t="s">
        <v>94</v>
      </c>
      <c r="C6" s="242">
        <f>'Data Sheet'!G16</f>
        <v>44286</v>
      </c>
      <c r="D6" s="242">
        <f>'Data Sheet'!H16</f>
        <v>44651</v>
      </c>
      <c r="E6" s="242">
        <f>'Data Sheet'!I16</f>
        <v>45016</v>
      </c>
      <c r="F6" s="242">
        <f>'Data Sheet'!J16</f>
        <v>45382</v>
      </c>
      <c r="G6" s="242">
        <f>'Data Sheet'!K16</f>
        <v>45747</v>
      </c>
      <c r="I6" s="462" t="s">
        <v>118</v>
      </c>
      <c r="J6" s="462"/>
      <c r="K6" s="462"/>
    </row>
    <row r="8" spans="2:11">
      <c r="B8" s="42" t="s">
        <v>96</v>
      </c>
      <c r="C8" s="43">
        <f>'Data Sheet'!G17</f>
        <v>47028</v>
      </c>
      <c r="D8" s="43">
        <f>'Data Sheet'!H17</f>
        <v>52446</v>
      </c>
      <c r="E8" s="43">
        <f>'Data Sheet'!I17</f>
        <v>60580</v>
      </c>
      <c r="F8" s="43">
        <f>'Data Sheet'!J17</f>
        <v>61896</v>
      </c>
      <c r="G8" s="43">
        <f>'Data Sheet'!K17</f>
        <v>63121</v>
      </c>
    </row>
    <row r="9" spans="2:11">
      <c r="B9" s="42" t="s">
        <v>97</v>
      </c>
      <c r="C9" s="44">
        <f>'Profit &amp; Loss'!G28</f>
        <v>0.18211296282331646</v>
      </c>
      <c r="D9" s="44">
        <f>'Profit &amp; Loss'!H28</f>
        <v>0.11520796121459553</v>
      </c>
      <c r="E9" s="44">
        <f>'Profit &amp; Loss'!I28</f>
        <v>0.15509285741524614</v>
      </c>
      <c r="F9" s="44">
        <f>'Profit &amp; Loss'!J28</f>
        <v>2.1723341036645749E-2</v>
      </c>
      <c r="G9" s="44">
        <f>'Profit &amp; Loss'!K28</f>
        <v>1.9791262763344974E-2</v>
      </c>
    </row>
    <row r="10" spans="2:11">
      <c r="B10" s="42" t="s">
        <v>104</v>
      </c>
      <c r="C10" s="44">
        <f>'Profit &amp; Loss'!G30</f>
        <v>0.49491792123841116</v>
      </c>
      <c r="D10" s="44">
        <f>'Profit &amp; Loss'!H30</f>
        <v>0.49347900697860658</v>
      </c>
      <c r="E10" s="44">
        <f>'Profit &amp; Loss'!I30</f>
        <v>0.46059755694948828</v>
      </c>
      <c r="F10" s="44">
        <f>'Profit &amp; Loss'!J30</f>
        <v>0.50458834173452238</v>
      </c>
      <c r="G10" s="44">
        <f>'Profit &amp; Loss'!K30</f>
        <v>0.49687108886107634</v>
      </c>
    </row>
    <row r="11" spans="2:11">
      <c r="B11" s="42" t="s">
        <v>105</v>
      </c>
      <c r="C11" s="44">
        <f>'Profit &amp; Loss'!G31</f>
        <v>0.24721442544866887</v>
      </c>
      <c r="D11" s="44">
        <f>'Profit &amp; Loss'!H31</f>
        <v>0.24514738969606834</v>
      </c>
      <c r="E11" s="44">
        <f>'Profit &amp; Loss'!I31</f>
        <v>0.23352591614394189</v>
      </c>
      <c r="F11" s="44">
        <f>'Profit &amp; Loss'!J31</f>
        <v>0.23683275171255008</v>
      </c>
      <c r="G11" s="44">
        <f>'Profit &amp; Loss'!K31</f>
        <v>0.23515153435465216</v>
      </c>
    </row>
    <row r="12" spans="2:11">
      <c r="B12" s="42" t="s">
        <v>106</v>
      </c>
      <c r="C12" s="44">
        <f>'Profit &amp; Loss'!G33</f>
        <v>0.22799183465169687</v>
      </c>
      <c r="D12" s="44">
        <f>'Profit &amp; Loss'!H33</f>
        <v>0.22852076421462075</v>
      </c>
      <c r="E12" s="44">
        <f>'Profit &amp; Loss'!I33</f>
        <v>0.22215252558600199</v>
      </c>
      <c r="F12" s="44">
        <f>'Profit &amp; Loss'!J33</f>
        <v>0.23038645469820343</v>
      </c>
      <c r="G12" s="44">
        <f>'Profit &amp; Loss'!K33</f>
        <v>0.23462872894916115</v>
      </c>
    </row>
    <row r="13" spans="2:11">
      <c r="B13" s="42" t="s">
        <v>108</v>
      </c>
      <c r="C13" s="44">
        <f>'Profit &amp; Loss'!G35</f>
        <v>0.17000510334268945</v>
      </c>
      <c r="D13" s="44">
        <f>'Profit &amp; Loss'!H35</f>
        <v>0.16929794455249209</v>
      </c>
      <c r="E13" s="44">
        <f>'Profit &amp; Loss'!I35</f>
        <v>0.16705183228788378</v>
      </c>
      <c r="F13" s="44">
        <f>'Profit &amp; Loss'!J35</f>
        <v>0.16603657748481324</v>
      </c>
      <c r="G13" s="44">
        <f>'Profit &amp; Loss'!K35</f>
        <v>0.16870772009315441</v>
      </c>
    </row>
    <row r="14" spans="2:11">
      <c r="B14" s="42" t="s">
        <v>109</v>
      </c>
      <c r="C14" s="45">
        <f>'Profit &amp; Loss'!G13</f>
        <v>34.027068437180795</v>
      </c>
      <c r="D14" s="45">
        <f>'Profit &amp; Loss'!H13</f>
        <v>37.789410963568265</v>
      </c>
      <c r="E14" s="45">
        <f>'Profit &amp; Loss'!I13</f>
        <v>43.071161048689135</v>
      </c>
      <c r="F14" s="45">
        <f>'Profit &amp; Loss'!J13</f>
        <v>43.739359891045282</v>
      </c>
      <c r="G14" s="45">
        <f>'Profit &amp; Loss'!K13</f>
        <v>45.32260810350698</v>
      </c>
    </row>
    <row r="15" spans="2:11">
      <c r="B15" s="42" t="s">
        <v>110</v>
      </c>
      <c r="C15" s="44">
        <f>'Profit &amp; Loss'!G37</f>
        <v>9.1609332436410451E-2</v>
      </c>
      <c r="D15" s="44">
        <f>'Profit &amp; Loss'!H37</f>
        <v>0.11056910569105693</v>
      </c>
      <c r="E15" s="44">
        <f>'Profit &amp; Loss'!I37</f>
        <v>0.13976799189097866</v>
      </c>
      <c r="F15" s="44">
        <f>'Profit &amp; Loss'!J37</f>
        <v>1.5513833992094828E-2</v>
      </c>
      <c r="G15" s="44">
        <f>'Profit &amp; Loss'!K37</f>
        <v>3.6197333852291624E-2</v>
      </c>
    </row>
    <row r="16" spans="2:11">
      <c r="B16" s="42" t="s">
        <v>113</v>
      </c>
      <c r="C16" s="45">
        <f>'Profit &amp; Loss'!G39</f>
        <v>40.506894790602651</v>
      </c>
      <c r="D16" s="45">
        <f>'Profit &amp; Loss'!H39</f>
        <v>34.005788219271366</v>
      </c>
      <c r="E16" s="45">
        <f>'Profit &amp; Loss'!I39</f>
        <v>39.006639427987743</v>
      </c>
      <c r="F16" s="45">
        <f>'Profit &amp; Loss'!J39</f>
        <v>42.007150153217566</v>
      </c>
      <c r="G16" s="45">
        <f>'Profit &amp; Loss'!K39</f>
        <v>53.009022812393603</v>
      </c>
    </row>
    <row r="17" spans="2:11">
      <c r="B17" s="42" t="s">
        <v>114</v>
      </c>
      <c r="C17" s="44">
        <f>'Profit &amp; Loss'!G40</f>
        <v>0.62387640449438186</v>
      </c>
      <c r="D17" s="44">
        <f>'Profit &amp; Loss'!H40</f>
        <v>-0.16049382716049365</v>
      </c>
      <c r="E17" s="44">
        <f>'Profit &amp; Loss'!I40</f>
        <v>0.14705882352941169</v>
      </c>
      <c r="F17" s="44">
        <f>'Profit &amp; Loss'!J40</f>
        <v>7.6923076923076872E-2</v>
      </c>
      <c r="G17" s="44">
        <f>'Profit &amp; Loss'!K40</f>
        <v>0.26190476190476208</v>
      </c>
    </row>
    <row r="20" spans="2:11" ht="15.6">
      <c r="B20" s="241" t="s">
        <v>128</v>
      </c>
      <c r="C20" s="242">
        <f>C6</f>
        <v>44286</v>
      </c>
      <c r="D20" s="242">
        <f t="shared" ref="D20:G20" si="0">D6</f>
        <v>44651</v>
      </c>
      <c r="E20" s="242">
        <f t="shared" si="0"/>
        <v>45016</v>
      </c>
      <c r="F20" s="242">
        <f t="shared" si="0"/>
        <v>45382</v>
      </c>
      <c r="G20" s="242">
        <f t="shared" si="0"/>
        <v>45747</v>
      </c>
      <c r="I20" s="462" t="s">
        <v>136</v>
      </c>
      <c r="J20" s="462"/>
      <c r="K20" s="462"/>
    </row>
    <row r="21" spans="2:11">
      <c r="G21" t="s">
        <v>127</v>
      </c>
    </row>
    <row r="22" spans="2:11">
      <c r="B22" s="42" t="s">
        <v>129</v>
      </c>
      <c r="C22" s="46">
        <f>'Profit &amp; Loss'!G14</f>
        <v>71.457816135084428</v>
      </c>
      <c r="D22" s="46">
        <f>'Profit &amp; Loss'!H14</f>
        <v>54.212276607726103</v>
      </c>
      <c r="E22" s="46">
        <f>'Profit &amp; Loss'!I14</f>
        <v>59.444647826086957</v>
      </c>
      <c r="F22" s="46">
        <f>'Profit &amp; Loss'!J14</f>
        <v>51.769161817651067</v>
      </c>
      <c r="G22" s="46">
        <f>'Profit &amp; Loss'!K14</f>
        <v>49.839364822988074</v>
      </c>
      <c r="K22" t="s">
        <v>127</v>
      </c>
    </row>
    <row r="23" spans="2:11">
      <c r="B23" s="42" t="s">
        <v>130</v>
      </c>
      <c r="C23" s="46">
        <f>'Profit &amp; Loss'!G47</f>
        <v>48.755740581455356</v>
      </c>
      <c r="D23" s="46">
        <f>'Profit &amp; Loss'!H47</f>
        <v>37.220798319981341</v>
      </c>
      <c r="E23" s="46">
        <f>'Profit &amp; Loss'!I47</f>
        <v>42.278987488513465</v>
      </c>
      <c r="F23" s="46">
        <f>'Profit &amp; Loss'!J47</f>
        <v>35.879437615116991</v>
      </c>
      <c r="G23" s="46">
        <f>'Profit &amp; Loss'!K47</f>
        <v>35.35898376339015</v>
      </c>
    </row>
    <row r="24" spans="2:11">
      <c r="B24" s="42" t="s">
        <v>131</v>
      </c>
      <c r="C24" s="46">
        <f>'Profit &amp; Loss'!G48</f>
        <v>12.053122395168835</v>
      </c>
      <c r="D24" s="46">
        <f>'Profit &amp; Loss'!H48</f>
        <v>9.1245815505472301</v>
      </c>
      <c r="E24" s="46">
        <f>'Profit &amp; Loss'!I48</f>
        <v>9.8732392868933641</v>
      </c>
      <c r="F24" s="46">
        <f>'Profit &amp; Loss'!J48</f>
        <v>8.4974259402869325</v>
      </c>
      <c r="G24" s="46">
        <f>'Profit &amp; Loss'!K48</f>
        <v>8.3147192851824272</v>
      </c>
    </row>
    <row r="25" spans="2:11">
      <c r="B25" s="42" t="s">
        <v>132</v>
      </c>
      <c r="C25" s="46">
        <f>'Profit &amp; Loss'!G50</f>
        <v>11.983580987540378</v>
      </c>
      <c r="D25" s="46">
        <f>'Profit &amp; Loss'!H50</f>
        <v>9.8112717637227131</v>
      </c>
      <c r="E25" s="46">
        <f>'Profit &amp; Loss'!I50</f>
        <v>11.958886688931297</v>
      </c>
      <c r="F25" s="46">
        <f>'Profit &amp; Loss'!J50</f>
        <v>10.387591784138388</v>
      </c>
      <c r="G25" s="46">
        <f>'Profit &amp; Loss'!K50</f>
        <v>10.74327751912878</v>
      </c>
    </row>
    <row r="26" spans="2:11">
      <c r="B26" s="42" t="s">
        <v>134</v>
      </c>
      <c r="C26" s="47">
        <f>'Balance Sheet'!G23</f>
        <v>0.16770147250073414</v>
      </c>
      <c r="D26" s="47">
        <f>'Balance Sheet'!H23</f>
        <v>0.18097878151688715</v>
      </c>
      <c r="E26" s="47">
        <f>'Balance Sheet'!I23</f>
        <v>0.201176844783715</v>
      </c>
      <c r="F26" s="47">
        <f>'Balance Sheet'!J23</f>
        <v>0.20065211449099926</v>
      </c>
      <c r="G26" s="47">
        <f>'Balance Sheet'!K23</f>
        <v>0.21555807457187967</v>
      </c>
    </row>
    <row r="27" spans="2:11">
      <c r="B27" s="42" t="s">
        <v>133</v>
      </c>
      <c r="C27" s="47">
        <f>'Balance Sheet'!G24</f>
        <v>0.38359300931971452</v>
      </c>
      <c r="D27" s="47">
        <f>'Balance Sheet'!H24</f>
        <v>0.2451471701200679</v>
      </c>
      <c r="E27" s="47">
        <f>'Balance Sheet'!I24</f>
        <v>0.26485087624351794</v>
      </c>
      <c r="F27" s="47">
        <f>'Balance Sheet'!J24</f>
        <v>0.27363876229311584</v>
      </c>
      <c r="G27" s="47">
        <f>'Balance Sheet'!K24</f>
        <v>0.28548847251137327</v>
      </c>
    </row>
    <row r="29" spans="2:11" ht="14.4" customHeight="1">
      <c r="B29" s="241" t="s">
        <v>155</v>
      </c>
      <c r="C29" s="463" t="str">
        <f>'itc share price'!J46</f>
        <v>No Of Shares</v>
      </c>
      <c r="D29" s="463"/>
      <c r="E29" s="243" t="str">
        <f>'itc share price'!K46</f>
        <v xml:space="preserve">% Holding </v>
      </c>
      <c r="F29" s="463" t="str">
        <f>'itc share price'!L46</f>
        <v>Market value (In Crs)</v>
      </c>
      <c r="G29" s="463"/>
      <c r="I29" s="462" t="s">
        <v>154</v>
      </c>
      <c r="J29" s="462"/>
      <c r="K29" s="462"/>
    </row>
    <row r="30" spans="2:11">
      <c r="C30" s="40"/>
      <c r="D30" s="41"/>
      <c r="E30" s="40"/>
      <c r="F30" s="466"/>
      <c r="G30" s="466"/>
    </row>
    <row r="31" spans="2:11">
      <c r="B31" s="42" t="str">
        <f>'input sheet'!C35</f>
        <v>UNILEVER PLC</v>
      </c>
      <c r="C31" s="465">
        <f>'input sheet'!D35</f>
        <v>111.4370148</v>
      </c>
      <c r="D31" s="465"/>
      <c r="E31" s="48">
        <f>'input sheet'!E35</f>
        <v>0.4743</v>
      </c>
      <c r="F31" s="464">
        <f>'input sheet'!G35</f>
        <v>281813.06672772003</v>
      </c>
      <c r="G31" s="464"/>
    </row>
    <row r="32" spans="2:11">
      <c r="B32" s="42" t="str">
        <f>'input sheet'!C36</f>
        <v>LICI INDEX PLUS FLEXI SMART GROWTH FUND</v>
      </c>
      <c r="C32" s="465">
        <f>'input sheet'!D36</f>
        <v>15.1312354</v>
      </c>
      <c r="D32" s="465"/>
      <c r="E32" s="48">
        <f>'input sheet'!E36</f>
        <v>6.4399999999999999E-2</v>
      </c>
      <c r="F32" s="464">
        <f>'input sheet'!G36</f>
        <v>38265.381203060002</v>
      </c>
      <c r="G32" s="464"/>
    </row>
    <row r="33" spans="2:16">
      <c r="B33" s="42" t="str">
        <f>'input sheet'!C37</f>
        <v>UNILEVER GROUP LIMITED</v>
      </c>
      <c r="C33" s="465">
        <f>'input sheet'!D37</f>
        <v>10.673946000000001</v>
      </c>
      <c r="D33" s="465"/>
      <c r="E33" s="48">
        <f>'input sheet'!E37</f>
        <v>4.5400000000000003E-2</v>
      </c>
      <c r="F33" s="464">
        <f>'input sheet'!G37</f>
        <v>26993.342039400002</v>
      </c>
      <c r="G33" s="464"/>
    </row>
    <row r="34" spans="2:16">
      <c r="B34" s="42" t="str">
        <f>'input sheet'!C38</f>
        <v>UNILEVER OVERSEAS HOLDINGS AG</v>
      </c>
      <c r="C34" s="465">
        <f>'input sheet'!D38</f>
        <v>6.8784320000000001</v>
      </c>
      <c r="D34" s="465"/>
      <c r="E34" s="48">
        <f>'input sheet'!E38</f>
        <v>2.9300000000000003E-2</v>
      </c>
      <c r="F34" s="464">
        <f>'input sheet'!G38</f>
        <v>17394.866684799999</v>
      </c>
      <c r="G34" s="464"/>
    </row>
    <row r="35" spans="2:16">
      <c r="B35" s="42" t="str">
        <f>'input sheet'!C39</f>
        <v>UNILEVER UK&amp;CN HOLDINGS LIMITED</v>
      </c>
      <c r="C35" s="465">
        <f>'input sheet'!D39</f>
        <v>6.0086250000000003</v>
      </c>
      <c r="D35" s="465"/>
      <c r="E35" s="48">
        <f>'input sheet'!E39</f>
        <v>2.5600000000000001E-2</v>
      </c>
      <c r="F35" s="464">
        <f>'input sheet'!G39</f>
        <v>15195.211762500001</v>
      </c>
      <c r="G35" s="464"/>
    </row>
    <row r="36" spans="2:16">
      <c r="B36" s="42" t="str">
        <f>'input sheet'!C40</f>
        <v>UNILEVER SOUTH INDIA ESTATES LIMITED</v>
      </c>
      <c r="C36" s="465">
        <f>'input sheet'!D40</f>
        <v>5.2747200000000003</v>
      </c>
      <c r="D36" s="465"/>
      <c r="E36" s="48">
        <f>'input sheet'!E40</f>
        <v>2.2400000000000003E-2</v>
      </c>
      <c r="F36" s="464">
        <f>'input sheet'!G40</f>
        <v>13339.239408000001</v>
      </c>
      <c r="G36" s="464"/>
    </row>
    <row r="37" spans="2:16">
      <c r="B37" s="42" t="str">
        <f>'input sheet'!C41</f>
        <v>SBI NIFTY 200 QUALITY 30 ETF</v>
      </c>
      <c r="C37" s="465">
        <f>'input sheet'!D41</f>
        <v>3.9300416999999999</v>
      </c>
      <c r="D37" s="465"/>
      <c r="E37" s="48">
        <f>'input sheet'!E41</f>
        <v>1.67E-2</v>
      </c>
      <c r="F37" s="464">
        <f>'input sheet'!G41</f>
        <v>9938.6824551299997</v>
      </c>
      <c r="G37" s="464"/>
    </row>
    <row r="38" spans="2:16">
      <c r="B38" s="42" t="str">
        <f>'input sheet'!C42</f>
        <v xml:space="preserve">ICICI PRUDENTIAL MUTUAL FUND </v>
      </c>
      <c r="C38" s="465">
        <f>'input sheet'!D42</f>
        <v>3.4360582000000002</v>
      </c>
      <c r="D38" s="465"/>
      <c r="E38" s="48">
        <f>'input sheet'!E42</f>
        <v>1.46E-2</v>
      </c>
      <c r="F38" s="464">
        <f>'input sheet'!G42</f>
        <v>8689.4475819800009</v>
      </c>
      <c r="G38" s="464"/>
    </row>
    <row r="39" spans="2:16" ht="12.6" customHeight="1">
      <c r="B39" s="42" t="str">
        <f>'input sheet'!C43</f>
        <v>UNILEVER ASSAM ESTATES LIMITED</v>
      </c>
      <c r="C39" s="465">
        <f>'input sheet'!D43</f>
        <v>3.2820480000000001</v>
      </c>
      <c r="D39" s="465"/>
      <c r="E39" s="48">
        <f>'input sheet'!E43</f>
        <v>1.3999999999999999E-2</v>
      </c>
      <c r="F39" s="464">
        <f>'input sheet'!G43</f>
        <v>8299.9711872000007</v>
      </c>
      <c r="G39" s="464"/>
    </row>
    <row r="40" spans="2:16">
      <c r="B40" s="42" t="str">
        <f>'input sheet'!C44</f>
        <v>UNILEVER OVERSEAS HOLDINGS B V</v>
      </c>
      <c r="C40" s="465">
        <f>'input sheet'!D44</f>
        <v>1.8865000000000001</v>
      </c>
      <c r="D40" s="465"/>
      <c r="E40" s="48">
        <f>'input sheet'!E44</f>
        <v>8.0000000000000002E-3</v>
      </c>
      <c r="F40" s="464">
        <f>'input sheet'!G44</f>
        <v>4770.7698500000006</v>
      </c>
      <c r="G40" s="464"/>
    </row>
    <row r="42" spans="2:16" ht="15.6">
      <c r="B42" s="241" t="s">
        <v>185</v>
      </c>
      <c r="C42" s="243" t="s">
        <v>186</v>
      </c>
      <c r="D42" s="463" t="s">
        <v>187</v>
      </c>
      <c r="E42" s="463"/>
      <c r="F42" s="463" t="s">
        <v>188</v>
      </c>
      <c r="G42" s="463"/>
      <c r="I42" s="462" t="s">
        <v>156</v>
      </c>
      <c r="J42" s="462"/>
      <c r="K42" s="462"/>
    </row>
    <row r="44" spans="2:16">
      <c r="B44" s="42" t="s">
        <v>8858</v>
      </c>
      <c r="C44" s="397" t="s">
        <v>8859</v>
      </c>
      <c r="D44" s="49"/>
      <c r="E44" s="403">
        <v>22.392321299999999</v>
      </c>
      <c r="F44" s="42"/>
      <c r="G44" s="398">
        <v>146</v>
      </c>
      <c r="I44" s="42" t="s">
        <v>157</v>
      </c>
      <c r="J44" s="42"/>
      <c r="K44" s="42">
        <f>'Data Sheet'!B8</f>
        <v>2528.9</v>
      </c>
    </row>
    <row r="45" spans="2:16">
      <c r="B45" s="42" t="s">
        <v>8860</v>
      </c>
      <c r="C45" s="397" t="s">
        <v>8862</v>
      </c>
      <c r="D45" s="49"/>
      <c r="E45" s="403">
        <v>8.5560787999999999</v>
      </c>
      <c r="F45" s="42"/>
      <c r="G45" s="398">
        <v>59</v>
      </c>
      <c r="I45" s="50" t="s">
        <v>158</v>
      </c>
      <c r="J45" s="50"/>
      <c r="K45" s="51">
        <f>'Data Sheet'!B6</f>
        <v>244.74249673771206</v>
      </c>
    </row>
    <row r="46" spans="2:16" ht="15" thickBot="1">
      <c r="B46" s="42" t="s">
        <v>8861</v>
      </c>
      <c r="C46" s="397" t="s">
        <v>8865</v>
      </c>
      <c r="D46" s="49"/>
      <c r="E46" s="403">
        <v>7.9375612999999996</v>
      </c>
      <c r="F46" s="42"/>
      <c r="G46" s="398">
        <v>66</v>
      </c>
      <c r="I46" s="53" t="s">
        <v>79</v>
      </c>
      <c r="J46" s="53"/>
      <c r="K46" s="54">
        <f>K45*K44</f>
        <v>618929.30000000005</v>
      </c>
    </row>
    <row r="47" spans="2:16">
      <c r="B47" s="26" t="s">
        <v>8863</v>
      </c>
      <c r="C47" s="26" t="s">
        <v>8864</v>
      </c>
      <c r="D47" s="26"/>
      <c r="E47" s="403">
        <v>10.3792388</v>
      </c>
      <c r="F47" s="26"/>
      <c r="G47" s="398">
        <v>83</v>
      </c>
      <c r="I47" s="26" t="s">
        <v>159</v>
      </c>
      <c r="J47" s="26"/>
      <c r="K47" s="52">
        <f>'Data Sheet'!K69*-1</f>
        <v>-7554</v>
      </c>
    </row>
    <row r="48" spans="2:16">
      <c r="I48" s="42" t="s">
        <v>160</v>
      </c>
      <c r="J48" s="42"/>
      <c r="K48" s="42">
        <f>'Data Sheet'!K59</f>
        <v>1648</v>
      </c>
      <c r="P48">
        <v>10000000</v>
      </c>
    </row>
    <row r="49" spans="2:11">
      <c r="I49" s="50" t="s">
        <v>161</v>
      </c>
      <c r="J49" s="50"/>
      <c r="K49" s="50">
        <v>367.89</v>
      </c>
    </row>
    <row r="50" spans="2:11" ht="15" thickBot="1">
      <c r="I50" s="53" t="s">
        <v>162</v>
      </c>
      <c r="J50" s="53"/>
      <c r="K50" s="54">
        <f>SUM(K46:K49)</f>
        <v>613391.19000000006</v>
      </c>
    </row>
    <row r="52" spans="2:11" ht="18">
      <c r="B52" s="460" t="s">
        <v>8866</v>
      </c>
      <c r="C52" s="460"/>
      <c r="D52" s="460"/>
      <c r="E52" s="460"/>
      <c r="F52" s="460"/>
      <c r="G52" s="460"/>
      <c r="H52" s="460"/>
      <c r="I52" s="460"/>
      <c r="J52" s="460"/>
      <c r="K52" s="460"/>
    </row>
    <row r="54" spans="2:11">
      <c r="B54" s="461" t="s">
        <v>8867</v>
      </c>
      <c r="C54" s="461"/>
      <c r="D54" s="461"/>
      <c r="E54" s="461"/>
      <c r="F54" s="461"/>
      <c r="G54" s="461"/>
      <c r="H54" s="461"/>
      <c r="I54" s="461"/>
      <c r="J54" s="461"/>
      <c r="K54" s="461"/>
    </row>
    <row r="55" spans="2:11" ht="16.8" customHeight="1">
      <c r="B55" s="459" t="s">
        <v>8868</v>
      </c>
      <c r="C55" s="459"/>
      <c r="D55" s="459"/>
      <c r="E55" s="459"/>
      <c r="F55" s="459"/>
      <c r="G55" s="459"/>
      <c r="H55" s="459"/>
      <c r="I55" s="459"/>
      <c r="J55" s="459"/>
      <c r="K55" s="459"/>
    </row>
    <row r="56" spans="2:11">
      <c r="B56" s="459" t="s">
        <v>8869</v>
      </c>
      <c r="C56" s="459"/>
      <c r="D56" s="459"/>
      <c r="E56" s="459"/>
      <c r="F56" s="459"/>
      <c r="G56" s="459"/>
      <c r="H56" s="459"/>
      <c r="I56" s="459"/>
      <c r="J56" s="459"/>
      <c r="K56" s="459"/>
    </row>
    <row r="57" spans="2:11">
      <c r="B57" s="399" t="s">
        <v>8870</v>
      </c>
      <c r="C57" s="400"/>
      <c r="D57" s="400"/>
      <c r="E57" s="400"/>
      <c r="F57" s="400"/>
      <c r="G57" s="400"/>
      <c r="H57" s="400"/>
      <c r="I57" s="400"/>
      <c r="J57" s="400"/>
      <c r="K57" s="400"/>
    </row>
    <row r="58" spans="2:11">
      <c r="B58" t="s">
        <v>8871</v>
      </c>
    </row>
    <row r="59" spans="2:11">
      <c r="B59" t="s">
        <v>8874</v>
      </c>
    </row>
    <row r="60" spans="2:11">
      <c r="B60" t="s">
        <v>8873</v>
      </c>
    </row>
    <row r="61" spans="2:11">
      <c r="B61" t="s">
        <v>8872</v>
      </c>
    </row>
    <row r="62" spans="2:11">
      <c r="B62" s="402" t="s">
        <v>8875</v>
      </c>
    </row>
    <row r="64" spans="2:11">
      <c r="B64" s="401"/>
      <c r="C64" s="401"/>
      <c r="D64" s="401"/>
      <c r="E64" s="401"/>
      <c r="F64" s="401"/>
      <c r="G64" s="401"/>
      <c r="H64" s="401"/>
      <c r="I64" s="401"/>
      <c r="J64" s="401"/>
      <c r="K64" s="401"/>
    </row>
    <row r="65" spans="2:2">
      <c r="B65" s="429" t="s">
        <v>8877</v>
      </c>
    </row>
  </sheetData>
  <mergeCells count="35">
    <mergeCell ref="B2:K2"/>
    <mergeCell ref="I6:K6"/>
    <mergeCell ref="I20:K20"/>
    <mergeCell ref="C29:D29"/>
    <mergeCell ref="F29:G29"/>
    <mergeCell ref="I29:K29"/>
    <mergeCell ref="C4:K4"/>
    <mergeCell ref="F33:G33"/>
    <mergeCell ref="F34:G34"/>
    <mergeCell ref="C38:D38"/>
    <mergeCell ref="C33:D33"/>
    <mergeCell ref="C34:D34"/>
    <mergeCell ref="C35:D35"/>
    <mergeCell ref="C36:D36"/>
    <mergeCell ref="C37:D37"/>
    <mergeCell ref="F38:G38"/>
    <mergeCell ref="F35:G35"/>
    <mergeCell ref="F36:G36"/>
    <mergeCell ref="C31:D31"/>
    <mergeCell ref="C32:D32"/>
    <mergeCell ref="F30:G30"/>
    <mergeCell ref="F31:G31"/>
    <mergeCell ref="F32:G32"/>
    <mergeCell ref="F39:G39"/>
    <mergeCell ref="F40:G40"/>
    <mergeCell ref="C39:D39"/>
    <mergeCell ref="C40:D40"/>
    <mergeCell ref="F37:G37"/>
    <mergeCell ref="B56:K56"/>
    <mergeCell ref="B55:K55"/>
    <mergeCell ref="B52:K52"/>
    <mergeCell ref="B54:K54"/>
    <mergeCell ref="I42:K42"/>
    <mergeCell ref="F42:G42"/>
    <mergeCell ref="D42:E42"/>
  </mergeCells>
  <pageMargins left="0.70866141732283472" right="0.70866141732283472" top="0.74803149606299213" bottom="0.74803149606299213" header="0.31496062992125984" footer="0.31496062992125984"/>
  <pageSetup scale="6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6755-F6A8-4696-8EF1-961E3817CF00}">
  <sheetPr>
    <tabColor rgb="FF7030A0"/>
    <pageSetUpPr fitToPage="1"/>
  </sheetPr>
  <dimension ref="A1:P100"/>
  <sheetViews>
    <sheetView showGridLines="0" zoomScale="67" zoomScaleNormal="67" zoomScalePageLayoutView="78" workbookViewId="0">
      <selection activeCell="B59" sqref="B59:M102"/>
    </sheetView>
  </sheetViews>
  <sheetFormatPr defaultRowHeight="14.4"/>
  <cols>
    <col min="1" max="1" width="1.88671875" style="55" customWidth="1"/>
    <col min="2" max="2" width="33.21875" style="55" customWidth="1"/>
    <col min="3" max="13" width="13" style="55" customWidth="1"/>
    <col min="14" max="14" width="9.44140625" style="55" bestFit="1" customWidth="1"/>
    <col min="15" max="15" width="8.88671875" style="55"/>
    <col min="16" max="16" width="12.44140625" style="55" bestFit="1" customWidth="1"/>
    <col min="17" max="16384" width="8.88671875" style="55"/>
  </cols>
  <sheetData>
    <row r="1" spans="1:13">
      <c r="B1" s="179"/>
      <c r="C1" s="179"/>
      <c r="D1" s="179"/>
      <c r="E1" s="179"/>
      <c r="F1" s="179"/>
      <c r="G1" s="179"/>
      <c r="H1" s="179"/>
      <c r="I1" s="179"/>
      <c r="J1" s="179"/>
      <c r="K1" s="179"/>
      <c r="L1" s="179"/>
      <c r="M1" s="179"/>
    </row>
    <row r="2" spans="1:13" ht="10.8" customHeight="1"/>
    <row r="3" spans="1:13" ht="28.8">
      <c r="B3" s="191" t="str">
        <f>'Data Sheet'!B1</f>
        <v>HINDUSTAN UNILEVER LTD</v>
      </c>
    </row>
    <row r="4" spans="1:13">
      <c r="B4" s="55" t="str">
        <f>CONCATENATE("(",B3," |"," BSE Code :",'Data Sheet'!B4,")")</f>
        <v>(HINDUSTAN UNILEVER LTD | BSE Code :500696)</v>
      </c>
    </row>
    <row r="5" spans="1:13" ht="15.6">
      <c r="B5" s="181" t="str">
        <f>CONCATENATE(,"INR ",'Data Sheet'!B8)</f>
        <v>INR 2528.9</v>
      </c>
    </row>
    <row r="6" spans="1:13">
      <c r="B6" s="380" t="s">
        <v>8834</v>
      </c>
    </row>
    <row r="7" spans="1:13" ht="8.4" customHeight="1">
      <c r="B7" s="380"/>
    </row>
    <row r="8" spans="1:13" ht="5.4" customHeight="1">
      <c r="B8" s="179"/>
      <c r="C8" s="179"/>
      <c r="D8" s="179"/>
      <c r="E8" s="179"/>
      <c r="F8" s="179"/>
      <c r="G8" s="179"/>
      <c r="H8" s="179"/>
      <c r="I8" s="179"/>
      <c r="J8" s="179"/>
      <c r="K8" s="179"/>
      <c r="L8" s="179"/>
      <c r="M8" s="179"/>
    </row>
    <row r="9" spans="1:13" ht="10.8" customHeight="1" thickBot="1">
      <c r="B9" s="182"/>
      <c r="C9" s="182"/>
      <c r="D9" s="182"/>
      <c r="E9" s="182"/>
      <c r="F9" s="182"/>
      <c r="G9" s="182"/>
      <c r="H9" s="182"/>
      <c r="I9" s="182"/>
    </row>
    <row r="10" spans="1:13" ht="18">
      <c r="B10" s="469" t="str">
        <f>"Historical Financial Statement - "&amp;'Data Sheet'!B1</f>
        <v>Historical Financial Statement - HINDUSTAN UNILEVER LTD</v>
      </c>
      <c r="C10" s="469"/>
      <c r="D10" s="469"/>
      <c r="E10" s="469"/>
      <c r="F10" s="469"/>
      <c r="G10" s="469"/>
      <c r="H10" s="469"/>
      <c r="I10" s="469"/>
      <c r="J10" s="469"/>
      <c r="K10" s="469"/>
      <c r="L10" s="469"/>
      <c r="M10" s="469"/>
    </row>
    <row r="11" spans="1:13" ht="18">
      <c r="B11" s="233" t="s">
        <v>189</v>
      </c>
      <c r="C11" s="234">
        <f>'[1]Data Sheet'!B16</f>
        <v>42460</v>
      </c>
      <c r="D11" s="234">
        <f>'[1]Data Sheet'!C16</f>
        <v>42825</v>
      </c>
      <c r="E11" s="234">
        <f>'[1]Data Sheet'!D16</f>
        <v>43190</v>
      </c>
      <c r="F11" s="234">
        <f>'[1]Data Sheet'!E16</f>
        <v>43555</v>
      </c>
      <c r="G11" s="234">
        <f>'[1]Data Sheet'!F16</f>
        <v>43921</v>
      </c>
      <c r="H11" s="234">
        <f>'[1]Data Sheet'!G16</f>
        <v>44286</v>
      </c>
      <c r="I11" s="234">
        <f>'[1]Data Sheet'!H16</f>
        <v>44651</v>
      </c>
      <c r="J11" s="234">
        <f>'[1]Data Sheet'!I16</f>
        <v>45016</v>
      </c>
      <c r="K11" s="234">
        <f>'[1]Data Sheet'!J16</f>
        <v>45382</v>
      </c>
      <c r="L11" s="234">
        <f>'[1]Data Sheet'!K16</f>
        <v>45747</v>
      </c>
      <c r="M11" s="235" t="s">
        <v>190</v>
      </c>
    </row>
    <row r="12" spans="1:13">
      <c r="B12" s="56"/>
      <c r="C12" s="57"/>
      <c r="D12" s="57"/>
      <c r="E12" s="57"/>
      <c r="F12" s="57"/>
      <c r="G12" s="57"/>
      <c r="H12" s="57"/>
      <c r="I12" s="57"/>
      <c r="J12" s="57"/>
      <c r="K12" s="57"/>
      <c r="L12" s="57"/>
      <c r="M12" s="58"/>
    </row>
    <row r="13" spans="1:13" ht="15.6">
      <c r="A13" s="55" t="s">
        <v>191</v>
      </c>
      <c r="B13" s="405" t="s">
        <v>192</v>
      </c>
      <c r="C13" s="195"/>
      <c r="D13" s="195"/>
      <c r="E13" s="195"/>
      <c r="F13" s="195"/>
      <c r="G13" s="195"/>
      <c r="H13" s="195"/>
      <c r="I13" s="195"/>
      <c r="J13" s="195"/>
      <c r="K13" s="195"/>
      <c r="L13" s="195"/>
      <c r="M13" s="195"/>
    </row>
    <row r="14" spans="1:13">
      <c r="B14" s="55" t="s">
        <v>6</v>
      </c>
      <c r="C14" s="59">
        <f>'Data Sheet'!B17</f>
        <v>32186</v>
      </c>
      <c r="D14" s="59">
        <f>'Data Sheet'!C17</f>
        <v>33162</v>
      </c>
      <c r="E14" s="59">
        <f>'Data Sheet'!D17</f>
        <v>35545</v>
      </c>
      <c r="F14" s="59">
        <f>'Data Sheet'!E17</f>
        <v>39310</v>
      </c>
      <c r="G14" s="59">
        <f>'Data Sheet'!F17</f>
        <v>39783</v>
      </c>
      <c r="H14" s="59">
        <f>'Data Sheet'!G17</f>
        <v>47028</v>
      </c>
      <c r="I14" s="59">
        <f>'Data Sheet'!H17</f>
        <v>52446</v>
      </c>
      <c r="J14" s="59">
        <f>'Data Sheet'!I17</f>
        <v>60580</v>
      </c>
      <c r="K14" s="59">
        <f>'Data Sheet'!J17</f>
        <v>61896</v>
      </c>
      <c r="L14" s="59">
        <f>'Data Sheet'!K17</f>
        <v>63121</v>
      </c>
      <c r="M14" s="59">
        <f>IFERROR(SUM('Data Sheet'!H42:K42),0)</f>
        <v>63928</v>
      </c>
    </row>
    <row r="15" spans="1:13">
      <c r="B15" s="60" t="s">
        <v>22</v>
      </c>
      <c r="C15" s="61" t="s">
        <v>193</v>
      </c>
      <c r="D15" s="62">
        <f t="shared" ref="D15:M15" si="0">D14/C14-1</f>
        <v>3.03237432424035E-2</v>
      </c>
      <c r="E15" s="62">
        <f t="shared" si="0"/>
        <v>7.1859357095470644E-2</v>
      </c>
      <c r="F15" s="62">
        <f t="shared" si="0"/>
        <v>0.1059220706147137</v>
      </c>
      <c r="G15" s="62">
        <f t="shared" si="0"/>
        <v>1.2032561689137689E-2</v>
      </c>
      <c r="H15" s="62">
        <f t="shared" si="0"/>
        <v>0.18211296282331646</v>
      </c>
      <c r="I15" s="62">
        <f t="shared" si="0"/>
        <v>0.11520796121459553</v>
      </c>
      <c r="J15" s="62">
        <f t="shared" si="0"/>
        <v>0.15509285741524614</v>
      </c>
      <c r="K15" s="62">
        <f t="shared" si="0"/>
        <v>2.1723341036645749E-2</v>
      </c>
      <c r="L15" s="62">
        <f t="shared" si="0"/>
        <v>1.9791262763344974E-2</v>
      </c>
      <c r="M15" s="62">
        <f t="shared" si="0"/>
        <v>1.2784968552462805E-2</v>
      </c>
    </row>
    <row r="17" spans="2:16">
      <c r="B17" s="55" t="s">
        <v>194</v>
      </c>
      <c r="C17" s="59">
        <f>IFERROR(SUM('Data Sheet'!B18,'Data Sheet'!B20:B22)-'Data Sheet'!B19,0)</f>
        <v>18222</v>
      </c>
      <c r="D17" s="59">
        <f>IFERROR(SUM('Data Sheet'!C18,'Data Sheet'!C20:C22)-'Data Sheet'!C19,0)</f>
        <v>18675</v>
      </c>
      <c r="E17" s="59">
        <f>IFERROR(SUM('Data Sheet'!D18,'Data Sheet'!D20:D22)-'Data Sheet'!D19,0)</f>
        <v>19314</v>
      </c>
      <c r="F17" s="59">
        <f>IFERROR(SUM('Data Sheet'!E18,'Data Sheet'!E20:E22)-'Data Sheet'!E19,0)</f>
        <v>21081</v>
      </c>
      <c r="G17" s="59">
        <f>IFERROR(SUM('Data Sheet'!F18,'Data Sheet'!F20:F22)-'Data Sheet'!F19,0)</f>
        <v>20614</v>
      </c>
      <c r="H17" s="59">
        <f>IFERROR(SUM('Data Sheet'!G18,'Data Sheet'!G20:G22)-'Data Sheet'!G19,0)</f>
        <v>25301</v>
      </c>
      <c r="I17" s="59">
        <f>IFERROR(SUM('Data Sheet'!H18,'Data Sheet'!H20:H22)-'Data Sheet'!H19,0)</f>
        <v>29066</v>
      </c>
      <c r="J17" s="59">
        <f>IFERROR(SUM('Data Sheet'!I18,'Data Sheet'!I20:I22)-'Data Sheet'!I19,0)</f>
        <v>35381</v>
      </c>
      <c r="K17" s="59">
        <f>IFERROR(SUM('Data Sheet'!J18,'Data Sheet'!J20:J22)-'Data Sheet'!J19,0)</f>
        <v>33651</v>
      </c>
      <c r="L17" s="59">
        <f>IFERROR(SUM('Data Sheet'!K18,'Data Sheet'!K20:K22)-'Data Sheet'!K19,0)</f>
        <v>34529</v>
      </c>
      <c r="M17" s="59">
        <f>IFERROR(SUM('Data Sheet'!H43:K43),0)</f>
        <v>49111</v>
      </c>
    </row>
    <row r="18" spans="2:16">
      <c r="B18" s="60" t="s">
        <v>195</v>
      </c>
      <c r="C18" s="62">
        <f t="shared" ref="C18:M18" si="1">C17/C14</f>
        <v>0.56614677188839868</v>
      </c>
      <c r="D18" s="62">
        <f t="shared" si="1"/>
        <v>0.5631445630540981</v>
      </c>
      <c r="E18" s="62">
        <f t="shared" si="1"/>
        <v>0.54336756224504146</v>
      </c>
      <c r="F18" s="62">
        <f t="shared" si="1"/>
        <v>0.53627575680488426</v>
      </c>
      <c r="G18" s="62">
        <f t="shared" si="1"/>
        <v>0.51816102355277383</v>
      </c>
      <c r="H18" s="62">
        <f t="shared" si="1"/>
        <v>0.53799863910861612</v>
      </c>
      <c r="I18" s="62">
        <f t="shared" si="1"/>
        <v>0.55420813789421497</v>
      </c>
      <c r="J18" s="62">
        <f t="shared" si="1"/>
        <v>0.58403763618355897</v>
      </c>
      <c r="K18" s="62">
        <f t="shared" si="1"/>
        <v>0.54367002714230317</v>
      </c>
      <c r="L18" s="62">
        <f t="shared" si="1"/>
        <v>0.54702872261212587</v>
      </c>
      <c r="M18" s="62">
        <f t="shared" si="1"/>
        <v>0.7682236265799024</v>
      </c>
    </row>
    <row r="20" spans="2:16">
      <c r="B20" s="55" t="s">
        <v>196</v>
      </c>
      <c r="C20" s="63">
        <f t="shared" ref="C20:K20" si="2">C14-C17</f>
        <v>13964</v>
      </c>
      <c r="D20" s="63">
        <f t="shared" si="2"/>
        <v>14487</v>
      </c>
      <c r="E20" s="63">
        <f t="shared" si="2"/>
        <v>16231</v>
      </c>
      <c r="F20" s="63">
        <f t="shared" si="2"/>
        <v>18229</v>
      </c>
      <c r="G20" s="63">
        <f t="shared" si="2"/>
        <v>19169</v>
      </c>
      <c r="H20" s="63">
        <f t="shared" si="2"/>
        <v>21727</v>
      </c>
      <c r="I20" s="63">
        <f t="shared" si="2"/>
        <v>23380</v>
      </c>
      <c r="J20" s="63">
        <f t="shared" si="2"/>
        <v>25199</v>
      </c>
      <c r="K20" s="63">
        <f t="shared" si="2"/>
        <v>28245</v>
      </c>
      <c r="L20" s="63">
        <f>L14-L17</f>
        <v>28592</v>
      </c>
      <c r="M20" s="63">
        <f t="shared" ref="M20" si="3">M14-M17</f>
        <v>14817</v>
      </c>
      <c r="P20" s="212"/>
    </row>
    <row r="21" spans="2:16">
      <c r="B21" s="60" t="s">
        <v>197</v>
      </c>
      <c r="C21" s="62">
        <f t="shared" ref="C21:M21" si="4">C20/C14</f>
        <v>0.43385322811160132</v>
      </c>
      <c r="D21" s="62">
        <f t="shared" si="4"/>
        <v>0.43685543694590195</v>
      </c>
      <c r="E21" s="62">
        <f t="shared" si="4"/>
        <v>0.45663243775495849</v>
      </c>
      <c r="F21" s="62">
        <f t="shared" si="4"/>
        <v>0.46372424319511574</v>
      </c>
      <c r="G21" s="62">
        <f t="shared" si="4"/>
        <v>0.48183897644722617</v>
      </c>
      <c r="H21" s="62">
        <f t="shared" si="4"/>
        <v>0.46200136089138388</v>
      </c>
      <c r="I21" s="62">
        <f t="shared" si="4"/>
        <v>0.44579186210578498</v>
      </c>
      <c r="J21" s="62">
        <f t="shared" si="4"/>
        <v>0.41596236381644108</v>
      </c>
      <c r="K21" s="62">
        <f t="shared" si="4"/>
        <v>0.45632997285769678</v>
      </c>
      <c r="L21" s="62">
        <f t="shared" si="4"/>
        <v>0.45297127738787407</v>
      </c>
      <c r="M21" s="62">
        <f t="shared" si="4"/>
        <v>0.2317763734200976</v>
      </c>
    </row>
    <row r="23" spans="2:16">
      <c r="B23" s="55" t="s">
        <v>198</v>
      </c>
      <c r="C23" s="63">
        <f>IFERROR(SUM('Data Sheet'!B23:B24),0)</f>
        <v>8054</v>
      </c>
      <c r="D23" s="63">
        <f>IFERROR(SUM('Data Sheet'!C23:C24),0)</f>
        <v>8159</v>
      </c>
      <c r="E23" s="63">
        <f>IFERROR(SUM('Data Sheet'!D23:D24),0)</f>
        <v>8732</v>
      </c>
      <c r="F23" s="63">
        <f>IFERROR(SUM('Data Sheet'!E23:E24),0)</f>
        <v>9349</v>
      </c>
      <c r="G23" s="63">
        <f>IFERROR(SUM('Data Sheet'!F23:F24),0)</f>
        <v>9308</v>
      </c>
      <c r="H23" s="63">
        <f>IFERROR(SUM('Data Sheet'!G23:G24),0)</f>
        <v>10101</v>
      </c>
      <c r="I23" s="63">
        <f>IFERROR(SUM('Data Sheet'!H23:H24),0)</f>
        <v>10523</v>
      </c>
      <c r="J23" s="63">
        <f>IFERROR(SUM('Data Sheet'!I23:I24),0)</f>
        <v>11052</v>
      </c>
      <c r="K23" s="63">
        <f>IFERROR(SUM('Data Sheet'!J23:J24),0)</f>
        <v>13586</v>
      </c>
      <c r="L23" s="63">
        <f>IFERROR(SUM('Data Sheet'!K23:K24),0)</f>
        <v>13749</v>
      </c>
      <c r="M23" s="63"/>
    </row>
    <row r="24" spans="2:16">
      <c r="B24" s="60" t="s">
        <v>199</v>
      </c>
      <c r="C24" s="62">
        <f t="shared" ref="C24:M24" si="5">C23/C14</f>
        <v>0.25023302056794877</v>
      </c>
      <c r="D24" s="62">
        <f t="shared" si="5"/>
        <v>0.24603461793619202</v>
      </c>
      <c r="E24" s="62">
        <f t="shared" si="5"/>
        <v>0.24566043044028696</v>
      </c>
      <c r="F24" s="62">
        <f t="shared" si="5"/>
        <v>0.23782752480284916</v>
      </c>
      <c r="G24" s="62">
        <f t="shared" si="5"/>
        <v>0.23396928336224015</v>
      </c>
      <c r="H24" s="62">
        <f t="shared" si="5"/>
        <v>0.21478693544271499</v>
      </c>
      <c r="I24" s="62">
        <f t="shared" si="5"/>
        <v>0.20064447240971667</v>
      </c>
      <c r="J24" s="62">
        <f t="shared" si="5"/>
        <v>0.18243644767249917</v>
      </c>
      <c r="K24" s="62">
        <f t="shared" si="5"/>
        <v>0.21949722114514669</v>
      </c>
      <c r="L24" s="62">
        <f t="shared" si="5"/>
        <v>0.21781974303322191</v>
      </c>
      <c r="M24" s="62">
        <f t="shared" si="5"/>
        <v>0</v>
      </c>
    </row>
    <row r="26" spans="2:16">
      <c r="B26" s="55" t="s">
        <v>200</v>
      </c>
      <c r="C26" s="63">
        <f t="shared" ref="C26:L26" si="6">C20-C23</f>
        <v>5910</v>
      </c>
      <c r="D26" s="63">
        <f t="shared" si="6"/>
        <v>6328</v>
      </c>
      <c r="E26" s="63">
        <f t="shared" si="6"/>
        <v>7499</v>
      </c>
      <c r="F26" s="63">
        <f t="shared" si="6"/>
        <v>8880</v>
      </c>
      <c r="G26" s="63">
        <f t="shared" si="6"/>
        <v>9861</v>
      </c>
      <c r="H26" s="63">
        <f t="shared" si="6"/>
        <v>11626</v>
      </c>
      <c r="I26" s="63">
        <f t="shared" si="6"/>
        <v>12857</v>
      </c>
      <c r="J26" s="63">
        <f t="shared" si="6"/>
        <v>14147</v>
      </c>
      <c r="K26" s="63">
        <f t="shared" si="6"/>
        <v>14659</v>
      </c>
      <c r="L26" s="63">
        <f t="shared" si="6"/>
        <v>14843</v>
      </c>
      <c r="M26" s="63">
        <f>IFERROR(SUM('Data Sheet'!H52:K52),0)</f>
        <v>15973</v>
      </c>
    </row>
    <row r="27" spans="2:16">
      <c r="B27" s="60" t="s">
        <v>201</v>
      </c>
      <c r="C27" s="62">
        <f t="shared" ref="C27:M27" si="7">C26/C14</f>
        <v>0.18362020754365252</v>
      </c>
      <c r="D27" s="62">
        <f t="shared" si="7"/>
        <v>0.1908208190097099</v>
      </c>
      <c r="E27" s="62">
        <f t="shared" si="7"/>
        <v>0.21097200731467156</v>
      </c>
      <c r="F27" s="62">
        <f t="shared" si="7"/>
        <v>0.2258967183922666</v>
      </c>
      <c r="G27" s="62">
        <f t="shared" si="7"/>
        <v>0.24786969308498605</v>
      </c>
      <c r="H27" s="62">
        <f t="shared" si="7"/>
        <v>0.24721442544866887</v>
      </c>
      <c r="I27" s="62">
        <f t="shared" si="7"/>
        <v>0.24514738969606834</v>
      </c>
      <c r="J27" s="62">
        <f t="shared" si="7"/>
        <v>0.23352591614394189</v>
      </c>
      <c r="K27" s="62">
        <f t="shared" si="7"/>
        <v>0.23683275171255008</v>
      </c>
      <c r="L27" s="62">
        <f t="shared" si="7"/>
        <v>0.23515153435465216</v>
      </c>
      <c r="M27" s="62">
        <f t="shared" si="7"/>
        <v>0.24985921661869603</v>
      </c>
    </row>
    <row r="29" spans="2:16">
      <c r="B29" s="55" t="s">
        <v>11</v>
      </c>
      <c r="C29" s="63">
        <f>'Data Sheet'!B27</f>
        <v>17</v>
      </c>
      <c r="D29" s="63">
        <f>'Data Sheet'!C27</f>
        <v>35</v>
      </c>
      <c r="E29" s="63">
        <f>'Data Sheet'!D27</f>
        <v>26</v>
      </c>
      <c r="F29" s="63">
        <f>'Data Sheet'!E27</f>
        <v>33</v>
      </c>
      <c r="G29" s="63">
        <f>'Data Sheet'!F27</f>
        <v>118</v>
      </c>
      <c r="H29" s="63">
        <f>'Data Sheet'!G27</f>
        <v>117</v>
      </c>
      <c r="I29" s="63">
        <f>'Data Sheet'!H27</f>
        <v>106</v>
      </c>
      <c r="J29" s="63">
        <f>'Data Sheet'!I27</f>
        <v>114</v>
      </c>
      <c r="K29" s="63">
        <f>'Data Sheet'!J27</f>
        <v>334</v>
      </c>
      <c r="L29" s="63">
        <f>'Data Sheet'!K27</f>
        <v>395</v>
      </c>
      <c r="M29" s="63">
        <f>IFERROR(SUM('Data Sheet'!H46:K46),0)</f>
        <v>429</v>
      </c>
      <c r="O29" s="212"/>
    </row>
    <row r="30" spans="2:16">
      <c r="B30" s="60" t="s">
        <v>202</v>
      </c>
      <c r="C30" s="62">
        <f t="shared" ref="C30:M30" si="8">C29/C14</f>
        <v>5.2817995401727462E-4</v>
      </c>
      <c r="D30" s="62">
        <f t="shared" si="8"/>
        <v>1.0554248839032628E-3</v>
      </c>
      <c r="E30" s="62">
        <f t="shared" si="8"/>
        <v>7.3146715431143621E-4</v>
      </c>
      <c r="F30" s="62">
        <f t="shared" si="8"/>
        <v>8.3948104807936915E-4</v>
      </c>
      <c r="G30" s="62">
        <f t="shared" si="8"/>
        <v>2.9660910439132291E-3</v>
      </c>
      <c r="H30" s="62">
        <f t="shared" si="8"/>
        <v>2.4878795611125285E-3</v>
      </c>
      <c r="I30" s="62">
        <f t="shared" si="8"/>
        <v>2.0211264920108303E-3</v>
      </c>
      <c r="J30" s="62">
        <f t="shared" si="8"/>
        <v>1.881809177946517E-3</v>
      </c>
      <c r="K30" s="62">
        <f t="shared" si="8"/>
        <v>5.3961483779242604E-3</v>
      </c>
      <c r="L30" s="62">
        <f t="shared" si="8"/>
        <v>6.2578222778473091E-3</v>
      </c>
      <c r="M30" s="62">
        <f t="shared" si="8"/>
        <v>6.710674508822425E-3</v>
      </c>
    </row>
    <row r="32" spans="2:16">
      <c r="B32" s="55" t="s">
        <v>10</v>
      </c>
      <c r="C32" s="63">
        <f>'Data Sheet'!B26</f>
        <v>353</v>
      </c>
      <c r="D32" s="63">
        <f>'Data Sheet'!C26</f>
        <v>432</v>
      </c>
      <c r="E32" s="63">
        <f>'Data Sheet'!D26</f>
        <v>520</v>
      </c>
      <c r="F32" s="63">
        <f>'Data Sheet'!E26</f>
        <v>565</v>
      </c>
      <c r="G32" s="63">
        <f>'Data Sheet'!F26</f>
        <v>1002</v>
      </c>
      <c r="H32" s="63">
        <f>'Data Sheet'!G26</f>
        <v>1074</v>
      </c>
      <c r="I32" s="63">
        <f>'Data Sheet'!H26</f>
        <v>1091</v>
      </c>
      <c r="J32" s="63">
        <f>'Data Sheet'!I26</f>
        <v>1137</v>
      </c>
      <c r="K32" s="63">
        <f>'Data Sheet'!J26</f>
        <v>1216</v>
      </c>
      <c r="L32" s="63">
        <f>'Data Sheet'!K26</f>
        <v>1355</v>
      </c>
      <c r="M32" s="63">
        <f>IFERROR(SUM('Data Sheet'!H45:K45),0)</f>
        <v>1387</v>
      </c>
      <c r="N32" s="63"/>
    </row>
    <row r="33" spans="2:16">
      <c r="B33" s="60" t="s">
        <v>203</v>
      </c>
      <c r="C33" s="62">
        <f t="shared" ref="C33:M33" si="9">C32/C14</f>
        <v>1.0967501398123409E-2</v>
      </c>
      <c r="D33" s="62">
        <f t="shared" si="9"/>
        <v>1.3026958567034558E-2</v>
      </c>
      <c r="E33" s="62">
        <f t="shared" si="9"/>
        <v>1.4629343086228723E-2</v>
      </c>
      <c r="F33" s="62">
        <f t="shared" si="9"/>
        <v>1.437293309590435E-2</v>
      </c>
      <c r="G33" s="62">
        <f t="shared" si="9"/>
        <v>2.5186637508483524E-2</v>
      </c>
      <c r="H33" s="62">
        <f t="shared" si="9"/>
        <v>2.2837458535340648E-2</v>
      </c>
      <c r="I33" s="62">
        <f t="shared" si="9"/>
        <v>2.0802349082866187E-2</v>
      </c>
      <c r="J33" s="62">
        <f t="shared" si="9"/>
        <v>1.8768570485308684E-2</v>
      </c>
      <c r="K33" s="62">
        <f t="shared" si="9"/>
        <v>1.9645857567532635E-2</v>
      </c>
      <c r="L33" s="62">
        <f>L32/L14</f>
        <v>2.1466706801223048E-2</v>
      </c>
      <c r="M33" s="62">
        <f t="shared" si="9"/>
        <v>2.1696283318733574E-2</v>
      </c>
    </row>
    <row r="34" spans="2:16">
      <c r="B34" s="60"/>
      <c r="C34" s="62"/>
      <c r="D34" s="62"/>
      <c r="E34" s="62"/>
      <c r="F34" s="62"/>
      <c r="G34" s="62"/>
      <c r="H34" s="62"/>
      <c r="I34" s="62"/>
      <c r="J34" s="62"/>
      <c r="K34" s="62"/>
      <c r="L34" s="62"/>
      <c r="M34" s="62"/>
    </row>
    <row r="35" spans="2:16">
      <c r="B35" s="64" t="s">
        <v>102</v>
      </c>
      <c r="C35" s="65">
        <f>C26-C32</f>
        <v>5557</v>
      </c>
      <c r="D35" s="65">
        <f t="shared" ref="D35:M35" si="10">D26-D32</f>
        <v>5896</v>
      </c>
      <c r="E35" s="65">
        <f t="shared" si="10"/>
        <v>6979</v>
      </c>
      <c r="F35" s="65">
        <f t="shared" si="10"/>
        <v>8315</v>
      </c>
      <c r="G35" s="65">
        <f t="shared" si="10"/>
        <v>8859</v>
      </c>
      <c r="H35" s="65">
        <f t="shared" si="10"/>
        <v>10552</v>
      </c>
      <c r="I35" s="65">
        <f t="shared" si="10"/>
        <v>11766</v>
      </c>
      <c r="J35" s="65">
        <f t="shared" si="10"/>
        <v>13010</v>
      </c>
      <c r="K35" s="65">
        <f t="shared" si="10"/>
        <v>13443</v>
      </c>
      <c r="L35" s="65">
        <f>L26-L32</f>
        <v>13488</v>
      </c>
      <c r="M35" s="65">
        <f t="shared" si="10"/>
        <v>14586</v>
      </c>
    </row>
    <row r="36" spans="2:16">
      <c r="B36" s="60" t="s">
        <v>204</v>
      </c>
      <c r="C36" s="211">
        <f t="shared" ref="C36:M36" si="11">C35/C14</f>
        <v>0.17265270614552911</v>
      </c>
      <c r="D36" s="211">
        <f t="shared" si="11"/>
        <v>0.17779386044267534</v>
      </c>
      <c r="E36" s="211">
        <f t="shared" si="11"/>
        <v>0.19634266422844282</v>
      </c>
      <c r="F36" s="211">
        <f t="shared" si="11"/>
        <v>0.21152378529636226</v>
      </c>
      <c r="G36" s="211">
        <f t="shared" si="11"/>
        <v>0.22268305557650253</v>
      </c>
      <c r="H36" s="211">
        <f t="shared" si="11"/>
        <v>0.22437696691332823</v>
      </c>
      <c r="I36" s="211">
        <f t="shared" si="11"/>
        <v>0.22434504061320215</v>
      </c>
      <c r="J36" s="211">
        <f t="shared" si="11"/>
        <v>0.21475734565863322</v>
      </c>
      <c r="K36" s="211">
        <f t="shared" si="11"/>
        <v>0.21718689414501746</v>
      </c>
      <c r="L36" s="211">
        <f t="shared" si="11"/>
        <v>0.21368482755342913</v>
      </c>
      <c r="M36" s="211">
        <f t="shared" si="11"/>
        <v>0.22816293329996246</v>
      </c>
    </row>
    <row r="38" spans="2:16">
      <c r="B38" s="55" t="s">
        <v>205</v>
      </c>
      <c r="C38" s="63">
        <f t="shared" ref="C38:M38" si="12">IFERROR(C26-SUM(C32,C29),0)</f>
        <v>5540</v>
      </c>
      <c r="D38" s="63">
        <f t="shared" si="12"/>
        <v>5861</v>
      </c>
      <c r="E38" s="63">
        <f t="shared" si="12"/>
        <v>6953</v>
      </c>
      <c r="F38" s="63">
        <f t="shared" si="12"/>
        <v>8282</v>
      </c>
      <c r="G38" s="63">
        <f t="shared" si="12"/>
        <v>8741</v>
      </c>
      <c r="H38" s="63">
        <f t="shared" si="12"/>
        <v>10435</v>
      </c>
      <c r="I38" s="59">
        <f t="shared" si="12"/>
        <v>11660</v>
      </c>
      <c r="J38" s="59">
        <f t="shared" si="12"/>
        <v>12896</v>
      </c>
      <c r="K38" s="59">
        <f t="shared" si="12"/>
        <v>13109</v>
      </c>
      <c r="L38" s="59">
        <f t="shared" si="12"/>
        <v>13093</v>
      </c>
      <c r="M38" s="59">
        <f t="shared" si="12"/>
        <v>14157</v>
      </c>
    </row>
    <row r="39" spans="2:16">
      <c r="B39" s="60" t="s">
        <v>206</v>
      </c>
      <c r="C39" s="62">
        <f t="shared" ref="C39:M39" si="13">C38/C14</f>
        <v>0.17212452619151183</v>
      </c>
      <c r="D39" s="62">
        <f t="shared" si="13"/>
        <v>0.17673843555877208</v>
      </c>
      <c r="E39" s="62">
        <f t="shared" si="13"/>
        <v>0.19561119707413138</v>
      </c>
      <c r="F39" s="62">
        <f t="shared" si="13"/>
        <v>0.21068430424828288</v>
      </c>
      <c r="G39" s="62">
        <f t="shared" si="13"/>
        <v>0.21971696453258929</v>
      </c>
      <c r="H39" s="62">
        <f t="shared" si="13"/>
        <v>0.22188908735221571</v>
      </c>
      <c r="I39" s="62">
        <f t="shared" si="13"/>
        <v>0.22232391412119132</v>
      </c>
      <c r="J39" s="62">
        <f t="shared" si="13"/>
        <v>0.21287553648068669</v>
      </c>
      <c r="K39" s="62">
        <f t="shared" si="13"/>
        <v>0.2117907457670932</v>
      </c>
      <c r="L39" s="62">
        <f t="shared" si="13"/>
        <v>0.20742700527558183</v>
      </c>
      <c r="M39" s="62">
        <f t="shared" si="13"/>
        <v>0.22145225879114003</v>
      </c>
    </row>
    <row r="40" spans="2:16">
      <c r="P40" s="63"/>
    </row>
    <row r="41" spans="2:16">
      <c r="B41" s="55" t="s">
        <v>13</v>
      </c>
      <c r="C41" s="59">
        <f>IFERROR('Data Sheet'!B29,0)</f>
        <v>1875</v>
      </c>
      <c r="D41" s="59">
        <f>IFERROR('Data Sheet'!C29,0)</f>
        <v>1977</v>
      </c>
      <c r="E41" s="59">
        <f>IFERROR('Data Sheet'!D29,0)</f>
        <v>2079</v>
      </c>
      <c r="F41" s="59">
        <f>IFERROR('Data Sheet'!E29,0)</f>
        <v>2544</v>
      </c>
      <c r="G41" s="59">
        <f>IFERROR('Data Sheet'!F29,0)</f>
        <v>2409</v>
      </c>
      <c r="H41" s="59">
        <f>IFERROR('Data Sheet'!G29,0)</f>
        <v>2606</v>
      </c>
      <c r="I41" s="59">
        <f>IFERROR('Data Sheet'!H29,0)</f>
        <v>2987</v>
      </c>
      <c r="J41" s="59">
        <f>IFERROR('Data Sheet'!I29,0)</f>
        <v>3201</v>
      </c>
      <c r="K41" s="59">
        <f>IFERROR('Data Sheet'!J29,0)</f>
        <v>3644</v>
      </c>
      <c r="L41" s="59">
        <f>IFERROR('Data Sheet'!K29,0)</f>
        <v>3744</v>
      </c>
      <c r="M41" s="59">
        <f>IFERROR(SUM('Data Sheet'!H48:K48),0)</f>
        <v>3362</v>
      </c>
    </row>
    <row r="42" spans="2:16">
      <c r="B42" s="60" t="s">
        <v>207</v>
      </c>
      <c r="C42" s="62">
        <f t="shared" ref="C42:M42" si="14">C41/C38</f>
        <v>0.33844765342960287</v>
      </c>
      <c r="D42" s="62">
        <f t="shared" si="14"/>
        <v>0.33731445145879541</v>
      </c>
      <c r="E42" s="62">
        <f t="shared" si="14"/>
        <v>0.29900762260894576</v>
      </c>
      <c r="F42" s="62">
        <f t="shared" si="14"/>
        <v>0.30717218063269741</v>
      </c>
      <c r="G42" s="62">
        <f t="shared" si="14"/>
        <v>0.27559775769362771</v>
      </c>
      <c r="H42" s="62">
        <f t="shared" si="14"/>
        <v>0.24973646382367035</v>
      </c>
      <c r="I42" s="62">
        <f t="shared" si="14"/>
        <v>0.25617495711835336</v>
      </c>
      <c r="J42" s="62">
        <f t="shared" si="14"/>
        <v>0.24821650124069478</v>
      </c>
      <c r="K42" s="62">
        <f t="shared" si="14"/>
        <v>0.27797696239224962</v>
      </c>
      <c r="L42" s="62">
        <f t="shared" si="14"/>
        <v>0.28595432673947913</v>
      </c>
      <c r="M42" s="62">
        <f t="shared" si="14"/>
        <v>0.23747969202514657</v>
      </c>
    </row>
    <row r="44" spans="2:16">
      <c r="B44" s="55" t="s">
        <v>208</v>
      </c>
      <c r="C44" s="59">
        <f t="shared" ref="C44:M44" si="15">IFERROR(C38-C41,0)</f>
        <v>3665</v>
      </c>
      <c r="D44" s="59">
        <f t="shared" si="15"/>
        <v>3884</v>
      </c>
      <c r="E44" s="59">
        <f t="shared" si="15"/>
        <v>4874</v>
      </c>
      <c r="F44" s="59">
        <f t="shared" si="15"/>
        <v>5738</v>
      </c>
      <c r="G44" s="59">
        <f t="shared" si="15"/>
        <v>6332</v>
      </c>
      <c r="H44" s="59">
        <f t="shared" si="15"/>
        <v>7829</v>
      </c>
      <c r="I44" s="59">
        <f t="shared" si="15"/>
        <v>8673</v>
      </c>
      <c r="J44" s="59">
        <f t="shared" si="15"/>
        <v>9695</v>
      </c>
      <c r="K44" s="59">
        <f t="shared" si="15"/>
        <v>9465</v>
      </c>
      <c r="L44" s="59">
        <f t="shared" si="15"/>
        <v>9349</v>
      </c>
      <c r="M44" s="59">
        <f t="shared" si="15"/>
        <v>10795</v>
      </c>
    </row>
    <row r="45" spans="2:16">
      <c r="B45" s="60" t="s">
        <v>209</v>
      </c>
      <c r="C45" s="62">
        <f t="shared" ref="C45:M45" si="16">C44/C14</f>
        <v>0.11386938420431243</v>
      </c>
      <c r="D45" s="62">
        <f t="shared" si="16"/>
        <v>0.11712200711657922</v>
      </c>
      <c r="E45" s="62">
        <f t="shared" si="16"/>
        <v>0.1371219580813054</v>
      </c>
      <c r="F45" s="62">
        <f t="shared" si="16"/>
        <v>0.14596794708725516</v>
      </c>
      <c r="G45" s="62">
        <f t="shared" si="16"/>
        <v>0.15916346178015736</v>
      </c>
      <c r="H45" s="62">
        <f t="shared" si="16"/>
        <v>0.16647529131581185</v>
      </c>
      <c r="I45" s="62">
        <f t="shared" si="16"/>
        <v>0.16537009495481067</v>
      </c>
      <c r="J45" s="62">
        <f t="shared" si="16"/>
        <v>0.16003631561571477</v>
      </c>
      <c r="K45" s="62">
        <f t="shared" si="16"/>
        <v>0.15291779759596744</v>
      </c>
      <c r="L45" s="62">
        <f t="shared" si="16"/>
        <v>0.14811235563441644</v>
      </c>
      <c r="M45" s="62">
        <f t="shared" si="16"/>
        <v>0.16886184457514705</v>
      </c>
    </row>
    <row r="47" spans="2:16">
      <c r="B47" s="55" t="s">
        <v>210</v>
      </c>
      <c r="C47" s="193">
        <f>IFERROR('Data Sheet'!B93,0)</f>
        <v>216.39</v>
      </c>
      <c r="D47" s="193">
        <f>IFERROR('Data Sheet'!C93,0)</f>
        <v>216.43</v>
      </c>
      <c r="E47" s="193">
        <f>IFERROR('Data Sheet'!D93,0)</f>
        <v>216.45</v>
      </c>
      <c r="F47" s="193">
        <f>IFERROR('Data Sheet'!E93,0)</f>
        <v>216.47</v>
      </c>
      <c r="G47" s="193">
        <f>IFERROR('Data Sheet'!F93,0)</f>
        <v>216.48</v>
      </c>
      <c r="H47" s="193">
        <f>IFERROR('Data Sheet'!G93,0)</f>
        <v>234.96</v>
      </c>
      <c r="I47" s="193">
        <f>IFERROR('Data Sheet'!H93,0)</f>
        <v>234.96</v>
      </c>
      <c r="J47" s="193">
        <f>IFERROR('Data Sheet'!I93,0)</f>
        <v>234.96</v>
      </c>
      <c r="K47" s="193">
        <f>IFERROR('Data Sheet'!J93,0)</f>
        <v>234.96</v>
      </c>
      <c r="L47" s="193">
        <f>IFERROR('Data Sheet'!K93,0)</f>
        <v>234.96</v>
      </c>
      <c r="M47" s="55">
        <f>L47</f>
        <v>234.96</v>
      </c>
    </row>
    <row r="48" spans="2:16">
      <c r="C48" s="63"/>
      <c r="D48" s="63"/>
      <c r="E48" s="63"/>
      <c r="F48" s="63"/>
      <c r="G48" s="63"/>
      <c r="H48" s="63"/>
      <c r="I48" s="63"/>
      <c r="J48" s="63"/>
      <c r="K48" s="63"/>
      <c r="L48" s="63"/>
      <c r="M48" s="63"/>
    </row>
    <row r="49" spans="2:13">
      <c r="B49" s="55" t="s">
        <v>211</v>
      </c>
      <c r="C49" s="63">
        <f>IFERROR(C44/C47,0)</f>
        <v>16.937011876704101</v>
      </c>
      <c r="D49" s="63">
        <f t="shared" ref="D49:M49" si="17">IFERROR(D44/D47,0)</f>
        <v>17.945756133622879</v>
      </c>
      <c r="E49" s="63">
        <f t="shared" si="17"/>
        <v>22.51790251790252</v>
      </c>
      <c r="F49" s="63">
        <f t="shared" si="17"/>
        <v>26.507137247655564</v>
      </c>
      <c r="G49" s="63">
        <f t="shared" si="17"/>
        <v>29.249815225424982</v>
      </c>
      <c r="H49" s="63">
        <f t="shared" si="17"/>
        <v>33.320565202587673</v>
      </c>
      <c r="I49" s="63">
        <f t="shared" si="17"/>
        <v>36.912665985699689</v>
      </c>
      <c r="J49" s="63">
        <f t="shared" si="17"/>
        <v>41.262342526387471</v>
      </c>
      <c r="K49" s="63">
        <f t="shared" si="17"/>
        <v>40.283452502553622</v>
      </c>
      <c r="L49" s="63">
        <f t="shared" si="17"/>
        <v>39.789751447054819</v>
      </c>
      <c r="M49" s="63">
        <f t="shared" si="17"/>
        <v>45.943990466462374</v>
      </c>
    </row>
    <row r="50" spans="2:13">
      <c r="B50" s="60" t="s">
        <v>212</v>
      </c>
      <c r="C50" s="62"/>
      <c r="D50" s="62">
        <f t="shared" ref="D50:M50" si="18">IFERROR(D49/C49-1,0)</f>
        <v>5.9558572920778818E-2</v>
      </c>
      <c r="E50" s="62">
        <f t="shared" si="18"/>
        <v>0.25477591193348159</v>
      </c>
      <c r="F50" s="62">
        <f t="shared" si="18"/>
        <v>0.17715836217789205</v>
      </c>
      <c r="G50" s="62">
        <f t="shared" si="18"/>
        <v>0.10346941475213423</v>
      </c>
      <c r="H50" s="62">
        <f t="shared" si="18"/>
        <v>0.1391718185496178</v>
      </c>
      <c r="I50" s="62">
        <f t="shared" si="18"/>
        <v>0.10780431728190054</v>
      </c>
      <c r="J50" s="62">
        <f t="shared" si="18"/>
        <v>0.11783696529459253</v>
      </c>
      <c r="K50" s="62">
        <f t="shared" si="18"/>
        <v>-2.3723568849922771E-2</v>
      </c>
      <c r="L50" s="62">
        <f t="shared" si="18"/>
        <v>-1.2255678816692983E-2</v>
      </c>
      <c r="M50" s="62">
        <f t="shared" si="18"/>
        <v>0.15466894855064695</v>
      </c>
    </row>
    <row r="52" spans="2:13">
      <c r="B52" s="55" t="s">
        <v>213</v>
      </c>
      <c r="C52" s="59">
        <f>IFERROR('Data Sheet'!B31/HistoricalFS!C47,0)</f>
        <v>15.971163177596008</v>
      </c>
      <c r="D52" s="59">
        <f>IFERROR('Data Sheet'!C31/HistoricalFS!D47,0)</f>
        <v>16.966224645381878</v>
      </c>
      <c r="E52" s="59">
        <f>IFERROR('Data Sheet'!D31/HistoricalFS!E47,0)</f>
        <v>19.95841995841996</v>
      </c>
      <c r="F52" s="59">
        <f>IFERROR('Data Sheet'!E31/HistoricalFS!F47,0)</f>
        <v>21.95223356585208</v>
      </c>
      <c r="G52" s="59">
        <f>IFERROR('Data Sheet'!F31/HistoricalFS!G47,0)</f>
        <v>24.944567627494457</v>
      </c>
      <c r="H52" s="59">
        <f>IFERROR('Data Sheet'!G31/HistoricalFS!H47,0)</f>
        <v>40.506894790602651</v>
      </c>
      <c r="I52" s="59">
        <f>IFERROR('Data Sheet'!H31/HistoricalFS!I47,0)</f>
        <v>34.005788219271366</v>
      </c>
      <c r="J52" s="59">
        <f>IFERROR('Data Sheet'!I31/HistoricalFS!J47,0)</f>
        <v>39.006639427987743</v>
      </c>
      <c r="K52" s="59">
        <f>IFERROR('Data Sheet'!J31/HistoricalFS!K47,0)</f>
        <v>42.007150153217566</v>
      </c>
      <c r="L52" s="59">
        <f>IFERROR('Data Sheet'!K31/HistoricalFS!L47,0)</f>
        <v>53.009022812393596</v>
      </c>
      <c r="M52" s="59">
        <f>IFERROR('Data Sheet'!L31/HistoricalFS!M47,0)</f>
        <v>0</v>
      </c>
    </row>
    <row r="53" spans="2:13">
      <c r="B53" s="60" t="s">
        <v>214</v>
      </c>
      <c r="C53" s="62">
        <f t="shared" ref="C53:M53" si="19">IFERROR(C52/C49,0)</f>
        <v>0.94297407912687581</v>
      </c>
      <c r="D53" s="62">
        <f t="shared" si="19"/>
        <v>0.94541709577754895</v>
      </c>
      <c r="E53" s="62">
        <f t="shared" si="19"/>
        <v>0.88633565859663521</v>
      </c>
      <c r="F53" s="62">
        <f t="shared" si="19"/>
        <v>0.82816312303938655</v>
      </c>
      <c r="G53" s="62">
        <f t="shared" si="19"/>
        <v>0.85281111813013266</v>
      </c>
      <c r="H53" s="62">
        <f t="shared" si="19"/>
        <v>1.2156724996806743</v>
      </c>
      <c r="I53" s="62">
        <f t="shared" si="19"/>
        <v>0.92124985587455333</v>
      </c>
      <c r="J53" s="62">
        <f t="shared" si="19"/>
        <v>0.94533264569365649</v>
      </c>
      <c r="K53" s="62">
        <f t="shared" si="19"/>
        <v>1.0427892234548337</v>
      </c>
      <c r="L53" s="62">
        <f t="shared" si="19"/>
        <v>1.3322280457802973</v>
      </c>
      <c r="M53" s="62">
        <f t="shared" si="19"/>
        <v>0</v>
      </c>
    </row>
    <row r="55" spans="2:13">
      <c r="B55" s="55" t="s">
        <v>215</v>
      </c>
      <c r="C55" s="66">
        <f t="shared" ref="C55:M55" si="20">IFERROR(IF(C49&gt;C52,1-C53,0),0)</f>
        <v>5.7025920873124192E-2</v>
      </c>
      <c r="D55" s="66">
        <f t="shared" si="20"/>
        <v>5.4582904222451045E-2</v>
      </c>
      <c r="E55" s="66">
        <f t="shared" si="20"/>
        <v>0.11366434140336479</v>
      </c>
      <c r="F55" s="66">
        <f t="shared" si="20"/>
        <v>0.17183687696061345</v>
      </c>
      <c r="G55" s="66">
        <f t="shared" si="20"/>
        <v>0.14718888186986734</v>
      </c>
      <c r="H55" s="66">
        <f t="shared" si="20"/>
        <v>0</v>
      </c>
      <c r="I55" s="66">
        <f t="shared" si="20"/>
        <v>7.8750144125446675E-2</v>
      </c>
      <c r="J55" s="66">
        <f t="shared" si="20"/>
        <v>5.4667354306343507E-2</v>
      </c>
      <c r="K55" s="66">
        <f t="shared" si="20"/>
        <v>0</v>
      </c>
      <c r="L55" s="66">
        <f t="shared" si="20"/>
        <v>0</v>
      </c>
      <c r="M55" s="66">
        <f t="shared" si="20"/>
        <v>1</v>
      </c>
    </row>
    <row r="56" spans="2:13">
      <c r="C56" s="66"/>
      <c r="D56" s="66"/>
      <c r="E56" s="66"/>
      <c r="F56" s="66"/>
      <c r="G56" s="66"/>
      <c r="H56" s="66"/>
      <c r="I56" s="66"/>
      <c r="J56" s="66"/>
      <c r="K56" s="66"/>
      <c r="L56" s="66"/>
      <c r="M56" s="66"/>
    </row>
    <row r="57" spans="2:13">
      <c r="C57" s="66"/>
      <c r="D57" s="66"/>
      <c r="E57" s="66"/>
      <c r="F57" s="66"/>
      <c r="G57" s="66"/>
      <c r="H57" s="66"/>
      <c r="I57" s="66"/>
      <c r="J57" s="66"/>
      <c r="K57" s="66"/>
      <c r="L57" s="66"/>
      <c r="M57" s="66"/>
    </row>
    <row r="58" spans="2:13">
      <c r="B58" s="179"/>
      <c r="C58" s="448"/>
      <c r="D58" s="448"/>
      <c r="E58" s="448"/>
      <c r="F58" s="448"/>
      <c r="G58" s="448"/>
      <c r="H58" s="448"/>
      <c r="I58" s="448"/>
      <c r="J58" s="448"/>
      <c r="K58" s="448"/>
      <c r="L58" s="448"/>
      <c r="M58" s="448"/>
    </row>
    <row r="59" spans="2:13">
      <c r="C59" s="66"/>
      <c r="D59" s="66"/>
      <c r="E59" s="66"/>
      <c r="F59" s="66"/>
      <c r="G59" s="66"/>
      <c r="H59" s="66"/>
      <c r="I59" s="66"/>
      <c r="J59" s="66"/>
      <c r="K59" s="66"/>
      <c r="L59" s="66"/>
      <c r="M59" s="66"/>
    </row>
    <row r="60" spans="2:13">
      <c r="B60" s="179"/>
      <c r="C60" s="179"/>
      <c r="D60" s="179"/>
      <c r="E60" s="179"/>
      <c r="F60" s="179"/>
      <c r="G60" s="179"/>
      <c r="H60" s="179"/>
      <c r="I60" s="179"/>
      <c r="J60" s="179"/>
      <c r="K60" s="179"/>
      <c r="L60" s="179"/>
      <c r="M60" s="179"/>
    </row>
    <row r="61" spans="2:13" ht="8.4" customHeight="1"/>
    <row r="62" spans="2:13" ht="30" customHeight="1">
      <c r="B62" s="191" t="str">
        <f>'Data Sheet'!B1</f>
        <v>HINDUSTAN UNILEVER LTD</v>
      </c>
    </row>
    <row r="63" spans="2:13">
      <c r="B63" s="55" t="str">
        <f>CONCATENATE("(",B62," |"," BSE Code :","500696",")")</f>
        <v>(HINDUSTAN UNILEVER LTD | BSE Code :500696)</v>
      </c>
    </row>
    <row r="64" spans="2:13" ht="15.6">
      <c r="B64" s="181" t="str">
        <f>CONCATENATE(,"INR ",'Data Sheet'!B8)</f>
        <v>INR 2528.9</v>
      </c>
    </row>
    <row r="65" spans="1:13">
      <c r="B65" s="380" t="s">
        <v>8834</v>
      </c>
    </row>
    <row r="66" spans="1:13">
      <c r="B66" s="380"/>
    </row>
    <row r="67" spans="1:13" ht="7.2" customHeight="1">
      <c r="B67" s="179"/>
      <c r="C67" s="179"/>
      <c r="D67" s="179"/>
      <c r="E67" s="179"/>
      <c r="F67" s="179"/>
      <c r="G67" s="179"/>
      <c r="H67" s="179"/>
      <c r="I67" s="179"/>
      <c r="J67" s="179"/>
      <c r="K67" s="179"/>
      <c r="L67" s="179"/>
      <c r="M67" s="179"/>
    </row>
    <row r="68" spans="1:13" ht="1.2" customHeight="1">
      <c r="C68" s="66"/>
      <c r="D68" s="66"/>
      <c r="E68" s="66"/>
      <c r="F68" s="66"/>
      <c r="G68" s="66"/>
      <c r="H68" s="66"/>
      <c r="I68" s="66"/>
      <c r="J68" s="66"/>
      <c r="K68" s="66"/>
      <c r="L68" s="66"/>
      <c r="M68" s="66"/>
    </row>
    <row r="69" spans="1:13" ht="8.4" customHeight="1"/>
    <row r="70" spans="1:13" ht="15.6">
      <c r="A70" s="55" t="s">
        <v>191</v>
      </c>
      <c r="B70" s="405" t="s">
        <v>216</v>
      </c>
      <c r="C70" s="195"/>
      <c r="D70" s="195"/>
      <c r="E70" s="195"/>
      <c r="F70" s="195"/>
      <c r="G70" s="195"/>
      <c r="H70" s="195"/>
      <c r="I70" s="195"/>
      <c r="J70" s="195"/>
      <c r="K70" s="195"/>
      <c r="L70" s="195"/>
      <c r="M70" s="195"/>
    </row>
    <row r="71" spans="1:13">
      <c r="B71" s="55" t="s">
        <v>24</v>
      </c>
      <c r="C71" s="59">
        <f>IFERROR('Data Sheet'!B57,0)</f>
        <v>216</v>
      </c>
      <c r="D71" s="59">
        <f>IFERROR('Data Sheet'!C57,0)</f>
        <v>216</v>
      </c>
      <c r="E71" s="59">
        <f>IFERROR('Data Sheet'!D57,0)</f>
        <v>216</v>
      </c>
      <c r="F71" s="59">
        <f>IFERROR('Data Sheet'!E57,0)</f>
        <v>216</v>
      </c>
      <c r="G71" s="59">
        <f>IFERROR('Data Sheet'!F57,0)</f>
        <v>216</v>
      </c>
      <c r="H71" s="59">
        <f>IFERROR('Data Sheet'!G57,0)</f>
        <v>235</v>
      </c>
      <c r="I71" s="59">
        <f>IFERROR('Data Sheet'!H57,0)</f>
        <v>235</v>
      </c>
      <c r="J71" s="59">
        <f>IFERROR('Data Sheet'!I57,0)</f>
        <v>235</v>
      </c>
      <c r="K71" s="59">
        <f>IFERROR('Data Sheet'!J57,0)</f>
        <v>235</v>
      </c>
      <c r="L71" s="59">
        <f>IFERROR('Data Sheet'!K57,0)</f>
        <v>235</v>
      </c>
    </row>
    <row r="72" spans="1:13">
      <c r="B72" s="55" t="s">
        <v>25</v>
      </c>
      <c r="C72" s="59">
        <f>IFERROR('Data Sheet'!B58,0)</f>
        <v>6357</v>
      </c>
      <c r="D72" s="59">
        <f>IFERROR('Data Sheet'!C58,0)</f>
        <v>6528</v>
      </c>
      <c r="E72" s="59">
        <f>IFERROR('Data Sheet'!D58,0)</f>
        <v>7065</v>
      </c>
      <c r="F72" s="59">
        <f>IFERROR('Data Sheet'!E58,0)</f>
        <v>7651</v>
      </c>
      <c r="G72" s="59">
        <f>IFERROR('Data Sheet'!F58,0)</f>
        <v>8013</v>
      </c>
      <c r="H72" s="59">
        <f>IFERROR('Data Sheet'!G58,0)</f>
        <v>47439</v>
      </c>
      <c r="I72" s="59">
        <f>IFERROR('Data Sheet'!H58,0)</f>
        <v>48826</v>
      </c>
      <c r="J72" s="59">
        <f>IFERROR('Data Sheet'!I58,0)</f>
        <v>50069</v>
      </c>
      <c r="K72" s="59">
        <f>IFERROR('Data Sheet'!J58,0)</f>
        <v>50983</v>
      </c>
      <c r="L72" s="59">
        <f>IFERROR('Data Sheet'!K58,0)</f>
        <v>49167</v>
      </c>
    </row>
    <row r="73" spans="1:13">
      <c r="B73" s="55" t="s">
        <v>71</v>
      </c>
      <c r="C73" s="59">
        <f>IFERROR('Data Sheet'!B59,0)</f>
        <v>177</v>
      </c>
      <c r="D73" s="59">
        <f>IFERROR('Data Sheet'!C59,0)</f>
        <v>277</v>
      </c>
      <c r="E73" s="59">
        <f>IFERROR('Data Sheet'!D59,0)</f>
        <v>0</v>
      </c>
      <c r="F73" s="59">
        <f>IFERROR('Data Sheet'!E59,0)</f>
        <v>99</v>
      </c>
      <c r="G73" s="59">
        <f>IFERROR('Data Sheet'!F59,0)</f>
        <v>0</v>
      </c>
      <c r="H73" s="59">
        <f>IFERROR('Data Sheet'!G59,0)</f>
        <v>0</v>
      </c>
      <c r="I73" s="59">
        <f>IFERROR('Data Sheet'!H59,0)</f>
        <v>1043</v>
      </c>
      <c r="J73" s="59">
        <f>IFERROR('Data Sheet'!I59,0)</f>
        <v>1219</v>
      </c>
      <c r="K73" s="59">
        <f>IFERROR('Data Sheet'!J59,0)</f>
        <v>1484</v>
      </c>
      <c r="L73" s="59">
        <f>IFERROR('Data Sheet'!K59,0)</f>
        <v>1648</v>
      </c>
    </row>
    <row r="74" spans="1:13" ht="15" thickBot="1">
      <c r="B74" s="55" t="s">
        <v>72</v>
      </c>
      <c r="C74" s="59">
        <f>IFERROR('Data Sheet'!B60,0)</f>
        <v>8043</v>
      </c>
      <c r="D74" s="59">
        <f>IFERROR('Data Sheet'!C60,0)</f>
        <v>8685</v>
      </c>
      <c r="E74" s="59">
        <f>IFERROR('Data Sheet'!D60,0)</f>
        <v>10581</v>
      </c>
      <c r="F74" s="59">
        <f>IFERROR('Data Sheet'!E60,0)</f>
        <v>10663</v>
      </c>
      <c r="G74" s="59">
        <f>IFERROR('Data Sheet'!F60,0)</f>
        <v>11924</v>
      </c>
      <c r="H74" s="59">
        <f>IFERROR('Data Sheet'!G60,0)</f>
        <v>21066</v>
      </c>
      <c r="I74" s="59">
        <f>IFERROR('Data Sheet'!H60,0)</f>
        <v>20402</v>
      </c>
      <c r="J74" s="59">
        <f>IFERROR('Data Sheet'!I60,0)</f>
        <v>21554</v>
      </c>
      <c r="K74" s="59">
        <f>IFERROR('Data Sheet'!J60,0)</f>
        <v>25787</v>
      </c>
      <c r="L74" s="59">
        <f>IFERROR('Data Sheet'!K60,0)</f>
        <v>28813</v>
      </c>
    </row>
    <row r="75" spans="1:13" ht="15" thickBot="1">
      <c r="B75" s="134" t="s">
        <v>217</v>
      </c>
      <c r="C75" s="450">
        <f>IFERROR('Data Sheet'!B61,0)</f>
        <v>14793</v>
      </c>
      <c r="D75" s="450">
        <f>IFERROR('Data Sheet'!C61,0)</f>
        <v>15706</v>
      </c>
      <c r="E75" s="450">
        <f>IFERROR('Data Sheet'!D61,0)</f>
        <v>17862</v>
      </c>
      <c r="F75" s="450">
        <f>IFERROR('Data Sheet'!E61,0)</f>
        <v>18629</v>
      </c>
      <c r="G75" s="450">
        <f>IFERROR('Data Sheet'!F61,0)</f>
        <v>20153</v>
      </c>
      <c r="H75" s="450">
        <f>IFERROR('Data Sheet'!G61,0)</f>
        <v>68740</v>
      </c>
      <c r="I75" s="450">
        <f>IFERROR('Data Sheet'!H61,0)</f>
        <v>70506</v>
      </c>
      <c r="J75" s="450">
        <f>IFERROR('Data Sheet'!I61,0)</f>
        <v>73077</v>
      </c>
      <c r="K75" s="450">
        <f>IFERROR('Data Sheet'!J61,0)</f>
        <v>78489</v>
      </c>
      <c r="L75" s="450">
        <f>IFERROR('Data Sheet'!K61,0)</f>
        <v>79863</v>
      </c>
      <c r="M75" s="67"/>
    </row>
    <row r="77" spans="1:13">
      <c r="B77" s="55" t="s">
        <v>218</v>
      </c>
      <c r="C77" s="59">
        <f>IFERROR('Data Sheet'!B62,0)</f>
        <v>3258</v>
      </c>
      <c r="D77" s="59">
        <f>IFERROR('Data Sheet'!C62,0)</f>
        <v>4419</v>
      </c>
      <c r="E77" s="59">
        <f>IFERROR('Data Sheet'!D62,0)</f>
        <v>4528</v>
      </c>
      <c r="F77" s="59">
        <f>IFERROR('Data Sheet'!E62,0)</f>
        <v>4715</v>
      </c>
      <c r="G77" s="59">
        <f>IFERROR('Data Sheet'!F62,0)</f>
        <v>5479</v>
      </c>
      <c r="H77" s="59">
        <f>IFERROR('Data Sheet'!G62,0)</f>
        <v>51443</v>
      </c>
      <c r="I77" s="59">
        <f>IFERROR('Data Sheet'!H62,0)</f>
        <v>51473</v>
      </c>
      <c r="J77" s="59">
        <f>IFERROR('Data Sheet'!I62,0)</f>
        <v>52678</v>
      </c>
      <c r="K77" s="59">
        <f>IFERROR('Data Sheet'!J62,0)</f>
        <v>53744</v>
      </c>
      <c r="L77" s="59">
        <f>IFERROR('Data Sheet'!K62,0)</f>
        <v>54335</v>
      </c>
    </row>
    <row r="78" spans="1:13">
      <c r="B78" s="55" t="s">
        <v>28</v>
      </c>
      <c r="C78" s="59">
        <f>IFERROR('Data Sheet'!B63,0)</f>
        <v>408</v>
      </c>
      <c r="D78" s="59">
        <f>IFERROR('Data Sheet'!C63,0)</f>
        <v>229</v>
      </c>
      <c r="E78" s="59">
        <f>IFERROR('Data Sheet'!D63,0)</f>
        <v>461</v>
      </c>
      <c r="F78" s="59">
        <f>IFERROR('Data Sheet'!E63,0)</f>
        <v>406</v>
      </c>
      <c r="G78" s="59">
        <f>IFERROR('Data Sheet'!F63,0)</f>
        <v>597</v>
      </c>
      <c r="H78" s="59">
        <f>IFERROR('Data Sheet'!G63,0)</f>
        <v>745</v>
      </c>
      <c r="I78" s="59">
        <f>IFERROR('Data Sheet'!H63,0)</f>
        <v>1313</v>
      </c>
      <c r="J78" s="59">
        <f>IFERROR('Data Sheet'!I63,0)</f>
        <v>1132</v>
      </c>
      <c r="K78" s="59">
        <f>IFERROR('Data Sheet'!J63,0)</f>
        <v>1025</v>
      </c>
      <c r="L78" s="59">
        <f>IFERROR('Data Sheet'!K63,0)</f>
        <v>1009</v>
      </c>
    </row>
    <row r="79" spans="1:13">
      <c r="B79" s="55" t="s">
        <v>29</v>
      </c>
      <c r="C79" s="59">
        <f>IFERROR('Data Sheet'!B64,0)</f>
        <v>2592</v>
      </c>
      <c r="D79" s="59">
        <f>IFERROR('Data Sheet'!C64,0)</f>
        <v>3794</v>
      </c>
      <c r="E79" s="59">
        <f>IFERROR('Data Sheet'!D64,0)</f>
        <v>2873</v>
      </c>
      <c r="F79" s="59">
        <f>IFERROR('Data Sheet'!E64,0)</f>
        <v>2716</v>
      </c>
      <c r="G79" s="59">
        <f>IFERROR('Data Sheet'!F64,0)</f>
        <v>1255</v>
      </c>
      <c r="H79" s="59">
        <f>IFERROR('Data Sheet'!G64,0)</f>
        <v>2709</v>
      </c>
      <c r="I79" s="59">
        <f>IFERROR('Data Sheet'!H64,0)</f>
        <v>3521</v>
      </c>
      <c r="J79" s="59">
        <f>IFERROR('Data Sheet'!I64,0)</f>
        <v>2882</v>
      </c>
      <c r="K79" s="59">
        <f>IFERROR('Data Sheet'!J64,0)</f>
        <v>4625</v>
      </c>
      <c r="L79" s="59">
        <f>IFERROR('Data Sheet'!K64,0)</f>
        <v>3810</v>
      </c>
    </row>
    <row r="80" spans="1:13" ht="15" thickBot="1">
      <c r="B80" s="55" t="s">
        <v>73</v>
      </c>
      <c r="C80" s="59">
        <f>IFERROR('Data Sheet'!B65-SUM('Data Sheet'!B67:B69),0)</f>
        <v>1536</v>
      </c>
      <c r="D80" s="59">
        <f>IFERROR('Data Sheet'!C65-SUM('Data Sheet'!C67:C69),0)</f>
        <v>1810</v>
      </c>
      <c r="E80" s="59">
        <f>IFERROR('Data Sheet'!D65-SUM('Data Sheet'!D67:D69),0)</f>
        <v>2692</v>
      </c>
      <c r="F80" s="59">
        <f>IFERROR('Data Sheet'!E65-SUM('Data Sheet'!E67:E69),0)</f>
        <v>2645</v>
      </c>
      <c r="G80" s="59">
        <f>IFERROR('Data Sheet'!F65-SUM('Data Sheet'!F67:F69),0)</f>
        <v>3793</v>
      </c>
      <c r="H80" s="59">
        <f>IFERROR('Data Sheet'!G65-SUM('Data Sheet'!G67:G69),0)</f>
        <v>4035</v>
      </c>
      <c r="I80" s="59">
        <f>IFERROR('Data Sheet'!H65-SUM('Data Sheet'!H67:H69),0)</f>
        <v>4021</v>
      </c>
      <c r="J80" s="59">
        <f>IFERROR('Data Sheet'!I65-SUM('Data Sheet'!I67:I69),0)</f>
        <v>4377</v>
      </c>
      <c r="K80" s="59">
        <f>IFERROR('Data Sheet'!J65-SUM('Data Sheet'!J67:J69),0)</f>
        <v>4517</v>
      </c>
      <c r="L80" s="59">
        <f>IFERROR('Data Sheet'!K65-SUM('Data Sheet'!K67:K69),0)</f>
        <v>4921</v>
      </c>
    </row>
    <row r="81" spans="1:13" ht="15" thickBot="1">
      <c r="B81" s="134" t="s">
        <v>219</v>
      </c>
      <c r="C81" s="450">
        <f t="shared" ref="C81" si="21">SUM(C77:C80)</f>
        <v>7794</v>
      </c>
      <c r="D81" s="450">
        <f t="shared" ref="D81:L81" si="22">SUM(D77:D80)</f>
        <v>10252</v>
      </c>
      <c r="E81" s="450">
        <f t="shared" si="22"/>
        <v>10554</v>
      </c>
      <c r="F81" s="450">
        <f t="shared" si="22"/>
        <v>10482</v>
      </c>
      <c r="G81" s="450">
        <f t="shared" si="22"/>
        <v>11124</v>
      </c>
      <c r="H81" s="450">
        <f t="shared" si="22"/>
        <v>58932</v>
      </c>
      <c r="I81" s="450">
        <f t="shared" si="22"/>
        <v>60328</v>
      </c>
      <c r="J81" s="450">
        <f t="shared" si="22"/>
        <v>61069</v>
      </c>
      <c r="K81" s="450">
        <f t="shared" si="22"/>
        <v>63911</v>
      </c>
      <c r="L81" s="450">
        <f t="shared" si="22"/>
        <v>64075</v>
      </c>
    </row>
    <row r="82" spans="1:13">
      <c r="B82" s="67"/>
    </row>
    <row r="83" spans="1:13">
      <c r="B83" s="55" t="s">
        <v>78</v>
      </c>
      <c r="C83" s="59">
        <f>IFERROR('Data Sheet'!B67,0)</f>
        <v>1264</v>
      </c>
      <c r="D83" s="59">
        <f>IFERROR('Data Sheet'!C67,0)</f>
        <v>1085</v>
      </c>
      <c r="E83" s="59">
        <f>IFERROR('Data Sheet'!D67,0)</f>
        <v>1310</v>
      </c>
      <c r="F83" s="59">
        <f>IFERROR('Data Sheet'!E67,0)</f>
        <v>1816</v>
      </c>
      <c r="G83" s="59">
        <f>IFERROR('Data Sheet'!F67,0)</f>
        <v>1149</v>
      </c>
      <c r="H83" s="59">
        <f>IFERROR('Data Sheet'!G67,0)</f>
        <v>1758</v>
      </c>
      <c r="I83" s="59">
        <f>IFERROR('Data Sheet'!H67,0)</f>
        <v>2236</v>
      </c>
      <c r="J83" s="59">
        <f>IFERROR('Data Sheet'!I67,0)</f>
        <v>3079</v>
      </c>
      <c r="K83" s="59">
        <f>IFERROR('Data Sheet'!J67,0)</f>
        <v>2997</v>
      </c>
      <c r="L83" s="59">
        <f>IFERROR('Data Sheet'!K67,0)</f>
        <v>3819</v>
      </c>
    </row>
    <row r="84" spans="1:13">
      <c r="B84" s="55" t="s">
        <v>45</v>
      </c>
      <c r="C84" s="59">
        <f>IFERROR('Data Sheet'!B68,0)</f>
        <v>2726</v>
      </c>
      <c r="D84" s="59">
        <f>IFERROR('Data Sheet'!C68,0)</f>
        <v>2541</v>
      </c>
      <c r="E84" s="59">
        <f>IFERROR('Data Sheet'!D68,0)</f>
        <v>2513</v>
      </c>
      <c r="F84" s="59">
        <f>IFERROR('Data Sheet'!E68,0)</f>
        <v>2574</v>
      </c>
      <c r="G84" s="59">
        <f>IFERROR('Data Sheet'!F68,0)</f>
        <v>2767</v>
      </c>
      <c r="H84" s="59">
        <f>IFERROR('Data Sheet'!G68,0)</f>
        <v>3579</v>
      </c>
      <c r="I84" s="59">
        <f>IFERROR('Data Sheet'!H68,0)</f>
        <v>4096</v>
      </c>
      <c r="J84" s="59">
        <f>IFERROR('Data Sheet'!I68,0)</f>
        <v>4251</v>
      </c>
      <c r="K84" s="59">
        <f>IFERROR('Data Sheet'!J68,0)</f>
        <v>4022</v>
      </c>
      <c r="L84" s="59">
        <f>IFERROR('Data Sheet'!K68,0)</f>
        <v>4415</v>
      </c>
    </row>
    <row r="85" spans="1:13" ht="15" thickBot="1">
      <c r="B85" s="55" t="s">
        <v>87</v>
      </c>
      <c r="C85" s="59">
        <f>IFERROR('Data Sheet'!B69,0)</f>
        <v>3009</v>
      </c>
      <c r="D85" s="59">
        <f>IFERROR('Data Sheet'!C69,0)</f>
        <v>1828</v>
      </c>
      <c r="E85" s="59">
        <f>IFERROR('Data Sheet'!D69,0)</f>
        <v>3485</v>
      </c>
      <c r="F85" s="59">
        <f>IFERROR('Data Sheet'!E69,0)</f>
        <v>3757</v>
      </c>
      <c r="G85" s="59">
        <f>IFERROR('Data Sheet'!F69,0)</f>
        <v>5113</v>
      </c>
      <c r="H85" s="59">
        <f>IFERROR('Data Sheet'!G69,0)</f>
        <v>4471</v>
      </c>
      <c r="I85" s="59">
        <f>IFERROR('Data Sheet'!H69,0)</f>
        <v>3846</v>
      </c>
      <c r="J85" s="59">
        <f>IFERROR('Data Sheet'!I69,0)</f>
        <v>4678</v>
      </c>
      <c r="K85" s="59">
        <f>IFERROR('Data Sheet'!J69,0)</f>
        <v>7559</v>
      </c>
      <c r="L85" s="59">
        <f>IFERROR('Data Sheet'!K69,0)</f>
        <v>7554</v>
      </c>
    </row>
    <row r="86" spans="1:13" ht="15" thickBot="1">
      <c r="B86" s="134" t="s">
        <v>220</v>
      </c>
      <c r="C86" s="450">
        <f t="shared" ref="C86" si="23">IFERROR(SUM(C83:C85),0)</f>
        <v>6999</v>
      </c>
      <c r="D86" s="450">
        <f t="shared" ref="D86:L86" si="24">IFERROR(SUM(D83:D85),0)</f>
        <v>5454</v>
      </c>
      <c r="E86" s="450">
        <f t="shared" si="24"/>
        <v>7308</v>
      </c>
      <c r="F86" s="450">
        <f t="shared" si="24"/>
        <v>8147</v>
      </c>
      <c r="G86" s="450">
        <f t="shared" si="24"/>
        <v>9029</v>
      </c>
      <c r="H86" s="450">
        <f t="shared" si="24"/>
        <v>9808</v>
      </c>
      <c r="I86" s="450">
        <f t="shared" si="24"/>
        <v>10178</v>
      </c>
      <c r="J86" s="450">
        <f t="shared" si="24"/>
        <v>12008</v>
      </c>
      <c r="K86" s="450">
        <f t="shared" si="24"/>
        <v>14578</v>
      </c>
      <c r="L86" s="450">
        <f t="shared" si="24"/>
        <v>15788</v>
      </c>
    </row>
    <row r="87" spans="1:13" ht="15" thickBot="1"/>
    <row r="88" spans="1:13" ht="15" thickBot="1">
      <c r="B88" s="134" t="s">
        <v>221</v>
      </c>
      <c r="C88" s="450">
        <f t="shared" ref="C88" si="25">IFERROR(C86+C81,0)</f>
        <v>14793</v>
      </c>
      <c r="D88" s="450">
        <f t="shared" ref="D88:L88" si="26">IFERROR(D86+D81,0)</f>
        <v>15706</v>
      </c>
      <c r="E88" s="450">
        <f t="shared" si="26"/>
        <v>17862</v>
      </c>
      <c r="F88" s="450">
        <f t="shared" si="26"/>
        <v>18629</v>
      </c>
      <c r="G88" s="450">
        <f t="shared" si="26"/>
        <v>20153</v>
      </c>
      <c r="H88" s="450">
        <f t="shared" si="26"/>
        <v>68740</v>
      </c>
      <c r="I88" s="450">
        <f t="shared" si="26"/>
        <v>70506</v>
      </c>
      <c r="J88" s="450">
        <f t="shared" si="26"/>
        <v>73077</v>
      </c>
      <c r="K88" s="450">
        <f t="shared" si="26"/>
        <v>78489</v>
      </c>
      <c r="L88" s="450">
        <f t="shared" si="26"/>
        <v>79863</v>
      </c>
    </row>
    <row r="90" spans="1:13">
      <c r="B90" s="68" t="s">
        <v>222</v>
      </c>
      <c r="C90" s="194" t="b">
        <f t="shared" ref="C90:L90" si="27">C88=C75</f>
        <v>1</v>
      </c>
      <c r="D90" s="194" t="b">
        <f t="shared" si="27"/>
        <v>1</v>
      </c>
      <c r="E90" s="194" t="b">
        <f t="shared" si="27"/>
        <v>1</v>
      </c>
      <c r="F90" s="194" t="b">
        <f t="shared" si="27"/>
        <v>1</v>
      </c>
      <c r="G90" s="194" t="b">
        <f t="shared" si="27"/>
        <v>1</v>
      </c>
      <c r="H90" s="194" t="b">
        <f t="shared" si="27"/>
        <v>1</v>
      </c>
      <c r="I90" s="194" t="b">
        <f t="shared" si="27"/>
        <v>1</v>
      </c>
      <c r="J90" s="194" t="b">
        <f t="shared" si="27"/>
        <v>1</v>
      </c>
      <c r="K90" s="194" t="b">
        <f t="shared" si="27"/>
        <v>1</v>
      </c>
      <c r="L90" s="194" t="b">
        <f t="shared" si="27"/>
        <v>1</v>
      </c>
    </row>
    <row r="92" spans="1:13" ht="15.6">
      <c r="A92" s="55" t="s">
        <v>191</v>
      </c>
      <c r="B92" s="405" t="s">
        <v>223</v>
      </c>
      <c r="C92" s="195"/>
      <c r="D92" s="195"/>
      <c r="E92" s="195"/>
      <c r="F92" s="195"/>
      <c r="G92" s="195"/>
      <c r="H92" s="195"/>
      <c r="I92" s="195"/>
      <c r="J92" s="195"/>
      <c r="K92" s="195"/>
      <c r="L92" s="195"/>
      <c r="M92" s="195"/>
    </row>
    <row r="93" spans="1:13">
      <c r="B93" s="67"/>
    </row>
    <row r="94" spans="1:13">
      <c r="B94" s="55" t="s">
        <v>224</v>
      </c>
      <c r="C94" s="59">
        <f>'Data Sheet'!B82</f>
        <v>4171</v>
      </c>
      <c r="D94" s="59">
        <f>'Data Sheet'!C82</f>
        <v>5185</v>
      </c>
      <c r="E94" s="59">
        <f>'Data Sheet'!D82</f>
        <v>6059</v>
      </c>
      <c r="F94" s="59">
        <f>'Data Sheet'!E82</f>
        <v>5800</v>
      </c>
      <c r="G94" s="59">
        <f>'Data Sheet'!F82</f>
        <v>7623</v>
      </c>
      <c r="H94" s="59">
        <f>'Data Sheet'!G82</f>
        <v>9163</v>
      </c>
      <c r="I94" s="59">
        <f>'Data Sheet'!H82</f>
        <v>9048</v>
      </c>
      <c r="J94" s="59">
        <f>'Data Sheet'!I82</f>
        <v>9991</v>
      </c>
      <c r="K94" s="59">
        <f>'Data Sheet'!J82</f>
        <v>15469</v>
      </c>
      <c r="L94" s="59">
        <f>'Data Sheet'!K82</f>
        <v>11886</v>
      </c>
    </row>
    <row r="96" spans="1:13">
      <c r="B96" s="55" t="s">
        <v>225</v>
      </c>
      <c r="C96" s="59">
        <f>'Data Sheet'!B83</f>
        <v>-282</v>
      </c>
      <c r="D96" s="59">
        <f>'Data Sheet'!C83</f>
        <v>-1173</v>
      </c>
      <c r="E96" s="59">
        <f>'Data Sheet'!D83</f>
        <v>-1063</v>
      </c>
      <c r="F96" s="59">
        <f>'Data Sheet'!E83</f>
        <v>-438</v>
      </c>
      <c r="G96" s="59">
        <f>'Data Sheet'!F83</f>
        <v>1791</v>
      </c>
      <c r="H96" s="59">
        <f>'Data Sheet'!G83</f>
        <v>-1228</v>
      </c>
      <c r="I96" s="59">
        <f>'Data Sheet'!H83</f>
        <v>-1728</v>
      </c>
      <c r="J96" s="59">
        <f>'Data Sheet'!I83</f>
        <v>-1484</v>
      </c>
      <c r="K96" s="59">
        <f>'Data Sheet'!J83</f>
        <v>-5324</v>
      </c>
      <c r="L96" s="59">
        <f>'Data Sheet'!K83</f>
        <v>6473</v>
      </c>
    </row>
    <row r="98" spans="2:12">
      <c r="B98" s="55" t="s">
        <v>226</v>
      </c>
      <c r="C98" s="59">
        <f>'Data Sheet'!B84</f>
        <v>-3864</v>
      </c>
      <c r="D98" s="59">
        <f>'Data Sheet'!C84</f>
        <v>-4214</v>
      </c>
      <c r="E98" s="59">
        <f>'Data Sheet'!D84</f>
        <v>-4975</v>
      </c>
      <c r="F98" s="59">
        <f>'Data Sheet'!E84</f>
        <v>-5390</v>
      </c>
      <c r="G98" s="59">
        <f>'Data Sheet'!F84</f>
        <v>-6819</v>
      </c>
      <c r="H98" s="59">
        <f>'Data Sheet'!G84</f>
        <v>-9309</v>
      </c>
      <c r="I98" s="59">
        <f>'Data Sheet'!H84</f>
        <v>-8015</v>
      </c>
      <c r="J98" s="59">
        <f>'Data Sheet'!I84</f>
        <v>-8953</v>
      </c>
      <c r="K98" s="59">
        <f>'Data Sheet'!J84</f>
        <v>-10034</v>
      </c>
      <c r="L98" s="59">
        <f>'Data Sheet'!K84</f>
        <v>-13101</v>
      </c>
    </row>
    <row r="99" spans="2:12" ht="15" thickBot="1"/>
    <row r="100" spans="2:12" ht="15" thickBot="1">
      <c r="B100" s="134" t="s">
        <v>35</v>
      </c>
      <c r="C100" s="450">
        <f t="shared" ref="C100" si="28">IFERROR(C94+C96+C98,0)</f>
        <v>25</v>
      </c>
      <c r="D100" s="450">
        <f t="shared" ref="D100:L100" si="29">IFERROR(D94+D96+D98,0)</f>
        <v>-202</v>
      </c>
      <c r="E100" s="450">
        <f t="shared" si="29"/>
        <v>21</v>
      </c>
      <c r="F100" s="450">
        <f t="shared" si="29"/>
        <v>-28</v>
      </c>
      <c r="G100" s="450">
        <f t="shared" si="29"/>
        <v>2595</v>
      </c>
      <c r="H100" s="450">
        <f t="shared" si="29"/>
        <v>-1374</v>
      </c>
      <c r="I100" s="450">
        <f t="shared" si="29"/>
        <v>-695</v>
      </c>
      <c r="J100" s="450">
        <f t="shared" si="29"/>
        <v>-446</v>
      </c>
      <c r="K100" s="450">
        <f t="shared" si="29"/>
        <v>111</v>
      </c>
      <c r="L100" s="450">
        <f t="shared" si="29"/>
        <v>5258</v>
      </c>
    </row>
  </sheetData>
  <mergeCells count="1">
    <mergeCell ref="B10:M10"/>
  </mergeCells>
  <pageMargins left="1.1023622047244095" right="0.70866141732283472" top="0.74803149606299213" bottom="0.74803149606299213" header="0.31496062992125984" footer="0.31496062992125984"/>
  <pageSetup scale="59" orientation="landscape" r:id="rId1"/>
  <ignoredErrors>
    <ignoredError sqref="M14 M17 M29 M41 C23:L23"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9420-2CA3-43D0-B58F-F3A45ABE5FB0}">
  <sheetPr>
    <tabColor rgb="FF7030A0"/>
    <pageSetUpPr fitToPage="1"/>
  </sheetPr>
  <dimension ref="A1:M53"/>
  <sheetViews>
    <sheetView showGridLines="0" view="pageBreakPreview" zoomScale="60" zoomScaleNormal="91" workbookViewId="0">
      <selection activeCell="B1" sqref="B1:L49"/>
    </sheetView>
  </sheetViews>
  <sheetFormatPr defaultRowHeight="14.4"/>
  <cols>
    <col min="1" max="1" width="2" style="407" bestFit="1" customWidth="1"/>
    <col min="2" max="2" width="18.21875" style="251" bestFit="1" customWidth="1"/>
    <col min="3" max="3" width="8.5546875" style="251" bestFit="1" customWidth="1"/>
    <col min="4" max="11" width="8.33203125" style="251" bestFit="1" customWidth="1"/>
    <col min="12" max="12" width="9.21875" style="251" bestFit="1" customWidth="1"/>
    <col min="13" max="16384" width="8.88671875" style="251"/>
  </cols>
  <sheetData>
    <row r="1" spans="1:13">
      <c r="B1" s="179"/>
      <c r="C1" s="179"/>
      <c r="D1" s="179"/>
      <c r="E1" s="179"/>
      <c r="F1" s="179"/>
      <c r="G1" s="179"/>
      <c r="H1" s="179"/>
      <c r="I1" s="179"/>
      <c r="J1" s="179"/>
      <c r="K1" s="179"/>
      <c r="L1" s="179"/>
    </row>
    <row r="2" spans="1:13">
      <c r="B2" s="55"/>
      <c r="C2" s="55"/>
      <c r="D2" s="55"/>
      <c r="E2" s="55"/>
      <c r="F2" s="55"/>
      <c r="G2" s="55"/>
      <c r="H2" s="55"/>
      <c r="I2" s="55"/>
    </row>
    <row r="3" spans="1:13" ht="28.8">
      <c r="B3" s="191" t="str">
        <f>'Data Sheet'!B1</f>
        <v>HINDUSTAN UNILEVER LTD</v>
      </c>
      <c r="C3" s="55"/>
      <c r="D3" s="55"/>
      <c r="E3" s="55"/>
      <c r="F3" s="55"/>
      <c r="G3" s="55"/>
      <c r="H3" s="55"/>
      <c r="I3" s="55"/>
    </row>
    <row r="4" spans="1:13">
      <c r="B4" s="55" t="str">
        <f>CONCATENATE("(",B3," |"," BSE Code :",'Data Sheet'!B4,")")</f>
        <v>(HINDUSTAN UNILEVER LTD | BSE Code :500696)</v>
      </c>
      <c r="C4" s="55"/>
      <c r="D4" s="55"/>
      <c r="E4" s="55"/>
      <c r="F4" s="55"/>
      <c r="G4" s="55"/>
      <c r="H4" s="55"/>
      <c r="I4" s="55"/>
    </row>
    <row r="5" spans="1:13" ht="15.6">
      <c r="B5" s="181" t="str">
        <f>CONCATENATE(,"INR ",'Data Sheet'!B8)</f>
        <v>INR 2528.9</v>
      </c>
      <c r="C5" s="55"/>
      <c r="D5" s="55"/>
      <c r="E5" s="55"/>
      <c r="F5" s="55"/>
      <c r="G5" s="55"/>
      <c r="H5" s="55"/>
      <c r="I5" s="55"/>
    </row>
    <row r="6" spans="1:13">
      <c r="B6" s="380" t="s">
        <v>8834</v>
      </c>
      <c r="C6" s="55"/>
      <c r="D6" s="55"/>
      <c r="E6" s="55"/>
      <c r="F6" s="55"/>
      <c r="G6" s="55"/>
      <c r="H6" s="55"/>
      <c r="I6" s="55"/>
    </row>
    <row r="7" spans="1:13" ht="10.199999999999999" customHeight="1" thickBot="1">
      <c r="B7" s="182"/>
      <c r="C7" s="182"/>
      <c r="D7" s="182"/>
      <c r="E7" s="182"/>
      <c r="F7" s="182"/>
      <c r="G7" s="182"/>
      <c r="H7" s="182"/>
      <c r="I7" s="182"/>
    </row>
    <row r="8" spans="1:13">
      <c r="A8" s="407" t="s">
        <v>191</v>
      </c>
      <c r="B8" s="470" t="str">
        <f>"Common Size Statemment"&amp;" "&amp;" - "&amp;'Data Sheet'!B1</f>
        <v>Common Size Statemment  - HINDUSTAN UNILEVER LTD</v>
      </c>
      <c r="C8" s="470"/>
      <c r="D8" s="470"/>
      <c r="E8" s="470"/>
      <c r="F8" s="470"/>
      <c r="G8" s="470"/>
      <c r="H8" s="470"/>
      <c r="I8" s="470"/>
      <c r="J8" s="470"/>
      <c r="K8" s="470"/>
      <c r="L8" s="470"/>
    </row>
    <row r="9" spans="1:13" ht="4.8" customHeight="1"/>
    <row r="10" spans="1:13" ht="15" thickBot="1">
      <c r="B10" s="268" t="s">
        <v>8735</v>
      </c>
      <c r="C10" s="269">
        <f>'Data Sheet'!B16</f>
        <v>42460</v>
      </c>
      <c r="D10" s="269">
        <f>'Data Sheet'!C16</f>
        <v>42825</v>
      </c>
      <c r="E10" s="269">
        <f>'Data Sheet'!D16</f>
        <v>43190</v>
      </c>
      <c r="F10" s="269">
        <f>'Data Sheet'!E16</f>
        <v>43555</v>
      </c>
      <c r="G10" s="269">
        <f>'Data Sheet'!F16</f>
        <v>43921</v>
      </c>
      <c r="H10" s="269">
        <f>'Data Sheet'!G16</f>
        <v>44286</v>
      </c>
      <c r="I10" s="269">
        <f>'Data Sheet'!H16</f>
        <v>44651</v>
      </c>
      <c r="J10" s="269">
        <f>'Data Sheet'!I16</f>
        <v>45016</v>
      </c>
      <c r="K10" s="269">
        <f>'Data Sheet'!J16</f>
        <v>45382</v>
      </c>
      <c r="L10" s="269">
        <f>'Data Sheet'!K16</f>
        <v>45747</v>
      </c>
      <c r="M10" s="270"/>
    </row>
    <row r="11" spans="1:13" ht="7.8" customHeight="1"/>
    <row r="12" spans="1:13">
      <c r="B12" s="271" t="str">
        <f>'[2]Data Sheet'!A17</f>
        <v>Sales</v>
      </c>
      <c r="C12" s="272">
        <f>'Data Sheet'!B17/'Data Sheet'!B$17</f>
        <v>1</v>
      </c>
      <c r="D12" s="272">
        <f>'Data Sheet'!C17/'Data Sheet'!C$17</f>
        <v>1</v>
      </c>
      <c r="E12" s="272">
        <f>'Data Sheet'!D17/'Data Sheet'!D$17</f>
        <v>1</v>
      </c>
      <c r="F12" s="272">
        <f>'Data Sheet'!E17/'Data Sheet'!E$17</f>
        <v>1</v>
      </c>
      <c r="G12" s="272">
        <f>'Data Sheet'!F17/'Data Sheet'!F$17</f>
        <v>1</v>
      </c>
      <c r="H12" s="272">
        <f>'Data Sheet'!G17/'Data Sheet'!G$17</f>
        <v>1</v>
      </c>
      <c r="I12" s="272">
        <f>'Data Sheet'!H17/'Data Sheet'!H$17</f>
        <v>1</v>
      </c>
      <c r="J12" s="272">
        <f>'Data Sheet'!I17/'Data Sheet'!I$17</f>
        <v>1</v>
      </c>
      <c r="K12" s="272">
        <f>'Data Sheet'!J17/'Data Sheet'!J$17</f>
        <v>1</v>
      </c>
      <c r="L12" s="272">
        <f>'Data Sheet'!K17/'Data Sheet'!K$17</f>
        <v>1</v>
      </c>
    </row>
    <row r="13" spans="1:13">
      <c r="B13" s="271" t="str">
        <f>'[2]Data Sheet'!A18</f>
        <v>Raw Material Cost</v>
      </c>
      <c r="C13" s="272">
        <f>'Data Sheet'!B18/'Data Sheet'!B$17</f>
        <v>0.40961908904492639</v>
      </c>
      <c r="D13" s="272">
        <f>'Data Sheet'!C18/'Data Sheet'!C$17</f>
        <v>0.41028888486822268</v>
      </c>
      <c r="E13" s="272">
        <f>'Data Sheet'!D18/'Data Sheet'!D$17</f>
        <v>0.40042200028133351</v>
      </c>
      <c r="F13" s="272">
        <f>'Data Sheet'!E18/'Data Sheet'!E$17</f>
        <v>0.40307809717629101</v>
      </c>
      <c r="G13" s="272">
        <f>'Data Sheet'!F18/'Data Sheet'!F$17</f>
        <v>0.39456551793479627</v>
      </c>
      <c r="H13" s="272">
        <f>'Data Sheet'!G18/'Data Sheet'!G$17</f>
        <v>0.42827677128519182</v>
      </c>
      <c r="I13" s="272">
        <f>'Data Sheet'!H18/'Data Sheet'!H$17</f>
        <v>0.43608664149792165</v>
      </c>
      <c r="J13" s="272">
        <f>'Data Sheet'!I18/'Data Sheet'!I$17</f>
        <v>0.46924727632882141</v>
      </c>
      <c r="K13" s="272">
        <f>'Data Sheet'!J18/'Data Sheet'!J$17</f>
        <v>0.43333979578648057</v>
      </c>
      <c r="L13" s="272">
        <f>'Data Sheet'!K18/'Data Sheet'!K$17</f>
        <v>0.43319972750748564</v>
      </c>
    </row>
    <row r="14" spans="1:13">
      <c r="B14" s="271" t="str">
        <f>'[2]Data Sheet'!A19</f>
        <v>Change in Inventory</v>
      </c>
      <c r="C14" s="272">
        <f>'Data Sheet'!B19/'Data Sheet'!B$17</f>
        <v>-2.5787609519666937E-3</v>
      </c>
      <c r="D14" s="272">
        <f>'Data Sheet'!C19/'Data Sheet'!C$17</f>
        <v>-4.3423195223448521E-3</v>
      </c>
      <c r="E14" s="272">
        <f>'Data Sheet'!D19/'Data Sheet'!D$17</f>
        <v>2.0256013504009003E-3</v>
      </c>
      <c r="F14" s="272">
        <f>'Data Sheet'!E19/'Data Sheet'!E$17</f>
        <v>-3.0526583566522515E-4</v>
      </c>
      <c r="G14" s="272">
        <f>'Data Sheet'!F19/'Data Sheet'!F$17</f>
        <v>2.7147273961239727E-3</v>
      </c>
      <c r="H14" s="272">
        <f>'Data Sheet'!G19/'Data Sheet'!G$17</f>
        <v>8.6118907884664454E-3</v>
      </c>
      <c r="I14" s="272">
        <f>'Data Sheet'!H19/'Data Sheet'!H$17</f>
        <v>4.1947908324753078E-4</v>
      </c>
      <c r="J14" s="272">
        <f>'Data Sheet'!I19/'Data Sheet'!I$17</f>
        <v>1.2380323539121821E-3</v>
      </c>
      <c r="K14" s="272">
        <f>'Data Sheet'!J19/'Data Sheet'!J$17</f>
        <v>1.7771746154840378E-4</v>
      </c>
      <c r="L14" s="272">
        <f>'Data Sheet'!K19/'Data Sheet'!K$17</f>
        <v>2.4239159709130084E-3</v>
      </c>
    </row>
    <row r="15" spans="1:13">
      <c r="B15" s="271" t="str">
        <f>'[2]Data Sheet'!A20</f>
        <v>Power and Fuel</v>
      </c>
      <c r="C15" s="272">
        <f>'Data Sheet'!B20/'Data Sheet'!B$17</f>
        <v>9.6004473994904613E-3</v>
      </c>
      <c r="D15" s="272">
        <f>'Data Sheet'!C20/'Data Sheet'!C$17</f>
        <v>8.8957240214703574E-3</v>
      </c>
      <c r="E15" s="272">
        <f>'Data Sheet'!D20/'Data Sheet'!D$17</f>
        <v>8.2993388662259103E-3</v>
      </c>
      <c r="F15" s="272">
        <f>'Data Sheet'!E20/'Data Sheet'!E$17</f>
        <v>7.8351564487407783E-3</v>
      </c>
      <c r="G15" s="272">
        <f>'Data Sheet'!F20/'Data Sheet'!F$17</f>
        <v>7.5157730688987755E-3</v>
      </c>
      <c r="H15" s="272">
        <f>'Data Sheet'!G20/'Data Sheet'!G$17</f>
        <v>7.2084715488645061E-3</v>
      </c>
      <c r="I15" s="272">
        <f>'Data Sheet'!H20/'Data Sheet'!H$17</f>
        <v>6.0633794760324902E-3</v>
      </c>
      <c r="J15" s="272">
        <f>'Data Sheet'!I20/'Data Sheet'!I$17</f>
        <v>6.3387256520303732E-3</v>
      </c>
      <c r="K15" s="272">
        <f>'Data Sheet'!J20/'Data Sheet'!J$17</f>
        <v>7.2056352591443711E-3</v>
      </c>
      <c r="L15" s="272">
        <f>'Data Sheet'!K20/'Data Sheet'!K$17</f>
        <v>6.7647850952931672E-3</v>
      </c>
    </row>
    <row r="16" spans="1:13">
      <c r="B16" s="271" t="str">
        <f>'[2]Data Sheet'!A21</f>
        <v>Other Mfr. Exp</v>
      </c>
      <c r="C16" s="272">
        <f>'Data Sheet'!B21/'Data Sheet'!B$17</f>
        <v>9.21518672714845E-2</v>
      </c>
      <c r="D16" s="272">
        <f>'Data Sheet'!C21/'Data Sheet'!C$17</f>
        <v>8.7057475423677699E-2</v>
      </c>
      <c r="E16" s="272">
        <f>'Data Sheet'!D21/'Data Sheet'!D$17</f>
        <v>8.4343789562526375E-2</v>
      </c>
      <c r="F16" s="272">
        <f>'Data Sheet'!E21/'Data Sheet'!E$17</f>
        <v>7.7359450521495801E-2</v>
      </c>
      <c r="G16" s="272">
        <f>'Data Sheet'!F21/'Data Sheet'!F$17</f>
        <v>7.3046276047558006E-2</v>
      </c>
      <c r="H16" s="272">
        <f>'Data Sheet'!G21/'Data Sheet'!G$17</f>
        <v>6.0984945139066091E-2</v>
      </c>
      <c r="I16" s="272">
        <f>'Data Sheet'!H21/'Data Sheet'!H$17</f>
        <v>6.3951492964191739E-2</v>
      </c>
      <c r="J16" s="272">
        <f>'Data Sheet'!I21/'Data Sheet'!I$17</f>
        <v>6.2578408715747769E-2</v>
      </c>
      <c r="K16" s="272">
        <f>'Data Sheet'!J21/'Data Sheet'!J$17</f>
        <v>5.4688509758304249E-2</v>
      </c>
      <c r="L16" s="272">
        <f>'Data Sheet'!K21/'Data Sheet'!K$17</f>
        <v>6.074048256523186E-2</v>
      </c>
    </row>
    <row r="17" spans="1:12">
      <c r="B17" s="271" t="str">
        <f>'[2]Data Sheet'!A22</f>
        <v>Employee Cost</v>
      </c>
      <c r="C17" s="272">
        <f>'Data Sheet'!B22/'Data Sheet'!B$17</f>
        <v>5.2196607220530662E-2</v>
      </c>
      <c r="D17" s="272">
        <f>'Data Sheet'!C22/'Data Sheet'!C$17</f>
        <v>5.2560159218382488E-2</v>
      </c>
      <c r="E17" s="272">
        <f>'Data Sheet'!D22/'Data Sheet'!D$17</f>
        <v>5.2328034885356589E-2</v>
      </c>
      <c r="F17" s="272">
        <f>'Data Sheet'!E22/'Data Sheet'!E$17</f>
        <v>4.7697786822691428E-2</v>
      </c>
      <c r="G17" s="272">
        <f>'Data Sheet'!F22/'Data Sheet'!F$17</f>
        <v>4.574818389764472E-2</v>
      </c>
      <c r="H17" s="272">
        <f>'Data Sheet'!G22/'Data Sheet'!G$17</f>
        <v>5.0140341923960191E-2</v>
      </c>
      <c r="I17" s="272">
        <f>'Data Sheet'!H22/'Data Sheet'!H$17</f>
        <v>4.8526103039316627E-2</v>
      </c>
      <c r="J17" s="272">
        <f>'Data Sheet'!I22/'Data Sheet'!I$17</f>
        <v>4.7111257840871577E-2</v>
      </c>
      <c r="K17" s="272">
        <f>'Data Sheet'!J22/'Data Sheet'!J$17</f>
        <v>4.8613803799922452E-2</v>
      </c>
      <c r="L17" s="272">
        <f>'Data Sheet'!K22/'Data Sheet'!K$17</f>
        <v>4.8747643415028276E-2</v>
      </c>
    </row>
    <row r="18" spans="1:12">
      <c r="B18" s="271" t="str">
        <f>'[2]Data Sheet'!A23</f>
        <v>Selling and admin</v>
      </c>
      <c r="C18" s="272">
        <f>'Data Sheet'!B23/'Data Sheet'!B$17</f>
        <v>0.20943888647237929</v>
      </c>
      <c r="D18" s="272">
        <f>'Data Sheet'!C23/'Data Sheet'!C$17</f>
        <v>0.20170677281225499</v>
      </c>
      <c r="E18" s="272">
        <f>'Data Sheet'!D23/'Data Sheet'!D$17</f>
        <v>0.20402306934871289</v>
      </c>
      <c r="F18" s="272">
        <f>'Data Sheet'!E23/'Data Sheet'!E$17</f>
        <v>0.19832103790384126</v>
      </c>
      <c r="G18" s="272">
        <f>'Data Sheet'!F23/'Data Sheet'!F$17</f>
        <v>0.19153909961541363</v>
      </c>
      <c r="H18" s="272">
        <f>'Data Sheet'!G23/'Data Sheet'!G$17</f>
        <v>0.16811261376201411</v>
      </c>
      <c r="I18" s="272">
        <f>'Data Sheet'!H23/'Data Sheet'!H$17</f>
        <v>0.15566487434694734</v>
      </c>
      <c r="J18" s="272">
        <f>'Data Sheet'!I23/'Data Sheet'!I$17</f>
        <v>0.14501485638824696</v>
      </c>
      <c r="K18" s="272">
        <f>'Data Sheet'!J23/'Data Sheet'!J$17</f>
        <v>0.1741631123174357</v>
      </c>
      <c r="L18" s="272">
        <f>'Data Sheet'!K23/'Data Sheet'!K$17</f>
        <v>0.16940479396714248</v>
      </c>
    </row>
    <row r="19" spans="1:12">
      <c r="B19" s="271" t="str">
        <f>'[2]Data Sheet'!A24</f>
        <v>Other Expenses</v>
      </c>
      <c r="C19" s="272">
        <f>'Data Sheet'!B24/'Data Sheet'!B$17</f>
        <v>4.0794134095569499E-2</v>
      </c>
      <c r="D19" s="272">
        <f>'Data Sheet'!C24/'Data Sheet'!C$17</f>
        <v>4.4327845123937039E-2</v>
      </c>
      <c r="E19" s="272">
        <f>'Data Sheet'!D24/'Data Sheet'!D$17</f>
        <v>4.1637361091574059E-2</v>
      </c>
      <c r="F19" s="272">
        <f>'Data Sheet'!E24/'Data Sheet'!E$17</f>
        <v>3.9506486899007889E-2</v>
      </c>
      <c r="G19" s="272">
        <f>'Data Sheet'!F24/'Data Sheet'!F$17</f>
        <v>4.2430183746826534E-2</v>
      </c>
      <c r="H19" s="272">
        <f>'Data Sheet'!G24/'Data Sheet'!G$17</f>
        <v>4.6674321680700862E-2</v>
      </c>
      <c r="I19" s="272">
        <f>'Data Sheet'!H24/'Data Sheet'!H$17</f>
        <v>4.4979598062769327E-2</v>
      </c>
      <c r="J19" s="272">
        <f>'Data Sheet'!I24/'Data Sheet'!I$17</f>
        <v>3.742159128425223E-2</v>
      </c>
      <c r="K19" s="272">
        <f>'Data Sheet'!J24/'Data Sheet'!J$17</f>
        <v>4.5334108827711002E-2</v>
      </c>
      <c r="L19" s="272">
        <f>'Data Sheet'!K24/'Data Sheet'!K$17</f>
        <v>4.8414949066079432E-2</v>
      </c>
    </row>
    <row r="20" spans="1:12">
      <c r="B20" s="271" t="str">
        <f>'[2]Data Sheet'!A25</f>
        <v>Other Income</v>
      </c>
      <c r="C20" s="272">
        <f>'Data Sheet'!B25/'Data Sheet'!B$17</f>
        <v>1.5099732803082085E-2</v>
      </c>
      <c r="D20" s="272">
        <f>'Data Sheet'!C25/'Data Sheet'!C$17</f>
        <v>1.8273927989867923E-2</v>
      </c>
      <c r="E20" s="272">
        <f>'Data Sheet'!D25/'Data Sheet'!D$17</f>
        <v>9.9310732873821913E-3</v>
      </c>
      <c r="F20" s="272">
        <f>'Data Sheet'!E25/'Data Sheet'!E$17</f>
        <v>8.1912999236835402E-3</v>
      </c>
      <c r="G20" s="272">
        <f>'Data Sheet'!F25/'Data Sheet'!F$17</f>
        <v>1.0657818666264484E-2</v>
      </c>
      <c r="H20" s="272">
        <f>'Data Sheet'!G25/'Data Sheet'!G$17</f>
        <v>3.6148677383686313E-3</v>
      </c>
      <c r="I20" s="272">
        <f>'Data Sheet'!H25/'Data Sheet'!H$17</f>
        <v>4.1757236014186017E-3</v>
      </c>
      <c r="J20" s="272">
        <f>'Data Sheet'!I25/'Data Sheet'!I$17</f>
        <v>7.3951799273687686E-3</v>
      </c>
      <c r="K20" s="272">
        <f>'Data Sheet'!J25/'Data Sheet'!J$17</f>
        <v>1.3199560553185989E-2</v>
      </c>
      <c r="L20" s="272">
        <f>'Data Sheet'!K25/'Data Sheet'!K$17</f>
        <v>2.0943901395732007E-2</v>
      </c>
    </row>
    <row r="21" spans="1:12">
      <c r="B21" s="271" t="str">
        <f>'[2]Data Sheet'!A26</f>
        <v>Depreciation</v>
      </c>
      <c r="C21" s="272">
        <f>'Data Sheet'!B26/'Data Sheet'!B$17</f>
        <v>1.0967501398123409E-2</v>
      </c>
      <c r="D21" s="272">
        <f>'Data Sheet'!C26/'Data Sheet'!C$17</f>
        <v>1.3026958567034558E-2</v>
      </c>
      <c r="E21" s="272">
        <f>'Data Sheet'!D26/'Data Sheet'!D$17</f>
        <v>1.4629343086228723E-2</v>
      </c>
      <c r="F21" s="272">
        <f>'Data Sheet'!E26/'Data Sheet'!E$17</f>
        <v>1.437293309590435E-2</v>
      </c>
      <c r="G21" s="272">
        <f>'Data Sheet'!F26/'Data Sheet'!F$17</f>
        <v>2.5186637508483524E-2</v>
      </c>
      <c r="H21" s="272">
        <f>'Data Sheet'!G26/'Data Sheet'!G$17</f>
        <v>2.2837458535340648E-2</v>
      </c>
      <c r="I21" s="272">
        <f>'Data Sheet'!H26/'Data Sheet'!H$17</f>
        <v>2.0802349082866187E-2</v>
      </c>
      <c r="J21" s="272">
        <f>'Data Sheet'!I26/'Data Sheet'!I$17</f>
        <v>1.8768570485308684E-2</v>
      </c>
      <c r="K21" s="272">
        <f>'Data Sheet'!J26/'Data Sheet'!J$17</f>
        <v>1.9645857567532635E-2</v>
      </c>
      <c r="L21" s="272">
        <f>'Data Sheet'!K26/'Data Sheet'!K$17</f>
        <v>2.1466706801223048E-2</v>
      </c>
    </row>
    <row r="22" spans="1:12">
      <c r="B22" s="271" t="str">
        <f>'[2]Data Sheet'!A27</f>
        <v>Interest</v>
      </c>
      <c r="C22" s="272">
        <f>'Data Sheet'!B27/'Data Sheet'!B$17</f>
        <v>5.2817995401727462E-4</v>
      </c>
      <c r="D22" s="272">
        <f>'Data Sheet'!C27/'Data Sheet'!C$17</f>
        <v>1.0554248839032628E-3</v>
      </c>
      <c r="E22" s="272">
        <f>'Data Sheet'!D27/'Data Sheet'!D$17</f>
        <v>7.3146715431143621E-4</v>
      </c>
      <c r="F22" s="272">
        <f>'Data Sheet'!E27/'Data Sheet'!E$17</f>
        <v>8.3948104807936915E-4</v>
      </c>
      <c r="G22" s="272">
        <f>'Data Sheet'!F27/'Data Sheet'!F$17</f>
        <v>2.9660910439132291E-3</v>
      </c>
      <c r="H22" s="272">
        <f>'Data Sheet'!G27/'Data Sheet'!G$17</f>
        <v>2.4878795611125285E-3</v>
      </c>
      <c r="I22" s="272">
        <f>'Data Sheet'!H27/'Data Sheet'!H$17</f>
        <v>2.0211264920108303E-3</v>
      </c>
      <c r="J22" s="272">
        <f>'Data Sheet'!I27/'Data Sheet'!I$17</f>
        <v>1.881809177946517E-3</v>
      </c>
      <c r="K22" s="272">
        <f>'Data Sheet'!J27/'Data Sheet'!J$17</f>
        <v>5.3961483779242604E-3</v>
      </c>
      <c r="L22" s="272">
        <f>'Data Sheet'!K27/'Data Sheet'!K$17</f>
        <v>6.2578222778473091E-3</v>
      </c>
    </row>
    <row r="23" spans="1:12">
      <c r="B23" s="271" t="str">
        <f>'[2]Data Sheet'!A28</f>
        <v>Profit before tax</v>
      </c>
      <c r="C23" s="272">
        <f>'Data Sheet'!B28/'Data Sheet'!B$17</f>
        <v>0.18722425899459391</v>
      </c>
      <c r="D23" s="272">
        <f>'Data Sheet'!C28/'Data Sheet'!C$17</f>
        <v>0.19501236354864002</v>
      </c>
      <c r="E23" s="272">
        <f>'Data Sheet'!D28/'Data Sheet'!D$17</f>
        <v>0.20554227036151357</v>
      </c>
      <c r="F23" s="272">
        <f>'Data Sheet'!E28/'Data Sheet'!E$17</f>
        <v>0.21887560417196641</v>
      </c>
      <c r="G23" s="272">
        <f>'Data Sheet'!F28/'Data Sheet'!F$17</f>
        <v>0.23037478319885379</v>
      </c>
      <c r="H23" s="272">
        <f>'Data Sheet'!G28/'Data Sheet'!G$17</f>
        <v>0.22550395509058432</v>
      </c>
      <c r="I23" s="272">
        <f>'Data Sheet'!H28/'Data Sheet'!H$17</f>
        <v>0.22649963772260992</v>
      </c>
      <c r="J23" s="272">
        <f>'Data Sheet'!I28/'Data Sheet'!I$17</f>
        <v>0.22027071640805546</v>
      </c>
      <c r="K23" s="272">
        <f>'Data Sheet'!J28/'Data Sheet'!J$17</f>
        <v>0.22499030632027917</v>
      </c>
      <c r="L23" s="272">
        <f>'Data Sheet'!K28/'Data Sheet'!K$17</f>
        <v>0.22837090667131382</v>
      </c>
    </row>
    <row r="24" spans="1:12">
      <c r="B24" s="271" t="str">
        <f>'[2]Data Sheet'!A29</f>
        <v>Tax</v>
      </c>
      <c r="C24" s="272">
        <f>'Data Sheet'!B29/'Data Sheet'!B$17</f>
        <v>5.8255141987199402E-2</v>
      </c>
      <c r="D24" s="272">
        <f>'Data Sheet'!C29/'Data Sheet'!C$17</f>
        <v>5.9616428442192872E-2</v>
      </c>
      <c r="E24" s="272">
        <f>'Data Sheet'!D29/'Data Sheet'!D$17</f>
        <v>5.8489238992825994E-2</v>
      </c>
      <c r="F24" s="272">
        <f>'Data Sheet'!E29/'Data Sheet'!E$17</f>
        <v>6.4716357161027735E-2</v>
      </c>
      <c r="G24" s="272">
        <f>'Data Sheet'!F29/'Data Sheet'!F$17</f>
        <v>6.0553502752431945E-2</v>
      </c>
      <c r="H24" s="272">
        <f>'Data Sheet'!G29/'Data Sheet'!G$17</f>
        <v>5.5413796036403846E-2</v>
      </c>
      <c r="I24" s="272">
        <f>'Data Sheet'!H29/'Data Sheet'!H$17</f>
        <v>5.6953819166380655E-2</v>
      </c>
      <c r="J24" s="272">
        <f>'Data Sheet'!I29/'Data Sheet'!I$17</f>
        <v>5.2839220864971941E-2</v>
      </c>
      <c r="K24" s="272">
        <f>'Data Sheet'!J29/'Data Sheet'!J$17</f>
        <v>5.8872948171125761E-2</v>
      </c>
      <c r="L24" s="272">
        <f>'Data Sheet'!K29/'Data Sheet'!K$17</f>
        <v>5.9314649641165382E-2</v>
      </c>
    </row>
    <row r="25" spans="1:12">
      <c r="B25" s="271" t="str">
        <f>'[2]Data Sheet'!A30</f>
        <v>Net profit</v>
      </c>
      <c r="C25" s="272">
        <f>'Data Sheet'!B30/'Data Sheet'!B$17</f>
        <v>0.12896911700739452</v>
      </c>
      <c r="D25" s="272">
        <f>'Data Sheet'!C30/'Data Sheet'!C$17</f>
        <v>0.13497376515288584</v>
      </c>
      <c r="E25" s="272">
        <f>'Data Sheet'!D30/'Data Sheet'!D$17</f>
        <v>0.14668729779153186</v>
      </c>
      <c r="F25" s="272">
        <f>'Data Sheet'!E30/'Data Sheet'!E$17</f>
        <v>0.15400661409310609</v>
      </c>
      <c r="G25" s="272">
        <f>'Data Sheet'!F30/'Data Sheet'!F$17</f>
        <v>0.16962018952819044</v>
      </c>
      <c r="H25" s="272">
        <f>'Data Sheet'!G30/'Data Sheet'!G$17</f>
        <v>0.17000510334268945</v>
      </c>
      <c r="I25" s="272">
        <f>'Data Sheet'!H30/'Data Sheet'!H$17</f>
        <v>0.16929794455249209</v>
      </c>
      <c r="J25" s="272">
        <f>'Data Sheet'!I30/'Data Sheet'!I$17</f>
        <v>0.16705183228788378</v>
      </c>
      <c r="K25" s="272">
        <f>'Data Sheet'!J30/'Data Sheet'!J$17</f>
        <v>0.16603657748481324</v>
      </c>
      <c r="L25" s="272">
        <f>'Data Sheet'!K30/'Data Sheet'!K$17</f>
        <v>0.16870772009315441</v>
      </c>
    </row>
    <row r="26" spans="1:12">
      <c r="B26" s="271" t="str">
        <f>'[2]Data Sheet'!A31</f>
        <v>Dividend Amount</v>
      </c>
      <c r="C26" s="272">
        <f>'Data Sheet'!B31/'Data Sheet'!B$17</f>
        <v>0.10737587771080594</v>
      </c>
      <c r="D26" s="272">
        <f>'Data Sheet'!C31/'Data Sheet'!C$17</f>
        <v>0.11072914781979373</v>
      </c>
      <c r="E26" s="272">
        <f>'Data Sheet'!D31/'Data Sheet'!D$17</f>
        <v>0.12153608102405401</v>
      </c>
      <c r="F26" s="272">
        <f>'Data Sheet'!E31/'Data Sheet'!E$17</f>
        <v>0.12088527092342916</v>
      </c>
      <c r="G26" s="272">
        <f>'Data Sheet'!F31/'Data Sheet'!F$17</f>
        <v>0.13573636980619863</v>
      </c>
      <c r="H26" s="272">
        <f>'Data Sheet'!G31/'Data Sheet'!G$17</f>
        <v>0.20237943352896148</v>
      </c>
      <c r="I26" s="272">
        <f>'Data Sheet'!H31/'Data Sheet'!H$17</f>
        <v>0.15234717614308049</v>
      </c>
      <c r="J26" s="272">
        <f>'Data Sheet'!I31/'Data Sheet'!I$17</f>
        <v>0.15128755364806867</v>
      </c>
      <c r="K26" s="272">
        <f>'Data Sheet'!J31/'Data Sheet'!J$17</f>
        <v>0.1594610314075223</v>
      </c>
      <c r="L26" s="272">
        <f>'Data Sheet'!K31/'Data Sheet'!K$17</f>
        <v>0.19731943410275501</v>
      </c>
    </row>
    <row r="27" spans="1:12">
      <c r="B27" s="271" t="str">
        <f>'[2]Data Sheet'!A34</f>
        <v>EBITDA</v>
      </c>
      <c r="C27" s="272">
        <f>'Data Sheet'!B33/'Data Sheet'!B$17</f>
        <v>0.1987199403467346</v>
      </c>
      <c r="D27" s="272">
        <f>'Data Sheet'!C33/'Data Sheet'!C$17</f>
        <v>0.20867257704601652</v>
      </c>
      <c r="E27" s="272">
        <f>'Data Sheet'!D33/'Data Sheet'!D$17</f>
        <v>0.22053734702489802</v>
      </c>
      <c r="F27" s="272">
        <f>'Data Sheet'!E33/'Data Sheet'!E$17</f>
        <v>0.23393538539811753</v>
      </c>
      <c r="G27" s="272">
        <f>'Data Sheet'!F33/'Data Sheet'!F$17</f>
        <v>0.25832642083301915</v>
      </c>
      <c r="H27" s="272">
        <f>'Data Sheet'!G33/'Data Sheet'!G$17</f>
        <v>0.25074423747554647</v>
      </c>
      <c r="I27" s="272">
        <f>'Data Sheet'!H33/'Data Sheet'!H$17</f>
        <v>0.24907523929374975</v>
      </c>
      <c r="J27" s="272">
        <f>'Data Sheet'!I33/'Data Sheet'!I$17</f>
        <v>0.24054143281611093</v>
      </c>
      <c r="K27" s="272">
        <f>'Data Sheet'!J33/'Data Sheet'!J$17</f>
        <v>0.24995153160139588</v>
      </c>
      <c r="L27" s="272">
        <f>'Data Sheet'!K33/'Data Sheet'!K$17</f>
        <v>0.25574689881339013</v>
      </c>
    </row>
    <row r="28" spans="1:12">
      <c r="B28" s="271"/>
      <c r="C28" s="256"/>
    </row>
    <row r="29" spans="1:12">
      <c r="B29" s="271"/>
    </row>
    <row r="30" spans="1:12">
      <c r="A30" s="408" t="s">
        <v>191</v>
      </c>
      <c r="B30" s="470" t="str">
        <f>"Common Size Balance Sheet"&amp;" "&amp;" - "&amp;'Data Sheet'!B1</f>
        <v>Common Size Balance Sheet  - HINDUSTAN UNILEVER LTD</v>
      </c>
      <c r="C30" s="470"/>
      <c r="D30" s="470"/>
      <c r="E30" s="470"/>
      <c r="F30" s="470"/>
      <c r="G30" s="470"/>
      <c r="H30" s="470"/>
      <c r="I30" s="470"/>
      <c r="J30" s="470"/>
      <c r="K30" s="470"/>
      <c r="L30" s="470"/>
    </row>
    <row r="31" spans="1:12" ht="6" customHeight="1">
      <c r="B31" s="271"/>
    </row>
    <row r="32" spans="1:12" ht="15" thickBot="1">
      <c r="B32" s="268" t="s">
        <v>8735</v>
      </c>
      <c r="C32" s="269">
        <f>'Data Sheet'!B81</f>
        <v>42460</v>
      </c>
      <c r="D32" s="269">
        <f>'Data Sheet'!C81</f>
        <v>42825</v>
      </c>
      <c r="E32" s="269">
        <f>'Data Sheet'!D81</f>
        <v>43190</v>
      </c>
      <c r="F32" s="269">
        <f>'Data Sheet'!E81</f>
        <v>43555</v>
      </c>
      <c r="G32" s="269">
        <f>'Data Sheet'!F81</f>
        <v>43921</v>
      </c>
      <c r="H32" s="269">
        <f>'Data Sheet'!G81</f>
        <v>44286</v>
      </c>
      <c r="I32" s="269">
        <f>'Data Sheet'!H81</f>
        <v>44651</v>
      </c>
      <c r="J32" s="269">
        <f>'Data Sheet'!I81</f>
        <v>45016</v>
      </c>
      <c r="K32" s="269">
        <f>'Data Sheet'!J81</f>
        <v>45382</v>
      </c>
      <c r="L32" s="269">
        <f>'Data Sheet'!K81</f>
        <v>45747</v>
      </c>
    </row>
    <row r="33" spans="2:12" ht="8.4" customHeight="1">
      <c r="B33" s="259"/>
      <c r="C33" s="273"/>
      <c r="D33" s="273"/>
      <c r="E33" s="273"/>
      <c r="F33" s="273"/>
      <c r="G33" s="273"/>
      <c r="H33" s="273"/>
      <c r="I33" s="273"/>
      <c r="J33" s="273"/>
      <c r="K33" s="273"/>
      <c r="L33" s="273"/>
    </row>
    <row r="34" spans="2:12">
      <c r="B34" s="274" t="s">
        <v>8736</v>
      </c>
      <c r="C34" s="272">
        <f>'Data Sheet'!B61/'Data Sheet'!B$61</f>
        <v>1</v>
      </c>
      <c r="D34" s="272">
        <f>'Data Sheet'!C61/'Data Sheet'!C$61</f>
        <v>1</v>
      </c>
      <c r="E34" s="272">
        <f>'Data Sheet'!D61/'Data Sheet'!D$61</f>
        <v>1</v>
      </c>
      <c r="F34" s="272">
        <f>'Data Sheet'!E61/'Data Sheet'!E$61</f>
        <v>1</v>
      </c>
      <c r="G34" s="272">
        <f>'Data Sheet'!F61/'Data Sheet'!F$61</f>
        <v>1</v>
      </c>
      <c r="H34" s="272">
        <f>'Data Sheet'!G61/'Data Sheet'!G$61</f>
        <v>1</v>
      </c>
      <c r="I34" s="272">
        <f>'Data Sheet'!H61/'Data Sheet'!H$61</f>
        <v>1</v>
      </c>
      <c r="J34" s="272">
        <f>'Data Sheet'!I61/'Data Sheet'!I$61</f>
        <v>1</v>
      </c>
      <c r="K34" s="272">
        <f>'Data Sheet'!J61/'Data Sheet'!J$61</f>
        <v>1</v>
      </c>
      <c r="L34" s="272">
        <f>'Data Sheet'!K61/'Data Sheet'!K$61</f>
        <v>1</v>
      </c>
    </row>
    <row r="35" spans="2:12">
      <c r="B35" s="271" t="str">
        <f>'[2]Data Sheet'!A57</f>
        <v>Equity Share Capital</v>
      </c>
      <c r="C35" s="272">
        <f>'Data Sheet'!B57/'Data Sheet'!B$61</f>
        <v>1.4601500709795174E-2</v>
      </c>
      <c r="D35" s="272">
        <f>'Data Sheet'!C57/'Data Sheet'!C$61</f>
        <v>1.3752705972239909E-2</v>
      </c>
      <c r="E35" s="272">
        <f>'Data Sheet'!D57/'Data Sheet'!D$61</f>
        <v>1.2092710782667115E-2</v>
      </c>
      <c r="F35" s="272">
        <f>'Data Sheet'!E57/'Data Sheet'!E$61</f>
        <v>1.1594825272424714E-2</v>
      </c>
      <c r="G35" s="272">
        <f>'Data Sheet'!F57/'Data Sheet'!F$61</f>
        <v>1.0718007244578972E-2</v>
      </c>
      <c r="H35" s="272">
        <f>'Data Sheet'!G57/'Data Sheet'!G$61</f>
        <v>3.4186790805935409E-3</v>
      </c>
      <c r="I35" s="272">
        <f>'Data Sheet'!H57/'Data Sheet'!H$61</f>
        <v>3.3330496695316712E-3</v>
      </c>
      <c r="J35" s="272">
        <f>'Data Sheet'!I57/'Data Sheet'!I$61</f>
        <v>3.2157860886462223E-3</v>
      </c>
      <c r="K35" s="272">
        <f>'Data Sheet'!J57/'Data Sheet'!J$61</f>
        <v>2.9940501216731007E-3</v>
      </c>
      <c r="L35" s="272">
        <f>'Data Sheet'!K57/'Data Sheet'!K$61</f>
        <v>2.9425390982056772E-3</v>
      </c>
    </row>
    <row r="36" spans="2:12">
      <c r="B36" s="271" t="str">
        <f>'[2]Data Sheet'!A58</f>
        <v>Reserves</v>
      </c>
      <c r="C36" s="272">
        <f>'Data Sheet'!B58/'Data Sheet'!B$61</f>
        <v>0.42973027783411072</v>
      </c>
      <c r="D36" s="272">
        <f>'Data Sheet'!C58/'Data Sheet'!C$61</f>
        <v>0.41563733604991721</v>
      </c>
      <c r="E36" s="272">
        <f>'Data Sheet'!D58/'Data Sheet'!D$61</f>
        <v>0.3955324151830702</v>
      </c>
      <c r="F36" s="272">
        <f>'Data Sheet'!E58/'Data Sheet'!E$61</f>
        <v>0.41070374147834021</v>
      </c>
      <c r="G36" s="272">
        <f>'Data Sheet'!F58/'Data Sheet'!F$61</f>
        <v>0.39760829653153379</v>
      </c>
      <c r="H36" s="272">
        <f>'Data Sheet'!G58/'Data Sheet'!G$61</f>
        <v>0.69012219959266807</v>
      </c>
      <c r="I36" s="272">
        <f>'Data Sheet'!H58/'Data Sheet'!H$61</f>
        <v>0.69250843899809944</v>
      </c>
      <c r="J36" s="272">
        <f>'Data Sheet'!I58/'Data Sheet'!I$61</f>
        <v>0.68515401562735201</v>
      </c>
      <c r="K36" s="272">
        <f>'Data Sheet'!J58/'Data Sheet'!J$61</f>
        <v>0.64955598873727527</v>
      </c>
      <c r="L36" s="272">
        <f>'Data Sheet'!K58/'Data Sheet'!K$61</f>
        <v>0.6156417865594831</v>
      </c>
    </row>
    <row r="37" spans="2:12">
      <c r="B37" s="271" t="str">
        <f>'[2]Data Sheet'!A59</f>
        <v>Borrowings</v>
      </c>
      <c r="C37" s="272">
        <f>'Data Sheet'!B59/'Data Sheet'!B$61</f>
        <v>1.1965118637193267E-2</v>
      </c>
      <c r="D37" s="272">
        <f>'Data Sheet'!C59/'Data Sheet'!C$61</f>
        <v>1.7636572010696547E-2</v>
      </c>
      <c r="E37" s="272">
        <f>'Data Sheet'!D59/'Data Sheet'!D$61</f>
        <v>0</v>
      </c>
      <c r="F37" s="272">
        <f>'Data Sheet'!E59/'Data Sheet'!E$61</f>
        <v>5.3142949165279939E-3</v>
      </c>
      <c r="G37" s="272">
        <f>'Data Sheet'!F59/'Data Sheet'!F$61</f>
        <v>0</v>
      </c>
      <c r="H37" s="272">
        <f>'Data Sheet'!G59/'Data Sheet'!G$61</f>
        <v>0</v>
      </c>
      <c r="I37" s="272">
        <f>'Data Sheet'!H59/'Data Sheet'!H$61</f>
        <v>1.4793067256687375E-2</v>
      </c>
      <c r="J37" s="272">
        <f>'Data Sheet'!I59/'Data Sheet'!I$61</f>
        <v>1.668103507259466E-2</v>
      </c>
      <c r="K37" s="272">
        <f>'Data Sheet'!J59/'Data Sheet'!J$61</f>
        <v>1.8907108002395239E-2</v>
      </c>
      <c r="L37" s="272">
        <f>'Data Sheet'!K59/'Data Sheet'!K$61</f>
        <v>2.0635338016353005E-2</v>
      </c>
    </row>
    <row r="38" spans="2:12">
      <c r="B38" s="271" t="str">
        <f>'[2]Data Sheet'!A60</f>
        <v>Other Liabilities</v>
      </c>
      <c r="C38" s="272">
        <f>'Data Sheet'!B60/'Data Sheet'!B$61</f>
        <v>0.54370310281890089</v>
      </c>
      <c r="D38" s="272">
        <f>'Data Sheet'!C60/'Data Sheet'!C$61</f>
        <v>0.55297338596714629</v>
      </c>
      <c r="E38" s="272">
        <f>'Data Sheet'!D60/'Data Sheet'!D$61</f>
        <v>0.5923748740342627</v>
      </c>
      <c r="F38" s="272">
        <f>'Data Sheet'!E60/'Data Sheet'!E$61</f>
        <v>0.57238713833270705</v>
      </c>
      <c r="G38" s="272">
        <f>'Data Sheet'!F60/'Data Sheet'!F$61</f>
        <v>0.59167369622388721</v>
      </c>
      <c r="H38" s="272">
        <f>'Data Sheet'!G60/'Data Sheet'!G$61</f>
        <v>0.30645912132673842</v>
      </c>
      <c r="I38" s="272">
        <f>'Data Sheet'!H60/'Data Sheet'!H$61</f>
        <v>0.28936544407568149</v>
      </c>
      <c r="J38" s="272">
        <f>'Data Sheet'!I60/'Data Sheet'!I$61</f>
        <v>0.29494916321140713</v>
      </c>
      <c r="K38" s="272">
        <f>'Data Sheet'!J60/'Data Sheet'!J$61</f>
        <v>0.32854285313865639</v>
      </c>
      <c r="L38" s="272">
        <f>'Data Sheet'!K60/'Data Sheet'!K$61</f>
        <v>0.36078033632595818</v>
      </c>
    </row>
    <row r="39" spans="2:12">
      <c r="B39" s="271"/>
      <c r="C39" s="272"/>
      <c r="D39" s="272"/>
      <c r="E39" s="272"/>
      <c r="F39" s="272"/>
      <c r="G39" s="272"/>
      <c r="H39" s="272"/>
      <c r="I39" s="272"/>
      <c r="J39" s="272"/>
      <c r="K39" s="272"/>
      <c r="L39" s="272"/>
    </row>
    <row r="40" spans="2:12">
      <c r="B40" s="274" t="s">
        <v>221</v>
      </c>
      <c r="C40" s="272">
        <f>'Data Sheet'!B66/'Data Sheet'!B$66</f>
        <v>1</v>
      </c>
      <c r="D40" s="272">
        <f>'Data Sheet'!C66/'Data Sheet'!C$66</f>
        <v>1</v>
      </c>
      <c r="E40" s="272">
        <f>'Data Sheet'!D66/'Data Sheet'!D$66</f>
        <v>1</v>
      </c>
      <c r="F40" s="272">
        <f>'Data Sheet'!E66/'Data Sheet'!E$66</f>
        <v>1</v>
      </c>
      <c r="G40" s="272">
        <f>'Data Sheet'!F66/'Data Sheet'!F$66</f>
        <v>1</v>
      </c>
      <c r="H40" s="272">
        <f>'Data Sheet'!G66/'Data Sheet'!G$66</f>
        <v>1</v>
      </c>
      <c r="I40" s="272">
        <f>'Data Sheet'!H66/'Data Sheet'!H$66</f>
        <v>1</v>
      </c>
      <c r="J40" s="272">
        <f>'Data Sheet'!I66/'Data Sheet'!I$66</f>
        <v>1</v>
      </c>
      <c r="K40" s="272">
        <f>'Data Sheet'!J66/'Data Sheet'!J$66</f>
        <v>1</v>
      </c>
      <c r="L40" s="272">
        <f>'Data Sheet'!K66/'Data Sheet'!K$66</f>
        <v>1</v>
      </c>
    </row>
    <row r="41" spans="2:12">
      <c r="B41" s="271" t="str">
        <f>'[2]Data Sheet'!A62</f>
        <v>Net Block</v>
      </c>
      <c r="C41" s="272">
        <f>'Data Sheet'!B62/'Data Sheet'!B$66</f>
        <v>0.22023930237274386</v>
      </c>
      <c r="D41" s="272">
        <f>'Data Sheet'!C62/'Data Sheet'!C$66</f>
        <v>0.2813574430154081</v>
      </c>
      <c r="E41" s="272">
        <f>'Data Sheet'!D62/'Data Sheet'!D$66</f>
        <v>0.25349904825887359</v>
      </c>
      <c r="F41" s="272">
        <f>'Data Sheet'!E62/'Data Sheet'!E$66</f>
        <v>0.25310000536797467</v>
      </c>
      <c r="G41" s="272">
        <f>'Data Sheet'!F62/'Data Sheet'!F$66</f>
        <v>0.27187019302337123</v>
      </c>
      <c r="H41" s="272">
        <f>'Data Sheet'!G62/'Data Sheet'!G$66</f>
        <v>0.74837067209775965</v>
      </c>
      <c r="I41" s="272">
        <f>'Data Sheet'!H62/'Data Sheet'!H$66</f>
        <v>0.73005134314810083</v>
      </c>
      <c r="J41" s="272">
        <f>'Data Sheet'!I62/'Data Sheet'!I$66</f>
        <v>0.720856083309386</v>
      </c>
      <c r="K41" s="272">
        <f>'Data Sheet'!J62/'Data Sheet'!J$66</f>
        <v>0.68473289250723035</v>
      </c>
      <c r="L41" s="272">
        <f>'Data Sheet'!K62/'Data Sheet'!K$66</f>
        <v>0.68035260383406582</v>
      </c>
    </row>
    <row r="42" spans="2:12">
      <c r="B42" s="271" t="str">
        <f>'[2]Data Sheet'!A63</f>
        <v>Capital Work in Progress</v>
      </c>
      <c r="C42" s="272">
        <f>'Data Sheet'!B63/'Data Sheet'!B$66</f>
        <v>2.7580612451835327E-2</v>
      </c>
      <c r="D42" s="272">
        <f>'Data Sheet'!C63/'Data Sheet'!C$66</f>
        <v>1.458041512797657E-2</v>
      </c>
      <c r="E42" s="272">
        <f>'Data Sheet'!D63/'Data Sheet'!D$66</f>
        <v>2.5808979957451572E-2</v>
      </c>
      <c r="F42" s="272">
        <f>'Data Sheet'!E63/'Data Sheet'!E$66</f>
        <v>2.1793977132427936E-2</v>
      </c>
      <c r="G42" s="272">
        <f>'Data Sheet'!F63/'Data Sheet'!F$66</f>
        <v>2.9623381134322432E-2</v>
      </c>
      <c r="H42" s="272">
        <f>'Data Sheet'!G63/'Data Sheet'!G$66</f>
        <v>1.0837940064009311E-2</v>
      </c>
      <c r="I42" s="272">
        <f>'Data Sheet'!H63/'Data Sheet'!H$66</f>
        <v>1.8622528579128019E-2</v>
      </c>
      <c r="J42" s="272">
        <f>'Data Sheet'!I63/'Data Sheet'!I$66</f>
        <v>1.5490510009989463E-2</v>
      </c>
      <c r="K42" s="272">
        <f>'Data Sheet'!J63/'Data Sheet'!J$66</f>
        <v>1.305915478602097E-2</v>
      </c>
      <c r="L42" s="272">
        <f>'Data Sheet'!K63/'Data Sheet'!K$66</f>
        <v>1.263413595782778E-2</v>
      </c>
    </row>
    <row r="43" spans="2:12">
      <c r="B43" s="271" t="str">
        <f>'[2]Data Sheet'!A64</f>
        <v>Investments</v>
      </c>
      <c r="C43" s="272">
        <f>'Data Sheet'!B64/'Data Sheet'!B$66</f>
        <v>0.17521800851754207</v>
      </c>
      <c r="D43" s="272">
        <f>'Data Sheet'!C64/'Data Sheet'!C$66</f>
        <v>0.24156373360499173</v>
      </c>
      <c r="E43" s="272">
        <f>'Data Sheet'!D64/'Data Sheet'!D$66</f>
        <v>0.16084425036390101</v>
      </c>
      <c r="F43" s="272">
        <f>'Data Sheet'!E64/'Data Sheet'!E$66</f>
        <v>0.14579419185141446</v>
      </c>
      <c r="G43" s="272">
        <f>'Data Sheet'!F64/'Data Sheet'!F$66</f>
        <v>6.2273606907160224E-2</v>
      </c>
      <c r="H43" s="272">
        <f>'Data Sheet'!G64/'Data Sheet'!G$66</f>
        <v>3.9409368635437883E-2</v>
      </c>
      <c r="I43" s="272">
        <f>'Data Sheet'!H64/'Data Sheet'!H$66</f>
        <v>4.9939012282642609E-2</v>
      </c>
      <c r="J43" s="272">
        <f>'Data Sheet'!I64/'Data Sheet'!I$66</f>
        <v>3.9437853223312398E-2</v>
      </c>
      <c r="K43" s="272">
        <f>'Data Sheet'!J64/'Data Sheet'!J$66</f>
        <v>5.8925454522289748E-2</v>
      </c>
      <c r="L43" s="272">
        <f>'Data Sheet'!K64/'Data Sheet'!K$66</f>
        <v>4.7706697719845238E-2</v>
      </c>
    </row>
    <row r="44" spans="2:12">
      <c r="B44" s="271" t="str">
        <f>'[2]Data Sheet'!A65</f>
        <v>Other Assets</v>
      </c>
      <c r="C44" s="272">
        <f>'Data Sheet'!B75/'Data Sheet'!B$66</f>
        <v>0.10383289393632124</v>
      </c>
      <c r="D44" s="272">
        <f>'Data Sheet'!C75/'Data Sheet'!C$66</f>
        <v>0.1152425824525659</v>
      </c>
      <c r="E44" s="272">
        <f>'Data Sheet'!D75/'Data Sheet'!D$66</f>
        <v>0.15071100660620312</v>
      </c>
      <c r="F44" s="272">
        <f>'Data Sheet'!E75/'Data Sheet'!E$66</f>
        <v>0.14198292984057115</v>
      </c>
      <c r="G44" s="272">
        <f>'Data Sheet'!F75/'Data Sheet'!F$66</f>
        <v>0.18821019203096312</v>
      </c>
      <c r="H44" s="272">
        <f>'Data Sheet'!G75/'Data Sheet'!G$66</f>
        <v>5.8699447192318885E-2</v>
      </c>
      <c r="I44" s="272">
        <f>'Data Sheet'!H75/'Data Sheet'!H$66</f>
        <v>5.7030607324199359E-2</v>
      </c>
      <c r="J44" s="272">
        <f>'Data Sheet'!I75/'Data Sheet'!I$66</f>
        <v>5.9895726425551132E-2</v>
      </c>
      <c r="K44" s="272">
        <f>'Data Sheet'!J75/'Data Sheet'!J$66</f>
        <v>5.7549465530201682E-2</v>
      </c>
      <c r="L44" s="272">
        <f>'Data Sheet'!K75/'Data Sheet'!K$66</f>
        <v>6.1618020860723988E-2</v>
      </c>
    </row>
    <row r="45" spans="2:12">
      <c r="B45" s="271" t="str">
        <f>'[2]Data Sheet'!A67</f>
        <v>Receivables</v>
      </c>
      <c r="C45" s="272">
        <f>'Data Sheet'!B67/'Data Sheet'!B$66</f>
        <v>8.5445818968431009E-2</v>
      </c>
      <c r="D45" s="272">
        <f>'Data Sheet'!C67/'Data Sheet'!C$66</f>
        <v>6.9081879536482871E-2</v>
      </c>
      <c r="E45" s="272">
        <f>'Data Sheet'!D67/'Data Sheet'!D$66</f>
        <v>7.3340051505990364E-2</v>
      </c>
      <c r="F45" s="272">
        <f>'Data Sheet'!E67/'Data Sheet'!E$66</f>
        <v>9.748241988297815E-2</v>
      </c>
      <c r="G45" s="272">
        <f>'Data Sheet'!F67/'Data Sheet'!F$66</f>
        <v>5.7013844092690912E-2</v>
      </c>
      <c r="H45" s="272">
        <f>'Data Sheet'!G67/'Data Sheet'!G$66</f>
        <v>2.5574629036950829E-2</v>
      </c>
      <c r="I45" s="272">
        <f>'Data Sheet'!H67/'Data Sheet'!H$66</f>
        <v>3.1713613025841775E-2</v>
      </c>
      <c r="J45" s="272">
        <f>'Data Sheet'!I67/'Data Sheet'!I$66</f>
        <v>4.2133639859326465E-2</v>
      </c>
      <c r="K45" s="272">
        <f>'Data Sheet'!J67/'Data Sheet'!J$66</f>
        <v>3.8183694530443756E-2</v>
      </c>
      <c r="L45" s="272">
        <f>'Data Sheet'!K67/'Data Sheet'!K$66</f>
        <v>4.781939070658503E-2</v>
      </c>
    </row>
    <row r="46" spans="2:12">
      <c r="B46" s="271" t="str">
        <f>'[2]Data Sheet'!A68</f>
        <v>Inventory</v>
      </c>
      <c r="C46" s="272">
        <f>'Data Sheet'!B68/'Data Sheet'!B$66</f>
        <v>0.18427634692084094</v>
      </c>
      <c r="D46" s="272">
        <f>'Data Sheet'!C68/'Data Sheet'!C$66</f>
        <v>0.16178530497898891</v>
      </c>
      <c r="E46" s="272">
        <f>'Data Sheet'!D68/'Data Sheet'!D$66</f>
        <v>0.14068973239278917</v>
      </c>
      <c r="F46" s="272">
        <f>'Data Sheet'!E68/'Data Sheet'!E$66</f>
        <v>0.13817166782972784</v>
      </c>
      <c r="G46" s="272">
        <f>'Data Sheet'!F68/'Data Sheet'!F$66</f>
        <v>0.13729965761921303</v>
      </c>
      <c r="H46" s="272">
        <f>'Data Sheet'!G68/'Data Sheet'!G$66</f>
        <v>5.2065755018911843E-2</v>
      </c>
      <c r="I46" s="272">
        <f>'Data Sheet'!H68/'Data Sheet'!H$66</f>
        <v>5.8094346580432873E-2</v>
      </c>
      <c r="J46" s="272">
        <f>'Data Sheet'!I68/'Data Sheet'!I$66</f>
        <v>5.8171517714191878E-2</v>
      </c>
      <c r="K46" s="272">
        <f>'Data Sheet'!J68/'Data Sheet'!J$66</f>
        <v>5.1242849316464729E-2</v>
      </c>
      <c r="L46" s="272">
        <f>'Data Sheet'!K68/'Data Sheet'!K$66</f>
        <v>5.5282170717353467E-2</v>
      </c>
    </row>
    <row r="47" spans="2:12">
      <c r="B47" s="271" t="str">
        <f>'[2]Data Sheet'!A69</f>
        <v>Cash &amp; Bank</v>
      </c>
      <c r="C47" s="272">
        <f>'Data Sheet'!B69/'Data Sheet'!B$66</f>
        <v>0.20340701683228554</v>
      </c>
      <c r="D47" s="272">
        <f>'Data Sheet'!C69/'Data Sheet'!C$66</f>
        <v>0.11638864128358589</v>
      </c>
      <c r="E47" s="272">
        <f>'Data Sheet'!D69/'Data Sheet'!D$66</f>
        <v>0.19510693091479117</v>
      </c>
      <c r="F47" s="272">
        <f>'Data Sheet'!E69/'Data Sheet'!E$66</f>
        <v>0.20167480809490579</v>
      </c>
      <c r="G47" s="272">
        <f>'Data Sheet'!F69/'Data Sheet'!F$66</f>
        <v>0.25370912519227906</v>
      </c>
      <c r="H47" s="272">
        <f>'Data Sheet'!G69/'Data Sheet'!G$66</f>
        <v>6.5042187954611586E-2</v>
      </c>
      <c r="I47" s="272">
        <f>'Data Sheet'!H69/'Data Sheet'!H$66</f>
        <v>5.4548549059654498E-2</v>
      </c>
      <c r="J47" s="272">
        <f>'Data Sheet'!I69/'Data Sheet'!I$66</f>
        <v>6.4014669458242676E-2</v>
      </c>
      <c r="K47" s="272">
        <f>'Data Sheet'!J69/'Data Sheet'!J$66</f>
        <v>9.6306488807348795E-2</v>
      </c>
      <c r="L47" s="272">
        <f>'Data Sheet'!K69/'Data Sheet'!K$66</f>
        <v>9.4586980203598667E-2</v>
      </c>
    </row>
    <row r="48" spans="2:12">
      <c r="B48" s="271"/>
    </row>
    <row r="49" spans="2:12">
      <c r="B49" s="470"/>
      <c r="C49" s="470"/>
      <c r="D49" s="470"/>
      <c r="E49" s="470"/>
      <c r="F49" s="470"/>
      <c r="G49" s="470"/>
      <c r="H49" s="470"/>
      <c r="I49" s="470"/>
      <c r="J49" s="470"/>
      <c r="K49" s="470"/>
      <c r="L49" s="470"/>
    </row>
    <row r="50" spans="2:12">
      <c r="B50" s="271"/>
    </row>
    <row r="51" spans="2:12">
      <c r="B51" s="271"/>
    </row>
    <row r="52" spans="2:12">
      <c r="B52" s="271"/>
    </row>
    <row r="53" spans="2:12">
      <c r="B53" s="271"/>
    </row>
  </sheetData>
  <mergeCells count="3">
    <mergeCell ref="B8:L8"/>
    <mergeCell ref="B30:L30"/>
    <mergeCell ref="B49:L49"/>
  </mergeCells>
  <pageMargins left="0.7" right="0.7" top="0.75" bottom="0.75" header="0.3" footer="0.3"/>
  <pageSetup scale="8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D161-60E6-4340-985B-AFF0DFD8714C}">
  <sheetPr>
    <tabColor rgb="FF7030A0"/>
    <pageSetUpPr fitToPage="1"/>
  </sheetPr>
  <dimension ref="B2:R49"/>
  <sheetViews>
    <sheetView showGridLines="0" view="pageBreakPreview" zoomScale="60" zoomScaleNormal="72" workbookViewId="0">
      <pane ySplit="11" topLeftCell="A12" activePane="bottomLeft" state="frozen"/>
      <selection pane="bottomLeft" activeCell="B1" sqref="B1:O49"/>
    </sheetView>
  </sheetViews>
  <sheetFormatPr defaultRowHeight="14.4"/>
  <cols>
    <col min="1" max="1" width="1.88671875" style="196" customWidth="1"/>
    <col min="2" max="2" width="26.44140625" style="196" customWidth="1"/>
    <col min="3" max="3" width="9.33203125" style="196" customWidth="1"/>
    <col min="4" max="4" width="9.33203125" style="196" bestFit="1" customWidth="1"/>
    <col min="5" max="5" width="7.88671875" style="196" bestFit="1" customWidth="1"/>
    <col min="6" max="6" width="9.33203125" style="196" bestFit="1" customWidth="1"/>
    <col min="7" max="7" width="8.33203125" style="196" bestFit="1" customWidth="1"/>
    <col min="8" max="10" width="9" style="196" bestFit="1" customWidth="1"/>
    <col min="11" max="11" width="9.33203125" style="196" bestFit="1" customWidth="1"/>
    <col min="12" max="12" width="8.77734375" style="196" customWidth="1"/>
    <col min="13" max="13" width="13.5546875" style="196" customWidth="1"/>
    <col min="14" max="14" width="11.109375" style="196" bestFit="1" customWidth="1"/>
    <col min="15" max="15" width="10.88671875" style="196" customWidth="1"/>
    <col min="16" max="16384" width="8.88671875" style="196"/>
  </cols>
  <sheetData>
    <row r="2" spans="2:15">
      <c r="B2" s="179"/>
      <c r="C2" s="179"/>
      <c r="D2" s="179"/>
      <c r="E2" s="179"/>
      <c r="F2" s="179"/>
      <c r="G2" s="179"/>
      <c r="H2" s="179"/>
      <c r="I2" s="179"/>
      <c r="J2" s="179"/>
      <c r="K2" s="179"/>
      <c r="L2" s="179"/>
      <c r="M2" s="179"/>
      <c r="N2" s="179"/>
      <c r="O2" s="179"/>
    </row>
    <row r="3" spans="2:15">
      <c r="B3" s="55"/>
      <c r="C3" s="55"/>
      <c r="D3" s="55"/>
      <c r="E3" s="55"/>
      <c r="F3" s="55"/>
      <c r="G3" s="55"/>
      <c r="H3" s="55"/>
      <c r="I3" s="55"/>
    </row>
    <row r="4" spans="2:15" ht="28.8">
      <c r="B4" s="191" t="str">
        <f>'Data Sheet'!B1</f>
        <v>HINDUSTAN UNILEVER LTD</v>
      </c>
      <c r="C4" s="55"/>
      <c r="D4" s="55"/>
      <c r="E4" s="55"/>
      <c r="F4" s="55"/>
      <c r="G4" s="55"/>
      <c r="H4" s="55"/>
      <c r="I4" s="55"/>
    </row>
    <row r="5" spans="2:15">
      <c r="B5" s="55" t="str">
        <f>CONCATENATE("(",B4," |"," BSE Code :",'Data Sheet'!B4,")")</f>
        <v>(HINDUSTAN UNILEVER LTD | BSE Code :500696)</v>
      </c>
      <c r="C5" s="55"/>
      <c r="D5" s="55"/>
      <c r="E5" s="55"/>
      <c r="F5" s="55"/>
      <c r="G5" s="55"/>
      <c r="H5" s="55"/>
      <c r="I5" s="55"/>
    </row>
    <row r="6" spans="2:15" ht="15.6">
      <c r="B6" s="181" t="str">
        <f>CONCATENATE(,"INR ",'Data Sheet'!B8)</f>
        <v>INR 2528.9</v>
      </c>
      <c r="C6" s="55"/>
      <c r="D6" s="55"/>
      <c r="E6" s="55"/>
      <c r="F6" s="55"/>
      <c r="G6" s="55"/>
      <c r="H6" s="55"/>
      <c r="I6" s="55"/>
    </row>
    <row r="7" spans="2:15">
      <c r="B7" s="380" t="s">
        <v>8834</v>
      </c>
      <c r="C7" s="55"/>
      <c r="D7" s="55"/>
      <c r="E7" s="55"/>
      <c r="F7" s="55"/>
      <c r="G7" s="55"/>
      <c r="H7" s="55"/>
      <c r="I7" s="55"/>
    </row>
    <row r="8" spans="2:15">
      <c r="B8" s="55"/>
      <c r="C8" s="55"/>
      <c r="D8" s="55"/>
      <c r="E8" s="55"/>
      <c r="F8" s="55"/>
      <c r="G8" s="55"/>
      <c r="H8" s="55"/>
      <c r="I8" s="55"/>
    </row>
    <row r="9" spans="2:15" hidden="1"/>
    <row r="10" spans="2:15" ht="18">
      <c r="B10" s="471" t="str">
        <f>"Ratio Analysis of - "&amp;'Data Sheet'!B1</f>
        <v>Ratio Analysis of - HINDUSTAN UNILEVER LTD</v>
      </c>
      <c r="C10" s="471"/>
      <c r="D10" s="471"/>
      <c r="E10" s="471"/>
      <c r="F10" s="471"/>
      <c r="G10" s="471"/>
      <c r="H10" s="471"/>
      <c r="I10" s="471"/>
      <c r="J10" s="471"/>
      <c r="K10" s="471"/>
      <c r="L10" s="471"/>
      <c r="M10" s="471"/>
      <c r="N10" s="471"/>
      <c r="O10" s="471"/>
    </row>
    <row r="11" spans="2:15" s="409" customFormat="1" ht="20.399999999999999" customHeight="1">
      <c r="B11" s="213" t="s">
        <v>189</v>
      </c>
      <c r="C11" s="214">
        <f>'Data Sheet'!B16</f>
        <v>42460</v>
      </c>
      <c r="D11" s="214">
        <f>'Data Sheet'!C16</f>
        <v>42825</v>
      </c>
      <c r="E11" s="214">
        <f>'Data Sheet'!D16</f>
        <v>43190</v>
      </c>
      <c r="F11" s="214">
        <f>'Data Sheet'!E16</f>
        <v>43555</v>
      </c>
      <c r="G11" s="214">
        <f>'Data Sheet'!F16</f>
        <v>43921</v>
      </c>
      <c r="H11" s="214">
        <f>'Data Sheet'!G16</f>
        <v>44286</v>
      </c>
      <c r="I11" s="214">
        <f>'Data Sheet'!H16</f>
        <v>44651</v>
      </c>
      <c r="J11" s="214">
        <f>'Data Sheet'!I16</f>
        <v>45016</v>
      </c>
      <c r="K11" s="214">
        <f>'Data Sheet'!J16</f>
        <v>45382</v>
      </c>
      <c r="L11" s="214">
        <f>'Data Sheet'!K16</f>
        <v>45747</v>
      </c>
      <c r="M11" s="215"/>
      <c r="N11" s="216" t="s">
        <v>8820</v>
      </c>
      <c r="O11" s="216" t="s">
        <v>8780</v>
      </c>
    </row>
    <row r="12" spans="2:15">
      <c r="M12" s="197"/>
      <c r="N12" s="197"/>
      <c r="O12" s="197"/>
    </row>
    <row r="13" spans="2:15">
      <c r="B13" s="198" t="s">
        <v>8613</v>
      </c>
      <c r="C13" s="198"/>
      <c r="D13" s="199">
        <f>IFERROR(HistoricalFS!D14/HistoricalFS!C14-1,0)</f>
        <v>3.03237432424035E-2</v>
      </c>
      <c r="E13" s="199">
        <f>IFERROR(HistoricalFS!E14/HistoricalFS!D14-1,0)</f>
        <v>7.1859357095470644E-2</v>
      </c>
      <c r="F13" s="199">
        <f>IFERROR(HistoricalFS!F14/HistoricalFS!E14-1,0)</f>
        <v>0.1059220706147137</v>
      </c>
      <c r="G13" s="199">
        <f>IFERROR(HistoricalFS!G14/HistoricalFS!F14-1,0)</f>
        <v>1.2032561689137689E-2</v>
      </c>
      <c r="H13" s="199">
        <f>IFERROR(HistoricalFS!H14/HistoricalFS!G14-1,0)</f>
        <v>0.18211296282331646</v>
      </c>
      <c r="I13" s="199">
        <f>IFERROR(HistoricalFS!I14/HistoricalFS!H14-1,0)</f>
        <v>0.11520796121459553</v>
      </c>
      <c r="J13" s="199">
        <f>IFERROR(HistoricalFS!J14/HistoricalFS!I14-1,0)</f>
        <v>0.15509285741524614</v>
      </c>
      <c r="K13" s="199">
        <f>IFERROR(HistoricalFS!K14/HistoricalFS!J14-1,0)</f>
        <v>2.1723341036645749E-2</v>
      </c>
      <c r="L13" s="199">
        <f>IFERROR(HistoricalFS!L14/HistoricalFS!K14-1,0)</f>
        <v>1.9791262763344974E-2</v>
      </c>
      <c r="N13" s="200">
        <f>IFERROR(AVERAGE(D13:L13),0)</f>
        <v>7.9340679766097155E-2</v>
      </c>
      <c r="O13" s="200">
        <f>IFERROR(MEDIAN(C13:L13),0)</f>
        <v>7.1859357095470644E-2</v>
      </c>
    </row>
    <row r="14" spans="2:15">
      <c r="B14" s="196" t="s">
        <v>8614</v>
      </c>
      <c r="D14" s="201">
        <f>IFERROR(HistoricalFS!D26/HistoricalFS!C26-1,0)</f>
        <v>7.0727580372250465E-2</v>
      </c>
      <c r="E14" s="201">
        <f>IFERROR(HistoricalFS!E26/HistoricalFS!D26-1,0)</f>
        <v>0.1850505689001265</v>
      </c>
      <c r="F14" s="201">
        <f>IFERROR(HistoricalFS!F26/HistoricalFS!E26-1,0)</f>
        <v>0.1841578877183625</v>
      </c>
      <c r="G14" s="201">
        <f>IFERROR(HistoricalFS!G26/HistoricalFS!F26-1,0)</f>
        <v>0.11047297297297298</v>
      </c>
      <c r="H14" s="201">
        <f>IFERROR(HistoricalFS!H26/HistoricalFS!G26-1,0)</f>
        <v>0.1789879322583916</v>
      </c>
      <c r="I14" s="201">
        <f>IFERROR(HistoricalFS!I26/HistoricalFS!H26-1,0)</f>
        <v>0.10588336487183891</v>
      </c>
      <c r="J14" s="201">
        <f>IFERROR(HistoricalFS!J26/HistoricalFS!I26-1,0)</f>
        <v>0.10033444816053505</v>
      </c>
      <c r="K14" s="201">
        <f>IFERROR(HistoricalFS!K26/HistoricalFS!J26-1,0)</f>
        <v>3.6191418675337594E-2</v>
      </c>
      <c r="L14" s="201">
        <f>IFERROR(HistoricalFS!L26/HistoricalFS!K26-1,0)</f>
        <v>1.255201582645471E-2</v>
      </c>
      <c r="N14" s="200">
        <f t="shared" ref="N14:N17" si="0">IFERROR(AVERAGE(D14:L14),0)</f>
        <v>0.10937313219514115</v>
      </c>
      <c r="O14" s="200">
        <f t="shared" ref="O14:O39" si="1">IFERROR(MEDIAN(C14:L14),0)</f>
        <v>0.10588336487183891</v>
      </c>
    </row>
    <row r="15" spans="2:15">
      <c r="B15" s="196" t="s">
        <v>8615</v>
      </c>
      <c r="D15" s="201">
        <f>IFERROR(HistoricalFS!D35/HistoricalFS!C35-1,0)</f>
        <v>6.1004138923879792E-2</v>
      </c>
      <c r="E15" s="201">
        <f>IFERROR(HistoricalFS!E35/HistoricalFS!D35-1,0)</f>
        <v>0.18368385345997296</v>
      </c>
      <c r="F15" s="201">
        <f>IFERROR(HistoricalFS!F35/HistoricalFS!E35-1,0)</f>
        <v>0.19143143716864874</v>
      </c>
      <c r="G15" s="201">
        <f>IFERROR(HistoricalFS!G35/HistoricalFS!F35-1,0)</f>
        <v>6.5423932651833994E-2</v>
      </c>
      <c r="H15" s="201">
        <f>IFERROR(HistoricalFS!H35/HistoricalFS!G35-1,0)</f>
        <v>0.19110509086804384</v>
      </c>
      <c r="I15" s="201">
        <f>IFERROR(HistoricalFS!I35/HistoricalFS!H35-1,0)</f>
        <v>0.11504927975739188</v>
      </c>
      <c r="J15" s="201">
        <f>IFERROR(HistoricalFS!J35/HistoricalFS!I35-1,0)</f>
        <v>0.10572836987931322</v>
      </c>
      <c r="K15" s="201">
        <f>IFERROR(HistoricalFS!K35/HistoricalFS!J35-1,0)</f>
        <v>3.3282090699461975E-2</v>
      </c>
      <c r="L15" s="201">
        <f>IFERROR(HistoricalFS!L35/HistoricalFS!K35-1,0)</f>
        <v>3.3474670832402964E-3</v>
      </c>
      <c r="N15" s="200">
        <f t="shared" si="0"/>
        <v>0.10556174005464297</v>
      </c>
      <c r="O15" s="200">
        <f t="shared" si="1"/>
        <v>0.10572836987931322</v>
      </c>
    </row>
    <row r="16" spans="2:15">
      <c r="B16" s="196" t="s">
        <v>8616</v>
      </c>
      <c r="D16" s="201">
        <f>IFERROR(HistoricalFS!D41/HistoricalFS!C41-1,0)</f>
        <v>5.4400000000000004E-2</v>
      </c>
      <c r="E16" s="201">
        <f>IFERROR(HistoricalFS!E41/HistoricalFS!D41-1,0)</f>
        <v>5.159332321699539E-2</v>
      </c>
      <c r="F16" s="201">
        <f>IFERROR(HistoricalFS!F41/HistoricalFS!E41-1,0)</f>
        <v>0.22366522366522368</v>
      </c>
      <c r="G16" s="201">
        <f>IFERROR(HistoricalFS!G41/HistoricalFS!F41-1,0)</f>
        <v>-5.3066037735849059E-2</v>
      </c>
      <c r="H16" s="201">
        <f>IFERROR(HistoricalFS!H41/HistoricalFS!G41-1,0)</f>
        <v>8.1776670817766739E-2</v>
      </c>
      <c r="I16" s="201">
        <f>IFERROR(HistoricalFS!I41/HistoricalFS!H41-1,0)</f>
        <v>0.14620107444359176</v>
      </c>
      <c r="J16" s="201">
        <f>IFERROR(HistoricalFS!J41/HistoricalFS!I41-1,0)</f>
        <v>7.1643789755607701E-2</v>
      </c>
      <c r="K16" s="201">
        <f>IFERROR(HistoricalFS!K41/HistoricalFS!J41-1,0)</f>
        <v>0.13839425179631371</v>
      </c>
      <c r="L16" s="201">
        <f>IFERROR(HistoricalFS!L41/HistoricalFS!K41-1,0)</f>
        <v>2.7442371020856227E-2</v>
      </c>
      <c r="N16" s="200">
        <f t="shared" si="0"/>
        <v>8.2450074108945129E-2</v>
      </c>
      <c r="O16" s="200">
        <f t="shared" si="1"/>
        <v>7.1643789755607701E-2</v>
      </c>
    </row>
    <row r="17" spans="2:18">
      <c r="B17" s="202" t="s">
        <v>8617</v>
      </c>
      <c r="C17" s="202"/>
      <c r="D17" s="203">
        <f>IFERROR(HistoricalFS!D49/HistoricalFS!C49-1,0)</f>
        <v>5.9558572920778818E-2</v>
      </c>
      <c r="E17" s="203">
        <f>IFERROR(HistoricalFS!E49/HistoricalFS!D49-1,0)</f>
        <v>0.25477591193348159</v>
      </c>
      <c r="F17" s="203">
        <f>IFERROR(HistoricalFS!F49/HistoricalFS!E49-1,0)</f>
        <v>0.17715836217789205</v>
      </c>
      <c r="G17" s="203">
        <f>IFERROR(HistoricalFS!G49/HistoricalFS!F49-1,0)</f>
        <v>0.10346941475213423</v>
      </c>
      <c r="H17" s="203">
        <f>IFERROR(HistoricalFS!H49/HistoricalFS!G49-1,0)</f>
        <v>0.1391718185496178</v>
      </c>
      <c r="I17" s="203">
        <f>IFERROR(HistoricalFS!I49/HistoricalFS!H49-1,0)</f>
        <v>0.10780431728190054</v>
      </c>
      <c r="J17" s="203">
        <f>IFERROR(HistoricalFS!J49/HistoricalFS!I49-1,0)</f>
        <v>0.11783696529459253</v>
      </c>
      <c r="K17" s="203">
        <f>IFERROR(HistoricalFS!K49/HistoricalFS!J49-1,0)</f>
        <v>-2.3723568849922771E-2</v>
      </c>
      <c r="L17" s="203">
        <f>IFERROR(HistoricalFS!L49/HistoricalFS!K49-1,0)</f>
        <v>-1.2255678816692983E-2</v>
      </c>
      <c r="N17" s="200">
        <f t="shared" si="0"/>
        <v>0.10264401280486464</v>
      </c>
      <c r="O17" s="200">
        <f t="shared" si="1"/>
        <v>0.10780431728190054</v>
      </c>
    </row>
    <row r="18" spans="2:18">
      <c r="M18" s="197"/>
      <c r="N18" s="197"/>
      <c r="O18" s="197"/>
    </row>
    <row r="19" spans="2:18">
      <c r="B19" s="198" t="s">
        <v>8618</v>
      </c>
      <c r="C19" s="199">
        <f>IFERROR(HistoricalFS!C21,0)</f>
        <v>0.43385322811160132</v>
      </c>
      <c r="D19" s="199">
        <f>IFERROR(HistoricalFS!D21,0)</f>
        <v>0.43685543694590195</v>
      </c>
      <c r="E19" s="199">
        <f>IFERROR(HistoricalFS!E21,0)</f>
        <v>0.45663243775495849</v>
      </c>
      <c r="F19" s="199">
        <f>IFERROR(HistoricalFS!F21,0)</f>
        <v>0.46372424319511574</v>
      </c>
      <c r="G19" s="199">
        <f>IFERROR(HistoricalFS!G21,0)</f>
        <v>0.48183897644722617</v>
      </c>
      <c r="H19" s="199">
        <f>IFERROR(HistoricalFS!H21,0)</f>
        <v>0.46200136089138388</v>
      </c>
      <c r="I19" s="199">
        <f>IFERROR(HistoricalFS!I21,0)</f>
        <v>0.44579186210578498</v>
      </c>
      <c r="J19" s="199">
        <f>IFERROR(HistoricalFS!J21,0)</f>
        <v>0.41596236381644108</v>
      </c>
      <c r="K19" s="199">
        <f>IFERROR(HistoricalFS!K21,0)</f>
        <v>0.45632997285769678</v>
      </c>
      <c r="L19" s="199">
        <f>IFERROR(HistoricalFS!L21,0)</f>
        <v>0.45297127738787407</v>
      </c>
      <c r="N19" s="200">
        <f>IFERROR(AVERAGE(C19:L19),0)</f>
        <v>0.45059611595139842</v>
      </c>
      <c r="O19" s="200">
        <f t="shared" si="1"/>
        <v>0.45465062512278542</v>
      </c>
    </row>
    <row r="20" spans="2:18">
      <c r="B20" s="196" t="s">
        <v>101</v>
      </c>
      <c r="C20" s="201">
        <f>IFERROR(HistoricalFS!C27,0)</f>
        <v>0.18362020754365252</v>
      </c>
      <c r="D20" s="201">
        <f>IFERROR(HistoricalFS!D27,0)</f>
        <v>0.1908208190097099</v>
      </c>
      <c r="E20" s="201">
        <f>IFERROR(HistoricalFS!E27,0)</f>
        <v>0.21097200731467156</v>
      </c>
      <c r="F20" s="201">
        <f>IFERROR(HistoricalFS!F27,0)</f>
        <v>0.2258967183922666</v>
      </c>
      <c r="G20" s="201">
        <f>IFERROR(HistoricalFS!G27,0)</f>
        <v>0.24786969308498605</v>
      </c>
      <c r="H20" s="201">
        <f>IFERROR(HistoricalFS!H27,0)</f>
        <v>0.24721442544866887</v>
      </c>
      <c r="I20" s="201">
        <f>IFERROR(HistoricalFS!I27,0)</f>
        <v>0.24514738969606834</v>
      </c>
      <c r="J20" s="201">
        <f>IFERROR(HistoricalFS!J27,0)</f>
        <v>0.23352591614394189</v>
      </c>
      <c r="K20" s="201">
        <f>IFERROR(HistoricalFS!K27,0)</f>
        <v>0.23683275171255008</v>
      </c>
      <c r="L20" s="201">
        <f>IFERROR(HistoricalFS!L27,0)</f>
        <v>0.23515153435465216</v>
      </c>
      <c r="N20" s="200">
        <f t="shared" ref="N20:N49" si="2">IFERROR(AVERAGE(C20:L20),0)</f>
        <v>0.22570514627011679</v>
      </c>
      <c r="O20" s="200">
        <f t="shared" si="1"/>
        <v>0.23433872524929703</v>
      </c>
    </row>
    <row r="21" spans="2:18">
      <c r="B21" s="196" t="s">
        <v>8619</v>
      </c>
      <c r="C21" s="201">
        <f>IFERROR(HistoricalFS!C35/HistoricalFS!C14,0)</f>
        <v>0.17265270614552911</v>
      </c>
      <c r="D21" s="201">
        <f>IFERROR(HistoricalFS!D35/HistoricalFS!D14,0)</f>
        <v>0.17779386044267534</v>
      </c>
      <c r="E21" s="201">
        <f>IFERROR(HistoricalFS!E35/HistoricalFS!E14,0)</f>
        <v>0.19634266422844282</v>
      </c>
      <c r="F21" s="201">
        <f>IFERROR(HistoricalFS!F35/HistoricalFS!F14,0)</f>
        <v>0.21152378529636226</v>
      </c>
      <c r="G21" s="201">
        <f>IFERROR(HistoricalFS!G35/HistoricalFS!G14,0)</f>
        <v>0.22268305557650253</v>
      </c>
      <c r="H21" s="201">
        <f>IFERROR(HistoricalFS!H35/HistoricalFS!H14,0)</f>
        <v>0.22437696691332823</v>
      </c>
      <c r="I21" s="201">
        <f>IFERROR(HistoricalFS!I35/HistoricalFS!I14,0)</f>
        <v>0.22434504061320215</v>
      </c>
      <c r="J21" s="201">
        <f>IFERROR(HistoricalFS!J35/HistoricalFS!J14,0)</f>
        <v>0.21475734565863322</v>
      </c>
      <c r="K21" s="201">
        <f>IFERROR(HistoricalFS!K35/HistoricalFS!K14,0)</f>
        <v>0.21718689414501746</v>
      </c>
      <c r="L21" s="201">
        <f>IFERROR(HistoricalFS!L35/HistoricalFS!L14,0)</f>
        <v>0.21368482755342913</v>
      </c>
      <c r="N21" s="200">
        <f t="shared" si="2"/>
        <v>0.20753471465731224</v>
      </c>
      <c r="O21" s="200">
        <f t="shared" si="1"/>
        <v>0.21422108660603117</v>
      </c>
    </row>
    <row r="22" spans="2:18">
      <c r="B22" s="196" t="s">
        <v>8620</v>
      </c>
      <c r="C22" s="201">
        <f>IFERROR(HistoricalFS!C39,0)</f>
        <v>0.17212452619151183</v>
      </c>
      <c r="D22" s="201">
        <f>IFERROR(HistoricalFS!D39,0)</f>
        <v>0.17673843555877208</v>
      </c>
      <c r="E22" s="201">
        <f>IFERROR(HistoricalFS!E39,0)</f>
        <v>0.19561119707413138</v>
      </c>
      <c r="F22" s="201">
        <f>IFERROR(HistoricalFS!F39,0)</f>
        <v>0.21068430424828288</v>
      </c>
      <c r="G22" s="201">
        <f>IFERROR(HistoricalFS!G39,0)</f>
        <v>0.21971696453258929</v>
      </c>
      <c r="H22" s="201">
        <f>IFERROR(HistoricalFS!H39,0)</f>
        <v>0.22188908735221571</v>
      </c>
      <c r="I22" s="201">
        <f>IFERROR(HistoricalFS!I39,0)</f>
        <v>0.22232391412119132</v>
      </c>
      <c r="J22" s="201">
        <f>IFERROR(HistoricalFS!J39,0)</f>
        <v>0.21287553648068669</v>
      </c>
      <c r="K22" s="201">
        <f>IFERROR(HistoricalFS!K39,0)</f>
        <v>0.2117907457670932</v>
      </c>
      <c r="L22" s="201">
        <f>IFERROR(HistoricalFS!L39,0)</f>
        <v>0.20742700527558183</v>
      </c>
      <c r="N22" s="200">
        <f t="shared" si="2"/>
        <v>0.2051181716602056</v>
      </c>
      <c r="O22" s="200">
        <f t="shared" si="1"/>
        <v>0.21123752500768805</v>
      </c>
    </row>
    <row r="23" spans="2:18">
      <c r="B23" s="202" t="s">
        <v>107</v>
      </c>
      <c r="C23" s="203">
        <f>IFERROR(HistoricalFS!C42,0)</f>
        <v>0.33844765342960287</v>
      </c>
      <c r="D23" s="203">
        <f>IFERROR(HistoricalFS!D42,0)</f>
        <v>0.33731445145879541</v>
      </c>
      <c r="E23" s="203">
        <f>IFERROR(HistoricalFS!E42,0)</f>
        <v>0.29900762260894576</v>
      </c>
      <c r="F23" s="203">
        <f>IFERROR(HistoricalFS!F42,0)</f>
        <v>0.30717218063269741</v>
      </c>
      <c r="G23" s="203">
        <f>IFERROR(HistoricalFS!G42,0)</f>
        <v>0.27559775769362771</v>
      </c>
      <c r="H23" s="203">
        <f>IFERROR(HistoricalFS!H42,0)</f>
        <v>0.24973646382367035</v>
      </c>
      <c r="I23" s="203">
        <f>IFERROR(HistoricalFS!I42,0)</f>
        <v>0.25617495711835336</v>
      </c>
      <c r="J23" s="203">
        <f>IFERROR(HistoricalFS!J42,0)</f>
        <v>0.24821650124069478</v>
      </c>
      <c r="K23" s="203">
        <f>IFERROR(HistoricalFS!K42,0)</f>
        <v>0.27797696239224962</v>
      </c>
      <c r="L23" s="203">
        <f>IFERROR(HistoricalFS!L42,0)</f>
        <v>0.28595432673947913</v>
      </c>
      <c r="N23" s="200">
        <f t="shared" si="2"/>
        <v>0.28755988771381169</v>
      </c>
      <c r="O23" s="200">
        <f t="shared" si="1"/>
        <v>0.28196564456586437</v>
      </c>
    </row>
    <row r="24" spans="2:18">
      <c r="M24" s="197"/>
      <c r="N24" s="204"/>
      <c r="O24" s="197"/>
    </row>
    <row r="25" spans="2:18">
      <c r="B25" s="198" t="s">
        <v>8621</v>
      </c>
      <c r="C25" s="199">
        <f>IFERROR(HistoricalFS!C24,0)</f>
        <v>0.25023302056794877</v>
      </c>
      <c r="D25" s="199">
        <f>IFERROR(HistoricalFS!D24,0)</f>
        <v>0.24603461793619202</v>
      </c>
      <c r="E25" s="199">
        <f>IFERROR(HistoricalFS!E24,0)</f>
        <v>0.24566043044028696</v>
      </c>
      <c r="F25" s="199">
        <f>IFERROR(HistoricalFS!F24,0)</f>
        <v>0.23782752480284916</v>
      </c>
      <c r="G25" s="199">
        <f>IFERROR(HistoricalFS!G24,0)</f>
        <v>0.23396928336224015</v>
      </c>
      <c r="H25" s="199">
        <f>IFERROR(HistoricalFS!H24,0)</f>
        <v>0.21478693544271499</v>
      </c>
      <c r="I25" s="199">
        <f>IFERROR(HistoricalFS!I24,0)</f>
        <v>0.20064447240971667</v>
      </c>
      <c r="J25" s="199">
        <f>IFERROR(HistoricalFS!J24,0)</f>
        <v>0.18243644767249917</v>
      </c>
      <c r="K25" s="199">
        <f>IFERROR(HistoricalFS!K24,0)</f>
        <v>0.21949722114514669</v>
      </c>
      <c r="L25" s="199">
        <f>IFERROR(HistoricalFS!L24,0)</f>
        <v>0.21781974303322191</v>
      </c>
      <c r="N25" s="200">
        <f t="shared" si="2"/>
        <v>0.22489096968128167</v>
      </c>
      <c r="O25" s="200">
        <f t="shared" si="1"/>
        <v>0.22673325225369342</v>
      </c>
    </row>
    <row r="26" spans="2:18">
      <c r="B26" s="196" t="s">
        <v>203</v>
      </c>
      <c r="C26" s="201">
        <f>IFERROR(HistoricalFS!C33,0)</f>
        <v>1.0967501398123409E-2</v>
      </c>
      <c r="D26" s="201">
        <f>IFERROR(HistoricalFS!D33,0)</f>
        <v>1.3026958567034558E-2</v>
      </c>
      <c r="E26" s="201">
        <f>IFERROR(HistoricalFS!E33,0)</f>
        <v>1.4629343086228723E-2</v>
      </c>
      <c r="F26" s="201">
        <f>IFERROR(HistoricalFS!F33,0)</f>
        <v>1.437293309590435E-2</v>
      </c>
      <c r="G26" s="201">
        <f>IFERROR(HistoricalFS!G33,0)</f>
        <v>2.5186637508483524E-2</v>
      </c>
      <c r="H26" s="201">
        <f>IFERROR(HistoricalFS!H33,0)</f>
        <v>2.2837458535340648E-2</v>
      </c>
      <c r="I26" s="201">
        <f>IFERROR(HistoricalFS!I33,0)</f>
        <v>2.0802349082866187E-2</v>
      </c>
      <c r="J26" s="201">
        <f>IFERROR(HistoricalFS!J33,0)</f>
        <v>1.8768570485308684E-2</v>
      </c>
      <c r="K26" s="201">
        <f>IFERROR(HistoricalFS!K33,0)</f>
        <v>1.9645857567532635E-2</v>
      </c>
      <c r="L26" s="201">
        <f>IFERROR(HistoricalFS!L33,0)</f>
        <v>2.1466706801223048E-2</v>
      </c>
      <c r="N26" s="200">
        <f t="shared" si="2"/>
        <v>1.8170431612804579E-2</v>
      </c>
      <c r="O26" s="200">
        <f t="shared" si="1"/>
        <v>1.9207214026420658E-2</v>
      </c>
    </row>
    <row r="27" spans="2:18">
      <c r="B27" s="202" t="s">
        <v>8622</v>
      </c>
      <c r="C27" s="203">
        <f>IFERROR('Ratio Analysis'!C21,0)</f>
        <v>0.17265270614552911</v>
      </c>
      <c r="D27" s="203">
        <f>IFERROR('Ratio Analysis'!D21,0)</f>
        <v>0.17779386044267534</v>
      </c>
      <c r="E27" s="203">
        <f>IFERROR('Ratio Analysis'!E21,0)</f>
        <v>0.19634266422844282</v>
      </c>
      <c r="F27" s="203">
        <f>IFERROR('Ratio Analysis'!F21,0)</f>
        <v>0.21152378529636226</v>
      </c>
      <c r="G27" s="203">
        <f>IFERROR('Ratio Analysis'!G21,0)</f>
        <v>0.22268305557650253</v>
      </c>
      <c r="H27" s="203">
        <f>IFERROR('Ratio Analysis'!H21,0)</f>
        <v>0.22437696691332823</v>
      </c>
      <c r="I27" s="203">
        <f>IFERROR('Ratio Analysis'!I21,0)</f>
        <v>0.22434504061320215</v>
      </c>
      <c r="J27" s="203">
        <f>IFERROR('Ratio Analysis'!J21,0)</f>
        <v>0.21475734565863322</v>
      </c>
      <c r="K27" s="203">
        <f>IFERROR('Ratio Analysis'!K21,0)</f>
        <v>0.21718689414501746</v>
      </c>
      <c r="L27" s="203">
        <f>IFERROR('Ratio Analysis'!L21,0)</f>
        <v>0.21368482755342913</v>
      </c>
      <c r="N27" s="200">
        <f t="shared" si="2"/>
        <v>0.20753471465731224</v>
      </c>
      <c r="O27" s="200">
        <f t="shared" si="1"/>
        <v>0.21422108660603117</v>
      </c>
      <c r="R27" s="410"/>
    </row>
    <row r="28" spans="2:18">
      <c r="M28" s="197"/>
      <c r="N28" s="204"/>
      <c r="O28" s="197"/>
    </row>
    <row r="29" spans="2:18">
      <c r="B29" s="198" t="s">
        <v>8623</v>
      </c>
      <c r="C29" s="199">
        <f>IFERROR((HistoricalFS!C35)/(SUM(HistoricalFS!C71:C73)),0)</f>
        <v>0.82325925925925925</v>
      </c>
      <c r="D29" s="199">
        <f>IFERROR((HistoricalFS!D35)/(SUM(HistoricalFS!D71:D73)),0)</f>
        <v>0.83976641504059246</v>
      </c>
      <c r="E29" s="199">
        <f>IFERROR((HistoricalFS!E35)/(SUM(HistoricalFS!E71:E73)),0)</f>
        <v>0.95852218101909081</v>
      </c>
      <c r="F29" s="199">
        <f>IFERROR((HistoricalFS!F35)/(SUM(HistoricalFS!F71:F73)),0)</f>
        <v>1.0438111975897564</v>
      </c>
      <c r="G29" s="199">
        <f>IFERROR((HistoricalFS!G35)/(SUM(HistoricalFS!G71:G73)),0)</f>
        <v>1.0765585125774699</v>
      </c>
      <c r="H29" s="199">
        <f>IFERROR((HistoricalFS!H35)/(SUM(HistoricalFS!H71:H73)),0)</f>
        <v>0.22133657758946176</v>
      </c>
      <c r="I29" s="199">
        <f>IFERROR((HistoricalFS!I35)/(SUM(HistoricalFS!I71:I73)),0)</f>
        <v>0.23483155037521955</v>
      </c>
      <c r="J29" s="199">
        <f>IFERROR((HistoricalFS!J35)/(SUM(HistoricalFS!J71:J73)),0)</f>
        <v>0.25250858839741475</v>
      </c>
      <c r="K29" s="199">
        <f>IFERROR((HistoricalFS!K35)/(SUM(HistoricalFS!K71:K73)),0)</f>
        <v>0.25507570870175705</v>
      </c>
      <c r="L29" s="199">
        <f>IFERROR((HistoricalFS!L35)/(SUM(HistoricalFS!L71:L73)),0)</f>
        <v>0.26421155729676787</v>
      </c>
      <c r="N29" s="200">
        <f t="shared" si="2"/>
        <v>0.59698815478467915</v>
      </c>
      <c r="O29" s="200">
        <f t="shared" si="1"/>
        <v>0.54373540827801348</v>
      </c>
    </row>
    <row r="30" spans="2:18">
      <c r="B30" s="196" t="s">
        <v>8624</v>
      </c>
      <c r="C30" s="201">
        <f>IFERROR(HistoricalFS!C55,0)</f>
        <v>5.7025920873124192E-2</v>
      </c>
      <c r="D30" s="201">
        <f>IFERROR(HistoricalFS!D55,0)</f>
        <v>5.4582904222451045E-2</v>
      </c>
      <c r="E30" s="201">
        <f>IFERROR(HistoricalFS!E55,0)</f>
        <v>0.11366434140336479</v>
      </c>
      <c r="F30" s="201">
        <f>IFERROR(HistoricalFS!F55,0)</f>
        <v>0.17183687696061345</v>
      </c>
      <c r="G30" s="201">
        <f>IFERROR(HistoricalFS!G55,0)</f>
        <v>0.14718888186986734</v>
      </c>
      <c r="H30" s="201">
        <f>IFERROR(HistoricalFS!H55,0)</f>
        <v>0</v>
      </c>
      <c r="I30" s="201">
        <f>IFERROR(HistoricalFS!I55,0)</f>
        <v>7.8750144125446675E-2</v>
      </c>
      <c r="J30" s="201">
        <f>IFERROR(HistoricalFS!J55,0)</f>
        <v>5.4667354306343507E-2</v>
      </c>
      <c r="K30" s="201">
        <f>IFERROR(HistoricalFS!K55,0)</f>
        <v>0</v>
      </c>
      <c r="L30" s="201">
        <f>IFERROR(HistoricalFS!L55,0)</f>
        <v>0</v>
      </c>
      <c r="N30" s="200">
        <f t="shared" si="2"/>
        <v>6.77716423761211E-2</v>
      </c>
      <c r="O30" s="200">
        <f t="shared" si="1"/>
        <v>5.584663758973385E-2</v>
      </c>
    </row>
    <row r="31" spans="2:18">
      <c r="B31" s="196" t="s">
        <v>8625</v>
      </c>
      <c r="C31" s="201">
        <f>IFERROR(HistoricalFS!C44/SUM(HistoricalFS!C71:C72),0)</f>
        <v>0.55758405598661187</v>
      </c>
      <c r="D31" s="201">
        <f>IFERROR(HistoricalFS!D44/SUM(HistoricalFS!D71:D72),0)</f>
        <v>0.57591933570581255</v>
      </c>
      <c r="E31" s="201">
        <f>IFERROR(HistoricalFS!E44/SUM(HistoricalFS!E71:E72),0)</f>
        <v>0.6694135420958659</v>
      </c>
      <c r="F31" s="201">
        <f>IFERROR(HistoricalFS!F44/SUM(HistoricalFS!F71:F72),0)</f>
        <v>0.72937587390364811</v>
      </c>
      <c r="G31" s="201">
        <f>IFERROR(HistoricalFS!G44/SUM(HistoricalFS!G71:G72),0)</f>
        <v>0.76947381212784061</v>
      </c>
      <c r="H31" s="201">
        <f>IFERROR(HistoricalFS!H44/SUM(HistoricalFS!H71:H72),0)</f>
        <v>0.16421949070772329</v>
      </c>
      <c r="I31" s="201">
        <f>IFERROR(HistoricalFS!I44/SUM(HistoricalFS!I71:I72),0)</f>
        <v>0.1767799270296162</v>
      </c>
      <c r="J31" s="201">
        <f>IFERROR(HistoricalFS!J44/SUM(HistoricalFS!J71:J72),0)</f>
        <v>0.19272821246819338</v>
      </c>
      <c r="K31" s="201">
        <f>IFERROR(HistoricalFS!K44/SUM(HistoricalFS!K71:K72),0)</f>
        <v>0.18479831309305322</v>
      </c>
      <c r="L31" s="201">
        <f>IFERROR(HistoricalFS!L44/SUM(HistoricalFS!L71:L72),0)</f>
        <v>0.18924335047164081</v>
      </c>
      <c r="N31" s="200">
        <f t="shared" si="2"/>
        <v>0.42095359135900062</v>
      </c>
      <c r="O31" s="200">
        <f t="shared" si="1"/>
        <v>0.37515613422740263</v>
      </c>
    </row>
    <row r="32" spans="2:18">
      <c r="B32" s="196" t="s">
        <v>8626</v>
      </c>
      <c r="C32" s="201">
        <f>IFERROR(C30*C31,0)</f>
        <v>3.1796744256808181E-2</v>
      </c>
      <c r="D32" s="201">
        <f t="shared" ref="D32:L32" si="3">IFERROR(D30*D31,0)</f>
        <v>3.1435349940687994E-2</v>
      </c>
      <c r="E32" s="201">
        <f t="shared" si="3"/>
        <v>7.6088449388820215E-2</v>
      </c>
      <c r="F32" s="201">
        <f t="shared" si="3"/>
        <v>0.12533367230202108</v>
      </c>
      <c r="G32" s="201">
        <f t="shared" si="3"/>
        <v>0.11325799003524123</v>
      </c>
      <c r="H32" s="201">
        <f t="shared" si="3"/>
        <v>0</v>
      </c>
      <c r="I32" s="201">
        <f t="shared" si="3"/>
        <v>1.3921444732068222E-2</v>
      </c>
      <c r="J32" s="201">
        <f t="shared" si="3"/>
        <v>1.0535941475826979E-2</v>
      </c>
      <c r="K32" s="201">
        <f t="shared" si="3"/>
        <v>0</v>
      </c>
      <c r="L32" s="201">
        <f t="shared" si="3"/>
        <v>0</v>
      </c>
      <c r="N32" s="200">
        <f t="shared" si="2"/>
        <v>4.0236959213147391E-2</v>
      </c>
      <c r="O32" s="200">
        <f t="shared" si="1"/>
        <v>2.2678397336378109E-2</v>
      </c>
    </row>
    <row r="33" spans="2:17">
      <c r="B33" s="202" t="s">
        <v>8627</v>
      </c>
      <c r="C33" s="205">
        <f>IFERROR(HistoricalFS!C35/HistoricalFS!C29,0)</f>
        <v>326.88235294117646</v>
      </c>
      <c r="D33" s="205">
        <f>IFERROR(HistoricalFS!D35/HistoricalFS!D29,0)</f>
        <v>168.45714285714286</v>
      </c>
      <c r="E33" s="205">
        <f>IFERROR(HistoricalFS!E35/HistoricalFS!E29,0)</f>
        <v>268.42307692307691</v>
      </c>
      <c r="F33" s="205">
        <f>IFERROR(HistoricalFS!F35/HistoricalFS!F29,0)</f>
        <v>251.96969696969697</v>
      </c>
      <c r="G33" s="205">
        <f>IFERROR(HistoricalFS!G35/HistoricalFS!G29,0)</f>
        <v>75.076271186440678</v>
      </c>
      <c r="H33" s="205">
        <f>IFERROR(HistoricalFS!H35/HistoricalFS!H29,0)</f>
        <v>90.188034188034194</v>
      </c>
      <c r="I33" s="205">
        <f>IFERROR(HistoricalFS!I35/HistoricalFS!I29,0)</f>
        <v>111</v>
      </c>
      <c r="J33" s="205">
        <f>IFERROR(HistoricalFS!J35/HistoricalFS!J29,0)</f>
        <v>114.12280701754386</v>
      </c>
      <c r="K33" s="205">
        <f>IFERROR(HistoricalFS!K35/HistoricalFS!K29,0)</f>
        <v>40.248502994011979</v>
      </c>
      <c r="L33" s="205">
        <f>IFERROR(HistoricalFS!L35/HistoricalFS!L29,0)</f>
        <v>34.146835443037972</v>
      </c>
      <c r="N33" s="218">
        <f>IFERROR(AVERAGE(C33:L33),0)</f>
        <v>148.05147205201621</v>
      </c>
      <c r="O33" s="218">
        <f t="shared" si="1"/>
        <v>112.56140350877193</v>
      </c>
      <c r="Q33" s="207"/>
    </row>
    <row r="34" spans="2:17">
      <c r="M34" s="197"/>
      <c r="N34" s="204"/>
      <c r="O34" s="197"/>
    </row>
    <row r="35" spans="2:17">
      <c r="B35" s="198" t="s">
        <v>8628</v>
      </c>
      <c r="C35" s="206">
        <f>IFERROR(HistoricalFS!C14/HistoricalFS!C83,0)</f>
        <v>25.463607594936708</v>
      </c>
      <c r="D35" s="206">
        <f>IFERROR(HistoricalFS!D14/HistoricalFS!D83,0)</f>
        <v>30.56405529953917</v>
      </c>
      <c r="E35" s="206">
        <f>IFERROR(HistoricalFS!E14/HistoricalFS!E83,0)</f>
        <v>27.133587786259543</v>
      </c>
      <c r="F35" s="206">
        <f>IFERROR(HistoricalFS!F14/HistoricalFS!F83,0)</f>
        <v>21.646475770925111</v>
      </c>
      <c r="G35" s="206">
        <f>IFERROR(HistoricalFS!G14/HistoricalFS!G83,0)</f>
        <v>34.624020887728463</v>
      </c>
      <c r="H35" s="206">
        <f>IFERROR(HistoricalFS!H14/HistoricalFS!H83,0)</f>
        <v>26.750853242320819</v>
      </c>
      <c r="I35" s="206">
        <f>IFERROR(HistoricalFS!I14/HistoricalFS!I83,0)</f>
        <v>23.455277280858677</v>
      </c>
      <c r="J35" s="206">
        <f>IFERROR(HistoricalFS!J14/HistoricalFS!J83,0)</f>
        <v>19.67521922702176</v>
      </c>
      <c r="K35" s="206">
        <f>IFERROR(HistoricalFS!K14/HistoricalFS!K83,0)</f>
        <v>20.652652652652652</v>
      </c>
      <c r="L35" s="206">
        <f>IFERROR(HistoricalFS!L14/HistoricalFS!L83,0)</f>
        <v>16.52814873003404</v>
      </c>
      <c r="N35" s="218">
        <f t="shared" si="2"/>
        <v>24.649389847227695</v>
      </c>
      <c r="O35" s="218">
        <f t="shared" si="1"/>
        <v>24.459442437897692</v>
      </c>
    </row>
    <row r="36" spans="2:17">
      <c r="B36" s="196" t="s">
        <v>8629</v>
      </c>
      <c r="C36" s="207">
        <f>IFERROR(HistoricalFS!C14/HistoricalFS!C74,0)</f>
        <v>4.0017406440382945</v>
      </c>
      <c r="D36" s="207">
        <f>IFERROR(HistoricalFS!D14/HistoricalFS!D74,0)</f>
        <v>3.818307426597582</v>
      </c>
      <c r="E36" s="207">
        <f>IFERROR(HistoricalFS!E14/HistoricalFS!E74,0)</f>
        <v>3.3593233153766184</v>
      </c>
      <c r="F36" s="207">
        <f>IFERROR(HistoricalFS!F14/HistoricalFS!F74,0)</f>
        <v>3.6865797617931162</v>
      </c>
      <c r="G36" s="207">
        <f>IFERROR(HistoricalFS!G14/HistoricalFS!G74,0)</f>
        <v>3.3363804092586382</v>
      </c>
      <c r="H36" s="207">
        <f>IFERROR(HistoricalFS!H14/HistoricalFS!H74,0)</f>
        <v>2.2324124181144973</v>
      </c>
      <c r="I36" s="207">
        <f>IFERROR(HistoricalFS!I14/HistoricalFS!I74,0)</f>
        <v>2.5706303303597688</v>
      </c>
      <c r="J36" s="207">
        <f>IFERROR(HistoricalFS!J14/HistoricalFS!J74,0)</f>
        <v>2.8106151990349817</v>
      </c>
      <c r="K36" s="207">
        <f>IFERROR(HistoricalFS!K14/HistoricalFS!K74,0)</f>
        <v>2.4002792104548805</v>
      </c>
      <c r="L36" s="207">
        <f>IFERROR(HistoricalFS!L14/HistoricalFS!L74,0)</f>
        <v>2.1907125255960853</v>
      </c>
      <c r="N36" s="218">
        <f t="shared" si="2"/>
        <v>3.040698124062446</v>
      </c>
      <c r="O36" s="218">
        <f t="shared" si="1"/>
        <v>3.0734978041468102</v>
      </c>
    </row>
    <row r="37" spans="2:17">
      <c r="B37" s="196" t="s">
        <v>47</v>
      </c>
      <c r="C37" s="207">
        <f>IFERROR(HistoricalFS!C14/HistoricalFS!C84,0)</f>
        <v>11.807043286867204</v>
      </c>
      <c r="D37" s="207">
        <f>IFERROR(HistoricalFS!D14/HistoricalFS!D84,0)</f>
        <v>13.050767414403778</v>
      </c>
      <c r="E37" s="207">
        <f>IFERROR(HistoricalFS!E14/HistoricalFS!E84,0)</f>
        <v>14.144448865897333</v>
      </c>
      <c r="F37" s="207">
        <f>IFERROR(HistoricalFS!F14/HistoricalFS!F84,0)</f>
        <v>15.271950271950272</v>
      </c>
      <c r="G37" s="207">
        <f>IFERROR(HistoricalFS!G14/HistoricalFS!G84,0)</f>
        <v>14.377665341525118</v>
      </c>
      <c r="H37" s="207">
        <f>IFERROR(HistoricalFS!H14/HistoricalFS!H84,0)</f>
        <v>13.139983235540655</v>
      </c>
      <c r="I37" s="207">
        <f>IFERROR(HistoricalFS!I14/HistoricalFS!I84,0)</f>
        <v>12.80419921875</v>
      </c>
      <c r="J37" s="207">
        <f>IFERROR(HistoricalFS!J14/HistoricalFS!J84,0)</f>
        <v>14.250764525993883</v>
      </c>
      <c r="K37" s="207">
        <f>IFERROR(HistoricalFS!K14/HistoricalFS!K84,0)</f>
        <v>15.389358528095475</v>
      </c>
      <c r="L37" s="207">
        <f>IFERROR(HistoricalFS!L14/HistoricalFS!L84,0)</f>
        <v>14.296942242355605</v>
      </c>
      <c r="N37" s="218">
        <f t="shared" si="2"/>
        <v>13.853312293137932</v>
      </c>
      <c r="O37" s="218">
        <f t="shared" si="1"/>
        <v>14.197606695945609</v>
      </c>
    </row>
    <row r="38" spans="2:17">
      <c r="B38" s="196" t="s">
        <v>8630</v>
      </c>
      <c r="C38" s="207">
        <f>IFERROR(HistoricalFS!C14/HistoricalFS!C77,0)</f>
        <v>9.8790669122160839</v>
      </c>
      <c r="D38" s="207">
        <f>IFERROR(HistoricalFS!D14/HistoricalFS!D77,0)</f>
        <v>7.5044127630685677</v>
      </c>
      <c r="E38" s="207">
        <f>IFERROR(HistoricalFS!E14/HistoricalFS!E77,0)</f>
        <v>7.8500441696113077</v>
      </c>
      <c r="F38" s="207">
        <f>IFERROR(HistoricalFS!F14/HistoricalFS!F77,0)</f>
        <v>8.3372216330858961</v>
      </c>
      <c r="G38" s="207">
        <f>IFERROR(HistoricalFS!G14/HistoricalFS!G77,0)</f>
        <v>7.2609965322139081</v>
      </c>
      <c r="H38" s="207">
        <f>IFERROR(HistoricalFS!H14/HistoricalFS!H77,0)</f>
        <v>0.91417685593763975</v>
      </c>
      <c r="I38" s="207">
        <f>IFERROR(HistoricalFS!I14/HistoricalFS!I77,0)</f>
        <v>1.018903114254075</v>
      </c>
      <c r="J38" s="207">
        <f>IFERROR(HistoricalFS!J14/HistoricalFS!J77,0)</f>
        <v>1.1500056949770303</v>
      </c>
      <c r="K38" s="207">
        <f>IFERROR(HistoricalFS!K14/HistoricalFS!K77,0)</f>
        <v>1.1516820482286394</v>
      </c>
      <c r="L38" s="207">
        <f>IFERROR(HistoricalFS!L14/HistoricalFS!L77,0)</f>
        <v>1.1617005613324745</v>
      </c>
      <c r="N38" s="218">
        <f t="shared" si="2"/>
        <v>4.6228210284925622</v>
      </c>
      <c r="O38" s="218">
        <f t="shared" si="1"/>
        <v>4.2113485467731913</v>
      </c>
    </row>
    <row r="39" spans="2:17">
      <c r="B39" s="202" t="s">
        <v>8631</v>
      </c>
      <c r="C39" s="205">
        <f>IFERROR(HistoricalFS!C14/SUM(HistoricalFS!C71:C72),0)</f>
        <v>4.8966986155484555</v>
      </c>
      <c r="D39" s="205">
        <f>IFERROR(HistoricalFS!D14/SUM(HistoricalFS!D71:D72),0)</f>
        <v>4.9172597864768681</v>
      </c>
      <c r="E39" s="205">
        <f>IFERROR(HistoricalFS!E14/SUM(HistoricalFS!E71:E72),0)</f>
        <v>4.8818843565444308</v>
      </c>
      <c r="F39" s="205">
        <f>IFERROR(HistoricalFS!F14/SUM(HistoricalFS!F71:F72),0)</f>
        <v>4.9968221685521801</v>
      </c>
      <c r="G39" s="205">
        <f>IFERROR(HistoricalFS!G14/SUM(HistoricalFS!G71:G72),0)</f>
        <v>4.8344877870944218</v>
      </c>
      <c r="H39" s="205">
        <f>IFERROR(HistoricalFS!H14/SUM(HistoricalFS!H71:H72),0)</f>
        <v>0.98644963711876499</v>
      </c>
      <c r="I39" s="205">
        <f>IFERROR(HistoricalFS!I14/SUM(HistoricalFS!I71:I72),0)</f>
        <v>1.0689957399971464</v>
      </c>
      <c r="J39" s="205">
        <f>IFERROR(HistoricalFS!J14/SUM(HistoricalFS!J71:J72),0)</f>
        <v>1.2042779898218829</v>
      </c>
      <c r="K39" s="205">
        <f>IFERROR(HistoricalFS!K14/SUM(HistoricalFS!K71:K72),0)</f>
        <v>1.2084813932601819</v>
      </c>
      <c r="L39" s="205">
        <f>IFERROR(HistoricalFS!L14/SUM(HistoricalFS!L71:L72),0)</f>
        <v>1.2777013076393668</v>
      </c>
      <c r="N39" s="218">
        <f t="shared" si="2"/>
        <v>3.0273058782053694</v>
      </c>
      <c r="O39" s="218">
        <f t="shared" si="1"/>
        <v>3.0560945473668943</v>
      </c>
    </row>
    <row r="40" spans="2:17">
      <c r="L40" s="198"/>
      <c r="M40" s="198"/>
      <c r="N40" s="199"/>
      <c r="O40" s="198"/>
    </row>
    <row r="41" spans="2:17">
      <c r="B41" s="208" t="s">
        <v>8632</v>
      </c>
      <c r="C41" s="197"/>
      <c r="D41" s="197"/>
      <c r="E41" s="197"/>
      <c r="F41" s="197"/>
      <c r="G41" s="197"/>
      <c r="H41" s="197"/>
      <c r="I41" s="197"/>
      <c r="J41" s="197"/>
      <c r="K41" s="197"/>
      <c r="L41" s="197"/>
      <c r="M41" s="197"/>
      <c r="N41" s="204"/>
      <c r="O41" s="197"/>
    </row>
    <row r="42" spans="2:17">
      <c r="B42" s="196" t="s">
        <v>46</v>
      </c>
      <c r="C42" s="209">
        <f>IFERROR(365/C35,0)</f>
        <v>14.334182563847637</v>
      </c>
      <c r="D42" s="209">
        <f t="shared" ref="D42:L44" si="4">IFERROR(365/D35,0)</f>
        <v>11.942132561365419</v>
      </c>
      <c r="E42" s="209">
        <f t="shared" si="4"/>
        <v>13.4519623013082</v>
      </c>
      <c r="F42" s="209">
        <f t="shared" si="4"/>
        <v>16.861867209361485</v>
      </c>
      <c r="G42" s="209">
        <f t="shared" si="4"/>
        <v>10.541814342809742</v>
      </c>
      <c r="H42" s="209">
        <f t="shared" si="4"/>
        <v>13.644424598111764</v>
      </c>
      <c r="I42" s="209">
        <f t="shared" si="4"/>
        <v>15.561529954619989</v>
      </c>
      <c r="J42" s="209">
        <f t="shared" si="4"/>
        <v>18.551254539451964</v>
      </c>
      <c r="K42" s="209">
        <f t="shared" si="4"/>
        <v>17.673274525009695</v>
      </c>
      <c r="L42" s="209">
        <f t="shared" si="4"/>
        <v>22.08353796676225</v>
      </c>
      <c r="N42" s="217">
        <f t="shared" si="2"/>
        <v>15.464598056264816</v>
      </c>
      <c r="O42" s="217">
        <f t="shared" ref="O42:O49" si="5">IFERROR(MEDIAN(C42:L42),0)</f>
        <v>14.947856259233813</v>
      </c>
    </row>
    <row r="43" spans="2:17">
      <c r="B43" s="196" t="s">
        <v>8633</v>
      </c>
      <c r="C43" s="209">
        <f>IFERROR(365/C36,0)</f>
        <v>91.210308829926049</v>
      </c>
      <c r="D43" s="209">
        <f t="shared" si="4"/>
        <v>95.592093359869736</v>
      </c>
      <c r="E43" s="209">
        <f t="shared" si="4"/>
        <v>108.65283443522296</v>
      </c>
      <c r="F43" s="209">
        <f t="shared" si="4"/>
        <v>99.007758839989833</v>
      </c>
      <c r="G43" s="209">
        <f t="shared" si="4"/>
        <v>109.39999497272704</v>
      </c>
      <c r="H43" s="209">
        <f t="shared" si="4"/>
        <v>163.50025516713447</v>
      </c>
      <c r="I43" s="209">
        <f t="shared" si="4"/>
        <v>141.98852152690384</v>
      </c>
      <c r="J43" s="209">
        <f t="shared" si="4"/>
        <v>129.86480686695279</v>
      </c>
      <c r="K43" s="209">
        <f t="shared" si="4"/>
        <v>152.06564236784283</v>
      </c>
      <c r="L43" s="209">
        <f t="shared" si="4"/>
        <v>166.61245861123871</v>
      </c>
      <c r="N43" s="217">
        <f t="shared" si="2"/>
        <v>125.78946749778083</v>
      </c>
      <c r="O43" s="217">
        <f t="shared" si="5"/>
        <v>119.63240091983991</v>
      </c>
    </row>
    <row r="44" spans="2:17">
      <c r="B44" s="196" t="s">
        <v>8634</v>
      </c>
      <c r="C44" s="209">
        <f>IFERROR(365/C37,0)</f>
        <v>30.913751320449887</v>
      </c>
      <c r="D44" s="209">
        <f t="shared" si="4"/>
        <v>27.967703998552562</v>
      </c>
      <c r="E44" s="209">
        <f t="shared" si="4"/>
        <v>25.805176536784359</v>
      </c>
      <c r="F44" s="209">
        <f t="shared" si="4"/>
        <v>23.90002543881964</v>
      </c>
      <c r="G44" s="209">
        <f t="shared" si="4"/>
        <v>25.386597290299875</v>
      </c>
      <c r="H44" s="209">
        <f t="shared" si="4"/>
        <v>27.777813217657563</v>
      </c>
      <c r="I44" s="209">
        <f t="shared" si="4"/>
        <v>28.506273119017656</v>
      </c>
      <c r="J44" s="209">
        <f t="shared" si="4"/>
        <v>25.612660944206009</v>
      </c>
      <c r="K44" s="209">
        <f t="shared" si="4"/>
        <v>23.717687734263926</v>
      </c>
      <c r="L44" s="209">
        <f t="shared" si="4"/>
        <v>25.529934570111376</v>
      </c>
      <c r="N44" s="217">
        <f t="shared" si="2"/>
        <v>26.511762417016286</v>
      </c>
      <c r="O44" s="217">
        <f t="shared" si="5"/>
        <v>25.708918740495186</v>
      </c>
    </row>
    <row r="45" spans="2:17">
      <c r="B45" s="202" t="s">
        <v>8635</v>
      </c>
      <c r="C45" s="210">
        <f>SUM(C42,C44)-C43</f>
        <v>-45.962374945628525</v>
      </c>
      <c r="D45" s="210">
        <f t="shared" ref="D45:L45" si="6">SUM(D42,D44)-D43</f>
        <v>-55.682256799951759</v>
      </c>
      <c r="E45" s="210">
        <f t="shared" si="6"/>
        <v>-69.395695597130398</v>
      </c>
      <c r="F45" s="210">
        <f t="shared" si="6"/>
        <v>-58.245866191808709</v>
      </c>
      <c r="G45" s="210">
        <f t="shared" si="6"/>
        <v>-73.471583339617425</v>
      </c>
      <c r="H45" s="210">
        <f t="shared" si="6"/>
        <v>-122.07801735136513</v>
      </c>
      <c r="I45" s="210">
        <f t="shared" si="6"/>
        <v>-97.92071845326619</v>
      </c>
      <c r="J45" s="210">
        <f t="shared" si="6"/>
        <v>-85.700891383294817</v>
      </c>
      <c r="K45" s="210">
        <f t="shared" si="6"/>
        <v>-110.67468010856921</v>
      </c>
      <c r="L45" s="210">
        <f t="shared" si="6"/>
        <v>-118.99898607436508</v>
      </c>
      <c r="N45" s="217">
        <f t="shared" si="2"/>
        <v>-83.813107024499715</v>
      </c>
      <c r="O45" s="217">
        <f t="shared" si="5"/>
        <v>-79.586237361456114</v>
      </c>
    </row>
    <row r="46" spans="2:17">
      <c r="M46" s="197"/>
      <c r="N46" s="204"/>
      <c r="O46" s="197"/>
    </row>
    <row r="47" spans="2:17">
      <c r="B47" s="198" t="s">
        <v>8636</v>
      </c>
      <c r="C47" s="199">
        <f>IFERROR(HistoricalFS!C94/HistoricalFS!C14,0)</f>
        <v>0.1295905051885913</v>
      </c>
      <c r="D47" s="199">
        <f>IFERROR(HistoricalFS!D94/HistoricalFS!D14,0)</f>
        <v>0.15635365780109764</v>
      </c>
      <c r="E47" s="199">
        <f>IFERROR(HistoricalFS!E94/HistoricalFS!E14,0)</f>
        <v>0.17045998030665355</v>
      </c>
      <c r="F47" s="199">
        <f>IFERROR(HistoricalFS!F94/HistoricalFS!F14,0)</f>
        <v>0.14754515390485881</v>
      </c>
      <c r="G47" s="199">
        <f>IFERROR(HistoricalFS!G94/HistoricalFS!G14,0)</f>
        <v>0.19161450870975039</v>
      </c>
      <c r="H47" s="199">
        <f>IFERROR(HistoricalFS!H94/HistoricalFS!H14,0)</f>
        <v>0.19484137109806923</v>
      </c>
      <c r="I47" s="199">
        <f>IFERROR(HistoricalFS!I94/HistoricalFS!I14,0)</f>
        <v>0.1725203066010754</v>
      </c>
      <c r="J47" s="199">
        <f>IFERROR(HistoricalFS!J94/HistoricalFS!J14,0)</f>
        <v>0.16492241663915483</v>
      </c>
      <c r="K47" s="199">
        <f>IFERROR(HistoricalFS!K94/HistoricalFS!K14,0)</f>
        <v>0.2499192193356598</v>
      </c>
      <c r="L47" s="199">
        <f>IFERROR(HistoricalFS!L94/HistoricalFS!L14,0)</f>
        <v>0.18830500150504587</v>
      </c>
      <c r="M47" s="198"/>
      <c r="N47" s="199">
        <f t="shared" si="2"/>
        <v>0.17660721210899566</v>
      </c>
      <c r="O47" s="199">
        <f t="shared" si="5"/>
        <v>0.17149014345386449</v>
      </c>
    </row>
    <row r="48" spans="2:17">
      <c r="B48" s="196" t="s">
        <v>8637</v>
      </c>
      <c r="C48" s="201">
        <f>IFERROR(HistoricalFS!C94/HistoricalFS!C88,0)</f>
        <v>0.28195768268775773</v>
      </c>
      <c r="D48" s="201">
        <f>IFERROR(HistoricalFS!D94/HistoricalFS!D88,0)</f>
        <v>0.33012861326881449</v>
      </c>
      <c r="E48" s="201">
        <f>IFERROR(HistoricalFS!E94/HistoricalFS!E88,0)</f>
        <v>0.33921173440824098</v>
      </c>
      <c r="F48" s="201">
        <f>IFERROR(HistoricalFS!F94/HistoricalFS!F88,0)</f>
        <v>0.31134253046325622</v>
      </c>
      <c r="G48" s="201">
        <f>IFERROR(HistoricalFS!G94/HistoricalFS!G88,0)</f>
        <v>0.3782563390065995</v>
      </c>
      <c r="H48" s="201">
        <f>IFERROR(HistoricalFS!H94/HistoricalFS!H88,0)</f>
        <v>0.13329938900203667</v>
      </c>
      <c r="I48" s="201">
        <f>IFERROR(HistoricalFS!I94/HistoricalFS!I88,0)</f>
        <v>0.12832950387201089</v>
      </c>
      <c r="J48" s="201">
        <f>IFERROR(HistoricalFS!J94/HistoricalFS!J88,0)</f>
        <v>0.13671880345389109</v>
      </c>
      <c r="K48" s="201">
        <f>IFERROR(HistoricalFS!K94/HistoricalFS!K88,0)</f>
        <v>0.19708494183898381</v>
      </c>
      <c r="L48" s="201">
        <f>IFERROR(HistoricalFS!L94/HistoricalFS!L88,0)</f>
        <v>0.14882987115435184</v>
      </c>
      <c r="N48" s="201">
        <f t="shared" si="2"/>
        <v>0.23851594091559436</v>
      </c>
      <c r="O48" s="201">
        <f t="shared" si="5"/>
        <v>0.23952131226337076</v>
      </c>
    </row>
    <row r="49" spans="2:15">
      <c r="B49" s="202" t="s">
        <v>8638</v>
      </c>
      <c r="C49" s="203">
        <f>IFERROR(HistoricalFS!C94/HistoricalFS!C73,0)</f>
        <v>23.564971751412429</v>
      </c>
      <c r="D49" s="203">
        <f>IFERROR(HistoricalFS!D94/HistoricalFS!D73,0)</f>
        <v>18.71841155234657</v>
      </c>
      <c r="E49" s="203">
        <f>IFERROR(HistoricalFS!E94/HistoricalFS!E73,0)</f>
        <v>0</v>
      </c>
      <c r="F49" s="203">
        <f>IFERROR(HistoricalFS!F94/HistoricalFS!F73,0)</f>
        <v>58.585858585858588</v>
      </c>
      <c r="G49" s="203">
        <f>IFERROR(HistoricalFS!G94/HistoricalFS!G73,0)</f>
        <v>0</v>
      </c>
      <c r="H49" s="203">
        <f>IFERROR(HistoricalFS!H94/HistoricalFS!H73,0)</f>
        <v>0</v>
      </c>
      <c r="I49" s="203">
        <f>IFERROR(HistoricalFS!I94/HistoricalFS!I73,0)</f>
        <v>8.6749760306807282</v>
      </c>
      <c r="J49" s="203">
        <f>IFERROR(HistoricalFS!J94/HistoricalFS!J73,0)</f>
        <v>8.1960623461853981</v>
      </c>
      <c r="K49" s="203">
        <f>IFERROR(HistoricalFS!K94/HistoricalFS!K73,0)</f>
        <v>10.423854447439354</v>
      </c>
      <c r="L49" s="203">
        <f>IFERROR(HistoricalFS!L94/HistoricalFS!L73,0)</f>
        <v>7.2123786407766994</v>
      </c>
      <c r="M49" s="202"/>
      <c r="N49" s="203">
        <f t="shared" si="2"/>
        <v>13.537651335469977</v>
      </c>
      <c r="O49" s="203">
        <f t="shared" si="5"/>
        <v>8.4355191884330623</v>
      </c>
    </row>
  </sheetData>
  <mergeCells count="1">
    <mergeCell ref="B10:O10"/>
  </mergeCells>
  <pageMargins left="0.51181102362204722" right="0.51181102362204722" top="0.74803149606299213" bottom="0.74803149606299213" header="0.31496062992125984" footer="0.31496062992125984"/>
  <pageSetup scale="62" fitToHeight="0" orientation="portrait" r:id="rId1"/>
  <drawing r:id="rId2"/>
  <extLst>
    <ext xmlns:x14="http://schemas.microsoft.com/office/spreadsheetml/2009/9/main" uri="{05C60535-1F16-4fd2-B633-F4F36F0B64E0}">
      <x14:sparklineGroups xmlns:xm="http://schemas.microsoft.com/office/excel/2006/main">
        <x14:sparklineGroup displayEmptyCellsAs="gap" markers="1" xr2:uid="{EBB03A31-1ED4-4472-B29F-5A725534B55A}">
          <x14:colorSeries rgb="FF0070C0"/>
          <x14:colorNegative rgb="FF000000"/>
          <x14:colorAxis rgb="FF000000"/>
          <x14:colorMarkers rgb="FF000000"/>
          <x14:colorFirst rgb="FF000000"/>
          <x14:colorLast rgb="FF000000"/>
          <x14:colorHigh rgb="FF000000"/>
          <x14:colorLow rgb="FF000000"/>
          <x14:sparklines>
            <x14:sparkline>
              <xm:f>'Ratio Analysis'!D13:L13</xm:f>
              <xm:sqref>M13</xm:sqref>
            </x14:sparkline>
            <x14:sparkline>
              <xm:f>'Ratio Analysis'!D14:L14</xm:f>
              <xm:sqref>M14</xm:sqref>
            </x14:sparkline>
            <x14:sparkline>
              <xm:f>'Ratio Analysis'!D15:L15</xm:f>
              <xm:sqref>M15</xm:sqref>
            </x14:sparkline>
            <x14:sparkline>
              <xm:f>'Ratio Analysis'!D16:L16</xm:f>
              <xm:sqref>M16</xm:sqref>
            </x14:sparkline>
            <x14:sparkline>
              <xm:f>'Ratio Analysis'!D17:L17</xm:f>
              <xm:sqref>M17</xm:sqref>
            </x14:sparkline>
          </x14:sparklines>
        </x14:sparklineGroup>
        <x14:sparklineGroup displayEmptyCellsAs="gap" markers="1" xr2:uid="{750087FA-BC83-486A-B8A2-796AC547B8F0}">
          <x14:colorSeries rgb="FF0070C0"/>
          <x14:colorNegative rgb="FF000000"/>
          <x14:colorAxis rgb="FF000000"/>
          <x14:colorMarkers rgb="FF000000"/>
          <x14:colorFirst rgb="FF000000"/>
          <x14:colorLast rgb="FF000000"/>
          <x14:colorHigh rgb="FF000000"/>
          <x14:colorLow rgb="FF000000"/>
          <x14:sparklines>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s>
        </x14:sparklineGroup>
        <x14:sparklineGroup displayEmptyCellsAs="gap" markers="1" xr2:uid="{2072BD73-9242-433A-AFED-C495D8BB958A}">
          <x14:colorSeries rgb="FF0070C0"/>
          <x14:colorNegative rgb="FF000000"/>
          <x14:colorAxis rgb="FF000000"/>
          <x14:colorMarkers rgb="FF000000"/>
          <x14:colorFirst rgb="FF000000"/>
          <x14:colorLast rgb="FF000000"/>
          <x14:colorHigh rgb="FF000000"/>
          <x14:colorLow rgb="FF000000"/>
          <x14:sparklines>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
              <xm:f>'Ratio Analysis'!C47:L47</xm:f>
              <xm:sqref>M47</xm:sqref>
            </x14:sparkline>
            <x14:sparkline>
              <xm:f>'Ratio Analysis'!C48:L48</xm:f>
              <xm:sqref>M48</xm:sqref>
            </x14:sparkline>
            <x14:sparkline>
              <xm:f>'Ratio Analysis'!C49:L49</xm:f>
              <xm:sqref>M49</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95AC-B2FD-4E1E-9635-4842FDD11241}">
  <sheetPr>
    <tabColor rgb="FF7030A0"/>
    <pageSetUpPr fitToPage="1"/>
  </sheetPr>
  <dimension ref="B1:O34"/>
  <sheetViews>
    <sheetView showGridLines="0" workbookViewId="0">
      <selection activeCell="B1" sqref="B1:O26"/>
    </sheetView>
  </sheetViews>
  <sheetFormatPr defaultRowHeight="14.4"/>
  <cols>
    <col min="1" max="1" width="1.88671875" customWidth="1"/>
    <col min="2" max="2" width="13.21875" customWidth="1"/>
    <col min="3" max="3" width="8.21875" customWidth="1"/>
    <col min="4" max="4" width="10.33203125" customWidth="1"/>
    <col min="5" max="5" width="15.21875" customWidth="1"/>
    <col min="6" max="6" width="2.109375" customWidth="1"/>
    <col min="7" max="7" width="13.33203125" customWidth="1"/>
    <col min="9" max="9" width="8.5546875" bestFit="1" customWidth="1"/>
    <col min="10" max="10" width="15" bestFit="1" customWidth="1"/>
    <col min="11" max="11" width="2.77734375" customWidth="1"/>
    <col min="12" max="12" width="11.109375" style="20" bestFit="1" customWidth="1"/>
    <col min="14" max="14" width="11.6640625" customWidth="1"/>
    <col min="15" max="15" width="19.109375" customWidth="1"/>
  </cols>
  <sheetData>
    <row r="1" spans="2:15">
      <c r="B1" s="179"/>
      <c r="C1" s="179"/>
      <c r="D1" s="179"/>
      <c r="E1" s="179"/>
      <c r="F1" s="179"/>
      <c r="G1" s="179"/>
      <c r="H1" s="179"/>
      <c r="I1" s="179"/>
      <c r="J1" s="179"/>
      <c r="K1" s="179"/>
      <c r="L1" s="179"/>
      <c r="M1" s="179"/>
      <c r="N1" s="179"/>
      <c r="O1" s="179"/>
    </row>
    <row r="2" spans="2:15" ht="6.6" customHeight="1">
      <c r="B2" s="55"/>
      <c r="C2" s="55"/>
      <c r="D2" s="55"/>
      <c r="E2" s="55"/>
      <c r="F2" s="55"/>
      <c r="G2" s="55"/>
      <c r="H2" s="55"/>
      <c r="I2" s="55"/>
    </row>
    <row r="3" spans="2:15" ht="28.8">
      <c r="B3" s="191" t="str">
        <f>'Data Sheet'!B1</f>
        <v>HINDUSTAN UNILEVER LTD</v>
      </c>
      <c r="C3" s="55"/>
      <c r="D3" s="55"/>
      <c r="E3" s="55"/>
      <c r="F3" s="55"/>
      <c r="G3" s="55"/>
      <c r="H3" s="55"/>
      <c r="I3" s="55"/>
    </row>
    <row r="4" spans="2:15">
      <c r="B4" s="55" t="str">
        <f>CONCATENATE("(",B3," |"," BSE Code :",'Data Sheet'!B4,")")</f>
        <v>(HINDUSTAN UNILEVER LTD | BSE Code :500696)</v>
      </c>
      <c r="C4" s="55"/>
      <c r="D4" s="55"/>
      <c r="E4" s="55"/>
      <c r="F4" s="55"/>
      <c r="G4" s="55"/>
      <c r="H4" s="55"/>
      <c r="I4" s="55"/>
    </row>
    <row r="5" spans="2:15" ht="15.6">
      <c r="B5" s="181" t="str">
        <f>CONCATENATE(,"INR ",'Data Sheet'!B8)</f>
        <v>INR 2528.9</v>
      </c>
      <c r="C5" s="55"/>
      <c r="D5" s="55"/>
      <c r="E5" s="55"/>
      <c r="F5" s="55"/>
      <c r="G5" s="55"/>
      <c r="H5" s="55"/>
      <c r="I5" s="55"/>
    </row>
    <row r="6" spans="2:15">
      <c r="B6" s="380" t="s">
        <v>8834</v>
      </c>
      <c r="C6" s="55"/>
      <c r="D6" s="55"/>
      <c r="E6" s="55"/>
      <c r="F6" s="55"/>
      <c r="G6" s="55"/>
      <c r="H6" s="55"/>
      <c r="I6" s="55"/>
    </row>
    <row r="7" spans="2:15" ht="10.8" customHeight="1">
      <c r="B7" s="380"/>
      <c r="C7" s="55"/>
      <c r="D7" s="55"/>
      <c r="E7" s="55"/>
      <c r="F7" s="55"/>
      <c r="G7" s="55"/>
      <c r="H7" s="55"/>
      <c r="I7" s="55"/>
    </row>
    <row r="8" spans="2:15" ht="6" customHeight="1">
      <c r="B8" s="179"/>
      <c r="C8" s="179"/>
      <c r="D8" s="179"/>
      <c r="E8" s="179"/>
      <c r="F8" s="179"/>
      <c r="G8" s="179"/>
      <c r="H8" s="179"/>
      <c r="I8" s="179"/>
      <c r="J8" s="179"/>
      <c r="K8" s="179"/>
      <c r="L8" s="179"/>
      <c r="M8" s="179"/>
      <c r="N8" s="179"/>
      <c r="O8" s="179"/>
    </row>
    <row r="9" spans="2:15">
      <c r="B9" s="472" t="str">
        <f>'Data Sheet'!$B$1&amp;" - "&amp;"EBITDA"&amp;" Forecasting"</f>
        <v>HINDUSTAN UNILEVER LTD - EBITDA Forecasting</v>
      </c>
      <c r="C9" s="472"/>
      <c r="D9" s="472"/>
      <c r="E9" s="472"/>
      <c r="F9" s="196"/>
      <c r="G9" s="472" t="str">
        <f>'Data Sheet'!$B$1&amp;" - "&amp;"EBITDA"&amp;" Forecasting"</f>
        <v>HINDUSTAN UNILEVER LTD - EBITDA Forecasting</v>
      </c>
      <c r="H9" s="472"/>
      <c r="I9" s="472"/>
      <c r="J9" s="472"/>
      <c r="K9" s="196"/>
      <c r="L9" s="472" t="str">
        <f>'Data Sheet'!$B$1&amp;" - "&amp;"Earnings Per Share"&amp;" Forecasting"</f>
        <v>HINDUSTAN UNILEVER LTD - Earnings Per Share Forecasting</v>
      </c>
      <c r="M9" s="472"/>
      <c r="N9" s="472"/>
      <c r="O9" s="472"/>
    </row>
    <row r="10" spans="2:15" ht="16.2" customHeight="1">
      <c r="B10" s="236" t="s">
        <v>8639</v>
      </c>
      <c r="C10" s="237" t="s">
        <v>8640</v>
      </c>
      <c r="D10" s="238" t="s">
        <v>6</v>
      </c>
      <c r="E10" s="239" t="s">
        <v>22</v>
      </c>
      <c r="F10" s="223"/>
      <c r="G10" s="236" t="s">
        <v>8639</v>
      </c>
      <c r="H10" s="238" t="s">
        <v>8640</v>
      </c>
      <c r="I10" s="237" t="s">
        <v>200</v>
      </c>
      <c r="J10" s="239" t="s">
        <v>8641</v>
      </c>
      <c r="K10" s="223"/>
      <c r="L10" s="240" t="s">
        <v>8639</v>
      </c>
      <c r="M10" s="237" t="s">
        <v>8640</v>
      </c>
      <c r="N10" s="237" t="s">
        <v>57</v>
      </c>
      <c r="O10" s="239" t="s">
        <v>22</v>
      </c>
    </row>
    <row r="11" spans="2:15">
      <c r="B11" s="219">
        <v>1</v>
      </c>
      <c r="C11" s="220">
        <f>'Data Sheet'!$B$16</f>
        <v>42460</v>
      </c>
      <c r="D11" s="224" cm="1">
        <f t="array" ref="D11:D20">TRANSPOSE('Data Sheet'!B17:K17)</f>
        <v>32186</v>
      </c>
      <c r="E11" s="196"/>
      <c r="F11" s="196"/>
      <c r="G11" s="219">
        <v>1</v>
      </c>
      <c r="H11" s="230">
        <f>'Data Sheet'!$B$16</f>
        <v>42460</v>
      </c>
      <c r="I11" s="225" cm="1">
        <f t="array" ref="I11:I20">TRANSPOSE('Data Sheet'!B33:K33)</f>
        <v>6396</v>
      </c>
      <c r="J11" s="196"/>
      <c r="K11" s="196"/>
      <c r="L11" s="219">
        <v>1</v>
      </c>
      <c r="M11" s="220">
        <f>'Data Sheet'!$B$16</f>
        <v>42460</v>
      </c>
      <c r="N11" s="224" cm="1">
        <f t="array" ref="N11:N20">TRANSPOSE(HistoricalFS!C49:L49)</f>
        <v>16.937011876704101</v>
      </c>
      <c r="O11" s="196"/>
    </row>
    <row r="12" spans="2:15">
      <c r="B12" s="219">
        <f>B11+1</f>
        <v>2</v>
      </c>
      <c r="C12" s="220">
        <f>C11+365</f>
        <v>42825</v>
      </c>
      <c r="D12" s="224">
        <v>33162</v>
      </c>
      <c r="E12" s="200">
        <f>D12/D11-1</f>
        <v>3.03237432424035E-2</v>
      </c>
      <c r="F12" s="196"/>
      <c r="G12" s="219">
        <f>G11+1</f>
        <v>2</v>
      </c>
      <c r="H12" s="230">
        <f>H11+365</f>
        <v>42825</v>
      </c>
      <c r="I12" s="225">
        <v>6920</v>
      </c>
      <c r="J12" s="200">
        <f>I12/I11-1</f>
        <v>8.1926203877423331E-2</v>
      </c>
      <c r="K12" s="196"/>
      <c r="L12" s="219">
        <f>L11+1</f>
        <v>2</v>
      </c>
      <c r="M12" s="220">
        <f>M11+365</f>
        <v>42825</v>
      </c>
      <c r="N12" s="224">
        <v>17.945756133622879</v>
      </c>
      <c r="O12" s="200">
        <f>N12/N11-1</f>
        <v>5.9558572920778818E-2</v>
      </c>
    </row>
    <row r="13" spans="2:15">
      <c r="B13" s="219">
        <f t="shared" ref="B13:B18" si="0">B12+1</f>
        <v>3</v>
      </c>
      <c r="C13" s="220">
        <f t="shared" ref="C13:C25" si="1">C12+365</f>
        <v>43190</v>
      </c>
      <c r="D13" s="224">
        <v>35545</v>
      </c>
      <c r="E13" s="200">
        <f t="shared" ref="E13:E25" si="2">D13/D12-1</f>
        <v>7.1859357095470644E-2</v>
      </c>
      <c r="F13" s="196"/>
      <c r="G13" s="219">
        <f t="shared" ref="G13:G25" si="3">G12+1</f>
        <v>3</v>
      </c>
      <c r="H13" s="230">
        <f t="shared" ref="H13:H25" si="4">H12+365</f>
        <v>43190</v>
      </c>
      <c r="I13" s="225">
        <v>7839</v>
      </c>
      <c r="J13" s="200">
        <f t="shared" ref="J13:J25" si="5">I13/I12-1</f>
        <v>0.13280346820809252</v>
      </c>
      <c r="K13" s="196"/>
      <c r="L13" s="219">
        <f t="shared" ref="L13:L25" si="6">L12+1</f>
        <v>3</v>
      </c>
      <c r="M13" s="220">
        <f t="shared" ref="M13:M25" si="7">M12+365</f>
        <v>43190</v>
      </c>
      <c r="N13" s="224">
        <v>22.51790251790252</v>
      </c>
      <c r="O13" s="200">
        <f t="shared" ref="O13:O19" si="8">N13/N12-1</f>
        <v>0.25477591193348159</v>
      </c>
    </row>
    <row r="14" spans="2:15">
      <c r="B14" s="219">
        <f t="shared" si="0"/>
        <v>4</v>
      </c>
      <c r="C14" s="220">
        <f t="shared" si="1"/>
        <v>43555</v>
      </c>
      <c r="D14" s="224">
        <v>39310</v>
      </c>
      <c r="E14" s="200">
        <f t="shared" si="2"/>
        <v>0.1059220706147137</v>
      </c>
      <c r="F14" s="196"/>
      <c r="G14" s="219">
        <f t="shared" si="3"/>
        <v>4</v>
      </c>
      <c r="H14" s="230">
        <f t="shared" si="4"/>
        <v>43555</v>
      </c>
      <c r="I14" s="225">
        <v>9196</v>
      </c>
      <c r="J14" s="200">
        <f t="shared" si="5"/>
        <v>0.17310881489985963</v>
      </c>
      <c r="K14" s="196"/>
      <c r="L14" s="219">
        <f t="shared" si="6"/>
        <v>4</v>
      </c>
      <c r="M14" s="220">
        <f t="shared" si="7"/>
        <v>43555</v>
      </c>
      <c r="N14" s="224">
        <v>26.507137247655564</v>
      </c>
      <c r="O14" s="200">
        <f t="shared" si="8"/>
        <v>0.17715836217789205</v>
      </c>
    </row>
    <row r="15" spans="2:15">
      <c r="B15" s="219">
        <f t="shared" si="0"/>
        <v>5</v>
      </c>
      <c r="C15" s="220">
        <f t="shared" si="1"/>
        <v>43920</v>
      </c>
      <c r="D15" s="224">
        <v>39783</v>
      </c>
      <c r="E15" s="200">
        <f t="shared" si="2"/>
        <v>1.2032561689137689E-2</v>
      </c>
      <c r="F15" s="196"/>
      <c r="G15" s="219">
        <f t="shared" si="3"/>
        <v>5</v>
      </c>
      <c r="H15" s="230">
        <f t="shared" si="4"/>
        <v>43920</v>
      </c>
      <c r="I15" s="225">
        <v>10277</v>
      </c>
      <c r="J15" s="200">
        <f t="shared" si="5"/>
        <v>0.11755110917790335</v>
      </c>
      <c r="K15" s="196"/>
      <c r="L15" s="219">
        <f t="shared" si="6"/>
        <v>5</v>
      </c>
      <c r="M15" s="220">
        <f t="shared" si="7"/>
        <v>43920</v>
      </c>
      <c r="N15" s="224">
        <v>29.249815225424982</v>
      </c>
      <c r="O15" s="200">
        <f t="shared" si="8"/>
        <v>0.10346941475213423</v>
      </c>
    </row>
    <row r="16" spans="2:15">
      <c r="B16" s="219">
        <f t="shared" si="0"/>
        <v>6</v>
      </c>
      <c r="C16" s="220">
        <f t="shared" si="1"/>
        <v>44285</v>
      </c>
      <c r="D16" s="224">
        <v>47028</v>
      </c>
      <c r="E16" s="200">
        <f t="shared" si="2"/>
        <v>0.18211296282331646</v>
      </c>
      <c r="F16" s="196"/>
      <c r="G16" s="219">
        <f t="shared" si="3"/>
        <v>6</v>
      </c>
      <c r="H16" s="230">
        <f t="shared" si="4"/>
        <v>44285</v>
      </c>
      <c r="I16" s="225">
        <v>11792</v>
      </c>
      <c r="J16" s="200">
        <f t="shared" si="5"/>
        <v>0.14741656125328406</v>
      </c>
      <c r="K16" s="196"/>
      <c r="L16" s="219">
        <f t="shared" si="6"/>
        <v>6</v>
      </c>
      <c r="M16" s="220">
        <f t="shared" si="7"/>
        <v>44285</v>
      </c>
      <c r="N16" s="224">
        <v>33.320565202587673</v>
      </c>
      <c r="O16" s="200">
        <f t="shared" si="8"/>
        <v>0.1391718185496178</v>
      </c>
    </row>
    <row r="17" spans="2:15">
      <c r="B17" s="219">
        <f t="shared" si="0"/>
        <v>7</v>
      </c>
      <c r="C17" s="220">
        <f t="shared" si="1"/>
        <v>44650</v>
      </c>
      <c r="D17" s="224">
        <v>52446</v>
      </c>
      <c r="E17" s="200">
        <f t="shared" si="2"/>
        <v>0.11520796121459553</v>
      </c>
      <c r="F17" s="196"/>
      <c r="G17" s="219">
        <f t="shared" si="3"/>
        <v>7</v>
      </c>
      <c r="H17" s="230">
        <f t="shared" si="4"/>
        <v>44650</v>
      </c>
      <c r="I17" s="225">
        <v>13063</v>
      </c>
      <c r="J17" s="200">
        <f t="shared" si="5"/>
        <v>0.10778493894165542</v>
      </c>
      <c r="K17" s="196"/>
      <c r="L17" s="219">
        <f t="shared" si="6"/>
        <v>7</v>
      </c>
      <c r="M17" s="220">
        <f t="shared" si="7"/>
        <v>44650</v>
      </c>
      <c r="N17" s="224">
        <v>36.912665985699689</v>
      </c>
      <c r="O17" s="200">
        <f t="shared" si="8"/>
        <v>0.10780431728190054</v>
      </c>
    </row>
    <row r="18" spans="2:15">
      <c r="B18" s="219">
        <f t="shared" si="0"/>
        <v>8</v>
      </c>
      <c r="C18" s="220">
        <f t="shared" si="1"/>
        <v>45015</v>
      </c>
      <c r="D18" s="224">
        <v>60580</v>
      </c>
      <c r="E18" s="200">
        <f t="shared" si="2"/>
        <v>0.15509285741524614</v>
      </c>
      <c r="F18" s="196"/>
      <c r="G18" s="219">
        <f t="shared" si="3"/>
        <v>8</v>
      </c>
      <c r="H18" s="230">
        <f t="shared" si="4"/>
        <v>45015</v>
      </c>
      <c r="I18" s="225">
        <v>14572</v>
      </c>
      <c r="J18" s="200">
        <f t="shared" si="5"/>
        <v>0.11551710939294191</v>
      </c>
      <c r="K18" s="196"/>
      <c r="L18" s="219">
        <f t="shared" si="6"/>
        <v>8</v>
      </c>
      <c r="M18" s="220">
        <f t="shared" si="7"/>
        <v>45015</v>
      </c>
      <c r="N18" s="224">
        <v>41.262342526387471</v>
      </c>
      <c r="O18" s="200">
        <f t="shared" si="8"/>
        <v>0.11783696529459253</v>
      </c>
    </row>
    <row r="19" spans="2:15">
      <c r="B19" s="219">
        <f>B18+1</f>
        <v>9</v>
      </c>
      <c r="C19" s="220">
        <f t="shared" si="1"/>
        <v>45380</v>
      </c>
      <c r="D19" s="224">
        <v>61896</v>
      </c>
      <c r="E19" s="200">
        <f t="shared" si="2"/>
        <v>2.1723341036645749E-2</v>
      </c>
      <c r="F19" s="196"/>
      <c r="G19" s="219">
        <f t="shared" si="3"/>
        <v>9</v>
      </c>
      <c r="H19" s="230">
        <f t="shared" si="4"/>
        <v>45380</v>
      </c>
      <c r="I19" s="225">
        <v>15471</v>
      </c>
      <c r="J19" s="200">
        <f t="shared" si="5"/>
        <v>6.1693659072193263E-2</v>
      </c>
      <c r="K19" s="196"/>
      <c r="L19" s="219">
        <f t="shared" si="6"/>
        <v>9</v>
      </c>
      <c r="M19" s="220">
        <f t="shared" si="7"/>
        <v>45380</v>
      </c>
      <c r="N19" s="224">
        <v>40.283452502553622</v>
      </c>
      <c r="O19" s="200">
        <f t="shared" si="8"/>
        <v>-2.3723568849922771E-2</v>
      </c>
    </row>
    <row r="20" spans="2:15">
      <c r="B20" s="219">
        <f>B19+1</f>
        <v>10</v>
      </c>
      <c r="C20" s="220">
        <f t="shared" si="1"/>
        <v>45745</v>
      </c>
      <c r="D20" s="224">
        <v>63121</v>
      </c>
      <c r="E20" s="200">
        <f t="shared" si="2"/>
        <v>1.9791262763344974E-2</v>
      </c>
      <c r="F20" s="196"/>
      <c r="G20" s="219">
        <f t="shared" si="3"/>
        <v>10</v>
      </c>
      <c r="H20" s="230">
        <f t="shared" si="4"/>
        <v>45745</v>
      </c>
      <c r="I20" s="225">
        <v>16143</v>
      </c>
      <c r="J20" s="200">
        <f t="shared" si="5"/>
        <v>4.3436106263331498E-2</v>
      </c>
      <c r="K20" s="196"/>
      <c r="L20" s="219">
        <f t="shared" si="6"/>
        <v>10</v>
      </c>
      <c r="M20" s="220">
        <f t="shared" si="7"/>
        <v>45745</v>
      </c>
      <c r="N20" s="224">
        <v>39.789751447054819</v>
      </c>
      <c r="O20" s="200">
        <f>N20/N19-1</f>
        <v>-1.2255678816692983E-2</v>
      </c>
    </row>
    <row r="21" spans="2:15">
      <c r="B21" s="221">
        <f t="shared" ref="B21:B25" si="9">B20+1</f>
        <v>11</v>
      </c>
      <c r="C21" s="231">
        <f t="shared" si="1"/>
        <v>46110</v>
      </c>
      <c r="D21" s="229">
        <f>FORECAST(B21,$D$11:$D$20,$B$11:$B$20)</f>
        <v>68218.399999999994</v>
      </c>
      <c r="E21" s="222">
        <f t="shared" si="2"/>
        <v>8.0756008301515969E-2</v>
      </c>
      <c r="F21" s="196"/>
      <c r="G21" s="221">
        <f t="shared" si="3"/>
        <v>11</v>
      </c>
      <c r="H21" s="232">
        <f t="shared" si="4"/>
        <v>46110</v>
      </c>
      <c r="I21" s="226">
        <f>FORECAST(G21,$I$11:$I$20,$G$11:$G$20)</f>
        <v>17645.599999999999</v>
      </c>
      <c r="J21" s="222">
        <f t="shared" si="5"/>
        <v>9.3080592207148483E-2</v>
      </c>
      <c r="K21" s="196"/>
      <c r="L21" s="221">
        <f t="shared" si="6"/>
        <v>11</v>
      </c>
      <c r="M21" s="231">
        <f t="shared" si="7"/>
        <v>46110</v>
      </c>
      <c r="N21" s="229">
        <f>FORECAST(L21,$N$11:$N$20,$L$11:$L$20)</f>
        <v>46.840908964872376</v>
      </c>
      <c r="O21" s="222">
        <f>N21/N20-1</f>
        <v>0.17721039366631874</v>
      </c>
    </row>
    <row r="22" spans="2:15">
      <c r="B22" s="221">
        <f t="shared" si="9"/>
        <v>12</v>
      </c>
      <c r="C22" s="231">
        <f t="shared" si="1"/>
        <v>46475</v>
      </c>
      <c r="D22" s="229">
        <f t="shared" ref="D22:D25" si="10">FORECAST(B22,$D$11:$D$20,$B$11:$B$20)</f>
        <v>72166.163636363635</v>
      </c>
      <c r="E22" s="222">
        <f t="shared" si="2"/>
        <v>5.7869484425955964E-2</v>
      </c>
      <c r="F22" s="196"/>
      <c r="G22" s="221">
        <f t="shared" si="3"/>
        <v>12</v>
      </c>
      <c r="H22" s="232">
        <f t="shared" si="4"/>
        <v>46475</v>
      </c>
      <c r="I22" s="226">
        <f t="shared" ref="I22:I25" si="11">FORECAST(G22,$I$11:$I$20,$G$11:$G$20)</f>
        <v>18823.545454545456</v>
      </c>
      <c r="J22" s="222">
        <f t="shared" si="5"/>
        <v>6.6755760900476968E-2</v>
      </c>
      <c r="K22" s="196"/>
      <c r="L22" s="221">
        <f t="shared" si="6"/>
        <v>12</v>
      </c>
      <c r="M22" s="231">
        <f t="shared" si="7"/>
        <v>46475</v>
      </c>
      <c r="N22" s="229">
        <f t="shared" ref="N22:N25" si="12">FORECAST(L22,$N$11:$N$20,$L$11:$L$20)</f>
        <v>49.816957855474747</v>
      </c>
      <c r="O22" s="222">
        <f t="shared" ref="O22:O25" si="13">N22/N21-1</f>
        <v>6.3535250625349926E-2</v>
      </c>
    </row>
    <row r="23" spans="2:15">
      <c r="B23" s="221">
        <f t="shared" si="9"/>
        <v>13</v>
      </c>
      <c r="C23" s="231">
        <f t="shared" si="1"/>
        <v>46840</v>
      </c>
      <c r="D23" s="229">
        <f t="shared" si="10"/>
        <v>76113.927272727276</v>
      </c>
      <c r="E23" s="222">
        <f t="shared" si="2"/>
        <v>5.4703803520108618E-2</v>
      </c>
      <c r="F23" s="196"/>
      <c r="G23" s="221">
        <f t="shared" si="3"/>
        <v>13</v>
      </c>
      <c r="H23" s="232">
        <f t="shared" si="4"/>
        <v>46840</v>
      </c>
      <c r="I23" s="226">
        <f t="shared" si="11"/>
        <v>20001.490909090906</v>
      </c>
      <c r="J23" s="222">
        <f t="shared" si="5"/>
        <v>6.2578298938949617E-2</v>
      </c>
      <c r="K23" s="196"/>
      <c r="L23" s="221">
        <f t="shared" si="6"/>
        <v>13</v>
      </c>
      <c r="M23" s="231">
        <f t="shared" si="7"/>
        <v>46840</v>
      </c>
      <c r="N23" s="229">
        <f t="shared" si="12"/>
        <v>52.793006746077118</v>
      </c>
      <c r="O23" s="222">
        <f t="shared" si="13"/>
        <v>5.9739675377935786E-2</v>
      </c>
    </row>
    <row r="24" spans="2:15">
      <c r="B24" s="221">
        <f t="shared" si="9"/>
        <v>14</v>
      </c>
      <c r="C24" s="231">
        <f t="shared" si="1"/>
        <v>47205</v>
      </c>
      <c r="D24" s="229">
        <f t="shared" si="10"/>
        <v>80061.690909090903</v>
      </c>
      <c r="E24" s="222">
        <f t="shared" si="2"/>
        <v>5.1866508243862075E-2</v>
      </c>
      <c r="F24" s="196"/>
      <c r="G24" s="221">
        <f t="shared" si="3"/>
        <v>14</v>
      </c>
      <c r="H24" s="232">
        <f t="shared" si="4"/>
        <v>47205</v>
      </c>
      <c r="I24" s="226">
        <f t="shared" si="11"/>
        <v>21179.436363636363</v>
      </c>
      <c r="J24" s="222">
        <f t="shared" si="5"/>
        <v>5.889288253057523E-2</v>
      </c>
      <c r="K24" s="196"/>
      <c r="L24" s="221">
        <f t="shared" si="6"/>
        <v>14</v>
      </c>
      <c r="M24" s="231">
        <f t="shared" si="7"/>
        <v>47205</v>
      </c>
      <c r="N24" s="229">
        <f t="shared" si="12"/>
        <v>55.769055636679497</v>
      </c>
      <c r="O24" s="222">
        <f t="shared" si="13"/>
        <v>5.6372028683960407E-2</v>
      </c>
    </row>
    <row r="25" spans="2:15">
      <c r="B25" s="221">
        <f t="shared" si="9"/>
        <v>15</v>
      </c>
      <c r="C25" s="231">
        <f t="shared" si="1"/>
        <v>47570</v>
      </c>
      <c r="D25" s="229">
        <f t="shared" si="10"/>
        <v>84009.454545454544</v>
      </c>
      <c r="E25" s="222">
        <f t="shared" si="2"/>
        <v>4.930902147503069E-2</v>
      </c>
      <c r="F25" s="196"/>
      <c r="G25" s="221">
        <f t="shared" si="3"/>
        <v>15</v>
      </c>
      <c r="H25" s="232">
        <f t="shared" si="4"/>
        <v>47570</v>
      </c>
      <c r="I25" s="226">
        <f t="shared" si="11"/>
        <v>22357.381818181821</v>
      </c>
      <c r="J25" s="222">
        <f t="shared" si="5"/>
        <v>5.5617412773453667E-2</v>
      </c>
      <c r="K25" s="196"/>
      <c r="L25" s="221">
        <f t="shared" si="6"/>
        <v>15</v>
      </c>
      <c r="M25" s="231">
        <f t="shared" si="7"/>
        <v>47570</v>
      </c>
      <c r="N25" s="229">
        <f t="shared" si="12"/>
        <v>58.745104527281867</v>
      </c>
      <c r="O25" s="222">
        <f t="shared" si="13"/>
        <v>5.3363802858533926E-2</v>
      </c>
    </row>
    <row r="28" spans="2:15">
      <c r="B28" s="227"/>
    </row>
    <row r="29" spans="2:15">
      <c r="B29" s="228"/>
    </row>
    <row r="30" spans="2:15">
      <c r="B30" s="228"/>
    </row>
    <row r="31" spans="2:15">
      <c r="B31" s="228"/>
    </row>
    <row r="32" spans="2:15">
      <c r="B32" s="228"/>
    </row>
    <row r="33" spans="2:2">
      <c r="B33" s="228"/>
    </row>
    <row r="34" spans="2:2">
      <c r="B34" s="227"/>
    </row>
  </sheetData>
  <mergeCells count="3">
    <mergeCell ref="B9:E9"/>
    <mergeCell ref="G9:J9"/>
    <mergeCell ref="L9:O9"/>
  </mergeCells>
  <pageMargins left="0.7" right="0.7" top="0.75" bottom="0.75" header="0.3" footer="0.3"/>
  <pageSetup scale="81"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93EEC-850F-43D5-8C68-992DF5503CC1}">
  <sheetPr>
    <tabColor rgb="FF7030A0"/>
    <pageSetUpPr fitToPage="1"/>
  </sheetPr>
  <dimension ref="B1:W52"/>
  <sheetViews>
    <sheetView showGridLines="0" topLeftCell="A20" zoomScale="87" workbookViewId="0">
      <selection activeCell="B1" sqref="B1:J50"/>
    </sheetView>
  </sheetViews>
  <sheetFormatPr defaultRowHeight="14.4"/>
  <cols>
    <col min="1" max="1" width="1.88671875" style="55" customWidth="1"/>
    <col min="2" max="2" width="23.88671875" style="55" customWidth="1"/>
    <col min="3" max="3" width="8.6640625" style="55" bestFit="1" customWidth="1"/>
    <col min="4" max="4" width="9.33203125" style="55" bestFit="1" customWidth="1"/>
    <col min="5" max="5" width="10.6640625" style="55" bestFit="1" customWidth="1"/>
    <col min="6" max="6" width="9.44140625" style="55" bestFit="1" customWidth="1"/>
    <col min="7" max="7" width="9.77734375" style="55" customWidth="1"/>
    <col min="8" max="8" width="8.33203125" style="55" customWidth="1"/>
    <col min="9" max="9" width="11" style="55" customWidth="1"/>
    <col min="10" max="10" width="12.21875" style="55" bestFit="1" customWidth="1"/>
    <col min="11" max="11" width="7" style="55" customWidth="1"/>
    <col min="12" max="16384" width="8.88671875" style="55"/>
  </cols>
  <sheetData>
    <row r="1" spans="2:23">
      <c r="B1" s="179"/>
      <c r="C1" s="179"/>
      <c r="D1" s="179"/>
      <c r="E1" s="179"/>
      <c r="F1" s="179"/>
      <c r="G1" s="179"/>
      <c r="H1" s="179"/>
      <c r="I1" s="179"/>
      <c r="J1" s="179"/>
    </row>
    <row r="3" spans="2:23" ht="28.8">
      <c r="B3" s="191" t="str">
        <f>'Data Sheet'!B1</f>
        <v>HINDUSTAN UNILEVER LTD</v>
      </c>
    </row>
    <row r="4" spans="2:23">
      <c r="B4" s="55" t="str">
        <f>CONCATENATE("(",B3," |"," BSE Code :",'Data Sheet'!B4,")")</f>
        <v>(HINDUSTAN UNILEVER LTD | BSE Code :500696)</v>
      </c>
    </row>
    <row r="5" spans="2:23" ht="15.6">
      <c r="B5" s="181" t="str">
        <f>CONCATENATE(,"INR ",'Data Sheet'!B8)</f>
        <v>INR 2528.9</v>
      </c>
    </row>
    <row r="6" spans="2:23">
      <c r="B6" s="380" t="s">
        <v>8834</v>
      </c>
    </row>
    <row r="8" spans="2:23" ht="18">
      <c r="B8" s="233" t="s">
        <v>227</v>
      </c>
      <c r="C8" s="246"/>
      <c r="D8" s="246"/>
      <c r="E8" s="246"/>
      <c r="F8" s="246"/>
      <c r="G8" s="246"/>
      <c r="H8" s="246"/>
      <c r="I8" s="246"/>
      <c r="J8" s="246"/>
      <c r="K8" s="244"/>
      <c r="L8" s="244"/>
      <c r="M8" s="244"/>
      <c r="N8" s="244"/>
      <c r="O8" s="244"/>
      <c r="P8" s="244"/>
      <c r="Q8" s="244"/>
      <c r="R8" s="244"/>
      <c r="S8" s="244"/>
      <c r="T8" s="244"/>
      <c r="U8" s="244"/>
      <c r="V8" s="244"/>
      <c r="W8" s="244"/>
    </row>
    <row r="9" spans="2:23" ht="6" customHeight="1"/>
    <row r="10" spans="2:23">
      <c r="B10" s="69" t="s">
        <v>228</v>
      </c>
    </row>
    <row r="11" spans="2:23" ht="2.4" customHeight="1"/>
    <row r="12" spans="2:23" ht="15.6">
      <c r="B12" s="247" t="s">
        <v>229</v>
      </c>
    </row>
    <row r="13" spans="2:23">
      <c r="B13" s="70"/>
      <c r="C13" s="71"/>
      <c r="D13" s="71"/>
      <c r="E13" s="71"/>
      <c r="F13" s="71"/>
      <c r="G13" s="71" t="s">
        <v>230</v>
      </c>
      <c r="H13" s="71" t="s">
        <v>230</v>
      </c>
      <c r="I13" s="71" t="s">
        <v>231</v>
      </c>
      <c r="J13" s="71" t="s">
        <v>232</v>
      </c>
    </row>
    <row r="14" spans="2:23" ht="16.2">
      <c r="B14" s="72" t="s">
        <v>233</v>
      </c>
      <c r="C14" s="73" t="s">
        <v>234</v>
      </c>
      <c r="D14" s="73" t="s">
        <v>235</v>
      </c>
      <c r="E14" s="73" t="s">
        <v>236</v>
      </c>
      <c r="F14" s="73" t="s">
        <v>237</v>
      </c>
      <c r="G14" s="73" t="s">
        <v>238</v>
      </c>
      <c r="H14" s="73" t="s">
        <v>239</v>
      </c>
      <c r="I14" s="73" t="s">
        <v>240</v>
      </c>
      <c r="J14" s="73" t="s">
        <v>241</v>
      </c>
    </row>
    <row r="16" spans="2:23">
      <c r="B16" s="74" t="str">
        <f>Peer!B4</f>
        <v>Hindustan Unilever Ltd</v>
      </c>
      <c r="C16" s="74" t="s">
        <v>242</v>
      </c>
      <c r="D16" s="75">
        <f>Peer!J4</f>
        <v>1648</v>
      </c>
      <c r="E16" s="75">
        <f>Peer!H4</f>
        <v>49609</v>
      </c>
      <c r="F16" s="76">
        <v>0.3</v>
      </c>
      <c r="G16" s="77">
        <f>D16/E16</f>
        <v>3.3219778669193088E-2</v>
      </c>
      <c r="H16" s="77">
        <f>D16/(E16+D16)</f>
        <v>3.2151706108433972E-2</v>
      </c>
      <c r="I16" s="78">
        <f>Peer!G4</f>
        <v>0.74</v>
      </c>
      <c r="J16" s="77">
        <f>I16/(1+(1-F16)*G16)</f>
        <v>0.72318320968587102</v>
      </c>
    </row>
    <row r="17" spans="2:11">
      <c r="B17" s="74" t="str">
        <f>Peer!B5</f>
        <v>ITC Ltd</v>
      </c>
      <c r="C17" s="74" t="s">
        <v>242</v>
      </c>
      <c r="D17" s="75">
        <f>Peer!J5</f>
        <v>284.54000000000002</v>
      </c>
      <c r="E17" s="75">
        <f>Peer!H5</f>
        <v>70397.94</v>
      </c>
      <c r="F17" s="76">
        <v>0.3</v>
      </c>
      <c r="G17" s="77">
        <f t="shared" ref="G17:G21" si="0">D17/E17</f>
        <v>4.0418796345461248E-3</v>
      </c>
      <c r="H17" s="77">
        <f t="shared" ref="H17:H21" si="1">D17/(E17+D17)</f>
        <v>4.0256086090923807E-3</v>
      </c>
      <c r="I17" s="78">
        <f>Peer!G5</f>
        <v>0.83</v>
      </c>
      <c r="J17" s="77">
        <f t="shared" ref="J17:J21" si="2">I17/(1+(1-F17)*G17)</f>
        <v>0.82765829335979402</v>
      </c>
      <c r="K17" s="66"/>
    </row>
    <row r="18" spans="2:11">
      <c r="B18" s="74" t="str">
        <f>Peer!B6</f>
        <v>Nestle India Ltd</v>
      </c>
      <c r="C18" s="74" t="s">
        <v>242</v>
      </c>
      <c r="D18" s="75">
        <f>Peer!J6</f>
        <v>1166.8499999999999</v>
      </c>
      <c r="E18" s="75">
        <f>Peer!H6</f>
        <v>4010.21</v>
      </c>
      <c r="F18" s="76">
        <v>0.3</v>
      </c>
      <c r="G18" s="77">
        <f t="shared" si="0"/>
        <v>0.29096979958655528</v>
      </c>
      <c r="H18" s="77">
        <f t="shared" si="1"/>
        <v>0.22538854098658312</v>
      </c>
      <c r="I18" s="78">
        <f>Peer!G6</f>
        <v>0.84</v>
      </c>
      <c r="J18" s="77">
        <f t="shared" si="2"/>
        <v>0.69786055742639586</v>
      </c>
    </row>
    <row r="19" spans="2:11">
      <c r="B19" s="74" t="str">
        <f>Peer!B7</f>
        <v>Britannia Industries Ltd</v>
      </c>
      <c r="C19" s="74" t="s">
        <v>242</v>
      </c>
      <c r="D19" s="75">
        <f>Peer!J7</f>
        <v>1246.51</v>
      </c>
      <c r="E19" s="75">
        <f>Peer!H7</f>
        <v>4381.32</v>
      </c>
      <c r="F19" s="76">
        <v>0.3</v>
      </c>
      <c r="G19" s="77">
        <f t="shared" si="0"/>
        <v>0.28450558279240046</v>
      </c>
      <c r="H19" s="77">
        <f t="shared" si="1"/>
        <v>0.22149034352494656</v>
      </c>
      <c r="I19" s="78">
        <f>Peer!G7</f>
        <v>0.76</v>
      </c>
      <c r="J19" s="77">
        <f t="shared" si="2"/>
        <v>0.63378019698595922</v>
      </c>
    </row>
    <row r="20" spans="2:11">
      <c r="B20" s="74" t="str">
        <f>Peer!B8</f>
        <v>Godrej Consumer Products Ltd</v>
      </c>
      <c r="C20" s="74" t="s">
        <v>242</v>
      </c>
      <c r="D20" s="75">
        <f>Peer!J8</f>
        <v>4004.49</v>
      </c>
      <c r="E20" s="75">
        <f>Peer!H8</f>
        <v>12003.92</v>
      </c>
      <c r="F20" s="76">
        <v>0.3</v>
      </c>
      <c r="G20" s="77">
        <f t="shared" si="0"/>
        <v>0.3335985244820025</v>
      </c>
      <c r="H20" s="77">
        <f t="shared" si="1"/>
        <v>0.25014914035809926</v>
      </c>
      <c r="I20" s="78">
        <f>Peer!G8</f>
        <v>0.84</v>
      </c>
      <c r="J20" s="77">
        <f t="shared" si="2"/>
        <v>0.68097858434181036</v>
      </c>
    </row>
    <row r="21" spans="2:11">
      <c r="B21" s="74" t="str">
        <f>Peer!B9</f>
        <v>Dabur India Ltd</v>
      </c>
      <c r="C21" s="74" t="s">
        <v>242</v>
      </c>
      <c r="D21" s="75">
        <f>Peer!J9</f>
        <v>950.37</v>
      </c>
      <c r="E21" s="75">
        <f>Peer!H9</f>
        <v>11210.26</v>
      </c>
      <c r="F21" s="76">
        <v>0.3</v>
      </c>
      <c r="G21" s="77">
        <f t="shared" si="0"/>
        <v>8.4776802678974444E-2</v>
      </c>
      <c r="H21" s="77">
        <f t="shared" si="1"/>
        <v>7.8151378670348493E-2</v>
      </c>
      <c r="I21" s="78">
        <f>Peer!G9</f>
        <v>0.54</v>
      </c>
      <c r="J21" s="77">
        <f t="shared" si="2"/>
        <v>0.50974954441991127</v>
      </c>
    </row>
    <row r="22" spans="2:11">
      <c r="B22" s="74" t="str">
        <f>Peer!B10</f>
        <v>Marico Ltd</v>
      </c>
      <c r="C22" s="74" t="s">
        <v>242</v>
      </c>
      <c r="D22" s="75">
        <f>Peer!J10</f>
        <v>554</v>
      </c>
      <c r="E22" s="75">
        <f>Peer!H10</f>
        <v>4266</v>
      </c>
      <c r="F22" s="76">
        <v>0.3</v>
      </c>
      <c r="G22" s="77">
        <f t="shared" ref="G22" si="3">D22/E22</f>
        <v>0.12986404125644632</v>
      </c>
      <c r="H22" s="77">
        <f t="shared" ref="H22" si="4">D22/(E22+D22)</f>
        <v>0.11493775933609958</v>
      </c>
      <c r="I22" s="78">
        <f>Peer!G10</f>
        <v>0.51</v>
      </c>
      <c r="J22" s="77">
        <f t="shared" ref="J22" si="5">I22/(1+(1-F22)*G22)</f>
        <v>0.4675018264643947</v>
      </c>
    </row>
    <row r="23" spans="2:11">
      <c r="B23" s="74"/>
      <c r="C23" s="74"/>
      <c r="D23" s="79"/>
      <c r="E23" s="80" t="s">
        <v>243</v>
      </c>
      <c r="F23" s="81">
        <f>AVERAGE(F16:F22)</f>
        <v>0.3</v>
      </c>
      <c r="G23" s="81">
        <f>AVERAGE(G16:G22)</f>
        <v>0.16585377272858828</v>
      </c>
      <c r="H23" s="81">
        <f>AVERAGE(H16:H22)</f>
        <v>0.13232778251337191</v>
      </c>
      <c r="I23" s="82">
        <f>AVERAGE(I16:I22)</f>
        <v>0.72285714285714275</v>
      </c>
      <c r="J23" s="82">
        <f>AVERAGE(J16:J22)</f>
        <v>0.64867317324059104</v>
      </c>
    </row>
    <row r="24" spans="2:11">
      <c r="B24" s="74"/>
      <c r="C24" s="74"/>
      <c r="D24" s="79"/>
      <c r="E24" s="83" t="s">
        <v>244</v>
      </c>
      <c r="F24" s="84">
        <f>MEDIAN(F16:F22)</f>
        <v>0.3</v>
      </c>
      <c r="G24" s="84">
        <f>MEDIAN(G16:G22)</f>
        <v>0.12986404125644632</v>
      </c>
      <c r="H24" s="84">
        <f>MEDIAN(H16:H22)</f>
        <v>0.11493775933609958</v>
      </c>
      <c r="I24" s="85">
        <f>MEDIAN(I16:I22)</f>
        <v>0.76</v>
      </c>
      <c r="J24" s="85">
        <f>MEDIAN(J16:J22)</f>
        <v>0.68097858434181036</v>
      </c>
    </row>
    <row r="25" spans="2:11" ht="24" customHeight="1">
      <c r="B25" s="74"/>
      <c r="C25" s="74"/>
      <c r="D25" s="79"/>
      <c r="E25" s="79"/>
      <c r="F25" s="86"/>
      <c r="G25" s="87"/>
      <c r="H25" s="87"/>
      <c r="I25" s="88"/>
      <c r="J25" s="87"/>
    </row>
    <row r="26" spans="2:11" hidden="1"/>
    <row r="27" spans="2:11">
      <c r="B27" s="89" t="s">
        <v>245</v>
      </c>
      <c r="C27" s="90"/>
      <c r="D27" s="90"/>
      <c r="E27" s="90"/>
      <c r="G27" s="89" t="s">
        <v>246</v>
      </c>
      <c r="H27" s="90"/>
      <c r="I27" s="90"/>
      <c r="J27" s="90"/>
    </row>
    <row r="29" spans="2:11">
      <c r="B29" s="55" t="s">
        <v>247</v>
      </c>
      <c r="E29" s="91">
        <f>'Data Sheet'!K27/'real wacc'!D16</f>
        <v>0.23968446601941748</v>
      </c>
      <c r="G29" s="55" t="s">
        <v>248</v>
      </c>
      <c r="J29" s="92">
        <v>7.3599999999999999E-2</v>
      </c>
    </row>
    <row r="30" spans="2:11">
      <c r="B30" s="55" t="s">
        <v>249</v>
      </c>
      <c r="E30" s="93">
        <f>F16</f>
        <v>0.3</v>
      </c>
      <c r="G30" s="55" t="s">
        <v>250</v>
      </c>
      <c r="J30" s="92">
        <f>'nifty 50 data'!N10-'real wacc'!J29</f>
        <v>7.9560000000000047E-2</v>
      </c>
    </row>
    <row r="31" spans="2:11" ht="16.2">
      <c r="B31" s="94" t="s">
        <v>251</v>
      </c>
      <c r="C31" s="94"/>
      <c r="D31" s="94"/>
      <c r="E31" s="95">
        <f>E29*(1-E30)</f>
        <v>0.16777912621359223</v>
      </c>
      <c r="G31" s="55" t="s">
        <v>252</v>
      </c>
      <c r="J31" s="267">
        <f>'Regression beta'!M13</f>
        <v>0.14896049028936204</v>
      </c>
    </row>
    <row r="32" spans="2:11">
      <c r="G32" s="94" t="s">
        <v>253</v>
      </c>
      <c r="H32" s="94"/>
      <c r="I32" s="94"/>
      <c r="J32" s="96">
        <f>J29+(J31*(J30-J29))</f>
        <v>7.4487804522124598E-2</v>
      </c>
    </row>
    <row r="34" spans="2:10">
      <c r="B34" s="89" t="s">
        <v>254</v>
      </c>
      <c r="C34" s="90"/>
      <c r="D34" s="90"/>
      <c r="E34" s="90"/>
      <c r="G34" s="89" t="s">
        <v>255</v>
      </c>
      <c r="H34" s="90"/>
      <c r="I34" s="90"/>
      <c r="J34" s="90"/>
    </row>
    <row r="35" spans="2:10" ht="5.4" customHeight="1"/>
    <row r="36" spans="2:10">
      <c r="D36" s="97" t="s">
        <v>256</v>
      </c>
      <c r="E36" s="97" t="s">
        <v>257</v>
      </c>
      <c r="G36" s="55" t="s">
        <v>258</v>
      </c>
      <c r="J36" s="98">
        <f>J24</f>
        <v>0.68097858434181036</v>
      </c>
    </row>
    <row r="37" spans="2:10">
      <c r="B37" s="55" t="s">
        <v>259</v>
      </c>
      <c r="C37" s="75">
        <f>D16</f>
        <v>1648</v>
      </c>
      <c r="D37" s="66">
        <f>C37/($C$39)</f>
        <v>3.2151706108433972E-2</v>
      </c>
      <c r="E37" s="92">
        <f>H23</f>
        <v>0.13232778251337191</v>
      </c>
      <c r="G37" s="55" t="s">
        <v>260</v>
      </c>
      <c r="J37" s="93">
        <f>E41</f>
        <v>0.15250895424159555</v>
      </c>
    </row>
    <row r="38" spans="2:10">
      <c r="B38" s="55" t="s">
        <v>79</v>
      </c>
      <c r="C38" s="75">
        <f>E16</f>
        <v>49609</v>
      </c>
      <c r="D38" s="66">
        <f t="shared" ref="D38:D39" si="6">C38/($C$39)</f>
        <v>0.96784829389156601</v>
      </c>
      <c r="E38" s="93">
        <f>E39-E37</f>
        <v>0.86767221748662804</v>
      </c>
      <c r="G38" s="55" t="s">
        <v>261</v>
      </c>
      <c r="J38" s="93">
        <f>E30</f>
        <v>0.3</v>
      </c>
    </row>
    <row r="39" spans="2:10">
      <c r="B39" s="99" t="s">
        <v>262</v>
      </c>
      <c r="C39" s="100">
        <f>C38+C37</f>
        <v>51257</v>
      </c>
      <c r="D39" s="101">
        <f t="shared" si="6"/>
        <v>1</v>
      </c>
      <c r="E39" s="102">
        <f>D39</f>
        <v>1</v>
      </c>
      <c r="G39" s="99" t="s">
        <v>255</v>
      </c>
      <c r="H39" s="99"/>
      <c r="I39" s="99"/>
      <c r="J39" s="103">
        <f>J36*(1+(1-J38)*J37)</f>
        <v>0.75367731657303461</v>
      </c>
    </row>
    <row r="41" spans="2:10">
      <c r="B41" s="55" t="s">
        <v>263</v>
      </c>
      <c r="D41" s="77">
        <f>D37/D38</f>
        <v>3.3219778669193095E-2</v>
      </c>
      <c r="E41" s="77">
        <f>E37/E38</f>
        <v>0.15250895424159555</v>
      </c>
    </row>
    <row r="42" spans="2:10" ht="5.4" customHeight="1"/>
    <row r="43" spans="2:10">
      <c r="B43" s="69" t="s">
        <v>264</v>
      </c>
      <c r="G43" s="89" t="s">
        <v>265</v>
      </c>
      <c r="H43" s="90"/>
      <c r="I43" s="90"/>
      <c r="J43" s="90"/>
    </row>
    <row r="44" spans="2:10">
      <c r="B44" s="104" t="s">
        <v>266</v>
      </c>
    </row>
    <row r="45" spans="2:10">
      <c r="B45" s="104" t="s">
        <v>267</v>
      </c>
      <c r="I45" s="97" t="s">
        <v>268</v>
      </c>
      <c r="J45" s="97" t="s">
        <v>269</v>
      </c>
    </row>
    <row r="46" spans="2:10">
      <c r="B46" s="104" t="s">
        <v>270</v>
      </c>
      <c r="G46" s="55" t="s">
        <v>271</v>
      </c>
      <c r="I46" s="93">
        <f>E31</f>
        <v>0.16777912621359223</v>
      </c>
      <c r="J46" s="93">
        <f>E37</f>
        <v>0.13232778251337191</v>
      </c>
    </row>
    <row r="47" spans="2:10">
      <c r="B47" s="104" t="s">
        <v>272</v>
      </c>
      <c r="G47" s="55" t="s">
        <v>238</v>
      </c>
      <c r="I47" s="93">
        <f>J32</f>
        <v>7.4487804522124598E-2</v>
      </c>
      <c r="J47" s="93">
        <f>E38</f>
        <v>0.86767221748662804</v>
      </c>
    </row>
    <row r="48" spans="2:10">
      <c r="G48" s="105" t="s">
        <v>273</v>
      </c>
      <c r="H48" s="70"/>
      <c r="I48" s="70"/>
      <c r="J48" s="106">
        <f>SUMPRODUCT(I46:I47,J46:J47)</f>
        <v>8.6832838249298133E-2</v>
      </c>
    </row>
    <row r="50" spans="10:10">
      <c r="J50" s="107"/>
    </row>
    <row r="51" spans="10:10">
      <c r="J51" s="107"/>
    </row>
    <row r="52" spans="10:10">
      <c r="J52" s="107" t="s">
        <v>127</v>
      </c>
    </row>
  </sheetData>
  <pageMargins left="0.7" right="0.7" top="0.75" bottom="0.75" header="0.3" footer="0.3"/>
  <pageSetup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K96"/>
  <sheetViews>
    <sheetView zoomScale="86" zoomScaleNormal="120" zoomScalePageLayoutView="120" workbookViewId="0">
      <pane xSplit="1" ySplit="1" topLeftCell="B2" activePane="bottomRight" state="frozen"/>
      <selection activeCell="C4" sqref="C4"/>
      <selection pane="topRight" activeCell="C4" sqref="C4"/>
      <selection pane="bottomLeft" activeCell="C4" sqref="C4"/>
      <selection pane="bottomRight" activeCell="B8" sqref="B8"/>
    </sheetView>
  </sheetViews>
  <sheetFormatPr defaultColWidth="8.77734375" defaultRowHeight="14.4"/>
  <cols>
    <col min="1" max="1" width="27.6640625" style="4" bestFit="1" customWidth="1"/>
    <col min="2" max="11" width="13.44140625" style="4" bestFit="1" customWidth="1"/>
    <col min="12" max="16384" width="8.77734375" style="4"/>
  </cols>
  <sheetData>
    <row r="1" spans="1:11" s="1" customFormat="1">
      <c r="A1" s="1" t="s">
        <v>0</v>
      </c>
      <c r="B1" s="1" t="s">
        <v>63</v>
      </c>
      <c r="E1" s="473" t="str">
        <f>IF(B2&lt;&gt;B3, "A NEW VERSION OF THE WORKSHEET IS AVAILABLE", "")</f>
        <v/>
      </c>
      <c r="F1" s="473"/>
      <c r="G1" s="473"/>
      <c r="H1" s="473"/>
      <c r="I1" s="473"/>
      <c r="J1" s="473"/>
      <c r="K1" s="473"/>
    </row>
    <row r="2" spans="1:11">
      <c r="A2" s="1" t="s">
        <v>61</v>
      </c>
      <c r="B2" s="4">
        <v>2.1</v>
      </c>
      <c r="E2" s="474" t="s">
        <v>36</v>
      </c>
      <c r="F2" s="474"/>
      <c r="G2" s="474"/>
      <c r="H2" s="474"/>
      <c r="I2" s="474"/>
      <c r="J2" s="474"/>
      <c r="K2" s="474"/>
    </row>
    <row r="3" spans="1:11">
      <c r="A3" s="1" t="s">
        <v>62</v>
      </c>
      <c r="B3" s="4">
        <v>2.1</v>
      </c>
    </row>
    <row r="4" spans="1:11">
      <c r="A4" s="1"/>
      <c r="B4" s="381">
        <v>500696</v>
      </c>
    </row>
    <row r="5" spans="1:11">
      <c r="A5" s="1" t="s">
        <v>64</v>
      </c>
    </row>
    <row r="6" spans="1:11">
      <c r="A6" s="4" t="s">
        <v>42</v>
      </c>
      <c r="B6" s="4">
        <f>IF(B9&gt;0, B9/B8, 0)</f>
        <v>244.74249673771206</v>
      </c>
    </row>
    <row r="7" spans="1:11">
      <c r="A7" s="4" t="s">
        <v>31</v>
      </c>
      <c r="B7">
        <v>1</v>
      </c>
    </row>
    <row r="8" spans="1:11">
      <c r="A8" s="4" t="s">
        <v>43</v>
      </c>
      <c r="B8">
        <v>2528.9</v>
      </c>
    </row>
    <row r="9" spans="1:11">
      <c r="A9" s="4" t="s">
        <v>79</v>
      </c>
      <c r="B9">
        <v>618929.30000000005</v>
      </c>
    </row>
    <row r="15" spans="1:11">
      <c r="A15" s="1" t="s">
        <v>37</v>
      </c>
    </row>
    <row r="16" spans="1:11" s="18" customFormat="1">
      <c r="A16" s="17" t="s">
        <v>38</v>
      </c>
      <c r="B16" s="12">
        <v>42460</v>
      </c>
      <c r="C16" s="12">
        <v>42825</v>
      </c>
      <c r="D16" s="12">
        <v>43190</v>
      </c>
      <c r="E16" s="12">
        <v>43555</v>
      </c>
      <c r="F16" s="12">
        <v>43921</v>
      </c>
      <c r="G16" s="12">
        <v>44286</v>
      </c>
      <c r="H16" s="12">
        <v>44651</v>
      </c>
      <c r="I16" s="12">
        <v>45016</v>
      </c>
      <c r="J16" s="12">
        <v>45382</v>
      </c>
      <c r="K16" s="12">
        <v>45747</v>
      </c>
    </row>
    <row r="17" spans="1:11" s="6" customFormat="1">
      <c r="A17" s="6" t="s">
        <v>6</v>
      </c>
      <c r="B17">
        <v>32186</v>
      </c>
      <c r="C17">
        <v>33162</v>
      </c>
      <c r="D17">
        <v>35545</v>
      </c>
      <c r="E17">
        <v>39310</v>
      </c>
      <c r="F17">
        <v>39783</v>
      </c>
      <c r="G17">
        <v>47028</v>
      </c>
      <c r="H17">
        <v>52446</v>
      </c>
      <c r="I17">
        <v>60580</v>
      </c>
      <c r="J17">
        <v>61896</v>
      </c>
      <c r="K17">
        <v>63121</v>
      </c>
    </row>
    <row r="18" spans="1:11" s="6" customFormat="1">
      <c r="A18" s="4" t="s">
        <v>80</v>
      </c>
      <c r="B18">
        <v>13184</v>
      </c>
      <c r="C18">
        <v>13606</v>
      </c>
      <c r="D18">
        <v>14233</v>
      </c>
      <c r="E18">
        <v>15845</v>
      </c>
      <c r="F18">
        <v>15697</v>
      </c>
      <c r="G18">
        <v>20141</v>
      </c>
      <c r="H18">
        <v>22871</v>
      </c>
      <c r="I18">
        <v>28427</v>
      </c>
      <c r="J18">
        <v>26822</v>
      </c>
      <c r="K18">
        <v>27344</v>
      </c>
    </row>
    <row r="19" spans="1:11" s="6" customFormat="1">
      <c r="A19" s="4" t="s">
        <v>81</v>
      </c>
      <c r="B19">
        <v>-83</v>
      </c>
      <c r="C19">
        <v>-144</v>
      </c>
      <c r="D19">
        <v>72</v>
      </c>
      <c r="E19">
        <v>-12</v>
      </c>
      <c r="F19">
        <v>108</v>
      </c>
      <c r="G19">
        <v>405</v>
      </c>
      <c r="H19">
        <v>22</v>
      </c>
      <c r="I19">
        <v>75</v>
      </c>
      <c r="J19">
        <v>11</v>
      </c>
      <c r="K19">
        <v>153</v>
      </c>
    </row>
    <row r="20" spans="1:11" s="6" customFormat="1">
      <c r="A20" s="4" t="s">
        <v>82</v>
      </c>
      <c r="B20">
        <v>309</v>
      </c>
      <c r="C20">
        <v>295</v>
      </c>
      <c r="D20">
        <v>295</v>
      </c>
      <c r="E20">
        <v>308</v>
      </c>
      <c r="F20">
        <v>299</v>
      </c>
      <c r="G20">
        <v>339</v>
      </c>
      <c r="H20">
        <v>318</v>
      </c>
      <c r="I20">
        <v>384</v>
      </c>
      <c r="J20">
        <v>446</v>
      </c>
      <c r="K20">
        <v>427</v>
      </c>
    </row>
    <row r="21" spans="1:11" s="6" customFormat="1">
      <c r="A21" s="4" t="s">
        <v>83</v>
      </c>
      <c r="B21">
        <v>2966</v>
      </c>
      <c r="C21">
        <v>2887</v>
      </c>
      <c r="D21">
        <v>2998</v>
      </c>
      <c r="E21">
        <v>3041</v>
      </c>
      <c r="F21">
        <v>2906</v>
      </c>
      <c r="G21">
        <v>2868</v>
      </c>
      <c r="H21">
        <v>3354</v>
      </c>
      <c r="I21">
        <v>3791</v>
      </c>
      <c r="J21">
        <v>3385</v>
      </c>
      <c r="K21">
        <v>3834</v>
      </c>
    </row>
    <row r="22" spans="1:11" s="6" customFormat="1">
      <c r="A22" s="4" t="s">
        <v>84</v>
      </c>
      <c r="B22">
        <v>1680</v>
      </c>
      <c r="C22">
        <v>1743</v>
      </c>
      <c r="D22">
        <v>1860</v>
      </c>
      <c r="E22">
        <v>1875</v>
      </c>
      <c r="F22">
        <v>1820</v>
      </c>
      <c r="G22">
        <v>2358</v>
      </c>
      <c r="H22">
        <v>2545</v>
      </c>
      <c r="I22">
        <v>2854</v>
      </c>
      <c r="J22">
        <v>3009</v>
      </c>
      <c r="K22">
        <v>3077</v>
      </c>
    </row>
    <row r="23" spans="1:11" s="6" customFormat="1">
      <c r="A23" s="4" t="s">
        <v>85</v>
      </c>
      <c r="B23">
        <v>6741</v>
      </c>
      <c r="C23">
        <v>6689</v>
      </c>
      <c r="D23">
        <v>7252</v>
      </c>
      <c r="E23">
        <v>7796</v>
      </c>
      <c r="F23">
        <v>7620</v>
      </c>
      <c r="G23">
        <v>7906</v>
      </c>
      <c r="H23">
        <v>8164</v>
      </c>
      <c r="I23">
        <v>8785</v>
      </c>
      <c r="J23">
        <v>10780</v>
      </c>
      <c r="K23">
        <v>10693</v>
      </c>
    </row>
    <row r="24" spans="1:11" s="6" customFormat="1">
      <c r="A24" s="4" t="s">
        <v>86</v>
      </c>
      <c r="B24">
        <v>1313</v>
      </c>
      <c r="C24">
        <v>1470</v>
      </c>
      <c r="D24">
        <v>1480</v>
      </c>
      <c r="E24">
        <v>1553</v>
      </c>
      <c r="F24">
        <v>1688</v>
      </c>
      <c r="G24">
        <v>2195</v>
      </c>
      <c r="H24">
        <v>2359</v>
      </c>
      <c r="I24">
        <v>2267</v>
      </c>
      <c r="J24">
        <v>2806</v>
      </c>
      <c r="K24">
        <v>3056</v>
      </c>
    </row>
    <row r="25" spans="1:11" s="6" customFormat="1">
      <c r="A25" s="6" t="s">
        <v>9</v>
      </c>
      <c r="B25">
        <v>486</v>
      </c>
      <c r="C25">
        <v>606</v>
      </c>
      <c r="D25">
        <v>353</v>
      </c>
      <c r="E25">
        <v>322</v>
      </c>
      <c r="F25">
        <v>424</v>
      </c>
      <c r="G25">
        <v>170</v>
      </c>
      <c r="H25">
        <v>219</v>
      </c>
      <c r="I25">
        <v>448</v>
      </c>
      <c r="J25">
        <v>817</v>
      </c>
      <c r="K25">
        <v>1322</v>
      </c>
    </row>
    <row r="26" spans="1:11" s="6" customFormat="1">
      <c r="A26" s="6" t="s">
        <v>10</v>
      </c>
      <c r="B26">
        <v>353</v>
      </c>
      <c r="C26">
        <v>432</v>
      </c>
      <c r="D26">
        <v>520</v>
      </c>
      <c r="E26">
        <v>565</v>
      </c>
      <c r="F26">
        <v>1002</v>
      </c>
      <c r="G26">
        <v>1074</v>
      </c>
      <c r="H26">
        <v>1091</v>
      </c>
      <c r="I26">
        <v>1137</v>
      </c>
      <c r="J26">
        <v>1216</v>
      </c>
      <c r="K26">
        <v>1355</v>
      </c>
    </row>
    <row r="27" spans="1:11" s="6" customFormat="1">
      <c r="A27" s="6" t="s">
        <v>11</v>
      </c>
      <c r="B27">
        <v>17</v>
      </c>
      <c r="C27">
        <v>35</v>
      </c>
      <c r="D27">
        <v>26</v>
      </c>
      <c r="E27">
        <v>33</v>
      </c>
      <c r="F27">
        <v>118</v>
      </c>
      <c r="G27">
        <v>117</v>
      </c>
      <c r="H27">
        <v>106</v>
      </c>
      <c r="I27">
        <v>114</v>
      </c>
      <c r="J27">
        <v>334</v>
      </c>
      <c r="K27">
        <v>395</v>
      </c>
    </row>
    <row r="28" spans="1:11" s="6" customFormat="1">
      <c r="A28" s="6" t="s">
        <v>12</v>
      </c>
      <c r="B28">
        <v>6026</v>
      </c>
      <c r="C28">
        <v>6467</v>
      </c>
      <c r="D28">
        <v>7306</v>
      </c>
      <c r="E28">
        <v>8604</v>
      </c>
      <c r="F28">
        <v>9165</v>
      </c>
      <c r="G28">
        <v>10605</v>
      </c>
      <c r="H28">
        <v>11879</v>
      </c>
      <c r="I28">
        <v>13344</v>
      </c>
      <c r="J28">
        <v>13926</v>
      </c>
      <c r="K28">
        <v>14415</v>
      </c>
    </row>
    <row r="29" spans="1:11" s="6" customFormat="1">
      <c r="A29" s="6" t="s">
        <v>13</v>
      </c>
      <c r="B29">
        <v>1875</v>
      </c>
      <c r="C29">
        <v>1977</v>
      </c>
      <c r="D29">
        <v>2079</v>
      </c>
      <c r="E29">
        <v>2544</v>
      </c>
      <c r="F29">
        <v>2409</v>
      </c>
      <c r="G29">
        <v>2606</v>
      </c>
      <c r="H29">
        <v>2987</v>
      </c>
      <c r="I29">
        <v>3201</v>
      </c>
      <c r="J29">
        <v>3644</v>
      </c>
      <c r="K29">
        <v>3744</v>
      </c>
    </row>
    <row r="30" spans="1:11" s="6" customFormat="1">
      <c r="A30" s="6" t="s">
        <v>14</v>
      </c>
      <c r="B30">
        <v>4151</v>
      </c>
      <c r="C30">
        <v>4476</v>
      </c>
      <c r="D30">
        <v>5214</v>
      </c>
      <c r="E30">
        <v>6054</v>
      </c>
      <c r="F30">
        <v>6748</v>
      </c>
      <c r="G30">
        <v>7995</v>
      </c>
      <c r="H30">
        <v>8879</v>
      </c>
      <c r="I30">
        <v>10120</v>
      </c>
      <c r="J30">
        <v>10277</v>
      </c>
      <c r="K30">
        <v>10649</v>
      </c>
    </row>
    <row r="31" spans="1:11" s="6" customFormat="1">
      <c r="A31" s="6" t="s">
        <v>70</v>
      </c>
      <c r="B31">
        <v>3456</v>
      </c>
      <c r="C31">
        <v>3672</v>
      </c>
      <c r="D31">
        <v>4320</v>
      </c>
      <c r="E31">
        <v>4752</v>
      </c>
      <c r="F31">
        <v>5400</v>
      </c>
      <c r="G31">
        <v>9517.5</v>
      </c>
      <c r="H31">
        <v>7990</v>
      </c>
      <c r="I31">
        <v>9165</v>
      </c>
      <c r="J31">
        <v>9870</v>
      </c>
      <c r="K31">
        <v>12455</v>
      </c>
    </row>
    <row r="32" spans="1:11" s="6" customFormat="1"/>
    <row r="33" spans="1:11">
      <c r="A33" s="6" t="s">
        <v>200</v>
      </c>
      <c r="B33" s="4">
        <f t="shared" ref="B33:K33" si="0">B30+B27+B29+B26</f>
        <v>6396</v>
      </c>
      <c r="C33" s="4">
        <f t="shared" si="0"/>
        <v>6920</v>
      </c>
      <c r="D33" s="4">
        <f t="shared" si="0"/>
        <v>7839</v>
      </c>
      <c r="E33" s="4">
        <f t="shared" si="0"/>
        <v>9196</v>
      </c>
      <c r="F33" s="4">
        <f t="shared" si="0"/>
        <v>10277</v>
      </c>
      <c r="G33" s="4">
        <f t="shared" si="0"/>
        <v>11792</v>
      </c>
      <c r="H33" s="4">
        <f t="shared" si="0"/>
        <v>13063</v>
      </c>
      <c r="I33" s="4">
        <f t="shared" si="0"/>
        <v>14572</v>
      </c>
      <c r="J33" s="4">
        <f t="shared" si="0"/>
        <v>15471</v>
      </c>
      <c r="K33" s="4">
        <f t="shared" si="0"/>
        <v>16143</v>
      </c>
    </row>
    <row r="34" spans="1:11">
      <c r="A34" s="6"/>
    </row>
    <row r="35" spans="1:11">
      <c r="A35" s="6"/>
    </row>
    <row r="36" spans="1:11">
      <c r="A36" s="6"/>
      <c r="B36" s="276"/>
    </row>
    <row r="37" spans="1:11">
      <c r="A37" s="6"/>
    </row>
    <row r="38" spans="1:11">
      <c r="A38" s="6"/>
    </row>
    <row r="39" spans="1:11">
      <c r="A39" s="6"/>
    </row>
    <row r="40" spans="1:11">
      <c r="A40" s="1" t="s">
        <v>39</v>
      </c>
    </row>
    <row r="41" spans="1:11" s="18" customFormat="1">
      <c r="A41" s="17" t="s">
        <v>38</v>
      </c>
      <c r="B41" s="12">
        <v>45016</v>
      </c>
      <c r="C41" s="12">
        <v>45107</v>
      </c>
      <c r="D41" s="12">
        <v>45199</v>
      </c>
      <c r="E41" s="12">
        <v>45291</v>
      </c>
      <c r="F41" s="12">
        <v>45382</v>
      </c>
      <c r="G41" s="12">
        <v>45473</v>
      </c>
      <c r="H41" s="12">
        <v>45565</v>
      </c>
      <c r="I41" s="12">
        <v>45657</v>
      </c>
      <c r="J41" s="12">
        <v>45747</v>
      </c>
      <c r="K41" s="12">
        <v>45838</v>
      </c>
    </row>
    <row r="42" spans="1:11" s="6" customFormat="1">
      <c r="A42" s="6" t="s">
        <v>6</v>
      </c>
      <c r="B42">
        <v>15215</v>
      </c>
      <c r="C42">
        <v>15496</v>
      </c>
      <c r="D42">
        <v>15623</v>
      </c>
      <c r="E42">
        <v>15567</v>
      </c>
      <c r="F42">
        <v>15210</v>
      </c>
      <c r="G42">
        <v>15707</v>
      </c>
      <c r="H42">
        <v>15926</v>
      </c>
      <c r="I42">
        <v>15818</v>
      </c>
      <c r="J42">
        <v>15670</v>
      </c>
      <c r="K42">
        <v>16514</v>
      </c>
    </row>
    <row r="43" spans="1:11" s="6" customFormat="1">
      <c r="A43" s="6" t="s">
        <v>7</v>
      </c>
      <c r="B43">
        <v>11643</v>
      </c>
      <c r="C43">
        <v>11832</v>
      </c>
      <c r="D43">
        <v>11828</v>
      </c>
      <c r="E43">
        <v>11902</v>
      </c>
      <c r="F43">
        <v>11675</v>
      </c>
      <c r="G43">
        <v>11965</v>
      </c>
      <c r="H43">
        <v>12139</v>
      </c>
      <c r="I43">
        <v>12123</v>
      </c>
      <c r="J43">
        <v>12052</v>
      </c>
      <c r="K43">
        <v>12797</v>
      </c>
    </row>
    <row r="44" spans="1:11" s="6" customFormat="1">
      <c r="A44" s="6" t="s">
        <v>9</v>
      </c>
      <c r="B44">
        <v>240</v>
      </c>
      <c r="C44">
        <v>146</v>
      </c>
      <c r="D44">
        <v>178</v>
      </c>
      <c r="E44">
        <v>184</v>
      </c>
      <c r="F44">
        <v>309</v>
      </c>
      <c r="G44">
        <v>209</v>
      </c>
      <c r="H44">
        <v>203</v>
      </c>
      <c r="I44">
        <v>740</v>
      </c>
      <c r="J44">
        <v>171</v>
      </c>
      <c r="K44">
        <v>74</v>
      </c>
    </row>
    <row r="45" spans="1:11" s="6" customFormat="1">
      <c r="A45" s="6" t="s">
        <v>10</v>
      </c>
      <c r="B45">
        <v>291</v>
      </c>
      <c r="C45">
        <v>286</v>
      </c>
      <c r="D45">
        <v>297</v>
      </c>
      <c r="E45">
        <v>313</v>
      </c>
      <c r="F45">
        <v>320</v>
      </c>
      <c r="G45">
        <v>329</v>
      </c>
      <c r="H45">
        <v>338</v>
      </c>
      <c r="I45">
        <v>341</v>
      </c>
      <c r="J45">
        <v>347</v>
      </c>
      <c r="K45">
        <v>361</v>
      </c>
    </row>
    <row r="46" spans="1:11" s="6" customFormat="1">
      <c r="A46" s="6" t="s">
        <v>11</v>
      </c>
      <c r="B46">
        <v>29</v>
      </c>
      <c r="C46">
        <v>50</v>
      </c>
      <c r="D46">
        <v>88</v>
      </c>
      <c r="E46">
        <v>91</v>
      </c>
      <c r="F46">
        <v>105</v>
      </c>
      <c r="G46">
        <v>93</v>
      </c>
      <c r="H46">
        <v>110</v>
      </c>
      <c r="I46">
        <v>112</v>
      </c>
      <c r="J46">
        <v>80</v>
      </c>
      <c r="K46">
        <v>127</v>
      </c>
    </row>
    <row r="47" spans="1:11" s="6" customFormat="1">
      <c r="A47" s="6" t="s">
        <v>12</v>
      </c>
      <c r="B47">
        <v>3492</v>
      </c>
      <c r="C47">
        <v>3474</v>
      </c>
      <c r="D47">
        <v>3588</v>
      </c>
      <c r="E47">
        <v>3445</v>
      </c>
      <c r="F47">
        <v>3419</v>
      </c>
      <c r="G47">
        <v>3529</v>
      </c>
      <c r="H47">
        <v>3542</v>
      </c>
      <c r="I47">
        <v>3982</v>
      </c>
      <c r="J47">
        <v>3362</v>
      </c>
      <c r="K47">
        <v>3303</v>
      </c>
    </row>
    <row r="48" spans="1:11" s="6" customFormat="1">
      <c r="A48" s="6" t="s">
        <v>13</v>
      </c>
      <c r="B48">
        <v>891</v>
      </c>
      <c r="C48">
        <v>918</v>
      </c>
      <c r="D48">
        <v>931</v>
      </c>
      <c r="E48">
        <v>937</v>
      </c>
      <c r="F48">
        <v>858</v>
      </c>
      <c r="G48">
        <v>917</v>
      </c>
      <c r="H48">
        <v>947</v>
      </c>
      <c r="I48">
        <v>993</v>
      </c>
      <c r="J48">
        <v>887</v>
      </c>
      <c r="K48">
        <v>535</v>
      </c>
    </row>
    <row r="49" spans="1:11" s="6" customFormat="1">
      <c r="A49" s="6" t="s">
        <v>14</v>
      </c>
      <c r="B49">
        <v>2600</v>
      </c>
      <c r="C49">
        <v>2554</v>
      </c>
      <c r="D49">
        <v>2656</v>
      </c>
      <c r="E49">
        <v>2509</v>
      </c>
      <c r="F49">
        <v>2558</v>
      </c>
      <c r="G49">
        <v>2610</v>
      </c>
      <c r="H49">
        <v>2591</v>
      </c>
      <c r="I49">
        <v>2984</v>
      </c>
      <c r="J49">
        <v>2464</v>
      </c>
      <c r="K49">
        <v>2756</v>
      </c>
    </row>
    <row r="50" spans="1:11">
      <c r="A50" s="6" t="s">
        <v>8</v>
      </c>
      <c r="B50">
        <v>3572</v>
      </c>
      <c r="C50">
        <v>3664</v>
      </c>
      <c r="D50">
        <v>3795</v>
      </c>
      <c r="E50">
        <v>3665</v>
      </c>
      <c r="F50">
        <v>3535</v>
      </c>
      <c r="G50">
        <v>3742</v>
      </c>
      <c r="H50">
        <v>3787</v>
      </c>
      <c r="I50">
        <v>3695</v>
      </c>
      <c r="J50">
        <v>3618</v>
      </c>
      <c r="K50">
        <v>3717</v>
      </c>
    </row>
    <row r="51" spans="1:11">
      <c r="A51" s="6"/>
    </row>
    <row r="52" spans="1:11">
      <c r="A52" s="6" t="s">
        <v>200</v>
      </c>
      <c r="B52" s="4">
        <f>B48+B49+B46+B45</f>
        <v>3811</v>
      </c>
      <c r="C52" s="4">
        <f t="shared" ref="C52:K52" si="1">C48+C49+C46+C45</f>
        <v>3808</v>
      </c>
      <c r="D52" s="4">
        <f t="shared" si="1"/>
        <v>3972</v>
      </c>
      <c r="E52" s="4">
        <f t="shared" si="1"/>
        <v>3850</v>
      </c>
      <c r="F52" s="4">
        <f t="shared" si="1"/>
        <v>3841</v>
      </c>
      <c r="G52" s="4">
        <f t="shared" si="1"/>
        <v>3949</v>
      </c>
      <c r="H52" s="4">
        <f t="shared" si="1"/>
        <v>3986</v>
      </c>
      <c r="I52" s="4">
        <f t="shared" si="1"/>
        <v>4430</v>
      </c>
      <c r="J52" s="4">
        <f t="shared" si="1"/>
        <v>3778</v>
      </c>
      <c r="K52" s="4">
        <f t="shared" si="1"/>
        <v>3779</v>
      </c>
    </row>
    <row r="53" spans="1:11">
      <c r="A53" s="6"/>
      <c r="B53" s="4">
        <f>B47+B46+B45</f>
        <v>3812</v>
      </c>
    </row>
    <row r="54" spans="1:11">
      <c r="A54" s="6"/>
    </row>
    <row r="55" spans="1:11">
      <c r="A55" s="1" t="s">
        <v>40</v>
      </c>
    </row>
    <row r="56" spans="1:11" s="18" customFormat="1">
      <c r="A56" s="17" t="s">
        <v>38</v>
      </c>
      <c r="B56" s="12">
        <v>42460</v>
      </c>
      <c r="C56" s="12">
        <v>42825</v>
      </c>
      <c r="D56" s="12">
        <v>43190</v>
      </c>
      <c r="E56" s="12">
        <v>43555</v>
      </c>
      <c r="F56" s="12">
        <v>43921</v>
      </c>
      <c r="G56" s="12">
        <v>44286</v>
      </c>
      <c r="H56" s="12">
        <v>44651</v>
      </c>
      <c r="I56" s="12">
        <v>45016</v>
      </c>
      <c r="J56" s="12">
        <v>45382</v>
      </c>
      <c r="K56" s="12">
        <v>45747</v>
      </c>
    </row>
    <row r="57" spans="1:11">
      <c r="A57" s="6" t="s">
        <v>24</v>
      </c>
      <c r="B57">
        <v>216</v>
      </c>
      <c r="C57">
        <v>216</v>
      </c>
      <c r="D57">
        <v>216</v>
      </c>
      <c r="E57">
        <v>216</v>
      </c>
      <c r="F57">
        <v>216</v>
      </c>
      <c r="G57">
        <v>235</v>
      </c>
      <c r="H57">
        <v>235</v>
      </c>
      <c r="I57">
        <v>235</v>
      </c>
      <c r="J57">
        <v>235</v>
      </c>
      <c r="K57">
        <v>235</v>
      </c>
    </row>
    <row r="58" spans="1:11">
      <c r="A58" s="6" t="s">
        <v>25</v>
      </c>
      <c r="B58">
        <v>6357</v>
      </c>
      <c r="C58">
        <v>6528</v>
      </c>
      <c r="D58">
        <v>7065</v>
      </c>
      <c r="E58">
        <v>7651</v>
      </c>
      <c r="F58">
        <v>8013</v>
      </c>
      <c r="G58">
        <v>47439</v>
      </c>
      <c r="H58">
        <v>48826</v>
      </c>
      <c r="I58">
        <v>50069</v>
      </c>
      <c r="J58">
        <v>50983</v>
      </c>
      <c r="K58">
        <v>49167</v>
      </c>
    </row>
    <row r="59" spans="1:11">
      <c r="A59" s="6" t="s">
        <v>71</v>
      </c>
      <c r="B59">
        <v>177</v>
      </c>
      <c r="C59">
        <v>277</v>
      </c>
      <c r="D59"/>
      <c r="E59">
        <v>99</v>
      </c>
      <c r="F59"/>
      <c r="G59"/>
      <c r="H59">
        <v>1043</v>
      </c>
      <c r="I59">
        <v>1219</v>
      </c>
      <c r="J59">
        <v>1484</v>
      </c>
      <c r="K59">
        <v>1648</v>
      </c>
    </row>
    <row r="60" spans="1:11">
      <c r="A60" s="6" t="s">
        <v>72</v>
      </c>
      <c r="B60">
        <v>8043</v>
      </c>
      <c r="C60">
        <v>8685</v>
      </c>
      <c r="D60">
        <v>10581</v>
      </c>
      <c r="E60">
        <v>10663</v>
      </c>
      <c r="F60">
        <v>11924</v>
      </c>
      <c r="G60">
        <v>21066</v>
      </c>
      <c r="H60">
        <v>20402</v>
      </c>
      <c r="I60">
        <v>21554</v>
      </c>
      <c r="J60">
        <v>25787</v>
      </c>
      <c r="K60">
        <v>28813</v>
      </c>
    </row>
    <row r="61" spans="1:11" s="1" customFormat="1">
      <c r="A61" s="1" t="s">
        <v>26</v>
      </c>
      <c r="B61">
        <v>14793</v>
      </c>
      <c r="C61">
        <v>15706</v>
      </c>
      <c r="D61">
        <v>17862</v>
      </c>
      <c r="E61">
        <v>18629</v>
      </c>
      <c r="F61">
        <v>20153</v>
      </c>
      <c r="G61">
        <v>68740</v>
      </c>
      <c r="H61">
        <v>70506</v>
      </c>
      <c r="I61">
        <v>73077</v>
      </c>
      <c r="J61">
        <v>78489</v>
      </c>
      <c r="K61">
        <v>79863</v>
      </c>
    </row>
    <row r="62" spans="1:11">
      <c r="A62" s="6" t="s">
        <v>27</v>
      </c>
      <c r="B62">
        <v>3258</v>
      </c>
      <c r="C62">
        <v>4419</v>
      </c>
      <c r="D62">
        <v>4528</v>
      </c>
      <c r="E62">
        <v>4715</v>
      </c>
      <c r="F62">
        <v>5479</v>
      </c>
      <c r="G62">
        <v>51443</v>
      </c>
      <c r="H62">
        <v>51473</v>
      </c>
      <c r="I62">
        <v>52678</v>
      </c>
      <c r="J62">
        <v>53744</v>
      </c>
      <c r="K62">
        <v>54335</v>
      </c>
    </row>
    <row r="63" spans="1:11">
      <c r="A63" s="6" t="s">
        <v>28</v>
      </c>
      <c r="B63">
        <v>408</v>
      </c>
      <c r="C63">
        <v>229</v>
      </c>
      <c r="D63">
        <v>461</v>
      </c>
      <c r="E63">
        <v>406</v>
      </c>
      <c r="F63">
        <v>597</v>
      </c>
      <c r="G63">
        <v>745</v>
      </c>
      <c r="H63">
        <v>1313</v>
      </c>
      <c r="I63">
        <v>1132</v>
      </c>
      <c r="J63">
        <v>1025</v>
      </c>
      <c r="K63">
        <v>1009</v>
      </c>
    </row>
    <row r="64" spans="1:11">
      <c r="A64" s="6" t="s">
        <v>29</v>
      </c>
      <c r="B64">
        <v>2592</v>
      </c>
      <c r="C64">
        <v>3794</v>
      </c>
      <c r="D64">
        <v>2873</v>
      </c>
      <c r="E64">
        <v>2716</v>
      </c>
      <c r="F64">
        <v>1255</v>
      </c>
      <c r="G64">
        <v>2709</v>
      </c>
      <c r="H64">
        <v>3521</v>
      </c>
      <c r="I64">
        <v>2882</v>
      </c>
      <c r="J64">
        <v>4625</v>
      </c>
      <c r="K64">
        <v>3810</v>
      </c>
    </row>
    <row r="65" spans="1:11">
      <c r="A65" s="6" t="s">
        <v>73</v>
      </c>
      <c r="B65">
        <v>8535</v>
      </c>
      <c r="C65">
        <v>7264</v>
      </c>
      <c r="D65">
        <v>10000</v>
      </c>
      <c r="E65">
        <v>10792</v>
      </c>
      <c r="F65">
        <v>12822</v>
      </c>
      <c r="G65">
        <v>13843</v>
      </c>
      <c r="H65">
        <v>14199</v>
      </c>
      <c r="I65">
        <v>16385</v>
      </c>
      <c r="J65">
        <v>19095</v>
      </c>
      <c r="K65">
        <v>20709</v>
      </c>
    </row>
    <row r="66" spans="1:11" s="1" customFormat="1">
      <c r="A66" s="1" t="s">
        <v>26</v>
      </c>
      <c r="B66">
        <v>14793</v>
      </c>
      <c r="C66">
        <v>15706</v>
      </c>
      <c r="D66">
        <v>17862</v>
      </c>
      <c r="E66">
        <v>18629</v>
      </c>
      <c r="F66">
        <v>20153</v>
      </c>
      <c r="G66">
        <v>68740</v>
      </c>
      <c r="H66">
        <v>70506</v>
      </c>
      <c r="I66">
        <v>73077</v>
      </c>
      <c r="J66">
        <v>78489</v>
      </c>
      <c r="K66">
        <v>79863</v>
      </c>
    </row>
    <row r="67" spans="1:11" s="6" customFormat="1">
      <c r="A67" s="6" t="s">
        <v>78</v>
      </c>
      <c r="B67">
        <v>1264</v>
      </c>
      <c r="C67">
        <v>1085</v>
      </c>
      <c r="D67">
        <v>1310</v>
      </c>
      <c r="E67">
        <v>1816</v>
      </c>
      <c r="F67">
        <v>1149</v>
      </c>
      <c r="G67">
        <v>1758</v>
      </c>
      <c r="H67">
        <v>2236</v>
      </c>
      <c r="I67">
        <v>3079</v>
      </c>
      <c r="J67">
        <v>2997</v>
      </c>
      <c r="K67">
        <v>3819</v>
      </c>
    </row>
    <row r="68" spans="1:11">
      <c r="A68" s="6" t="s">
        <v>45</v>
      </c>
      <c r="B68">
        <v>2726</v>
      </c>
      <c r="C68">
        <v>2541</v>
      </c>
      <c r="D68">
        <v>2513</v>
      </c>
      <c r="E68">
        <v>2574</v>
      </c>
      <c r="F68">
        <v>2767</v>
      </c>
      <c r="G68">
        <v>3579</v>
      </c>
      <c r="H68">
        <v>4096</v>
      </c>
      <c r="I68">
        <v>4251</v>
      </c>
      <c r="J68">
        <v>4022</v>
      </c>
      <c r="K68">
        <v>4415</v>
      </c>
    </row>
    <row r="69" spans="1:11">
      <c r="A69" s="4" t="s">
        <v>87</v>
      </c>
      <c r="B69">
        <v>3009</v>
      </c>
      <c r="C69">
        <v>1828</v>
      </c>
      <c r="D69">
        <v>3485</v>
      </c>
      <c r="E69">
        <v>3757</v>
      </c>
      <c r="F69">
        <v>5113</v>
      </c>
      <c r="G69">
        <v>4471</v>
      </c>
      <c r="H69">
        <v>3846</v>
      </c>
      <c r="I69">
        <v>4678</v>
      </c>
      <c r="J69">
        <v>7559</v>
      </c>
      <c r="K69">
        <v>7554</v>
      </c>
    </row>
    <row r="70" spans="1:11">
      <c r="A70" s="4" t="s">
        <v>74</v>
      </c>
      <c r="B70">
        <v>2163936971</v>
      </c>
      <c r="C70">
        <v>2164349639</v>
      </c>
      <c r="D70">
        <v>2164528777</v>
      </c>
      <c r="E70">
        <v>2164704405</v>
      </c>
      <c r="F70">
        <v>2164704405</v>
      </c>
      <c r="G70">
        <v>2349567819</v>
      </c>
      <c r="H70">
        <v>2349591262</v>
      </c>
      <c r="I70">
        <v>2349591262</v>
      </c>
      <c r="J70">
        <v>2349591262</v>
      </c>
      <c r="K70">
        <v>2349591262</v>
      </c>
    </row>
    <row r="71" spans="1:11">
      <c r="A71" s="4" t="s">
        <v>75</v>
      </c>
      <c r="C71"/>
    </row>
    <row r="72" spans="1:11">
      <c r="A72" s="4" t="s">
        <v>88</v>
      </c>
      <c r="B72">
        <v>1</v>
      </c>
      <c r="C72">
        <v>1</v>
      </c>
      <c r="D72">
        <v>1</v>
      </c>
      <c r="E72">
        <v>1</v>
      </c>
      <c r="F72">
        <v>1</v>
      </c>
      <c r="G72">
        <v>1</v>
      </c>
      <c r="H72">
        <v>1</v>
      </c>
      <c r="I72">
        <v>1</v>
      </c>
      <c r="J72">
        <v>1</v>
      </c>
      <c r="K72">
        <v>1</v>
      </c>
    </row>
    <row r="73" spans="1:11">
      <c r="B73" s="4">
        <f>B65-SUM(B67:B69)</f>
        <v>1536</v>
      </c>
      <c r="C73" s="4">
        <f>B69+B68+B67+B64+B63+B62</f>
        <v>13257</v>
      </c>
    </row>
    <row r="74" spans="1:11">
      <c r="A74" s="6"/>
    </row>
    <row r="75" spans="1:11">
      <c r="A75" s="4" t="s">
        <v>73</v>
      </c>
      <c r="B75" s="4">
        <f>B65-SUM(B67:B69)</f>
        <v>1536</v>
      </c>
      <c r="C75" s="4">
        <f t="shared" ref="C75:K75" si="2">C65-SUM(C67:C69)</f>
        <v>1810</v>
      </c>
      <c r="D75" s="4">
        <f t="shared" si="2"/>
        <v>2692</v>
      </c>
      <c r="E75" s="4">
        <f t="shared" si="2"/>
        <v>2645</v>
      </c>
      <c r="F75" s="4">
        <f t="shared" si="2"/>
        <v>3793</v>
      </c>
      <c r="G75" s="4">
        <f t="shared" si="2"/>
        <v>4035</v>
      </c>
      <c r="H75" s="4">
        <f t="shared" si="2"/>
        <v>4021</v>
      </c>
      <c r="I75" s="4">
        <f t="shared" si="2"/>
        <v>4377</v>
      </c>
      <c r="J75" s="4">
        <f t="shared" si="2"/>
        <v>4517</v>
      </c>
      <c r="K75" s="4">
        <f t="shared" si="2"/>
        <v>4921</v>
      </c>
    </row>
    <row r="76" spans="1:11">
      <c r="A76" s="6"/>
    </row>
    <row r="77" spans="1:11">
      <c r="A77" s="6"/>
      <c r="B77" s="275"/>
    </row>
    <row r="78" spans="1:11">
      <c r="A78" s="6"/>
    </row>
    <row r="79" spans="1:11">
      <c r="A79" s="6"/>
    </row>
    <row r="80" spans="1:11">
      <c r="A80" s="1" t="s">
        <v>41</v>
      </c>
    </row>
    <row r="81" spans="1:11" s="18" customFormat="1">
      <c r="A81" s="17" t="s">
        <v>38</v>
      </c>
      <c r="B81" s="12">
        <v>42460</v>
      </c>
      <c r="C81" s="12">
        <v>42825</v>
      </c>
      <c r="D81" s="12">
        <v>43190</v>
      </c>
      <c r="E81" s="12">
        <v>43555</v>
      </c>
      <c r="F81" s="12">
        <v>43921</v>
      </c>
      <c r="G81" s="12">
        <v>44286</v>
      </c>
      <c r="H81" s="12">
        <v>44651</v>
      </c>
      <c r="I81" s="12">
        <v>45016</v>
      </c>
      <c r="J81" s="12">
        <v>45382</v>
      </c>
      <c r="K81" s="12">
        <v>45747</v>
      </c>
    </row>
    <row r="82" spans="1:11" s="1" customFormat="1">
      <c r="A82" s="6" t="s">
        <v>32</v>
      </c>
      <c r="B82">
        <v>4171</v>
      </c>
      <c r="C82">
        <v>5185</v>
      </c>
      <c r="D82">
        <v>6059</v>
      </c>
      <c r="E82">
        <v>5800</v>
      </c>
      <c r="F82">
        <v>7623</v>
      </c>
      <c r="G82">
        <v>9163</v>
      </c>
      <c r="H82">
        <v>9048</v>
      </c>
      <c r="I82">
        <v>9991</v>
      </c>
      <c r="J82">
        <v>15469</v>
      </c>
      <c r="K82">
        <v>11886</v>
      </c>
    </row>
    <row r="83" spans="1:11" s="6" customFormat="1">
      <c r="A83" s="6" t="s">
        <v>33</v>
      </c>
      <c r="B83">
        <v>-282</v>
      </c>
      <c r="C83">
        <v>-1173</v>
      </c>
      <c r="D83">
        <v>-1063</v>
      </c>
      <c r="E83">
        <v>-438</v>
      </c>
      <c r="F83">
        <v>1791</v>
      </c>
      <c r="G83">
        <v>-1228</v>
      </c>
      <c r="H83">
        <v>-1728</v>
      </c>
      <c r="I83">
        <v>-1484</v>
      </c>
      <c r="J83">
        <v>-5324</v>
      </c>
      <c r="K83">
        <v>6473</v>
      </c>
    </row>
    <row r="84" spans="1:11" s="6" customFormat="1">
      <c r="A84" s="6" t="s">
        <v>34</v>
      </c>
      <c r="B84">
        <v>-3864</v>
      </c>
      <c r="C84">
        <v>-4214</v>
      </c>
      <c r="D84">
        <v>-4975</v>
      </c>
      <c r="E84">
        <v>-5390</v>
      </c>
      <c r="F84">
        <v>-6819</v>
      </c>
      <c r="G84">
        <v>-9309</v>
      </c>
      <c r="H84">
        <v>-8015</v>
      </c>
      <c r="I84">
        <v>-8953</v>
      </c>
      <c r="J84">
        <v>-10034</v>
      </c>
      <c r="K84">
        <v>-13101</v>
      </c>
    </row>
    <row r="85" spans="1:11" s="1" customFormat="1">
      <c r="A85" s="6" t="s">
        <v>35</v>
      </c>
      <c r="B85">
        <v>25</v>
      </c>
      <c r="C85">
        <v>-202</v>
      </c>
      <c r="D85">
        <v>21</v>
      </c>
      <c r="E85">
        <v>-28</v>
      </c>
      <c r="F85">
        <v>2595</v>
      </c>
      <c r="G85">
        <v>-1374</v>
      </c>
      <c r="H85">
        <v>-695</v>
      </c>
      <c r="I85">
        <v>-446</v>
      </c>
      <c r="J85">
        <v>111</v>
      </c>
      <c r="K85">
        <v>5258</v>
      </c>
    </row>
    <row r="86" spans="1:11">
      <c r="A86" s="6"/>
    </row>
    <row r="87" spans="1:11">
      <c r="A87" s="6"/>
    </row>
    <row r="88" spans="1:11">
      <c r="A88" s="6"/>
    </row>
    <row r="89" spans="1:11">
      <c r="A89" s="6"/>
    </row>
    <row r="90" spans="1:11" s="1" customFormat="1">
      <c r="A90" s="1" t="s">
        <v>77</v>
      </c>
      <c r="B90">
        <v>869.5</v>
      </c>
      <c r="C90">
        <v>911.75</v>
      </c>
      <c r="D90">
        <v>1333.35</v>
      </c>
      <c r="E90">
        <v>1706.8</v>
      </c>
      <c r="F90">
        <v>2298.5</v>
      </c>
      <c r="G90">
        <v>2431.5</v>
      </c>
      <c r="H90">
        <v>2048.65</v>
      </c>
      <c r="I90">
        <v>2560.35</v>
      </c>
      <c r="J90">
        <v>2264.35</v>
      </c>
      <c r="K90">
        <v>2258.85</v>
      </c>
    </row>
    <row r="92" spans="1:11" s="1" customFormat="1">
      <c r="A92" s="1" t="s">
        <v>76</v>
      </c>
    </row>
    <row r="93" spans="1:11">
      <c r="A93" s="4" t="s">
        <v>89</v>
      </c>
      <c r="B93" s="24">
        <v>216.39</v>
      </c>
      <c r="C93" s="24">
        <v>216.43</v>
      </c>
      <c r="D93" s="24">
        <v>216.45</v>
      </c>
      <c r="E93" s="24">
        <v>216.47</v>
      </c>
      <c r="F93" s="24">
        <v>216.48</v>
      </c>
      <c r="G93" s="24">
        <v>234.96</v>
      </c>
      <c r="H93" s="24">
        <v>234.96</v>
      </c>
      <c r="I93" s="24">
        <v>234.96</v>
      </c>
      <c r="J93" s="24">
        <v>234.96</v>
      </c>
      <c r="K93" s="24">
        <v>234.96</v>
      </c>
    </row>
    <row r="96" spans="1:11">
      <c r="A96" s="4" t="s">
        <v>125</v>
      </c>
      <c r="B96" s="4">
        <f>B57+B58</f>
        <v>6573</v>
      </c>
      <c r="C96" s="4">
        <f t="shared" ref="C96:K96" si="3">C57+C58</f>
        <v>6744</v>
      </c>
      <c r="D96" s="4">
        <f t="shared" si="3"/>
        <v>7281</v>
      </c>
      <c r="E96" s="4">
        <f t="shared" si="3"/>
        <v>7867</v>
      </c>
      <c r="F96" s="4">
        <f t="shared" si="3"/>
        <v>8229</v>
      </c>
      <c r="G96" s="4">
        <f t="shared" si="3"/>
        <v>47674</v>
      </c>
      <c r="H96" s="4">
        <f t="shared" si="3"/>
        <v>49061</v>
      </c>
      <c r="I96" s="4">
        <f t="shared" si="3"/>
        <v>50304</v>
      </c>
      <c r="J96" s="4">
        <f t="shared" si="3"/>
        <v>51218</v>
      </c>
      <c r="K96" s="4">
        <f t="shared" si="3"/>
        <v>49402</v>
      </c>
    </row>
  </sheetData>
  <mergeCells count="2">
    <mergeCell ref="E1:K1"/>
    <mergeCell ref="E2:K2"/>
  </mergeCells>
  <conditionalFormatting sqref="E1:K1">
    <cfRule type="cellIs" dxfId="1"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BB2D-CE5C-4111-9641-5EE0DEB5D333}">
  <sheetPr>
    <tabColor rgb="FF7030A0"/>
  </sheetPr>
  <dimension ref="A1:W115"/>
  <sheetViews>
    <sheetView showGridLines="0" zoomScale="91" zoomScaleNormal="91" workbookViewId="0">
      <selection activeCell="P9" sqref="P9"/>
    </sheetView>
  </sheetViews>
  <sheetFormatPr defaultRowHeight="14.4"/>
  <cols>
    <col min="1" max="1" width="1.88671875" style="55" customWidth="1"/>
    <col min="2" max="2" width="11.6640625" style="118" bestFit="1" customWidth="1"/>
    <col min="3" max="3" width="9.88671875" style="55" bestFit="1" customWidth="1"/>
    <col min="4" max="4" width="15.77734375" style="55" customWidth="1"/>
    <col min="5" max="5" width="1.88671875" style="55" customWidth="1"/>
    <col min="6" max="6" width="9.77734375" style="55" bestFit="1" customWidth="1"/>
    <col min="7" max="7" width="10.21875" style="55" customWidth="1"/>
    <col min="8" max="8" width="2.33203125" style="55" customWidth="1"/>
    <col min="9" max="10" width="9.109375" style="55" customWidth="1"/>
    <col min="11" max="11" width="3.109375" style="55" customWidth="1"/>
    <col min="12" max="12" width="17.88671875" style="55" bestFit="1" customWidth="1"/>
    <col min="13" max="13" width="11.5546875" style="55" customWidth="1"/>
    <col min="14" max="15" width="8.88671875" style="55"/>
    <col min="16" max="18" width="14" style="55" bestFit="1" customWidth="1"/>
    <col min="19" max="20" width="9" style="55" bestFit="1" customWidth="1"/>
    <col min="21" max="16384" width="8.88671875" style="55"/>
  </cols>
  <sheetData>
    <row r="1" spans="1:16">
      <c r="B1" s="179"/>
      <c r="C1" s="179"/>
      <c r="D1" s="179"/>
      <c r="E1" s="179"/>
      <c r="F1" s="179"/>
      <c r="G1" s="179"/>
      <c r="H1" s="179"/>
      <c r="I1" s="179"/>
      <c r="J1" s="179"/>
      <c r="K1" s="179"/>
      <c r="L1" s="179"/>
      <c r="M1" s="179"/>
    </row>
    <row r="2" spans="1:16" ht="11.4" customHeight="1">
      <c r="B2" s="55"/>
    </row>
    <row r="3" spans="1:16" ht="28.8">
      <c r="B3" s="191" t="str">
        <f>'Data Sheet'!B1</f>
        <v>HINDUSTAN UNILEVER LTD</v>
      </c>
    </row>
    <row r="4" spans="1:16">
      <c r="B4" s="55" t="str">
        <f>CONCATENATE("(",B3," |"," BSE Code :",'Data Sheet'!B4,")")</f>
        <v>(HINDUSTAN UNILEVER LTD | BSE Code :500696)</v>
      </c>
    </row>
    <row r="5" spans="1:16" ht="13.2" customHeight="1">
      <c r="B5" s="181" t="str">
        <f>CONCATENATE(,"INR ",'Data Sheet'!B8)</f>
        <v>INR 2528.9</v>
      </c>
    </row>
    <row r="6" spans="1:16">
      <c r="B6" s="380" t="s">
        <v>8834</v>
      </c>
      <c r="J6" s="109"/>
    </row>
    <row r="7" spans="1:16">
      <c r="B7" s="380"/>
      <c r="J7" s="109"/>
    </row>
    <row r="8" spans="1:16" ht="6" customHeight="1">
      <c r="B8" s="179"/>
      <c r="C8" s="179"/>
      <c r="D8" s="179"/>
      <c r="E8" s="179"/>
      <c r="F8" s="179"/>
      <c r="G8" s="179"/>
      <c r="H8" s="179"/>
      <c r="I8" s="179"/>
      <c r="J8" s="179"/>
      <c r="K8" s="179"/>
      <c r="L8" s="179"/>
      <c r="M8" s="179"/>
    </row>
    <row r="9" spans="1:16" ht="18">
      <c r="A9" s="55" t="s">
        <v>191</v>
      </c>
      <c r="B9" s="475" t="s">
        <v>274</v>
      </c>
      <c r="C9" s="475"/>
      <c r="D9" s="475"/>
      <c r="E9" s="475"/>
      <c r="F9" s="475"/>
      <c r="G9" s="475"/>
      <c r="H9" s="475"/>
      <c r="I9" s="475"/>
      <c r="J9" s="475"/>
      <c r="K9" s="475"/>
      <c r="L9" s="475"/>
      <c r="M9" s="475"/>
      <c r="N9" s="406"/>
    </row>
    <row r="10" spans="1:16" ht="12.6" customHeight="1">
      <c r="B10" s="108"/>
      <c r="C10" s="109"/>
      <c r="D10" s="110"/>
      <c r="E10" s="111"/>
      <c r="F10" s="109"/>
      <c r="G10" s="109"/>
      <c r="H10" s="109"/>
      <c r="I10" s="109"/>
      <c r="J10" s="109"/>
    </row>
    <row r="11" spans="1:16">
      <c r="B11" s="476" t="str">
        <f>'Data Sheet'!B1&amp;" -"&amp;" weekly return"</f>
        <v>HINDUSTAN UNILEVER LTD - weekly return</v>
      </c>
      <c r="C11" s="476"/>
      <c r="D11" s="476"/>
      <c r="E11" s="378"/>
      <c r="F11" s="476" t="s">
        <v>275</v>
      </c>
      <c r="G11" s="476"/>
      <c r="H11" s="379"/>
      <c r="I11" s="476" t="s">
        <v>8732</v>
      </c>
      <c r="J11" s="476"/>
      <c r="L11" s="476" t="s">
        <v>8733</v>
      </c>
      <c r="M11" s="476"/>
      <c r="O11" s="55" t="s">
        <v>276</v>
      </c>
      <c r="P11" s="112">
        <f>SLOPE(D15:D114,G15:G114)</f>
        <v>0.14896049028936204</v>
      </c>
    </row>
    <row r="12" spans="1:16">
      <c r="B12" s="411"/>
      <c r="C12" s="412"/>
      <c r="D12" s="412"/>
      <c r="E12" s="412"/>
      <c r="F12" s="412"/>
      <c r="G12" s="412"/>
      <c r="H12" s="412"/>
      <c r="I12" s="412"/>
      <c r="J12" s="412"/>
      <c r="O12" s="55" t="s">
        <v>277</v>
      </c>
      <c r="P12" s="112">
        <f>_xlfn.COVARIANCE.S(D14:D114,G14:G114)/_xlfn.VAR.S(G15:G114)</f>
        <v>0.14896049028936204</v>
      </c>
    </row>
    <row r="13" spans="1:16">
      <c r="B13" s="413" t="s">
        <v>116</v>
      </c>
      <c r="C13" s="414" t="s">
        <v>117</v>
      </c>
      <c r="D13" s="415" t="s">
        <v>280</v>
      </c>
      <c r="E13" s="412"/>
      <c r="F13" s="414" t="s">
        <v>117</v>
      </c>
      <c r="G13" s="414" t="s">
        <v>280</v>
      </c>
      <c r="H13" s="416"/>
      <c r="I13" s="417" t="s">
        <v>8640</v>
      </c>
      <c r="J13" s="418" t="s">
        <v>8699</v>
      </c>
      <c r="L13" s="55" t="s">
        <v>278</v>
      </c>
      <c r="M13" s="263">
        <f>P12</f>
        <v>0.14896049028936204</v>
      </c>
      <c r="O13" s="55" t="s">
        <v>279</v>
      </c>
      <c r="P13" s="112" t="e">
        <f>#REF!</f>
        <v>#REF!</v>
      </c>
    </row>
    <row r="14" spans="1:16">
      <c r="B14" s="423">
        <v>45184</v>
      </c>
      <c r="C14" s="424">
        <v>2469.6999999999998</v>
      </c>
      <c r="D14" s="426"/>
      <c r="E14" s="412"/>
      <c r="F14" s="424">
        <v>20192.349999999999</v>
      </c>
      <c r="G14" s="412"/>
      <c r="H14" s="412"/>
      <c r="I14" s="419">
        <v>2000</v>
      </c>
      <c r="J14" s="420">
        <v>-0.14000000000000001</v>
      </c>
      <c r="L14" s="55" t="s">
        <v>281</v>
      </c>
      <c r="M14" s="66">
        <v>0.75</v>
      </c>
    </row>
    <row r="15" spans="1:16">
      <c r="B15" s="423">
        <v>45191</v>
      </c>
      <c r="C15" s="424">
        <v>2482.4499999999998</v>
      </c>
      <c r="D15" s="425">
        <f>C15/C14-1</f>
        <v>5.1625703526743116E-3</v>
      </c>
      <c r="E15" s="412"/>
      <c r="F15" s="424">
        <v>19674.25</v>
      </c>
      <c r="G15" s="421">
        <f t="shared" ref="G15:G78" si="0">F15/F14-1</f>
        <v>-2.5658231954180599E-2</v>
      </c>
      <c r="H15" s="421"/>
      <c r="I15" s="419">
        <v>2001</v>
      </c>
      <c r="J15" s="420">
        <v>-0.17399999999999999</v>
      </c>
    </row>
    <row r="16" spans="1:16">
      <c r="B16" s="423">
        <v>45198</v>
      </c>
      <c r="C16" s="424">
        <v>2465.6</v>
      </c>
      <c r="D16" s="425">
        <f t="shared" ref="D16:D79" si="1">C16/C15-1</f>
        <v>-6.7876492980724068E-3</v>
      </c>
      <c r="E16" s="412"/>
      <c r="F16" s="424">
        <v>19638.3</v>
      </c>
      <c r="G16" s="421">
        <f t="shared" si="0"/>
        <v>-1.8272615220402688E-3</v>
      </c>
      <c r="H16" s="421"/>
      <c r="I16" s="419">
        <v>2002</v>
      </c>
      <c r="J16" s="420">
        <v>3.2000000000000001E-2</v>
      </c>
      <c r="L16" s="55" t="s">
        <v>282</v>
      </c>
      <c r="M16" s="98">
        <v>1</v>
      </c>
    </row>
    <row r="17" spans="2:13">
      <c r="B17" s="423">
        <v>45205</v>
      </c>
      <c r="C17" s="424">
        <v>2499.4</v>
      </c>
      <c r="D17" s="425">
        <f t="shared" si="1"/>
        <v>1.3708630759247331E-2</v>
      </c>
      <c r="E17" s="412"/>
      <c r="F17" s="424">
        <v>19653.5</v>
      </c>
      <c r="G17" s="421">
        <f t="shared" si="0"/>
        <v>7.7399774929598486E-4</v>
      </c>
      <c r="H17" s="421"/>
      <c r="I17" s="419">
        <v>2003</v>
      </c>
      <c r="J17" s="420">
        <v>0.71899999999999997</v>
      </c>
      <c r="L17" s="55" t="s">
        <v>283</v>
      </c>
      <c r="M17" s="115">
        <v>0.25</v>
      </c>
    </row>
    <row r="18" spans="2:13">
      <c r="B18" s="423">
        <v>45212</v>
      </c>
      <c r="C18" s="424">
        <v>2569.4499999999998</v>
      </c>
      <c r="D18" s="425">
        <f t="shared" si="1"/>
        <v>2.8026726414339231E-2</v>
      </c>
      <c r="E18" s="412"/>
      <c r="F18" s="424">
        <v>19751.05</v>
      </c>
      <c r="G18" s="421">
        <f t="shared" si="0"/>
        <v>4.9634925076957881E-3</v>
      </c>
      <c r="H18" s="421"/>
      <c r="I18" s="419">
        <v>2004</v>
      </c>
      <c r="J18" s="420">
        <v>0.106</v>
      </c>
    </row>
    <row r="19" spans="2:13">
      <c r="B19" s="423">
        <v>45219</v>
      </c>
      <c r="C19" s="424">
        <v>2495.15</v>
      </c>
      <c r="D19" s="425">
        <f t="shared" si="1"/>
        <v>-2.8916694234174534E-2</v>
      </c>
      <c r="E19" s="412"/>
      <c r="F19" s="424">
        <v>19542.650000000001</v>
      </c>
      <c r="G19" s="421">
        <f t="shared" si="0"/>
        <v>-1.0551337776978809E-2</v>
      </c>
      <c r="H19" s="421"/>
      <c r="I19" s="419">
        <v>2005</v>
      </c>
      <c r="J19" s="420">
        <v>0.36299999999999999</v>
      </c>
      <c r="L19" s="116" t="s">
        <v>284</v>
      </c>
      <c r="M19" s="262">
        <f>(M13*M14)+(M16*M17)</f>
        <v>0.36172036771702154</v>
      </c>
    </row>
    <row r="20" spans="2:13">
      <c r="B20" s="423">
        <v>45226</v>
      </c>
      <c r="C20" s="424">
        <v>2482.0500000000002</v>
      </c>
      <c r="D20" s="425">
        <f t="shared" si="1"/>
        <v>-5.2501853595975367E-3</v>
      </c>
      <c r="E20" s="412"/>
      <c r="F20" s="424">
        <v>19047.25</v>
      </c>
      <c r="G20" s="421">
        <f t="shared" si="0"/>
        <v>-2.5349683896503383E-2</v>
      </c>
      <c r="H20" s="421"/>
      <c r="I20" s="419">
        <v>2006</v>
      </c>
      <c r="J20" s="420">
        <v>0.39800000000000002</v>
      </c>
    </row>
    <row r="21" spans="2:13">
      <c r="B21" s="423">
        <v>45233</v>
      </c>
      <c r="C21" s="424">
        <v>2509.25</v>
      </c>
      <c r="D21" s="425">
        <f t="shared" si="1"/>
        <v>1.0958683346427245E-2</v>
      </c>
      <c r="E21" s="412"/>
      <c r="F21" s="424">
        <v>19230.599999999999</v>
      </c>
      <c r="G21" s="421">
        <f t="shared" si="0"/>
        <v>9.6260615049414966E-3</v>
      </c>
      <c r="H21" s="421"/>
      <c r="I21" s="419">
        <v>2007</v>
      </c>
      <c r="J21" s="420">
        <v>0.54700000000000004</v>
      </c>
    </row>
    <row r="22" spans="2:13">
      <c r="B22" s="423">
        <v>45240</v>
      </c>
      <c r="C22" s="424">
        <v>2486.5500000000002</v>
      </c>
      <c r="D22" s="425">
        <f t="shared" si="1"/>
        <v>-9.0465278469661348E-3</v>
      </c>
      <c r="E22" s="422"/>
      <c r="F22" s="424">
        <v>19425.349999999999</v>
      </c>
      <c r="G22" s="421">
        <f t="shared" si="0"/>
        <v>1.0127089118384225E-2</v>
      </c>
      <c r="H22" s="421"/>
      <c r="I22" s="419">
        <v>2008</v>
      </c>
      <c r="J22" s="420">
        <v>-0.51800000000000002</v>
      </c>
      <c r="L22" s="476" t="s">
        <v>8734</v>
      </c>
      <c r="M22" s="476"/>
    </row>
    <row r="23" spans="2:13">
      <c r="B23" s="423">
        <v>45247</v>
      </c>
      <c r="C23" s="424">
        <v>2528.8000000000002</v>
      </c>
      <c r="D23" s="425">
        <f t="shared" si="1"/>
        <v>1.6991413806277667E-2</v>
      </c>
      <c r="E23" s="422"/>
      <c r="F23" s="424">
        <v>19731.8</v>
      </c>
      <c r="G23" s="421">
        <f t="shared" si="0"/>
        <v>1.5775777527818002E-2</v>
      </c>
      <c r="H23" s="421"/>
      <c r="I23" s="419">
        <v>2009</v>
      </c>
      <c r="J23" s="420">
        <v>0.75700000000000001</v>
      </c>
      <c r="L23" s="251" t="s">
        <v>8728</v>
      </c>
      <c r="M23" s="264">
        <f>'nifty 50 data'!N8</f>
        <v>0.15316000000000005</v>
      </c>
    </row>
    <row r="24" spans="2:13">
      <c r="B24" s="423">
        <v>45254</v>
      </c>
      <c r="C24" s="424">
        <v>2515.1999999999998</v>
      </c>
      <c r="D24" s="425">
        <f t="shared" si="1"/>
        <v>-5.3780449224930527E-3</v>
      </c>
      <c r="E24" s="422"/>
      <c r="F24" s="424">
        <v>19794.7</v>
      </c>
      <c r="G24" s="421">
        <f t="shared" si="0"/>
        <v>3.1877476966115648E-3</v>
      </c>
      <c r="H24" s="421"/>
      <c r="I24" s="419">
        <v>2010</v>
      </c>
      <c r="J24" s="420">
        <v>0.17899999999999999</v>
      </c>
      <c r="L24" s="251" t="s">
        <v>8729</v>
      </c>
      <c r="M24" s="264" t="str">
        <f>'nifty 50 data'!N9</f>
        <v>1.36% 1</v>
      </c>
    </row>
    <row r="25" spans="2:13">
      <c r="B25" s="423">
        <v>45261</v>
      </c>
      <c r="C25" s="424">
        <v>2563.65</v>
      </c>
      <c r="D25" s="425">
        <f t="shared" si="1"/>
        <v>1.9262881679389388E-2</v>
      </c>
      <c r="E25" s="422"/>
      <c r="F25" s="424">
        <v>20267.900000000001</v>
      </c>
      <c r="G25" s="421">
        <f t="shared" si="0"/>
        <v>2.3905388816198414E-2</v>
      </c>
      <c r="H25" s="421"/>
      <c r="I25" s="419">
        <v>2011</v>
      </c>
      <c r="J25" s="420">
        <v>-0.247</v>
      </c>
      <c r="L25" s="265" t="s">
        <v>8730</v>
      </c>
      <c r="M25" s="266">
        <f>'nifty 50 data'!N10</f>
        <v>0.15316000000000005</v>
      </c>
    </row>
    <row r="26" spans="2:13">
      <c r="B26" s="423">
        <v>45268</v>
      </c>
      <c r="C26" s="424">
        <v>2522.3000000000002</v>
      </c>
      <c r="D26" s="425">
        <f t="shared" si="1"/>
        <v>-1.6129346829715452E-2</v>
      </c>
      <c r="E26" s="422"/>
      <c r="F26" s="424">
        <v>20969.400000000001</v>
      </c>
      <c r="G26" s="421">
        <f t="shared" si="0"/>
        <v>3.4611380557433069E-2</v>
      </c>
      <c r="H26" s="421"/>
      <c r="I26" s="419">
        <v>2012</v>
      </c>
      <c r="J26" s="420">
        <v>0.27600000000000002</v>
      </c>
    </row>
    <row r="27" spans="2:13">
      <c r="B27" s="423">
        <v>45275</v>
      </c>
      <c r="C27" s="424">
        <v>2522.9</v>
      </c>
      <c r="D27" s="425">
        <f t="shared" si="1"/>
        <v>2.3787812710618361E-4</v>
      </c>
      <c r="E27" s="422"/>
      <c r="F27" s="424">
        <v>21456.65</v>
      </c>
      <c r="G27" s="421">
        <f t="shared" si="0"/>
        <v>2.3236239472755438E-2</v>
      </c>
      <c r="H27" s="421"/>
      <c r="I27" s="419">
        <v>2013</v>
      </c>
      <c r="J27" s="420">
        <v>6.7000000000000004E-2</v>
      </c>
    </row>
    <row r="28" spans="2:13">
      <c r="B28" s="423">
        <v>45282</v>
      </c>
      <c r="C28" s="424">
        <v>2575.6</v>
      </c>
      <c r="D28" s="425">
        <f t="shared" si="1"/>
        <v>2.0888659875540005E-2</v>
      </c>
      <c r="E28" s="422"/>
      <c r="F28" s="424">
        <v>21349.4</v>
      </c>
      <c r="G28" s="421">
        <f t="shared" si="0"/>
        <v>-4.9984503638732525E-3</v>
      </c>
      <c r="H28" s="421"/>
      <c r="I28" s="419">
        <v>2014</v>
      </c>
      <c r="J28" s="420">
        <v>0.313</v>
      </c>
    </row>
    <row r="29" spans="2:13">
      <c r="B29" s="423">
        <v>45289</v>
      </c>
      <c r="C29" s="424">
        <v>2663.95</v>
      </c>
      <c r="D29" s="425">
        <f t="shared" si="1"/>
        <v>3.4302686752601286E-2</v>
      </c>
      <c r="E29" s="422"/>
      <c r="F29" s="424">
        <v>21731.4</v>
      </c>
      <c r="G29" s="421">
        <f t="shared" si="0"/>
        <v>1.7892774504201459E-2</v>
      </c>
      <c r="H29" s="421"/>
      <c r="I29" s="419">
        <v>2015</v>
      </c>
      <c r="J29" s="420">
        <v>-4.1000000000000002E-2</v>
      </c>
    </row>
    <row r="30" spans="2:13">
      <c r="B30" s="423">
        <v>45296</v>
      </c>
      <c r="C30" s="424">
        <v>2620.0500000000002</v>
      </c>
      <c r="D30" s="425">
        <f t="shared" si="1"/>
        <v>-1.6479288274929949E-2</v>
      </c>
      <c r="E30" s="422"/>
      <c r="F30" s="424">
        <v>21710.799999999999</v>
      </c>
      <c r="G30" s="421">
        <f t="shared" si="0"/>
        <v>-9.479370864280412E-4</v>
      </c>
      <c r="H30" s="421"/>
      <c r="I30" s="419">
        <v>2016</v>
      </c>
      <c r="J30" s="420">
        <v>0.03</v>
      </c>
    </row>
    <row r="31" spans="2:13">
      <c r="B31" s="423">
        <v>45303</v>
      </c>
      <c r="C31" s="424">
        <v>2544</v>
      </c>
      <c r="D31" s="425">
        <f t="shared" si="1"/>
        <v>-2.9026163622831724E-2</v>
      </c>
      <c r="E31" s="422"/>
      <c r="F31" s="424">
        <v>21894.55</v>
      </c>
      <c r="G31" s="421">
        <f t="shared" si="0"/>
        <v>8.4635296718684749E-3</v>
      </c>
      <c r="H31" s="421"/>
      <c r="I31" s="419">
        <v>2017</v>
      </c>
      <c r="J31" s="420">
        <v>0.28599999999999998</v>
      </c>
    </row>
    <row r="32" spans="2:13">
      <c r="B32" s="423">
        <v>45316</v>
      </c>
      <c r="C32" s="424">
        <v>2428.3000000000002</v>
      </c>
      <c r="D32" s="425">
        <f t="shared" si="1"/>
        <v>-4.5479559748427656E-2</v>
      </c>
      <c r="E32" s="422"/>
      <c r="F32" s="424">
        <v>21622.400000000001</v>
      </c>
      <c r="G32" s="421">
        <f t="shared" si="0"/>
        <v>-1.2430033958222397E-2</v>
      </c>
      <c r="H32" s="421"/>
      <c r="I32" s="419">
        <v>2018</v>
      </c>
      <c r="J32" s="420">
        <v>3.1E-2</v>
      </c>
    </row>
    <row r="33" spans="2:23">
      <c r="B33" s="423">
        <v>45324</v>
      </c>
      <c r="C33" s="424">
        <v>2452.6</v>
      </c>
      <c r="D33" s="425">
        <f t="shared" si="1"/>
        <v>1.0007000782440212E-2</v>
      </c>
      <c r="E33" s="422"/>
      <c r="F33" s="424">
        <v>21352.6</v>
      </c>
      <c r="G33" s="421">
        <f t="shared" si="0"/>
        <v>-1.2477800799171379E-2</v>
      </c>
      <c r="H33" s="421"/>
      <c r="I33" s="419">
        <v>2019</v>
      </c>
      <c r="J33" s="420">
        <v>0.12</v>
      </c>
      <c r="L33" s="117"/>
      <c r="M33" s="117"/>
      <c r="N33" s="117"/>
      <c r="O33" s="117"/>
      <c r="P33" s="117"/>
    </row>
    <row r="34" spans="2:23">
      <c r="B34" s="423">
        <v>45331</v>
      </c>
      <c r="C34" s="424">
        <v>2424.15</v>
      </c>
      <c r="D34" s="425">
        <f t="shared" si="1"/>
        <v>-1.1599934763108499E-2</v>
      </c>
      <c r="E34" s="422"/>
      <c r="F34" s="424">
        <v>21853.8</v>
      </c>
      <c r="G34" s="421">
        <f t="shared" si="0"/>
        <v>2.3472551352060167E-2</v>
      </c>
      <c r="H34" s="421"/>
      <c r="I34" s="419">
        <v>2020</v>
      </c>
      <c r="J34" s="420">
        <v>0.14899999999999999</v>
      </c>
    </row>
    <row r="35" spans="2:23">
      <c r="B35" s="423">
        <v>45338</v>
      </c>
      <c r="C35" s="424">
        <v>2375.25</v>
      </c>
      <c r="D35" s="425">
        <f t="shared" si="1"/>
        <v>-2.0172019058226631E-2</v>
      </c>
      <c r="E35" s="422"/>
      <c r="F35" s="424">
        <v>21782.5</v>
      </c>
      <c r="G35" s="421">
        <f t="shared" si="0"/>
        <v>-3.2625904876955047E-3</v>
      </c>
      <c r="H35" s="421"/>
      <c r="I35" s="419">
        <v>2021</v>
      </c>
      <c r="J35" s="420">
        <v>0.24099999999999999</v>
      </c>
    </row>
    <row r="36" spans="2:23">
      <c r="B36" s="423">
        <v>45345</v>
      </c>
      <c r="C36" s="424">
        <v>2394.1</v>
      </c>
      <c r="D36" s="425">
        <f t="shared" si="1"/>
        <v>7.9360067361329278E-3</v>
      </c>
      <c r="E36" s="422"/>
      <c r="F36" s="424">
        <v>22040.7</v>
      </c>
      <c r="G36" s="421">
        <f t="shared" si="0"/>
        <v>1.1853552163433978E-2</v>
      </c>
      <c r="H36" s="421"/>
      <c r="I36" s="419">
        <v>2022</v>
      </c>
      <c r="J36" s="420">
        <v>4.2999999999999997E-2</v>
      </c>
    </row>
    <row r="37" spans="2:23">
      <c r="B37" s="423">
        <v>45358</v>
      </c>
      <c r="C37" s="424">
        <v>2419.5500000000002</v>
      </c>
      <c r="D37" s="425">
        <f t="shared" si="1"/>
        <v>1.063029948623706E-2</v>
      </c>
      <c r="E37" s="422"/>
      <c r="F37" s="424">
        <v>22212.7</v>
      </c>
      <c r="G37" s="421">
        <f t="shared" si="0"/>
        <v>7.8037448901351336E-3</v>
      </c>
      <c r="H37" s="421"/>
      <c r="I37" s="419">
        <v>2023</v>
      </c>
      <c r="J37" s="420">
        <v>0.2</v>
      </c>
      <c r="T37" s="117"/>
      <c r="U37" s="117"/>
      <c r="V37" s="117"/>
      <c r="W37" s="117"/>
    </row>
    <row r="38" spans="2:23">
      <c r="B38" s="423">
        <v>45366</v>
      </c>
      <c r="C38" s="424">
        <v>2327.6999999999998</v>
      </c>
      <c r="D38" s="425">
        <f t="shared" si="1"/>
        <v>-3.7961604430576057E-2</v>
      </c>
      <c r="E38" s="422"/>
      <c r="F38" s="424">
        <v>22493.55</v>
      </c>
      <c r="G38" s="421">
        <f t="shared" si="0"/>
        <v>1.2643667811657266E-2</v>
      </c>
      <c r="H38" s="421"/>
      <c r="I38" s="419">
        <v>2024</v>
      </c>
      <c r="J38" s="420">
        <v>9.1999999999999998E-2</v>
      </c>
      <c r="L38" s="117"/>
      <c r="M38" s="117"/>
      <c r="N38" s="117"/>
      <c r="O38" s="117"/>
      <c r="P38" s="117"/>
      <c r="Q38" s="117"/>
      <c r="R38" s="117"/>
      <c r="S38" s="117"/>
    </row>
    <row r="39" spans="2:23">
      <c r="B39" s="423">
        <v>45373</v>
      </c>
      <c r="C39" s="424">
        <v>2256.5500000000002</v>
      </c>
      <c r="D39" s="425">
        <f t="shared" si="1"/>
        <v>-3.0566653778407726E-2</v>
      </c>
      <c r="E39" s="422"/>
      <c r="F39" s="424">
        <v>22023.35</v>
      </c>
      <c r="G39" s="421">
        <f t="shared" si="0"/>
        <v>-2.0903770191899484E-2</v>
      </c>
      <c r="H39" s="421"/>
      <c r="I39" s="421"/>
      <c r="J39" s="421"/>
    </row>
    <row r="40" spans="2:23">
      <c r="B40" s="423">
        <v>45379</v>
      </c>
      <c r="C40" s="424">
        <v>2264.35</v>
      </c>
      <c r="D40" s="425">
        <f t="shared" si="1"/>
        <v>3.4566041080408283E-3</v>
      </c>
      <c r="E40" s="422"/>
      <c r="F40" s="424">
        <v>22096.75</v>
      </c>
      <c r="G40" s="421">
        <f t="shared" si="0"/>
        <v>3.3328262957270649E-3</v>
      </c>
      <c r="H40" s="421"/>
      <c r="I40" s="421"/>
      <c r="J40" s="421"/>
    </row>
    <row r="41" spans="2:23">
      <c r="B41" s="423">
        <v>45387</v>
      </c>
      <c r="C41" s="424">
        <v>2266.9499999999998</v>
      </c>
      <c r="D41" s="425">
        <f t="shared" si="1"/>
        <v>1.1482323845695142E-3</v>
      </c>
      <c r="E41" s="422"/>
      <c r="F41" s="424">
        <v>22326.9</v>
      </c>
      <c r="G41" s="421">
        <f t="shared" si="0"/>
        <v>1.0415558849152129E-2</v>
      </c>
      <c r="H41" s="421"/>
      <c r="I41" s="421"/>
      <c r="J41" s="421"/>
    </row>
    <row r="42" spans="2:23">
      <c r="B42" s="423">
        <v>45394</v>
      </c>
      <c r="C42" s="424">
        <v>2232.3000000000002</v>
      </c>
      <c r="D42" s="425">
        <f t="shared" si="1"/>
        <v>-1.5284854099119838E-2</v>
      </c>
      <c r="E42" s="422"/>
      <c r="F42" s="424">
        <v>22513.7</v>
      </c>
      <c r="G42" s="421">
        <f t="shared" si="0"/>
        <v>8.3665891816597782E-3</v>
      </c>
      <c r="H42" s="421"/>
      <c r="I42" s="421"/>
      <c r="J42" s="421"/>
    </row>
    <row r="43" spans="2:23">
      <c r="B43" s="423">
        <v>45401</v>
      </c>
      <c r="C43" s="424">
        <v>2231.6</v>
      </c>
      <c r="D43" s="425">
        <f t="shared" si="1"/>
        <v>-3.135779241142389E-4</v>
      </c>
      <c r="E43" s="422"/>
      <c r="F43" s="424">
        <v>22519.4</v>
      </c>
      <c r="G43" s="421">
        <f t="shared" si="0"/>
        <v>2.5317917534661838E-4</v>
      </c>
      <c r="H43" s="421"/>
      <c r="I43" s="421"/>
      <c r="J43" s="421"/>
    </row>
    <row r="44" spans="2:23">
      <c r="B44" s="423">
        <v>45408</v>
      </c>
      <c r="C44" s="424">
        <v>2222.65</v>
      </c>
      <c r="D44" s="425">
        <f t="shared" si="1"/>
        <v>-4.0105753719303916E-3</v>
      </c>
      <c r="E44" s="422"/>
      <c r="F44" s="424">
        <v>22147</v>
      </c>
      <c r="G44" s="421">
        <f t="shared" si="0"/>
        <v>-1.6536852669254087E-2</v>
      </c>
      <c r="H44" s="421"/>
      <c r="I44" s="421"/>
      <c r="J44" s="421"/>
    </row>
    <row r="45" spans="2:23">
      <c r="B45" s="423">
        <v>45415</v>
      </c>
      <c r="C45" s="424">
        <v>2217.0500000000002</v>
      </c>
      <c r="D45" s="425">
        <f t="shared" si="1"/>
        <v>-2.5195149933637806E-3</v>
      </c>
      <c r="E45" s="422"/>
      <c r="F45" s="424">
        <v>22419.95</v>
      </c>
      <c r="G45" s="421">
        <f t="shared" si="0"/>
        <v>1.2324468325281002E-2</v>
      </c>
      <c r="H45" s="421"/>
      <c r="I45" s="421"/>
      <c r="J45" s="421"/>
    </row>
    <row r="46" spans="2:23">
      <c r="B46" s="423">
        <v>45422</v>
      </c>
      <c r="C46" s="424">
        <v>2362.5500000000002</v>
      </c>
      <c r="D46" s="425">
        <f t="shared" si="1"/>
        <v>6.5627748584831114E-2</v>
      </c>
      <c r="E46" s="422"/>
      <c r="F46" s="424">
        <v>22475.85</v>
      </c>
      <c r="G46" s="421">
        <f t="shared" si="0"/>
        <v>2.4933151055197555E-3</v>
      </c>
      <c r="H46" s="421"/>
      <c r="I46" s="421"/>
      <c r="J46" s="421"/>
    </row>
    <row r="47" spans="2:23">
      <c r="B47" s="423">
        <v>45436</v>
      </c>
      <c r="C47" s="424">
        <v>2369.0500000000002</v>
      </c>
      <c r="D47" s="425">
        <f t="shared" si="1"/>
        <v>2.7512645235021616E-3</v>
      </c>
      <c r="E47" s="422"/>
      <c r="F47" s="424">
        <v>22055.200000000001</v>
      </c>
      <c r="G47" s="421">
        <f t="shared" si="0"/>
        <v>-1.8715643679771743E-2</v>
      </c>
      <c r="H47" s="421"/>
      <c r="I47" s="421"/>
      <c r="J47" s="421"/>
    </row>
    <row r="48" spans="2:23">
      <c r="B48" s="423">
        <v>45443</v>
      </c>
      <c r="C48" s="424">
        <v>2329.0500000000002</v>
      </c>
      <c r="D48" s="425">
        <f t="shared" si="1"/>
        <v>-1.6884405141301406E-2</v>
      </c>
      <c r="E48" s="422"/>
      <c r="F48" s="424">
        <v>22957.1</v>
      </c>
      <c r="G48" s="421">
        <f t="shared" si="0"/>
        <v>4.0892850665602554E-2</v>
      </c>
      <c r="H48" s="421"/>
      <c r="I48" s="421"/>
      <c r="J48" s="421"/>
    </row>
    <row r="49" spans="2:10">
      <c r="B49" s="423">
        <v>45450</v>
      </c>
      <c r="C49" s="424">
        <v>2577.8000000000002</v>
      </c>
      <c r="D49" s="425">
        <f t="shared" si="1"/>
        <v>0.10680320302269175</v>
      </c>
      <c r="E49" s="422"/>
      <c r="F49" s="424">
        <v>22530.7</v>
      </c>
      <c r="G49" s="421">
        <f t="shared" si="0"/>
        <v>-1.8573774562117951E-2</v>
      </c>
      <c r="H49" s="421"/>
      <c r="I49" s="421"/>
      <c r="J49" s="421"/>
    </row>
    <row r="50" spans="2:10">
      <c r="B50" s="423">
        <v>45457</v>
      </c>
      <c r="C50" s="424">
        <v>2479.75</v>
      </c>
      <c r="D50" s="425">
        <f t="shared" si="1"/>
        <v>-3.8036310031810183E-2</v>
      </c>
      <c r="E50" s="422"/>
      <c r="F50" s="424">
        <v>23290.15</v>
      </c>
      <c r="G50" s="421">
        <f t="shared" si="0"/>
        <v>3.3707341538434354E-2</v>
      </c>
      <c r="H50" s="421"/>
      <c r="I50" s="421"/>
      <c r="J50" s="421"/>
    </row>
    <row r="51" spans="2:10">
      <c r="B51" s="423">
        <v>45464</v>
      </c>
      <c r="C51" s="424">
        <v>2441.3000000000002</v>
      </c>
      <c r="D51" s="425">
        <f t="shared" si="1"/>
        <v>-1.5505595322109045E-2</v>
      </c>
      <c r="E51" s="422"/>
      <c r="F51" s="424">
        <v>23465.599999999999</v>
      </c>
      <c r="G51" s="421">
        <f t="shared" si="0"/>
        <v>7.5332275661599279E-3</v>
      </c>
      <c r="H51" s="421"/>
      <c r="I51" s="421"/>
      <c r="J51" s="421"/>
    </row>
    <row r="52" spans="2:10">
      <c r="B52" s="423">
        <v>45471</v>
      </c>
      <c r="C52" s="424">
        <v>2473.0500000000002</v>
      </c>
      <c r="D52" s="425">
        <f t="shared" si="1"/>
        <v>1.3005365993528084E-2</v>
      </c>
      <c r="E52" s="422"/>
      <c r="F52" s="424">
        <v>23501.1</v>
      </c>
      <c r="G52" s="421">
        <f t="shared" si="0"/>
        <v>1.5128528569481325E-3</v>
      </c>
      <c r="H52" s="421"/>
      <c r="I52" s="421"/>
      <c r="J52" s="421"/>
    </row>
    <row r="53" spans="2:10">
      <c r="B53" s="423">
        <v>45478</v>
      </c>
      <c r="C53" s="424">
        <v>2547</v>
      </c>
      <c r="D53" s="425">
        <f t="shared" si="1"/>
        <v>2.9902347303936372E-2</v>
      </c>
      <c r="E53" s="422"/>
      <c r="F53" s="424">
        <v>24010.6</v>
      </c>
      <c r="G53" s="421">
        <f t="shared" si="0"/>
        <v>2.1679836262983532E-2</v>
      </c>
      <c r="H53" s="421"/>
      <c r="I53" s="421"/>
      <c r="J53" s="421"/>
    </row>
    <row r="54" spans="2:10">
      <c r="B54" s="423">
        <v>45485</v>
      </c>
      <c r="C54" s="424">
        <v>2622.25</v>
      </c>
      <c r="D54" s="425">
        <f t="shared" si="1"/>
        <v>2.9544562230074511E-2</v>
      </c>
      <c r="E54" s="422"/>
      <c r="F54" s="424">
        <v>24323.85</v>
      </c>
      <c r="G54" s="421">
        <f t="shared" si="0"/>
        <v>1.3046321208133094E-2</v>
      </c>
      <c r="H54" s="421"/>
      <c r="I54" s="421"/>
      <c r="J54" s="421"/>
    </row>
    <row r="55" spans="2:10">
      <c r="B55" s="423">
        <v>45492</v>
      </c>
      <c r="C55" s="424">
        <v>2727</v>
      </c>
      <c r="D55" s="425">
        <f t="shared" si="1"/>
        <v>3.9946610735055676E-2</v>
      </c>
      <c r="E55" s="422"/>
      <c r="F55" s="424">
        <v>24502.15</v>
      </c>
      <c r="G55" s="421">
        <f t="shared" si="0"/>
        <v>7.3302540510651326E-3</v>
      </c>
      <c r="H55" s="421"/>
      <c r="I55" s="421"/>
      <c r="J55" s="421"/>
    </row>
    <row r="56" spans="2:10">
      <c r="B56" s="423">
        <v>45499</v>
      </c>
      <c r="C56" s="424">
        <v>2711.05</v>
      </c>
      <c r="D56" s="425">
        <f t="shared" si="1"/>
        <v>-5.8489182251557637E-3</v>
      </c>
      <c r="E56" s="422"/>
      <c r="F56" s="424">
        <v>24530.9</v>
      </c>
      <c r="G56" s="421">
        <f t="shared" si="0"/>
        <v>1.1733664188653403E-3</v>
      </c>
      <c r="H56" s="421"/>
      <c r="I56" s="421"/>
      <c r="J56" s="421"/>
    </row>
    <row r="57" spans="2:10">
      <c r="B57" s="423">
        <v>45506</v>
      </c>
      <c r="C57" s="424">
        <v>2692.55</v>
      </c>
      <c r="D57" s="425">
        <f t="shared" si="1"/>
        <v>-6.8239243097693025E-3</v>
      </c>
      <c r="E57" s="422"/>
      <c r="F57" s="424">
        <v>24834.85</v>
      </c>
      <c r="G57" s="421">
        <f t="shared" si="0"/>
        <v>1.2390495252925682E-2</v>
      </c>
      <c r="H57" s="421"/>
      <c r="I57" s="421"/>
      <c r="J57" s="421"/>
    </row>
    <row r="58" spans="2:10">
      <c r="B58" s="423">
        <v>45513</v>
      </c>
      <c r="C58" s="424">
        <v>2747.2</v>
      </c>
      <c r="D58" s="425">
        <f t="shared" si="1"/>
        <v>2.02967447215463E-2</v>
      </c>
      <c r="E58" s="422"/>
      <c r="F58" s="424">
        <v>24717.7</v>
      </c>
      <c r="G58" s="421">
        <f t="shared" si="0"/>
        <v>-4.7171615693268887E-3</v>
      </c>
      <c r="H58" s="421"/>
      <c r="I58" s="421"/>
      <c r="J58" s="421"/>
    </row>
    <row r="59" spans="2:10">
      <c r="B59" s="423">
        <v>45520</v>
      </c>
      <c r="C59" s="424">
        <v>2748.25</v>
      </c>
      <c r="D59" s="425">
        <f t="shared" si="1"/>
        <v>3.8220733838101317E-4</v>
      </c>
      <c r="E59" s="422"/>
      <c r="F59" s="424">
        <v>24367.5</v>
      </c>
      <c r="G59" s="421">
        <f t="shared" si="0"/>
        <v>-1.4167984885325113E-2</v>
      </c>
      <c r="H59" s="421"/>
      <c r="I59" s="421"/>
      <c r="J59" s="421"/>
    </row>
    <row r="60" spans="2:10">
      <c r="B60" s="423">
        <v>45527</v>
      </c>
      <c r="C60" s="424">
        <v>2815.6</v>
      </c>
      <c r="D60" s="425">
        <f t="shared" si="1"/>
        <v>2.4506504138997576E-2</v>
      </c>
      <c r="E60" s="422"/>
      <c r="F60" s="424">
        <v>24541.15</v>
      </c>
      <c r="G60" s="421">
        <f t="shared" si="0"/>
        <v>7.1262952703396998E-3</v>
      </c>
      <c r="H60" s="421"/>
      <c r="I60" s="421"/>
      <c r="J60" s="421"/>
    </row>
    <row r="61" spans="2:10">
      <c r="B61" s="423">
        <v>45534</v>
      </c>
      <c r="C61" s="424">
        <v>2778</v>
      </c>
      <c r="D61" s="425">
        <f t="shared" si="1"/>
        <v>-1.3354169626367374E-2</v>
      </c>
      <c r="E61" s="422"/>
      <c r="F61" s="424">
        <v>24823.15</v>
      </c>
      <c r="G61" s="421">
        <f t="shared" si="0"/>
        <v>1.1490904052988471E-2</v>
      </c>
      <c r="H61" s="421"/>
      <c r="I61" s="421"/>
      <c r="J61" s="421"/>
    </row>
    <row r="62" spans="2:10">
      <c r="B62" s="423">
        <v>45541</v>
      </c>
      <c r="C62" s="424">
        <v>2838.95</v>
      </c>
      <c r="D62" s="425">
        <f t="shared" si="1"/>
        <v>2.1940244780417562E-2</v>
      </c>
      <c r="E62" s="422"/>
      <c r="F62" s="424">
        <v>25235.9</v>
      </c>
      <c r="G62" s="421">
        <f t="shared" si="0"/>
        <v>1.6627623810837822E-2</v>
      </c>
      <c r="H62" s="421"/>
      <c r="I62" s="421"/>
      <c r="J62" s="421"/>
    </row>
    <row r="63" spans="2:10">
      <c r="B63" s="423">
        <v>45548</v>
      </c>
      <c r="C63" s="424">
        <v>2932.95</v>
      </c>
      <c r="D63" s="425">
        <f t="shared" si="1"/>
        <v>3.3110833230595826E-2</v>
      </c>
      <c r="E63" s="422"/>
      <c r="F63" s="424">
        <v>24852.15</v>
      </c>
      <c r="G63" s="421">
        <f t="shared" si="0"/>
        <v>-1.5206511358818231E-2</v>
      </c>
      <c r="H63" s="421"/>
      <c r="I63" s="421"/>
      <c r="J63" s="421"/>
    </row>
    <row r="64" spans="2:10">
      <c r="B64" s="423">
        <v>45555</v>
      </c>
      <c r="C64" s="424">
        <v>2977.6</v>
      </c>
      <c r="D64" s="425">
        <f t="shared" si="1"/>
        <v>1.5223580354250865E-2</v>
      </c>
      <c r="E64" s="422"/>
      <c r="F64" s="424">
        <v>25356.5</v>
      </c>
      <c r="G64" s="421">
        <f t="shared" si="0"/>
        <v>2.0294018827344829E-2</v>
      </c>
      <c r="H64" s="421"/>
      <c r="I64" s="421"/>
      <c r="J64" s="421"/>
    </row>
    <row r="65" spans="2:10">
      <c r="B65" s="423">
        <v>45562</v>
      </c>
      <c r="C65" s="424">
        <v>2966.25</v>
      </c>
      <c r="D65" s="425">
        <f t="shared" si="1"/>
        <v>-3.8117947340139402E-3</v>
      </c>
      <c r="E65" s="422"/>
      <c r="F65" s="424">
        <v>25790.95</v>
      </c>
      <c r="G65" s="421">
        <f t="shared" si="0"/>
        <v>1.7133673811448702E-2</v>
      </c>
      <c r="H65" s="421"/>
      <c r="I65" s="421"/>
      <c r="J65" s="421"/>
    </row>
    <row r="66" spans="2:10">
      <c r="B66" s="423">
        <v>45569</v>
      </c>
      <c r="C66" s="424">
        <v>2848.75</v>
      </c>
      <c r="D66" s="425">
        <f t="shared" si="1"/>
        <v>-3.9612305099030798E-2</v>
      </c>
      <c r="E66" s="422"/>
      <c r="F66" s="424">
        <v>26178.95</v>
      </c>
      <c r="G66" s="421">
        <f t="shared" si="0"/>
        <v>1.5044036764834123E-2</v>
      </c>
      <c r="H66" s="421"/>
      <c r="I66" s="421"/>
      <c r="J66" s="421"/>
    </row>
    <row r="67" spans="2:10">
      <c r="B67" s="423">
        <v>45576</v>
      </c>
      <c r="C67" s="424">
        <v>2783.2</v>
      </c>
      <c r="D67" s="425">
        <f t="shared" si="1"/>
        <v>-2.3010092145677952E-2</v>
      </c>
      <c r="E67" s="422"/>
      <c r="F67" s="424">
        <v>25014.6</v>
      </c>
      <c r="G67" s="421">
        <f t="shared" si="0"/>
        <v>-4.4476573735768743E-2</v>
      </c>
      <c r="H67" s="421"/>
      <c r="I67" s="421"/>
      <c r="J67" s="421"/>
    </row>
    <row r="68" spans="2:10">
      <c r="B68" s="423">
        <v>45583</v>
      </c>
      <c r="C68" s="424">
        <v>2717.1</v>
      </c>
      <c r="D68" s="425">
        <f t="shared" si="1"/>
        <v>-2.3749640701350883E-2</v>
      </c>
      <c r="E68" s="422"/>
      <c r="F68" s="424">
        <v>24964.25</v>
      </c>
      <c r="G68" s="421">
        <f t="shared" si="0"/>
        <v>-2.0128245104857889E-3</v>
      </c>
      <c r="H68" s="421"/>
      <c r="I68" s="421"/>
      <c r="J68" s="421"/>
    </row>
    <row r="69" spans="2:10">
      <c r="B69" s="423">
        <v>45590</v>
      </c>
      <c r="C69" s="424">
        <v>2528.0500000000002</v>
      </c>
      <c r="D69" s="425">
        <f t="shared" si="1"/>
        <v>-6.9577858746457499E-2</v>
      </c>
      <c r="E69" s="422"/>
      <c r="F69" s="424">
        <v>24854.05</v>
      </c>
      <c r="G69" s="421">
        <f t="shared" si="0"/>
        <v>-4.4143124668275524E-3</v>
      </c>
      <c r="H69" s="421"/>
      <c r="I69" s="421"/>
      <c r="J69" s="421"/>
    </row>
    <row r="70" spans="2:10">
      <c r="B70" s="423">
        <v>45604</v>
      </c>
      <c r="C70" s="424">
        <v>2507.6999999999998</v>
      </c>
      <c r="D70" s="425">
        <f t="shared" si="1"/>
        <v>-8.0496825616583889E-3</v>
      </c>
      <c r="E70" s="422"/>
      <c r="F70" s="424">
        <v>24180.799999999999</v>
      </c>
      <c r="G70" s="421">
        <f t="shared" si="0"/>
        <v>-2.7088140564616281E-2</v>
      </c>
      <c r="H70" s="421"/>
      <c r="I70" s="421"/>
      <c r="J70" s="421"/>
    </row>
    <row r="71" spans="2:10">
      <c r="B71" s="423">
        <v>45610</v>
      </c>
      <c r="C71" s="424">
        <v>2389.1999999999998</v>
      </c>
      <c r="D71" s="425">
        <f t="shared" si="1"/>
        <v>-4.7254456274674062E-2</v>
      </c>
      <c r="E71" s="422"/>
      <c r="F71" s="424">
        <v>24148.2</v>
      </c>
      <c r="G71" s="421">
        <f t="shared" si="0"/>
        <v>-1.3481770661020187E-3</v>
      </c>
      <c r="H71" s="421"/>
      <c r="I71" s="421"/>
      <c r="J71" s="421"/>
    </row>
    <row r="72" spans="2:10">
      <c r="B72" s="423">
        <v>45618</v>
      </c>
      <c r="C72" s="424">
        <v>2445.25</v>
      </c>
      <c r="D72" s="425">
        <f t="shared" si="1"/>
        <v>2.3459735476310195E-2</v>
      </c>
      <c r="E72" s="422"/>
      <c r="F72" s="424">
        <v>23532.7</v>
      </c>
      <c r="G72" s="421">
        <f t="shared" si="0"/>
        <v>-2.5488442202731498E-2</v>
      </c>
      <c r="H72" s="421"/>
      <c r="I72" s="421"/>
      <c r="J72" s="421"/>
    </row>
    <row r="73" spans="2:10">
      <c r="B73" s="423">
        <v>45625</v>
      </c>
      <c r="C73" s="424">
        <v>2496.15</v>
      </c>
      <c r="D73" s="425">
        <f t="shared" si="1"/>
        <v>2.0815867498210849E-2</v>
      </c>
      <c r="E73" s="422"/>
      <c r="F73" s="424">
        <v>23907.25</v>
      </c>
      <c r="G73" s="421">
        <f t="shared" si="0"/>
        <v>1.5916150717937061E-2</v>
      </c>
      <c r="H73" s="421"/>
      <c r="I73" s="421"/>
      <c r="J73" s="421"/>
    </row>
    <row r="74" spans="2:10">
      <c r="B74" s="423">
        <v>45632</v>
      </c>
      <c r="C74" s="424">
        <v>2483.8000000000002</v>
      </c>
      <c r="D74" s="425">
        <f t="shared" si="1"/>
        <v>-4.9476193337739671E-3</v>
      </c>
      <c r="E74" s="422"/>
      <c r="F74" s="424">
        <v>24131.1</v>
      </c>
      <c r="G74" s="421">
        <f t="shared" si="0"/>
        <v>9.3632684645870157E-3</v>
      </c>
      <c r="H74" s="421"/>
      <c r="I74" s="421"/>
      <c r="J74" s="421"/>
    </row>
    <row r="75" spans="2:10">
      <c r="B75" s="423">
        <v>45639</v>
      </c>
      <c r="C75" s="424">
        <v>2390.1</v>
      </c>
      <c r="D75" s="425">
        <f t="shared" si="1"/>
        <v>-3.7724454464932888E-2</v>
      </c>
      <c r="E75" s="422"/>
      <c r="F75" s="424">
        <v>24677.8</v>
      </c>
      <c r="G75" s="421">
        <f t="shared" si="0"/>
        <v>2.2655411481449228E-2</v>
      </c>
      <c r="H75" s="421"/>
      <c r="I75" s="421"/>
      <c r="J75" s="421"/>
    </row>
    <row r="76" spans="2:10">
      <c r="B76" s="423">
        <v>45646</v>
      </c>
      <c r="C76" s="424">
        <v>2333.9</v>
      </c>
      <c r="D76" s="425">
        <f t="shared" si="1"/>
        <v>-2.3513660516296331E-2</v>
      </c>
      <c r="E76" s="422"/>
      <c r="F76" s="424">
        <v>24768.3</v>
      </c>
      <c r="G76" s="421">
        <f t="shared" si="0"/>
        <v>3.6672636944945491E-3</v>
      </c>
      <c r="H76" s="421"/>
      <c r="I76" s="421"/>
      <c r="J76" s="421"/>
    </row>
    <row r="77" spans="2:10">
      <c r="B77" s="423">
        <v>45653</v>
      </c>
      <c r="C77" s="424">
        <v>2341.25</v>
      </c>
      <c r="D77" s="425">
        <f t="shared" si="1"/>
        <v>3.1492351857405065E-3</v>
      </c>
      <c r="E77" s="422"/>
      <c r="F77" s="424">
        <v>23587.5</v>
      </c>
      <c r="G77" s="421">
        <f t="shared" si="0"/>
        <v>-4.7673841159869612E-2</v>
      </c>
      <c r="H77" s="421"/>
      <c r="I77" s="421"/>
      <c r="J77" s="421"/>
    </row>
    <row r="78" spans="2:10">
      <c r="B78" s="423">
        <v>45660</v>
      </c>
      <c r="C78" s="424">
        <v>2406.25</v>
      </c>
      <c r="D78" s="425">
        <f t="shared" si="1"/>
        <v>2.7762947143619821E-2</v>
      </c>
      <c r="E78" s="422"/>
      <c r="F78" s="424">
        <v>23813.4</v>
      </c>
      <c r="G78" s="421">
        <f t="shared" si="0"/>
        <v>9.5771065182830295E-3</v>
      </c>
      <c r="H78" s="421"/>
      <c r="I78" s="421"/>
      <c r="J78" s="421"/>
    </row>
    <row r="79" spans="2:10">
      <c r="B79" s="423">
        <v>45667</v>
      </c>
      <c r="C79" s="424">
        <v>2442.0500000000002</v>
      </c>
      <c r="D79" s="425">
        <f t="shared" si="1"/>
        <v>1.4877922077922046E-2</v>
      </c>
      <c r="E79" s="422"/>
      <c r="F79" s="424">
        <v>24004.75</v>
      </c>
      <c r="G79" s="421">
        <f t="shared" ref="G79:G114" si="2">F79/F78-1</f>
        <v>8.035391838208783E-3</v>
      </c>
      <c r="H79" s="421"/>
      <c r="I79" s="421"/>
      <c r="J79" s="421"/>
    </row>
    <row r="80" spans="2:10">
      <c r="B80" s="423">
        <v>45674</v>
      </c>
      <c r="C80" s="424">
        <v>2354</v>
      </c>
      <c r="D80" s="425">
        <f t="shared" ref="D80:D114" si="3">C80/C79-1</f>
        <v>-3.6055772813824549E-2</v>
      </c>
      <c r="E80" s="422"/>
      <c r="F80" s="424">
        <v>23431.5</v>
      </c>
      <c r="G80" s="421">
        <f t="shared" si="2"/>
        <v>-2.3880690280048689E-2</v>
      </c>
      <c r="H80" s="421"/>
      <c r="I80" s="421"/>
      <c r="J80" s="421"/>
    </row>
    <row r="81" spans="2:10">
      <c r="B81" s="423">
        <v>45681</v>
      </c>
      <c r="C81" s="424">
        <v>2368.1</v>
      </c>
      <c r="D81" s="425">
        <f t="shared" si="3"/>
        <v>5.98980458793541E-3</v>
      </c>
      <c r="E81" s="422"/>
      <c r="F81" s="424">
        <v>23203.200000000001</v>
      </c>
      <c r="G81" s="421">
        <f t="shared" si="2"/>
        <v>-9.7432942833365344E-3</v>
      </c>
      <c r="H81" s="421"/>
      <c r="I81" s="421"/>
      <c r="J81" s="421"/>
    </row>
    <row r="82" spans="2:10">
      <c r="B82" s="423">
        <v>45695</v>
      </c>
      <c r="C82" s="424">
        <v>2363.85</v>
      </c>
      <c r="D82" s="425">
        <f t="shared" si="3"/>
        <v>-1.7946877243359971E-3</v>
      </c>
      <c r="E82" s="422"/>
      <c r="F82" s="424">
        <v>23092.2</v>
      </c>
      <c r="G82" s="421">
        <f t="shared" si="2"/>
        <v>-4.7838229209764549E-3</v>
      </c>
      <c r="H82" s="421"/>
      <c r="I82" s="421"/>
      <c r="J82" s="421"/>
    </row>
    <row r="83" spans="2:10">
      <c r="B83" s="423">
        <v>45702</v>
      </c>
      <c r="C83" s="424">
        <v>2318.35</v>
      </c>
      <c r="D83" s="425">
        <f t="shared" si="3"/>
        <v>-1.9248260253400207E-2</v>
      </c>
      <c r="E83" s="422"/>
      <c r="F83" s="424">
        <v>23559.95</v>
      </c>
      <c r="G83" s="421">
        <f t="shared" si="2"/>
        <v>2.0255757355297499E-2</v>
      </c>
      <c r="H83" s="421"/>
      <c r="I83" s="421"/>
      <c r="J83" s="421"/>
    </row>
    <row r="84" spans="2:10">
      <c r="B84" s="423">
        <v>45709</v>
      </c>
      <c r="C84" s="424">
        <v>2241.65</v>
      </c>
      <c r="D84" s="425">
        <f t="shared" si="3"/>
        <v>-3.3083874307157979E-2</v>
      </c>
      <c r="E84" s="422"/>
      <c r="F84" s="424">
        <v>22929.25</v>
      </c>
      <c r="G84" s="421">
        <f t="shared" si="2"/>
        <v>-2.6770005878620329E-2</v>
      </c>
      <c r="H84" s="421"/>
      <c r="I84" s="421"/>
      <c r="J84" s="421"/>
    </row>
    <row r="85" spans="2:10">
      <c r="B85" s="423">
        <v>45716</v>
      </c>
      <c r="C85" s="424">
        <v>2190.25</v>
      </c>
      <c r="D85" s="425">
        <f t="shared" si="3"/>
        <v>-2.2929538509580016E-2</v>
      </c>
      <c r="E85" s="422"/>
      <c r="F85" s="424">
        <v>22795.9</v>
      </c>
      <c r="G85" s="421">
        <f t="shared" si="2"/>
        <v>-5.8157157342695331E-3</v>
      </c>
      <c r="H85" s="421"/>
      <c r="I85" s="421"/>
      <c r="J85" s="421"/>
    </row>
    <row r="86" spans="2:10">
      <c r="B86" s="423">
        <v>45723</v>
      </c>
      <c r="C86" s="424">
        <v>2204.5500000000002</v>
      </c>
      <c r="D86" s="425">
        <f t="shared" si="3"/>
        <v>6.5289350530761681E-3</v>
      </c>
      <c r="E86" s="422"/>
      <c r="F86" s="424">
        <v>22124.7</v>
      </c>
      <c r="G86" s="421">
        <f t="shared" si="2"/>
        <v>-2.9443891226053842E-2</v>
      </c>
      <c r="H86" s="421"/>
      <c r="I86" s="421"/>
      <c r="J86" s="421"/>
    </row>
    <row r="87" spans="2:10">
      <c r="B87" s="423">
        <v>45729</v>
      </c>
      <c r="C87" s="424">
        <v>2174.8000000000002</v>
      </c>
      <c r="D87" s="425">
        <f t="shared" si="3"/>
        <v>-1.3494817536458648E-2</v>
      </c>
      <c r="E87" s="422"/>
      <c r="F87" s="424">
        <v>22552.5</v>
      </c>
      <c r="G87" s="421">
        <f t="shared" si="2"/>
        <v>1.9335855401429125E-2</v>
      </c>
      <c r="H87" s="421"/>
      <c r="I87" s="421"/>
      <c r="J87" s="421"/>
    </row>
    <row r="88" spans="2:10">
      <c r="B88" s="423">
        <v>45737</v>
      </c>
      <c r="C88" s="424">
        <v>2246.1999999999998</v>
      </c>
      <c r="D88" s="425">
        <f t="shared" si="3"/>
        <v>3.2830605113113753E-2</v>
      </c>
      <c r="E88" s="422"/>
      <c r="F88" s="424">
        <v>22397.200000000001</v>
      </c>
      <c r="G88" s="421">
        <f t="shared" si="2"/>
        <v>-6.8861545283227521E-3</v>
      </c>
      <c r="H88" s="421"/>
      <c r="I88" s="421"/>
      <c r="J88" s="421"/>
    </row>
    <row r="89" spans="2:10">
      <c r="B89" s="423">
        <v>45744</v>
      </c>
      <c r="C89" s="424">
        <v>2258.85</v>
      </c>
      <c r="D89" s="425">
        <f t="shared" si="3"/>
        <v>5.631733594515298E-3</v>
      </c>
      <c r="E89" s="422"/>
      <c r="F89" s="424">
        <v>23350.400000000001</v>
      </c>
      <c r="G89" s="421">
        <f t="shared" si="2"/>
        <v>4.2558891289982803E-2</v>
      </c>
      <c r="H89" s="421"/>
      <c r="I89" s="421"/>
      <c r="J89" s="421"/>
    </row>
    <row r="90" spans="2:10">
      <c r="B90" s="423">
        <v>45751</v>
      </c>
      <c r="C90" s="424">
        <v>2244.5500000000002</v>
      </c>
      <c r="D90" s="425">
        <f t="shared" si="3"/>
        <v>-6.3306549793035183E-3</v>
      </c>
      <c r="E90" s="422"/>
      <c r="F90" s="424">
        <v>23519.35</v>
      </c>
      <c r="G90" s="421">
        <f t="shared" si="2"/>
        <v>7.2354220912702605E-3</v>
      </c>
      <c r="H90" s="421"/>
      <c r="I90" s="421"/>
      <c r="J90" s="421"/>
    </row>
    <row r="91" spans="2:10">
      <c r="B91" s="423">
        <v>45758</v>
      </c>
      <c r="C91" s="424">
        <v>2366.15</v>
      </c>
      <c r="D91" s="425">
        <f t="shared" si="3"/>
        <v>5.417566995611578E-2</v>
      </c>
      <c r="E91" s="422"/>
      <c r="F91" s="424">
        <v>22904.45</v>
      </c>
      <c r="G91" s="421">
        <f t="shared" si="2"/>
        <v>-2.6144430011883713E-2</v>
      </c>
      <c r="H91" s="421"/>
      <c r="I91" s="421"/>
      <c r="J91" s="421"/>
    </row>
    <row r="92" spans="2:10">
      <c r="B92" s="423">
        <v>45764</v>
      </c>
      <c r="C92" s="424">
        <v>2375</v>
      </c>
      <c r="D92" s="425">
        <f t="shared" si="3"/>
        <v>3.740253153857509E-3</v>
      </c>
      <c r="E92" s="422"/>
      <c r="F92" s="424">
        <v>22828.55</v>
      </c>
      <c r="G92" s="421">
        <f t="shared" si="2"/>
        <v>-3.3137665388167648E-3</v>
      </c>
      <c r="H92" s="421"/>
      <c r="I92" s="421"/>
      <c r="J92" s="421"/>
    </row>
    <row r="93" spans="2:10">
      <c r="B93" s="423">
        <v>45772</v>
      </c>
      <c r="C93" s="424">
        <v>2332.1999999999998</v>
      </c>
      <c r="D93" s="425">
        <f t="shared" si="3"/>
        <v>-1.8021052631579049E-2</v>
      </c>
      <c r="E93" s="422"/>
      <c r="F93" s="424">
        <v>23851.65</v>
      </c>
      <c r="G93" s="421">
        <f t="shared" si="2"/>
        <v>4.4816687875489425E-2</v>
      </c>
      <c r="H93" s="421"/>
      <c r="I93" s="421"/>
      <c r="J93" s="421"/>
    </row>
    <row r="94" spans="2:10">
      <c r="B94" s="423">
        <v>45779</v>
      </c>
      <c r="C94" s="424">
        <v>2323.9</v>
      </c>
      <c r="D94" s="425">
        <f t="shared" si="3"/>
        <v>-3.5588714518479669E-3</v>
      </c>
      <c r="E94" s="422"/>
      <c r="F94" s="424">
        <v>24039.35</v>
      </c>
      <c r="G94" s="421">
        <f t="shared" si="2"/>
        <v>7.86947653516612E-3</v>
      </c>
      <c r="H94" s="421"/>
      <c r="I94" s="421"/>
      <c r="J94" s="421"/>
    </row>
    <row r="95" spans="2:10">
      <c r="B95" s="423">
        <v>45786</v>
      </c>
      <c r="C95" s="424">
        <v>2332.9</v>
      </c>
      <c r="D95" s="425">
        <f t="shared" si="3"/>
        <v>3.8728000344248059E-3</v>
      </c>
      <c r="E95" s="422"/>
      <c r="F95" s="424">
        <v>24312.7</v>
      </c>
      <c r="G95" s="421">
        <f t="shared" si="2"/>
        <v>1.1370939730067642E-2</v>
      </c>
      <c r="H95" s="421"/>
      <c r="I95" s="421"/>
      <c r="J95" s="421"/>
    </row>
    <row r="96" spans="2:10">
      <c r="B96" s="423">
        <v>45793</v>
      </c>
      <c r="C96" s="424">
        <v>2381.4</v>
      </c>
      <c r="D96" s="425">
        <f t="shared" si="3"/>
        <v>2.0789575206824118E-2</v>
      </c>
      <c r="E96" s="422"/>
      <c r="F96" s="424">
        <v>24008</v>
      </c>
      <c r="G96" s="421">
        <f t="shared" si="2"/>
        <v>-1.2532544719426553E-2</v>
      </c>
      <c r="H96" s="421"/>
      <c r="I96" s="421"/>
      <c r="J96" s="421"/>
    </row>
    <row r="97" spans="2:10">
      <c r="B97" s="423">
        <v>45800</v>
      </c>
      <c r="C97" s="424">
        <v>2359.1999999999998</v>
      </c>
      <c r="D97" s="425">
        <f t="shared" si="3"/>
        <v>-9.3222474174856629E-3</v>
      </c>
      <c r="E97" s="422"/>
      <c r="F97" s="424">
        <v>25019.8</v>
      </c>
      <c r="G97" s="421">
        <f t="shared" si="2"/>
        <v>4.2144285238253865E-2</v>
      </c>
      <c r="H97" s="421"/>
      <c r="I97" s="421"/>
      <c r="J97" s="421"/>
    </row>
    <row r="98" spans="2:10">
      <c r="B98" s="423">
        <v>45807</v>
      </c>
      <c r="C98" s="424">
        <v>2348.3000000000002</v>
      </c>
      <c r="D98" s="425">
        <f t="shared" si="3"/>
        <v>-4.6202102407594259E-3</v>
      </c>
      <c r="E98" s="422"/>
      <c r="F98" s="424">
        <v>24853.15</v>
      </c>
      <c r="G98" s="421">
        <f t="shared" si="2"/>
        <v>-6.660724706032739E-3</v>
      </c>
      <c r="H98" s="421"/>
      <c r="I98" s="421"/>
      <c r="J98" s="421"/>
    </row>
    <row r="99" spans="2:10">
      <c r="B99" s="423">
        <v>45814</v>
      </c>
      <c r="C99" s="424">
        <v>2389.8000000000002</v>
      </c>
      <c r="D99" s="425">
        <f t="shared" si="3"/>
        <v>1.7672358727590209E-2</v>
      </c>
      <c r="E99" s="422"/>
      <c r="F99" s="424">
        <v>24750.7</v>
      </c>
      <c r="G99" s="421">
        <f t="shared" si="2"/>
        <v>-4.1222138843567402E-3</v>
      </c>
      <c r="H99" s="421"/>
      <c r="I99" s="421"/>
      <c r="J99" s="421"/>
    </row>
    <row r="100" spans="2:10">
      <c r="B100" s="423">
        <v>45821</v>
      </c>
      <c r="C100" s="424">
        <v>2319</v>
      </c>
      <c r="D100" s="425">
        <f t="shared" si="3"/>
        <v>-2.9625910118001531E-2</v>
      </c>
      <c r="E100" s="422"/>
      <c r="F100" s="424">
        <v>25003.05</v>
      </c>
      <c r="G100" s="421">
        <f t="shared" si="2"/>
        <v>1.0195671233540704E-2</v>
      </c>
      <c r="H100" s="421"/>
      <c r="I100" s="421"/>
      <c r="J100" s="421"/>
    </row>
    <row r="101" spans="2:10">
      <c r="B101" s="423">
        <v>45828</v>
      </c>
      <c r="C101" s="424">
        <v>2306.1999999999998</v>
      </c>
      <c r="D101" s="425">
        <f t="shared" si="3"/>
        <v>-5.5196205260888975E-3</v>
      </c>
      <c r="E101" s="422"/>
      <c r="F101" s="424">
        <v>24718.6</v>
      </c>
      <c r="G101" s="421">
        <f t="shared" si="2"/>
        <v>-1.1376612053329516E-2</v>
      </c>
      <c r="H101" s="421"/>
      <c r="I101" s="421"/>
      <c r="J101" s="421"/>
    </row>
    <row r="102" spans="2:10">
      <c r="B102" s="423">
        <v>45835</v>
      </c>
      <c r="C102" s="424">
        <v>2306.9</v>
      </c>
      <c r="D102" s="425">
        <f t="shared" si="3"/>
        <v>3.0352961581825433E-4</v>
      </c>
      <c r="E102" s="422"/>
      <c r="F102" s="424">
        <v>25112.400000000001</v>
      </c>
      <c r="G102" s="421">
        <f t="shared" si="2"/>
        <v>1.5931322971365791E-2</v>
      </c>
      <c r="H102" s="421"/>
      <c r="I102" s="421"/>
      <c r="J102" s="421"/>
    </row>
    <row r="103" spans="2:10">
      <c r="B103" s="423">
        <v>45842</v>
      </c>
      <c r="C103" s="424">
        <v>2339.3000000000002</v>
      </c>
      <c r="D103" s="425">
        <f t="shared" si="3"/>
        <v>1.4044822055572448E-2</v>
      </c>
      <c r="E103" s="422"/>
      <c r="F103" s="424">
        <v>25637.8</v>
      </c>
      <c r="G103" s="421">
        <f t="shared" si="2"/>
        <v>2.092193498032846E-2</v>
      </c>
      <c r="H103" s="421"/>
      <c r="I103" s="421"/>
      <c r="J103" s="421"/>
    </row>
    <row r="104" spans="2:10">
      <c r="B104" s="423">
        <v>45849</v>
      </c>
      <c r="C104" s="424">
        <v>2519.6</v>
      </c>
      <c r="D104" s="425">
        <f t="shared" si="3"/>
        <v>7.7074338477322257E-2</v>
      </c>
      <c r="E104" s="422"/>
      <c r="F104" s="424">
        <v>25461</v>
      </c>
      <c r="G104" s="421">
        <f t="shared" si="2"/>
        <v>-6.8960675252947023E-3</v>
      </c>
      <c r="H104" s="421"/>
      <c r="I104" s="421"/>
      <c r="J104" s="421"/>
    </row>
    <row r="105" spans="2:10">
      <c r="B105" s="423">
        <v>45856</v>
      </c>
      <c r="C105" s="424">
        <v>2489.6</v>
      </c>
      <c r="D105" s="425">
        <f t="shared" si="3"/>
        <v>-1.1906651849499905E-2</v>
      </c>
      <c r="E105" s="422"/>
      <c r="F105" s="424">
        <v>25149.85</v>
      </c>
      <c r="G105" s="421">
        <f t="shared" si="2"/>
        <v>-1.2220651192019205E-2</v>
      </c>
      <c r="H105" s="421"/>
      <c r="I105" s="421"/>
      <c r="J105" s="421"/>
    </row>
    <row r="106" spans="2:10">
      <c r="B106" s="423">
        <v>45863</v>
      </c>
      <c r="C106" s="424">
        <v>2415.4</v>
      </c>
      <c r="D106" s="425">
        <f t="shared" si="3"/>
        <v>-2.980398457583544E-2</v>
      </c>
      <c r="E106" s="422"/>
      <c r="F106" s="424">
        <v>24968.400000000001</v>
      </c>
      <c r="G106" s="421">
        <f t="shared" si="2"/>
        <v>-7.214754759968578E-3</v>
      </c>
      <c r="H106" s="421"/>
      <c r="I106" s="421"/>
      <c r="J106" s="421"/>
    </row>
    <row r="107" spans="2:10">
      <c r="B107" s="423">
        <v>45870</v>
      </c>
      <c r="C107" s="424">
        <v>2553.6999999999998</v>
      </c>
      <c r="D107" s="425">
        <f t="shared" si="3"/>
        <v>5.7257597085368817E-2</v>
      </c>
      <c r="E107" s="422"/>
      <c r="F107" s="424">
        <v>24837</v>
      </c>
      <c r="G107" s="421">
        <f t="shared" si="2"/>
        <v>-5.2626519921180615E-3</v>
      </c>
      <c r="H107" s="421"/>
      <c r="I107" s="421"/>
      <c r="J107" s="421"/>
    </row>
    <row r="108" spans="2:10">
      <c r="B108" s="423">
        <v>45877</v>
      </c>
      <c r="C108" s="424">
        <v>2498.6</v>
      </c>
      <c r="D108" s="425">
        <f t="shared" si="3"/>
        <v>-2.1576536006578606E-2</v>
      </c>
      <c r="E108" s="422"/>
      <c r="F108" s="424">
        <v>24565.35</v>
      </c>
      <c r="G108" s="421">
        <f t="shared" si="2"/>
        <v>-1.0937311269477057E-2</v>
      </c>
      <c r="H108" s="421"/>
      <c r="I108" s="421"/>
      <c r="J108" s="421"/>
    </row>
    <row r="109" spans="2:10">
      <c r="B109" s="423">
        <v>45883</v>
      </c>
      <c r="C109" s="424">
        <v>2480.6</v>
      </c>
      <c r="D109" s="425">
        <f t="shared" si="3"/>
        <v>-7.2040342591851436E-3</v>
      </c>
      <c r="E109" s="422"/>
      <c r="F109" s="424">
        <v>24363.3</v>
      </c>
      <c r="G109" s="421">
        <f t="shared" si="2"/>
        <v>-8.2249998473459263E-3</v>
      </c>
      <c r="H109" s="421"/>
      <c r="I109" s="421"/>
      <c r="J109" s="421"/>
    </row>
    <row r="110" spans="2:10">
      <c r="B110" s="423">
        <v>45891</v>
      </c>
      <c r="C110" s="424">
        <v>2629.9</v>
      </c>
      <c r="D110" s="425">
        <f t="shared" si="3"/>
        <v>6.0187051519793755E-2</v>
      </c>
      <c r="E110" s="422"/>
      <c r="F110" s="424">
        <v>24631.3</v>
      </c>
      <c r="G110" s="421">
        <f t="shared" si="2"/>
        <v>1.100015186776826E-2</v>
      </c>
      <c r="H110" s="421"/>
      <c r="I110" s="421"/>
      <c r="J110" s="421"/>
    </row>
    <row r="111" spans="2:10">
      <c r="B111" s="423">
        <v>45898</v>
      </c>
      <c r="C111" s="424">
        <v>2659.8</v>
      </c>
      <c r="D111" s="425">
        <f t="shared" si="3"/>
        <v>1.1369253583786598E-2</v>
      </c>
      <c r="E111" s="422"/>
      <c r="F111" s="424">
        <v>24870.1</v>
      </c>
      <c r="G111" s="421">
        <f t="shared" si="2"/>
        <v>9.6949815884666002E-3</v>
      </c>
      <c r="H111" s="421"/>
      <c r="I111" s="421"/>
      <c r="J111" s="421"/>
    </row>
    <row r="112" spans="2:10">
      <c r="B112" s="423">
        <v>45905</v>
      </c>
      <c r="C112" s="424">
        <v>2633.4</v>
      </c>
      <c r="D112" s="425">
        <f t="shared" si="3"/>
        <v>-9.9255583126550695E-3</v>
      </c>
      <c r="E112" s="422"/>
      <c r="F112" s="424">
        <v>24426.85</v>
      </c>
      <c r="G112" s="421">
        <f t="shared" si="2"/>
        <v>-1.7822606262138052E-2</v>
      </c>
      <c r="H112" s="421"/>
      <c r="I112" s="421"/>
      <c r="J112" s="421"/>
    </row>
    <row r="113" spans="2:10">
      <c r="B113" s="423">
        <v>45646.645833333336</v>
      </c>
      <c r="C113" s="424">
        <v>3652.3</v>
      </c>
      <c r="D113" s="425">
        <f t="shared" si="3"/>
        <v>0.38691425533530799</v>
      </c>
      <c r="E113" s="422"/>
      <c r="F113" s="424">
        <v>24741</v>
      </c>
      <c r="G113" s="421">
        <f t="shared" si="2"/>
        <v>1.2860847796584585E-2</v>
      </c>
      <c r="H113" s="421"/>
      <c r="I113" s="421"/>
      <c r="J113" s="421"/>
    </row>
    <row r="114" spans="2:10">
      <c r="B114" s="423">
        <v>45653.645833333336</v>
      </c>
      <c r="C114" s="424">
        <v>3408.3</v>
      </c>
      <c r="D114" s="425">
        <f t="shared" si="3"/>
        <v>-6.6807217369876493E-2</v>
      </c>
      <c r="E114" s="422"/>
      <c r="F114" s="424">
        <v>23587.5</v>
      </c>
      <c r="G114" s="421">
        <f t="shared" si="2"/>
        <v>-4.6623014429489462E-2</v>
      </c>
      <c r="H114" s="421"/>
      <c r="I114" s="421"/>
      <c r="J114" s="421"/>
    </row>
    <row r="115" spans="2:10">
      <c r="C115" s="55">
        <v>3568.35</v>
      </c>
      <c r="F115" s="113"/>
      <c r="G115" s="114"/>
      <c r="H115" s="114"/>
      <c r="I115" s="114"/>
      <c r="J115" s="114"/>
    </row>
  </sheetData>
  <mergeCells count="6">
    <mergeCell ref="B9:M9"/>
    <mergeCell ref="L22:M22"/>
    <mergeCell ref="B11:D11"/>
    <mergeCell ref="L11:M11"/>
    <mergeCell ref="F11:G11"/>
    <mergeCell ref="I11:J11"/>
  </mergeCells>
  <conditionalFormatting sqref="F14:F114">
    <cfRule type="duplicateValues" dxfId="0" priority="1"/>
  </conditionalFormatting>
  <pageMargins left="0.7" right="0.7" top="0.75" bottom="0.75" header="0.3" footer="0.3"/>
  <pageSetup scale="79" orientation="portrait" r:id="rId1"/>
  <colBreaks count="1" manualBreakCount="1">
    <brk id="13"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C614F-D517-48B8-B97A-4267A1A37E53}">
  <sheetPr>
    <tabColor rgb="FF7030A0"/>
    <pageSetUpPr fitToPage="1"/>
  </sheetPr>
  <dimension ref="A2:L70"/>
  <sheetViews>
    <sheetView showGridLines="0" tabSelected="1" topLeftCell="A34" zoomScale="80" zoomScaleNormal="115" workbookViewId="0">
      <selection activeCell="M54" sqref="M54"/>
    </sheetView>
  </sheetViews>
  <sheetFormatPr defaultRowHeight="14.4"/>
  <cols>
    <col min="1" max="1" width="1.88671875" style="244" customWidth="1"/>
    <col min="2" max="2" width="23.77734375" style="55" bestFit="1" customWidth="1"/>
    <col min="3" max="4" width="8.88671875" style="55"/>
    <col min="5" max="5" width="8.109375" style="55" customWidth="1"/>
    <col min="6" max="6" width="11.21875" style="55" customWidth="1"/>
    <col min="7" max="7" width="11" style="55" customWidth="1"/>
    <col min="8" max="8" width="11.6640625" style="55" customWidth="1"/>
    <col min="9" max="10" width="13.21875" style="55" bestFit="1" customWidth="1"/>
    <col min="11" max="16384" width="8.88671875" style="55"/>
  </cols>
  <sheetData>
    <row r="2" spans="1:10">
      <c r="B2" s="179"/>
      <c r="C2" s="179"/>
      <c r="D2" s="179"/>
      <c r="E2" s="179"/>
      <c r="F2" s="179"/>
      <c r="G2" s="179"/>
      <c r="H2" s="179"/>
      <c r="I2" s="179"/>
      <c r="J2" s="179"/>
    </row>
    <row r="3" spans="1:10" ht="10.8" customHeight="1"/>
    <row r="4" spans="1:10" ht="28.8">
      <c r="B4" s="191" t="str">
        <f>'Data Sheet'!B1</f>
        <v>HINDUSTAN UNILEVER LTD</v>
      </c>
    </row>
    <row r="5" spans="1:10">
      <c r="B5" s="55" t="str">
        <f>CONCATENATE("(",B4," |"," BSE Code :",'Data Sheet'!B4,")")</f>
        <v>(HINDUSTAN UNILEVER LTD | BSE Code :500696)</v>
      </c>
    </row>
    <row r="6" spans="1:10" ht="15.6">
      <c r="B6" s="181" t="str">
        <f>CONCATENATE(,"INR ",'Data Sheet'!B8)</f>
        <v>INR 2528.9</v>
      </c>
    </row>
    <row r="7" spans="1:10">
      <c r="B7" s="380" t="s">
        <v>8834</v>
      </c>
    </row>
    <row r="8" spans="1:10" ht="9.6" customHeight="1" thickBot="1">
      <c r="B8" s="182"/>
      <c r="C8" s="182"/>
      <c r="D8" s="182"/>
      <c r="E8" s="182"/>
      <c r="F8" s="182"/>
      <c r="G8" s="182"/>
      <c r="H8" s="182"/>
      <c r="I8" s="182"/>
    </row>
    <row r="9" spans="1:10" ht="5.4" customHeight="1">
      <c r="J9" s="449"/>
    </row>
    <row r="10" spans="1:10">
      <c r="A10" s="244" t="s">
        <v>191</v>
      </c>
      <c r="B10" s="277" t="s">
        <v>315</v>
      </c>
      <c r="C10" s="278"/>
      <c r="D10" s="278"/>
      <c r="E10" s="278"/>
      <c r="F10" s="279">
        <f>'[3]Data Sheet'!G$56</f>
        <v>44286</v>
      </c>
      <c r="G10" s="279">
        <f>'[3]Data Sheet'!H$56</f>
        <v>44651</v>
      </c>
      <c r="H10" s="279">
        <f>'[3]Data Sheet'!I$56</f>
        <v>45016</v>
      </c>
      <c r="I10" s="279">
        <f>'[3]Data Sheet'!J$56</f>
        <v>45382</v>
      </c>
      <c r="J10" s="279">
        <f>'[3]Data Sheet'!K$56</f>
        <v>45747</v>
      </c>
    </row>
    <row r="11" spans="1:10" ht="4.8" customHeight="1"/>
    <row r="12" spans="1:10">
      <c r="B12" s="67" t="s">
        <v>316</v>
      </c>
    </row>
    <row r="13" spans="1:10">
      <c r="B13" s="136" t="str">
        <f>'[3]balance sheet'!B32</f>
        <v>Inventories</v>
      </c>
      <c r="C13" s="136"/>
      <c r="D13" s="136"/>
      <c r="E13" s="136"/>
      <c r="F13" s="137">
        <f>'BAlance sheet HUL'!H31</f>
        <v>3579</v>
      </c>
      <c r="G13" s="137">
        <f>'BAlance sheet HUL'!I31</f>
        <v>4096</v>
      </c>
      <c r="H13" s="137">
        <f>'BAlance sheet HUL'!J31</f>
        <v>4251</v>
      </c>
      <c r="I13" s="137">
        <f>'BAlance sheet HUL'!K31</f>
        <v>4022</v>
      </c>
      <c r="J13" s="137">
        <f>'BAlance sheet HUL'!L31</f>
        <v>4415</v>
      </c>
    </row>
    <row r="14" spans="1:10">
      <c r="B14" s="136" t="str">
        <f>'[3]balance sheet'!B33</f>
        <v>Trade receivables</v>
      </c>
      <c r="C14" s="136"/>
      <c r="D14" s="136"/>
      <c r="E14" s="136"/>
      <c r="F14" s="137">
        <f>'BAlance sheet HUL'!H32</f>
        <v>1758</v>
      </c>
      <c r="G14" s="137">
        <f>'BAlance sheet HUL'!I32</f>
        <v>2236</v>
      </c>
      <c r="H14" s="137">
        <f>'BAlance sheet HUL'!J32</f>
        <v>3079</v>
      </c>
      <c r="I14" s="137">
        <f>'BAlance sheet HUL'!K32</f>
        <v>2997</v>
      </c>
      <c r="J14" s="137">
        <f>'BAlance sheet HUL'!L32</f>
        <v>3819</v>
      </c>
    </row>
    <row r="15" spans="1:10">
      <c r="B15" t="s">
        <v>312</v>
      </c>
      <c r="C15" s="136"/>
      <c r="D15" s="136"/>
      <c r="E15" s="136"/>
      <c r="F15" s="137">
        <f>'BAlance sheet HUL'!H33</f>
        <v>4471</v>
      </c>
      <c r="G15" s="137">
        <f>'BAlance sheet HUL'!I33</f>
        <v>3846</v>
      </c>
      <c r="H15" s="137">
        <f>'BAlance sheet HUL'!J33</f>
        <v>4678</v>
      </c>
      <c r="I15" s="137">
        <f>'BAlance sheet HUL'!K33</f>
        <v>7559</v>
      </c>
      <c r="J15" s="137">
        <f>'BAlance sheet HUL'!L33</f>
        <v>7554</v>
      </c>
    </row>
    <row r="16" spans="1:10">
      <c r="B16" s="136" t="str">
        <f>'[3]balance sheet'!B35</f>
        <v>Loans n Advances</v>
      </c>
      <c r="C16" s="136"/>
      <c r="D16" s="136"/>
      <c r="E16" s="136"/>
      <c r="F16" s="137">
        <f>'BAlance sheet HUL'!H34</f>
        <v>78</v>
      </c>
      <c r="G16" s="137">
        <f>'BAlance sheet HUL'!I34</f>
        <v>170</v>
      </c>
      <c r="H16" s="137">
        <f>'BAlance sheet HUL'!J34</f>
        <v>188</v>
      </c>
      <c r="I16" s="137">
        <f>'BAlance sheet HUL'!K34</f>
        <v>172</v>
      </c>
      <c r="J16" s="137">
        <f>'BAlance sheet HUL'!L34</f>
        <v>242</v>
      </c>
    </row>
    <row r="17" spans="1:10" ht="15" thickBot="1">
      <c r="B17" s="55" t="str">
        <f>'[3]balance sheet'!B36</f>
        <v>Other asset items</v>
      </c>
      <c r="F17" s="138">
        <f>'BAlance sheet HUL'!H35</f>
        <v>3957</v>
      </c>
      <c r="G17" s="138">
        <f>'BAlance sheet HUL'!I35</f>
        <v>3851</v>
      </c>
      <c r="H17" s="138">
        <f>'BAlance sheet HUL'!J35</f>
        <v>4189</v>
      </c>
      <c r="I17" s="138">
        <f>'BAlance sheet HUL'!K35</f>
        <v>4345</v>
      </c>
      <c r="J17" s="138">
        <f>'BAlance sheet HUL'!L35</f>
        <v>4679</v>
      </c>
    </row>
    <row r="18" spans="1:10">
      <c r="B18" s="130" t="s">
        <v>220</v>
      </c>
      <c r="C18" s="139"/>
      <c r="D18" s="139"/>
      <c r="E18" s="139"/>
      <c r="F18" s="140">
        <f>SUM(F13:F17)</f>
        <v>13843</v>
      </c>
      <c r="G18" s="140">
        <f t="shared" ref="G18:J18" si="0">SUM(G13:G17)</f>
        <v>14199</v>
      </c>
      <c r="H18" s="140">
        <f t="shared" si="0"/>
        <v>16385</v>
      </c>
      <c r="I18" s="140">
        <f t="shared" si="0"/>
        <v>19095</v>
      </c>
      <c r="J18" s="140">
        <f t="shared" si="0"/>
        <v>20709</v>
      </c>
    </row>
    <row r="19" spans="1:10" ht="10.199999999999999" customHeight="1"/>
    <row r="20" spans="1:10">
      <c r="B20" s="67" t="s">
        <v>317</v>
      </c>
    </row>
    <row r="21" spans="1:10">
      <c r="B21" s="136" t="str">
        <f>'[3]Raw FS'!B13</f>
        <v>Trade Payables</v>
      </c>
      <c r="C21" s="136"/>
      <c r="D21" s="136"/>
      <c r="E21" s="136"/>
      <c r="F21" s="137">
        <f>'BAlance sheet HUL'!H12</f>
        <v>8802</v>
      </c>
      <c r="G21" s="137">
        <f>'BAlance sheet HUL'!I12</f>
        <v>9068</v>
      </c>
      <c r="H21" s="137">
        <f>'BAlance sheet HUL'!J12</f>
        <v>9574</v>
      </c>
      <c r="I21" s="137">
        <f>'BAlance sheet HUL'!K12</f>
        <v>10486</v>
      </c>
      <c r="J21" s="137">
        <f>'BAlance sheet HUL'!L12</f>
        <v>11315</v>
      </c>
    </row>
    <row r="22" spans="1:10">
      <c r="B22" s="42" t="s">
        <v>8737</v>
      </c>
      <c r="C22" s="136"/>
      <c r="D22" s="136"/>
      <c r="E22" s="136"/>
      <c r="F22" s="137">
        <f>'BAlance sheet HUL'!H13</f>
        <v>96</v>
      </c>
      <c r="G22" s="137">
        <f>'BAlance sheet HUL'!I13</f>
        <v>119</v>
      </c>
      <c r="H22" s="137">
        <f>'BAlance sheet HUL'!J13</f>
        <v>98</v>
      </c>
      <c r="I22" s="137">
        <f>'BAlance sheet HUL'!K13</f>
        <v>91</v>
      </c>
      <c r="J22" s="137">
        <f>'BAlance sheet HUL'!L13</f>
        <v>105</v>
      </c>
    </row>
    <row r="23" spans="1:10" ht="15" thickBot="1">
      <c r="B23" s="55" t="str">
        <f>'[3]Raw FS'!B14</f>
        <v>Other liability items</v>
      </c>
      <c r="F23" s="138">
        <f>'BAlance sheet HUL'!H14</f>
        <v>12148</v>
      </c>
      <c r="G23" s="138">
        <f>'BAlance sheet HUL'!I14</f>
        <v>11189</v>
      </c>
      <c r="H23" s="138">
        <f>'BAlance sheet HUL'!J14</f>
        <v>11664</v>
      </c>
      <c r="I23" s="138">
        <f>'BAlance sheet HUL'!K14</f>
        <v>15005</v>
      </c>
      <c r="J23" s="138">
        <f>'BAlance sheet HUL'!L14</f>
        <v>17186</v>
      </c>
    </row>
    <row r="24" spans="1:10">
      <c r="B24" s="130" t="s">
        <v>318</v>
      </c>
      <c r="C24" s="139"/>
      <c r="D24" s="139"/>
      <c r="E24" s="139"/>
      <c r="F24" s="140">
        <f>SUM(F21:F23)</f>
        <v>21046</v>
      </c>
      <c r="G24" s="140">
        <f>SUM(G21:G23)</f>
        <v>20376</v>
      </c>
      <c r="H24" s="140">
        <f>SUM(H21:H23)</f>
        <v>21336</v>
      </c>
      <c r="I24" s="140">
        <f>SUM(I21:I23)</f>
        <v>25582</v>
      </c>
      <c r="J24" s="140">
        <f>SUM(J21:J23)</f>
        <v>28606</v>
      </c>
    </row>
    <row r="25" spans="1:10" ht="15" thickBot="1">
      <c r="B25" s="67"/>
      <c r="F25" s="138"/>
      <c r="G25" s="138"/>
      <c r="H25" s="138"/>
      <c r="I25" s="138"/>
      <c r="J25" s="138"/>
    </row>
    <row r="26" spans="1:10" ht="15" thickBot="1">
      <c r="A26" s="244" t="s">
        <v>191</v>
      </c>
      <c r="B26" s="134" t="s">
        <v>319</v>
      </c>
      <c r="C26" s="141"/>
      <c r="D26" s="141"/>
      <c r="E26" s="141"/>
      <c r="F26" s="282">
        <f>F18-F24</f>
        <v>-7203</v>
      </c>
      <c r="G26" s="282">
        <f>G18-G24</f>
        <v>-6177</v>
      </c>
      <c r="H26" s="282">
        <f>H18-H24</f>
        <v>-4951</v>
      </c>
      <c r="I26" s="282">
        <f>I18-I24</f>
        <v>-6487</v>
      </c>
      <c r="J26" s="282">
        <f>J18-J24</f>
        <v>-7897</v>
      </c>
    </row>
    <row r="28" spans="1:10">
      <c r="B28" s="67" t="s">
        <v>320</v>
      </c>
    </row>
    <row r="29" spans="1:10">
      <c r="B29" s="136" t="str">
        <f>'BAlance sheet HUL'!B17</f>
        <v>Land</v>
      </c>
      <c r="C29" s="136"/>
      <c r="D29" s="136"/>
      <c r="E29" s="136"/>
      <c r="F29" s="137">
        <f>'BAlance sheet HUL'!H17</f>
        <v>477</v>
      </c>
      <c r="G29" s="137">
        <f>'BAlance sheet HUL'!I17</f>
        <v>477</v>
      </c>
      <c r="H29" s="137">
        <f>'BAlance sheet HUL'!J17</f>
        <v>609</v>
      </c>
      <c r="I29" s="137">
        <f>'BAlance sheet HUL'!K17</f>
        <v>633</v>
      </c>
      <c r="J29" s="137">
        <f>'BAlance sheet HUL'!L17</f>
        <v>628</v>
      </c>
    </row>
    <row r="30" spans="1:10">
      <c r="B30" s="136" t="str">
        <f>'BAlance sheet HUL'!B18</f>
        <v>Building</v>
      </c>
      <c r="C30" s="136"/>
      <c r="D30" s="136"/>
      <c r="E30" s="136"/>
      <c r="F30" s="137">
        <f>'BAlance sheet HUL'!H18</f>
        <v>2602</v>
      </c>
      <c r="G30" s="137">
        <f>'BAlance sheet HUL'!I18</f>
        <v>2788</v>
      </c>
      <c r="H30" s="137">
        <f>'BAlance sheet HUL'!J18</f>
        <v>3101</v>
      </c>
      <c r="I30" s="137">
        <f>'BAlance sheet HUL'!K18</f>
        <v>3590</v>
      </c>
      <c r="J30" s="137">
        <f>'BAlance sheet HUL'!L18</f>
        <v>3833</v>
      </c>
    </row>
    <row r="31" spans="1:10">
      <c r="B31" s="136" t="str">
        <f>'BAlance sheet HUL'!B19</f>
        <v>Plant Machinery</v>
      </c>
      <c r="C31" s="136"/>
      <c r="D31" s="136"/>
      <c r="E31" s="136"/>
      <c r="F31" s="137">
        <f>'BAlance sheet HUL'!H19</f>
        <v>6097</v>
      </c>
      <c r="G31" s="137">
        <f>'BAlance sheet HUL'!I19</f>
        <v>6566</v>
      </c>
      <c r="H31" s="137">
        <f>'BAlance sheet HUL'!J19</f>
        <v>7612</v>
      </c>
      <c r="I31" s="137">
        <f>'BAlance sheet HUL'!K19</f>
        <v>8946</v>
      </c>
      <c r="J31" s="137">
        <f>'BAlance sheet HUL'!L19</f>
        <v>9900</v>
      </c>
    </row>
    <row r="32" spans="1:10">
      <c r="B32" s="136" t="str">
        <f>'BAlance sheet HUL'!B20</f>
        <v>Equipments</v>
      </c>
      <c r="C32" s="136"/>
      <c r="D32" s="136"/>
      <c r="E32" s="136"/>
      <c r="F32" s="137">
        <f>'BAlance sheet HUL'!H20</f>
        <v>175</v>
      </c>
      <c r="G32" s="137">
        <f>'BAlance sheet HUL'!I20</f>
        <v>181</v>
      </c>
      <c r="H32" s="137">
        <f>'BAlance sheet HUL'!J20</f>
        <v>185</v>
      </c>
      <c r="I32" s="137">
        <f>'BAlance sheet HUL'!K20</f>
        <v>206</v>
      </c>
      <c r="J32" s="137">
        <f>'BAlance sheet HUL'!L20</f>
        <v>245</v>
      </c>
    </row>
    <row r="33" spans="1:10">
      <c r="B33" s="136" t="str">
        <f>'BAlance sheet HUL'!B21</f>
        <v>Furniture n fittings</v>
      </c>
      <c r="C33" s="136"/>
      <c r="D33" s="136"/>
      <c r="E33" s="136"/>
      <c r="F33" s="137">
        <f>'BAlance sheet HUL'!H21</f>
        <v>156</v>
      </c>
      <c r="G33" s="137">
        <f>'BAlance sheet HUL'!I21</f>
        <v>152</v>
      </c>
      <c r="H33" s="137">
        <f>'BAlance sheet HUL'!J21</f>
        <v>161</v>
      </c>
      <c r="I33" s="137">
        <f>'BAlance sheet HUL'!K21</f>
        <v>165</v>
      </c>
      <c r="J33" s="137">
        <f>'BAlance sheet HUL'!L21</f>
        <v>174</v>
      </c>
    </row>
    <row r="34" spans="1:10">
      <c r="B34" s="136" t="str">
        <f>'BAlance sheet HUL'!B23</f>
        <v>Vehicles</v>
      </c>
      <c r="C34" s="136"/>
      <c r="D34" s="136"/>
      <c r="E34" s="136"/>
      <c r="F34" s="137">
        <f>'BAlance sheet HUL'!H23</f>
        <v>0</v>
      </c>
      <c r="G34" s="137">
        <f>'BAlance sheet HUL'!I23</f>
        <v>0</v>
      </c>
      <c r="H34" s="137">
        <f>'BAlance sheet HUL'!J23</f>
        <v>33</v>
      </c>
      <c r="I34" s="137">
        <f>'BAlance sheet HUL'!K23</f>
        <v>39</v>
      </c>
      <c r="J34" s="137">
        <f>'BAlance sheet HUL'!L23</f>
        <v>102</v>
      </c>
    </row>
    <row r="35" spans="1:10">
      <c r="B35" s="136" t="str">
        <f>'BAlance sheet HUL'!B24</f>
        <v>Intangible Assets</v>
      </c>
      <c r="C35" s="136"/>
      <c r="D35" s="136"/>
      <c r="E35" s="136"/>
      <c r="F35" s="137">
        <f>'BAlance sheet HUL'!H24</f>
        <v>45262</v>
      </c>
      <c r="G35" s="137">
        <f>'BAlance sheet HUL'!I24</f>
        <v>45262</v>
      </c>
      <c r="H35" s="137">
        <f>'BAlance sheet HUL'!J24</f>
        <v>45692</v>
      </c>
      <c r="I35" s="137">
        <f>'BAlance sheet HUL'!K24</f>
        <v>45692</v>
      </c>
      <c r="J35" s="137">
        <f>'BAlance sheet HUL'!L24</f>
        <v>45692</v>
      </c>
    </row>
    <row r="36" spans="1:10" ht="15" thickBot="1">
      <c r="B36" s="55" t="str">
        <f>'[3]Raw FS'!B26</f>
        <v>Other fixed assets</v>
      </c>
      <c r="F36" s="137">
        <f>'BAlance sheet HUL'!H25</f>
        <v>155</v>
      </c>
      <c r="G36" s="137">
        <f>'BAlance sheet HUL'!I25</f>
        <v>152</v>
      </c>
      <c r="H36" s="137">
        <f>'BAlance sheet HUL'!J25</f>
        <v>171</v>
      </c>
      <c r="I36" s="137">
        <f>'BAlance sheet HUL'!K25</f>
        <v>180</v>
      </c>
      <c r="J36" s="137">
        <f>'BAlance sheet HUL'!L25</f>
        <v>190</v>
      </c>
    </row>
    <row r="37" spans="1:10" ht="15" thickBot="1">
      <c r="B37" s="130" t="s">
        <v>306</v>
      </c>
      <c r="C37" s="139"/>
      <c r="D37" s="139"/>
      <c r="E37" s="139"/>
      <c r="F37" s="143">
        <f>'BAlance sheet HUL'!H26</f>
        <v>54924</v>
      </c>
      <c r="G37" s="143">
        <f>'BAlance sheet HUL'!I26</f>
        <v>55578</v>
      </c>
      <c r="H37" s="143">
        <f>'BAlance sheet HUL'!J26</f>
        <v>57564</v>
      </c>
      <c r="I37" s="143">
        <f>'BAlance sheet HUL'!K26</f>
        <v>59451</v>
      </c>
      <c r="J37" s="143">
        <f>'BAlance sheet HUL'!L26</f>
        <v>60764</v>
      </c>
    </row>
    <row r="38" spans="1:10" ht="15" thickBot="1">
      <c r="B38" s="55" t="str">
        <f>'[3]Raw FS'!B28</f>
        <v>Accumulated Depreciation</v>
      </c>
      <c r="F38" s="143">
        <f>'BAlance sheet HUL'!H27</f>
        <v>3481</v>
      </c>
      <c r="G38" s="143">
        <f>'BAlance sheet HUL'!I27</f>
        <v>4105</v>
      </c>
      <c r="H38" s="143">
        <f>'BAlance sheet HUL'!J27</f>
        <v>4886</v>
      </c>
      <c r="I38" s="143">
        <f>'BAlance sheet HUL'!K27</f>
        <v>5707</v>
      </c>
      <c r="J38" s="143">
        <f>'BAlance sheet HUL'!L27</f>
        <v>6429</v>
      </c>
    </row>
    <row r="39" spans="1:10" ht="15" thickBot="1">
      <c r="A39" s="244" t="s">
        <v>191</v>
      </c>
      <c r="B39" s="134" t="s">
        <v>321</v>
      </c>
      <c r="C39" s="141"/>
      <c r="D39" s="141"/>
      <c r="E39" s="141"/>
      <c r="F39" s="142">
        <f>SUM(F37:F38)</f>
        <v>58405</v>
      </c>
      <c r="G39" s="142">
        <f t="shared" ref="G39:J39" si="1">SUM(G37:G38)</f>
        <v>59683</v>
      </c>
      <c r="H39" s="142">
        <f t="shared" si="1"/>
        <v>62450</v>
      </c>
      <c r="I39" s="142">
        <f t="shared" si="1"/>
        <v>65158</v>
      </c>
      <c r="J39" s="142">
        <f t="shared" si="1"/>
        <v>67193</v>
      </c>
    </row>
    <row r="41" spans="1:10">
      <c r="A41" s="244" t="s">
        <v>191</v>
      </c>
      <c r="B41" s="144" t="s">
        <v>322</v>
      </c>
      <c r="C41" s="90"/>
      <c r="D41" s="90"/>
      <c r="E41" s="90"/>
      <c r="F41" s="145">
        <f>F39+F26</f>
        <v>51202</v>
      </c>
      <c r="G41" s="145">
        <f>G39+G26</f>
        <v>53506</v>
      </c>
      <c r="H41" s="145">
        <f>H39+H26</f>
        <v>57499</v>
      </c>
      <c r="I41" s="145">
        <f>I39+I26</f>
        <v>58671</v>
      </c>
      <c r="J41" s="145">
        <f>J39+J26</f>
        <v>59296</v>
      </c>
    </row>
    <row r="42" spans="1:10">
      <c r="B42" s="144" t="s">
        <v>102</v>
      </c>
      <c r="C42" s="90"/>
      <c r="D42" s="90"/>
      <c r="E42" s="90"/>
      <c r="F42" s="288">
        <f>'Profit &amp; Loss'!G32</f>
        <v>10722</v>
      </c>
      <c r="G42" s="288">
        <f>'Profit &amp; Loss'!H32</f>
        <v>11985</v>
      </c>
      <c r="H42" s="288">
        <f>'Profit &amp; Loss'!I32</f>
        <v>13458</v>
      </c>
      <c r="I42" s="288">
        <f>'Profit &amp; Loss'!J32</f>
        <v>14260</v>
      </c>
      <c r="J42" s="288">
        <f>'Profit &amp; Loss'!K32</f>
        <v>14810</v>
      </c>
    </row>
    <row r="43" spans="1:10" ht="15" thickBot="1"/>
    <row r="44" spans="1:10" ht="15" thickBot="1">
      <c r="A44" s="244" t="s">
        <v>191</v>
      </c>
      <c r="B44" s="134" t="s">
        <v>323</v>
      </c>
      <c r="C44" s="134"/>
      <c r="D44" s="134"/>
      <c r="E44" s="134"/>
      <c r="F44" s="146">
        <f>F42/F41</f>
        <v>0.20940588258271162</v>
      </c>
      <c r="G44" s="146">
        <f t="shared" ref="G44:I44" si="2">G42/G41</f>
        <v>0.22399357081448809</v>
      </c>
      <c r="H44" s="146">
        <f t="shared" si="2"/>
        <v>0.23405624445642534</v>
      </c>
      <c r="I44" s="146">
        <f t="shared" si="2"/>
        <v>0.24305022924443082</v>
      </c>
      <c r="J44" s="146">
        <f>J42/J41</f>
        <v>0.24976389638424176</v>
      </c>
    </row>
    <row r="46" spans="1:10">
      <c r="A46" s="244" t="s">
        <v>191</v>
      </c>
      <c r="B46" s="277" t="s">
        <v>324</v>
      </c>
      <c r="C46" s="278"/>
      <c r="D46" s="278"/>
      <c r="E46" s="278"/>
      <c r="F46" s="279">
        <f>F10</f>
        <v>44286</v>
      </c>
      <c r="G46" s="279">
        <f>G10</f>
        <v>44651</v>
      </c>
      <c r="H46" s="279">
        <f>H10</f>
        <v>45016</v>
      </c>
      <c r="I46" s="279">
        <f>I10</f>
        <v>45382</v>
      </c>
      <c r="J46" s="279">
        <f>J10</f>
        <v>45747</v>
      </c>
    </row>
    <row r="47" spans="1:10" ht="10.199999999999999" customHeight="1"/>
    <row r="48" spans="1:10">
      <c r="B48" s="136" t="s">
        <v>325</v>
      </c>
      <c r="C48" s="136"/>
      <c r="D48" s="136"/>
      <c r="E48" s="136"/>
      <c r="F48" s="285">
        <f>SUM('BAlance sheet HUL'!H54:H55)</f>
        <v>-4066</v>
      </c>
      <c r="G48" s="285">
        <f>SUM('BAlance sheet HUL'!I54:I55)</f>
        <v>-1053</v>
      </c>
      <c r="H48" s="285">
        <f>SUM('BAlance sheet HUL'!J54:J55)</f>
        <v>-1011</v>
      </c>
      <c r="I48" s="285">
        <f>SUM('BAlance sheet HUL'!K54:K55)</f>
        <v>-1457</v>
      </c>
      <c r="J48" s="285">
        <f>SUM('BAlance sheet HUL'!L54:L55)</f>
        <v>-1262</v>
      </c>
    </row>
    <row r="49" spans="1:12">
      <c r="B49" s="136" t="s">
        <v>326</v>
      </c>
      <c r="C49" s="136"/>
      <c r="D49" s="136"/>
      <c r="E49" s="136"/>
      <c r="F49" s="285"/>
      <c r="G49" s="285">
        <f>G26-F26</f>
        <v>1026</v>
      </c>
      <c r="H49" s="285">
        <f>H26-G26</f>
        <v>1226</v>
      </c>
      <c r="I49" s="285">
        <f>I26-H26</f>
        <v>-1536</v>
      </c>
      <c r="J49" s="285">
        <f>J26-I26</f>
        <v>-1410</v>
      </c>
    </row>
    <row r="50" spans="1:12">
      <c r="B50" s="136"/>
      <c r="C50" s="136"/>
      <c r="D50" s="136"/>
      <c r="E50" s="136"/>
      <c r="F50" s="136"/>
      <c r="G50" s="136"/>
      <c r="H50" s="136"/>
      <c r="I50" s="136"/>
      <c r="J50" s="136"/>
    </row>
    <row r="51" spans="1:12">
      <c r="B51" s="136" t="s">
        <v>102</v>
      </c>
      <c r="C51" s="136"/>
      <c r="D51" s="136"/>
      <c r="E51" s="136"/>
      <c r="F51" s="136">
        <f>F42</f>
        <v>10722</v>
      </c>
      <c r="G51" s="136">
        <f>G42</f>
        <v>11985</v>
      </c>
      <c r="H51" s="136">
        <f>H42</f>
        <v>13458</v>
      </c>
      <c r="I51" s="136">
        <f>I42</f>
        <v>14260</v>
      </c>
      <c r="J51" s="136">
        <f>J42</f>
        <v>14810</v>
      </c>
    </row>
    <row r="52" spans="1:12">
      <c r="B52" s="136" t="s">
        <v>261</v>
      </c>
      <c r="C52" s="136"/>
      <c r="D52" s="136"/>
      <c r="E52" s="136"/>
      <c r="F52" s="148">
        <v>0.25</v>
      </c>
      <c r="G52" s="148">
        <v>0.25</v>
      </c>
      <c r="H52" s="148">
        <v>0.25</v>
      </c>
      <c r="I52" s="148">
        <v>0.25</v>
      </c>
      <c r="J52" s="148">
        <v>0.25</v>
      </c>
    </row>
    <row r="53" spans="1:12">
      <c r="B53" s="136" t="s">
        <v>327</v>
      </c>
      <c r="C53" s="136"/>
      <c r="D53" s="136"/>
      <c r="E53" s="136"/>
      <c r="F53" s="136">
        <f>F51*(1-F52)</f>
        <v>8041.5</v>
      </c>
      <c r="G53" s="136">
        <f t="shared" ref="G53:J53" si="3">G51*(1-G52)</f>
        <v>8988.75</v>
      </c>
      <c r="H53" s="136">
        <f t="shared" si="3"/>
        <v>10093.5</v>
      </c>
      <c r="I53" s="136">
        <f t="shared" si="3"/>
        <v>10695</v>
      </c>
      <c r="J53" s="136">
        <f t="shared" si="3"/>
        <v>11107.5</v>
      </c>
      <c r="L53" s="149"/>
    </row>
    <row r="54" spans="1:12">
      <c r="B54" s="136"/>
      <c r="C54" s="136"/>
      <c r="D54" s="136"/>
      <c r="E54" s="136"/>
      <c r="F54" s="136"/>
      <c r="G54" s="136"/>
      <c r="H54" s="136"/>
      <c r="I54" s="136"/>
      <c r="J54" s="136"/>
    </row>
    <row r="55" spans="1:12">
      <c r="B55" s="136" t="s">
        <v>328</v>
      </c>
      <c r="C55" s="136"/>
      <c r="D55" s="136"/>
      <c r="E55" s="136"/>
      <c r="F55" s="136"/>
      <c r="G55" s="147">
        <f>SUM(G48:G49)</f>
        <v>-27</v>
      </c>
      <c r="H55" s="147">
        <f t="shared" ref="H55:J55" si="4">SUM(H48:H49)</f>
        <v>215</v>
      </c>
      <c r="I55" s="147">
        <f t="shared" si="4"/>
        <v>-2993</v>
      </c>
      <c r="J55" s="147">
        <f t="shared" si="4"/>
        <v>-2672</v>
      </c>
    </row>
    <row r="56" spans="1:12" ht="15" thickBot="1">
      <c r="G56" s="150"/>
      <c r="H56" s="150"/>
      <c r="I56" s="150"/>
      <c r="J56" s="150"/>
    </row>
    <row r="57" spans="1:12" ht="15" thickBot="1">
      <c r="B57" s="134" t="s">
        <v>329</v>
      </c>
      <c r="C57" s="134"/>
      <c r="D57" s="134"/>
      <c r="E57" s="134"/>
      <c r="F57" s="134"/>
      <c r="G57" s="151">
        <f>G55/G53</f>
        <v>-3.0037546933667082E-3</v>
      </c>
      <c r="H57" s="151">
        <f t="shared" ref="H57:I57" si="5">H55/H53</f>
        <v>2.1300837172437706E-2</v>
      </c>
      <c r="I57" s="151">
        <f t="shared" si="5"/>
        <v>-0.27985039738195416</v>
      </c>
      <c r="J57" s="151">
        <f>J55/J53</f>
        <v>-0.24055818140895791</v>
      </c>
    </row>
    <row r="59" spans="1:12">
      <c r="I59" s="152" t="s">
        <v>330</v>
      </c>
      <c r="J59" s="153">
        <f>AVERAGE(G57:J57)</f>
        <v>-0.12552787407796026</v>
      </c>
    </row>
    <row r="60" spans="1:12">
      <c r="I60" s="152" t="s">
        <v>331</v>
      </c>
      <c r="J60" s="153">
        <f>MEDIAN(G57:J57)</f>
        <v>-0.1217809680511623</v>
      </c>
    </row>
    <row r="62" spans="1:12">
      <c r="A62" s="244" t="s">
        <v>191</v>
      </c>
      <c r="B62" s="277" t="s">
        <v>324</v>
      </c>
      <c r="C62" s="278"/>
      <c r="D62" s="278"/>
      <c r="E62" s="278"/>
      <c r="F62" s="279">
        <f>F46</f>
        <v>44286</v>
      </c>
      <c r="G62" s="279">
        <f t="shared" ref="G62:J62" si="6">G46</f>
        <v>44651</v>
      </c>
      <c r="H62" s="279">
        <f t="shared" si="6"/>
        <v>45016</v>
      </c>
      <c r="I62" s="279">
        <f t="shared" si="6"/>
        <v>45382</v>
      </c>
      <c r="J62" s="279">
        <f t="shared" si="6"/>
        <v>45747</v>
      </c>
    </row>
    <row r="64" spans="1:12">
      <c r="B64" s="154" t="s">
        <v>323</v>
      </c>
      <c r="C64" s="136"/>
      <c r="D64" s="136"/>
      <c r="E64" s="136"/>
      <c r="F64" s="155"/>
      <c r="G64" s="155">
        <f>G44</f>
        <v>0.22399357081448809</v>
      </c>
      <c r="H64" s="155">
        <f>H44</f>
        <v>0.23405624445642534</v>
      </c>
      <c r="I64" s="155">
        <f>I44</f>
        <v>0.24305022924443082</v>
      </c>
      <c r="J64" s="155">
        <f>J44</f>
        <v>0.24976389638424176</v>
      </c>
    </row>
    <row r="65" spans="2:10">
      <c r="B65" s="154" t="s">
        <v>329</v>
      </c>
      <c r="C65" s="136"/>
      <c r="D65" s="136"/>
      <c r="E65" s="136"/>
      <c r="F65" s="136"/>
      <c r="G65" s="156">
        <f t="shared" ref="G65:J65" si="7">G57</f>
        <v>-3.0037546933667082E-3</v>
      </c>
      <c r="H65" s="156">
        <f t="shared" si="7"/>
        <v>2.1300837172437706E-2</v>
      </c>
      <c r="I65" s="156">
        <f t="shared" si="7"/>
        <v>-0.27985039738195416</v>
      </c>
      <c r="J65" s="156">
        <f t="shared" si="7"/>
        <v>-0.24055818140895791</v>
      </c>
    </row>
    <row r="66" spans="2:10" ht="15" thickBot="1">
      <c r="B66" s="67"/>
    </row>
    <row r="67" spans="2:10" ht="15" thickBot="1">
      <c r="B67" s="134" t="s">
        <v>332</v>
      </c>
      <c r="C67" s="141"/>
      <c r="D67" s="141"/>
      <c r="E67" s="141"/>
      <c r="F67" s="141"/>
      <c r="G67" s="157">
        <f>G65*G64</f>
        <v>-6.7282173961798674E-4</v>
      </c>
      <c r="H67" s="157">
        <f t="shared" ref="H67:J67" si="8">H65*H64</f>
        <v>4.9855939523585913E-3</v>
      </c>
      <c r="I67" s="157">
        <f t="shared" si="8"/>
        <v>-6.8017703237829019E-2</v>
      </c>
      <c r="J67" s="157">
        <f t="shared" si="8"/>
        <v>-6.0082748695808597E-2</v>
      </c>
    </row>
    <row r="68" spans="2:10">
      <c r="B68" s="67"/>
      <c r="G68" s="158"/>
      <c r="H68" s="158"/>
      <c r="I68" s="158"/>
      <c r="J68" s="158"/>
    </row>
    <row r="69" spans="2:10">
      <c r="I69" s="152" t="s">
        <v>330</v>
      </c>
      <c r="J69" s="153">
        <f>AVERAGE(G67:J67)</f>
        <v>-3.0946919930224252E-2</v>
      </c>
    </row>
    <row r="70" spans="2:10">
      <c r="I70" s="152" t="s">
        <v>331</v>
      </c>
      <c r="J70" s="153">
        <f>MEDIAN(G67:J67)</f>
        <v>-3.0377785217713293E-2</v>
      </c>
    </row>
  </sheetData>
  <pageMargins left="1.1023622047244095" right="0.70866141732283472" top="0.74803149606299213" bottom="0.74803149606299213" header="0.31496062992125984" footer="0.31496062992125984"/>
  <pageSetup scale="68" orientation="portrait" r:id="rId1"/>
  <ignoredErrors>
    <ignoredError sqref="F48:J48"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FA65-94C0-4ECD-8F82-19FB892FCDCC}">
  <sheetPr>
    <tabColor rgb="FF7030A0"/>
    <pageSetUpPr fitToPage="1"/>
  </sheetPr>
  <dimension ref="A1:R48"/>
  <sheetViews>
    <sheetView showGridLines="0" topLeftCell="A25" zoomScale="86" zoomScaleNormal="86" workbookViewId="0">
      <selection activeCell="B1" sqref="B1:L48"/>
    </sheetView>
  </sheetViews>
  <sheetFormatPr defaultRowHeight="14.4" outlineLevelRow="1"/>
  <cols>
    <col min="1" max="1" width="1.88671875" style="244" customWidth="1"/>
    <col min="2" max="4" width="8.88671875" style="55"/>
    <col min="5" max="5" width="13.109375" style="55" bestFit="1" customWidth="1"/>
    <col min="6" max="7" width="9.88671875" style="55" bestFit="1" customWidth="1"/>
    <col min="8" max="8" width="10.21875" style="55" bestFit="1" customWidth="1"/>
    <col min="9" max="11" width="9.5546875" style="55" bestFit="1" customWidth="1"/>
    <col min="12" max="12" width="12.21875" style="55" bestFit="1" customWidth="1"/>
    <col min="13" max="16384" width="8.88671875" style="55"/>
  </cols>
  <sheetData>
    <row r="1" spans="1:12">
      <c r="B1" s="179"/>
      <c r="C1" s="179"/>
      <c r="D1" s="179"/>
      <c r="E1" s="179"/>
      <c r="F1" s="179"/>
      <c r="G1" s="179"/>
      <c r="H1" s="179"/>
      <c r="I1" s="179"/>
      <c r="J1" s="179"/>
      <c r="K1" s="179"/>
      <c r="L1" s="179"/>
    </row>
    <row r="3" spans="1:12" ht="28.8">
      <c r="B3" s="191" t="str">
        <f>'Data Sheet'!B1</f>
        <v>HINDUSTAN UNILEVER LTD</v>
      </c>
    </row>
    <row r="4" spans="1:12">
      <c r="B4" s="55" t="str">
        <f>CONCATENATE("(",B3," |"," BSE Code :",'Data Sheet'!B4,")")</f>
        <v>(HINDUSTAN UNILEVER LTD | BSE Code :500696)</v>
      </c>
    </row>
    <row r="5" spans="1:12" ht="15.6">
      <c r="B5" s="181" t="str">
        <f>CONCATENATE(,"INR ",'Data Sheet'!B8)</f>
        <v>INR 2528.9</v>
      </c>
    </row>
    <row r="6" spans="1:12">
      <c r="B6" s="380" t="s">
        <v>8834</v>
      </c>
    </row>
    <row r="7" spans="1:12" ht="15" thickBot="1">
      <c r="B7" s="182"/>
      <c r="C7" s="182"/>
      <c r="D7" s="182"/>
      <c r="E7" s="182"/>
      <c r="F7" s="182"/>
      <c r="G7" s="182"/>
      <c r="H7" s="182"/>
      <c r="I7" s="182"/>
    </row>
    <row r="8" spans="1:12">
      <c r="A8" s="244" t="s">
        <v>191</v>
      </c>
      <c r="B8" s="277" t="s">
        <v>8770</v>
      </c>
      <c r="C8" s="179"/>
      <c r="D8" s="179"/>
      <c r="E8" s="179"/>
      <c r="F8" s="179"/>
      <c r="G8" s="286">
        <f>'[3]Intrinsic value'!J39</f>
        <v>45747</v>
      </c>
      <c r="H8" s="287">
        <f>G8+365</f>
        <v>46112</v>
      </c>
      <c r="I8" s="287">
        <f t="shared" ref="I8:L8" si="0">H8+365</f>
        <v>46477</v>
      </c>
      <c r="J8" s="287">
        <f t="shared" si="0"/>
        <v>46842</v>
      </c>
      <c r="K8" s="287">
        <f t="shared" si="0"/>
        <v>47207</v>
      </c>
      <c r="L8" s="287">
        <f t="shared" si="0"/>
        <v>47572</v>
      </c>
    </row>
    <row r="9" spans="1:12">
      <c r="G9" s="116"/>
    </row>
    <row r="10" spans="1:12">
      <c r="B10" s="136" t="s">
        <v>102</v>
      </c>
      <c r="C10" s="136"/>
      <c r="D10" s="136"/>
      <c r="E10" s="136"/>
      <c r="F10" s="136"/>
      <c r="G10" s="292">
        <f>'Profit &amp; Loss'!K32</f>
        <v>14810</v>
      </c>
      <c r="H10" s="289">
        <f>G10*(1+$D$20)</f>
        <v>17943.795999999998</v>
      </c>
      <c r="I10" s="136">
        <f>H10*(1+$D$20)</f>
        <v>21740.703233599997</v>
      </c>
      <c r="J10" s="136">
        <f>I10*(1+$D$20)</f>
        <v>26341.036037829756</v>
      </c>
      <c r="K10" s="136">
        <f>J10*(1+$D$20)</f>
        <v>31914.799263434532</v>
      </c>
      <c r="L10" s="136">
        <f>K10*(1+$D$20)</f>
        <v>38667.97078757728</v>
      </c>
    </row>
    <row r="11" spans="1:12">
      <c r="B11" s="136" t="s">
        <v>333</v>
      </c>
      <c r="C11" s="136"/>
      <c r="D11" s="136"/>
      <c r="E11" s="136"/>
      <c r="F11" s="136"/>
      <c r="G11" s="293">
        <v>0.25</v>
      </c>
      <c r="H11" s="159">
        <v>0.25</v>
      </c>
      <c r="I11" s="159">
        <v>0.25</v>
      </c>
      <c r="J11" s="159">
        <v>0.25</v>
      </c>
      <c r="K11" s="159">
        <v>0.25</v>
      </c>
      <c r="L11" s="159">
        <v>0.25</v>
      </c>
    </row>
    <row r="12" spans="1:12">
      <c r="B12" s="136" t="s">
        <v>334</v>
      </c>
      <c r="C12" s="136"/>
      <c r="D12" s="136"/>
      <c r="E12" s="136"/>
      <c r="F12" s="136"/>
      <c r="G12" s="294">
        <f t="shared" ref="G12:L12" si="1">G10*(1-G11)</f>
        <v>11107.5</v>
      </c>
      <c r="H12" s="160">
        <f t="shared" si="1"/>
        <v>13457.846999999998</v>
      </c>
      <c r="I12" s="160">
        <f t="shared" si="1"/>
        <v>16305.527425199998</v>
      </c>
      <c r="J12" s="160">
        <f t="shared" si="1"/>
        <v>19755.777028372315</v>
      </c>
      <c r="K12" s="160">
        <f t="shared" si="1"/>
        <v>23936.0994475759</v>
      </c>
      <c r="L12" s="160">
        <f t="shared" si="1"/>
        <v>29000.978090682962</v>
      </c>
    </row>
    <row r="13" spans="1:12">
      <c r="B13" s="136" t="s">
        <v>335</v>
      </c>
      <c r="C13" s="136"/>
      <c r="D13" s="136"/>
      <c r="E13" s="136"/>
      <c r="F13" s="136"/>
      <c r="G13" s="295">
        <f>'Intrinsic value '!J57</f>
        <v>-0.24055818140895791</v>
      </c>
      <c r="H13" s="156">
        <f>G13+(($L$13-($G$13))/4)</f>
        <v>-9.2093636056718442E-2</v>
      </c>
      <c r="I13" s="156">
        <f>H13+(($L$13-($G$13))/4)</f>
        <v>5.6370909295521021E-2</v>
      </c>
      <c r="J13" s="156">
        <f>I13+(($L$13-($G$13))/4)</f>
        <v>0.20483545464776048</v>
      </c>
      <c r="K13" s="156">
        <f>J13+(($L$13-($G$13))/4)</f>
        <v>0.35329999999999995</v>
      </c>
      <c r="L13" s="148">
        <v>0.3533</v>
      </c>
    </row>
    <row r="14" spans="1:12">
      <c r="B14" s="136" t="s">
        <v>336</v>
      </c>
      <c r="C14" s="136"/>
      <c r="D14" s="136"/>
      <c r="E14" s="136"/>
      <c r="F14" s="136"/>
      <c r="G14" s="294">
        <f t="shared" ref="G14:L14" si="2">G12*(1-(G13))</f>
        <v>13779.5</v>
      </c>
      <c r="H14" s="160">
        <f t="shared" si="2"/>
        <v>14697.229063724997</v>
      </c>
      <c r="I14" s="160">
        <f t="shared" si="2"/>
        <v>15386.370017698418</v>
      </c>
      <c r="J14" s="160">
        <f t="shared" si="2"/>
        <v>15709.093458845889</v>
      </c>
      <c r="K14" s="160">
        <f t="shared" si="2"/>
        <v>15479.475512747336</v>
      </c>
      <c r="L14" s="160">
        <f t="shared" si="2"/>
        <v>18754.932531244674</v>
      </c>
    </row>
    <row r="15" spans="1:12">
      <c r="B15" s="136" t="s">
        <v>337</v>
      </c>
      <c r="C15" s="136"/>
      <c r="D15" s="136"/>
      <c r="E15" s="136"/>
      <c r="F15" s="136"/>
      <c r="G15" s="296"/>
      <c r="H15" s="136">
        <v>0.5</v>
      </c>
      <c r="I15" s="136">
        <f>+H15+1</f>
        <v>1.5</v>
      </c>
      <c r="J15" s="136">
        <f t="shared" ref="J15:L15" si="3">+I15+1</f>
        <v>2.5</v>
      </c>
      <c r="K15" s="136">
        <f t="shared" si="3"/>
        <v>3.5</v>
      </c>
      <c r="L15" s="136">
        <f t="shared" si="3"/>
        <v>4.5</v>
      </c>
    </row>
    <row r="16" spans="1:12">
      <c r="B16" s="55" t="s">
        <v>338</v>
      </c>
      <c r="G16" s="297"/>
      <c r="H16" s="98">
        <f>1/(1+$D$22)^H15</f>
        <v>0.95922088051668863</v>
      </c>
      <c r="I16" s="98">
        <f t="shared" ref="I16:L16" si="4">1/(1+$D$22)^I15</f>
        <v>0.88258363821784169</v>
      </c>
      <c r="J16" s="98">
        <f t="shared" si="4"/>
        <v>0.81206935156609084</v>
      </c>
      <c r="K16" s="98">
        <f t="shared" si="4"/>
        <v>0.74718882516854712</v>
      </c>
      <c r="L16" s="98">
        <f t="shared" si="4"/>
        <v>0.6874919480461601</v>
      </c>
    </row>
    <row r="17" spans="1:18" ht="6.6" customHeight="1">
      <c r="G17" s="116"/>
    </row>
    <row r="18" spans="1:18" ht="15" thickBot="1">
      <c r="B18" s="161" t="s">
        <v>339</v>
      </c>
      <c r="C18" s="161"/>
      <c r="D18" s="161"/>
      <c r="E18" s="161"/>
      <c r="F18" s="161"/>
      <c r="G18" s="298"/>
      <c r="H18" s="162">
        <f>H14*H16</f>
        <v>14097.889003661759</v>
      </c>
      <c r="I18" s="162">
        <f t="shared" ref="I18:L18" si="5">I14*I16</f>
        <v>13579.758429186188</v>
      </c>
      <c r="J18" s="162">
        <f t="shared" si="5"/>
        <v>12756.8733388161</v>
      </c>
      <c r="K18" s="162">
        <f t="shared" si="5"/>
        <v>11566.091122594977</v>
      </c>
      <c r="L18" s="162">
        <f t="shared" si="5"/>
        <v>12893.865101379701</v>
      </c>
    </row>
    <row r="20" spans="1:18" outlineLevel="1">
      <c r="B20" s="116" t="s">
        <v>340</v>
      </c>
      <c r="C20" s="116"/>
      <c r="D20" s="163">
        <v>0.21160000000000001</v>
      </c>
    </row>
    <row r="21" spans="1:18" outlineLevel="1">
      <c r="B21" s="116" t="s">
        <v>341</v>
      </c>
      <c r="C21" s="116"/>
      <c r="D21" s="163">
        <v>5.8000000000000003E-2</v>
      </c>
    </row>
    <row r="22" spans="1:18" outlineLevel="1">
      <c r="B22" s="116" t="s">
        <v>273</v>
      </c>
      <c r="C22" s="116"/>
      <c r="D22" s="163">
        <f>'real wacc'!J48</f>
        <v>8.6832838249298133E-2</v>
      </c>
    </row>
    <row r="24" spans="1:18">
      <c r="A24" s="244" t="s">
        <v>191</v>
      </c>
      <c r="B24" s="277" t="s">
        <v>342</v>
      </c>
      <c r="C24" s="179"/>
      <c r="D24" s="179"/>
      <c r="E24" s="179"/>
      <c r="G24" s="476" t="s">
        <v>8879</v>
      </c>
      <c r="H24" s="476"/>
      <c r="I24" s="476"/>
      <c r="J24" s="476"/>
      <c r="K24" s="476"/>
      <c r="L24" s="476"/>
    </row>
    <row r="25" spans="1:18">
      <c r="I25" s="164"/>
    </row>
    <row r="26" spans="1:18" ht="15" thickBot="1">
      <c r="B26" s="55" t="s">
        <v>343</v>
      </c>
      <c r="E26" s="98">
        <f>L14*(1+D21)</f>
        <v>19842.718618056868</v>
      </c>
      <c r="F26" s="98"/>
      <c r="H26" s="478" t="s">
        <v>8878</v>
      </c>
      <c r="I26" s="478"/>
      <c r="J26" s="478"/>
      <c r="K26" s="478"/>
      <c r="L26" s="478"/>
    </row>
    <row r="27" spans="1:18" ht="15.6" thickTop="1" thickBot="1">
      <c r="B27" s="55" t="s">
        <v>273</v>
      </c>
      <c r="E27" s="93">
        <f>D22</f>
        <v>8.6832838249298133E-2</v>
      </c>
      <c r="F27" s="93"/>
      <c r="H27" s="431"/>
      <c r="I27" s="431"/>
      <c r="J27" s="431"/>
      <c r="K27" s="431"/>
      <c r="L27" s="431"/>
    </row>
    <row r="28" spans="1:18" ht="15" thickTop="1">
      <c r="B28" s="55" t="s">
        <v>344</v>
      </c>
      <c r="E28" s="93">
        <f>D21</f>
        <v>5.8000000000000003E-2</v>
      </c>
      <c r="F28" s="93"/>
      <c r="H28" s="479" t="s">
        <v>273</v>
      </c>
      <c r="I28" s="479"/>
      <c r="J28" s="479"/>
      <c r="K28" s="479"/>
      <c r="L28" s="479"/>
      <c r="R28" s="443">
        <v>2315.0047473741502</v>
      </c>
    </row>
    <row r="29" spans="1:18" ht="13.8" customHeight="1" thickBot="1">
      <c r="G29" s="480" t="s">
        <v>344</v>
      </c>
      <c r="H29" s="432">
        <f>E42</f>
        <v>543931.46601964859</v>
      </c>
      <c r="I29" s="433">
        <v>0.05</v>
      </c>
      <c r="J29" s="433">
        <v>7.0000000000000007E-2</v>
      </c>
      <c r="K29" s="433">
        <v>8.6800000000000002E-2</v>
      </c>
      <c r="L29" s="433">
        <v>0.105</v>
      </c>
    </row>
    <row r="30" spans="1:18" ht="15" thickBot="1">
      <c r="B30" s="134" t="s">
        <v>345</v>
      </c>
      <c r="C30" s="134"/>
      <c r="D30" s="134"/>
      <c r="E30" s="135">
        <f>E26/(E27-E28)</f>
        <v>688198.58962514356</v>
      </c>
      <c r="G30" s="480"/>
      <c r="H30" s="433">
        <v>0.04</v>
      </c>
      <c r="I30" s="427">
        <f t="dataTable" ref="I30:L33" dt2D="1" dtr="1" r1="E27" r2="E28"/>
        <v>1434971.4047216112</v>
      </c>
      <c r="J30" s="427">
        <v>525524.11957096274</v>
      </c>
      <c r="K30" s="427">
        <v>362289.99146700033</v>
      </c>
      <c r="L30" s="427">
        <v>280672.92741501913</v>
      </c>
    </row>
    <row r="31" spans="1:18">
      <c r="G31" s="480"/>
      <c r="H31" s="433">
        <v>5.8000000000000003E-2</v>
      </c>
      <c r="I31" s="427">
        <v>-1634413.182661827</v>
      </c>
      <c r="J31" s="427">
        <v>1207609.5834339489</v>
      </c>
      <c r="K31" s="434">
        <v>544470.93801160145</v>
      </c>
      <c r="L31" s="427">
        <v>361049.61055435636</v>
      </c>
      <c r="R31" s="55">
        <v>543931.46601964894</v>
      </c>
    </row>
    <row r="32" spans="1:18" ht="14.4" hidden="1" customHeight="1">
      <c r="G32" s="480"/>
      <c r="H32" s="433">
        <v>0.08</v>
      </c>
      <c r="I32" s="427">
        <v>-383923.16557968548</v>
      </c>
      <c r="J32" s="427">
        <v>-1293370.4507303345</v>
      </c>
      <c r="K32" s="427">
        <v>2076934.1942397158</v>
      </c>
      <c r="L32" s="427">
        <v>616468.84808602789</v>
      </c>
    </row>
    <row r="33" spans="1:18">
      <c r="A33" s="244" t="s">
        <v>191</v>
      </c>
      <c r="B33" s="277" t="s">
        <v>346</v>
      </c>
      <c r="C33" s="179"/>
      <c r="D33" s="179"/>
      <c r="E33" s="179"/>
      <c r="G33" s="480"/>
      <c r="H33" s="433">
        <v>0.1</v>
      </c>
      <c r="I33" s="427">
        <v>-202033.70854955583</v>
      </c>
      <c r="J33" s="427">
        <v>-383923.16557968548</v>
      </c>
      <c r="K33" s="427">
        <v>-962662.34703918872</v>
      </c>
      <c r="L33" s="427">
        <v>2799142.3324475889</v>
      </c>
      <c r="R33" s="442">
        <v>8.6832838249298105E-2</v>
      </c>
    </row>
    <row r="34" spans="1:18">
      <c r="G34" s="93"/>
    </row>
    <row r="35" spans="1:18">
      <c r="B35" s="55" t="s">
        <v>339</v>
      </c>
      <c r="E35" s="138">
        <f>SUM(H18:L18)</f>
        <v>64894.476995638717</v>
      </c>
      <c r="G35" s="138"/>
    </row>
    <row r="36" spans="1:18" ht="15" thickBot="1">
      <c r="B36" s="55" t="s">
        <v>347</v>
      </c>
      <c r="E36" s="138">
        <f>E30*L16</f>
        <v>473130.98902400985</v>
      </c>
    </row>
    <row r="37" spans="1:18" ht="15" thickBot="1">
      <c r="B37" s="134" t="s">
        <v>348</v>
      </c>
      <c r="C37" s="141"/>
      <c r="D37" s="141"/>
      <c r="E37" s="142">
        <f>SUM(E35:E36)</f>
        <v>538025.46601964859</v>
      </c>
    </row>
    <row r="38" spans="1:18">
      <c r="E38" s="138"/>
      <c r="G38" s="138"/>
    </row>
    <row r="39" spans="1:18">
      <c r="B39" s="55" t="s">
        <v>349</v>
      </c>
      <c r="E39" s="138">
        <f>'Data Sheet'!K69</f>
        <v>7554</v>
      </c>
      <c r="H39" s="481"/>
      <c r="I39" s="481"/>
      <c r="J39" s="481"/>
      <c r="K39" s="481"/>
      <c r="L39" s="481"/>
    </row>
    <row r="40" spans="1:18">
      <c r="B40" s="55" t="s">
        <v>350</v>
      </c>
      <c r="E40" s="138">
        <f>'Data Sheet'!K59</f>
        <v>1648</v>
      </c>
      <c r="H40" s="431"/>
      <c r="I40" s="431"/>
      <c r="J40" s="431"/>
      <c r="K40" s="431"/>
      <c r="L40" s="431"/>
    </row>
    <row r="41" spans="1:18">
      <c r="B41" s="67" t="s">
        <v>351</v>
      </c>
      <c r="E41" s="165">
        <f>E40-E39</f>
        <v>-5906</v>
      </c>
      <c r="H41" s="482"/>
      <c r="I41" s="482"/>
      <c r="J41" s="482"/>
      <c r="K41" s="482"/>
      <c r="L41" s="482"/>
    </row>
    <row r="42" spans="1:18">
      <c r="B42" s="67" t="s">
        <v>352</v>
      </c>
      <c r="E42" s="165">
        <f>E37-E41</f>
        <v>543931.46601964859</v>
      </c>
      <c r="G42" s="477"/>
      <c r="H42" s="165"/>
      <c r="I42" s="435"/>
      <c r="J42" s="435"/>
      <c r="K42" s="435"/>
      <c r="L42" s="435"/>
    </row>
    <row r="43" spans="1:18">
      <c r="B43" s="55" t="s">
        <v>353</v>
      </c>
      <c r="E43" s="166">
        <f>'Data Sheet'!B6</f>
        <v>244.74249673771206</v>
      </c>
      <c r="G43" s="477"/>
      <c r="H43" s="435"/>
    </row>
    <row r="44" spans="1:18" ht="2.4" customHeight="1" thickBot="1">
      <c r="G44" s="477"/>
      <c r="H44" s="435"/>
    </row>
    <row r="45" spans="1:18" ht="15" thickBot="1">
      <c r="B45" s="134" t="s">
        <v>354</v>
      </c>
      <c r="C45" s="134"/>
      <c r="D45" s="134"/>
      <c r="E45" s="135">
        <f>E42/E43</f>
        <v>2222.4643176806935</v>
      </c>
      <c r="G45" s="477"/>
      <c r="H45" s="435"/>
    </row>
    <row r="46" spans="1:18">
      <c r="G46" s="477"/>
      <c r="H46" s="435"/>
    </row>
    <row r="47" spans="1:18">
      <c r="B47" s="116" t="s">
        <v>355</v>
      </c>
      <c r="C47" s="116"/>
      <c r="D47" s="116"/>
      <c r="E47" s="290">
        <f>'Data Sheet'!B8</f>
        <v>2528.9</v>
      </c>
    </row>
    <row r="48" spans="1:18">
      <c r="B48" s="116" t="s">
        <v>356</v>
      </c>
      <c r="C48" s="116"/>
      <c r="D48" s="116"/>
      <c r="E48" s="291">
        <f>E47/E45</f>
        <v>1.1378810358760203</v>
      </c>
    </row>
  </sheetData>
  <mergeCells count="7">
    <mergeCell ref="G42:G46"/>
    <mergeCell ref="G24:L24"/>
    <mergeCell ref="H26:L26"/>
    <mergeCell ref="H28:L28"/>
    <mergeCell ref="G29:G33"/>
    <mergeCell ref="H39:L39"/>
    <mergeCell ref="H41:L41"/>
  </mergeCells>
  <pageMargins left="0.7" right="0.7" top="0.75" bottom="0.75" header="0.3" footer="0.3"/>
  <pageSetup scale="80"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AD613-2B3C-4B07-94E8-5284131ADE7E}">
  <sheetPr>
    <tabColor rgb="FF7030A0"/>
  </sheetPr>
  <dimension ref="B1:Y45"/>
  <sheetViews>
    <sheetView showGridLines="0" topLeftCell="B1" zoomScale="59" zoomScaleNormal="59" workbookViewId="0">
      <selection activeCell="Y38" sqref="Y38"/>
    </sheetView>
  </sheetViews>
  <sheetFormatPr defaultRowHeight="14.4"/>
  <cols>
    <col min="1" max="1" width="1.88671875" style="299" customWidth="1"/>
    <col min="2" max="2" width="16.109375" style="299" customWidth="1"/>
    <col min="3" max="3" width="10.88671875" style="299" customWidth="1"/>
    <col min="4" max="4" width="6.5546875" style="299" customWidth="1"/>
    <col min="5" max="5" width="13.88671875" style="299" customWidth="1"/>
    <col min="6" max="8" width="11" style="299" customWidth="1"/>
    <col min="9" max="9" width="4.6640625" style="299" customWidth="1"/>
    <col min="10" max="10" width="1.88671875" style="299" customWidth="1"/>
    <col min="11" max="12" width="8.88671875" style="299"/>
    <col min="13" max="13" width="11.5546875" style="299" bestFit="1" customWidth="1"/>
    <col min="14" max="14" width="1.88671875" style="299" customWidth="1"/>
    <col min="15" max="15" width="12.33203125" style="299" bestFit="1" customWidth="1"/>
    <col min="16" max="16" width="14.88671875" style="299" customWidth="1"/>
    <col min="17" max="17" width="11" style="299" customWidth="1"/>
    <col min="18" max="16384" width="8.88671875" style="299"/>
  </cols>
  <sheetData>
    <row r="1" spans="2:17">
      <c r="B1" s="179"/>
      <c r="C1" s="179"/>
      <c r="D1" s="179"/>
      <c r="E1" s="179"/>
      <c r="F1" s="179"/>
      <c r="G1" s="179"/>
      <c r="H1" s="179"/>
      <c r="I1" s="179"/>
      <c r="J1" s="430"/>
      <c r="K1" s="430"/>
      <c r="L1" s="430"/>
      <c r="M1" s="430"/>
      <c r="N1" s="430"/>
      <c r="O1" s="430"/>
      <c r="P1" s="430"/>
      <c r="Q1" s="430"/>
    </row>
    <row r="2" spans="2:17" hidden="1">
      <c r="B2" s="55"/>
      <c r="C2" s="55"/>
      <c r="D2" s="55"/>
      <c r="E2" s="55"/>
      <c r="F2" s="55"/>
      <c r="G2" s="55"/>
      <c r="H2" s="55"/>
      <c r="I2" s="55"/>
    </row>
    <row r="3" spans="2:17" ht="28.8">
      <c r="B3" s="180" t="str">
        <f>'dupont analysis'!B3</f>
        <v>HINDUSTAN UNILEVER LTD</v>
      </c>
      <c r="C3" s="55"/>
      <c r="D3" s="55"/>
      <c r="E3" s="55"/>
      <c r="F3" s="55"/>
      <c r="G3" s="55"/>
      <c r="H3" s="55"/>
      <c r="I3" s="55"/>
    </row>
    <row r="4" spans="2:17">
      <c r="B4" s="55" t="str">
        <f>'dupont analysis'!$B$4</f>
        <v>(HINDUSTAN UNILEVER LTD | BSE Code :500696)</v>
      </c>
      <c r="C4" s="55"/>
      <c r="D4" s="55"/>
      <c r="E4" s="55"/>
      <c r="F4" s="55"/>
      <c r="G4" s="55"/>
      <c r="H4" s="55"/>
      <c r="I4" s="55"/>
    </row>
    <row r="5" spans="2:17" ht="15.6">
      <c r="B5" s="181" t="str">
        <f>'dupont analysis'!$B$5</f>
        <v>INR 2528.9</v>
      </c>
      <c r="C5" s="55"/>
      <c r="D5" s="55"/>
      <c r="E5" s="55"/>
      <c r="F5" s="55"/>
      <c r="G5" s="55"/>
      <c r="H5" s="55"/>
      <c r="I5" s="55"/>
    </row>
    <row r="6" spans="2:17">
      <c r="B6" s="55" t="str">
        <f>'dupont analysis'!$B$6</f>
        <v>52 week (High - INR 3,022.9 &amp; Low - 2,136.0)</v>
      </c>
      <c r="C6" s="55"/>
      <c r="D6" s="55"/>
      <c r="E6" s="55"/>
      <c r="F6" s="55"/>
      <c r="G6" s="55"/>
      <c r="H6" s="55"/>
      <c r="I6" s="55"/>
    </row>
    <row r="7" spans="2:17">
      <c r="B7" s="55"/>
      <c r="C7" s="55"/>
      <c r="D7" s="55"/>
      <c r="E7" s="55"/>
      <c r="F7" s="55"/>
      <c r="G7" s="55"/>
      <c r="H7" s="55"/>
      <c r="I7" s="55"/>
    </row>
    <row r="8" spans="2:17" ht="4.8" customHeight="1">
      <c r="B8" s="436"/>
      <c r="C8" s="437"/>
      <c r="D8" s="438"/>
      <c r="E8" s="437"/>
      <c r="F8" s="437"/>
      <c r="G8" s="437"/>
      <c r="H8" s="437"/>
      <c r="I8" s="437"/>
      <c r="J8" s="437"/>
      <c r="K8" s="437"/>
      <c r="L8" s="430"/>
      <c r="M8" s="430"/>
      <c r="N8" s="430"/>
      <c r="O8" s="430"/>
      <c r="P8" s="430"/>
      <c r="Q8" s="430"/>
    </row>
    <row r="9" spans="2:17" ht="19.2" customHeight="1">
      <c r="B9" s="439" t="s">
        <v>8881</v>
      </c>
      <c r="D9" s="300"/>
    </row>
    <row r="10" spans="2:17" ht="18.600000000000001" customHeight="1">
      <c r="B10" s="484" t="s">
        <v>8880</v>
      </c>
      <c r="C10" s="484"/>
      <c r="D10" s="484"/>
      <c r="E10" s="484"/>
      <c r="F10" s="484"/>
      <c r="G10" s="484"/>
      <c r="H10" s="484"/>
      <c r="I10" s="484"/>
      <c r="J10" s="484"/>
      <c r="K10" s="484"/>
      <c r="L10" s="484"/>
      <c r="M10" s="484"/>
      <c r="N10" s="484"/>
      <c r="O10" s="484"/>
      <c r="P10" s="484"/>
      <c r="Q10" s="484"/>
    </row>
    <row r="11" spans="2:17" ht="9.6" customHeight="1"/>
    <row r="12" spans="2:17" ht="15.6">
      <c r="B12" s="331"/>
      <c r="C12" s="331"/>
      <c r="D12" s="483" t="s">
        <v>8789</v>
      </c>
      <c r="E12" s="483"/>
      <c r="F12" s="483"/>
      <c r="G12" s="483"/>
      <c r="H12" s="483"/>
      <c r="I12" s="483"/>
      <c r="J12" s="331"/>
      <c r="K12" s="483" t="s">
        <v>8788</v>
      </c>
      <c r="L12" s="483"/>
      <c r="M12" s="483"/>
      <c r="N12" s="331"/>
      <c r="O12" s="483" t="s">
        <v>8787</v>
      </c>
      <c r="P12" s="483"/>
      <c r="Q12" s="483"/>
    </row>
    <row r="13" spans="2:17" ht="33.75" customHeight="1">
      <c r="B13" s="332" t="s">
        <v>8786</v>
      </c>
      <c r="C13" s="332" t="s">
        <v>8785</v>
      </c>
      <c r="D13" s="333" t="s">
        <v>355</v>
      </c>
      <c r="E13" s="333" t="s">
        <v>8772</v>
      </c>
      <c r="F13" s="333" t="s">
        <v>8784</v>
      </c>
      <c r="G13" s="333" t="s">
        <v>351</v>
      </c>
      <c r="H13" s="333" t="s">
        <v>8646</v>
      </c>
      <c r="I13" s="333"/>
      <c r="J13" s="334"/>
      <c r="K13" s="334" t="s">
        <v>8588</v>
      </c>
      <c r="L13" s="334" t="s">
        <v>200</v>
      </c>
      <c r="M13" s="334" t="s">
        <v>8783</v>
      </c>
      <c r="N13" s="334"/>
      <c r="O13" s="334" t="s">
        <v>8777</v>
      </c>
      <c r="P13" s="334" t="s">
        <v>8776</v>
      </c>
      <c r="Q13" s="334" t="s">
        <v>8775</v>
      </c>
    </row>
    <row r="14" spans="2:17" s="305" customFormat="1" ht="4.5" customHeight="1">
      <c r="B14" s="327"/>
      <c r="C14" s="327"/>
      <c r="D14" s="326"/>
      <c r="E14" s="326"/>
      <c r="F14" s="326"/>
      <c r="G14" s="326"/>
      <c r="H14" s="326"/>
      <c r="I14" s="326"/>
      <c r="J14" s="325"/>
      <c r="K14" s="325"/>
      <c r="L14" s="325"/>
      <c r="M14" s="325"/>
      <c r="N14" s="325"/>
      <c r="O14" s="325"/>
      <c r="P14" s="325"/>
      <c r="Q14" s="325"/>
    </row>
    <row r="15" spans="2:17" s="305" customFormat="1">
      <c r="B15" s="324" t="str">
        <f>Sheet2!C5</f>
        <v>Hind. Unilever</v>
      </c>
      <c r="C15" s="323"/>
      <c r="D15" s="321">
        <f>Sheet2!D5</f>
        <v>2584</v>
      </c>
      <c r="E15" s="316">
        <f>Sheet2!G5</f>
        <v>234.96</v>
      </c>
      <c r="F15" s="322">
        <f>E15*D15</f>
        <v>607136.64</v>
      </c>
      <c r="G15" s="321">
        <f>Sheet2!O5</f>
        <v>-5906</v>
      </c>
      <c r="H15" s="322">
        <f>Sheet2!F5</f>
        <v>601344.18000000005</v>
      </c>
      <c r="I15" s="321"/>
      <c r="J15" s="320"/>
      <c r="K15" s="320">
        <f>Sheet2!I5</f>
        <v>63928</v>
      </c>
      <c r="L15" s="320">
        <f>Sheet2!P5</f>
        <v>15779</v>
      </c>
      <c r="M15" s="320">
        <f>Sheet2!L5</f>
        <v>10827</v>
      </c>
      <c r="N15" s="319"/>
      <c r="O15" s="318">
        <f t="shared" ref="O15:O24" si="0">$H15/K15</f>
        <v>9.4065852208734828</v>
      </c>
      <c r="P15" s="318">
        <f t="shared" ref="P15:P24" si="1">$H15/L15</f>
        <v>38.110411306166426</v>
      </c>
      <c r="Q15" s="318">
        <f t="shared" ref="Q15:Q24" si="2">F15/M15</f>
        <v>56.076165142698812</v>
      </c>
    </row>
    <row r="16" spans="2:17">
      <c r="B16" s="317" t="str">
        <f>Sheet2!C5</f>
        <v>Hind. Unilever</v>
      </c>
      <c r="C16" s="317"/>
      <c r="D16" s="315">
        <f>Sheet2!D5</f>
        <v>2584</v>
      </c>
      <c r="E16" s="316">
        <f>Sheet2!G5</f>
        <v>234.96</v>
      </c>
      <c r="F16" s="315">
        <f>E16*D16</f>
        <v>607136.64</v>
      </c>
      <c r="G16" s="315">
        <f>Sheet2!O5</f>
        <v>-5906</v>
      </c>
      <c r="H16" s="315">
        <f>Sheet2!F5</f>
        <v>601344.18000000005</v>
      </c>
      <c r="I16" s="315"/>
      <c r="J16" s="315"/>
      <c r="K16" s="315">
        <f>Sheet2!I5</f>
        <v>63928</v>
      </c>
      <c r="L16" s="315">
        <f>Sheet2!P5</f>
        <v>15779</v>
      </c>
      <c r="M16" s="315">
        <f>Sheet2!L5</f>
        <v>10827</v>
      </c>
      <c r="N16" s="314"/>
      <c r="O16" s="313">
        <f t="shared" si="0"/>
        <v>9.4065852208734828</v>
      </c>
      <c r="P16" s="313">
        <f t="shared" si="1"/>
        <v>38.110411306166426</v>
      </c>
      <c r="Q16" s="313">
        <f t="shared" si="2"/>
        <v>56.076165142698812</v>
      </c>
    </row>
    <row r="17" spans="2:17">
      <c r="B17" s="317" t="str">
        <f>Sheet2!C6</f>
        <v>ITC</v>
      </c>
      <c r="C17" s="317"/>
      <c r="D17" s="315">
        <f>Sheet2!D6</f>
        <v>413.6</v>
      </c>
      <c r="E17" s="316">
        <f>Sheet2!G6</f>
        <v>1252.67</v>
      </c>
      <c r="F17" s="315">
        <f t="shared" ref="F17:F24" si="3">E17*D17</f>
        <v>518104.31200000003</v>
      </c>
      <c r="G17" s="315">
        <f>Sheet2!O6</f>
        <v>-3727.82</v>
      </c>
      <c r="H17" s="315">
        <f>Sheet2!F6</f>
        <v>514437.38</v>
      </c>
      <c r="I17" s="315"/>
      <c r="J17" s="315"/>
      <c r="K17" s="315">
        <f>Sheet2!I6</f>
        <v>79040.320000000007</v>
      </c>
      <c r="L17" s="315">
        <f>Sheet2!P6</f>
        <v>28954.460000000003</v>
      </c>
      <c r="M17" s="315">
        <f>Sheet2!L6</f>
        <v>35218.9</v>
      </c>
      <c r="N17" s="314"/>
      <c r="O17" s="313">
        <f t="shared" si="0"/>
        <v>6.5085437407136002</v>
      </c>
      <c r="P17" s="313">
        <f t="shared" si="1"/>
        <v>17.767120505787364</v>
      </c>
      <c r="Q17" s="313">
        <f t="shared" si="2"/>
        <v>14.710973710138591</v>
      </c>
    </row>
    <row r="18" spans="2:17">
      <c r="B18" s="317" t="str">
        <f>Sheet2!C7</f>
        <v>Nestle India</v>
      </c>
      <c r="C18" s="317"/>
      <c r="D18" s="315">
        <f>Sheet2!D7</f>
        <v>1217.45</v>
      </c>
      <c r="E18" s="316">
        <f>Sheet2!G7</f>
        <v>192.83</v>
      </c>
      <c r="F18" s="315">
        <f t="shared" si="3"/>
        <v>234760.88350000003</v>
      </c>
      <c r="G18" s="315">
        <f>Sheet2!O7</f>
        <v>1071.1999999999998</v>
      </c>
      <c r="H18" s="315">
        <f>Sheet2!F7</f>
        <v>235930.01</v>
      </c>
      <c r="I18" s="315"/>
      <c r="J18" s="315"/>
      <c r="K18" s="315">
        <f>Sheet2!I7</f>
        <v>20483.77</v>
      </c>
      <c r="L18" s="315">
        <f>Sheet2!P7</f>
        <v>4783.42</v>
      </c>
      <c r="M18" s="315">
        <f>Sheet2!L7</f>
        <v>3227.13</v>
      </c>
      <c r="N18" s="314"/>
      <c r="O18" s="313">
        <f t="shared" si="0"/>
        <v>11.517899781143804</v>
      </c>
      <c r="P18" s="313">
        <f t="shared" si="1"/>
        <v>49.322453391088388</v>
      </c>
      <c r="Q18" s="313">
        <f t="shared" si="2"/>
        <v>72.74602619045406</v>
      </c>
    </row>
    <row r="19" spans="2:17">
      <c r="B19" s="317" t="str">
        <f>Sheet2!C8</f>
        <v>Varun Beverages</v>
      </c>
      <c r="C19" s="317"/>
      <c r="D19" s="315">
        <f>Sheet2!D8</f>
        <v>469.9</v>
      </c>
      <c r="E19" s="316">
        <f>Sheet2!G8</f>
        <v>338.2</v>
      </c>
      <c r="F19" s="315">
        <f t="shared" si="3"/>
        <v>158920.18</v>
      </c>
      <c r="G19" s="315">
        <f>Sheet2!O8</f>
        <v>-311.80000000000018</v>
      </c>
      <c r="H19" s="315">
        <f>Sheet2!F8</f>
        <v>158924.38</v>
      </c>
      <c r="I19" s="315"/>
      <c r="J19" s="315"/>
      <c r="K19" s="315">
        <f>Sheet2!I8</f>
        <v>21077.78</v>
      </c>
      <c r="L19" s="315">
        <f>Sheet2!P8</f>
        <v>5165.3999999999996</v>
      </c>
      <c r="M19" s="315">
        <f>Sheet2!L8</f>
        <v>2881.31</v>
      </c>
      <c r="N19" s="314"/>
      <c r="O19" s="313">
        <f t="shared" si="0"/>
        <v>7.5399012609487341</v>
      </c>
      <c r="P19" s="313">
        <f t="shared" si="1"/>
        <v>30.767100321369114</v>
      </c>
      <c r="Q19" s="313">
        <f t="shared" si="2"/>
        <v>55.155529949918609</v>
      </c>
    </row>
    <row r="20" spans="2:17">
      <c r="B20" s="317" t="str">
        <f>Sheet2!C9</f>
        <v>Britannia Inds.</v>
      </c>
      <c r="C20" s="317"/>
      <c r="D20" s="315">
        <f>Sheet2!D9</f>
        <v>6251</v>
      </c>
      <c r="E20" s="316">
        <f>Sheet2!G9</f>
        <v>24.09</v>
      </c>
      <c r="F20" s="315">
        <f t="shared" si="3"/>
        <v>150586.59</v>
      </c>
      <c r="G20" s="315">
        <f>Sheet2!O9</f>
        <v>934.03</v>
      </c>
      <c r="H20" s="315">
        <f>Sheet2!F9</f>
        <v>151486.47</v>
      </c>
      <c r="I20" s="315"/>
      <c r="J20" s="315"/>
      <c r="K20" s="315">
        <f>Sheet2!I9</f>
        <v>18314.59</v>
      </c>
      <c r="L20" s="315">
        <f>Sheet2!P9</f>
        <v>3404.08</v>
      </c>
      <c r="M20" s="315">
        <f>Sheet2!L9</f>
        <v>2193.11</v>
      </c>
      <c r="N20" s="314"/>
      <c r="O20" s="313">
        <f t="shared" si="0"/>
        <v>8.2713546959009179</v>
      </c>
      <c r="P20" s="313">
        <f t="shared" si="1"/>
        <v>44.501442386782919</v>
      </c>
      <c r="Q20" s="313">
        <f t="shared" si="2"/>
        <v>68.663491571330212</v>
      </c>
    </row>
    <row r="21" spans="2:17">
      <c r="B21" s="317" t="str">
        <f>Sheet2!C10</f>
        <v>Godrej Consumer</v>
      </c>
      <c r="C21" s="317"/>
      <c r="D21" s="315">
        <f>Sheet2!D10</f>
        <v>1253.8</v>
      </c>
      <c r="E21" s="316">
        <f>Sheet2!G10</f>
        <v>102.31</v>
      </c>
      <c r="F21" s="315">
        <f t="shared" si="3"/>
        <v>128276.27799999999</v>
      </c>
      <c r="G21" s="315">
        <f>Sheet2!O10</f>
        <v>3526.13</v>
      </c>
      <c r="H21" s="315">
        <f>Sheet2!F10</f>
        <v>131531.35999999999</v>
      </c>
      <c r="I21" s="315"/>
      <c r="J21" s="315"/>
      <c r="K21" s="315">
        <f>Sheet2!I10</f>
        <v>14694.57</v>
      </c>
      <c r="L21" s="315">
        <f>Sheet2!P10</f>
        <v>3296.6299999999997</v>
      </c>
      <c r="M21" s="315">
        <f>Sheet2!L10</f>
        <v>1853.97</v>
      </c>
      <c r="N21" s="314"/>
      <c r="O21" s="313">
        <f t="shared" si="0"/>
        <v>8.9510179610563618</v>
      </c>
      <c r="P21" s="313">
        <f t="shared" si="1"/>
        <v>39.898732948495891</v>
      </c>
      <c r="Q21" s="313">
        <f t="shared" si="2"/>
        <v>69.190050540192118</v>
      </c>
    </row>
    <row r="22" spans="2:17">
      <c r="B22" s="317" t="str">
        <f>Sheet2!C11</f>
        <v>Tata Consumer</v>
      </c>
      <c r="C22" s="317"/>
      <c r="D22" s="315">
        <f>Sheet2!D11</f>
        <v>1102.5</v>
      </c>
      <c r="E22" s="316">
        <f>Sheet2!G11</f>
        <v>98.95</v>
      </c>
      <c r="F22" s="315">
        <f t="shared" si="3"/>
        <v>109092.375</v>
      </c>
      <c r="G22" s="315">
        <f>Sheet2!O11</f>
        <v>-425.18000000000029</v>
      </c>
      <c r="H22" s="315">
        <f>Sheet2!F11</f>
        <v>108695.95</v>
      </c>
      <c r="I22" s="315"/>
      <c r="J22" s="315"/>
      <c r="K22" s="315">
        <f>Sheet2!I11</f>
        <v>18045.14</v>
      </c>
      <c r="L22" s="315">
        <f>Sheet2!P11</f>
        <v>2614.16</v>
      </c>
      <c r="M22" s="315">
        <f>Sheet2!L11</f>
        <v>1329.6</v>
      </c>
      <c r="N22" s="314"/>
      <c r="O22" s="313">
        <f t="shared" si="0"/>
        <v>6.0235581436331334</v>
      </c>
      <c r="P22" s="313">
        <f t="shared" si="1"/>
        <v>41.579685252624174</v>
      </c>
      <c r="Q22" s="313">
        <f t="shared" si="2"/>
        <v>82.049018501805065</v>
      </c>
    </row>
    <row r="23" spans="2:17">
      <c r="B23" s="317" t="str">
        <f>Sheet2!C12</f>
        <v>Dabur India</v>
      </c>
      <c r="C23" s="317"/>
      <c r="D23" s="315">
        <f>Sheet2!D12</f>
        <v>538.79999999999995</v>
      </c>
      <c r="E23" s="316">
        <f>Sheet2!G12</f>
        <v>177.37</v>
      </c>
      <c r="F23" s="315">
        <f t="shared" si="3"/>
        <v>95566.955999999991</v>
      </c>
      <c r="G23" s="315">
        <f>Sheet2!O12</f>
        <v>372.36</v>
      </c>
      <c r="H23" s="315">
        <f>Sheet2!F12</f>
        <v>95938.78</v>
      </c>
      <c r="I23" s="315"/>
      <c r="J23" s="315"/>
      <c r="K23" s="315">
        <f>Sheet2!I12</f>
        <v>12618.56</v>
      </c>
      <c r="L23" s="315">
        <f>Sheet2!P12</f>
        <v>2894.15</v>
      </c>
      <c r="M23" s="315">
        <f>Sheet2!L12</f>
        <v>1754.36</v>
      </c>
      <c r="N23" s="314"/>
      <c r="O23" s="313">
        <f t="shared" si="0"/>
        <v>7.602989564577892</v>
      </c>
      <c r="P23" s="313">
        <f t="shared" si="1"/>
        <v>33.149207884871203</v>
      </c>
      <c r="Q23" s="313">
        <f t="shared" si="2"/>
        <v>54.473971134772796</v>
      </c>
    </row>
    <row r="24" spans="2:17">
      <c r="B24" s="317" t="str">
        <f>Sheet2!C13</f>
        <v>Marico</v>
      </c>
      <c r="C24" s="317"/>
      <c r="D24" s="315">
        <f>Sheet2!D13</f>
        <v>736.1</v>
      </c>
      <c r="E24" s="316">
        <f>Sheet2!G13</f>
        <v>129.79</v>
      </c>
      <c r="F24" s="315">
        <f t="shared" si="3"/>
        <v>95538.418999999994</v>
      </c>
      <c r="G24" s="315">
        <f>Sheet2!O13</f>
        <v>-223</v>
      </c>
      <c r="H24" s="315">
        <f>Sheet2!F13</f>
        <v>95302.71</v>
      </c>
      <c r="I24" s="315"/>
      <c r="J24" s="315"/>
      <c r="K24" s="315">
        <f>Sheet2!I13</f>
        <v>11447</v>
      </c>
      <c r="L24" s="315">
        <f>Sheet2!P13</f>
        <v>2395</v>
      </c>
      <c r="M24" s="315">
        <f>Sheet2!L13</f>
        <v>1697</v>
      </c>
      <c r="N24" s="314"/>
      <c r="O24" s="313">
        <f t="shared" si="0"/>
        <v>8.3255621560234125</v>
      </c>
      <c r="P24" s="313">
        <f t="shared" si="1"/>
        <v>39.792363256784974</v>
      </c>
      <c r="Q24" s="313">
        <f t="shared" si="2"/>
        <v>56.298420153211545</v>
      </c>
    </row>
    <row r="25" spans="2:17" ht="6.75" customHeight="1"/>
    <row r="26" spans="2:17">
      <c r="B26" s="310" t="s">
        <v>8782</v>
      </c>
      <c r="C26" s="310"/>
      <c r="D26" s="310"/>
      <c r="E26" s="310"/>
      <c r="F26" s="310"/>
      <c r="G26" s="310"/>
      <c r="H26" s="310"/>
      <c r="I26" s="310"/>
      <c r="J26" s="310"/>
      <c r="K26" s="310"/>
      <c r="L26" s="310"/>
      <c r="M26" s="310"/>
      <c r="N26" s="310"/>
      <c r="O26" s="309">
        <f>MAX(O15:O24)</f>
        <v>11.517899781143804</v>
      </c>
      <c r="P26" s="309">
        <f>MAX(P15:P24)</f>
        <v>49.322453391088388</v>
      </c>
      <c r="Q26" s="309">
        <f>MAX(Q15:Q24)</f>
        <v>82.049018501805065</v>
      </c>
    </row>
    <row r="27" spans="2:17">
      <c r="B27" s="310" t="s">
        <v>8781</v>
      </c>
      <c r="C27" s="310"/>
      <c r="D27" s="310"/>
      <c r="E27" s="310"/>
      <c r="F27" s="310"/>
      <c r="G27" s="310"/>
      <c r="H27" s="310"/>
      <c r="I27" s="310"/>
      <c r="J27" s="310"/>
      <c r="K27" s="310"/>
      <c r="L27" s="310"/>
      <c r="M27" s="310"/>
      <c r="N27" s="310"/>
      <c r="O27" s="309">
        <f>QUARTILE(O15:O24,3)</f>
        <v>9.2926934059192021</v>
      </c>
      <c r="P27" s="309">
        <f>QUARTILE(P15:P24,3)</f>
        <v>41.159447176592103</v>
      </c>
      <c r="Q27" s="309">
        <f>QUARTILE(Q15:Q24,3)</f>
        <v>69.058410797976649</v>
      </c>
    </row>
    <row r="28" spans="2:17">
      <c r="B28" s="312" t="s">
        <v>243</v>
      </c>
      <c r="C28" s="312"/>
      <c r="D28" s="312"/>
      <c r="E28" s="312"/>
      <c r="F28" s="312"/>
      <c r="G28" s="312"/>
      <c r="H28" s="312"/>
      <c r="I28" s="312"/>
      <c r="J28" s="312"/>
      <c r="K28" s="312"/>
      <c r="L28" s="312"/>
      <c r="M28" s="312"/>
      <c r="N28" s="312"/>
      <c r="O28" s="311">
        <f>AVERAGE(O15:O24)</f>
        <v>8.355399774574483</v>
      </c>
      <c r="P28" s="311">
        <f>AVERAGE(P15:P24)</f>
        <v>37.299892856013692</v>
      </c>
      <c r="Q28" s="311">
        <f>AVERAGE(Q15:Q24)</f>
        <v>58.543981203722069</v>
      </c>
    </row>
    <row r="29" spans="2:17">
      <c r="B29" s="312" t="s">
        <v>8780</v>
      </c>
      <c r="C29" s="312"/>
      <c r="D29" s="312"/>
      <c r="E29" s="312"/>
      <c r="F29" s="312"/>
      <c r="G29" s="312"/>
      <c r="H29" s="312"/>
      <c r="I29" s="312"/>
      <c r="J29" s="312"/>
      <c r="K29" s="312"/>
      <c r="L29" s="312"/>
      <c r="M29" s="312"/>
      <c r="N29" s="312"/>
      <c r="O29" s="311">
        <f>MEDIAN(O15:O24)</f>
        <v>8.2984584259621652</v>
      </c>
      <c r="P29" s="311">
        <f>MEDIAN(P15:P24)</f>
        <v>38.951387281475704</v>
      </c>
      <c r="Q29" s="311">
        <f>MEDIAN(Q15:Q24)</f>
        <v>56.187292647955175</v>
      </c>
    </row>
    <row r="30" spans="2:17">
      <c r="B30" s="310" t="s">
        <v>8779</v>
      </c>
      <c r="C30" s="310"/>
      <c r="D30" s="310"/>
      <c r="E30" s="310"/>
      <c r="F30" s="310"/>
      <c r="G30" s="310"/>
      <c r="H30" s="310"/>
      <c r="I30" s="310"/>
      <c r="J30" s="310"/>
      <c r="K30" s="310"/>
      <c r="L30" s="310"/>
      <c r="M30" s="310"/>
      <c r="N30" s="310"/>
      <c r="O30" s="309">
        <f>QUARTILE(O15:O24,1)</f>
        <v>7.5556733368560236</v>
      </c>
      <c r="P30" s="309">
        <f>QUARTILE(P15:P24,1)</f>
        <v>34.389508740195012</v>
      </c>
      <c r="Q30" s="309">
        <f>QUARTILE(Q15:Q24,1)</f>
        <v>55.385688748113658</v>
      </c>
    </row>
    <row r="31" spans="2:17">
      <c r="B31" s="310" t="s">
        <v>8778</v>
      </c>
      <c r="C31" s="310"/>
      <c r="D31" s="310"/>
      <c r="E31" s="310"/>
      <c r="F31" s="310"/>
      <c r="G31" s="310"/>
      <c r="H31" s="310"/>
      <c r="I31" s="310"/>
      <c r="J31" s="310"/>
      <c r="K31" s="310"/>
      <c r="L31" s="310"/>
      <c r="M31" s="310"/>
      <c r="N31" s="310"/>
      <c r="O31" s="309">
        <f>MIN(O15:O24)</f>
        <v>6.0235581436331334</v>
      </c>
      <c r="P31" s="309">
        <f>MIN(P15:P24)</f>
        <v>17.767120505787364</v>
      </c>
      <c r="Q31" s="309">
        <f>MIN(Q15:Q24)</f>
        <v>14.710973710138591</v>
      </c>
    </row>
    <row r="33" spans="2:25">
      <c r="B33" s="336" t="s">
        <v>8817</v>
      </c>
      <c r="C33" s="330"/>
      <c r="D33" s="330"/>
      <c r="E33" s="330"/>
      <c r="F33" s="330"/>
      <c r="G33" s="330"/>
      <c r="H33" s="330"/>
      <c r="I33" s="330"/>
      <c r="J33" s="330"/>
      <c r="K33" s="330"/>
      <c r="L33" s="330"/>
      <c r="M33" s="330"/>
      <c r="N33" s="330"/>
      <c r="O33" s="329" t="s">
        <v>8777</v>
      </c>
      <c r="P33" s="335" t="s">
        <v>8776</v>
      </c>
      <c r="Q33" s="329" t="s">
        <v>8775</v>
      </c>
    </row>
    <row r="34" spans="2:25" ht="3.75" customHeight="1"/>
    <row r="35" spans="2:25">
      <c r="B35" s="307" t="s">
        <v>8774</v>
      </c>
      <c r="C35" s="307"/>
      <c r="D35" s="307"/>
      <c r="E35" s="307"/>
      <c r="F35" s="307"/>
      <c r="G35" s="307"/>
      <c r="H35" s="307"/>
      <c r="I35" s="307"/>
      <c r="J35" s="307"/>
      <c r="K35" s="307"/>
      <c r="L35" s="307"/>
      <c r="M35" s="307"/>
      <c r="N35" s="307"/>
      <c r="O35" s="308">
        <f>O$29*K15</f>
        <v>530503.85025490925</v>
      </c>
      <c r="P35" s="308">
        <f>P$29*L15</f>
        <v>614613.93991440511</v>
      </c>
      <c r="Q35" s="308">
        <f>+Q37+Q36</f>
        <v>602433.81749941071</v>
      </c>
    </row>
    <row r="36" spans="2:25">
      <c r="B36" s="307" t="s">
        <v>351</v>
      </c>
      <c r="C36" s="307"/>
      <c r="D36" s="307"/>
      <c r="E36" s="307"/>
      <c r="F36" s="307"/>
      <c r="G36" s="307"/>
      <c r="H36" s="307"/>
      <c r="I36" s="307"/>
      <c r="J36" s="307"/>
      <c r="K36" s="307"/>
      <c r="L36" s="307"/>
      <c r="M36" s="307"/>
      <c r="N36" s="307"/>
      <c r="O36" s="308">
        <f>$G$15</f>
        <v>-5906</v>
      </c>
      <c r="P36" s="308">
        <f>$G$15</f>
        <v>-5906</v>
      </c>
      <c r="Q36" s="308">
        <f>$G$15</f>
        <v>-5906</v>
      </c>
      <c r="V36" s="299">
        <v>2282.9837004379901</v>
      </c>
    </row>
    <row r="37" spans="2:25">
      <c r="B37" s="307" t="s">
        <v>8773</v>
      </c>
      <c r="C37" s="307"/>
      <c r="D37" s="307"/>
      <c r="E37" s="307"/>
      <c r="F37" s="307"/>
      <c r="G37" s="307"/>
      <c r="H37" s="307"/>
      <c r="I37" s="307"/>
      <c r="J37" s="307"/>
      <c r="K37" s="307"/>
      <c r="L37" s="307"/>
      <c r="M37" s="307"/>
      <c r="N37" s="307"/>
      <c r="O37" s="308">
        <f>O35-O36</f>
        <v>536409.85025490925</v>
      </c>
      <c r="P37" s="308">
        <f>P35-P36</f>
        <v>620519.93991440511</v>
      </c>
      <c r="Q37" s="308">
        <f>Q29*M15</f>
        <v>608339.81749941071</v>
      </c>
    </row>
    <row r="38" spans="2:25">
      <c r="B38" s="307" t="s">
        <v>8772</v>
      </c>
      <c r="C38" s="307"/>
      <c r="D38" s="307"/>
      <c r="E38" s="307"/>
      <c r="F38" s="307"/>
      <c r="G38" s="307"/>
      <c r="H38" s="307"/>
      <c r="I38" s="307"/>
      <c r="J38" s="307"/>
      <c r="K38" s="307"/>
      <c r="L38" s="307"/>
      <c r="M38" s="307"/>
      <c r="N38" s="307"/>
      <c r="O38" s="306">
        <f>$E$15</f>
        <v>234.96</v>
      </c>
      <c r="P38" s="306">
        <f>$E$15</f>
        <v>234.96</v>
      </c>
      <c r="Q38" s="306">
        <f>$E$15</f>
        <v>234.96</v>
      </c>
      <c r="V38" s="299">
        <v>2640.9599077051598</v>
      </c>
      <c r="Y38" s="299">
        <v>2589.1207758742398</v>
      </c>
    </row>
    <row r="39" spans="2:25" ht="5.25" customHeight="1">
      <c r="O39" s="305"/>
      <c r="P39" s="305"/>
      <c r="Q39" s="305"/>
    </row>
    <row r="40" spans="2:25">
      <c r="B40" s="304" t="s">
        <v>8771</v>
      </c>
      <c r="C40" s="304"/>
      <c r="D40" s="304"/>
      <c r="E40" s="304"/>
      <c r="F40" s="304"/>
      <c r="G40" s="304"/>
      <c r="H40" s="304"/>
      <c r="I40" s="304"/>
      <c r="J40" s="304"/>
      <c r="K40" s="304"/>
      <c r="L40" s="304"/>
      <c r="M40" s="304"/>
      <c r="N40" s="304"/>
      <c r="O40" s="303">
        <f>O37/O38</f>
        <v>2282.983700437986</v>
      </c>
      <c r="P40" s="303">
        <f>P37/P38</f>
        <v>2640.959907705163</v>
      </c>
      <c r="Q40" s="303">
        <f>Q37/Q38</f>
        <v>2589.1207758742366</v>
      </c>
    </row>
    <row r="41" spans="2:25" ht="3.75" customHeight="1">
      <c r="B41" s="302"/>
      <c r="C41" s="302"/>
      <c r="D41" s="302"/>
      <c r="E41" s="302"/>
      <c r="F41" s="302"/>
      <c r="G41" s="302"/>
      <c r="H41" s="302"/>
      <c r="I41" s="302"/>
      <c r="J41" s="302"/>
      <c r="K41" s="302"/>
      <c r="L41" s="302"/>
      <c r="M41" s="302"/>
      <c r="N41" s="302"/>
      <c r="O41" s="301"/>
      <c r="P41" s="301"/>
      <c r="Q41" s="301"/>
    </row>
    <row r="42" spans="2:25">
      <c r="B42" s="337" t="s">
        <v>8876</v>
      </c>
    </row>
    <row r="43" spans="2:25">
      <c r="O43" s="299" t="str">
        <f>IF(O40&gt;$D$15,"Undervalued","Overvalued")</f>
        <v>Overvalued</v>
      </c>
      <c r="P43" s="299" t="str">
        <f>IF(P40&gt;$D$15,"Undervalued","Overvalued")</f>
        <v>Undervalued</v>
      </c>
      <c r="Q43" s="299" t="str">
        <f>IF(Q40&gt;$D$15,"Undervalued","Overvalued")</f>
        <v>Undervalued</v>
      </c>
    </row>
    <row r="44" spans="2:25" ht="5.4" customHeight="1"/>
    <row r="45" spans="2:25" ht="15.6">
      <c r="B45" s="436"/>
      <c r="C45" s="436"/>
      <c r="D45" s="436"/>
      <c r="E45" s="436"/>
      <c r="F45" s="436"/>
      <c r="G45" s="436"/>
      <c r="H45" s="436"/>
      <c r="I45" s="436"/>
      <c r="J45" s="436"/>
      <c r="K45" s="436"/>
      <c r="L45" s="436"/>
      <c r="M45" s="436"/>
      <c r="N45" s="436"/>
      <c r="O45" s="436"/>
      <c r="P45" s="436"/>
      <c r="Q45" s="436"/>
    </row>
  </sheetData>
  <mergeCells count="4">
    <mergeCell ref="D12:I12"/>
    <mergeCell ref="K12:M12"/>
    <mergeCell ref="O12:Q12"/>
    <mergeCell ref="B10:Q10"/>
  </mergeCells>
  <pageMargins left="0.7" right="0.7" top="0.75" bottom="0.75" header="0.3" footer="0.3"/>
  <pageSetup scale="73"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EF5F-715D-48A6-ACD9-621C09BA6A28}">
  <sheetPr>
    <tabColor rgb="FF7030A0"/>
    <pageSetUpPr fitToPage="1"/>
  </sheetPr>
  <dimension ref="A1:L6360"/>
  <sheetViews>
    <sheetView showGridLines="0" zoomScaleNormal="100" workbookViewId="0">
      <selection activeCell="B4" sqref="B4"/>
    </sheetView>
  </sheetViews>
  <sheetFormatPr defaultRowHeight="14.4"/>
  <cols>
    <col min="1" max="1" width="1.88671875" style="299" customWidth="1"/>
    <col min="2" max="2" width="12.33203125" style="299" customWidth="1"/>
    <col min="3" max="3" width="9.21875" style="299" customWidth="1"/>
    <col min="4" max="4" width="12.5546875" style="299" bestFit="1" customWidth="1"/>
    <col min="5" max="5" width="12.6640625" style="299" bestFit="1" customWidth="1"/>
    <col min="6" max="6" width="4.21875" style="299" customWidth="1"/>
    <col min="7" max="7" width="3.109375" style="299" hidden="1" customWidth="1"/>
    <col min="8" max="8" width="10.44140625" style="299" customWidth="1"/>
    <col min="9" max="9" width="11.6640625" style="299" customWidth="1"/>
    <col min="10" max="10" width="9.77734375" style="299" customWidth="1"/>
    <col min="11" max="11" width="12.109375" style="299" customWidth="1"/>
    <col min="12" max="12" width="13.77734375" style="299" customWidth="1"/>
    <col min="13" max="16384" width="8.88671875" style="299"/>
  </cols>
  <sheetData>
    <row r="1" spans="1:12">
      <c r="B1" s="179"/>
      <c r="C1" s="179"/>
      <c r="D1" s="179"/>
      <c r="E1" s="179"/>
      <c r="F1" s="179"/>
      <c r="G1" s="179"/>
      <c r="H1" s="179"/>
      <c r="I1" s="179"/>
      <c r="J1" s="430"/>
      <c r="K1" s="430"/>
      <c r="L1" s="430"/>
    </row>
    <row r="2" spans="1:12">
      <c r="B2" s="55"/>
      <c r="C2" s="55"/>
      <c r="D2" s="55"/>
      <c r="E2" s="55"/>
      <c r="F2" s="55"/>
      <c r="G2" s="55"/>
      <c r="H2" s="55"/>
      <c r="I2" s="55"/>
    </row>
    <row r="3" spans="1:12" ht="28.8">
      <c r="B3" s="180" t="str">
        <f>'dupont analysis'!B3</f>
        <v>HINDUSTAN UNILEVER LTD</v>
      </c>
      <c r="C3" s="55"/>
      <c r="D3" s="55"/>
      <c r="E3" s="55"/>
      <c r="F3" s="55"/>
      <c r="G3" s="55"/>
      <c r="H3" s="55"/>
      <c r="I3" s="55"/>
    </row>
    <row r="4" spans="1:12">
      <c r="B4" s="55" t="str">
        <f>'dupont analysis'!$B$4</f>
        <v>(HINDUSTAN UNILEVER LTD | BSE Code :500696)</v>
      </c>
      <c r="C4" s="55"/>
      <c r="D4" s="55"/>
      <c r="E4" s="55"/>
      <c r="F4" s="55"/>
      <c r="G4" s="55"/>
      <c r="H4" s="55"/>
      <c r="I4" s="55"/>
    </row>
    <row r="5" spans="1:12" ht="15.6">
      <c r="B5" s="181" t="str">
        <f>'dupont analysis'!$B$5</f>
        <v>INR 2528.9</v>
      </c>
      <c r="C5" s="55"/>
      <c r="D5" s="55"/>
      <c r="E5" s="55"/>
      <c r="F5" s="55"/>
      <c r="G5" s="55"/>
      <c r="H5" s="55"/>
      <c r="I5" s="55"/>
    </row>
    <row r="6" spans="1:12">
      <c r="B6" s="55" t="str">
        <f>'dupont analysis'!$B$6</f>
        <v>52 week (High - INR 3,022.9 &amp; Low - 2,136.0)</v>
      </c>
      <c r="C6" s="55"/>
      <c r="D6" s="55"/>
      <c r="E6" s="55"/>
      <c r="F6" s="55"/>
      <c r="G6" s="55"/>
      <c r="H6" s="55"/>
      <c r="I6" s="55"/>
    </row>
    <row r="8" spans="1:12">
      <c r="A8" s="300" t="s">
        <v>191</v>
      </c>
      <c r="B8" s="349" t="s">
        <v>116</v>
      </c>
      <c r="C8" s="349" t="s">
        <v>117</v>
      </c>
      <c r="D8" s="349" t="s">
        <v>8818</v>
      </c>
      <c r="E8" s="328" t="s">
        <v>8819</v>
      </c>
      <c r="F8" s="328"/>
      <c r="G8" s="328"/>
      <c r="H8" s="328" t="str">
        <f>"Calculation of Value At Risk"&amp;" - "&amp;'Data Sheet'!B1&amp;"(Historical)"</f>
        <v>Calculation of Value At Risk - HINDUSTAN UNILEVER LTD(Historical)</v>
      </c>
      <c r="I8" s="328"/>
      <c r="J8" s="328"/>
      <c r="K8" s="328"/>
      <c r="L8" s="330"/>
    </row>
    <row r="9" spans="1:12">
      <c r="B9" s="375">
        <v>41394</v>
      </c>
      <c r="C9" s="352">
        <v>583.79999999999995</v>
      </c>
      <c r="D9" s="351">
        <f t="shared" ref="D9:D72" si="0">(C9-C10)/C10</f>
        <v>-0.76121722769847444</v>
      </c>
      <c r="E9" s="353">
        <v>0.17382125263898648</v>
      </c>
    </row>
    <row r="10" spans="1:12">
      <c r="B10" s="375">
        <v>43928</v>
      </c>
      <c r="C10" s="352">
        <v>2444.9</v>
      </c>
      <c r="D10" s="351">
        <f t="shared" si="0"/>
        <v>8.7678785457451056</v>
      </c>
      <c r="E10" s="353">
        <v>0.13499837519149538</v>
      </c>
      <c r="H10" s="338" t="s">
        <v>8820</v>
      </c>
      <c r="I10" s="338"/>
      <c r="J10" s="338"/>
      <c r="K10" s="338"/>
      <c r="L10" s="339">
        <f>AVERAGE(E10:E5851)</f>
        <v>3.425536124888101E-3</v>
      </c>
    </row>
    <row r="11" spans="1:12">
      <c r="B11" s="375">
        <v>36672</v>
      </c>
      <c r="C11" s="352">
        <v>250.3</v>
      </c>
      <c r="D11" s="351">
        <f t="shared" si="0"/>
        <v>-0.87800360676512157</v>
      </c>
      <c r="E11" s="353">
        <v>0.11925949112373124</v>
      </c>
      <c r="H11" s="338" t="s">
        <v>8821</v>
      </c>
      <c r="I11" s="338"/>
      <c r="J11" s="338"/>
      <c r="K11" s="338"/>
      <c r="L11" s="339">
        <f>_xlfn.STDEV.S(E10:E5851)</f>
        <v>1.5074527179907916E-2</v>
      </c>
    </row>
    <row r="12" spans="1:12">
      <c r="B12" s="375">
        <v>43910</v>
      </c>
      <c r="C12" s="352">
        <v>2051.6999999999998</v>
      </c>
      <c r="D12" s="351">
        <f t="shared" si="0"/>
        <v>7.9320853286895945</v>
      </c>
      <c r="E12" s="353">
        <v>0.11608551378991452</v>
      </c>
      <c r="H12" s="338" t="s">
        <v>8822</v>
      </c>
      <c r="I12" s="338"/>
      <c r="J12" s="338"/>
      <c r="K12" s="338"/>
      <c r="L12" s="339">
        <f>MIN(E10:E5851)</f>
        <v>-2.0893531895976834E-2</v>
      </c>
    </row>
    <row r="13" spans="1:12">
      <c r="B13" s="375">
        <v>36950</v>
      </c>
      <c r="C13" s="352">
        <v>229.7</v>
      </c>
      <c r="D13" s="351">
        <f t="shared" si="0"/>
        <v>-4.6887966804979302E-2</v>
      </c>
      <c r="E13" s="353">
        <v>0.11423720591802078</v>
      </c>
      <c r="H13" s="338" t="s">
        <v>8823</v>
      </c>
      <c r="I13" s="338"/>
      <c r="J13" s="338"/>
      <c r="K13" s="338"/>
      <c r="L13" s="340">
        <f>MAX(E10:E5851)</f>
        <v>0.13499837519149538</v>
      </c>
    </row>
    <row r="14" spans="1:12">
      <c r="B14" s="375">
        <v>36650</v>
      </c>
      <c r="C14" s="352">
        <v>241</v>
      </c>
      <c r="D14" s="351">
        <f t="shared" si="0"/>
        <v>-0.64820086125100351</v>
      </c>
      <c r="E14" s="353">
        <v>0.10247026532479417</v>
      </c>
      <c r="H14" s="338" t="s">
        <v>8824</v>
      </c>
      <c r="I14" s="338"/>
      <c r="J14" s="338"/>
      <c r="K14" s="338"/>
      <c r="L14" s="341">
        <f>'Data Sheet'!B8</f>
        <v>2528.9</v>
      </c>
    </row>
    <row r="15" spans="1:12">
      <c r="B15" s="375">
        <v>41472</v>
      </c>
      <c r="C15" s="352">
        <v>685.05</v>
      </c>
      <c r="D15" s="351">
        <f t="shared" si="0"/>
        <v>2.7271490750816101</v>
      </c>
      <c r="E15" s="353">
        <v>9.9422243620606532E-2</v>
      </c>
    </row>
    <row r="16" spans="1:12">
      <c r="B16" s="375">
        <v>39149</v>
      </c>
      <c r="C16" s="352">
        <v>183.8</v>
      </c>
      <c r="D16" s="351">
        <f t="shared" si="0"/>
        <v>-0.19755511896965727</v>
      </c>
      <c r="E16" s="353">
        <v>9.8625224148236698E-2</v>
      </c>
      <c r="H16" s="342" t="s">
        <v>8825</v>
      </c>
      <c r="I16" s="342" t="s">
        <v>8826</v>
      </c>
      <c r="J16" s="342" t="s">
        <v>8827</v>
      </c>
      <c r="K16" s="342" t="s">
        <v>8828</v>
      </c>
      <c r="L16" s="342" t="s">
        <v>8829</v>
      </c>
    </row>
    <row r="17" spans="2:12">
      <c r="B17" s="375">
        <v>38898</v>
      </c>
      <c r="C17" s="352">
        <v>229.05</v>
      </c>
      <c r="D17" s="351">
        <f t="shared" si="0"/>
        <v>-3.0467899891185577E-3</v>
      </c>
      <c r="E17" s="353">
        <v>9.3056549749463133E-2</v>
      </c>
      <c r="H17" s="343">
        <v>0.05</v>
      </c>
      <c r="I17" s="344">
        <f>1-H17</f>
        <v>0.95</v>
      </c>
      <c r="J17" s="345">
        <f>_xlfn.PERCENTILE.INC($E$10:$E$5851,H17)</f>
        <v>-1.6373706945772778E-2</v>
      </c>
      <c r="K17" s="346">
        <f>$L$14*(1-(J17))</f>
        <v>2570.3074674951649</v>
      </c>
      <c r="L17" s="346">
        <f>$L$14-K17</f>
        <v>-41.407467495164838</v>
      </c>
    </row>
    <row r="18" spans="2:12">
      <c r="B18" s="375">
        <v>37174</v>
      </c>
      <c r="C18" s="352">
        <v>229.75</v>
      </c>
      <c r="D18" s="351">
        <f t="shared" si="0"/>
        <v>-0.8833608325929686</v>
      </c>
      <c r="E18" s="353">
        <v>8.8089036230168102E-2</v>
      </c>
      <c r="H18" s="347">
        <v>0.03</v>
      </c>
      <c r="I18" s="348">
        <f t="shared" ref="I18:I19" si="1">1-H18</f>
        <v>0.97</v>
      </c>
      <c r="J18" s="339">
        <f>_xlfn.PERCENTILE.INC($E$10:$E$5851,H18)</f>
        <v>-1.7750071593787865E-2</v>
      </c>
      <c r="K18" s="340">
        <f t="shared" ref="K18:K20" si="2">$L$14*(1-(J18))</f>
        <v>2573.7881560535302</v>
      </c>
      <c r="L18" s="340">
        <f t="shared" ref="L18:L20" si="3">$L$14-K18</f>
        <v>-44.888156053530111</v>
      </c>
    </row>
    <row r="19" spans="2:12">
      <c r="B19" s="375">
        <v>43728</v>
      </c>
      <c r="C19" s="352">
        <v>1969.75</v>
      </c>
      <c r="D19" s="351">
        <f t="shared" si="0"/>
        <v>-2.8651034346721855E-2</v>
      </c>
      <c r="E19" s="353">
        <v>8.6608743621569437E-2</v>
      </c>
      <c r="H19" s="347">
        <v>0.01</v>
      </c>
      <c r="I19" s="348">
        <f t="shared" si="1"/>
        <v>0.99</v>
      </c>
      <c r="J19" s="339">
        <f>_xlfn.PERCENTILE.INC($E$10:$E$5851,H19)</f>
        <v>-1.9860293399329161E-2</v>
      </c>
      <c r="K19" s="340">
        <f t="shared" si="2"/>
        <v>2579.124695977564</v>
      </c>
      <c r="L19" s="340">
        <f t="shared" si="3"/>
        <v>-50.224695977563897</v>
      </c>
    </row>
    <row r="20" spans="2:12">
      <c r="B20" s="375">
        <v>43914</v>
      </c>
      <c r="C20" s="352">
        <v>2027.85</v>
      </c>
      <c r="D20" s="351">
        <f t="shared" si="0"/>
        <v>2.3609845031905197</v>
      </c>
      <c r="E20" s="353">
        <v>8.4585762421778815E-2</v>
      </c>
      <c r="H20" s="348">
        <v>5.0000000000000001E-3</v>
      </c>
      <c r="I20" s="348">
        <f>1-H20</f>
        <v>0.995</v>
      </c>
      <c r="J20" s="339">
        <f>_xlfn.PERCENTILE.INC($E$10:$E$5851,H20)</f>
        <v>-2.0331789127906501E-2</v>
      </c>
      <c r="K20" s="340">
        <f t="shared" si="2"/>
        <v>2580.3170615255626</v>
      </c>
      <c r="L20" s="340">
        <f t="shared" si="3"/>
        <v>-51.417061525562531</v>
      </c>
    </row>
    <row r="21" spans="2:12">
      <c r="B21" s="375">
        <v>41789</v>
      </c>
      <c r="C21" s="352">
        <v>603.35</v>
      </c>
      <c r="D21" s="351">
        <f t="shared" si="0"/>
        <v>1.9605004906771344</v>
      </c>
      <c r="E21" s="353">
        <v>8.428430227333987E-2</v>
      </c>
    </row>
    <row r="22" spans="2:12">
      <c r="B22" s="375">
        <v>37152</v>
      </c>
      <c r="C22" s="352">
        <v>203.8</v>
      </c>
      <c r="D22" s="351">
        <f t="shared" si="0"/>
        <v>9.6606390884320884E-3</v>
      </c>
      <c r="E22" s="353">
        <v>8.3466241360978299E-2</v>
      </c>
    </row>
    <row r="23" spans="2:12">
      <c r="B23" s="375">
        <v>38883</v>
      </c>
      <c r="C23" s="352">
        <v>201.85</v>
      </c>
      <c r="D23" s="351">
        <f t="shared" si="0"/>
        <v>-0.31137418122270744</v>
      </c>
      <c r="E23" s="353">
        <v>8.3176817815937748E-2</v>
      </c>
    </row>
    <row r="24" spans="2:12">
      <c r="B24" s="375">
        <v>36578</v>
      </c>
      <c r="C24" s="352">
        <v>293.12</v>
      </c>
      <c r="D24" s="351">
        <f t="shared" si="0"/>
        <v>0.12504797727796108</v>
      </c>
      <c r="E24" s="353">
        <v>8.0029476787030318E-2</v>
      </c>
    </row>
    <row r="25" spans="2:12">
      <c r="B25" s="375">
        <v>36619</v>
      </c>
      <c r="C25" s="352">
        <v>260.54000000000002</v>
      </c>
      <c r="D25" s="351">
        <f t="shared" si="0"/>
        <v>-4.0014738393514951E-2</v>
      </c>
      <c r="E25" s="353">
        <v>8.0003316199635258E-2</v>
      </c>
    </row>
    <row r="26" spans="2:12">
      <c r="B26" s="375">
        <v>36577</v>
      </c>
      <c r="C26" s="352">
        <v>271.39999999999998</v>
      </c>
      <c r="D26" s="351">
        <f t="shared" si="0"/>
        <v>-5.8162132148806382E-2</v>
      </c>
      <c r="E26" s="353">
        <v>7.9984082769597953E-2</v>
      </c>
    </row>
    <row r="27" spans="2:12">
      <c r="B27" s="375">
        <v>36600</v>
      </c>
      <c r="C27" s="352">
        <v>288.16000000000003</v>
      </c>
      <c r="D27" s="351">
        <f t="shared" si="0"/>
        <v>0.14667727815360132</v>
      </c>
      <c r="E27" s="353">
        <v>7.997901206806099E-2</v>
      </c>
    </row>
    <row r="28" spans="2:12">
      <c r="B28" s="375">
        <v>36574</v>
      </c>
      <c r="C28" s="352">
        <v>251.3</v>
      </c>
      <c r="D28" s="351">
        <f t="shared" si="0"/>
        <v>0.93904320987654333</v>
      </c>
      <c r="E28" s="353">
        <v>7.9884835202612706E-2</v>
      </c>
    </row>
    <row r="29" spans="2:12">
      <c r="B29" s="375">
        <v>38125</v>
      </c>
      <c r="C29" s="352">
        <v>129.6</v>
      </c>
      <c r="D29" s="351">
        <f t="shared" si="0"/>
        <v>-0.46446280991735539</v>
      </c>
      <c r="E29" s="353">
        <v>7.8202995008319398E-2</v>
      </c>
    </row>
    <row r="30" spans="2:12">
      <c r="B30" s="375">
        <v>38870</v>
      </c>
      <c r="C30" s="352">
        <v>242</v>
      </c>
      <c r="D30" s="351">
        <f t="shared" si="0"/>
        <v>0.20909318011491379</v>
      </c>
      <c r="E30" s="353">
        <v>7.5555555555555556E-2</v>
      </c>
    </row>
    <row r="31" spans="2:12">
      <c r="B31" s="375">
        <v>39472</v>
      </c>
      <c r="C31" s="352">
        <v>200.15</v>
      </c>
      <c r="D31" s="351">
        <f t="shared" si="0"/>
        <v>-0.57969340613187725</v>
      </c>
      <c r="E31" s="353">
        <v>7.5208165457964007E-2</v>
      </c>
    </row>
    <row r="32" spans="2:12">
      <c r="B32" s="375">
        <v>41114</v>
      </c>
      <c r="C32" s="352">
        <v>476.2</v>
      </c>
      <c r="D32" s="351">
        <f t="shared" si="0"/>
        <v>0.86161063330727117</v>
      </c>
      <c r="E32" s="353">
        <v>7.5064905745569482E-2</v>
      </c>
    </row>
    <row r="33" spans="2:5">
      <c r="B33" s="375">
        <v>36742</v>
      </c>
      <c r="C33" s="352">
        <v>255.8</v>
      </c>
      <c r="D33" s="351">
        <f t="shared" si="0"/>
        <v>-6.5195146908346643E-2</v>
      </c>
      <c r="E33" s="353">
        <v>7.388748950461807E-2</v>
      </c>
    </row>
    <row r="34" spans="2:5">
      <c r="B34" s="375">
        <v>36623</v>
      </c>
      <c r="C34" s="352">
        <v>273.64</v>
      </c>
      <c r="D34" s="351">
        <f t="shared" si="0"/>
        <v>-0.11351561487624731</v>
      </c>
      <c r="E34" s="353">
        <v>7.3729644889150445E-2</v>
      </c>
    </row>
    <row r="35" spans="2:5">
      <c r="B35" s="375">
        <v>36580</v>
      </c>
      <c r="C35" s="352">
        <v>308.68</v>
      </c>
      <c r="D35" s="351">
        <f t="shared" si="0"/>
        <v>0.37527288928491881</v>
      </c>
      <c r="E35" s="353">
        <v>7.333356514482435E-2</v>
      </c>
    </row>
    <row r="36" spans="2:5">
      <c r="B36" s="375">
        <v>38762</v>
      </c>
      <c r="C36" s="352">
        <v>224.45</v>
      </c>
      <c r="D36" s="351">
        <f t="shared" si="0"/>
        <v>-0.40274081958488561</v>
      </c>
      <c r="E36" s="353">
        <v>7.1360381861575131E-2</v>
      </c>
    </row>
    <row r="37" spans="2:5">
      <c r="B37" s="375">
        <v>40847</v>
      </c>
      <c r="C37" s="352">
        <v>375.8</v>
      </c>
      <c r="D37" s="351">
        <f t="shared" si="0"/>
        <v>0.5833157783863494</v>
      </c>
      <c r="E37" s="353">
        <v>7.0502777382139295E-2</v>
      </c>
    </row>
    <row r="38" spans="2:5">
      <c r="B38" s="375">
        <v>39755</v>
      </c>
      <c r="C38" s="352">
        <v>237.35</v>
      </c>
      <c r="D38" s="351">
        <f t="shared" si="0"/>
        <v>-4.120379721268437E-2</v>
      </c>
      <c r="E38" s="353">
        <v>7.0349492671927819E-2</v>
      </c>
    </row>
    <row r="39" spans="2:5">
      <c r="B39" s="375">
        <v>39737</v>
      </c>
      <c r="C39" s="352">
        <v>247.55</v>
      </c>
      <c r="D39" s="351">
        <f t="shared" si="0"/>
        <v>-0.50226198853925808</v>
      </c>
      <c r="E39" s="353">
        <v>7.0023773503349984E-2</v>
      </c>
    </row>
    <row r="40" spans="2:5">
      <c r="B40" s="375">
        <v>41393</v>
      </c>
      <c r="C40" s="352">
        <v>497.35</v>
      </c>
      <c r="D40" s="351">
        <f t="shared" si="0"/>
        <v>1.2428410372040588</v>
      </c>
      <c r="E40" s="353">
        <v>6.9454897322868525E-2</v>
      </c>
    </row>
    <row r="41" spans="2:5">
      <c r="B41" s="375">
        <v>39752</v>
      </c>
      <c r="C41" s="352">
        <v>221.75</v>
      </c>
      <c r="D41" s="351">
        <f t="shared" si="0"/>
        <v>2.8286575469510754E-2</v>
      </c>
      <c r="E41" s="353">
        <v>6.9189971070395345E-2</v>
      </c>
    </row>
    <row r="42" spans="2:5">
      <c r="B42" s="375">
        <v>38884</v>
      </c>
      <c r="C42" s="352">
        <v>215.65</v>
      </c>
      <c r="D42" s="351">
        <f t="shared" si="0"/>
        <v>-9.9958263772954886E-2</v>
      </c>
      <c r="E42" s="353">
        <v>6.8367599702749624E-2</v>
      </c>
    </row>
    <row r="43" spans="2:5">
      <c r="B43" s="375">
        <v>39951</v>
      </c>
      <c r="C43" s="352">
        <v>239.6</v>
      </c>
      <c r="D43" s="351">
        <f t="shared" si="0"/>
        <v>0.14668581000239295</v>
      </c>
      <c r="E43" s="353">
        <v>6.8212215782434166E-2</v>
      </c>
    </row>
    <row r="44" spans="2:5">
      <c r="B44" s="375">
        <v>39293</v>
      </c>
      <c r="C44" s="352">
        <v>208.95</v>
      </c>
      <c r="D44" s="351">
        <f t="shared" si="0"/>
        <v>-0.17057002222927914</v>
      </c>
      <c r="E44" s="353">
        <v>6.6615620214395016E-2</v>
      </c>
    </row>
    <row r="45" spans="2:5">
      <c r="B45" s="375">
        <v>36598</v>
      </c>
      <c r="C45" s="352">
        <v>251.92</v>
      </c>
      <c r="D45" s="351">
        <f t="shared" si="0"/>
        <v>0.20680239520958077</v>
      </c>
      <c r="E45" s="353">
        <v>6.6237778812375567E-2</v>
      </c>
    </row>
    <row r="46" spans="2:5">
      <c r="B46" s="375">
        <v>39478</v>
      </c>
      <c r="C46" s="352">
        <v>208.75</v>
      </c>
      <c r="D46" s="351">
        <f t="shared" si="0"/>
        <v>-0.21160963819019554</v>
      </c>
      <c r="E46" s="353">
        <v>6.5866734745979094E-2</v>
      </c>
    </row>
    <row r="47" spans="2:5">
      <c r="B47" s="375">
        <v>36537</v>
      </c>
      <c r="C47" s="352">
        <v>264.77999999999997</v>
      </c>
      <c r="D47" s="351">
        <f t="shared" si="0"/>
        <v>0.20054409430968015</v>
      </c>
      <c r="E47" s="353">
        <v>6.5170166545981012E-2</v>
      </c>
    </row>
    <row r="48" spans="2:5">
      <c r="B48" s="375">
        <v>36937</v>
      </c>
      <c r="C48" s="352">
        <v>220.55</v>
      </c>
      <c r="D48" s="351">
        <f t="shared" si="0"/>
        <v>-2.9909830657576349E-2</v>
      </c>
      <c r="E48" s="353">
        <v>6.2891566265060289E-2</v>
      </c>
    </row>
    <row r="49" spans="2:5">
      <c r="B49" s="375">
        <v>39350</v>
      </c>
      <c r="C49" s="352">
        <v>227.35</v>
      </c>
      <c r="D49" s="351">
        <f t="shared" si="0"/>
        <v>-5.7811852465810262E-2</v>
      </c>
      <c r="E49" s="353">
        <v>6.139122315592907E-2</v>
      </c>
    </row>
    <row r="50" spans="2:5">
      <c r="B50" s="375">
        <v>39911</v>
      </c>
      <c r="C50" s="352">
        <v>241.3</v>
      </c>
      <c r="D50" s="351">
        <f t="shared" si="0"/>
        <v>-0.19472718171199724</v>
      </c>
      <c r="E50" s="353">
        <v>6.1125769569041359E-2</v>
      </c>
    </row>
    <row r="51" spans="2:5">
      <c r="B51" s="375">
        <v>40021</v>
      </c>
      <c r="C51" s="352">
        <v>299.64999999999998</v>
      </c>
      <c r="D51" s="351">
        <f t="shared" si="0"/>
        <v>-0.87954010974653773</v>
      </c>
      <c r="E51" s="353">
        <v>6.0145055722625157E-2</v>
      </c>
    </row>
    <row r="52" spans="2:5">
      <c r="B52" s="375">
        <v>43936</v>
      </c>
      <c r="C52" s="352">
        <v>2487.5500000000002</v>
      </c>
      <c r="D52" s="351">
        <f t="shared" si="0"/>
        <v>-3.505187677763089E-3</v>
      </c>
      <c r="E52" s="353">
        <v>6.0133392997933209E-2</v>
      </c>
    </row>
    <row r="53" spans="2:5">
      <c r="B53" s="375">
        <v>45447</v>
      </c>
      <c r="C53" s="352">
        <v>2496.3000000000002</v>
      </c>
      <c r="D53" s="351">
        <f t="shared" si="0"/>
        <v>8.8260185002952163</v>
      </c>
      <c r="E53" s="353">
        <v>5.959505921303964E-2</v>
      </c>
    </row>
    <row r="54" spans="2:5">
      <c r="B54" s="375">
        <v>36621</v>
      </c>
      <c r="C54" s="352">
        <v>254.05</v>
      </c>
      <c r="D54" s="351">
        <f t="shared" si="0"/>
        <v>-4.7859980511205991E-2</v>
      </c>
      <c r="E54" s="353">
        <v>5.9512886812911878E-2</v>
      </c>
    </row>
    <row r="55" spans="2:5">
      <c r="B55" s="375">
        <v>36599</v>
      </c>
      <c r="C55" s="352">
        <v>266.82</v>
      </c>
      <c r="D55" s="351">
        <f t="shared" si="0"/>
        <v>-0.69139486467730737</v>
      </c>
      <c r="E55" s="353">
        <v>5.9145760558907613E-2</v>
      </c>
    </row>
    <row r="56" spans="2:5">
      <c r="B56" s="375">
        <v>42013</v>
      </c>
      <c r="C56" s="352">
        <v>864.6</v>
      </c>
      <c r="D56" s="351">
        <f t="shared" si="0"/>
        <v>0.32302983932670243</v>
      </c>
      <c r="E56" s="353">
        <v>5.8197172755645399E-2</v>
      </c>
    </row>
    <row r="57" spans="2:5">
      <c r="B57" s="375">
        <v>41527</v>
      </c>
      <c r="C57" s="352">
        <v>653.5</v>
      </c>
      <c r="D57" s="351">
        <f t="shared" si="0"/>
        <v>1.4876284735439667</v>
      </c>
      <c r="E57" s="353">
        <v>5.8128238341968876E-2</v>
      </c>
    </row>
    <row r="58" spans="2:5">
      <c r="B58" s="375">
        <v>37316</v>
      </c>
      <c r="C58" s="352">
        <v>262.7</v>
      </c>
      <c r="D58" s="351">
        <f t="shared" si="0"/>
        <v>-6.4125400783754907E-2</v>
      </c>
      <c r="E58" s="353">
        <v>5.7142857142857099E-2</v>
      </c>
    </row>
    <row r="59" spans="2:5">
      <c r="B59" s="375">
        <v>36700</v>
      </c>
      <c r="C59" s="352">
        <v>280.7</v>
      </c>
      <c r="D59" s="351">
        <f t="shared" si="0"/>
        <v>0.32875739644970409</v>
      </c>
      <c r="E59" s="353">
        <v>5.697179651316036E-2</v>
      </c>
    </row>
    <row r="60" spans="2:5">
      <c r="B60" s="375">
        <v>39486</v>
      </c>
      <c r="C60" s="352">
        <v>211.25</v>
      </c>
      <c r="D60" s="351">
        <f t="shared" si="0"/>
        <v>-0.68823789846517125</v>
      </c>
      <c r="E60" s="353">
        <v>5.6250000000000001E-2</v>
      </c>
    </row>
    <row r="61" spans="2:5">
      <c r="B61" s="375">
        <v>41536</v>
      </c>
      <c r="C61" s="352">
        <v>677.6</v>
      </c>
      <c r="D61" s="351">
        <f t="shared" si="0"/>
        <v>2.3077861850134247</v>
      </c>
      <c r="E61" s="353">
        <v>5.5123014637184636E-2</v>
      </c>
    </row>
    <row r="62" spans="2:5">
      <c r="B62" s="375">
        <v>39286</v>
      </c>
      <c r="C62" s="352">
        <v>204.85</v>
      </c>
      <c r="D62" s="351">
        <f t="shared" si="0"/>
        <v>9.7214783074451028E-2</v>
      </c>
      <c r="E62" s="353">
        <v>5.5112026783414828E-2</v>
      </c>
    </row>
    <row r="63" spans="2:5">
      <c r="B63" s="375">
        <v>38681</v>
      </c>
      <c r="C63" s="352">
        <v>186.7</v>
      </c>
      <c r="D63" s="351">
        <f t="shared" si="0"/>
        <v>-8.074839980305272E-2</v>
      </c>
      <c r="E63" s="353">
        <v>5.5100310822266178E-2</v>
      </c>
    </row>
    <row r="64" spans="2:5">
      <c r="B64" s="375">
        <v>39492</v>
      </c>
      <c r="C64" s="352">
        <v>203.1</v>
      </c>
      <c r="D64" s="351">
        <f t="shared" si="0"/>
        <v>-0.27914818101153505</v>
      </c>
      <c r="E64" s="353">
        <v>5.5064935064935039E-2</v>
      </c>
    </row>
    <row r="65" spans="2:5">
      <c r="B65" s="375">
        <v>40092</v>
      </c>
      <c r="C65" s="352">
        <v>281.75</v>
      </c>
      <c r="D65" s="351">
        <f t="shared" si="0"/>
        <v>0.35424176880557551</v>
      </c>
      <c r="E65" s="353">
        <v>5.5045871559632982E-2</v>
      </c>
    </row>
    <row r="66" spans="2:5">
      <c r="B66" s="375">
        <v>38758</v>
      </c>
      <c r="C66" s="352">
        <v>208.05</v>
      </c>
      <c r="D66" s="351">
        <f t="shared" si="0"/>
        <v>-0.77764121199166347</v>
      </c>
      <c r="E66" s="353">
        <v>5.5020283975659348E-2</v>
      </c>
    </row>
    <row r="67" spans="2:5">
      <c r="B67" s="375">
        <v>42065</v>
      </c>
      <c r="C67" s="352">
        <v>935.65</v>
      </c>
      <c r="D67" s="351">
        <f t="shared" si="0"/>
        <v>-0.60677061444061531</v>
      </c>
      <c r="E67" s="353">
        <v>5.4669447105900923E-2</v>
      </c>
    </row>
    <row r="68" spans="2:5">
      <c r="B68" s="375">
        <v>45419</v>
      </c>
      <c r="C68" s="352">
        <v>2379.4</v>
      </c>
      <c r="D68" s="351">
        <f t="shared" si="0"/>
        <v>8.8607542478242838</v>
      </c>
      <c r="E68" s="353">
        <v>5.4605088201400712E-2</v>
      </c>
    </row>
    <row r="69" spans="2:5">
      <c r="B69" s="375">
        <v>36532</v>
      </c>
      <c r="C69" s="352">
        <v>241.3</v>
      </c>
      <c r="D69" s="351">
        <f t="shared" si="0"/>
        <v>0.4328978622327791</v>
      </c>
      <c r="E69" s="353">
        <v>5.4540687002884447E-2</v>
      </c>
    </row>
    <row r="70" spans="2:5">
      <c r="B70" s="375">
        <v>38384</v>
      </c>
      <c r="C70" s="352">
        <v>168.4</v>
      </c>
      <c r="D70" s="351">
        <f t="shared" si="0"/>
        <v>-0.93571046804611735</v>
      </c>
      <c r="E70" s="353">
        <v>5.381727158948682E-2</v>
      </c>
    </row>
    <row r="71" spans="2:5">
      <c r="B71" s="375">
        <v>44428</v>
      </c>
      <c r="C71" s="352">
        <v>2619.4</v>
      </c>
      <c r="D71" s="351">
        <f t="shared" si="0"/>
        <v>9.3268283067218611</v>
      </c>
      <c r="E71" s="353">
        <v>5.363930733492886E-2</v>
      </c>
    </row>
    <row r="72" spans="2:5">
      <c r="B72" s="375">
        <v>36651</v>
      </c>
      <c r="C72" s="352">
        <v>253.65</v>
      </c>
      <c r="D72" s="351">
        <f t="shared" si="0"/>
        <v>-8.9783615028528399E-2</v>
      </c>
      <c r="E72" s="353">
        <v>5.2489626556016619E-2</v>
      </c>
    </row>
    <row r="73" spans="2:5">
      <c r="B73" s="375">
        <v>36538</v>
      </c>
      <c r="C73" s="352">
        <v>278.67</v>
      </c>
      <c r="D73" s="351">
        <f t="shared" ref="D73:D136" si="4">(C73-C74)/C74</f>
        <v>-0.8787600609092886</v>
      </c>
      <c r="E73" s="353">
        <v>5.245864491275793E-2</v>
      </c>
    </row>
    <row r="74" spans="2:5">
      <c r="B74" s="375">
        <v>43921</v>
      </c>
      <c r="C74" s="352">
        <v>2298.5</v>
      </c>
      <c r="D74" s="351">
        <f t="shared" si="4"/>
        <v>9.3508408858441069E-2</v>
      </c>
      <c r="E74" s="353">
        <v>5.225810881955735E-2</v>
      </c>
    </row>
    <row r="75" spans="2:5">
      <c r="B75" s="375">
        <v>44630</v>
      </c>
      <c r="C75" s="352">
        <v>2101.9499999999998</v>
      </c>
      <c r="D75" s="351">
        <f t="shared" si="4"/>
        <v>1.2314878709060988</v>
      </c>
      <c r="E75" s="353">
        <v>5.2079683667851102E-2</v>
      </c>
    </row>
    <row r="76" spans="2:5">
      <c r="B76" s="375">
        <v>42025</v>
      </c>
      <c r="C76" s="352">
        <v>941.95</v>
      </c>
      <c r="D76" s="351">
        <f t="shared" si="4"/>
        <v>3.7215538847117795</v>
      </c>
      <c r="E76" s="353">
        <v>5.192919761014015E-2</v>
      </c>
    </row>
    <row r="77" spans="2:5">
      <c r="B77" s="375">
        <v>37400</v>
      </c>
      <c r="C77" s="352">
        <v>199.5</v>
      </c>
      <c r="D77" s="351">
        <f t="shared" si="4"/>
        <v>-0.90844213956263342</v>
      </c>
      <c r="E77" s="353">
        <v>5.1660516605166115E-2</v>
      </c>
    </row>
    <row r="78" spans="2:5">
      <c r="B78" s="375">
        <v>43864</v>
      </c>
      <c r="C78" s="352">
        <v>2178.9499999999998</v>
      </c>
      <c r="D78" s="351">
        <f t="shared" si="4"/>
        <v>-7.2668458699714214E-3</v>
      </c>
      <c r="E78" s="353">
        <v>5.1160210333349283E-2</v>
      </c>
    </row>
    <row r="79" spans="2:5">
      <c r="B79" s="375">
        <v>43916</v>
      </c>
      <c r="C79" s="352">
        <v>2194.9</v>
      </c>
      <c r="D79" s="351">
        <f t="shared" si="4"/>
        <v>8.3043662568885122</v>
      </c>
      <c r="E79" s="353">
        <v>5.1121806383641021E-2</v>
      </c>
    </row>
    <row r="80" spans="2:5">
      <c r="B80" s="375">
        <v>38763</v>
      </c>
      <c r="C80" s="352">
        <v>235.9</v>
      </c>
      <c r="D80" s="351">
        <f t="shared" si="4"/>
        <v>0.44546568627450994</v>
      </c>
      <c r="E80" s="353">
        <v>5.1013588772555213E-2</v>
      </c>
    </row>
    <row r="81" spans="2:5">
      <c r="B81" s="375">
        <v>38527</v>
      </c>
      <c r="C81" s="352">
        <v>163.19999999999999</v>
      </c>
      <c r="D81" s="351">
        <f t="shared" si="4"/>
        <v>-0.3922919381865575</v>
      </c>
      <c r="E81" s="353">
        <v>5.0531058899259698E-2</v>
      </c>
    </row>
    <row r="82" spans="2:5">
      <c r="B82" s="375">
        <v>38803</v>
      </c>
      <c r="C82" s="352">
        <v>268.55</v>
      </c>
      <c r="D82" s="351">
        <f t="shared" si="4"/>
        <v>0.21736174070716235</v>
      </c>
      <c r="E82" s="353">
        <v>5.0459612751809137E-2</v>
      </c>
    </row>
    <row r="83" spans="2:5">
      <c r="B83" s="375">
        <v>36978</v>
      </c>
      <c r="C83" s="352">
        <v>220.6</v>
      </c>
      <c r="D83" s="351">
        <f t="shared" si="4"/>
        <v>-0.90240449487911167</v>
      </c>
      <c r="E83" s="353">
        <v>5.0226136634134645E-2</v>
      </c>
    </row>
    <row r="84" spans="2:5">
      <c r="B84" s="375">
        <v>43873</v>
      </c>
      <c r="C84" s="352">
        <v>2260.35</v>
      </c>
      <c r="D84" s="351">
        <f t="shared" si="4"/>
        <v>13.224984266834486</v>
      </c>
      <c r="E84" s="353">
        <v>5.0031356699881457E-2</v>
      </c>
    </row>
    <row r="85" spans="2:5">
      <c r="B85" s="375">
        <v>37825</v>
      </c>
      <c r="C85" s="352">
        <v>158.9</v>
      </c>
      <c r="D85" s="351">
        <f t="shared" si="4"/>
        <v>-0.13664765009508287</v>
      </c>
      <c r="E85" s="353">
        <v>4.9537648612945837E-2</v>
      </c>
    </row>
    <row r="86" spans="2:5">
      <c r="B86" s="375">
        <v>36858</v>
      </c>
      <c r="C86" s="352">
        <v>184.05</v>
      </c>
      <c r="D86" s="351">
        <f t="shared" si="4"/>
        <v>-0.91191461867955681</v>
      </c>
      <c r="E86" s="353">
        <v>4.9315849486887144E-2</v>
      </c>
    </row>
    <row r="87" spans="2:5">
      <c r="B87" s="375">
        <v>43959</v>
      </c>
      <c r="C87" s="352">
        <v>2089.4499999999998</v>
      </c>
      <c r="D87" s="351">
        <f t="shared" si="4"/>
        <v>11.308983799705448</v>
      </c>
      <c r="E87" s="353">
        <v>4.8894355061368876E-2</v>
      </c>
    </row>
    <row r="88" spans="2:5">
      <c r="B88" s="375">
        <v>38575</v>
      </c>
      <c r="C88" s="352">
        <v>169.75</v>
      </c>
      <c r="D88" s="351">
        <f t="shared" si="4"/>
        <v>-0.35554290053151094</v>
      </c>
      <c r="E88" s="353">
        <v>4.8810627123880172E-2</v>
      </c>
    </row>
    <row r="89" spans="2:5">
      <c r="B89" s="375">
        <v>39822</v>
      </c>
      <c r="C89" s="352">
        <v>263.39999999999998</v>
      </c>
      <c r="D89" s="351">
        <f t="shared" si="4"/>
        <v>-6.3965884861407252E-2</v>
      </c>
      <c r="E89" s="353">
        <v>4.8775632092374961E-2</v>
      </c>
    </row>
    <row r="90" spans="2:5">
      <c r="B90" s="375">
        <v>40024</v>
      </c>
      <c r="C90" s="352">
        <v>281.39999999999998</v>
      </c>
      <c r="D90" s="351">
        <f t="shared" si="4"/>
        <v>0.16372358463256265</v>
      </c>
      <c r="E90" s="353">
        <v>4.8630519843487811E-2</v>
      </c>
    </row>
    <row r="91" spans="2:5">
      <c r="B91" s="375">
        <v>36565</v>
      </c>
      <c r="C91" s="352">
        <v>241.81</v>
      </c>
      <c r="D91" s="351">
        <f t="shared" si="4"/>
        <v>0.13021734050011691</v>
      </c>
      <c r="E91" s="353">
        <v>4.8157780667533658E-2</v>
      </c>
    </row>
    <row r="92" spans="2:5">
      <c r="B92" s="375">
        <v>37084</v>
      </c>
      <c r="C92" s="352">
        <v>213.95</v>
      </c>
      <c r="D92" s="351">
        <f t="shared" si="4"/>
        <v>-0.15501579778830965</v>
      </c>
      <c r="E92" s="353">
        <v>4.7490820073439355E-2</v>
      </c>
    </row>
    <row r="93" spans="2:5">
      <c r="B93" s="375">
        <v>39545</v>
      </c>
      <c r="C93" s="352">
        <v>253.2</v>
      </c>
      <c r="D93" s="351">
        <f t="shared" si="4"/>
        <v>0.29979466119096498</v>
      </c>
      <c r="E93" s="353">
        <v>4.6929915236716954E-2</v>
      </c>
    </row>
    <row r="94" spans="2:5">
      <c r="B94" s="375">
        <v>36866</v>
      </c>
      <c r="C94" s="352">
        <v>194.8</v>
      </c>
      <c r="D94" s="351">
        <f t="shared" si="4"/>
        <v>0.40955137481910292</v>
      </c>
      <c r="E94" s="353">
        <v>4.6749059645352052E-2</v>
      </c>
    </row>
    <row r="95" spans="2:5">
      <c r="B95" s="375">
        <v>38499</v>
      </c>
      <c r="C95" s="352">
        <v>138.19999999999999</v>
      </c>
      <c r="D95" s="351">
        <f t="shared" si="4"/>
        <v>-0.86129372208561261</v>
      </c>
      <c r="E95" s="353">
        <v>4.6573267701627993E-2</v>
      </c>
    </row>
    <row r="96" spans="2:5">
      <c r="B96" s="375">
        <v>42865</v>
      </c>
      <c r="C96" s="352">
        <v>996.35</v>
      </c>
      <c r="D96" s="351">
        <f t="shared" si="4"/>
        <v>-0.60456024765835847</v>
      </c>
      <c r="E96" s="353">
        <v>4.6531169581429624E-2</v>
      </c>
    </row>
    <row r="97" spans="2:5">
      <c r="B97" s="375">
        <v>45849</v>
      </c>
      <c r="C97" s="352">
        <v>2519.6</v>
      </c>
      <c r="D97" s="351">
        <f t="shared" si="4"/>
        <v>9.0663204155013961</v>
      </c>
      <c r="E97" s="353">
        <v>4.61717322703869E-2</v>
      </c>
    </row>
    <row r="98" spans="2:5">
      <c r="B98" s="375">
        <v>39742</v>
      </c>
      <c r="C98" s="352">
        <v>250.3</v>
      </c>
      <c r="D98" s="351">
        <f t="shared" si="4"/>
        <v>0.34101259040985804</v>
      </c>
      <c r="E98" s="353">
        <v>4.5967404931048887E-2</v>
      </c>
    </row>
    <row r="99" spans="2:5">
      <c r="B99" s="375">
        <v>37498</v>
      </c>
      <c r="C99" s="352">
        <v>186.65</v>
      </c>
      <c r="D99" s="351">
        <f t="shared" si="4"/>
        <v>-0.24417898359991896</v>
      </c>
      <c r="E99" s="353">
        <v>4.595124684785664E-2</v>
      </c>
    </row>
    <row r="100" spans="2:5">
      <c r="B100" s="375">
        <v>39027</v>
      </c>
      <c r="C100" s="352">
        <v>246.95</v>
      </c>
      <c r="D100" s="351">
        <f t="shared" si="4"/>
        <v>0.4552150854449028</v>
      </c>
      <c r="E100" s="353">
        <v>4.5733643870421267E-2</v>
      </c>
    </row>
    <row r="101" spans="2:5">
      <c r="B101" s="375">
        <v>37781</v>
      </c>
      <c r="C101" s="352">
        <v>169.7</v>
      </c>
      <c r="D101" s="351">
        <f t="shared" si="4"/>
        <v>-0.14184576485461448</v>
      </c>
      <c r="E101" s="353">
        <v>4.5594577942082423E-2</v>
      </c>
    </row>
    <row r="102" spans="2:5">
      <c r="B102" s="375">
        <v>37411</v>
      </c>
      <c r="C102" s="352">
        <v>197.75</v>
      </c>
      <c r="D102" s="351">
        <f t="shared" si="4"/>
        <v>0.36898580823814481</v>
      </c>
      <c r="E102" s="353">
        <v>4.5466560930478427E-2</v>
      </c>
    </row>
    <row r="103" spans="2:5">
      <c r="B103" s="375">
        <v>38502</v>
      </c>
      <c r="C103" s="352">
        <v>144.44999999999999</v>
      </c>
      <c r="D103" s="351">
        <f t="shared" si="4"/>
        <v>-0.31459074733096093</v>
      </c>
      <c r="E103" s="353">
        <v>4.522431259044863E-2</v>
      </c>
    </row>
    <row r="104" spans="2:5">
      <c r="B104" s="375">
        <v>36895</v>
      </c>
      <c r="C104" s="352">
        <v>210.75</v>
      </c>
      <c r="D104" s="351">
        <f t="shared" si="4"/>
        <v>-5.7468694096601047E-2</v>
      </c>
      <c r="E104" s="353">
        <v>4.5127696503843261E-2</v>
      </c>
    </row>
    <row r="105" spans="2:5">
      <c r="B105" s="375">
        <v>37085</v>
      </c>
      <c r="C105" s="352">
        <v>223.6</v>
      </c>
      <c r="D105" s="351">
        <f t="shared" si="4"/>
        <v>-0.90026094520150768</v>
      </c>
      <c r="E105" s="353">
        <v>4.5103996260808632E-2</v>
      </c>
    </row>
    <row r="106" spans="2:5">
      <c r="B106" s="375">
        <v>44679</v>
      </c>
      <c r="C106" s="352">
        <v>2241.85</v>
      </c>
      <c r="D106" s="351">
        <f t="shared" si="4"/>
        <v>11.304335894621296</v>
      </c>
      <c r="E106" s="353">
        <v>4.5102792410610229E-2</v>
      </c>
    </row>
    <row r="107" spans="2:5">
      <c r="B107" s="375">
        <v>37928</v>
      </c>
      <c r="C107" s="352">
        <v>182.2</v>
      </c>
      <c r="D107" s="351">
        <f t="shared" si="4"/>
        <v>-0.16364470966261191</v>
      </c>
      <c r="E107" s="353">
        <v>4.5024376254660138E-2</v>
      </c>
    </row>
    <row r="108" spans="2:5">
      <c r="B108" s="375">
        <v>39093</v>
      </c>
      <c r="C108" s="352">
        <v>217.85</v>
      </c>
      <c r="D108" s="351">
        <f t="shared" si="4"/>
        <v>4.3093129039980846E-2</v>
      </c>
      <c r="E108" s="353">
        <v>4.4844124700239782E-2</v>
      </c>
    </row>
    <row r="109" spans="2:5">
      <c r="B109" s="375">
        <v>39476</v>
      </c>
      <c r="C109" s="352">
        <v>208.85</v>
      </c>
      <c r="D109" s="351">
        <f t="shared" si="4"/>
        <v>0.19959793222286043</v>
      </c>
      <c r="E109" s="353">
        <v>4.4772386193096488E-2</v>
      </c>
    </row>
    <row r="110" spans="2:5">
      <c r="B110" s="375">
        <v>38565</v>
      </c>
      <c r="C110" s="352">
        <v>174.1</v>
      </c>
      <c r="D110" s="351">
        <f t="shared" si="4"/>
        <v>-0.81159028191115201</v>
      </c>
      <c r="E110" s="353">
        <v>4.4704470447044634E-2</v>
      </c>
    </row>
    <row r="111" spans="2:5">
      <c r="B111" s="375">
        <v>42018</v>
      </c>
      <c r="C111" s="352">
        <v>924.05</v>
      </c>
      <c r="D111" s="351">
        <f t="shared" si="4"/>
        <v>5.25626269465132</v>
      </c>
      <c r="E111" s="353">
        <v>4.4655474535074333E-2</v>
      </c>
    </row>
    <row r="112" spans="2:5">
      <c r="B112" s="375">
        <v>37727</v>
      </c>
      <c r="C112" s="352">
        <v>147.69999999999999</v>
      </c>
      <c r="D112" s="351">
        <f t="shared" si="4"/>
        <v>-0.51802904225811719</v>
      </c>
      <c r="E112" s="353">
        <v>4.4554455445544434E-2</v>
      </c>
    </row>
    <row r="113" spans="2:5">
      <c r="B113" s="375">
        <v>40472</v>
      </c>
      <c r="C113" s="352">
        <v>306.45</v>
      </c>
      <c r="D113" s="351">
        <f t="shared" si="4"/>
        <v>1.0868232890704801</v>
      </c>
      <c r="E113" s="353">
        <v>4.4478527607362005E-2</v>
      </c>
    </row>
    <row r="114" spans="2:5">
      <c r="B114" s="375">
        <v>37755</v>
      </c>
      <c r="C114" s="352">
        <v>146.85</v>
      </c>
      <c r="D114" s="351">
        <f t="shared" si="4"/>
        <v>-0.35507246376811591</v>
      </c>
      <c r="E114" s="353">
        <v>4.4452347083926036E-2</v>
      </c>
    </row>
    <row r="115" spans="2:5">
      <c r="B115" s="375">
        <v>37350</v>
      </c>
      <c r="C115" s="352">
        <v>227.7</v>
      </c>
      <c r="D115" s="351">
        <f t="shared" si="4"/>
        <v>-0.23863978332831781</v>
      </c>
      <c r="E115" s="353">
        <v>4.4255904609034516E-2</v>
      </c>
    </row>
    <row r="116" spans="2:5">
      <c r="B116" s="375">
        <v>36586</v>
      </c>
      <c r="C116" s="352">
        <v>299.07</v>
      </c>
      <c r="D116" s="351">
        <f t="shared" si="4"/>
        <v>0.21622610817405444</v>
      </c>
      <c r="E116" s="353">
        <v>4.4165910201801467E-2</v>
      </c>
    </row>
    <row r="117" spans="2:5">
      <c r="B117" s="375">
        <v>39553</v>
      </c>
      <c r="C117" s="352">
        <v>245.9</v>
      </c>
      <c r="D117" s="351">
        <f t="shared" si="4"/>
        <v>0.34961580680570814</v>
      </c>
      <c r="E117" s="353">
        <v>4.4161358811040365E-2</v>
      </c>
    </row>
    <row r="118" spans="2:5">
      <c r="B118" s="375">
        <v>37484</v>
      </c>
      <c r="C118" s="352">
        <v>182.2</v>
      </c>
      <c r="D118" s="351">
        <f t="shared" si="4"/>
        <v>-0.80060191518467849</v>
      </c>
      <c r="E118" s="353">
        <v>4.4126074498567272E-2</v>
      </c>
    </row>
    <row r="119" spans="2:5">
      <c r="B119" s="375">
        <v>42808</v>
      </c>
      <c r="C119" s="352">
        <v>913.75</v>
      </c>
      <c r="D119" s="351">
        <f t="shared" si="4"/>
        <v>3.7222222222222223</v>
      </c>
      <c r="E119" s="353">
        <v>4.4047074954296106E-2</v>
      </c>
    </row>
    <row r="120" spans="2:5">
      <c r="B120" s="375">
        <v>36860</v>
      </c>
      <c r="C120" s="352">
        <v>193.5</v>
      </c>
      <c r="D120" s="351">
        <f t="shared" si="4"/>
        <v>-0.34903280067283432</v>
      </c>
      <c r="E120" s="353">
        <v>4.3970865929322936E-2</v>
      </c>
    </row>
    <row r="121" spans="2:5">
      <c r="B121" s="375">
        <v>40673</v>
      </c>
      <c r="C121" s="352">
        <v>297.25</v>
      </c>
      <c r="D121" s="351">
        <f t="shared" si="4"/>
        <v>-0.87143444129668479</v>
      </c>
      <c r="E121" s="353">
        <v>4.3898156277436345E-2</v>
      </c>
    </row>
    <row r="122" spans="2:5">
      <c r="B122" s="375">
        <v>44274</v>
      </c>
      <c r="C122" s="352">
        <v>2312.0500000000002</v>
      </c>
      <c r="D122" s="351">
        <f t="shared" si="4"/>
        <v>8.7637246621621614</v>
      </c>
      <c r="E122" s="353">
        <v>4.3720657276995471E-2</v>
      </c>
    </row>
    <row r="123" spans="2:5">
      <c r="B123" s="375">
        <v>38862</v>
      </c>
      <c r="C123" s="352">
        <v>236.8</v>
      </c>
      <c r="D123" s="351">
        <f t="shared" si="4"/>
        <v>4.9412807445158455E-2</v>
      </c>
      <c r="E123" s="353">
        <v>4.363155575143237E-2</v>
      </c>
    </row>
    <row r="124" spans="2:5">
      <c r="B124" s="375">
        <v>39884</v>
      </c>
      <c r="C124" s="352">
        <v>225.65</v>
      </c>
      <c r="D124" s="351">
        <f t="shared" si="4"/>
        <v>9.8588120740019478E-2</v>
      </c>
      <c r="E124" s="353">
        <v>4.3468208092485576E-2</v>
      </c>
    </row>
    <row r="125" spans="2:5">
      <c r="B125" s="375">
        <v>37071</v>
      </c>
      <c r="C125" s="352">
        <v>205.4</v>
      </c>
      <c r="D125" s="351">
        <f t="shared" si="4"/>
        <v>-0.16180371352785147</v>
      </c>
      <c r="E125" s="353">
        <v>4.3434086868173793E-2</v>
      </c>
    </row>
    <row r="126" spans="2:5">
      <c r="B126" s="375">
        <v>39532</v>
      </c>
      <c r="C126" s="352">
        <v>245.05</v>
      </c>
      <c r="D126" s="351">
        <f t="shared" si="4"/>
        <v>0.5334793491864831</v>
      </c>
      <c r="E126" s="353">
        <v>4.3431977858207439E-2</v>
      </c>
    </row>
    <row r="127" spans="2:5">
      <c r="B127" s="375">
        <v>38383</v>
      </c>
      <c r="C127" s="352">
        <v>159.80000000000001</v>
      </c>
      <c r="D127" s="351">
        <f t="shared" si="4"/>
        <v>-0.93933642092475889</v>
      </c>
      <c r="E127" s="353">
        <v>4.3421482206986647E-2</v>
      </c>
    </row>
    <row r="128" spans="2:5">
      <c r="B128" s="375">
        <v>44894</v>
      </c>
      <c r="C128" s="352">
        <v>2634.2</v>
      </c>
      <c r="D128" s="351">
        <f t="shared" si="4"/>
        <v>1.2083373355105106E-2</v>
      </c>
      <c r="E128" s="353">
        <v>4.3164897829874864E-2</v>
      </c>
    </row>
    <row r="129" spans="2:5">
      <c r="B129" s="375">
        <v>45448</v>
      </c>
      <c r="C129" s="352">
        <v>2602.75</v>
      </c>
      <c r="D129" s="351">
        <f t="shared" si="4"/>
        <v>16.259615384615383</v>
      </c>
      <c r="E129" s="353">
        <v>4.264311180547202E-2</v>
      </c>
    </row>
    <row r="130" spans="2:5">
      <c r="B130" s="375">
        <v>38327</v>
      </c>
      <c r="C130" s="352">
        <v>150.80000000000001</v>
      </c>
      <c r="D130" s="351">
        <f t="shared" si="4"/>
        <v>-0.19999999999999993</v>
      </c>
      <c r="E130" s="353">
        <v>4.2516418942274495E-2</v>
      </c>
    </row>
    <row r="131" spans="2:5">
      <c r="B131" s="375">
        <v>37859</v>
      </c>
      <c r="C131" s="352">
        <v>188.5</v>
      </c>
      <c r="D131" s="351">
        <f t="shared" si="4"/>
        <v>-0.20931208053691278</v>
      </c>
      <c r="E131" s="353">
        <v>4.2012161415146458E-2</v>
      </c>
    </row>
    <row r="132" spans="2:5">
      <c r="B132" s="375">
        <v>39539</v>
      </c>
      <c r="C132" s="352">
        <v>238.4</v>
      </c>
      <c r="D132" s="351">
        <f t="shared" si="4"/>
        <v>0.21508664627930693</v>
      </c>
      <c r="E132" s="353">
        <v>4.1958041958041932E-2</v>
      </c>
    </row>
    <row r="133" spans="2:5">
      <c r="B133" s="375">
        <v>38742</v>
      </c>
      <c r="C133" s="352">
        <v>196.2</v>
      </c>
      <c r="D133" s="351">
        <f t="shared" si="4"/>
        <v>-0.16421725239616619</v>
      </c>
      <c r="E133" s="353">
        <v>4.1954328199681236E-2</v>
      </c>
    </row>
    <row r="134" spans="2:5">
      <c r="B134" s="375">
        <v>39932</v>
      </c>
      <c r="C134" s="352">
        <v>234.75</v>
      </c>
      <c r="D134" s="351">
        <f t="shared" si="4"/>
        <v>-5.0556117290192111E-2</v>
      </c>
      <c r="E134" s="353">
        <v>4.1944074567243625E-2</v>
      </c>
    </row>
    <row r="135" spans="2:5">
      <c r="B135" s="375">
        <v>39756</v>
      </c>
      <c r="C135" s="352">
        <v>247.25</v>
      </c>
      <c r="D135" s="351">
        <f t="shared" si="4"/>
        <v>-0.6076019679415966</v>
      </c>
      <c r="E135" s="353">
        <v>4.1710554034126844E-2</v>
      </c>
    </row>
    <row r="136" spans="2:5">
      <c r="B136" s="375">
        <v>41795</v>
      </c>
      <c r="C136" s="352">
        <v>630.1</v>
      </c>
      <c r="D136" s="351">
        <f t="shared" si="4"/>
        <v>1.7153630683042447</v>
      </c>
      <c r="E136" s="353">
        <v>4.1573683775518594E-2</v>
      </c>
    </row>
    <row r="137" spans="2:5">
      <c r="B137" s="375">
        <v>39451</v>
      </c>
      <c r="C137" s="352">
        <v>232.05</v>
      </c>
      <c r="D137" s="351">
        <f t="shared" ref="D137:D200" si="5">(C137-C138)/C138</f>
        <v>4.5454545454545947E-3</v>
      </c>
      <c r="E137" s="353">
        <v>4.1283374467130436E-2</v>
      </c>
    </row>
    <row r="138" spans="2:5">
      <c r="B138" s="375">
        <v>39734</v>
      </c>
      <c r="C138" s="352">
        <v>231</v>
      </c>
      <c r="D138" s="351">
        <f t="shared" si="5"/>
        <v>-0.73190970811814537</v>
      </c>
      <c r="E138" s="353">
        <v>4.1244083840432752E-2</v>
      </c>
    </row>
    <row r="139" spans="2:5">
      <c r="B139" s="375">
        <v>42422</v>
      </c>
      <c r="C139" s="352">
        <v>861.65</v>
      </c>
      <c r="D139" s="351">
        <f t="shared" si="5"/>
        <v>-0.50593463302752295</v>
      </c>
      <c r="E139" s="353">
        <v>4.1143064282261908E-2</v>
      </c>
    </row>
    <row r="140" spans="2:5">
      <c r="B140" s="375">
        <v>43430</v>
      </c>
      <c r="C140" s="352">
        <v>1744</v>
      </c>
      <c r="D140" s="351">
        <f t="shared" si="5"/>
        <v>5.7440061871616397</v>
      </c>
      <c r="E140" s="353">
        <v>4.1131872724016534E-2</v>
      </c>
    </row>
    <row r="141" spans="2:5">
      <c r="B141" s="375">
        <v>40043</v>
      </c>
      <c r="C141" s="352">
        <v>258.60000000000002</v>
      </c>
      <c r="D141" s="351">
        <f t="shared" si="5"/>
        <v>0.10112837981690453</v>
      </c>
      <c r="E141" s="353">
        <v>4.1062801932367214E-2</v>
      </c>
    </row>
    <row r="142" spans="2:5">
      <c r="B142" s="375">
        <v>39531</v>
      </c>
      <c r="C142" s="352">
        <v>234.85</v>
      </c>
      <c r="D142" s="351">
        <f t="shared" si="5"/>
        <v>-0.18919385465216637</v>
      </c>
      <c r="E142" s="353">
        <v>4.100177304964539E-2</v>
      </c>
    </row>
    <row r="143" spans="2:5">
      <c r="B143" s="375">
        <v>38833</v>
      </c>
      <c r="C143" s="352">
        <v>289.64999999999998</v>
      </c>
      <c r="D143" s="351">
        <f t="shared" si="5"/>
        <v>0.3809296781883193</v>
      </c>
      <c r="E143" s="353">
        <v>4.0970350404312586E-2</v>
      </c>
    </row>
    <row r="144" spans="2:5">
      <c r="B144" s="375">
        <v>39636</v>
      </c>
      <c r="C144" s="352">
        <v>209.75</v>
      </c>
      <c r="D144" s="351">
        <f t="shared" si="5"/>
        <v>-0.15931863727454909</v>
      </c>
      <c r="E144" s="353">
        <v>4.0942928039702231E-2</v>
      </c>
    </row>
    <row r="145" spans="2:5">
      <c r="B145" s="375">
        <v>39968</v>
      </c>
      <c r="C145" s="352">
        <v>249.5</v>
      </c>
      <c r="D145" s="351">
        <f t="shared" si="5"/>
        <v>1.9615856150388279E-2</v>
      </c>
      <c r="E145" s="353">
        <v>4.0884438881935804E-2</v>
      </c>
    </row>
    <row r="146" spans="2:5">
      <c r="B146" s="375">
        <v>39534</v>
      </c>
      <c r="C146" s="352">
        <v>244.7</v>
      </c>
      <c r="D146" s="351">
        <f t="shared" si="5"/>
        <v>-0.86596187554776505</v>
      </c>
      <c r="E146" s="353">
        <v>4.0833687792428727E-2</v>
      </c>
    </row>
    <row r="147" spans="2:5">
      <c r="B147" s="375">
        <v>43437</v>
      </c>
      <c r="C147" s="352">
        <v>1825.6</v>
      </c>
      <c r="D147" s="351">
        <f t="shared" si="5"/>
        <v>7.1664057257884135</v>
      </c>
      <c r="E147" s="353">
        <v>4.0820980615735407E-2</v>
      </c>
    </row>
    <row r="148" spans="2:5">
      <c r="B148" s="375">
        <v>36971</v>
      </c>
      <c r="C148" s="352">
        <v>223.55</v>
      </c>
      <c r="D148" s="351">
        <f t="shared" si="5"/>
        <v>-0.9058816099696867</v>
      </c>
      <c r="E148" s="353">
        <v>4.073556797020484E-2</v>
      </c>
    </row>
    <row r="149" spans="2:5">
      <c r="B149" s="375">
        <v>44746</v>
      </c>
      <c r="C149" s="352">
        <v>2375.1999999999998</v>
      </c>
      <c r="D149" s="351">
        <f t="shared" si="5"/>
        <v>10.389115320067129</v>
      </c>
      <c r="E149" s="353">
        <v>4.0681753455867817E-2</v>
      </c>
    </row>
    <row r="150" spans="2:5">
      <c r="B150" s="375">
        <v>36798</v>
      </c>
      <c r="C150" s="352">
        <v>208.55</v>
      </c>
      <c r="D150" s="351">
        <f t="shared" si="5"/>
        <v>0.45483083362399734</v>
      </c>
      <c r="E150" s="353">
        <v>4.0668662674650725E-2</v>
      </c>
    </row>
    <row r="151" spans="2:5">
      <c r="B151" s="375">
        <v>38469</v>
      </c>
      <c r="C151" s="352">
        <v>143.35</v>
      </c>
      <c r="D151" s="351">
        <f t="shared" si="5"/>
        <v>-0.32620446533490016</v>
      </c>
      <c r="E151" s="353">
        <v>4.0653357531760394E-2</v>
      </c>
    </row>
    <row r="152" spans="2:5">
      <c r="B152" s="375">
        <v>37987</v>
      </c>
      <c r="C152" s="352">
        <v>212.75</v>
      </c>
      <c r="D152" s="351">
        <f t="shared" si="5"/>
        <v>4.2636608674344469E-2</v>
      </c>
      <c r="E152" s="353">
        <v>4.0596722915138231E-2</v>
      </c>
    </row>
    <row r="153" spans="2:5">
      <c r="B153" s="375">
        <v>39307</v>
      </c>
      <c r="C153" s="352">
        <v>204.05</v>
      </c>
      <c r="D153" s="351">
        <f t="shared" si="5"/>
        <v>-0.90707682499203057</v>
      </c>
      <c r="E153" s="353">
        <v>4.0540540540540626E-2</v>
      </c>
    </row>
    <row r="154" spans="2:5">
      <c r="B154" s="375">
        <v>44732</v>
      </c>
      <c r="C154" s="352">
        <v>2195.9</v>
      </c>
      <c r="D154" s="351">
        <f t="shared" si="5"/>
        <v>6.4894270122783091</v>
      </c>
      <c r="E154" s="353">
        <v>4.048899523798255E-2</v>
      </c>
    </row>
    <row r="155" spans="2:5">
      <c r="B155" s="375">
        <v>40441</v>
      </c>
      <c r="C155" s="352">
        <v>293.2</v>
      </c>
      <c r="D155" s="351">
        <f t="shared" si="5"/>
        <v>-0.88264489273134816</v>
      </c>
      <c r="E155" s="353">
        <v>4.0454222853087217E-2</v>
      </c>
    </row>
    <row r="156" spans="2:5">
      <c r="B156" s="375">
        <v>44748</v>
      </c>
      <c r="C156" s="352">
        <v>2498.4</v>
      </c>
      <c r="D156" s="351">
        <f t="shared" si="5"/>
        <v>2.9566078074273494</v>
      </c>
      <c r="E156" s="353">
        <v>4.0349781386633393E-2</v>
      </c>
    </row>
    <row r="157" spans="2:5">
      <c r="B157" s="375">
        <v>41516</v>
      </c>
      <c r="C157" s="352">
        <v>631.45000000000005</v>
      </c>
      <c r="D157" s="351">
        <f t="shared" si="5"/>
        <v>0.97946708463949861</v>
      </c>
      <c r="E157" s="353">
        <v>4.0280065897858396E-2</v>
      </c>
    </row>
    <row r="158" spans="2:5">
      <c r="B158" s="375">
        <v>40491</v>
      </c>
      <c r="C158" s="352">
        <v>319</v>
      </c>
      <c r="D158" s="351">
        <f t="shared" si="5"/>
        <v>0.54069065443129671</v>
      </c>
      <c r="E158" s="353">
        <v>4.0273927930865885E-2</v>
      </c>
    </row>
    <row r="159" spans="2:5">
      <c r="B159" s="375">
        <v>37162</v>
      </c>
      <c r="C159" s="352">
        <v>207.05</v>
      </c>
      <c r="D159" s="351">
        <f t="shared" si="5"/>
        <v>0.38959731543624171</v>
      </c>
      <c r="E159" s="353">
        <v>4.0190906807334836E-2</v>
      </c>
    </row>
    <row r="160" spans="2:5">
      <c r="B160" s="375">
        <v>38504</v>
      </c>
      <c r="C160" s="352">
        <v>149</v>
      </c>
      <c r="D160" s="351">
        <f t="shared" si="5"/>
        <v>-0.34883314395594789</v>
      </c>
      <c r="E160" s="353">
        <v>4.0139616055846421E-2</v>
      </c>
    </row>
    <row r="161" spans="2:5">
      <c r="B161" s="375">
        <v>36531</v>
      </c>
      <c r="C161" s="352">
        <v>228.82</v>
      </c>
      <c r="D161" s="351">
        <f t="shared" si="5"/>
        <v>6.0579374275782125E-2</v>
      </c>
      <c r="E161" s="353">
        <v>4.0138188099458995E-2</v>
      </c>
    </row>
    <row r="162" spans="2:5">
      <c r="B162" s="375">
        <v>39378</v>
      </c>
      <c r="C162" s="352">
        <v>215.75</v>
      </c>
      <c r="D162" s="351">
        <f t="shared" si="5"/>
        <v>-0.18784114436288343</v>
      </c>
      <c r="E162" s="353">
        <v>3.9759036144578312E-2</v>
      </c>
    </row>
    <row r="163" spans="2:5">
      <c r="B163" s="375">
        <v>39801</v>
      </c>
      <c r="C163" s="352">
        <v>265.64999999999998</v>
      </c>
      <c r="D163" s="351">
        <f t="shared" si="5"/>
        <v>9.6594427244581949E-2</v>
      </c>
      <c r="E163" s="353">
        <v>3.9726027397260187E-2</v>
      </c>
    </row>
    <row r="164" spans="2:5">
      <c r="B164" s="375">
        <v>38903</v>
      </c>
      <c r="C164" s="352">
        <v>242.25</v>
      </c>
      <c r="D164" s="351">
        <f t="shared" si="5"/>
        <v>0.14728865735259292</v>
      </c>
      <c r="E164" s="353">
        <v>3.9699570815450641E-2</v>
      </c>
    </row>
    <row r="165" spans="2:5">
      <c r="B165" s="375">
        <v>39493</v>
      </c>
      <c r="C165" s="352">
        <v>211.15</v>
      </c>
      <c r="D165" s="351">
        <f t="shared" si="5"/>
        <v>-0.30393934399208838</v>
      </c>
      <c r="E165" s="353">
        <v>3.9635647464303356E-2</v>
      </c>
    </row>
    <row r="166" spans="2:5">
      <c r="B166" s="375">
        <v>40464</v>
      </c>
      <c r="C166" s="352">
        <v>303.35000000000002</v>
      </c>
      <c r="D166" s="351">
        <f t="shared" si="5"/>
        <v>1.424860111910472</v>
      </c>
      <c r="E166" s="353">
        <v>3.958190541466762E-2</v>
      </c>
    </row>
    <row r="167" spans="2:5">
      <c r="B167" s="375">
        <v>38288</v>
      </c>
      <c r="C167" s="352">
        <v>125.1</v>
      </c>
      <c r="D167" s="351">
        <f t="shared" si="5"/>
        <v>-0.32922252010723863</v>
      </c>
      <c r="E167" s="353">
        <v>3.9468217698379729E-2</v>
      </c>
    </row>
    <row r="168" spans="2:5">
      <c r="B168" s="375">
        <v>36838</v>
      </c>
      <c r="C168" s="352">
        <v>186.5</v>
      </c>
      <c r="D168" s="351">
        <f t="shared" si="5"/>
        <v>-0.19455841071042976</v>
      </c>
      <c r="E168" s="353">
        <v>3.9286709389802242E-2</v>
      </c>
    </row>
    <row r="169" spans="2:5">
      <c r="B169" s="375">
        <v>39525</v>
      </c>
      <c r="C169" s="352">
        <v>231.55</v>
      </c>
      <c r="D169" s="351">
        <f t="shared" si="5"/>
        <v>-6.2740335964379682E-2</v>
      </c>
      <c r="E169" s="353">
        <v>3.9272890484739677E-2</v>
      </c>
    </row>
    <row r="170" spans="2:5">
      <c r="B170" s="375">
        <v>40332</v>
      </c>
      <c r="C170" s="352">
        <v>247.05</v>
      </c>
      <c r="D170" s="351">
        <f t="shared" si="5"/>
        <v>-0.72766356170423852</v>
      </c>
      <c r="E170" s="353">
        <v>3.9116719242902255E-2</v>
      </c>
    </row>
    <row r="171" spans="2:5">
      <c r="B171" s="375">
        <v>42116</v>
      </c>
      <c r="C171" s="352">
        <v>907.15</v>
      </c>
      <c r="D171" s="351">
        <f t="shared" si="5"/>
        <v>3.5380190095047523</v>
      </c>
      <c r="E171" s="353">
        <v>3.8998969190241616E-2</v>
      </c>
    </row>
    <row r="172" spans="2:5">
      <c r="B172" s="375">
        <v>37971</v>
      </c>
      <c r="C172" s="352">
        <v>199.9</v>
      </c>
      <c r="D172" s="351">
        <f t="shared" si="5"/>
        <v>-5.5739253660840732E-2</v>
      </c>
      <c r="E172" s="353">
        <v>3.8981288981288983E-2</v>
      </c>
    </row>
    <row r="173" spans="2:5">
      <c r="B173" s="375">
        <v>37153</v>
      </c>
      <c r="C173" s="352">
        <v>211.7</v>
      </c>
      <c r="D173" s="351">
        <f t="shared" si="5"/>
        <v>-0.74016569499846574</v>
      </c>
      <c r="E173" s="353">
        <v>3.8763493621197138E-2</v>
      </c>
    </row>
    <row r="174" spans="2:5">
      <c r="B174" s="375">
        <v>42277</v>
      </c>
      <c r="C174" s="352">
        <v>814.75</v>
      </c>
      <c r="D174" s="351">
        <f t="shared" si="5"/>
        <v>-0.48240264278000122</v>
      </c>
      <c r="E174" s="353">
        <v>3.87582074329062E-2</v>
      </c>
    </row>
    <row r="175" spans="2:5">
      <c r="B175" s="375">
        <v>43236</v>
      </c>
      <c r="C175" s="352">
        <v>1574.1</v>
      </c>
      <c r="D175" s="351">
        <f t="shared" si="5"/>
        <v>0.6128073770491802</v>
      </c>
      <c r="E175" s="353">
        <v>3.8667106565489877E-2</v>
      </c>
    </row>
    <row r="176" spans="2:5">
      <c r="B176" s="375">
        <v>42072</v>
      </c>
      <c r="C176" s="352">
        <v>976</v>
      </c>
      <c r="D176" s="351">
        <f t="shared" si="5"/>
        <v>2.985300122498979</v>
      </c>
      <c r="E176" s="353">
        <v>3.8629349792486917E-2</v>
      </c>
    </row>
    <row r="177" spans="2:5">
      <c r="B177" s="375">
        <v>39682</v>
      </c>
      <c r="C177" s="352">
        <v>244.9</v>
      </c>
      <c r="D177" s="351">
        <f t="shared" si="5"/>
        <v>7.6483516483516506E-2</v>
      </c>
      <c r="E177" s="353">
        <v>3.8592027141645439E-2</v>
      </c>
    </row>
    <row r="178" spans="2:5">
      <c r="B178" s="375">
        <v>39065</v>
      </c>
      <c r="C178" s="352">
        <v>227.5</v>
      </c>
      <c r="D178" s="351">
        <f t="shared" si="5"/>
        <v>-0.34248554913294799</v>
      </c>
      <c r="E178" s="353">
        <v>3.8575667655786294E-2</v>
      </c>
    </row>
    <row r="179" spans="2:5">
      <c r="B179" s="375">
        <v>40798</v>
      </c>
      <c r="C179" s="352">
        <v>346</v>
      </c>
      <c r="D179" s="351">
        <f t="shared" si="5"/>
        <v>9.8587077313859378E-2</v>
      </c>
      <c r="E179" s="353">
        <v>3.8571214167792356E-2</v>
      </c>
    </row>
    <row r="180" spans="2:5">
      <c r="B180" s="375">
        <v>40445</v>
      </c>
      <c r="C180" s="352">
        <v>314.95</v>
      </c>
      <c r="D180" s="351">
        <f t="shared" si="5"/>
        <v>1.1345306675703148</v>
      </c>
      <c r="E180" s="353">
        <v>3.8410814375205993E-2</v>
      </c>
    </row>
    <row r="181" spans="2:5">
      <c r="B181" s="375">
        <v>38376</v>
      </c>
      <c r="C181" s="352">
        <v>147.55000000000001</v>
      </c>
      <c r="D181" s="351">
        <f t="shared" si="5"/>
        <v>-0.38289418653283142</v>
      </c>
      <c r="E181" s="353">
        <v>3.798804080196979E-2</v>
      </c>
    </row>
    <row r="182" spans="2:5">
      <c r="B182" s="375">
        <v>37298</v>
      </c>
      <c r="C182" s="352">
        <v>239.1</v>
      </c>
      <c r="D182" s="351">
        <f t="shared" si="5"/>
        <v>0.61772665764546664</v>
      </c>
      <c r="E182" s="353">
        <v>3.7985673974386805E-2</v>
      </c>
    </row>
    <row r="183" spans="2:5">
      <c r="B183" s="375">
        <v>38512</v>
      </c>
      <c r="C183" s="352">
        <v>147.80000000000001</v>
      </c>
      <c r="D183" s="351">
        <f t="shared" si="5"/>
        <v>-4.4911147011308487E-2</v>
      </c>
      <c r="E183" s="353">
        <v>3.7557037557037723E-2</v>
      </c>
    </row>
    <row r="184" spans="2:5">
      <c r="B184" s="375">
        <v>37713</v>
      </c>
      <c r="C184" s="352">
        <v>154.75</v>
      </c>
      <c r="D184" s="351">
        <f t="shared" si="5"/>
        <v>-0.18979057591623036</v>
      </c>
      <c r="E184" s="353">
        <v>3.7546094535702276E-2</v>
      </c>
    </row>
    <row r="185" spans="2:5">
      <c r="B185" s="375">
        <v>39162</v>
      </c>
      <c r="C185" s="352">
        <v>191</v>
      </c>
      <c r="D185" s="351">
        <f t="shared" si="5"/>
        <v>-2.2517911975435033E-2</v>
      </c>
      <c r="E185" s="353">
        <v>3.7479630635524203E-2</v>
      </c>
    </row>
    <row r="186" spans="2:5">
      <c r="B186" s="375">
        <v>38705</v>
      </c>
      <c r="C186" s="352">
        <v>195.4</v>
      </c>
      <c r="D186" s="351">
        <f t="shared" si="5"/>
        <v>-7.481060606060598E-2</v>
      </c>
      <c r="E186" s="353">
        <v>3.7430315901247742E-2</v>
      </c>
    </row>
    <row r="187" spans="2:5">
      <c r="B187" s="375">
        <v>36921</v>
      </c>
      <c r="C187" s="352">
        <v>211.2</v>
      </c>
      <c r="D187" s="351">
        <f t="shared" si="5"/>
        <v>-7.3684210526315838E-2</v>
      </c>
      <c r="E187" s="353">
        <v>3.7328094302554002E-2</v>
      </c>
    </row>
    <row r="188" spans="2:5">
      <c r="B188" s="375">
        <v>39650</v>
      </c>
      <c r="C188" s="352">
        <v>228</v>
      </c>
      <c r="D188" s="351">
        <f t="shared" si="5"/>
        <v>0.11219512195121951</v>
      </c>
      <c r="E188" s="353">
        <v>3.7306642402183753E-2</v>
      </c>
    </row>
    <row r="189" spans="2:5">
      <c r="B189" s="375">
        <v>39170</v>
      </c>
      <c r="C189" s="352">
        <v>205</v>
      </c>
      <c r="D189" s="351">
        <f t="shared" si="5"/>
        <v>0.16378086857791652</v>
      </c>
      <c r="E189" s="353">
        <v>3.718694662281808E-2</v>
      </c>
    </row>
    <row r="190" spans="2:5">
      <c r="B190" s="375">
        <v>38621</v>
      </c>
      <c r="C190" s="352">
        <v>176.15</v>
      </c>
      <c r="D190" s="351">
        <f t="shared" si="5"/>
        <v>-0.89420102705786952</v>
      </c>
      <c r="E190" s="353">
        <v>3.709155136885494E-2</v>
      </c>
    </row>
    <row r="191" spans="2:5">
      <c r="B191" s="375">
        <v>43361</v>
      </c>
      <c r="C191" s="352">
        <v>1664.95</v>
      </c>
      <c r="D191" s="351">
        <f t="shared" si="5"/>
        <v>0.85695962525094804</v>
      </c>
      <c r="E191" s="353">
        <v>3.7061260082842815E-2</v>
      </c>
    </row>
    <row r="192" spans="2:5">
      <c r="B192" s="375">
        <v>42016</v>
      </c>
      <c r="C192" s="352">
        <v>896.6</v>
      </c>
      <c r="D192" s="351">
        <f t="shared" si="5"/>
        <v>0.41152392947103267</v>
      </c>
      <c r="E192" s="353">
        <v>3.7011334721258386E-2</v>
      </c>
    </row>
    <row r="193" spans="2:5">
      <c r="B193" s="375">
        <v>41487</v>
      </c>
      <c r="C193" s="352">
        <v>635.20000000000005</v>
      </c>
      <c r="D193" s="351">
        <f t="shared" si="5"/>
        <v>-0.27789461717728636</v>
      </c>
      <c r="E193" s="353">
        <v>3.6976573340951911E-2</v>
      </c>
    </row>
    <row r="194" spans="2:5">
      <c r="B194" s="375">
        <v>42450</v>
      </c>
      <c r="C194" s="352">
        <v>879.65</v>
      </c>
      <c r="D194" s="351">
        <f t="shared" si="5"/>
        <v>4.3883614088820826</v>
      </c>
      <c r="E194" s="353">
        <v>3.6895149407673668E-2</v>
      </c>
    </row>
    <row r="195" spans="2:5">
      <c r="B195" s="375">
        <v>37559</v>
      </c>
      <c r="C195" s="352">
        <v>163.25</v>
      </c>
      <c r="D195" s="351">
        <f t="shared" si="5"/>
        <v>-0.36005488043904349</v>
      </c>
      <c r="E195" s="353">
        <v>3.6837091140044534E-2</v>
      </c>
    </row>
    <row r="196" spans="2:5">
      <c r="B196" s="375">
        <v>39834</v>
      </c>
      <c r="C196" s="352">
        <v>255.1</v>
      </c>
      <c r="D196" s="351">
        <f t="shared" si="5"/>
        <v>-0.12905428473881866</v>
      </c>
      <c r="E196" s="353">
        <v>3.6781142044299865E-2</v>
      </c>
    </row>
    <row r="197" spans="2:5">
      <c r="B197" s="375">
        <v>36720</v>
      </c>
      <c r="C197" s="352">
        <v>292.89999999999998</v>
      </c>
      <c r="D197" s="351">
        <f t="shared" si="5"/>
        <v>0.47148957548354664</v>
      </c>
      <c r="E197" s="353">
        <v>3.6630684834542439E-2</v>
      </c>
    </row>
    <row r="198" spans="2:5">
      <c r="B198" s="375">
        <v>37161</v>
      </c>
      <c r="C198" s="352">
        <v>199.05</v>
      </c>
      <c r="D198" s="351">
        <f t="shared" si="5"/>
        <v>-0.21105826397146255</v>
      </c>
      <c r="E198" s="353">
        <v>3.6448841447539702E-2</v>
      </c>
    </row>
    <row r="199" spans="2:5">
      <c r="B199" s="375">
        <v>38783</v>
      </c>
      <c r="C199" s="352">
        <v>252.3</v>
      </c>
      <c r="D199" s="351">
        <f t="shared" si="5"/>
        <v>0.30051546391752582</v>
      </c>
      <c r="E199" s="353">
        <v>3.6352433764633492E-2</v>
      </c>
    </row>
    <row r="200" spans="2:5">
      <c r="B200" s="375">
        <v>37869</v>
      </c>
      <c r="C200" s="352">
        <v>194</v>
      </c>
      <c r="D200" s="351">
        <f t="shared" si="5"/>
        <v>-0.9163035506277234</v>
      </c>
      <c r="E200" s="353">
        <v>3.632478632478639E-2</v>
      </c>
    </row>
    <row r="201" spans="2:5">
      <c r="B201" s="375">
        <v>44281</v>
      </c>
      <c r="C201" s="352">
        <v>2317.9</v>
      </c>
      <c r="D201" s="351">
        <f t="shared" ref="D201:D264" si="6">(C201-C202)/C202</f>
        <v>6.9516295025728994</v>
      </c>
      <c r="E201" s="353">
        <v>3.6141346863056215E-2</v>
      </c>
    </row>
    <row r="202" spans="2:5">
      <c r="B202" s="375">
        <v>40025</v>
      </c>
      <c r="C202" s="352">
        <v>291.5</v>
      </c>
      <c r="D202" s="351">
        <f t="shared" si="6"/>
        <v>1.1713221601489758</v>
      </c>
      <c r="E202" s="353">
        <v>3.5891968727789707E-2</v>
      </c>
    </row>
    <row r="203" spans="2:5">
      <c r="B203" s="375">
        <v>38126</v>
      </c>
      <c r="C203" s="352">
        <v>134.25</v>
      </c>
      <c r="D203" s="351">
        <f t="shared" si="6"/>
        <v>-0.25643865965106621</v>
      </c>
      <c r="E203" s="353">
        <v>3.5879629629629678E-2</v>
      </c>
    </row>
    <row r="204" spans="2:5">
      <c r="B204" s="375">
        <v>37887</v>
      </c>
      <c r="C204" s="352">
        <v>180.55</v>
      </c>
      <c r="D204" s="351">
        <f t="shared" si="6"/>
        <v>-0.30316480123504441</v>
      </c>
      <c r="E204" s="353">
        <v>3.5857716580608143E-2</v>
      </c>
    </row>
    <row r="205" spans="2:5">
      <c r="B205" s="375">
        <v>38981</v>
      </c>
      <c r="C205" s="352">
        <v>259.10000000000002</v>
      </c>
      <c r="D205" s="351">
        <f t="shared" si="6"/>
        <v>0.35939139559286482</v>
      </c>
      <c r="E205" s="353">
        <v>3.5778532880271906E-2</v>
      </c>
    </row>
    <row r="206" spans="2:5">
      <c r="B206" s="375">
        <v>39470</v>
      </c>
      <c r="C206" s="352">
        <v>190.6</v>
      </c>
      <c r="D206" s="351">
        <f t="shared" si="6"/>
        <v>-0.90655717612452513</v>
      </c>
      <c r="E206" s="353">
        <v>3.5588155392556275E-2</v>
      </c>
    </row>
    <row r="207" spans="2:5">
      <c r="B207" s="375">
        <v>43731</v>
      </c>
      <c r="C207" s="352">
        <v>2039.75</v>
      </c>
      <c r="D207" s="351">
        <f t="shared" si="6"/>
        <v>9.6849135673127282</v>
      </c>
      <c r="E207" s="353">
        <v>3.5537504759487241E-2</v>
      </c>
    </row>
    <row r="208" spans="2:5">
      <c r="B208" s="375">
        <v>37897</v>
      </c>
      <c r="C208" s="352">
        <v>190.9</v>
      </c>
      <c r="D208" s="351">
        <f t="shared" si="6"/>
        <v>-0.21407986825854261</v>
      </c>
      <c r="E208" s="353">
        <v>3.5530241388662932E-2</v>
      </c>
    </row>
    <row r="209" spans="2:5">
      <c r="B209" s="375">
        <v>37305</v>
      </c>
      <c r="C209" s="352">
        <v>242.9</v>
      </c>
      <c r="D209" s="351">
        <f t="shared" si="6"/>
        <v>-0.90541645574549279</v>
      </c>
      <c r="E209" s="353">
        <v>3.5379369138959983E-2</v>
      </c>
    </row>
    <row r="210" spans="2:5">
      <c r="B210" s="375">
        <v>45887</v>
      </c>
      <c r="C210" s="352">
        <v>2568.1</v>
      </c>
      <c r="D210" s="351">
        <f t="shared" si="6"/>
        <v>2.2025190173338318</v>
      </c>
      <c r="E210" s="353">
        <v>3.5273724099008308E-2</v>
      </c>
    </row>
    <row r="211" spans="2:5">
      <c r="B211" s="375">
        <v>42011</v>
      </c>
      <c r="C211" s="352">
        <v>801.9</v>
      </c>
      <c r="D211" s="351">
        <f t="shared" si="6"/>
        <v>1.6317689530685922</v>
      </c>
      <c r="E211" s="353">
        <v>3.5110365302697726E-2</v>
      </c>
    </row>
    <row r="212" spans="2:5">
      <c r="B212" s="375">
        <v>40541</v>
      </c>
      <c r="C212" s="352">
        <v>304.7</v>
      </c>
      <c r="D212" s="351">
        <f t="shared" si="6"/>
        <v>-0.87297550807712354</v>
      </c>
      <c r="E212" s="353">
        <v>3.4986413043478305E-2</v>
      </c>
    </row>
    <row r="213" spans="2:5">
      <c r="B213" s="375">
        <v>44285</v>
      </c>
      <c r="C213" s="352">
        <v>2398.75</v>
      </c>
      <c r="D213" s="351">
        <f t="shared" si="6"/>
        <v>11.483736664064532</v>
      </c>
      <c r="E213" s="353">
        <v>3.4880710988394625E-2</v>
      </c>
    </row>
    <row r="214" spans="2:5">
      <c r="B214" s="375">
        <v>39216</v>
      </c>
      <c r="C214" s="352">
        <v>192.15</v>
      </c>
      <c r="D214" s="351">
        <f t="shared" si="6"/>
        <v>-8.5217805284456105E-2</v>
      </c>
      <c r="E214" s="353">
        <v>3.4733441033925783E-2</v>
      </c>
    </row>
    <row r="215" spans="2:5">
      <c r="B215" s="375">
        <v>36887</v>
      </c>
      <c r="C215" s="352">
        <v>210.05</v>
      </c>
      <c r="D215" s="351">
        <f t="shared" si="6"/>
        <v>-0.69416132789749563</v>
      </c>
      <c r="E215" s="353">
        <v>3.4729064039408925E-2</v>
      </c>
    </row>
    <row r="216" spans="2:5">
      <c r="B216" s="375">
        <v>41848</v>
      </c>
      <c r="C216" s="352">
        <v>686.8</v>
      </c>
      <c r="D216" s="351">
        <f t="shared" si="6"/>
        <v>0.53457714221874642</v>
      </c>
      <c r="E216" s="353">
        <v>3.472693032015059E-2</v>
      </c>
    </row>
    <row r="217" spans="2:5">
      <c r="B217" s="375">
        <v>41073</v>
      </c>
      <c r="C217" s="352">
        <v>447.55</v>
      </c>
      <c r="D217" s="351">
        <f t="shared" si="6"/>
        <v>0.85936850851682611</v>
      </c>
      <c r="E217" s="353">
        <v>3.4678071899202405E-2</v>
      </c>
    </row>
    <row r="218" spans="2:5">
      <c r="B218" s="375">
        <v>36558</v>
      </c>
      <c r="C218" s="352">
        <v>240.7</v>
      </c>
      <c r="D218" s="351">
        <f t="shared" si="6"/>
        <v>-0.16044645971398674</v>
      </c>
      <c r="E218" s="353">
        <v>3.4512399535823274E-2</v>
      </c>
    </row>
    <row r="219" spans="2:5">
      <c r="B219" s="375">
        <v>36712</v>
      </c>
      <c r="C219" s="352">
        <v>286.7</v>
      </c>
      <c r="D219" s="351">
        <f t="shared" si="6"/>
        <v>-0.88628430905917821</v>
      </c>
      <c r="E219" s="353">
        <v>3.4383230508352174E-2</v>
      </c>
    </row>
    <row r="220" spans="2:5">
      <c r="B220" s="375">
        <v>45869</v>
      </c>
      <c r="C220" s="352">
        <v>2521.1999999999998</v>
      </c>
      <c r="D220" s="351">
        <f t="shared" si="6"/>
        <v>9.9001297016861205</v>
      </c>
      <c r="E220" s="353">
        <v>3.4380897677853337E-2</v>
      </c>
    </row>
    <row r="221" spans="2:5">
      <c r="B221" s="375">
        <v>38918</v>
      </c>
      <c r="C221" s="352">
        <v>231.3</v>
      </c>
      <c r="D221" s="351">
        <f t="shared" si="6"/>
        <v>0.76295731707317094</v>
      </c>
      <c r="E221" s="353">
        <v>3.3974072418417628E-2</v>
      </c>
    </row>
    <row r="222" spans="2:5">
      <c r="B222" s="375">
        <v>38462</v>
      </c>
      <c r="C222" s="352">
        <v>131.19999999999999</v>
      </c>
      <c r="D222" s="351">
        <f t="shared" si="6"/>
        <v>-0.44989517819706504</v>
      </c>
      <c r="E222" s="353">
        <v>3.3884948778565661E-2</v>
      </c>
    </row>
    <row r="223" spans="2:5">
      <c r="B223" s="375">
        <v>38768</v>
      </c>
      <c r="C223" s="352">
        <v>238.5</v>
      </c>
      <c r="D223" s="351">
        <f t="shared" si="6"/>
        <v>0.2682797128423291</v>
      </c>
      <c r="E223" s="353">
        <v>3.3810143042912924E-2</v>
      </c>
    </row>
    <row r="224" spans="2:5">
      <c r="B224" s="375">
        <v>37852</v>
      </c>
      <c r="C224" s="352">
        <v>188.05</v>
      </c>
      <c r="D224" s="351">
        <f t="shared" si="6"/>
        <v>-0.21252093802345057</v>
      </c>
      <c r="E224" s="353">
        <v>3.3809785596481616E-2</v>
      </c>
    </row>
    <row r="225" spans="2:5">
      <c r="B225" s="375">
        <v>39735</v>
      </c>
      <c r="C225" s="352">
        <v>238.8</v>
      </c>
      <c r="D225" s="351">
        <f t="shared" si="6"/>
        <v>0.92270531400966194</v>
      </c>
      <c r="E225" s="353">
        <v>3.3766233766233812E-2</v>
      </c>
    </row>
    <row r="226" spans="2:5">
      <c r="B226" s="375">
        <v>38259</v>
      </c>
      <c r="C226" s="352">
        <v>124.2</v>
      </c>
      <c r="D226" s="351">
        <f t="shared" si="6"/>
        <v>-0.86009574767671071</v>
      </c>
      <c r="E226" s="353">
        <v>3.3707865168539297E-2</v>
      </c>
    </row>
    <row r="227" spans="2:5">
      <c r="B227" s="375">
        <v>42549</v>
      </c>
      <c r="C227" s="352">
        <v>887.75</v>
      </c>
      <c r="D227" s="351">
        <f t="shared" si="6"/>
        <v>6.6005993150684938</v>
      </c>
      <c r="E227" s="353">
        <v>3.3649647784828519E-2</v>
      </c>
    </row>
    <row r="228" spans="2:5">
      <c r="B228" s="375">
        <v>38204</v>
      </c>
      <c r="C228" s="352">
        <v>116.8</v>
      </c>
      <c r="D228" s="351">
        <f t="shared" si="6"/>
        <v>-0.52072219942552322</v>
      </c>
      <c r="E228" s="353">
        <v>3.3628318584070768E-2</v>
      </c>
    </row>
    <row r="229" spans="2:5">
      <c r="B229" s="375">
        <v>36754</v>
      </c>
      <c r="C229" s="352">
        <v>243.7</v>
      </c>
      <c r="D229" s="351">
        <f t="shared" si="6"/>
        <v>0.30320855614973258</v>
      </c>
      <c r="E229" s="353">
        <v>3.3502968617472338E-2</v>
      </c>
    </row>
    <row r="230" spans="2:5">
      <c r="B230" s="375">
        <v>37960</v>
      </c>
      <c r="C230" s="352">
        <v>187</v>
      </c>
      <c r="D230" s="351">
        <f t="shared" si="6"/>
        <v>-0.79110813226094734</v>
      </c>
      <c r="E230" s="353">
        <v>3.3434650455927119E-2</v>
      </c>
    </row>
    <row r="231" spans="2:5">
      <c r="B231" s="375">
        <v>42132</v>
      </c>
      <c r="C231" s="352">
        <v>895.2</v>
      </c>
      <c r="D231" s="351">
        <f t="shared" si="6"/>
        <v>0.91016750240051225</v>
      </c>
      <c r="E231" s="353">
        <v>3.3419913419913475E-2</v>
      </c>
    </row>
    <row r="232" spans="2:5">
      <c r="B232" s="375">
        <v>41353</v>
      </c>
      <c r="C232" s="352">
        <v>468.65</v>
      </c>
      <c r="D232" s="351">
        <f t="shared" si="6"/>
        <v>1.7034900490337466</v>
      </c>
      <c r="E232" s="353">
        <v>3.3406835722160917E-2</v>
      </c>
    </row>
    <row r="233" spans="2:5">
      <c r="B233" s="375">
        <v>37481</v>
      </c>
      <c r="C233" s="352">
        <v>173.35</v>
      </c>
      <c r="D233" s="351">
        <f t="shared" si="6"/>
        <v>-0.18843632958801498</v>
      </c>
      <c r="E233" s="353">
        <v>3.3383010432190725E-2</v>
      </c>
    </row>
    <row r="234" spans="2:5">
      <c r="B234" s="375">
        <v>39188</v>
      </c>
      <c r="C234" s="352">
        <v>213.6</v>
      </c>
      <c r="D234" s="351">
        <f t="shared" si="6"/>
        <v>0.30085261875761271</v>
      </c>
      <c r="E234" s="353">
        <v>3.3381712626995678E-2</v>
      </c>
    </row>
    <row r="235" spans="2:5">
      <c r="B235" s="375">
        <v>37826</v>
      </c>
      <c r="C235" s="352">
        <v>164.2</v>
      </c>
      <c r="D235" s="351">
        <f t="shared" si="6"/>
        <v>-0.48807482462977403</v>
      </c>
      <c r="E235" s="353">
        <v>3.3354310887350427E-2</v>
      </c>
    </row>
    <row r="236" spans="2:5">
      <c r="B236" s="375">
        <v>40696</v>
      </c>
      <c r="C236" s="352">
        <v>320.75</v>
      </c>
      <c r="D236" s="351">
        <f t="shared" si="6"/>
        <v>-4.7937073315523833E-2</v>
      </c>
      <c r="E236" s="353">
        <v>3.3177645353519122E-2</v>
      </c>
    </row>
    <row r="237" spans="2:5">
      <c r="B237" s="375">
        <v>40840</v>
      </c>
      <c r="C237" s="352">
        <v>336.9</v>
      </c>
      <c r="D237" s="351">
        <f t="shared" si="6"/>
        <v>1.3987184051263795</v>
      </c>
      <c r="E237" s="353">
        <v>3.311867525298974E-2</v>
      </c>
    </row>
    <row r="238" spans="2:5">
      <c r="B238" s="375">
        <v>38320</v>
      </c>
      <c r="C238" s="352">
        <v>140.44999999999999</v>
      </c>
      <c r="D238" s="351">
        <f t="shared" si="6"/>
        <v>-0.14620060790273562</v>
      </c>
      <c r="E238" s="353">
        <v>3.3100404560500188E-2</v>
      </c>
    </row>
    <row r="239" spans="2:5">
      <c r="B239" s="375">
        <v>37578</v>
      </c>
      <c r="C239" s="352">
        <v>164.5</v>
      </c>
      <c r="D239" s="351">
        <f t="shared" si="6"/>
        <v>-0.53346568349404422</v>
      </c>
      <c r="E239" s="353">
        <v>3.2967032967032968E-2</v>
      </c>
    </row>
    <row r="240" spans="2:5">
      <c r="B240" s="375">
        <v>40800</v>
      </c>
      <c r="C240" s="352">
        <v>352.6</v>
      </c>
      <c r="D240" s="351">
        <f t="shared" si="6"/>
        <v>-0.84371606497794915</v>
      </c>
      <c r="E240" s="353">
        <v>3.2957375128167571E-2</v>
      </c>
    </row>
    <row r="241" spans="2:5">
      <c r="B241" s="375">
        <v>44172</v>
      </c>
      <c r="C241" s="352">
        <v>2256.15</v>
      </c>
      <c r="D241" s="351">
        <f t="shared" si="6"/>
        <v>9.1286195286195291</v>
      </c>
      <c r="E241" s="353">
        <v>3.2941122607819923E-2</v>
      </c>
    </row>
    <row r="242" spans="2:5">
      <c r="B242" s="375">
        <v>38887</v>
      </c>
      <c r="C242" s="352">
        <v>222.75</v>
      </c>
      <c r="D242" s="351">
        <f t="shared" si="6"/>
        <v>0.31338443396226418</v>
      </c>
      <c r="E242" s="353">
        <v>3.2923718989102686E-2</v>
      </c>
    </row>
    <row r="243" spans="2:5">
      <c r="B243" s="375">
        <v>37827</v>
      </c>
      <c r="C243" s="352">
        <v>169.6</v>
      </c>
      <c r="D243" s="351">
        <f t="shared" si="6"/>
        <v>-0.28694555392053817</v>
      </c>
      <c r="E243" s="353">
        <v>3.2886723507917208E-2</v>
      </c>
    </row>
    <row r="244" spans="2:5">
      <c r="B244" s="375">
        <v>39604</v>
      </c>
      <c r="C244" s="352">
        <v>237.85</v>
      </c>
      <c r="D244" s="351">
        <f t="shared" si="6"/>
        <v>0.13532219570405726</v>
      </c>
      <c r="E244" s="353">
        <v>3.2783326096395927E-2</v>
      </c>
    </row>
    <row r="245" spans="2:5">
      <c r="B245" s="375">
        <v>36930</v>
      </c>
      <c r="C245" s="352">
        <v>209.5</v>
      </c>
      <c r="D245" s="351">
        <f t="shared" si="6"/>
        <v>-0.77240630092341123</v>
      </c>
      <c r="E245" s="353">
        <v>3.2782844466354481E-2</v>
      </c>
    </row>
    <row r="246" spans="2:5">
      <c r="B246" s="375">
        <v>42207</v>
      </c>
      <c r="C246" s="352">
        <v>920.5</v>
      </c>
      <c r="D246" s="351">
        <f t="shared" si="6"/>
        <v>2.8913548932572395</v>
      </c>
      <c r="E246" s="353">
        <v>3.2761135420172831E-2</v>
      </c>
    </row>
    <row r="247" spans="2:5">
      <c r="B247" s="375">
        <v>38901</v>
      </c>
      <c r="C247" s="352">
        <v>236.55</v>
      </c>
      <c r="D247" s="351">
        <f t="shared" si="6"/>
        <v>-0.39049214120072145</v>
      </c>
      <c r="E247" s="353">
        <v>3.2743942370661423E-2</v>
      </c>
    </row>
    <row r="248" spans="2:5">
      <c r="B248" s="375">
        <v>40848</v>
      </c>
      <c r="C248" s="352">
        <v>388.1</v>
      </c>
      <c r="D248" s="351">
        <f t="shared" si="6"/>
        <v>2.5138071525577188</v>
      </c>
      <c r="E248" s="353">
        <v>3.2730175625332654E-2</v>
      </c>
    </row>
    <row r="249" spans="2:5">
      <c r="B249" s="375">
        <v>38222</v>
      </c>
      <c r="C249" s="352">
        <v>110.45</v>
      </c>
      <c r="D249" s="351">
        <f t="shared" si="6"/>
        <v>-0.33383594692400487</v>
      </c>
      <c r="E249" s="353">
        <v>3.2725572697522208E-2</v>
      </c>
    </row>
    <row r="250" spans="2:5">
      <c r="B250" s="375">
        <v>37840</v>
      </c>
      <c r="C250" s="352">
        <v>165.8</v>
      </c>
      <c r="D250" s="351">
        <f t="shared" si="6"/>
        <v>-0.25600179492932457</v>
      </c>
      <c r="E250" s="353">
        <v>3.2700093428838367E-2</v>
      </c>
    </row>
    <row r="251" spans="2:5">
      <c r="B251" s="375">
        <v>39450</v>
      </c>
      <c r="C251" s="352">
        <v>222.85</v>
      </c>
      <c r="D251" s="351">
        <f t="shared" si="6"/>
        <v>-0.91621707991052126</v>
      </c>
      <c r="E251" s="353">
        <v>3.2669138090824758E-2</v>
      </c>
    </row>
    <row r="252" spans="2:5">
      <c r="B252" s="375">
        <v>44803</v>
      </c>
      <c r="C252" s="352">
        <v>2659.85</v>
      </c>
      <c r="D252" s="351">
        <f t="shared" si="6"/>
        <v>6.7399970900625634</v>
      </c>
      <c r="E252" s="353">
        <v>3.2630639024768898E-2</v>
      </c>
    </row>
    <row r="253" spans="2:5">
      <c r="B253" s="375">
        <v>40724</v>
      </c>
      <c r="C253" s="352">
        <v>343.65</v>
      </c>
      <c r="D253" s="351">
        <f t="shared" si="6"/>
        <v>0.7641170431211497</v>
      </c>
      <c r="E253" s="353">
        <v>3.260216346153836E-2</v>
      </c>
    </row>
    <row r="254" spans="2:5">
      <c r="B254" s="375">
        <v>39266</v>
      </c>
      <c r="C254" s="352">
        <v>194.8</v>
      </c>
      <c r="D254" s="351">
        <f t="shared" si="6"/>
        <v>-0.32149076976663182</v>
      </c>
      <c r="E254" s="353">
        <v>3.26000530082163E-2</v>
      </c>
    </row>
    <row r="255" spans="2:5">
      <c r="B255" s="375">
        <v>40633</v>
      </c>
      <c r="C255" s="352">
        <v>287.10000000000002</v>
      </c>
      <c r="D255" s="351">
        <f t="shared" si="6"/>
        <v>0.21395348837209313</v>
      </c>
      <c r="E255" s="353">
        <v>3.2548102859198028E-2</v>
      </c>
    </row>
    <row r="256" spans="2:5">
      <c r="B256" s="375">
        <v>40217</v>
      </c>
      <c r="C256" s="352">
        <v>236.5</v>
      </c>
      <c r="D256" s="351">
        <f t="shared" si="6"/>
        <v>-2.7549342105263112E-2</v>
      </c>
      <c r="E256" s="353">
        <v>3.2525649421523632E-2</v>
      </c>
    </row>
    <row r="257" spans="2:5">
      <c r="B257" s="375">
        <v>39541</v>
      </c>
      <c r="C257" s="352">
        <v>243.2</v>
      </c>
      <c r="D257" s="351">
        <f t="shared" si="6"/>
        <v>-0.71788179339945468</v>
      </c>
      <c r="E257" s="353">
        <v>3.2477181065591068E-2</v>
      </c>
    </row>
    <row r="258" spans="2:5">
      <c r="B258" s="375">
        <v>42172</v>
      </c>
      <c r="C258" s="352">
        <v>862.05</v>
      </c>
      <c r="D258" s="351">
        <f t="shared" si="6"/>
        <v>0.29875706214689257</v>
      </c>
      <c r="E258" s="353">
        <v>3.2457033355290626E-2</v>
      </c>
    </row>
    <row r="259" spans="2:5">
      <c r="B259" s="375">
        <v>41845</v>
      </c>
      <c r="C259" s="352">
        <v>663.75</v>
      </c>
      <c r="D259" s="351">
        <f t="shared" si="6"/>
        <v>1.4524293367818217</v>
      </c>
      <c r="E259" s="353">
        <v>3.2431171255249684E-2</v>
      </c>
    </row>
    <row r="260" spans="2:5">
      <c r="B260" s="375">
        <v>38853</v>
      </c>
      <c r="C260" s="352">
        <v>270.64999999999998</v>
      </c>
      <c r="D260" s="351">
        <f t="shared" si="6"/>
        <v>0.14126080539742766</v>
      </c>
      <c r="E260" s="353">
        <v>3.2227307398932072E-2</v>
      </c>
    </row>
    <row r="261" spans="2:5">
      <c r="B261" s="375">
        <v>40225</v>
      </c>
      <c r="C261" s="352">
        <v>237.15</v>
      </c>
      <c r="D261" s="351">
        <f t="shared" si="6"/>
        <v>-0.16716417910447759</v>
      </c>
      <c r="E261" s="353">
        <v>3.2208922742111012E-2</v>
      </c>
    </row>
    <row r="262" spans="2:5">
      <c r="B262" s="375">
        <v>40672</v>
      </c>
      <c r="C262" s="352">
        <v>284.75</v>
      </c>
      <c r="D262" s="351">
        <f t="shared" si="6"/>
        <v>7.2222013028580057E-2</v>
      </c>
      <c r="E262" s="353">
        <v>3.2076839434577828E-2</v>
      </c>
    </row>
    <row r="263" spans="2:5">
      <c r="B263" s="375">
        <v>36699</v>
      </c>
      <c r="C263" s="352">
        <v>265.57</v>
      </c>
      <c r="D263" s="351">
        <f t="shared" si="6"/>
        <v>0.71834357813005478</v>
      </c>
      <c r="E263" s="353">
        <v>3.2061246696720037E-2</v>
      </c>
    </row>
    <row r="264" spans="2:5">
      <c r="B264" s="375">
        <v>38057</v>
      </c>
      <c r="C264" s="352">
        <v>154.55000000000001</v>
      </c>
      <c r="D264" s="351">
        <f t="shared" si="6"/>
        <v>-0.60664291168236184</v>
      </c>
      <c r="E264" s="353">
        <v>3.2053422370617771E-2</v>
      </c>
    </row>
    <row r="265" spans="2:5">
      <c r="B265" s="375">
        <v>40856</v>
      </c>
      <c r="C265" s="352">
        <v>392.9</v>
      </c>
      <c r="D265" s="351">
        <f t="shared" ref="D265:D328" si="7">(C265-C266)/C266</f>
        <v>0.55327139750938914</v>
      </c>
      <c r="E265" s="353">
        <v>3.2046230627790884E-2</v>
      </c>
    </row>
    <row r="266" spans="2:5">
      <c r="B266" s="375">
        <v>39699</v>
      </c>
      <c r="C266" s="352">
        <v>252.95</v>
      </c>
      <c r="D266" s="351">
        <f t="shared" si="7"/>
        <v>0.25564656242243733</v>
      </c>
      <c r="E266" s="353">
        <v>3.2027743778049754E-2</v>
      </c>
    </row>
    <row r="267" spans="2:5">
      <c r="B267" s="375">
        <v>38013</v>
      </c>
      <c r="C267" s="352">
        <v>201.45</v>
      </c>
      <c r="D267" s="351">
        <f t="shared" si="7"/>
        <v>-0.89947855592425341</v>
      </c>
      <c r="E267" s="353">
        <v>3.2018442622950824E-2</v>
      </c>
    </row>
    <row r="268" spans="2:5">
      <c r="B268" s="375">
        <v>43907</v>
      </c>
      <c r="C268" s="352">
        <v>2004.05</v>
      </c>
      <c r="D268" s="351">
        <f t="shared" si="7"/>
        <v>1.4532378504100871</v>
      </c>
      <c r="E268" s="353">
        <v>3.2004737628096122E-2</v>
      </c>
    </row>
    <row r="269" spans="2:5">
      <c r="B269" s="375">
        <v>42398</v>
      </c>
      <c r="C269" s="352">
        <v>816.9</v>
      </c>
      <c r="D269" s="351">
        <f t="shared" si="7"/>
        <v>2.7352537722908097</v>
      </c>
      <c r="E269" s="353">
        <v>3.1765077360277838E-2</v>
      </c>
    </row>
    <row r="270" spans="2:5">
      <c r="B270" s="375">
        <v>39430</v>
      </c>
      <c r="C270" s="352">
        <v>218.7</v>
      </c>
      <c r="D270" s="351">
        <f t="shared" si="7"/>
        <v>-0.76184253511924205</v>
      </c>
      <c r="E270" s="353">
        <v>3.1603773584905605E-2</v>
      </c>
    </row>
    <row r="271" spans="2:5">
      <c r="B271" s="375">
        <v>42558</v>
      </c>
      <c r="C271" s="352">
        <v>918.3</v>
      </c>
      <c r="D271" s="351">
        <f t="shared" si="7"/>
        <v>1.2071866362216077</v>
      </c>
      <c r="E271" s="353">
        <v>3.1565940238148626E-2</v>
      </c>
    </row>
    <row r="272" spans="2:5">
      <c r="B272" s="375">
        <v>40995</v>
      </c>
      <c r="C272" s="352">
        <v>416.05</v>
      </c>
      <c r="D272" s="351">
        <f t="shared" si="7"/>
        <v>0.92215292215292233</v>
      </c>
      <c r="E272" s="353">
        <v>3.1486302218916545E-2</v>
      </c>
    </row>
    <row r="273" spans="2:5">
      <c r="B273" s="375">
        <v>39638</v>
      </c>
      <c r="C273" s="352">
        <v>216.45</v>
      </c>
      <c r="D273" s="351">
        <f t="shared" si="7"/>
        <v>-0.19520356943669828</v>
      </c>
      <c r="E273" s="353">
        <v>3.1451036454610407E-2</v>
      </c>
    </row>
    <row r="274" spans="2:5">
      <c r="B274" s="375">
        <v>40049</v>
      </c>
      <c r="C274" s="352">
        <v>268.95</v>
      </c>
      <c r="D274" s="351">
        <f t="shared" si="7"/>
        <v>0.22249999999999995</v>
      </c>
      <c r="E274" s="353">
        <v>3.1447746883988451E-2</v>
      </c>
    </row>
    <row r="275" spans="2:5">
      <c r="B275" s="375">
        <v>38895</v>
      </c>
      <c r="C275" s="352">
        <v>220</v>
      </c>
      <c r="D275" s="351">
        <f t="shared" si="7"/>
        <v>0.45310435931307791</v>
      </c>
      <c r="E275" s="353">
        <v>3.1411157993436419E-2</v>
      </c>
    </row>
    <row r="276" spans="2:5">
      <c r="B276" s="375">
        <v>37824</v>
      </c>
      <c r="C276" s="352">
        <v>151.4</v>
      </c>
      <c r="D276" s="351">
        <f t="shared" si="7"/>
        <v>-0.63956671824782751</v>
      </c>
      <c r="E276" s="353">
        <v>3.1335149863760174E-2</v>
      </c>
    </row>
    <row r="277" spans="2:5">
      <c r="B277" s="375">
        <v>41066</v>
      </c>
      <c r="C277" s="352">
        <v>420.05</v>
      </c>
      <c r="D277" s="351">
        <f t="shared" si="7"/>
        <v>0.42874149659863947</v>
      </c>
      <c r="E277" s="353">
        <v>3.130370734102627E-2</v>
      </c>
    </row>
    <row r="278" spans="2:5">
      <c r="B278" s="375">
        <v>40029</v>
      </c>
      <c r="C278" s="352">
        <v>294</v>
      </c>
      <c r="D278" s="351">
        <f t="shared" si="7"/>
        <v>6.5603479521565866E-2</v>
      </c>
      <c r="E278" s="353">
        <v>3.1217116801122331E-2</v>
      </c>
    </row>
    <row r="279" spans="2:5">
      <c r="B279" s="375">
        <v>40669</v>
      </c>
      <c r="C279" s="352">
        <v>275.89999999999998</v>
      </c>
      <c r="D279" s="351">
        <f t="shared" si="7"/>
        <v>-0.69804093247236509</v>
      </c>
      <c r="E279" s="353">
        <v>3.1209119790693199E-2</v>
      </c>
    </row>
    <row r="280" spans="2:5">
      <c r="B280" s="375">
        <v>42059</v>
      </c>
      <c r="C280" s="352">
        <v>913.7</v>
      </c>
      <c r="D280" s="351">
        <f t="shared" si="7"/>
        <v>0.15402589201136729</v>
      </c>
      <c r="E280" s="353">
        <v>3.1089544659482108E-2</v>
      </c>
    </row>
    <row r="281" spans="2:5">
      <c r="B281" s="375">
        <v>42397</v>
      </c>
      <c r="C281" s="352">
        <v>791.75</v>
      </c>
      <c r="D281" s="351">
        <f t="shared" si="7"/>
        <v>0.10148859209794109</v>
      </c>
      <c r="E281" s="353">
        <v>3.1058731605677854E-2</v>
      </c>
    </row>
    <row r="282" spans="2:5">
      <c r="B282" s="375">
        <v>41478</v>
      </c>
      <c r="C282" s="352">
        <v>718.8</v>
      </c>
      <c r="D282" s="351">
        <f t="shared" si="7"/>
        <v>2.3200923787528867</v>
      </c>
      <c r="E282" s="353">
        <v>3.1055009682277816E-2</v>
      </c>
    </row>
    <row r="283" spans="2:5">
      <c r="B283" s="375">
        <v>36900</v>
      </c>
      <c r="C283" s="352">
        <v>216.5</v>
      </c>
      <c r="D283" s="351">
        <f t="shared" si="7"/>
        <v>0.16304055868922909</v>
      </c>
      <c r="E283" s="353">
        <v>3.0952380952380953E-2</v>
      </c>
    </row>
    <row r="284" spans="2:5">
      <c r="B284" s="375">
        <v>37510</v>
      </c>
      <c r="C284" s="352">
        <v>186.15</v>
      </c>
      <c r="D284" s="351">
        <f t="shared" si="7"/>
        <v>-0.26086956521739124</v>
      </c>
      <c r="E284" s="353">
        <v>3.073089700996684E-2</v>
      </c>
    </row>
    <row r="285" spans="2:5">
      <c r="B285" s="375">
        <v>36775</v>
      </c>
      <c r="C285" s="352">
        <v>251.85</v>
      </c>
      <c r="D285" s="351">
        <f t="shared" si="7"/>
        <v>0.89717514124293785</v>
      </c>
      <c r="E285" s="353">
        <v>3.0693677102516883E-2</v>
      </c>
    </row>
    <row r="286" spans="2:5">
      <c r="B286" s="375">
        <v>38296</v>
      </c>
      <c r="C286" s="352">
        <v>132.75</v>
      </c>
      <c r="D286" s="351">
        <f t="shared" si="7"/>
        <v>-0.2184280247277009</v>
      </c>
      <c r="E286" s="353">
        <v>3.0667701863353946E-2</v>
      </c>
    </row>
    <row r="287" spans="2:5">
      <c r="B287" s="375">
        <v>38618</v>
      </c>
      <c r="C287" s="352">
        <v>169.85</v>
      </c>
      <c r="D287" s="351">
        <f t="shared" si="7"/>
        <v>-4.2289258528333803E-2</v>
      </c>
      <c r="E287" s="353">
        <v>3.0643203883495038E-2</v>
      </c>
    </row>
    <row r="288" spans="2:5">
      <c r="B288" s="375">
        <v>36818</v>
      </c>
      <c r="C288" s="352">
        <v>177.35</v>
      </c>
      <c r="D288" s="351">
        <f t="shared" si="7"/>
        <v>-0.29623015873015873</v>
      </c>
      <c r="E288" s="353">
        <v>3.0505520046484602E-2</v>
      </c>
    </row>
    <row r="289" spans="2:5">
      <c r="B289" s="375">
        <v>38786</v>
      </c>
      <c r="C289" s="352">
        <v>252</v>
      </c>
      <c r="D289" s="351">
        <f t="shared" si="7"/>
        <v>-0.70326758904916098</v>
      </c>
      <c r="E289" s="353">
        <v>3.0464117767327697E-2</v>
      </c>
    </row>
    <row r="290" spans="2:5">
      <c r="B290" s="375">
        <v>42431</v>
      </c>
      <c r="C290" s="352">
        <v>849.25</v>
      </c>
      <c r="D290" s="351">
        <f t="shared" si="7"/>
        <v>5.8681763040841082</v>
      </c>
      <c r="E290" s="353">
        <v>3.0455620942789568E-2</v>
      </c>
    </row>
    <row r="291" spans="2:5">
      <c r="B291" s="375">
        <v>38245</v>
      </c>
      <c r="C291" s="352">
        <v>123.65</v>
      </c>
      <c r="D291" s="351">
        <f t="shared" si="7"/>
        <v>-0.38144072036018006</v>
      </c>
      <c r="E291" s="353">
        <v>3.0416666666666713E-2</v>
      </c>
    </row>
    <row r="292" spans="2:5">
      <c r="B292" s="375">
        <v>36907</v>
      </c>
      <c r="C292" s="352">
        <v>199.9</v>
      </c>
      <c r="D292" s="351">
        <f t="shared" si="7"/>
        <v>-0.91706770660471293</v>
      </c>
      <c r="E292" s="353">
        <v>3.0412371134020649E-2</v>
      </c>
    </row>
    <row r="293" spans="2:5">
      <c r="B293" s="375">
        <v>45845</v>
      </c>
      <c r="C293" s="352">
        <v>2410.4</v>
      </c>
      <c r="D293" s="351">
        <f t="shared" si="7"/>
        <v>8.7904142973192538</v>
      </c>
      <c r="E293" s="353">
        <v>3.0393707519343352E-2</v>
      </c>
    </row>
    <row r="294" spans="2:5">
      <c r="B294" s="375">
        <v>36773</v>
      </c>
      <c r="C294" s="352">
        <v>246.2</v>
      </c>
      <c r="D294" s="351">
        <f t="shared" si="7"/>
        <v>0.21221073362875428</v>
      </c>
      <c r="E294" s="353">
        <v>3.0341075538815654E-2</v>
      </c>
    </row>
    <row r="295" spans="2:5">
      <c r="B295" s="375">
        <v>38030</v>
      </c>
      <c r="C295" s="352">
        <v>203.1</v>
      </c>
      <c r="D295" s="351">
        <f t="shared" si="7"/>
        <v>-0.84263743075194675</v>
      </c>
      <c r="E295" s="353">
        <v>3.0180065939639809E-2</v>
      </c>
    </row>
    <row r="296" spans="2:5">
      <c r="B296" s="375">
        <v>43049</v>
      </c>
      <c r="C296" s="352">
        <v>1290.6500000000001</v>
      </c>
      <c r="D296" s="351">
        <f t="shared" si="7"/>
        <v>5.5085728693898135</v>
      </c>
      <c r="E296" s="353">
        <v>3.01300981722404E-2</v>
      </c>
    </row>
    <row r="297" spans="2:5">
      <c r="B297" s="375">
        <v>39314</v>
      </c>
      <c r="C297" s="352">
        <v>198.3</v>
      </c>
      <c r="D297" s="351">
        <f t="shared" si="7"/>
        <v>-0.90905338470005503</v>
      </c>
      <c r="E297" s="353">
        <v>3.0129870129870191E-2</v>
      </c>
    </row>
    <row r="298" spans="2:5">
      <c r="B298" s="375">
        <v>44691</v>
      </c>
      <c r="C298" s="352">
        <v>2180.4</v>
      </c>
      <c r="D298" s="351">
        <f t="shared" si="7"/>
        <v>8.1690496215306982</v>
      </c>
      <c r="E298" s="353">
        <v>3.0118347388562113E-2</v>
      </c>
    </row>
    <row r="299" spans="2:5">
      <c r="B299" s="375">
        <v>39658</v>
      </c>
      <c r="C299" s="352">
        <v>237.8</v>
      </c>
      <c r="D299" s="351">
        <f t="shared" si="7"/>
        <v>-0.29811097992916175</v>
      </c>
      <c r="E299" s="353">
        <v>3.0106129521334273E-2</v>
      </c>
    </row>
    <row r="300" spans="2:5">
      <c r="B300" s="375">
        <v>40813</v>
      </c>
      <c r="C300" s="352">
        <v>338.8</v>
      </c>
      <c r="D300" s="351">
        <f t="shared" si="7"/>
        <v>-0.68402891116810449</v>
      </c>
      <c r="E300" s="353">
        <v>3.010033444816064E-2</v>
      </c>
    </row>
    <row r="301" spans="2:5">
      <c r="B301" s="375">
        <v>42884</v>
      </c>
      <c r="C301" s="352">
        <v>1072.25</v>
      </c>
      <c r="D301" s="351">
        <f t="shared" si="7"/>
        <v>4.3881909547738696</v>
      </c>
      <c r="E301" s="353">
        <v>3.0068687256832656E-2</v>
      </c>
    </row>
    <row r="302" spans="2:5">
      <c r="B302" s="375">
        <v>39398</v>
      </c>
      <c r="C302" s="352">
        <v>199</v>
      </c>
      <c r="D302" s="351">
        <f t="shared" si="7"/>
        <v>0.44464609800362975</v>
      </c>
      <c r="E302" s="353">
        <v>3.0020703933747471E-2</v>
      </c>
    </row>
    <row r="303" spans="2:5">
      <c r="B303" s="375">
        <v>38468</v>
      </c>
      <c r="C303" s="352">
        <v>137.75</v>
      </c>
      <c r="D303" s="351">
        <f t="shared" si="7"/>
        <v>-0.37570813505551781</v>
      </c>
      <c r="E303" s="353">
        <v>2.9906542056074768E-2</v>
      </c>
    </row>
    <row r="304" spans="2:5">
      <c r="B304" s="375">
        <v>37187</v>
      </c>
      <c r="C304" s="352">
        <v>220.65</v>
      </c>
      <c r="D304" s="351">
        <f t="shared" si="7"/>
        <v>0.1217590238942553</v>
      </c>
      <c r="E304" s="353">
        <v>2.9871645274212395E-2</v>
      </c>
    </row>
    <row r="305" spans="2:5">
      <c r="B305" s="375">
        <v>39163</v>
      </c>
      <c r="C305" s="352">
        <v>196.7</v>
      </c>
      <c r="D305" s="351">
        <f t="shared" si="7"/>
        <v>-0.30933988764044951</v>
      </c>
      <c r="E305" s="353">
        <v>2.9842931937172714E-2</v>
      </c>
    </row>
    <row r="306" spans="2:5">
      <c r="B306" s="375">
        <v>38828</v>
      </c>
      <c r="C306" s="352">
        <v>284.8</v>
      </c>
      <c r="D306" s="351">
        <f t="shared" si="7"/>
        <v>0.80882819942839013</v>
      </c>
      <c r="E306" s="353">
        <v>2.9831856807087324E-2</v>
      </c>
    </row>
    <row r="307" spans="2:5">
      <c r="B307" s="375">
        <v>37558</v>
      </c>
      <c r="C307" s="352">
        <v>157.44999999999999</v>
      </c>
      <c r="D307" s="351">
        <f t="shared" si="7"/>
        <v>-0.9245983286641285</v>
      </c>
      <c r="E307" s="353">
        <v>2.9758011772400148E-2</v>
      </c>
    </row>
    <row r="308" spans="2:5">
      <c r="B308" s="375">
        <v>43915</v>
      </c>
      <c r="C308" s="352">
        <v>2088.15</v>
      </c>
      <c r="D308" s="351">
        <f t="shared" si="7"/>
        <v>1.7328229289360033</v>
      </c>
      <c r="E308" s="353">
        <v>2.9735927213551391E-2</v>
      </c>
    </row>
    <row r="309" spans="2:5">
      <c r="B309" s="375">
        <v>41906</v>
      </c>
      <c r="C309" s="352">
        <v>764.1</v>
      </c>
      <c r="D309" s="351">
        <f t="shared" si="7"/>
        <v>-0.67977704670703853</v>
      </c>
      <c r="E309" s="353">
        <v>2.9714978775015253E-2</v>
      </c>
    </row>
    <row r="310" spans="2:5">
      <c r="B310" s="375">
        <v>43943</v>
      </c>
      <c r="C310" s="352">
        <v>2386.15</v>
      </c>
      <c r="D310" s="351">
        <f t="shared" si="7"/>
        <v>9.4885714285714293</v>
      </c>
      <c r="E310" s="353">
        <v>2.966686804177095E-2</v>
      </c>
    </row>
    <row r="311" spans="2:5">
      <c r="B311" s="375">
        <v>39507</v>
      </c>
      <c r="C311" s="352">
        <v>227.5</v>
      </c>
      <c r="D311" s="351">
        <f t="shared" si="7"/>
        <v>-0.13939852468318525</v>
      </c>
      <c r="E311" s="353">
        <v>2.9644715999094871E-2</v>
      </c>
    </row>
    <row r="312" spans="2:5">
      <c r="B312" s="375">
        <v>39974</v>
      </c>
      <c r="C312" s="352">
        <v>264.35000000000002</v>
      </c>
      <c r="D312" s="351">
        <f t="shared" si="7"/>
        <v>0.82814661134163237</v>
      </c>
      <c r="E312" s="353">
        <v>2.9600778967867666E-2</v>
      </c>
    </row>
    <row r="313" spans="2:5">
      <c r="B313" s="375">
        <v>38321</v>
      </c>
      <c r="C313" s="352">
        <v>144.6</v>
      </c>
      <c r="D313" s="351">
        <f t="shared" si="7"/>
        <v>-0.95050995961393669</v>
      </c>
      <c r="E313" s="353">
        <v>2.9547881808472808E-2</v>
      </c>
    </row>
    <row r="314" spans="2:5">
      <c r="B314" s="375">
        <v>45544</v>
      </c>
      <c r="C314" s="352">
        <v>2921.8</v>
      </c>
      <c r="D314" s="351">
        <f t="shared" si="7"/>
        <v>14.186070686070686</v>
      </c>
      <c r="E314" s="353">
        <v>2.9183324820796552E-2</v>
      </c>
    </row>
    <row r="315" spans="2:5">
      <c r="B315" s="375">
        <v>37970</v>
      </c>
      <c r="C315" s="352">
        <v>192.4</v>
      </c>
      <c r="D315" s="351">
        <f t="shared" si="7"/>
        <v>-0.51609657947686116</v>
      </c>
      <c r="E315" s="353">
        <v>2.915217972719988E-2</v>
      </c>
    </row>
    <row r="316" spans="2:5">
      <c r="B316" s="375">
        <v>40925</v>
      </c>
      <c r="C316" s="352">
        <v>397.6</v>
      </c>
      <c r="D316" s="351">
        <f t="shared" si="7"/>
        <v>0.41193181818181812</v>
      </c>
      <c r="E316" s="353">
        <v>2.9118674776756826E-2</v>
      </c>
    </row>
    <row r="317" spans="2:5">
      <c r="B317" s="375">
        <v>40646</v>
      </c>
      <c r="C317" s="352">
        <v>281.60000000000002</v>
      </c>
      <c r="D317" s="351">
        <f t="shared" si="7"/>
        <v>-0.51990452646833174</v>
      </c>
      <c r="E317" s="353">
        <v>2.9051708386625418E-2</v>
      </c>
    </row>
    <row r="318" spans="2:5">
      <c r="B318" s="375">
        <v>41676</v>
      </c>
      <c r="C318" s="352">
        <v>586.54999999999995</v>
      </c>
      <c r="D318" s="351">
        <f t="shared" si="7"/>
        <v>1.8179197693970692</v>
      </c>
      <c r="E318" s="353">
        <v>2.9035087719298167E-2</v>
      </c>
    </row>
    <row r="319" spans="2:5">
      <c r="B319" s="375">
        <v>39196</v>
      </c>
      <c r="C319" s="352">
        <v>208.15</v>
      </c>
      <c r="D319" s="351">
        <f t="shared" si="7"/>
        <v>-0.75935025145962198</v>
      </c>
      <c r="E319" s="353">
        <v>2.8917449332674216E-2</v>
      </c>
    </row>
    <row r="320" spans="2:5">
      <c r="B320" s="375">
        <v>42753</v>
      </c>
      <c r="C320" s="352">
        <v>864.95</v>
      </c>
      <c r="D320" s="351">
        <f t="shared" si="7"/>
        <v>-3.6482120975827113E-2</v>
      </c>
      <c r="E320" s="353">
        <v>2.8906203532980512E-2</v>
      </c>
    </row>
    <row r="321" spans="2:5">
      <c r="B321" s="375">
        <v>42473</v>
      </c>
      <c r="C321" s="352">
        <v>897.7</v>
      </c>
      <c r="D321" s="351">
        <f t="shared" si="7"/>
        <v>3.3440600048391</v>
      </c>
      <c r="E321" s="353">
        <v>2.8882521489971398E-2</v>
      </c>
    </row>
    <row r="322" spans="2:5">
      <c r="B322" s="375">
        <v>37062</v>
      </c>
      <c r="C322" s="352">
        <v>206.65</v>
      </c>
      <c r="D322" s="351">
        <f t="shared" si="7"/>
        <v>0.14741810105496952</v>
      </c>
      <c r="E322" s="353">
        <v>2.8877271595718255E-2</v>
      </c>
    </row>
    <row r="323" spans="2:5">
      <c r="B323" s="375">
        <v>38632</v>
      </c>
      <c r="C323" s="352">
        <v>180.1</v>
      </c>
      <c r="D323" s="351">
        <f t="shared" si="7"/>
        <v>7.2981829014000604E-2</v>
      </c>
      <c r="E323" s="353">
        <v>2.8848900314195843E-2</v>
      </c>
    </row>
    <row r="324" spans="2:5">
      <c r="B324" s="375">
        <v>37658</v>
      </c>
      <c r="C324" s="352">
        <v>167.85</v>
      </c>
      <c r="D324" s="351">
        <f t="shared" si="7"/>
        <v>-0.90335674804237687</v>
      </c>
      <c r="E324" s="353">
        <v>2.8807845540913198E-2</v>
      </c>
    </row>
    <row r="325" spans="2:5">
      <c r="B325" s="375">
        <v>43602</v>
      </c>
      <c r="C325" s="352">
        <v>1736.8</v>
      </c>
      <c r="D325" s="351">
        <f t="shared" si="7"/>
        <v>9.0017276130146833</v>
      </c>
      <c r="E325" s="353">
        <v>2.8788058286932774E-2</v>
      </c>
    </row>
    <row r="326" spans="2:5">
      <c r="B326" s="375">
        <v>36824</v>
      </c>
      <c r="C326" s="352">
        <v>173.65</v>
      </c>
      <c r="D326" s="351">
        <f t="shared" si="7"/>
        <v>-0.93798989412037781</v>
      </c>
      <c r="E326" s="353">
        <v>2.8732227488151622E-2</v>
      </c>
    </row>
    <row r="327" spans="2:5">
      <c r="B327" s="375">
        <v>44459</v>
      </c>
      <c r="C327" s="352">
        <v>2800.35</v>
      </c>
      <c r="D327" s="351">
        <f t="shared" si="7"/>
        <v>2.4629938786866998</v>
      </c>
      <c r="E327" s="353">
        <v>2.8689503168334983E-2</v>
      </c>
    </row>
    <row r="328" spans="2:5">
      <c r="B328" s="375">
        <v>41974</v>
      </c>
      <c r="C328" s="352">
        <v>808.65</v>
      </c>
      <c r="D328" s="351">
        <f t="shared" si="7"/>
        <v>1.6203823720025921</v>
      </c>
      <c r="E328" s="353">
        <v>2.868591782215997E-2</v>
      </c>
    </row>
    <row r="329" spans="2:5">
      <c r="B329" s="375">
        <v>40689</v>
      </c>
      <c r="C329" s="352">
        <v>308.60000000000002</v>
      </c>
      <c r="D329" s="351">
        <f t="shared" ref="D329:D392" si="8">(C329-C330)/C330</f>
        <v>1.0216180805764823</v>
      </c>
      <c r="E329" s="353">
        <v>2.8666666666666743E-2</v>
      </c>
    </row>
    <row r="330" spans="2:5">
      <c r="B330" s="375">
        <v>38524</v>
      </c>
      <c r="C330" s="352">
        <v>152.65</v>
      </c>
      <c r="D330" s="351">
        <f t="shared" si="8"/>
        <v>-0.91702451486655423</v>
      </c>
      <c r="E330" s="353">
        <v>2.8638814016172506E-2</v>
      </c>
    </row>
    <row r="331" spans="2:5">
      <c r="B331" s="375">
        <v>43619</v>
      </c>
      <c r="C331" s="352">
        <v>1839.7</v>
      </c>
      <c r="D331" s="351">
        <f t="shared" si="8"/>
        <v>6.3641021535505571</v>
      </c>
      <c r="E331" s="353">
        <v>2.862734134749793E-2</v>
      </c>
    </row>
    <row r="332" spans="2:5">
      <c r="B332" s="375">
        <v>36642</v>
      </c>
      <c r="C332" s="352">
        <v>249.82</v>
      </c>
      <c r="D332" s="351">
        <f t="shared" si="8"/>
        <v>-0.88603622097532053</v>
      </c>
      <c r="E332" s="353">
        <v>2.8616132087124751E-2</v>
      </c>
    </row>
    <row r="333" spans="2:5">
      <c r="B333" s="375">
        <v>44147</v>
      </c>
      <c r="C333" s="352">
        <v>2192.1</v>
      </c>
      <c r="D333" s="351">
        <f t="shared" si="8"/>
        <v>8.0006158899609936</v>
      </c>
      <c r="E333" s="353">
        <v>2.8599582385097161E-2</v>
      </c>
    </row>
    <row r="334" spans="2:5">
      <c r="B334" s="375">
        <v>38863</v>
      </c>
      <c r="C334" s="352">
        <v>243.55</v>
      </c>
      <c r="D334" s="351">
        <f t="shared" si="8"/>
        <v>-0.84483307849133538</v>
      </c>
      <c r="E334" s="353">
        <v>2.8505067567567568E-2</v>
      </c>
    </row>
    <row r="335" spans="2:5">
      <c r="B335" s="375">
        <v>43385</v>
      </c>
      <c r="C335" s="352">
        <v>1569.6</v>
      </c>
      <c r="D335" s="351">
        <f t="shared" si="8"/>
        <v>3.7163461538461537</v>
      </c>
      <c r="E335" s="353">
        <v>2.8504029880086497E-2</v>
      </c>
    </row>
    <row r="336" spans="2:5">
      <c r="B336" s="375">
        <v>40723</v>
      </c>
      <c r="C336" s="352">
        <v>332.8</v>
      </c>
      <c r="D336" s="351">
        <f t="shared" si="8"/>
        <v>-0.87043021218610073</v>
      </c>
      <c r="E336" s="353">
        <v>2.8430160692212571E-2</v>
      </c>
    </row>
    <row r="337" spans="2:5">
      <c r="B337" s="375">
        <v>44757</v>
      </c>
      <c r="C337" s="352">
        <v>2568.5</v>
      </c>
      <c r="D337" s="351">
        <f t="shared" si="8"/>
        <v>3.3048688510852258</v>
      </c>
      <c r="E337" s="353">
        <v>2.8304908319320927E-2</v>
      </c>
    </row>
    <row r="338" spans="2:5">
      <c r="B338" s="375">
        <v>41596</v>
      </c>
      <c r="C338" s="352">
        <v>596.65</v>
      </c>
      <c r="D338" s="351">
        <f t="shared" si="8"/>
        <v>1.7095821980018167</v>
      </c>
      <c r="E338" s="353">
        <v>2.8263679448513532E-2</v>
      </c>
    </row>
    <row r="339" spans="2:5">
      <c r="B339" s="375">
        <v>39499</v>
      </c>
      <c r="C339" s="352">
        <v>220.2</v>
      </c>
      <c r="D339" s="351">
        <f t="shared" si="8"/>
        <v>1.4279134039613057E-2</v>
      </c>
      <c r="E339" s="353">
        <v>2.8251225776324926E-2</v>
      </c>
    </row>
    <row r="340" spans="2:5">
      <c r="B340" s="375">
        <v>39496</v>
      </c>
      <c r="C340" s="352">
        <v>217.1</v>
      </c>
      <c r="D340" s="351">
        <f t="shared" si="8"/>
        <v>-0.90663971789799613</v>
      </c>
      <c r="E340" s="353">
        <v>2.8179019654274159E-2</v>
      </c>
    </row>
    <row r="341" spans="2:5">
      <c r="B341" s="375">
        <v>44582</v>
      </c>
      <c r="C341" s="352">
        <v>2325.4</v>
      </c>
      <c r="D341" s="351">
        <f t="shared" si="8"/>
        <v>9.3099091110618488</v>
      </c>
      <c r="E341" s="353">
        <v>2.8119197099655099E-2</v>
      </c>
    </row>
    <row r="342" spans="2:5">
      <c r="B342" s="375">
        <v>40252</v>
      </c>
      <c r="C342" s="352">
        <v>225.55</v>
      </c>
      <c r="D342" s="351">
        <f t="shared" si="8"/>
        <v>2.4761472058155463E-2</v>
      </c>
      <c r="E342" s="353">
        <v>2.8030993618960828E-2</v>
      </c>
    </row>
    <row r="343" spans="2:5">
      <c r="B343" s="375">
        <v>39643</v>
      </c>
      <c r="C343" s="352">
        <v>220.1</v>
      </c>
      <c r="D343" s="351">
        <f t="shared" si="8"/>
        <v>-7.7148846960167744E-2</v>
      </c>
      <c r="E343" s="353">
        <v>2.802428771602055E-2</v>
      </c>
    </row>
    <row r="344" spans="2:5">
      <c r="B344" s="375">
        <v>40263</v>
      </c>
      <c r="C344" s="352">
        <v>238.5</v>
      </c>
      <c r="D344" s="351">
        <f t="shared" si="8"/>
        <v>-0.39650809716599189</v>
      </c>
      <c r="E344" s="353">
        <v>2.8017241379310345E-2</v>
      </c>
    </row>
    <row r="345" spans="2:5">
      <c r="B345" s="375">
        <v>40892</v>
      </c>
      <c r="C345" s="352">
        <v>395.2</v>
      </c>
      <c r="D345" s="351">
        <f t="shared" si="8"/>
        <v>0.67706344154466358</v>
      </c>
      <c r="E345" s="353">
        <v>2.7962023670178176E-2</v>
      </c>
    </row>
    <row r="346" spans="2:5">
      <c r="B346" s="375">
        <v>38973</v>
      </c>
      <c r="C346" s="352">
        <v>235.65</v>
      </c>
      <c r="D346" s="351">
        <f t="shared" si="8"/>
        <v>-0.90348739581840143</v>
      </c>
      <c r="E346" s="353">
        <v>2.7917121046892063E-2</v>
      </c>
    </row>
    <row r="347" spans="2:5">
      <c r="B347" s="375">
        <v>45315</v>
      </c>
      <c r="C347" s="352">
        <v>2441.65</v>
      </c>
      <c r="D347" s="351">
        <f t="shared" si="8"/>
        <v>1.1733499488183721</v>
      </c>
      <c r="E347" s="353">
        <v>2.7825135231841006E-2</v>
      </c>
    </row>
    <row r="348" spans="2:5">
      <c r="B348" s="375">
        <v>42907</v>
      </c>
      <c r="C348" s="352">
        <v>1123.45</v>
      </c>
      <c r="D348" s="351">
        <f t="shared" si="8"/>
        <v>0.37022807659470675</v>
      </c>
      <c r="E348" s="353">
        <v>2.781208544897314E-2</v>
      </c>
    </row>
    <row r="349" spans="2:5">
      <c r="B349" s="375">
        <v>42696</v>
      </c>
      <c r="C349" s="352">
        <v>819.9</v>
      </c>
      <c r="D349" s="351">
        <f t="shared" si="8"/>
        <v>2.1874198188391709</v>
      </c>
      <c r="E349" s="353">
        <v>2.7765590723910973E-2</v>
      </c>
    </row>
    <row r="350" spans="2:5">
      <c r="B350" s="375">
        <v>36675</v>
      </c>
      <c r="C350" s="352">
        <v>257.23</v>
      </c>
      <c r="D350" s="351">
        <f t="shared" si="8"/>
        <v>-0.71669144776694749</v>
      </c>
      <c r="E350" s="353">
        <v>2.7686775868957278E-2</v>
      </c>
    </row>
    <row r="351" spans="2:5">
      <c r="B351" s="375">
        <v>42100</v>
      </c>
      <c r="C351" s="352">
        <v>907.95</v>
      </c>
      <c r="D351" s="351">
        <f t="shared" si="8"/>
        <v>2.280758807588076</v>
      </c>
      <c r="E351" s="353">
        <v>2.767402376910022E-2</v>
      </c>
    </row>
    <row r="352" spans="2:5">
      <c r="B352" s="375">
        <v>40017</v>
      </c>
      <c r="C352" s="352">
        <v>276.75</v>
      </c>
      <c r="D352" s="351">
        <f t="shared" si="8"/>
        <v>-0.89324564110476778</v>
      </c>
      <c r="E352" s="353">
        <v>2.7664314890456697E-2</v>
      </c>
    </row>
    <row r="353" spans="2:5">
      <c r="B353" s="375">
        <v>45057</v>
      </c>
      <c r="C353" s="352">
        <v>2592.4</v>
      </c>
      <c r="D353" s="351">
        <f t="shared" si="8"/>
        <v>0.13200296930265062</v>
      </c>
      <c r="E353" s="353">
        <v>2.7629127522099447E-2</v>
      </c>
    </row>
    <row r="354" spans="2:5">
      <c r="B354" s="375">
        <v>44607</v>
      </c>
      <c r="C354" s="352">
        <v>2290.1</v>
      </c>
      <c r="D354" s="351">
        <f t="shared" si="8"/>
        <v>10.292406311637079</v>
      </c>
      <c r="E354" s="353">
        <v>2.7618855309506057E-2</v>
      </c>
    </row>
    <row r="355" spans="2:5">
      <c r="B355" s="375">
        <v>37418</v>
      </c>
      <c r="C355" s="352">
        <v>202.8</v>
      </c>
      <c r="D355" s="351">
        <f t="shared" si="8"/>
        <v>-9.2414410382635842E-2</v>
      </c>
      <c r="E355" s="353">
        <v>2.7615910818343133E-2</v>
      </c>
    </row>
    <row r="356" spans="2:5">
      <c r="B356" s="375">
        <v>37097</v>
      </c>
      <c r="C356" s="352">
        <v>223.45</v>
      </c>
      <c r="D356" s="351">
        <f t="shared" si="8"/>
        <v>-7.2051495016611386E-2</v>
      </c>
      <c r="E356" s="353">
        <v>2.7592550011496898E-2</v>
      </c>
    </row>
    <row r="357" spans="2:5">
      <c r="B357" s="375">
        <v>38924</v>
      </c>
      <c r="C357" s="352">
        <v>240.8</v>
      </c>
      <c r="D357" s="351">
        <f t="shared" si="8"/>
        <v>0.16921582908472943</v>
      </c>
      <c r="E357" s="353">
        <v>2.7522935779816588E-2</v>
      </c>
    </row>
    <row r="358" spans="2:5">
      <c r="B358" s="375">
        <v>39128</v>
      </c>
      <c r="C358" s="352">
        <v>205.95</v>
      </c>
      <c r="D358" s="351">
        <f t="shared" si="8"/>
        <v>-0.9168214862681745</v>
      </c>
      <c r="E358" s="353">
        <v>2.7438263906211027E-2</v>
      </c>
    </row>
    <row r="359" spans="2:5">
      <c r="B359" s="375">
        <v>44295</v>
      </c>
      <c r="C359" s="352">
        <v>2476</v>
      </c>
      <c r="D359" s="351">
        <f t="shared" si="8"/>
        <v>8.3065213305769579</v>
      </c>
      <c r="E359" s="353">
        <v>2.7428524005145404E-2</v>
      </c>
    </row>
    <row r="360" spans="2:5">
      <c r="B360" s="375">
        <v>39990</v>
      </c>
      <c r="C360" s="352">
        <v>266.05</v>
      </c>
      <c r="D360" s="351">
        <f t="shared" si="8"/>
        <v>-0.33719481813652213</v>
      </c>
      <c r="E360" s="353">
        <v>2.7418420544506751E-2</v>
      </c>
    </row>
    <row r="361" spans="2:5">
      <c r="B361" s="375">
        <v>40942</v>
      </c>
      <c r="C361" s="352">
        <v>401.4</v>
      </c>
      <c r="D361" s="351">
        <f t="shared" si="8"/>
        <v>-0.68641849927737197</v>
      </c>
      <c r="E361" s="353">
        <v>2.7386741745584819E-2</v>
      </c>
    </row>
    <row r="362" spans="2:5">
      <c r="B362" s="375">
        <v>42996</v>
      </c>
      <c r="C362" s="352">
        <v>1280.05</v>
      </c>
      <c r="D362" s="351">
        <f t="shared" si="8"/>
        <v>1.2398075240594926</v>
      </c>
      <c r="E362" s="353">
        <v>2.7327447833065774E-2</v>
      </c>
    </row>
    <row r="363" spans="2:5">
      <c r="B363" s="375">
        <v>41771</v>
      </c>
      <c r="C363" s="352">
        <v>571.5</v>
      </c>
      <c r="D363" s="351">
        <f t="shared" si="8"/>
        <v>-0.67978708502591401</v>
      </c>
      <c r="E363" s="353">
        <v>2.7323386661873172E-2</v>
      </c>
    </row>
    <row r="364" spans="2:5">
      <c r="B364" s="375">
        <v>43329</v>
      </c>
      <c r="C364" s="352">
        <v>1784.75</v>
      </c>
      <c r="D364" s="351">
        <f t="shared" si="8"/>
        <v>6.7479921858042111</v>
      </c>
      <c r="E364" s="353">
        <v>2.725336710026471E-2</v>
      </c>
    </row>
    <row r="365" spans="2:5">
      <c r="B365" s="375">
        <v>37295</v>
      </c>
      <c r="C365" s="352">
        <v>230.35</v>
      </c>
      <c r="D365" s="351">
        <f t="shared" si="8"/>
        <v>-1.7068487305312567E-2</v>
      </c>
      <c r="E365" s="353">
        <v>2.7201783723522829E-2</v>
      </c>
    </row>
    <row r="366" spans="2:5">
      <c r="B366" s="375">
        <v>38923</v>
      </c>
      <c r="C366" s="352">
        <v>234.35</v>
      </c>
      <c r="D366" s="351">
        <f t="shared" si="8"/>
        <v>-1.7400419287211765E-2</v>
      </c>
      <c r="E366" s="353">
        <v>2.7175104098180972E-2</v>
      </c>
    </row>
    <row r="367" spans="2:5">
      <c r="B367" s="375">
        <v>37328</v>
      </c>
      <c r="C367" s="352">
        <v>238.5</v>
      </c>
      <c r="D367" s="351">
        <f t="shared" si="8"/>
        <v>-0.91059211636145532</v>
      </c>
      <c r="E367" s="353">
        <v>2.7131782945736486E-2</v>
      </c>
    </row>
    <row r="368" spans="2:5">
      <c r="B368" s="375">
        <v>44943</v>
      </c>
      <c r="C368" s="352">
        <v>2667.55</v>
      </c>
      <c r="D368" s="351">
        <f t="shared" si="8"/>
        <v>12.81076883251359</v>
      </c>
      <c r="E368" s="353">
        <v>2.7126410226791527E-2</v>
      </c>
    </row>
    <row r="369" spans="2:5">
      <c r="B369" s="375">
        <v>37853</v>
      </c>
      <c r="C369" s="352">
        <v>193.15</v>
      </c>
      <c r="D369" s="351">
        <f t="shared" si="8"/>
        <v>-0.91695866205206467</v>
      </c>
      <c r="E369" s="353">
        <v>2.7120446689710153E-2</v>
      </c>
    </row>
    <row r="370" spans="2:5">
      <c r="B370" s="375">
        <v>44701</v>
      </c>
      <c r="C370" s="352">
        <v>2325.9499999999998</v>
      </c>
      <c r="D370" s="351">
        <f t="shared" si="8"/>
        <v>5.7654159394997082</v>
      </c>
      <c r="E370" s="353">
        <v>2.7113554569340323E-2</v>
      </c>
    </row>
    <row r="371" spans="2:5">
      <c r="B371" s="375">
        <v>40815</v>
      </c>
      <c r="C371" s="352">
        <v>343.8</v>
      </c>
      <c r="D371" s="351">
        <f t="shared" si="8"/>
        <v>0.94292172930206297</v>
      </c>
      <c r="E371" s="353">
        <v>2.7035100821508621E-2</v>
      </c>
    </row>
    <row r="372" spans="2:5">
      <c r="B372" s="375">
        <v>38680</v>
      </c>
      <c r="C372" s="352">
        <v>176.95</v>
      </c>
      <c r="D372" s="351">
        <f t="shared" si="8"/>
        <v>-0.92873253050867943</v>
      </c>
      <c r="E372" s="353">
        <v>2.6987811955890756E-2</v>
      </c>
    </row>
    <row r="373" spans="2:5">
      <c r="B373" s="375">
        <v>44365</v>
      </c>
      <c r="C373" s="352">
        <v>2482.9</v>
      </c>
      <c r="D373" s="351">
        <f t="shared" si="8"/>
        <v>13.306539902045518</v>
      </c>
      <c r="E373" s="353">
        <v>2.6967779294370799E-2</v>
      </c>
    </row>
    <row r="374" spans="2:5">
      <c r="B374" s="375">
        <v>36829</v>
      </c>
      <c r="C374" s="352">
        <v>173.55</v>
      </c>
      <c r="D374" s="351">
        <f t="shared" si="8"/>
        <v>-0.78876582278481</v>
      </c>
      <c r="E374" s="353">
        <v>2.692307692307699E-2</v>
      </c>
    </row>
    <row r="375" spans="2:5">
      <c r="B375" s="375">
        <v>42403</v>
      </c>
      <c r="C375" s="352">
        <v>821.6</v>
      </c>
      <c r="D375" s="351">
        <f t="shared" si="8"/>
        <v>3.6235227912211601</v>
      </c>
      <c r="E375" s="353">
        <v>2.6871641044869391E-2</v>
      </c>
    </row>
    <row r="376" spans="2:5">
      <c r="B376" s="375">
        <v>37596</v>
      </c>
      <c r="C376" s="352">
        <v>177.7</v>
      </c>
      <c r="D376" s="351">
        <f t="shared" si="8"/>
        <v>-0.29019372877970845</v>
      </c>
      <c r="E376" s="353">
        <v>2.6870846576133933E-2</v>
      </c>
    </row>
    <row r="377" spans="2:5">
      <c r="B377" s="375">
        <v>38978</v>
      </c>
      <c r="C377" s="352">
        <v>250.35</v>
      </c>
      <c r="D377" s="351">
        <f t="shared" si="8"/>
        <v>-0.10365198711063378</v>
      </c>
      <c r="E377" s="353">
        <v>2.6866283839212399E-2</v>
      </c>
    </row>
    <row r="378" spans="2:5">
      <c r="B378" s="375">
        <v>38810</v>
      </c>
      <c r="C378" s="352">
        <v>279.3</v>
      </c>
      <c r="D378" s="351">
        <f t="shared" si="8"/>
        <v>0.45696400625978106</v>
      </c>
      <c r="E378" s="353">
        <v>2.683823529411769E-2</v>
      </c>
    </row>
    <row r="379" spans="2:5">
      <c r="B379" s="375">
        <v>38684</v>
      </c>
      <c r="C379" s="352">
        <v>191.7</v>
      </c>
      <c r="D379" s="351">
        <f t="shared" si="8"/>
        <v>-0.89813486370157813</v>
      </c>
      <c r="E379" s="353">
        <v>2.6780931976432783E-2</v>
      </c>
    </row>
    <row r="380" spans="2:5">
      <c r="B380" s="375">
        <v>43707</v>
      </c>
      <c r="C380" s="352">
        <v>1881.9</v>
      </c>
      <c r="D380" s="351">
        <f t="shared" si="8"/>
        <v>9.4058612109483004</v>
      </c>
      <c r="E380" s="353">
        <v>2.6705583894814394E-2</v>
      </c>
    </row>
    <row r="381" spans="2:5">
      <c r="B381" s="375">
        <v>38622</v>
      </c>
      <c r="C381" s="352">
        <v>180.85</v>
      </c>
      <c r="D381" s="351">
        <f t="shared" si="8"/>
        <v>-0.18480955600631058</v>
      </c>
      <c r="E381" s="353">
        <v>2.6681805279591193E-2</v>
      </c>
    </row>
    <row r="382" spans="2:5">
      <c r="B382" s="375">
        <v>37119</v>
      </c>
      <c r="C382" s="352">
        <v>221.85</v>
      </c>
      <c r="D382" s="351">
        <f t="shared" si="8"/>
        <v>-0.7974619984479846</v>
      </c>
      <c r="E382" s="353">
        <v>2.6608051827857474E-2</v>
      </c>
    </row>
    <row r="383" spans="2:5">
      <c r="B383" s="375">
        <v>42887</v>
      </c>
      <c r="C383" s="352">
        <v>1095.3499999999999</v>
      </c>
      <c r="D383" s="351">
        <f t="shared" si="8"/>
        <v>-0.36149810550859812</v>
      </c>
      <c r="E383" s="353">
        <v>2.6569821930646588E-2</v>
      </c>
    </row>
    <row r="384" spans="2:5">
      <c r="B384" s="375">
        <v>43418</v>
      </c>
      <c r="C384" s="352">
        <v>1715.5</v>
      </c>
      <c r="D384" s="351">
        <f t="shared" si="8"/>
        <v>5.7712650483520829</v>
      </c>
      <c r="E384" s="353">
        <v>2.6569325593920227E-2</v>
      </c>
    </row>
    <row r="385" spans="2:5">
      <c r="B385" s="375">
        <v>39840</v>
      </c>
      <c r="C385" s="352">
        <v>253.35</v>
      </c>
      <c r="D385" s="351">
        <f t="shared" si="8"/>
        <v>-0.89219148936170212</v>
      </c>
      <c r="E385" s="353">
        <v>2.6539708265802198E-2</v>
      </c>
    </row>
    <row r="386" spans="2:5">
      <c r="B386" s="375">
        <v>45756</v>
      </c>
      <c r="C386" s="352">
        <v>2350</v>
      </c>
      <c r="D386" s="351">
        <f t="shared" si="8"/>
        <v>7.5908799560479898E-2</v>
      </c>
      <c r="E386" s="353">
        <v>2.6537075461395655E-2</v>
      </c>
    </row>
    <row r="387" spans="2:5">
      <c r="B387" s="375">
        <v>44169</v>
      </c>
      <c r="C387" s="352">
        <v>2184.1999999999998</v>
      </c>
      <c r="D387" s="351">
        <f t="shared" si="8"/>
        <v>0.84110928478105107</v>
      </c>
      <c r="E387" s="353">
        <v>2.65303724591704E-2</v>
      </c>
    </row>
    <row r="388" spans="2:5">
      <c r="B388" s="375">
        <v>42963</v>
      </c>
      <c r="C388" s="352">
        <v>1186.3499999999999</v>
      </c>
      <c r="D388" s="351">
        <f t="shared" si="8"/>
        <v>4.2389048355045258</v>
      </c>
      <c r="E388" s="353">
        <v>2.6520723371116953E-2</v>
      </c>
    </row>
    <row r="389" spans="2:5">
      <c r="B389" s="375">
        <v>36979</v>
      </c>
      <c r="C389" s="352">
        <v>226.45</v>
      </c>
      <c r="D389" s="351">
        <f t="shared" si="8"/>
        <v>8.2456978967495223E-2</v>
      </c>
      <c r="E389" s="353">
        <v>2.6518585675430618E-2</v>
      </c>
    </row>
    <row r="390" spans="2:5">
      <c r="B390" s="375">
        <v>37383</v>
      </c>
      <c r="C390" s="352">
        <v>209.2</v>
      </c>
      <c r="D390" s="351">
        <f t="shared" si="8"/>
        <v>-0.11148863877681037</v>
      </c>
      <c r="E390" s="353">
        <v>2.6496565260058769E-2</v>
      </c>
    </row>
    <row r="391" spans="2:5">
      <c r="B391" s="375">
        <v>39888</v>
      </c>
      <c r="C391" s="352">
        <v>235.45</v>
      </c>
      <c r="D391" s="351">
        <f t="shared" si="8"/>
        <v>-0.70198088728561481</v>
      </c>
      <c r="E391" s="353">
        <v>2.6373147340889202E-2</v>
      </c>
    </row>
    <row r="392" spans="2:5">
      <c r="B392" s="375">
        <v>41970</v>
      </c>
      <c r="C392" s="352">
        <v>790.05</v>
      </c>
      <c r="D392" s="351">
        <f t="shared" si="8"/>
        <v>2.2166849883962376</v>
      </c>
      <c r="E392" s="353">
        <v>2.6372198765833004E-2</v>
      </c>
    </row>
    <row r="393" spans="2:5">
      <c r="B393" s="375">
        <v>36655</v>
      </c>
      <c r="C393" s="352">
        <v>245.61</v>
      </c>
      <c r="D393" s="351">
        <f t="shared" ref="D393:D456" si="9">(C393-C394)/C394</f>
        <v>0.70503297466157577</v>
      </c>
      <c r="E393" s="353">
        <v>2.6368575010447145E-2</v>
      </c>
    </row>
    <row r="394" spans="2:5">
      <c r="B394" s="375">
        <v>37741</v>
      </c>
      <c r="C394" s="352">
        <v>144.05000000000001</v>
      </c>
      <c r="D394" s="351">
        <f t="shared" si="9"/>
        <v>-0.94650450283167753</v>
      </c>
      <c r="E394" s="353">
        <v>2.6362664766654914E-2</v>
      </c>
    </row>
    <row r="395" spans="2:5">
      <c r="B395" s="375">
        <v>44826</v>
      </c>
      <c r="C395" s="352">
        <v>2692.75</v>
      </c>
      <c r="D395" s="351">
        <f t="shared" si="9"/>
        <v>2.2310415166786655</v>
      </c>
      <c r="E395" s="353">
        <v>2.635691416374451E-2</v>
      </c>
    </row>
    <row r="396" spans="2:5">
      <c r="B396" s="375">
        <v>42339</v>
      </c>
      <c r="C396" s="352">
        <v>833.4</v>
      </c>
      <c r="D396" s="351">
        <f t="shared" si="9"/>
        <v>2.9980810745982254</v>
      </c>
      <c r="E396" s="353">
        <v>2.6354679802955638E-2</v>
      </c>
    </row>
    <row r="397" spans="2:5">
      <c r="B397" s="375">
        <v>37368</v>
      </c>
      <c r="C397" s="352">
        <v>208.45</v>
      </c>
      <c r="D397" s="351">
        <f t="shared" si="9"/>
        <v>0.40607082630691393</v>
      </c>
      <c r="E397" s="353">
        <v>2.6341703594288501E-2</v>
      </c>
    </row>
    <row r="398" spans="2:5">
      <c r="B398" s="375">
        <v>38072</v>
      </c>
      <c r="C398" s="352">
        <v>148.25</v>
      </c>
      <c r="D398" s="351">
        <f t="shared" si="9"/>
        <v>-0.38242032909810458</v>
      </c>
      <c r="E398" s="353">
        <v>2.6306680512288069E-2</v>
      </c>
    </row>
    <row r="399" spans="2:5">
      <c r="B399" s="375">
        <v>40315</v>
      </c>
      <c r="C399" s="352">
        <v>240.05</v>
      </c>
      <c r="D399" s="351">
        <f t="shared" si="9"/>
        <v>0.10673121254034119</v>
      </c>
      <c r="E399" s="353">
        <v>2.6293287729799084E-2</v>
      </c>
    </row>
    <row r="400" spans="2:5">
      <c r="B400" s="375">
        <v>36964</v>
      </c>
      <c r="C400" s="352">
        <v>216.9</v>
      </c>
      <c r="D400" s="351">
        <f t="shared" si="9"/>
        <v>-0.89939469839281982</v>
      </c>
      <c r="E400" s="353">
        <v>2.6259758694109351E-2</v>
      </c>
    </row>
    <row r="401" spans="2:5">
      <c r="B401" s="375">
        <v>44005</v>
      </c>
      <c r="C401" s="352">
        <v>2155.9499999999998</v>
      </c>
      <c r="D401" s="351">
        <f t="shared" si="9"/>
        <v>9.6995037220843656</v>
      </c>
      <c r="E401" s="353">
        <v>2.6251904036557326E-2</v>
      </c>
    </row>
    <row r="402" spans="2:5">
      <c r="B402" s="375">
        <v>39633</v>
      </c>
      <c r="C402" s="352">
        <v>201.5</v>
      </c>
      <c r="D402" s="351">
        <f t="shared" si="9"/>
        <v>-0.75183200936018224</v>
      </c>
      <c r="E402" s="353">
        <v>2.6228673287496847E-2</v>
      </c>
    </row>
    <row r="403" spans="2:5">
      <c r="B403" s="375">
        <v>42332</v>
      </c>
      <c r="C403" s="352">
        <v>811.95</v>
      </c>
      <c r="D403" s="351">
        <f t="shared" si="9"/>
        <v>3.3676707907477139</v>
      </c>
      <c r="E403" s="353">
        <v>2.6225985844287158E-2</v>
      </c>
    </row>
    <row r="404" spans="2:5">
      <c r="B404" s="375">
        <v>38628</v>
      </c>
      <c r="C404" s="352">
        <v>185.9</v>
      </c>
      <c r="D404" s="351">
        <f t="shared" si="9"/>
        <v>5.5350553505535055E-2</v>
      </c>
      <c r="E404" s="353">
        <v>2.6221363510902568E-2</v>
      </c>
    </row>
    <row r="405" spans="2:5">
      <c r="B405" s="375">
        <v>38610</v>
      </c>
      <c r="C405" s="352">
        <v>176.15</v>
      </c>
      <c r="D405" s="351">
        <f t="shared" si="9"/>
        <v>-0.92796237603517018</v>
      </c>
      <c r="E405" s="353">
        <v>2.621613748907661E-2</v>
      </c>
    </row>
    <row r="406" spans="2:5">
      <c r="B406" s="375">
        <v>45618</v>
      </c>
      <c r="C406" s="352">
        <v>2445.25</v>
      </c>
      <c r="D406" s="351">
        <f t="shared" si="9"/>
        <v>0.90841333021150406</v>
      </c>
      <c r="E406" s="353">
        <v>2.6208662078227217E-2</v>
      </c>
    </row>
    <row r="407" spans="2:5">
      <c r="B407" s="375">
        <v>43024</v>
      </c>
      <c r="C407" s="352">
        <v>1281.3</v>
      </c>
      <c r="D407" s="351">
        <f t="shared" si="9"/>
        <v>6.6908763505402167</v>
      </c>
      <c r="E407" s="353">
        <v>2.6189332051898166E-2</v>
      </c>
    </row>
    <row r="408" spans="2:5">
      <c r="B408" s="375">
        <v>38594</v>
      </c>
      <c r="C408" s="352">
        <v>166.6</v>
      </c>
      <c r="D408" s="351">
        <f t="shared" si="9"/>
        <v>-0.72446870090134785</v>
      </c>
      <c r="E408" s="353">
        <v>2.6178010471204188E-2</v>
      </c>
    </row>
    <row r="409" spans="2:5">
      <c r="B409" s="375">
        <v>41576</v>
      </c>
      <c r="C409" s="352">
        <v>604.65</v>
      </c>
      <c r="D409" s="351">
        <f t="shared" si="9"/>
        <v>3.3359627106489782</v>
      </c>
      <c r="E409" s="353">
        <v>2.6134917267713158E-2</v>
      </c>
    </row>
    <row r="410" spans="2:5">
      <c r="B410" s="375">
        <v>37739</v>
      </c>
      <c r="C410" s="352">
        <v>139.44999999999999</v>
      </c>
      <c r="D410" s="351">
        <f t="shared" si="9"/>
        <v>-0.77349143182002766</v>
      </c>
      <c r="E410" s="353">
        <v>2.6122148638704802E-2</v>
      </c>
    </row>
    <row r="411" spans="2:5">
      <c r="B411" s="375">
        <v>41498</v>
      </c>
      <c r="C411" s="352">
        <v>615.65</v>
      </c>
      <c r="D411" s="351">
        <f t="shared" si="9"/>
        <v>1.5236728837876614</v>
      </c>
      <c r="E411" s="353">
        <v>2.6083333333333295E-2</v>
      </c>
    </row>
    <row r="412" spans="2:5">
      <c r="B412" s="375">
        <v>39584</v>
      </c>
      <c r="C412" s="352">
        <v>243.95</v>
      </c>
      <c r="D412" s="351">
        <f t="shared" si="9"/>
        <v>-0.9028552086651801</v>
      </c>
      <c r="E412" s="353">
        <v>2.6077812828601426E-2</v>
      </c>
    </row>
    <row r="413" spans="2:5">
      <c r="B413" s="375">
        <v>45005</v>
      </c>
      <c r="C413" s="352">
        <v>2511.1999999999998</v>
      </c>
      <c r="D413" s="351">
        <f t="shared" si="9"/>
        <v>15.774883099532399</v>
      </c>
      <c r="E413" s="353">
        <v>2.6068480836806296E-2</v>
      </c>
    </row>
    <row r="414" spans="2:5">
      <c r="B414" s="375">
        <v>38516</v>
      </c>
      <c r="C414" s="352">
        <v>149.69999999999999</v>
      </c>
      <c r="D414" s="351">
        <f t="shared" si="9"/>
        <v>-0.94431735758522573</v>
      </c>
      <c r="E414" s="353">
        <v>2.6045236463330932E-2</v>
      </c>
    </row>
    <row r="415" spans="2:5">
      <c r="B415" s="375">
        <v>45489</v>
      </c>
      <c r="C415" s="352">
        <v>2688.45</v>
      </c>
      <c r="D415" s="351">
        <f t="shared" si="9"/>
        <v>22.428758169934639</v>
      </c>
      <c r="E415" s="353">
        <v>2.600847231233051E-2</v>
      </c>
    </row>
    <row r="416" spans="2:5">
      <c r="B416" s="375">
        <v>38237</v>
      </c>
      <c r="C416" s="352">
        <v>114.75</v>
      </c>
      <c r="D416" s="351">
        <f t="shared" si="9"/>
        <v>-0.22675202156334234</v>
      </c>
      <c r="E416" s="353">
        <v>2.5927581582476582E-2</v>
      </c>
    </row>
    <row r="417" spans="2:5">
      <c r="B417" s="375">
        <v>38336</v>
      </c>
      <c r="C417" s="352">
        <v>148.4</v>
      </c>
      <c r="D417" s="351">
        <f t="shared" si="9"/>
        <v>-0.48632744894427132</v>
      </c>
      <c r="E417" s="353">
        <v>2.5924645696508812E-2</v>
      </c>
    </row>
    <row r="418" spans="2:5">
      <c r="B418" s="375">
        <v>38812</v>
      </c>
      <c r="C418" s="352">
        <v>288.89999999999998</v>
      </c>
      <c r="D418" s="351">
        <f t="shared" si="9"/>
        <v>9.6810933940774502E-2</v>
      </c>
      <c r="E418" s="353">
        <v>2.5923295454545289E-2</v>
      </c>
    </row>
    <row r="419" spans="2:5">
      <c r="B419" s="375">
        <v>40038</v>
      </c>
      <c r="C419" s="352">
        <v>263.39999999999998</v>
      </c>
      <c r="D419" s="351">
        <f t="shared" si="9"/>
        <v>3.0960115855806363E-2</v>
      </c>
      <c r="E419" s="353">
        <v>2.5900681596884041E-2</v>
      </c>
    </row>
    <row r="420" spans="2:5">
      <c r="B420" s="375">
        <v>36679</v>
      </c>
      <c r="C420" s="352">
        <v>255.49</v>
      </c>
      <c r="D420" s="351">
        <f t="shared" si="9"/>
        <v>-0.11118455383544958</v>
      </c>
      <c r="E420" s="353">
        <v>2.5899453902987542E-2</v>
      </c>
    </row>
    <row r="421" spans="2:5">
      <c r="B421" s="375">
        <v>40094</v>
      </c>
      <c r="C421" s="352">
        <v>287.45</v>
      </c>
      <c r="D421" s="351">
        <f t="shared" si="9"/>
        <v>-0.13717544649557253</v>
      </c>
      <c r="E421" s="353">
        <v>2.5874375446109921E-2</v>
      </c>
    </row>
    <row r="422" spans="2:5">
      <c r="B422" s="375">
        <v>40795</v>
      </c>
      <c r="C422" s="352">
        <v>333.15</v>
      </c>
      <c r="D422" s="351">
        <f t="shared" si="9"/>
        <v>-0.84816097716603611</v>
      </c>
      <c r="E422" s="353">
        <v>2.5866050808314018E-2</v>
      </c>
    </row>
    <row r="423" spans="2:5">
      <c r="B423" s="375">
        <v>44694</v>
      </c>
      <c r="C423" s="352">
        <v>2194.1</v>
      </c>
      <c r="D423" s="351">
        <f t="shared" si="9"/>
        <v>0.3772951257022692</v>
      </c>
      <c r="E423" s="353">
        <v>2.5855619973816964E-2</v>
      </c>
    </row>
    <row r="424" spans="2:5">
      <c r="B424" s="375">
        <v>43403</v>
      </c>
      <c r="C424" s="352">
        <v>1593.05</v>
      </c>
      <c r="D424" s="351">
        <f t="shared" si="9"/>
        <v>-0.30499749143816945</v>
      </c>
      <c r="E424" s="353">
        <v>2.5854852211990381E-2</v>
      </c>
    </row>
    <row r="425" spans="2:5">
      <c r="B425" s="375">
        <v>43880</v>
      </c>
      <c r="C425" s="352">
        <v>2292.15</v>
      </c>
      <c r="D425" s="351">
        <f t="shared" si="9"/>
        <v>4.5239185444029406</v>
      </c>
      <c r="E425" s="353">
        <v>2.5845864661654134E-2</v>
      </c>
    </row>
    <row r="426" spans="2:5">
      <c r="B426" s="375">
        <v>41009</v>
      </c>
      <c r="C426" s="352">
        <v>414.95</v>
      </c>
      <c r="D426" s="351">
        <f t="shared" si="9"/>
        <v>0.74092720788756028</v>
      </c>
      <c r="E426" s="353">
        <v>2.5834363411619255E-2</v>
      </c>
    </row>
    <row r="427" spans="2:5">
      <c r="B427" s="375">
        <v>39596</v>
      </c>
      <c r="C427" s="352">
        <v>238.35</v>
      </c>
      <c r="D427" s="351">
        <f t="shared" si="9"/>
        <v>-0.7463552197509844</v>
      </c>
      <c r="E427" s="353">
        <v>2.5823111684958037E-2</v>
      </c>
    </row>
    <row r="428" spans="2:5">
      <c r="B428" s="375">
        <v>42068</v>
      </c>
      <c r="C428" s="352">
        <v>939.7</v>
      </c>
      <c r="D428" s="351">
        <f t="shared" si="9"/>
        <v>3.4065650644783121</v>
      </c>
      <c r="E428" s="353">
        <v>2.5761379762034735E-2</v>
      </c>
    </row>
    <row r="429" spans="2:5">
      <c r="B429" s="375">
        <v>39482</v>
      </c>
      <c r="C429" s="352">
        <v>213.25</v>
      </c>
      <c r="D429" s="351">
        <f t="shared" si="9"/>
        <v>-0.91003438310797979</v>
      </c>
      <c r="E429" s="353">
        <v>2.5733525733525706E-2</v>
      </c>
    </row>
    <row r="430" spans="2:5">
      <c r="B430" s="375">
        <v>44188</v>
      </c>
      <c r="C430" s="352">
        <v>2370.35</v>
      </c>
      <c r="D430" s="351">
        <f t="shared" si="9"/>
        <v>5.1060020607934051</v>
      </c>
      <c r="E430" s="353">
        <v>2.568152315015141E-2</v>
      </c>
    </row>
    <row r="431" spans="2:5">
      <c r="B431" s="375">
        <v>40962</v>
      </c>
      <c r="C431" s="352">
        <v>388.2</v>
      </c>
      <c r="D431" s="351">
        <f t="shared" si="9"/>
        <v>1.5142487046632123</v>
      </c>
      <c r="E431" s="353">
        <v>2.5627476882430618E-2</v>
      </c>
    </row>
    <row r="432" spans="2:5">
      <c r="B432" s="375">
        <v>38077</v>
      </c>
      <c r="C432" s="352">
        <v>154.4</v>
      </c>
      <c r="D432" s="351">
        <f t="shared" si="9"/>
        <v>-0.36966727903653801</v>
      </c>
      <c r="E432" s="353">
        <v>2.5572899368980367E-2</v>
      </c>
    </row>
    <row r="433" spans="2:5">
      <c r="B433" s="375">
        <v>39758</v>
      </c>
      <c r="C433" s="352">
        <v>244.95</v>
      </c>
      <c r="D433" s="351">
        <f t="shared" si="9"/>
        <v>0.30779498131340083</v>
      </c>
      <c r="E433" s="353">
        <v>2.5539041239271486E-2</v>
      </c>
    </row>
    <row r="434" spans="2:5">
      <c r="B434" s="375">
        <v>37918</v>
      </c>
      <c r="C434" s="352">
        <v>187.3</v>
      </c>
      <c r="D434" s="351">
        <f t="shared" si="9"/>
        <v>-0.21860659157279924</v>
      </c>
      <c r="E434" s="353">
        <v>2.5458527237886698E-2</v>
      </c>
    </row>
    <row r="435" spans="2:5">
      <c r="B435" s="375">
        <v>39967</v>
      </c>
      <c r="C435" s="352">
        <v>239.7</v>
      </c>
      <c r="D435" s="351">
        <f t="shared" si="9"/>
        <v>-0.15628299894403389</v>
      </c>
      <c r="E435" s="353">
        <v>2.5454545454545407E-2</v>
      </c>
    </row>
    <row r="436" spans="2:5">
      <c r="B436" s="375">
        <v>40653</v>
      </c>
      <c r="C436" s="352">
        <v>284.10000000000002</v>
      </c>
      <c r="D436" s="351">
        <f t="shared" si="9"/>
        <v>-0.83593682326105168</v>
      </c>
      <c r="E436" s="353">
        <v>2.5446670276123483E-2</v>
      </c>
    </row>
    <row r="437" spans="2:5">
      <c r="B437" s="375">
        <v>43312</v>
      </c>
      <c r="C437" s="352">
        <v>1731.65</v>
      </c>
      <c r="D437" s="351">
        <f t="shared" si="9"/>
        <v>-0.26326873577400062</v>
      </c>
      <c r="E437" s="353">
        <v>2.543376561852315E-2</v>
      </c>
    </row>
    <row r="438" spans="2:5">
      <c r="B438" s="375">
        <v>44175</v>
      </c>
      <c r="C438" s="352">
        <v>2350.4499999999998</v>
      </c>
      <c r="D438" s="351">
        <f t="shared" si="9"/>
        <v>0.44124229696170708</v>
      </c>
      <c r="E438" s="353">
        <v>2.5412267690428411E-2</v>
      </c>
    </row>
    <row r="439" spans="2:5">
      <c r="B439" s="375">
        <v>43368</v>
      </c>
      <c r="C439" s="352">
        <v>1630.85</v>
      </c>
      <c r="D439" s="351">
        <f t="shared" si="9"/>
        <v>1.2691665507165713</v>
      </c>
      <c r="E439" s="353">
        <v>2.5401615894872435E-2</v>
      </c>
    </row>
    <row r="440" spans="2:5">
      <c r="B440" s="375">
        <v>41864</v>
      </c>
      <c r="C440" s="352">
        <v>718.7</v>
      </c>
      <c r="D440" s="351">
        <f t="shared" si="9"/>
        <v>4.2806759735488615</v>
      </c>
      <c r="E440" s="353">
        <v>2.5395919532030346E-2</v>
      </c>
    </row>
    <row r="441" spans="2:5">
      <c r="B441" s="375">
        <v>38299</v>
      </c>
      <c r="C441" s="352">
        <v>136.1</v>
      </c>
      <c r="D441" s="351">
        <f t="shared" si="9"/>
        <v>-0.50183016105417277</v>
      </c>
      <c r="E441" s="353">
        <v>2.5235404896421804E-2</v>
      </c>
    </row>
    <row r="442" spans="2:5">
      <c r="B442" s="375">
        <v>38806</v>
      </c>
      <c r="C442" s="352">
        <v>273.2</v>
      </c>
      <c r="D442" s="351">
        <f t="shared" si="9"/>
        <v>0.31156985117618807</v>
      </c>
      <c r="E442" s="353">
        <v>2.5140712945590952E-2</v>
      </c>
    </row>
    <row r="443" spans="2:5">
      <c r="B443" s="375">
        <v>39325</v>
      </c>
      <c r="C443" s="352">
        <v>208.3</v>
      </c>
      <c r="D443" s="351">
        <f t="shared" si="9"/>
        <v>-0.89574052755393163</v>
      </c>
      <c r="E443" s="353">
        <v>2.5098425196850509E-2</v>
      </c>
    </row>
    <row r="444" spans="2:5">
      <c r="B444" s="375">
        <v>44629</v>
      </c>
      <c r="C444" s="352">
        <v>1997.9</v>
      </c>
      <c r="D444" s="351">
        <f t="shared" si="9"/>
        <v>10.230466554243957</v>
      </c>
      <c r="E444" s="353">
        <v>2.5089789635710666E-2</v>
      </c>
    </row>
    <row r="445" spans="2:5">
      <c r="B445" s="375">
        <v>36830</v>
      </c>
      <c r="C445" s="352">
        <v>177.9</v>
      </c>
      <c r="D445" s="351">
        <f t="shared" si="9"/>
        <v>-0.93336579519065099</v>
      </c>
      <c r="E445" s="353">
        <v>2.5064822817631772E-2</v>
      </c>
    </row>
    <row r="446" spans="2:5">
      <c r="B446" s="375">
        <v>45889</v>
      </c>
      <c r="C446" s="352">
        <v>2669.8</v>
      </c>
      <c r="D446" s="351">
        <f t="shared" si="9"/>
        <v>9.7393403057119876</v>
      </c>
      <c r="E446" s="353">
        <v>2.4953931203931204E-2</v>
      </c>
    </row>
    <row r="447" spans="2:5">
      <c r="B447" s="375">
        <v>36761</v>
      </c>
      <c r="C447" s="352">
        <v>248.6</v>
      </c>
      <c r="D447" s="351">
        <f t="shared" si="9"/>
        <v>-0.9112475678763321</v>
      </c>
      <c r="E447" s="353">
        <v>2.49433106575963E-2</v>
      </c>
    </row>
    <row r="448" spans="2:5">
      <c r="B448" s="375">
        <v>44441</v>
      </c>
      <c r="C448" s="352">
        <v>2801.05</v>
      </c>
      <c r="D448" s="351">
        <f t="shared" si="9"/>
        <v>0.13457955281918341</v>
      </c>
      <c r="E448" s="353">
        <v>2.4936880237110794E-2</v>
      </c>
    </row>
    <row r="449" spans="2:5">
      <c r="B449" s="375">
        <v>45688</v>
      </c>
      <c r="C449" s="352">
        <v>2468.8000000000002</v>
      </c>
      <c r="D449" s="351">
        <f t="shared" si="9"/>
        <v>0.47602534975487282</v>
      </c>
      <c r="E449" s="353">
        <v>2.4929942916450516E-2</v>
      </c>
    </row>
    <row r="450" spans="2:5">
      <c r="B450" s="375">
        <v>43413</v>
      </c>
      <c r="C450" s="352">
        <v>1672.6</v>
      </c>
      <c r="D450" s="351">
        <f t="shared" si="9"/>
        <v>10.611246095105864</v>
      </c>
      <c r="E450" s="353">
        <v>2.4908851374122899E-2</v>
      </c>
    </row>
    <row r="451" spans="2:5">
      <c r="B451" s="375">
        <v>38411</v>
      </c>
      <c r="C451" s="352">
        <v>144.05000000000001</v>
      </c>
      <c r="D451" s="351">
        <f t="shared" si="9"/>
        <v>-0.93022185622941289</v>
      </c>
      <c r="E451" s="353">
        <v>2.4902170046246886E-2</v>
      </c>
    </row>
    <row r="452" spans="2:5">
      <c r="B452" s="375">
        <v>43753</v>
      </c>
      <c r="C452" s="352">
        <v>2064.4</v>
      </c>
      <c r="D452" s="351">
        <f t="shared" si="9"/>
        <v>-2.0938559673709462E-2</v>
      </c>
      <c r="E452" s="353">
        <v>2.4897604567456915E-2</v>
      </c>
    </row>
    <row r="453" spans="2:5">
      <c r="B453" s="375">
        <v>43983</v>
      </c>
      <c r="C453" s="352">
        <v>2108.5500000000002</v>
      </c>
      <c r="D453" s="351">
        <f t="shared" si="9"/>
        <v>6.6074250460006496</v>
      </c>
      <c r="E453" s="353">
        <v>2.488638296838179E-2</v>
      </c>
    </row>
    <row r="454" spans="2:5">
      <c r="B454" s="375">
        <v>36711</v>
      </c>
      <c r="C454" s="352">
        <v>277.17</v>
      </c>
      <c r="D454" s="351">
        <f t="shared" si="9"/>
        <v>0.84043824701195236</v>
      </c>
      <c r="E454" s="353">
        <v>2.4847476428175367E-2</v>
      </c>
    </row>
    <row r="455" spans="2:5">
      <c r="B455" s="375">
        <v>37764</v>
      </c>
      <c r="C455" s="352">
        <v>150.6</v>
      </c>
      <c r="D455" s="351">
        <f t="shared" si="9"/>
        <v>-0.23996971990915977</v>
      </c>
      <c r="E455" s="353">
        <v>2.4838380401497148E-2</v>
      </c>
    </row>
    <row r="456" spans="2:5">
      <c r="B456" s="375">
        <v>36878</v>
      </c>
      <c r="C456" s="352">
        <v>198.15</v>
      </c>
      <c r="D456" s="351">
        <f t="shared" si="9"/>
        <v>-0.65157376472656947</v>
      </c>
      <c r="E456" s="353">
        <v>2.4825446082234349E-2</v>
      </c>
    </row>
    <row r="457" spans="2:5">
      <c r="B457" s="375">
        <v>41628</v>
      </c>
      <c r="C457" s="352">
        <v>568.70000000000005</v>
      </c>
      <c r="D457" s="351">
        <f t="shared" ref="D457:D520" si="10">(C457-C458)/C458</f>
        <v>1.3700770993957077</v>
      </c>
      <c r="E457" s="353">
        <v>2.4777006937561942E-2</v>
      </c>
    </row>
    <row r="458" spans="2:5">
      <c r="B458" s="375">
        <v>39665</v>
      </c>
      <c r="C458" s="352">
        <v>239.95</v>
      </c>
      <c r="D458" s="351">
        <f t="shared" si="10"/>
        <v>-0.25225927080087251</v>
      </c>
      <c r="E458" s="353">
        <v>2.47704462951099E-2</v>
      </c>
    </row>
    <row r="459" spans="2:5">
      <c r="B459" s="375">
        <v>40547</v>
      </c>
      <c r="C459" s="352">
        <v>320.89999999999998</v>
      </c>
      <c r="D459" s="351">
        <f t="shared" si="10"/>
        <v>-0.63567211625794728</v>
      </c>
      <c r="E459" s="353">
        <v>2.4748523072010222E-2</v>
      </c>
    </row>
    <row r="460" spans="2:5">
      <c r="B460" s="375">
        <v>42156</v>
      </c>
      <c r="C460" s="352">
        <v>880.8</v>
      </c>
      <c r="D460" s="351">
        <f t="shared" si="10"/>
        <v>0.86333826951554893</v>
      </c>
      <c r="E460" s="353">
        <v>2.4722238380547962E-2</v>
      </c>
    </row>
    <row r="461" spans="2:5">
      <c r="B461" s="375">
        <v>41359</v>
      </c>
      <c r="C461" s="352">
        <v>472.7</v>
      </c>
      <c r="D461" s="351">
        <f t="shared" si="10"/>
        <v>1.4735740450026167</v>
      </c>
      <c r="E461" s="353">
        <v>2.4712768263602813E-2</v>
      </c>
    </row>
    <row r="462" spans="2:5">
      <c r="B462" s="375">
        <v>36839</v>
      </c>
      <c r="C462" s="352">
        <v>191.1</v>
      </c>
      <c r="D462" s="351">
        <f t="shared" si="10"/>
        <v>-0.22127139364303183</v>
      </c>
      <c r="E462" s="353">
        <v>2.4664879356568335E-2</v>
      </c>
    </row>
    <row r="463" spans="2:5">
      <c r="B463" s="375">
        <v>39689</v>
      </c>
      <c r="C463" s="352">
        <v>245.4</v>
      </c>
      <c r="D463" s="351">
        <f t="shared" si="10"/>
        <v>-0.86656516774509262</v>
      </c>
      <c r="E463" s="353">
        <v>2.4634655532359107E-2</v>
      </c>
    </row>
    <row r="464" spans="2:5">
      <c r="B464" s="375">
        <v>43446</v>
      </c>
      <c r="C464" s="352">
        <v>1839.1</v>
      </c>
      <c r="D464" s="351">
        <f t="shared" si="10"/>
        <v>6.1471319757500389</v>
      </c>
      <c r="E464" s="353">
        <v>2.4625327316284928E-2</v>
      </c>
    </row>
    <row r="465" spans="2:5">
      <c r="B465" s="375">
        <v>36698</v>
      </c>
      <c r="C465" s="352">
        <v>257.32</v>
      </c>
      <c r="D465" s="351">
        <f t="shared" si="10"/>
        <v>5.5455291222313297E-2</v>
      </c>
      <c r="E465" s="353">
        <v>2.4607788484510659E-2</v>
      </c>
    </row>
    <row r="466" spans="2:5">
      <c r="B466" s="375">
        <v>38911</v>
      </c>
      <c r="C466" s="352">
        <v>243.8</v>
      </c>
      <c r="D466" s="351">
        <f t="shared" si="10"/>
        <v>-0.88738769948497653</v>
      </c>
      <c r="E466" s="353">
        <v>2.4584996848077426E-2</v>
      </c>
    </row>
    <row r="467" spans="2:5">
      <c r="B467" s="375">
        <v>44671</v>
      </c>
      <c r="C467" s="352">
        <v>2164.9499999999998</v>
      </c>
      <c r="D467" s="351">
        <f t="shared" si="10"/>
        <v>9.9230575176589291</v>
      </c>
      <c r="E467" s="353">
        <v>2.456165258749184E-2</v>
      </c>
    </row>
    <row r="468" spans="2:5">
      <c r="B468" s="375">
        <v>37057</v>
      </c>
      <c r="C468" s="352">
        <v>198.2</v>
      </c>
      <c r="D468" s="351">
        <f t="shared" si="10"/>
        <v>-0.84141462634021436</v>
      </c>
      <c r="E468" s="353">
        <v>2.4554148358749032E-2</v>
      </c>
    </row>
    <row r="469" spans="2:5">
      <c r="B469" s="375">
        <v>42990</v>
      </c>
      <c r="C469" s="352">
        <v>1249.8</v>
      </c>
      <c r="D469" s="351">
        <f t="shared" si="10"/>
        <v>-0.47196755249482447</v>
      </c>
      <c r="E469" s="353">
        <v>2.4510205754569934E-2</v>
      </c>
    </row>
    <row r="470" spans="2:5">
      <c r="B470" s="375">
        <v>45434</v>
      </c>
      <c r="C470" s="352">
        <v>2366.9</v>
      </c>
      <c r="D470" s="351">
        <f t="shared" si="10"/>
        <v>1.4740252952858786</v>
      </c>
      <c r="E470" s="353">
        <v>2.4321634136841769E-2</v>
      </c>
    </row>
    <row r="471" spans="2:5">
      <c r="B471" s="375">
        <v>42859</v>
      </c>
      <c r="C471" s="352">
        <v>956.7</v>
      </c>
      <c r="D471" s="351">
        <f t="shared" si="10"/>
        <v>3.6262088974854936</v>
      </c>
      <c r="E471" s="353">
        <v>2.4304068522483988E-2</v>
      </c>
    </row>
    <row r="472" spans="2:5">
      <c r="B472" s="375">
        <v>39409</v>
      </c>
      <c r="C472" s="352">
        <v>206.8</v>
      </c>
      <c r="D472" s="351">
        <f t="shared" si="10"/>
        <v>-0.90284009490474293</v>
      </c>
      <c r="E472" s="353">
        <v>2.4269440316988636E-2</v>
      </c>
    </row>
    <row r="473" spans="2:5">
      <c r="B473" s="375">
        <v>44655</v>
      </c>
      <c r="C473" s="352">
        <v>2128.4499999999998</v>
      </c>
      <c r="D473" s="351">
        <f t="shared" si="10"/>
        <v>9.4643559488692208</v>
      </c>
      <c r="E473" s="353">
        <v>2.4204220099607692E-2</v>
      </c>
    </row>
    <row r="474" spans="2:5">
      <c r="B474" s="375">
        <v>39233</v>
      </c>
      <c r="C474" s="352">
        <v>203.4</v>
      </c>
      <c r="D474" s="351">
        <f t="shared" si="10"/>
        <v>-0.12778730703258998</v>
      </c>
      <c r="E474" s="353">
        <v>2.416918429003027E-2</v>
      </c>
    </row>
    <row r="475" spans="2:5">
      <c r="B475" s="375">
        <v>39654</v>
      </c>
      <c r="C475" s="352">
        <v>233.2</v>
      </c>
      <c r="D475" s="351">
        <f t="shared" si="10"/>
        <v>0.96213714766512415</v>
      </c>
      <c r="E475" s="353">
        <v>2.4154589371980676E-2</v>
      </c>
    </row>
    <row r="476" spans="2:5">
      <c r="B476" s="375">
        <v>38239</v>
      </c>
      <c r="C476" s="352">
        <v>118.85</v>
      </c>
      <c r="D476" s="351">
        <f t="shared" si="10"/>
        <v>-0.26385877980799005</v>
      </c>
      <c r="E476" s="353">
        <v>2.4127531236535951E-2</v>
      </c>
    </row>
    <row r="477" spans="2:5">
      <c r="B477" s="375">
        <v>38656</v>
      </c>
      <c r="C477" s="352">
        <v>161.44999999999999</v>
      </c>
      <c r="D477" s="351">
        <f t="shared" si="10"/>
        <v>-0.12682531097890762</v>
      </c>
      <c r="E477" s="353">
        <v>2.4104027909926943E-2</v>
      </c>
    </row>
    <row r="478" spans="2:5">
      <c r="B478" s="375">
        <v>37888</v>
      </c>
      <c r="C478" s="352">
        <v>184.9</v>
      </c>
      <c r="D478" s="351">
        <f t="shared" si="10"/>
        <v>-0.77704087784878817</v>
      </c>
      <c r="E478" s="353">
        <v>2.4093049016892795E-2</v>
      </c>
    </row>
    <row r="479" spans="2:5">
      <c r="B479" s="375">
        <v>42283</v>
      </c>
      <c r="C479" s="352">
        <v>829.3</v>
      </c>
      <c r="D479" s="351">
        <f t="shared" si="10"/>
        <v>5.9630562552476905</v>
      </c>
      <c r="E479" s="353">
        <v>2.4080019757964932E-2</v>
      </c>
    </row>
    <row r="480" spans="2:5">
      <c r="B480" s="375">
        <v>38201</v>
      </c>
      <c r="C480" s="352">
        <v>119.1</v>
      </c>
      <c r="D480" s="351">
        <f t="shared" si="10"/>
        <v>-0.50457570715474209</v>
      </c>
      <c r="E480" s="353">
        <v>2.4075666380051566E-2</v>
      </c>
    </row>
    <row r="481" spans="2:5">
      <c r="B481" s="375">
        <v>39790</v>
      </c>
      <c r="C481" s="352">
        <v>240.4</v>
      </c>
      <c r="D481" s="351">
        <f t="shared" si="10"/>
        <v>0.39281575898030135</v>
      </c>
      <c r="E481" s="353">
        <v>2.4068157614483516E-2</v>
      </c>
    </row>
    <row r="482" spans="2:5">
      <c r="B482" s="375">
        <v>37588</v>
      </c>
      <c r="C482" s="352">
        <v>172.6</v>
      </c>
      <c r="D482" s="351">
        <f t="shared" si="10"/>
        <v>-0.2975172975172975</v>
      </c>
      <c r="E482" s="353">
        <v>2.4028478196380793E-2</v>
      </c>
    </row>
    <row r="483" spans="2:5">
      <c r="B483" s="375">
        <v>39666</v>
      </c>
      <c r="C483" s="352">
        <v>245.7</v>
      </c>
      <c r="D483" s="351">
        <f t="shared" si="10"/>
        <v>-0.85028790786948172</v>
      </c>
      <c r="E483" s="353">
        <v>2.3963325692852679E-2</v>
      </c>
    </row>
    <row r="484" spans="2:5">
      <c r="B484" s="375">
        <v>43280</v>
      </c>
      <c r="C484" s="352">
        <v>1641.15</v>
      </c>
      <c r="D484" s="351">
        <f t="shared" si="10"/>
        <v>8.0222649807586581</v>
      </c>
      <c r="E484" s="353">
        <v>2.3958820776789951E-2</v>
      </c>
    </row>
    <row r="485" spans="2:5">
      <c r="B485" s="375">
        <v>37851</v>
      </c>
      <c r="C485" s="352">
        <v>181.9</v>
      </c>
      <c r="D485" s="351">
        <f t="shared" si="10"/>
        <v>-0.80243293146518957</v>
      </c>
      <c r="E485" s="353">
        <v>2.3923444976076555E-2</v>
      </c>
    </row>
    <row r="486" spans="2:5">
      <c r="B486" s="375">
        <v>42215</v>
      </c>
      <c r="C486" s="352">
        <v>920.7</v>
      </c>
      <c r="D486" s="351">
        <f t="shared" si="10"/>
        <v>2.110472972972973</v>
      </c>
      <c r="E486" s="353">
        <v>2.3910142348754448E-2</v>
      </c>
    </row>
    <row r="487" spans="2:5">
      <c r="B487" s="375">
        <v>40522</v>
      </c>
      <c r="C487" s="352">
        <v>296</v>
      </c>
      <c r="D487" s="351">
        <f t="shared" si="10"/>
        <v>0.35128965989500105</v>
      </c>
      <c r="E487" s="353">
        <v>2.3867173988239284E-2</v>
      </c>
    </row>
    <row r="488" spans="2:5">
      <c r="B488" s="375">
        <v>37001</v>
      </c>
      <c r="C488" s="352">
        <v>219.05</v>
      </c>
      <c r="D488" s="351">
        <f t="shared" si="10"/>
        <v>-0.75567453014332719</v>
      </c>
      <c r="E488" s="353">
        <v>2.3837345174106208E-2</v>
      </c>
    </row>
    <row r="489" spans="2:5">
      <c r="B489" s="375">
        <v>42179</v>
      </c>
      <c r="C489" s="352">
        <v>896.55</v>
      </c>
      <c r="D489" s="351">
        <f t="shared" si="10"/>
        <v>0.66351238519343148</v>
      </c>
      <c r="E489" s="353">
        <v>2.3809523809523704E-2</v>
      </c>
    </row>
    <row r="490" spans="2:5">
      <c r="B490" s="375">
        <v>41159</v>
      </c>
      <c r="C490" s="352">
        <v>538.95000000000005</v>
      </c>
      <c r="D490" s="351">
        <f t="shared" si="10"/>
        <v>-0.64281927231758229</v>
      </c>
      <c r="E490" s="353">
        <v>2.374394529395004E-2</v>
      </c>
    </row>
    <row r="491" spans="2:5">
      <c r="B491" s="375">
        <v>43220</v>
      </c>
      <c r="C491" s="352">
        <v>1508.9</v>
      </c>
      <c r="D491" s="351">
        <f t="shared" si="10"/>
        <v>5.4085793162030162</v>
      </c>
      <c r="E491" s="353">
        <v>2.3711794837002642E-2</v>
      </c>
    </row>
    <row r="492" spans="2:5">
      <c r="B492" s="375">
        <v>39918</v>
      </c>
      <c r="C492" s="352">
        <v>235.45</v>
      </c>
      <c r="D492" s="351">
        <f t="shared" si="10"/>
        <v>-0.90520573315081743</v>
      </c>
      <c r="E492" s="353">
        <v>2.3695652173912993E-2</v>
      </c>
    </row>
    <row r="493" spans="2:5">
      <c r="B493" s="375">
        <v>44425</v>
      </c>
      <c r="C493" s="352">
        <v>2483.8000000000002</v>
      </c>
      <c r="D493" s="351">
        <f t="shared" si="10"/>
        <v>0.87223457581125396</v>
      </c>
      <c r="E493" s="353">
        <v>2.3656445763270726E-2</v>
      </c>
    </row>
    <row r="494" spans="2:5">
      <c r="B494" s="375">
        <v>43077</v>
      </c>
      <c r="C494" s="352">
        <v>1326.65</v>
      </c>
      <c r="D494" s="351">
        <f t="shared" si="10"/>
        <v>5.9530922431865836</v>
      </c>
      <c r="E494" s="353">
        <v>2.3649691358024763E-2</v>
      </c>
    </row>
    <row r="495" spans="2:5">
      <c r="B495" s="375">
        <v>37053</v>
      </c>
      <c r="C495" s="352">
        <v>190.8</v>
      </c>
      <c r="D495" s="351">
        <f t="shared" si="10"/>
        <v>-0.90725933846939022</v>
      </c>
      <c r="E495" s="353">
        <v>2.3605150214592304E-2</v>
      </c>
    </row>
    <row r="496" spans="2:5">
      <c r="B496" s="375">
        <v>43980</v>
      </c>
      <c r="C496" s="352">
        <v>2057.35</v>
      </c>
      <c r="D496" s="351">
        <f t="shared" si="10"/>
        <v>9.4090564128509975</v>
      </c>
      <c r="E496" s="353">
        <v>2.3582676185974708E-2</v>
      </c>
    </row>
    <row r="497" spans="2:5">
      <c r="B497" s="375">
        <v>39218</v>
      </c>
      <c r="C497" s="352">
        <v>197.65</v>
      </c>
      <c r="D497" s="351">
        <f t="shared" si="10"/>
        <v>-0.92498624210106839</v>
      </c>
      <c r="E497" s="353">
        <v>2.3562920766442317E-2</v>
      </c>
    </row>
    <row r="498" spans="2:5">
      <c r="B498" s="375">
        <v>44959</v>
      </c>
      <c r="C498" s="352">
        <v>2634.85</v>
      </c>
      <c r="D498" s="351">
        <f t="shared" si="10"/>
        <v>14.730447761194029</v>
      </c>
      <c r="E498" s="353">
        <v>2.3540837137030167E-2</v>
      </c>
    </row>
    <row r="499" spans="2:5">
      <c r="B499" s="375">
        <v>37586</v>
      </c>
      <c r="C499" s="352">
        <v>167.5</v>
      </c>
      <c r="D499" s="351">
        <f t="shared" si="10"/>
        <v>1.2084592145015106E-2</v>
      </c>
      <c r="E499" s="353">
        <v>2.3525817293003324E-2</v>
      </c>
    </row>
    <row r="500" spans="2:5">
      <c r="B500" s="375">
        <v>38558</v>
      </c>
      <c r="C500" s="352">
        <v>165.5</v>
      </c>
      <c r="D500" s="351">
        <f t="shared" si="10"/>
        <v>0.10113107119095134</v>
      </c>
      <c r="E500" s="353">
        <v>2.3500309214595002E-2</v>
      </c>
    </row>
    <row r="501" spans="2:5">
      <c r="B501" s="375">
        <v>38414</v>
      </c>
      <c r="C501" s="352">
        <v>150.30000000000001</v>
      </c>
      <c r="D501" s="351">
        <f t="shared" si="10"/>
        <v>6.1066007765619525E-2</v>
      </c>
      <c r="E501" s="353">
        <v>2.3493360572012373E-2</v>
      </c>
    </row>
    <row r="502" spans="2:5">
      <c r="B502" s="375">
        <v>38132</v>
      </c>
      <c r="C502" s="352">
        <v>141.65</v>
      </c>
      <c r="D502" s="351">
        <f t="shared" si="10"/>
        <v>-0.5964962256088876</v>
      </c>
      <c r="E502" s="353">
        <v>2.3482658959537571E-2</v>
      </c>
    </row>
    <row r="503" spans="2:5">
      <c r="B503" s="375">
        <v>40844</v>
      </c>
      <c r="C503" s="352">
        <v>351.05</v>
      </c>
      <c r="D503" s="351">
        <f t="shared" si="10"/>
        <v>0.7310157790927021</v>
      </c>
      <c r="E503" s="353">
        <v>2.3469387755102072E-2</v>
      </c>
    </row>
    <row r="504" spans="2:5">
      <c r="B504" s="375">
        <v>36879</v>
      </c>
      <c r="C504" s="352">
        <v>202.8</v>
      </c>
      <c r="D504" s="351">
        <f t="shared" si="10"/>
        <v>-0.76380153738644296</v>
      </c>
      <c r="E504" s="353">
        <v>2.3467070401211231E-2</v>
      </c>
    </row>
    <row r="505" spans="2:5">
      <c r="B505" s="375">
        <v>42353</v>
      </c>
      <c r="C505" s="352">
        <v>858.6</v>
      </c>
      <c r="D505" s="351">
        <f t="shared" si="10"/>
        <v>4.3679274773366688</v>
      </c>
      <c r="E505" s="353">
        <v>2.3361144219308728E-2</v>
      </c>
    </row>
    <row r="506" spans="2:5">
      <c r="B506" s="375">
        <v>38551</v>
      </c>
      <c r="C506" s="352">
        <v>159.94999999999999</v>
      </c>
      <c r="D506" s="351">
        <f t="shared" si="10"/>
        <v>-0.24086378737541531</v>
      </c>
      <c r="E506" s="353">
        <v>2.3352527191298638E-2</v>
      </c>
    </row>
    <row r="507" spans="2:5">
      <c r="B507" s="375">
        <v>39427</v>
      </c>
      <c r="C507" s="352">
        <v>210.7</v>
      </c>
      <c r="D507" s="351">
        <f t="shared" si="10"/>
        <v>-0.62070207020702073</v>
      </c>
      <c r="E507" s="353">
        <v>2.331228751821264E-2</v>
      </c>
    </row>
    <row r="508" spans="2:5">
      <c r="B508" s="375">
        <v>41185</v>
      </c>
      <c r="C508" s="352">
        <v>555.5</v>
      </c>
      <c r="D508" s="351">
        <f t="shared" si="10"/>
        <v>0.13773681515617001</v>
      </c>
      <c r="E508" s="353">
        <v>2.3302938196555174E-2</v>
      </c>
    </row>
    <row r="509" spans="2:5">
      <c r="B509" s="375">
        <v>41130</v>
      </c>
      <c r="C509" s="352">
        <v>488.25</v>
      </c>
      <c r="D509" s="351">
        <f t="shared" si="10"/>
        <v>0.849782155711309</v>
      </c>
      <c r="E509" s="353">
        <v>2.3263124803520954E-2</v>
      </c>
    </row>
    <row r="510" spans="2:5">
      <c r="B510" s="375">
        <v>40203</v>
      </c>
      <c r="C510" s="352">
        <v>263.95</v>
      </c>
      <c r="D510" s="351">
        <f t="shared" si="10"/>
        <v>0.28976301001710225</v>
      </c>
      <c r="E510" s="353">
        <v>2.3260321767784455E-2</v>
      </c>
    </row>
    <row r="511" spans="2:5">
      <c r="B511" s="375">
        <v>39181</v>
      </c>
      <c r="C511" s="352">
        <v>204.65</v>
      </c>
      <c r="D511" s="351">
        <f t="shared" si="10"/>
        <v>-0.16977687626774846</v>
      </c>
      <c r="E511" s="353">
        <v>2.3250000000000028E-2</v>
      </c>
    </row>
    <row r="512" spans="2:5">
      <c r="B512" s="375">
        <v>37314</v>
      </c>
      <c r="C512" s="352">
        <v>246.5</v>
      </c>
      <c r="D512" s="351">
        <f t="shared" si="10"/>
        <v>-0.89199728350165397</v>
      </c>
      <c r="E512" s="353">
        <v>2.324616023246158E-2</v>
      </c>
    </row>
    <row r="513" spans="2:5">
      <c r="B513" s="375">
        <v>44743</v>
      </c>
      <c r="C513" s="352">
        <v>2282.35</v>
      </c>
      <c r="D513" s="351">
        <f t="shared" si="10"/>
        <v>-0.15236202926539405</v>
      </c>
      <c r="E513" s="353">
        <v>2.3200035864789744E-2</v>
      </c>
    </row>
    <row r="514" spans="2:5">
      <c r="B514" s="375">
        <v>45895</v>
      </c>
      <c r="C514" s="352">
        <v>2692.6</v>
      </c>
      <c r="D514" s="351">
        <f t="shared" si="10"/>
        <v>0.12809770199216541</v>
      </c>
      <c r="E514" s="353">
        <v>2.3179814561483509E-2</v>
      </c>
    </row>
    <row r="515" spans="2:5">
      <c r="B515" s="375">
        <v>44411</v>
      </c>
      <c r="C515" s="352">
        <v>2386.85</v>
      </c>
      <c r="D515" s="351">
        <f t="shared" si="10"/>
        <v>2.9624338179677816E-3</v>
      </c>
      <c r="E515" s="353">
        <v>2.3169581618655573E-2</v>
      </c>
    </row>
    <row r="516" spans="2:5">
      <c r="B516" s="375">
        <v>44704</v>
      </c>
      <c r="C516" s="352">
        <v>2379.8000000000002</v>
      </c>
      <c r="D516" s="351">
        <f t="shared" si="10"/>
        <v>6.2257476848337641</v>
      </c>
      <c r="E516" s="353">
        <v>2.315183043487623E-2</v>
      </c>
    </row>
    <row r="517" spans="2:5">
      <c r="B517" s="375">
        <v>40823</v>
      </c>
      <c r="C517" s="352">
        <v>329.35</v>
      </c>
      <c r="D517" s="351">
        <f t="shared" si="10"/>
        <v>-0.79898684732521585</v>
      </c>
      <c r="E517" s="353">
        <v>2.3143833488661218E-2</v>
      </c>
    </row>
    <row r="518" spans="2:5">
      <c r="B518" s="375">
        <v>43263</v>
      </c>
      <c r="C518" s="352">
        <v>1638.45</v>
      </c>
      <c r="D518" s="351">
        <f t="shared" si="10"/>
        <v>11.342372881355933</v>
      </c>
      <c r="E518" s="353">
        <v>2.3136005994754561E-2</v>
      </c>
    </row>
    <row r="519" spans="2:5">
      <c r="B519" s="375">
        <v>38448</v>
      </c>
      <c r="C519" s="352">
        <v>132.75</v>
      </c>
      <c r="D519" s="351">
        <f t="shared" si="10"/>
        <v>-0.52987215355738926</v>
      </c>
      <c r="E519" s="353">
        <v>2.3121387283236993E-2</v>
      </c>
    </row>
    <row r="520" spans="2:5">
      <c r="B520" s="375">
        <v>36704</v>
      </c>
      <c r="C520" s="352">
        <v>282.37</v>
      </c>
      <c r="D520" s="351">
        <f t="shared" si="10"/>
        <v>-0.28900919048218554</v>
      </c>
      <c r="E520" s="353">
        <v>2.3116779593463515E-2</v>
      </c>
    </row>
    <row r="521" spans="2:5">
      <c r="B521" s="375">
        <v>40877</v>
      </c>
      <c r="C521" s="352">
        <v>397.15</v>
      </c>
      <c r="D521" s="351">
        <f t="shared" ref="D521:D584" si="11">(C521-C522)/C522</f>
        <v>-0.33962421017625544</v>
      </c>
      <c r="E521" s="353">
        <v>2.3055126223596057E-2</v>
      </c>
    </row>
    <row r="522" spans="2:5">
      <c r="B522" s="375">
        <v>41459</v>
      </c>
      <c r="C522" s="352">
        <v>601.4</v>
      </c>
      <c r="D522" s="351">
        <f t="shared" si="11"/>
        <v>-0.75024916943521591</v>
      </c>
      <c r="E522" s="353">
        <v>2.3050097814068138E-2</v>
      </c>
    </row>
    <row r="523" spans="2:5">
      <c r="B523" s="375">
        <v>44319</v>
      </c>
      <c r="C523" s="352">
        <v>2408</v>
      </c>
      <c r="D523" s="351">
        <f t="shared" si="11"/>
        <v>16.771217712177123</v>
      </c>
      <c r="E523" s="353">
        <v>2.3048327137546468E-2</v>
      </c>
    </row>
    <row r="524" spans="2:5">
      <c r="B524" s="375">
        <v>38476</v>
      </c>
      <c r="C524" s="352">
        <v>135.5</v>
      </c>
      <c r="D524" s="351">
        <f t="shared" si="11"/>
        <v>-0.90954002269844447</v>
      </c>
      <c r="E524" s="353">
        <v>2.3027557568894009E-2</v>
      </c>
    </row>
    <row r="525" spans="2:5">
      <c r="B525" s="375">
        <v>43227</v>
      </c>
      <c r="C525" s="352">
        <v>1497.9</v>
      </c>
      <c r="D525" s="351">
        <f t="shared" si="11"/>
        <v>6.4820179820179824</v>
      </c>
      <c r="E525" s="353">
        <v>2.3015981423302859E-2</v>
      </c>
    </row>
    <row r="526" spans="2:5">
      <c r="B526" s="375">
        <v>39175</v>
      </c>
      <c r="C526" s="352">
        <v>200.2</v>
      </c>
      <c r="D526" s="351">
        <f t="shared" si="11"/>
        <v>-0.18963772515685093</v>
      </c>
      <c r="E526" s="353">
        <v>2.2994379151762903E-2</v>
      </c>
    </row>
    <row r="527" spans="2:5">
      <c r="B527" s="375">
        <v>38771</v>
      </c>
      <c r="C527" s="352">
        <v>247.05</v>
      </c>
      <c r="D527" s="351">
        <f t="shared" si="11"/>
        <v>-0.43174238067855086</v>
      </c>
      <c r="E527" s="353">
        <v>2.2981366459627377E-2</v>
      </c>
    </row>
    <row r="528" spans="2:5">
      <c r="B528" s="375">
        <v>41032</v>
      </c>
      <c r="C528" s="352">
        <v>434.75</v>
      </c>
      <c r="D528" s="351">
        <f t="shared" si="11"/>
        <v>-0.72926267281105994</v>
      </c>
      <c r="E528" s="353">
        <v>2.2941176470588236E-2</v>
      </c>
    </row>
    <row r="529" spans="2:5">
      <c r="B529" s="375">
        <v>43238</v>
      </c>
      <c r="C529" s="352">
        <v>1605.8</v>
      </c>
      <c r="D529" s="351">
        <f t="shared" si="11"/>
        <v>-0.31976362442547607</v>
      </c>
      <c r="E529" s="353">
        <v>2.2932857688877564E-2</v>
      </c>
    </row>
    <row r="530" spans="2:5">
      <c r="B530" s="375">
        <v>44312</v>
      </c>
      <c r="C530" s="352">
        <v>2360.65</v>
      </c>
      <c r="D530" s="351">
        <f t="shared" si="11"/>
        <v>13.689794648413194</v>
      </c>
      <c r="E530" s="353">
        <v>2.2922760264326766E-2</v>
      </c>
    </row>
    <row r="531" spans="2:5">
      <c r="B531" s="375">
        <v>37777</v>
      </c>
      <c r="C531" s="352">
        <v>160.69999999999999</v>
      </c>
      <c r="D531" s="351">
        <f t="shared" si="11"/>
        <v>0.15903353768481776</v>
      </c>
      <c r="E531" s="353">
        <v>2.2915340547421989E-2</v>
      </c>
    </row>
    <row r="532" spans="2:5">
      <c r="B532" s="375">
        <v>38142</v>
      </c>
      <c r="C532" s="352">
        <v>138.65</v>
      </c>
      <c r="D532" s="351">
        <f t="shared" si="11"/>
        <v>-0.28769586437194966</v>
      </c>
      <c r="E532" s="353">
        <v>2.2869789745481327E-2</v>
      </c>
    </row>
    <row r="533" spans="2:5">
      <c r="B533" s="375">
        <v>38754</v>
      </c>
      <c r="C533" s="352">
        <v>194.65</v>
      </c>
      <c r="D533" s="351">
        <f t="shared" si="11"/>
        <v>-9.3808193668528883E-2</v>
      </c>
      <c r="E533" s="353">
        <v>2.2858644245927453E-2</v>
      </c>
    </row>
    <row r="534" spans="2:5">
      <c r="B534" s="375">
        <v>37195</v>
      </c>
      <c r="C534" s="352">
        <v>214.8</v>
      </c>
      <c r="D534" s="351">
        <f t="shared" si="11"/>
        <v>0.1996648980731639</v>
      </c>
      <c r="E534" s="353">
        <v>2.2857142857142913E-2</v>
      </c>
    </row>
    <row r="535" spans="2:5">
      <c r="B535" s="375">
        <v>37600</v>
      </c>
      <c r="C535" s="352">
        <v>179.05</v>
      </c>
      <c r="D535" s="351">
        <f t="shared" si="11"/>
        <v>-0.27304100690215183</v>
      </c>
      <c r="E535" s="353">
        <v>2.285061411025421E-2</v>
      </c>
    </row>
    <row r="536" spans="2:5">
      <c r="B536" s="375">
        <v>38925</v>
      </c>
      <c r="C536" s="352">
        <v>246.3</v>
      </c>
      <c r="D536" s="351">
        <f t="shared" si="11"/>
        <v>0.16702203269367447</v>
      </c>
      <c r="E536" s="353">
        <v>2.2840531561461794E-2</v>
      </c>
    </row>
    <row r="537" spans="2:5">
      <c r="B537" s="375">
        <v>36998</v>
      </c>
      <c r="C537" s="352">
        <v>211.05</v>
      </c>
      <c r="D537" s="351">
        <f t="shared" si="11"/>
        <v>-0.81350240798833562</v>
      </c>
      <c r="E537" s="353">
        <v>2.2776835473709799E-2</v>
      </c>
    </row>
    <row r="538" spans="2:5">
      <c r="B538" s="375">
        <v>42928</v>
      </c>
      <c r="C538" s="352">
        <v>1131.6500000000001</v>
      </c>
      <c r="D538" s="351">
        <f t="shared" si="11"/>
        <v>-0.50881114631711444</v>
      </c>
      <c r="E538" s="353">
        <v>2.2775543404582262E-2</v>
      </c>
    </row>
    <row r="539" spans="2:5">
      <c r="B539" s="375">
        <v>44736</v>
      </c>
      <c r="C539" s="352">
        <v>2303.9</v>
      </c>
      <c r="D539" s="351">
        <f t="shared" si="11"/>
        <v>1.7641271745650871</v>
      </c>
      <c r="E539" s="353">
        <v>2.2773683743230126E-2</v>
      </c>
    </row>
    <row r="540" spans="2:5">
      <c r="B540" s="375">
        <v>42345</v>
      </c>
      <c r="C540" s="352">
        <v>833.5</v>
      </c>
      <c r="D540" s="351">
        <f t="shared" si="11"/>
        <v>-0.48766020223130585</v>
      </c>
      <c r="E540" s="353">
        <v>2.2762132646174556E-2</v>
      </c>
    </row>
    <row r="541" spans="2:5">
      <c r="B541" s="375">
        <v>43355</v>
      </c>
      <c r="C541" s="352">
        <v>1626.85</v>
      </c>
      <c r="D541" s="351">
        <f t="shared" si="11"/>
        <v>2.3488060930424042</v>
      </c>
      <c r="E541" s="353">
        <v>2.2757992015842464E-2</v>
      </c>
    </row>
    <row r="542" spans="2:5">
      <c r="B542" s="375">
        <v>41380</v>
      </c>
      <c r="C542" s="352">
        <v>485.8</v>
      </c>
      <c r="D542" s="351">
        <f t="shared" si="11"/>
        <v>1.0360435875943002</v>
      </c>
      <c r="E542" s="353">
        <v>2.273684210526318E-2</v>
      </c>
    </row>
    <row r="543" spans="2:5">
      <c r="B543" s="375">
        <v>39895</v>
      </c>
      <c r="C543" s="352">
        <v>238.6</v>
      </c>
      <c r="D543" s="351">
        <f t="shared" si="11"/>
        <v>-0.88893802220308615</v>
      </c>
      <c r="E543" s="353">
        <v>2.2717531075867908E-2</v>
      </c>
    </row>
    <row r="544" spans="2:5">
      <c r="B544" s="375">
        <v>44677</v>
      </c>
      <c r="C544" s="352">
        <v>2148.35</v>
      </c>
      <c r="D544" s="351">
        <f t="shared" si="11"/>
        <v>-0.27849610424502957</v>
      </c>
      <c r="E544" s="353">
        <v>2.2658574318695661E-2</v>
      </c>
    </row>
    <row r="545" spans="2:5">
      <c r="B545" s="375">
        <v>45555</v>
      </c>
      <c r="C545" s="352">
        <v>2977.6</v>
      </c>
      <c r="D545" s="351">
        <f t="shared" si="11"/>
        <v>0.32185030631270534</v>
      </c>
      <c r="E545" s="353">
        <v>2.2615265733665291E-2</v>
      </c>
    </row>
    <row r="546" spans="2:5">
      <c r="B546" s="375">
        <v>44735</v>
      </c>
      <c r="C546" s="352">
        <v>2252.6</v>
      </c>
      <c r="D546" s="351">
        <f t="shared" si="11"/>
        <v>9.1445620355775716</v>
      </c>
      <c r="E546" s="353">
        <v>2.2584379326781215E-2</v>
      </c>
    </row>
    <row r="547" spans="2:5">
      <c r="B547" s="375">
        <v>37293</v>
      </c>
      <c r="C547" s="352">
        <v>222.05</v>
      </c>
      <c r="D547" s="351">
        <f t="shared" si="11"/>
        <v>-7.6715176715176664E-2</v>
      </c>
      <c r="E547" s="353">
        <v>2.2565047202394682E-2</v>
      </c>
    </row>
    <row r="548" spans="2:5">
      <c r="B548" s="375">
        <v>39052</v>
      </c>
      <c r="C548" s="352">
        <v>240.5</v>
      </c>
      <c r="D548" s="351">
        <f t="shared" si="11"/>
        <v>-7.160779772244745E-2</v>
      </c>
      <c r="E548" s="353">
        <v>2.2534013605442226E-2</v>
      </c>
    </row>
    <row r="549" spans="2:5">
      <c r="B549" s="375">
        <v>39841</v>
      </c>
      <c r="C549" s="352">
        <v>259.05</v>
      </c>
      <c r="D549" s="351">
        <f t="shared" si="11"/>
        <v>9.6044002538608064E-2</v>
      </c>
      <c r="E549" s="353">
        <v>2.2498519834221499E-2</v>
      </c>
    </row>
    <row r="550" spans="2:5">
      <c r="B550" s="375">
        <v>39616</v>
      </c>
      <c r="C550" s="352">
        <v>236.35</v>
      </c>
      <c r="D550" s="351">
        <f t="shared" si="11"/>
        <v>0.1645725548164573</v>
      </c>
      <c r="E550" s="353">
        <v>2.2496214579277477E-2</v>
      </c>
    </row>
    <row r="551" spans="2:5">
      <c r="B551" s="375">
        <v>37075</v>
      </c>
      <c r="C551" s="352">
        <v>202.95</v>
      </c>
      <c r="D551" s="351">
        <f t="shared" si="11"/>
        <v>-0.1835626357711804</v>
      </c>
      <c r="E551" s="353">
        <v>2.2418136020151077E-2</v>
      </c>
    </row>
    <row r="552" spans="2:5">
      <c r="B552" s="375">
        <v>36536</v>
      </c>
      <c r="C552" s="352">
        <v>248.58</v>
      </c>
      <c r="D552" s="351">
        <f t="shared" si="11"/>
        <v>-0.86549429143444623</v>
      </c>
      <c r="E552" s="353">
        <v>2.2415991444906087E-2</v>
      </c>
    </row>
    <row r="553" spans="2:5">
      <c r="B553" s="375">
        <v>43439</v>
      </c>
      <c r="C553" s="352">
        <v>1848.1</v>
      </c>
      <c r="D553" s="351">
        <f t="shared" si="11"/>
        <v>-0.16712859685887466</v>
      </c>
      <c r="E553" s="353">
        <v>2.2377119464498003E-2</v>
      </c>
    </row>
    <row r="554" spans="2:5">
      <c r="B554" s="375">
        <v>45722</v>
      </c>
      <c r="C554" s="352">
        <v>2218.9499999999998</v>
      </c>
      <c r="D554" s="351">
        <f t="shared" si="11"/>
        <v>7.4258591228403255</v>
      </c>
      <c r="E554" s="353">
        <v>2.2345596535280704E-2</v>
      </c>
    </row>
    <row r="555" spans="2:5">
      <c r="B555" s="375">
        <v>40374</v>
      </c>
      <c r="C555" s="352">
        <v>263.35000000000002</v>
      </c>
      <c r="D555" s="351">
        <f t="shared" si="11"/>
        <v>0.97858752817430528</v>
      </c>
      <c r="E555" s="353">
        <v>2.2321428571428568E-2</v>
      </c>
    </row>
    <row r="556" spans="2:5">
      <c r="B556" s="375">
        <v>38315</v>
      </c>
      <c r="C556" s="352">
        <v>133.1</v>
      </c>
      <c r="D556" s="351">
        <f t="shared" si="11"/>
        <v>-0.27564625850340141</v>
      </c>
      <c r="E556" s="353">
        <v>2.2273425499231995E-2</v>
      </c>
    </row>
    <row r="557" spans="2:5">
      <c r="B557" s="375">
        <v>37894</v>
      </c>
      <c r="C557" s="352">
        <v>183.75</v>
      </c>
      <c r="D557" s="351">
        <f t="shared" si="11"/>
        <v>-0.15884641794460971</v>
      </c>
      <c r="E557" s="353">
        <v>2.2253129346314324E-2</v>
      </c>
    </row>
    <row r="558" spans="2:5">
      <c r="B558" s="375">
        <v>39448</v>
      </c>
      <c r="C558" s="352">
        <v>218.45</v>
      </c>
      <c r="D558" s="351">
        <f t="shared" si="11"/>
        <v>-1.041902604756517E-2</v>
      </c>
      <c r="E558" s="353">
        <v>2.2227421619092188E-2</v>
      </c>
    </row>
    <row r="559" spans="2:5">
      <c r="B559" s="375">
        <v>39380</v>
      </c>
      <c r="C559" s="352">
        <v>220.75</v>
      </c>
      <c r="D559" s="351">
        <f t="shared" si="11"/>
        <v>0.4320467077521894</v>
      </c>
      <c r="E559" s="353">
        <v>2.2227367446168149E-2</v>
      </c>
    </row>
    <row r="560" spans="2:5">
      <c r="B560" s="375">
        <v>38328</v>
      </c>
      <c r="C560" s="352">
        <v>154.15</v>
      </c>
      <c r="D560" s="351">
        <f t="shared" si="11"/>
        <v>-0.35012647554806064</v>
      </c>
      <c r="E560" s="353">
        <v>2.2214854111405797E-2</v>
      </c>
    </row>
    <row r="561" spans="2:5">
      <c r="B561" s="375">
        <v>39454</v>
      </c>
      <c r="C561" s="352">
        <v>237.2</v>
      </c>
      <c r="D561" s="351">
        <f t="shared" si="11"/>
        <v>-0.15632224791036811</v>
      </c>
      <c r="E561" s="353">
        <v>2.2193492781727976E-2</v>
      </c>
    </row>
    <row r="562" spans="2:5">
      <c r="B562" s="375">
        <v>40651</v>
      </c>
      <c r="C562" s="352">
        <v>281.14999999999998</v>
      </c>
      <c r="D562" s="351">
        <f t="shared" si="11"/>
        <v>0.207429675756925</v>
      </c>
      <c r="E562" s="353">
        <v>2.2177785857116761E-2</v>
      </c>
    </row>
    <row r="563" spans="2:5">
      <c r="B563" s="375">
        <v>40289</v>
      </c>
      <c r="C563" s="352">
        <v>232.85</v>
      </c>
      <c r="D563" s="351">
        <f t="shared" si="11"/>
        <v>-0.90532051151727089</v>
      </c>
      <c r="E563" s="353">
        <v>2.216856892010528E-2</v>
      </c>
    </row>
    <row r="564" spans="2:5">
      <c r="B564" s="375">
        <v>45001</v>
      </c>
      <c r="C564" s="352">
        <v>2459.35</v>
      </c>
      <c r="D564" s="351">
        <f t="shared" si="11"/>
        <v>5.5243284990989447E-2</v>
      </c>
      <c r="E564" s="353">
        <v>2.2131249740243549E-2</v>
      </c>
    </row>
    <row r="565" spans="2:5">
      <c r="B565" s="375">
        <v>44708</v>
      </c>
      <c r="C565" s="352">
        <v>2330.6</v>
      </c>
      <c r="D565" s="351">
        <f t="shared" si="11"/>
        <v>6.3381612090680095</v>
      </c>
      <c r="E565" s="353">
        <v>2.2103324269800936E-2</v>
      </c>
    </row>
    <row r="566" spans="2:5">
      <c r="B566" s="375">
        <v>40717</v>
      </c>
      <c r="C566" s="352">
        <v>317.60000000000002</v>
      </c>
      <c r="D566" s="351">
        <f t="shared" si="11"/>
        <v>0.87651403249630733</v>
      </c>
      <c r="E566" s="353">
        <v>2.2043443282381409E-2</v>
      </c>
    </row>
    <row r="567" spans="2:5">
      <c r="B567" s="375">
        <v>38607</v>
      </c>
      <c r="C567" s="352">
        <v>169.25</v>
      </c>
      <c r="D567" s="351">
        <f t="shared" si="11"/>
        <v>-0.92389153700872384</v>
      </c>
      <c r="E567" s="353">
        <v>2.2041062801932403E-2</v>
      </c>
    </row>
    <row r="568" spans="2:5">
      <c r="B568" s="375">
        <v>44022</v>
      </c>
      <c r="C568" s="352">
        <v>2223.8000000000002</v>
      </c>
      <c r="D568" s="351">
        <f t="shared" si="11"/>
        <v>3.9112190812720851</v>
      </c>
      <c r="E568" s="353">
        <v>2.2037364708045258E-2</v>
      </c>
    </row>
    <row r="569" spans="2:5">
      <c r="B569" s="375">
        <v>41334</v>
      </c>
      <c r="C569" s="352">
        <v>452.8</v>
      </c>
      <c r="D569" s="351">
        <f t="shared" si="11"/>
        <v>-0.69636211232187761</v>
      </c>
      <c r="E569" s="353">
        <v>2.2006545536621149E-2</v>
      </c>
    </row>
    <row r="570" spans="2:5">
      <c r="B570" s="375">
        <v>43216</v>
      </c>
      <c r="C570" s="352">
        <v>1491.25</v>
      </c>
      <c r="D570" s="351">
        <f t="shared" si="11"/>
        <v>5.2161317215506458</v>
      </c>
      <c r="E570" s="353">
        <v>2.196408991228067E-2</v>
      </c>
    </row>
    <row r="571" spans="2:5">
      <c r="B571" s="375">
        <v>39937</v>
      </c>
      <c r="C571" s="352">
        <v>239.9</v>
      </c>
      <c r="D571" s="351">
        <f t="shared" si="11"/>
        <v>-0.75147622500776967</v>
      </c>
      <c r="E571" s="353">
        <v>2.193823216187436E-2</v>
      </c>
    </row>
    <row r="572" spans="2:5">
      <c r="B572" s="375">
        <v>42027</v>
      </c>
      <c r="C572" s="352">
        <v>965.3</v>
      </c>
      <c r="D572" s="351">
        <f t="shared" si="11"/>
        <v>-0.39134272833317574</v>
      </c>
      <c r="E572" s="353">
        <v>2.1859948128936619E-2</v>
      </c>
    </row>
    <row r="573" spans="2:5">
      <c r="B573" s="375">
        <v>43397</v>
      </c>
      <c r="C573" s="352">
        <v>1585.95</v>
      </c>
      <c r="D573" s="351">
        <f t="shared" si="11"/>
        <v>10.866442199775532</v>
      </c>
      <c r="E573" s="353">
        <v>2.1842079829902446E-2</v>
      </c>
    </row>
    <row r="574" spans="2:5">
      <c r="B574" s="375">
        <v>38434</v>
      </c>
      <c r="C574" s="352">
        <v>133.65</v>
      </c>
      <c r="D574" s="351">
        <f t="shared" si="11"/>
        <v>-0.44254431699687174</v>
      </c>
      <c r="E574" s="353">
        <v>2.178899082568803E-2</v>
      </c>
    </row>
    <row r="575" spans="2:5">
      <c r="B575" s="375">
        <v>39898</v>
      </c>
      <c r="C575" s="352">
        <v>239.75</v>
      </c>
      <c r="D575" s="351">
        <f t="shared" si="11"/>
        <v>-0.74075475778546707</v>
      </c>
      <c r="E575" s="353">
        <v>2.1734498188791793E-2</v>
      </c>
    </row>
    <row r="576" spans="2:5">
      <c r="B576" s="375">
        <v>42612</v>
      </c>
      <c r="C576" s="352">
        <v>924.8</v>
      </c>
      <c r="D576" s="351">
        <f t="shared" si="11"/>
        <v>4.0233568712656167</v>
      </c>
      <c r="E576" s="353">
        <v>2.1652673442333084E-2</v>
      </c>
    </row>
    <row r="577" spans="2:5">
      <c r="B577" s="375">
        <v>39161</v>
      </c>
      <c r="C577" s="352">
        <v>184.1</v>
      </c>
      <c r="D577" s="351">
        <f t="shared" si="11"/>
        <v>0.43940578577013278</v>
      </c>
      <c r="E577" s="353">
        <v>2.1642619311875725E-2</v>
      </c>
    </row>
    <row r="578" spans="2:5">
      <c r="B578" s="375">
        <v>38293</v>
      </c>
      <c r="C578" s="352">
        <v>127.9</v>
      </c>
      <c r="D578" s="351">
        <f t="shared" si="11"/>
        <v>-0.80084085954531303</v>
      </c>
      <c r="E578" s="353">
        <v>2.1565495207667755E-2</v>
      </c>
    </row>
    <row r="579" spans="2:5">
      <c r="B579" s="375">
        <v>41535</v>
      </c>
      <c r="C579" s="352">
        <v>642.20000000000005</v>
      </c>
      <c r="D579" s="351">
        <f t="shared" si="11"/>
        <v>0.15732564426022719</v>
      </c>
      <c r="E579" s="353">
        <v>2.155412391632875E-2</v>
      </c>
    </row>
    <row r="580" spans="2:5">
      <c r="B580" s="375">
        <v>41702</v>
      </c>
      <c r="C580" s="352">
        <v>554.9</v>
      </c>
      <c r="D580" s="351">
        <f t="shared" si="11"/>
        <v>-0.39945887445887446</v>
      </c>
      <c r="E580" s="353">
        <v>2.1539027982326823E-2</v>
      </c>
    </row>
    <row r="581" spans="2:5">
      <c r="B581" s="375">
        <v>42850</v>
      </c>
      <c r="C581" s="352">
        <v>924</v>
      </c>
      <c r="D581" s="351">
        <f t="shared" si="11"/>
        <v>5.796616403089371</v>
      </c>
      <c r="E581" s="353">
        <v>2.1502404510530149E-2</v>
      </c>
    </row>
    <row r="582" spans="2:5">
      <c r="B582" s="375">
        <v>38316</v>
      </c>
      <c r="C582" s="352">
        <v>135.94999999999999</v>
      </c>
      <c r="D582" s="351">
        <f t="shared" si="11"/>
        <v>-0.37422324510932109</v>
      </c>
      <c r="E582" s="353">
        <v>2.1412471825694925E-2</v>
      </c>
    </row>
    <row r="583" spans="2:5">
      <c r="B583" s="375">
        <v>37112</v>
      </c>
      <c r="C583" s="352">
        <v>217.25</v>
      </c>
      <c r="D583" s="351">
        <f t="shared" si="11"/>
        <v>-1.1376564277588168E-2</v>
      </c>
      <c r="E583" s="353">
        <v>2.1391631405735832E-2</v>
      </c>
    </row>
    <row r="584" spans="2:5">
      <c r="B584" s="375">
        <v>39646</v>
      </c>
      <c r="C584" s="352">
        <v>219.75</v>
      </c>
      <c r="D584" s="351">
        <f t="shared" si="11"/>
        <v>-0.10725167580743451</v>
      </c>
      <c r="E584" s="353">
        <v>2.1380432256565159E-2</v>
      </c>
    </row>
    <row r="585" spans="2:5">
      <c r="B585" s="375">
        <v>40231</v>
      </c>
      <c r="C585" s="352">
        <v>246.15</v>
      </c>
      <c r="D585" s="351">
        <f t="shared" ref="D585:D648" si="12">(C585-C586)/C586</f>
        <v>0.42944250871080153</v>
      </c>
      <c r="E585" s="353">
        <v>2.1369294605809153E-2</v>
      </c>
    </row>
    <row r="586" spans="2:5">
      <c r="B586" s="375">
        <v>38667</v>
      </c>
      <c r="C586" s="352">
        <v>172.2</v>
      </c>
      <c r="D586" s="351">
        <f t="shared" si="12"/>
        <v>-0.3907659649743499</v>
      </c>
      <c r="E586" s="353">
        <v>2.1352313167259752E-2</v>
      </c>
    </row>
    <row r="587" spans="2:5">
      <c r="B587" s="375">
        <v>40018</v>
      </c>
      <c r="C587" s="352">
        <v>282.64999999999998</v>
      </c>
      <c r="D587" s="351">
        <f t="shared" si="12"/>
        <v>-0.69609160797806569</v>
      </c>
      <c r="E587" s="353">
        <v>2.1318879855465139E-2</v>
      </c>
    </row>
    <row r="588" spans="2:5">
      <c r="B588" s="375">
        <v>42604</v>
      </c>
      <c r="C588" s="352">
        <v>930.05</v>
      </c>
      <c r="D588" s="351">
        <f t="shared" si="12"/>
        <v>-0.60963273871983215</v>
      </c>
      <c r="E588" s="353">
        <v>2.1303464558282522E-2</v>
      </c>
    </row>
    <row r="589" spans="2:5">
      <c r="B589" s="375">
        <v>45789</v>
      </c>
      <c r="C589" s="352">
        <v>2382.5</v>
      </c>
      <c r="D589" s="351">
        <f t="shared" si="12"/>
        <v>10.670340435953955</v>
      </c>
      <c r="E589" s="353">
        <v>2.1261091345535561E-2</v>
      </c>
    </row>
    <row r="590" spans="2:5">
      <c r="B590" s="375">
        <v>36908</v>
      </c>
      <c r="C590" s="352">
        <v>204.15</v>
      </c>
      <c r="D590" s="351">
        <f t="shared" si="12"/>
        <v>-0.37058732850316017</v>
      </c>
      <c r="E590" s="353">
        <v>2.126063031515758E-2</v>
      </c>
    </row>
    <row r="591" spans="2:5">
      <c r="B591" s="375">
        <v>40718</v>
      </c>
      <c r="C591" s="352">
        <v>324.35000000000002</v>
      </c>
      <c r="D591" s="351">
        <f t="shared" si="12"/>
        <v>0.20374837632213783</v>
      </c>
      <c r="E591" s="353">
        <v>2.1253148614609571E-2</v>
      </c>
    </row>
    <row r="592" spans="2:5">
      <c r="B592" s="375">
        <v>40008</v>
      </c>
      <c r="C592" s="352">
        <v>269.45</v>
      </c>
      <c r="D592" s="351">
        <f t="shared" si="12"/>
        <v>0.53357996585088219</v>
      </c>
      <c r="E592" s="353">
        <v>2.1224180405533317E-2</v>
      </c>
    </row>
    <row r="593" spans="2:5">
      <c r="B593" s="375">
        <v>37846</v>
      </c>
      <c r="C593" s="352">
        <v>175.7</v>
      </c>
      <c r="D593" s="351">
        <f t="shared" si="12"/>
        <v>-0.93375685712669898</v>
      </c>
      <c r="E593" s="353">
        <v>2.1214763150246889E-2</v>
      </c>
    </row>
    <row r="594" spans="2:5">
      <c r="B594" s="375">
        <v>45072</v>
      </c>
      <c r="C594" s="352">
        <v>2652.35</v>
      </c>
      <c r="D594" s="351">
        <f t="shared" si="12"/>
        <v>0.44043772232329542</v>
      </c>
      <c r="E594" s="353">
        <v>2.1214746366348989E-2</v>
      </c>
    </row>
    <row r="595" spans="2:5">
      <c r="B595" s="375">
        <v>43686</v>
      </c>
      <c r="C595" s="352">
        <v>1841.35</v>
      </c>
      <c r="D595" s="351">
        <f t="shared" si="12"/>
        <v>6.5558063192449731</v>
      </c>
      <c r="E595" s="353">
        <v>2.1213465697964617E-2</v>
      </c>
    </row>
    <row r="596" spans="2:5">
      <c r="B596" s="375">
        <v>38776</v>
      </c>
      <c r="C596" s="352">
        <v>243.7</v>
      </c>
      <c r="D596" s="351">
        <f t="shared" si="12"/>
        <v>-0.74103395143722428</v>
      </c>
      <c r="E596" s="353">
        <v>2.116069557930016E-2</v>
      </c>
    </row>
    <row r="597" spans="2:5">
      <c r="B597" s="375">
        <v>42020</v>
      </c>
      <c r="C597" s="352">
        <v>941.05</v>
      </c>
      <c r="D597" s="351">
        <f t="shared" si="12"/>
        <v>-0.21722675095657967</v>
      </c>
      <c r="E597" s="353">
        <v>2.1160002170256632E-2</v>
      </c>
    </row>
    <row r="598" spans="2:5">
      <c r="B598" s="375">
        <v>42965</v>
      </c>
      <c r="C598" s="352">
        <v>1202.2</v>
      </c>
      <c r="D598" s="351">
        <f t="shared" si="12"/>
        <v>5.4651788115084701</v>
      </c>
      <c r="E598" s="353">
        <v>2.1150089187123158E-2</v>
      </c>
    </row>
    <row r="599" spans="2:5">
      <c r="B599" s="375">
        <v>38687</v>
      </c>
      <c r="C599" s="352">
        <v>185.95</v>
      </c>
      <c r="D599" s="351">
        <f t="shared" si="12"/>
        <v>-0.3480014025245442</v>
      </c>
      <c r="E599" s="353">
        <v>2.1142229544206449E-2</v>
      </c>
    </row>
    <row r="600" spans="2:5">
      <c r="B600" s="375">
        <v>40662</v>
      </c>
      <c r="C600" s="352">
        <v>285.2</v>
      </c>
      <c r="D600" s="351">
        <f t="shared" si="12"/>
        <v>0.30915767730089511</v>
      </c>
      <c r="E600" s="353">
        <v>2.1124239169351869E-2</v>
      </c>
    </row>
    <row r="601" spans="2:5">
      <c r="B601" s="375">
        <v>37230</v>
      </c>
      <c r="C601" s="352">
        <v>217.85</v>
      </c>
      <c r="D601" s="351">
        <f t="shared" si="12"/>
        <v>-0.86735066674785366</v>
      </c>
      <c r="E601" s="353">
        <v>2.1092102179517225E-2</v>
      </c>
    </row>
    <row r="602" spans="2:5">
      <c r="B602" s="375">
        <v>43374</v>
      </c>
      <c r="C602" s="352">
        <v>1642.3</v>
      </c>
      <c r="D602" s="351">
        <f t="shared" si="12"/>
        <v>10.680654338549076</v>
      </c>
      <c r="E602" s="353">
        <v>2.1076846555583104E-2</v>
      </c>
    </row>
    <row r="603" spans="2:5">
      <c r="B603" s="375">
        <v>37754</v>
      </c>
      <c r="C603" s="352">
        <v>140.6</v>
      </c>
      <c r="D603" s="351">
        <f t="shared" si="12"/>
        <v>-5.1282051282051246E-2</v>
      </c>
      <c r="E603" s="353">
        <v>2.106027596223679E-2</v>
      </c>
    </row>
    <row r="604" spans="2:5">
      <c r="B604" s="375">
        <v>38065</v>
      </c>
      <c r="C604" s="352">
        <v>148.19999999999999</v>
      </c>
      <c r="D604" s="351">
        <f t="shared" si="12"/>
        <v>-0.36571795420500758</v>
      </c>
      <c r="E604" s="353">
        <v>2.1012745435755997E-2</v>
      </c>
    </row>
    <row r="605" spans="2:5">
      <c r="B605" s="375">
        <v>39021</v>
      </c>
      <c r="C605" s="352">
        <v>233.65</v>
      </c>
      <c r="D605" s="351">
        <f t="shared" si="12"/>
        <v>-5.900120821586792E-2</v>
      </c>
      <c r="E605" s="353">
        <v>2.0974437404413421E-2</v>
      </c>
    </row>
    <row r="606" spans="2:5">
      <c r="B606" s="375">
        <v>39042</v>
      </c>
      <c r="C606" s="352">
        <v>248.3</v>
      </c>
      <c r="D606" s="351">
        <f t="shared" si="12"/>
        <v>-0.85959852982753748</v>
      </c>
      <c r="E606" s="353">
        <v>2.0970394736842198E-2</v>
      </c>
    </row>
    <row r="607" spans="2:5">
      <c r="B607" s="375">
        <v>43433</v>
      </c>
      <c r="C607" s="352">
        <v>1768.5</v>
      </c>
      <c r="D607" s="351">
        <f t="shared" si="12"/>
        <v>1.8793552588733309</v>
      </c>
      <c r="E607" s="353">
        <v>2.0956009698649091E-2</v>
      </c>
    </row>
    <row r="608" spans="2:5">
      <c r="B608" s="375">
        <v>41470</v>
      </c>
      <c r="C608" s="352">
        <v>614.20000000000005</v>
      </c>
      <c r="D608" s="351">
        <f t="shared" si="12"/>
        <v>1.1861614497528905E-2</v>
      </c>
      <c r="E608" s="353">
        <v>2.0944148936170248E-2</v>
      </c>
    </row>
    <row r="609" spans="2:5">
      <c r="B609" s="375">
        <v>41515</v>
      </c>
      <c r="C609" s="352">
        <v>607</v>
      </c>
      <c r="D609" s="351">
        <f t="shared" si="12"/>
        <v>-0.71919598454884004</v>
      </c>
      <c r="E609" s="353">
        <v>2.0940206879152379E-2</v>
      </c>
    </row>
    <row r="610" spans="2:5">
      <c r="B610" s="375">
        <v>44075</v>
      </c>
      <c r="C610" s="352">
        <v>2161.65</v>
      </c>
      <c r="D610" s="351">
        <f t="shared" si="12"/>
        <v>10.071190781049937</v>
      </c>
      <c r="E610" s="353">
        <v>2.092237938933109E-2</v>
      </c>
    </row>
    <row r="611" spans="2:5">
      <c r="B611" s="375">
        <v>37911</v>
      </c>
      <c r="C611" s="352">
        <v>195.25</v>
      </c>
      <c r="D611" s="351">
        <f t="shared" si="12"/>
        <v>-0.90212296663909564</v>
      </c>
      <c r="E611" s="353">
        <v>2.0915032679738561E-2</v>
      </c>
    </row>
    <row r="612" spans="2:5">
      <c r="B612" s="375">
        <v>43843</v>
      </c>
      <c r="C612" s="352">
        <v>1994.85</v>
      </c>
      <c r="D612" s="351">
        <f t="shared" si="12"/>
        <v>7.0763157894736839</v>
      </c>
      <c r="E612" s="353">
        <v>2.0905834186284496E-2</v>
      </c>
    </row>
    <row r="613" spans="2:5">
      <c r="B613" s="375">
        <v>39693</v>
      </c>
      <c r="C613" s="352">
        <v>247</v>
      </c>
      <c r="D613" s="351">
        <f t="shared" si="12"/>
        <v>-0.8571139328377636</v>
      </c>
      <c r="E613" s="353">
        <v>2.0872081008472872E-2</v>
      </c>
    </row>
    <row r="614" spans="2:5">
      <c r="B614" s="375">
        <v>43670</v>
      </c>
      <c r="C614" s="352">
        <v>1728.65</v>
      </c>
      <c r="D614" s="351">
        <f t="shared" si="12"/>
        <v>2.7904834996162702</v>
      </c>
      <c r="E614" s="353">
        <v>2.0846251513272615E-2</v>
      </c>
    </row>
    <row r="615" spans="2:5">
      <c r="B615" s="375">
        <v>41347</v>
      </c>
      <c r="C615" s="352">
        <v>456.05</v>
      </c>
      <c r="D615" s="351">
        <f t="shared" si="12"/>
        <v>-0.40440120151495368</v>
      </c>
      <c r="E615" s="353">
        <v>2.0817011751538918E-2</v>
      </c>
    </row>
    <row r="616" spans="2:5">
      <c r="B616" s="375">
        <v>41968</v>
      </c>
      <c r="C616" s="352">
        <v>765.7</v>
      </c>
      <c r="D616" s="351">
        <f t="shared" si="12"/>
        <v>3.0481099656357391</v>
      </c>
      <c r="E616" s="353">
        <v>2.0797227036395177E-2</v>
      </c>
    </row>
    <row r="617" spans="2:5">
      <c r="B617" s="375">
        <v>37410</v>
      </c>
      <c r="C617" s="352">
        <v>189.15</v>
      </c>
      <c r="D617" s="351">
        <f t="shared" si="12"/>
        <v>0.11330194231901118</v>
      </c>
      <c r="E617" s="353">
        <v>2.0777118186724199E-2</v>
      </c>
    </row>
    <row r="618" spans="2:5">
      <c r="B618" s="375">
        <v>37789</v>
      </c>
      <c r="C618" s="352">
        <v>169.9</v>
      </c>
      <c r="D618" s="351">
        <f t="shared" si="12"/>
        <v>-0.32364649681528657</v>
      </c>
      <c r="E618" s="353">
        <v>2.07269450285372E-2</v>
      </c>
    </row>
    <row r="619" spans="2:5">
      <c r="B619" s="375">
        <v>37322</v>
      </c>
      <c r="C619" s="352">
        <v>251.2</v>
      </c>
      <c r="D619" s="351">
        <f t="shared" si="12"/>
        <v>6.1707523245984761E-2</v>
      </c>
      <c r="E619" s="353">
        <v>2.072328321820396E-2</v>
      </c>
    </row>
    <row r="620" spans="2:5">
      <c r="B620" s="375">
        <v>38954</v>
      </c>
      <c r="C620" s="352">
        <v>236.6</v>
      </c>
      <c r="D620" s="351">
        <f t="shared" si="12"/>
        <v>-4.9799196787148614E-2</v>
      </c>
      <c r="E620" s="353">
        <v>2.0707506471095698E-2</v>
      </c>
    </row>
    <row r="621" spans="2:5">
      <c r="B621" s="375">
        <v>39562</v>
      </c>
      <c r="C621" s="352">
        <v>249</v>
      </c>
      <c r="D621" s="351">
        <f t="shared" si="12"/>
        <v>-0.53695955369595538</v>
      </c>
      <c r="E621" s="353">
        <v>2.0700963312154177E-2</v>
      </c>
    </row>
    <row r="622" spans="2:5">
      <c r="B622" s="375">
        <v>41179</v>
      </c>
      <c r="C622" s="352">
        <v>537.75</v>
      </c>
      <c r="D622" s="351">
        <f t="shared" si="12"/>
        <v>-0.80486964094562474</v>
      </c>
      <c r="E622" s="353">
        <v>2.0689000664325666E-2</v>
      </c>
    </row>
    <row r="623" spans="2:5">
      <c r="B623" s="375">
        <v>45112</v>
      </c>
      <c r="C623" s="352">
        <v>2755.85</v>
      </c>
      <c r="D623" s="351">
        <f t="shared" si="12"/>
        <v>0.20269267696604687</v>
      </c>
      <c r="E623" s="353">
        <v>2.068518518518515E-2</v>
      </c>
    </row>
    <row r="624" spans="2:5">
      <c r="B624" s="375">
        <v>44699</v>
      </c>
      <c r="C624" s="352">
        <v>2291.4</v>
      </c>
      <c r="D624" s="351">
        <f t="shared" si="12"/>
        <v>1.7275324366146889</v>
      </c>
      <c r="E624" s="353">
        <v>2.0668151447661511E-2</v>
      </c>
    </row>
    <row r="625" spans="2:5">
      <c r="B625" s="375">
        <v>42515</v>
      </c>
      <c r="C625" s="352">
        <v>840.1</v>
      </c>
      <c r="D625" s="351">
        <f t="shared" si="12"/>
        <v>2.8177686889343327</v>
      </c>
      <c r="E625" s="353">
        <v>2.0653626533835498E-2</v>
      </c>
    </row>
    <row r="626" spans="2:5">
      <c r="B626" s="375">
        <v>37280</v>
      </c>
      <c r="C626" s="352">
        <v>220.05</v>
      </c>
      <c r="D626" s="351">
        <f t="shared" si="12"/>
        <v>-0.90715189873417712</v>
      </c>
      <c r="E626" s="353">
        <v>2.0640074211502862E-2</v>
      </c>
    </row>
    <row r="627" spans="2:5">
      <c r="B627" s="375">
        <v>45659</v>
      </c>
      <c r="C627" s="352">
        <v>2370</v>
      </c>
      <c r="D627" s="351">
        <f t="shared" si="12"/>
        <v>9.1847872797593482</v>
      </c>
      <c r="E627" s="353">
        <v>2.0627879936264627E-2</v>
      </c>
    </row>
    <row r="628" spans="2:5">
      <c r="B628" s="375">
        <v>39651</v>
      </c>
      <c r="C628" s="352">
        <v>232.7</v>
      </c>
      <c r="D628" s="351">
        <f t="shared" si="12"/>
        <v>7.9313543599257866E-2</v>
      </c>
      <c r="E628" s="353">
        <v>2.0614035087719248E-2</v>
      </c>
    </row>
    <row r="629" spans="2:5">
      <c r="B629" s="375">
        <v>37279</v>
      </c>
      <c r="C629" s="352">
        <v>215.6</v>
      </c>
      <c r="D629" s="351">
        <f t="shared" si="12"/>
        <v>-0.11239193083573491</v>
      </c>
      <c r="E629" s="353">
        <v>2.0591715976331335E-2</v>
      </c>
    </row>
    <row r="630" spans="2:5">
      <c r="B630" s="375">
        <v>39924</v>
      </c>
      <c r="C630" s="352">
        <v>242.9</v>
      </c>
      <c r="D630" s="351">
        <f t="shared" si="12"/>
        <v>6.4650449265833881E-2</v>
      </c>
      <c r="E630" s="353">
        <v>2.0588235294117671E-2</v>
      </c>
    </row>
    <row r="631" spans="2:5">
      <c r="B631" s="375">
        <v>38922</v>
      </c>
      <c r="C631" s="352">
        <v>228.15</v>
      </c>
      <c r="D631" s="351">
        <f t="shared" si="12"/>
        <v>-0.20830730793254215</v>
      </c>
      <c r="E631" s="353">
        <v>2.0577052113621087E-2</v>
      </c>
    </row>
    <row r="632" spans="2:5">
      <c r="B632" s="375">
        <v>36705</v>
      </c>
      <c r="C632" s="352">
        <v>288.18</v>
      </c>
      <c r="D632" s="351">
        <f t="shared" si="12"/>
        <v>-0.87875549571912415</v>
      </c>
      <c r="E632" s="353">
        <v>2.0575840209654007E-2</v>
      </c>
    </row>
    <row r="633" spans="2:5">
      <c r="B633" s="375">
        <v>44330</v>
      </c>
      <c r="C633" s="352">
        <v>2376.85</v>
      </c>
      <c r="D633" s="351">
        <f t="shared" si="12"/>
        <v>1.8329558998808104</v>
      </c>
      <c r="E633" s="353">
        <v>2.0567208398634618E-2</v>
      </c>
    </row>
    <row r="634" spans="2:5">
      <c r="B634" s="375">
        <v>42352</v>
      </c>
      <c r="C634" s="352">
        <v>839</v>
      </c>
      <c r="D634" s="351">
        <f t="shared" si="12"/>
        <v>-0.52665726375176303</v>
      </c>
      <c r="E634" s="353">
        <v>2.0557109840651962E-2</v>
      </c>
    </row>
    <row r="635" spans="2:5">
      <c r="B635" s="375">
        <v>43605</v>
      </c>
      <c r="C635" s="352">
        <v>1772.5</v>
      </c>
      <c r="D635" s="351">
        <f t="shared" si="12"/>
        <v>-0.15689585463885647</v>
      </c>
      <c r="E635" s="353">
        <v>2.05550437586366E-2</v>
      </c>
    </row>
    <row r="636" spans="2:5">
      <c r="B636" s="375">
        <v>44140</v>
      </c>
      <c r="C636" s="352">
        <v>2102.35</v>
      </c>
      <c r="D636" s="351">
        <f t="shared" si="12"/>
        <v>7.1313092245213685</v>
      </c>
      <c r="E636" s="353">
        <v>2.0533482197033919E-2</v>
      </c>
    </row>
    <row r="637" spans="2:5">
      <c r="B637" s="375">
        <v>38986</v>
      </c>
      <c r="C637" s="352">
        <v>258.55</v>
      </c>
      <c r="D637" s="351">
        <f t="shared" si="12"/>
        <v>0.59894867037724198</v>
      </c>
      <c r="E637" s="353">
        <v>2.0524965462798569E-2</v>
      </c>
    </row>
    <row r="638" spans="2:5">
      <c r="B638" s="375">
        <v>38555</v>
      </c>
      <c r="C638" s="352">
        <v>161.69999999999999</v>
      </c>
      <c r="D638" s="351">
        <f t="shared" si="12"/>
        <v>-0.14625131995776144</v>
      </c>
      <c r="E638" s="353">
        <v>2.0511202272010098E-2</v>
      </c>
    </row>
    <row r="639" spans="2:5">
      <c r="B639" s="375">
        <v>37865</v>
      </c>
      <c r="C639" s="352">
        <v>189.4</v>
      </c>
      <c r="D639" s="351">
        <f t="shared" si="12"/>
        <v>-0.91329228374573668</v>
      </c>
      <c r="E639" s="353">
        <v>2.0474137931034544E-2</v>
      </c>
    </row>
    <row r="640" spans="2:5">
      <c r="B640" s="375">
        <v>43920</v>
      </c>
      <c r="C640" s="352">
        <v>2184.35</v>
      </c>
      <c r="D640" s="351">
        <f t="shared" si="12"/>
        <v>10.836087781089136</v>
      </c>
      <c r="E640" s="353">
        <v>2.0462030786479981E-2</v>
      </c>
    </row>
    <row r="641" spans="2:5">
      <c r="B641" s="375">
        <v>38623</v>
      </c>
      <c r="C641" s="352">
        <v>184.55</v>
      </c>
      <c r="D641" s="351">
        <f t="shared" si="12"/>
        <v>-0.92754220651747143</v>
      </c>
      <c r="E641" s="353">
        <v>2.0458943876140542E-2</v>
      </c>
    </row>
    <row r="642" spans="2:5">
      <c r="B642" s="375">
        <v>45478</v>
      </c>
      <c r="C642" s="352">
        <v>2547</v>
      </c>
      <c r="D642" s="351">
        <f t="shared" si="12"/>
        <v>0.41555049185794479</v>
      </c>
      <c r="E642" s="353">
        <v>2.0453134077205146E-2</v>
      </c>
    </row>
    <row r="643" spans="2:5">
      <c r="B643" s="375">
        <v>43497</v>
      </c>
      <c r="C643" s="352">
        <v>1799.3</v>
      </c>
      <c r="D643" s="351">
        <f t="shared" si="12"/>
        <v>5.669014084507042</v>
      </c>
      <c r="E643" s="353">
        <v>2.0445200623847984E-2</v>
      </c>
    </row>
    <row r="644" spans="2:5">
      <c r="B644" s="375">
        <v>40130</v>
      </c>
      <c r="C644" s="352">
        <v>269.8</v>
      </c>
      <c r="D644" s="351">
        <f t="shared" si="12"/>
        <v>-0.84032196016926586</v>
      </c>
      <c r="E644" s="353">
        <v>2.0423600605143852E-2</v>
      </c>
    </row>
    <row r="645" spans="2:5">
      <c r="B645" s="375">
        <v>43304</v>
      </c>
      <c r="C645" s="352">
        <v>1689.65</v>
      </c>
      <c r="D645" s="351">
        <f t="shared" si="12"/>
        <v>-0.27624167398427962</v>
      </c>
      <c r="E645" s="353">
        <v>2.041247697557157E-2</v>
      </c>
    </row>
    <row r="646" spans="2:5">
      <c r="B646" s="375">
        <v>44029</v>
      </c>
      <c r="C646" s="352">
        <v>2334.5500000000002</v>
      </c>
      <c r="D646" s="351">
        <f t="shared" si="12"/>
        <v>-0.12033234108293452</v>
      </c>
      <c r="E646" s="353">
        <v>2.0412177371768373E-2</v>
      </c>
    </row>
    <row r="647" spans="2:5">
      <c r="B647" s="375">
        <v>44855</v>
      </c>
      <c r="C647" s="352">
        <v>2653.9</v>
      </c>
      <c r="D647" s="351">
        <f t="shared" si="12"/>
        <v>0.65553164280590137</v>
      </c>
      <c r="E647" s="353">
        <v>2.0377561613287708E-2</v>
      </c>
    </row>
    <row r="648" spans="2:5">
      <c r="B648" s="375">
        <v>43258</v>
      </c>
      <c r="C648" s="352">
        <v>1603.05</v>
      </c>
      <c r="D648" s="351">
        <f t="shared" si="12"/>
        <v>5.57526661197703</v>
      </c>
      <c r="E648" s="353">
        <v>2.0303599274416741E-2</v>
      </c>
    </row>
    <row r="649" spans="2:5">
      <c r="B649" s="375">
        <v>38975</v>
      </c>
      <c r="C649" s="352">
        <v>243.8</v>
      </c>
      <c r="D649" s="351">
        <f t="shared" ref="D649:D712" si="13">(C649-C650)/C650</f>
        <v>-0.45810180040008885</v>
      </c>
      <c r="E649" s="353">
        <v>2.0297133291483669E-2</v>
      </c>
    </row>
    <row r="650" spans="2:5">
      <c r="B650" s="375">
        <v>41338</v>
      </c>
      <c r="C650" s="352">
        <v>449.9</v>
      </c>
      <c r="D650" s="351">
        <f t="shared" si="13"/>
        <v>1.0111756817165847</v>
      </c>
      <c r="E650" s="353">
        <v>2.0297085837396506E-2</v>
      </c>
    </row>
    <row r="651" spans="2:5">
      <c r="B651" s="375">
        <v>37124</v>
      </c>
      <c r="C651" s="352">
        <v>223.7</v>
      </c>
      <c r="D651" s="351">
        <f t="shared" si="13"/>
        <v>-0.90674115145703926</v>
      </c>
      <c r="E651" s="353">
        <v>2.0296465222348865E-2</v>
      </c>
    </row>
    <row r="652" spans="2:5">
      <c r="B652" s="375">
        <v>45769</v>
      </c>
      <c r="C652" s="352">
        <v>2398.6999999999998</v>
      </c>
      <c r="D652" s="351">
        <f t="shared" si="13"/>
        <v>9.839132399457748</v>
      </c>
      <c r="E652" s="353">
        <v>2.0289238621862958E-2</v>
      </c>
    </row>
    <row r="653" spans="2:5">
      <c r="B653" s="375">
        <v>36965</v>
      </c>
      <c r="C653" s="352">
        <v>221.3</v>
      </c>
      <c r="D653" s="351">
        <f t="shared" si="13"/>
        <v>-0.56911993769470404</v>
      </c>
      <c r="E653" s="353">
        <v>2.0285846011987116E-2</v>
      </c>
    </row>
    <row r="654" spans="2:5">
      <c r="B654" s="375">
        <v>41142</v>
      </c>
      <c r="C654" s="352">
        <v>513.6</v>
      </c>
      <c r="D654" s="351">
        <f t="shared" si="13"/>
        <v>-0.80087234661238738</v>
      </c>
      <c r="E654" s="353">
        <v>2.02622169249107E-2</v>
      </c>
    </row>
    <row r="655" spans="2:5">
      <c r="B655" s="375">
        <v>44823</v>
      </c>
      <c r="C655" s="352">
        <v>2579.25</v>
      </c>
      <c r="D655" s="351">
        <f t="shared" si="13"/>
        <v>8.4460721479582492</v>
      </c>
      <c r="E655" s="353">
        <v>2.0212408282736353E-2</v>
      </c>
    </row>
    <row r="656" spans="2:5">
      <c r="B656" s="375">
        <v>40060</v>
      </c>
      <c r="C656" s="352">
        <v>273.05</v>
      </c>
      <c r="D656" s="351">
        <f t="shared" si="13"/>
        <v>-0.69561339947606049</v>
      </c>
      <c r="E656" s="353">
        <v>2.0175602465907098E-2</v>
      </c>
    </row>
    <row r="657" spans="2:5">
      <c r="B657" s="375">
        <v>42528</v>
      </c>
      <c r="C657" s="352">
        <v>897.05</v>
      </c>
      <c r="D657" s="351">
        <f t="shared" si="13"/>
        <v>-0.5872121114511194</v>
      </c>
      <c r="E657" s="353">
        <v>2.0128504008642668E-2</v>
      </c>
    </row>
    <row r="658" spans="2:5">
      <c r="B658" s="375">
        <v>44007</v>
      </c>
      <c r="C658" s="352">
        <v>2173.15</v>
      </c>
      <c r="D658" s="351">
        <f t="shared" si="13"/>
        <v>15.45702385460053</v>
      </c>
      <c r="E658" s="353">
        <v>2.0114537858517537E-2</v>
      </c>
    </row>
    <row r="659" spans="2:5">
      <c r="B659" s="375">
        <v>38498</v>
      </c>
      <c r="C659" s="352">
        <v>132.05000000000001</v>
      </c>
      <c r="D659" s="351">
        <f t="shared" si="13"/>
        <v>-0.84978101359422109</v>
      </c>
      <c r="E659" s="353">
        <v>2.0084974893781561E-2</v>
      </c>
    </row>
    <row r="660" spans="2:5">
      <c r="B660" s="375">
        <v>42129</v>
      </c>
      <c r="C660" s="352">
        <v>879.05</v>
      </c>
      <c r="D660" s="351">
        <f t="shared" si="13"/>
        <v>1.9247492608267039E-2</v>
      </c>
      <c r="E660" s="353">
        <v>2.0075427908326029E-2</v>
      </c>
    </row>
    <row r="661" spans="2:5">
      <c r="B661" s="375">
        <v>42500</v>
      </c>
      <c r="C661" s="352">
        <v>862.45</v>
      </c>
      <c r="D661" s="351">
        <f t="shared" si="13"/>
        <v>2.894558591104087</v>
      </c>
      <c r="E661" s="353">
        <v>2.0047309284447125E-2</v>
      </c>
    </row>
    <row r="662" spans="2:5">
      <c r="B662" s="375">
        <v>39497</v>
      </c>
      <c r="C662" s="352">
        <v>221.45</v>
      </c>
      <c r="D662" s="351">
        <f t="shared" si="13"/>
        <v>6.083832335329336E-2</v>
      </c>
      <c r="E662" s="353">
        <v>2.0036849378166719E-2</v>
      </c>
    </row>
    <row r="663" spans="2:5">
      <c r="B663" s="375">
        <v>39182</v>
      </c>
      <c r="C663" s="352">
        <v>208.75</v>
      </c>
      <c r="D663" s="351">
        <f t="shared" si="13"/>
        <v>-2.4304744099088522E-2</v>
      </c>
      <c r="E663" s="353">
        <v>2.0034204739799631E-2</v>
      </c>
    </row>
    <row r="664" spans="2:5">
      <c r="B664" s="375">
        <v>37000</v>
      </c>
      <c r="C664" s="352">
        <v>213.95</v>
      </c>
      <c r="D664" s="351">
        <f t="shared" si="13"/>
        <v>-0.21586952538024567</v>
      </c>
      <c r="E664" s="353">
        <v>2.0023837902264547E-2</v>
      </c>
    </row>
    <row r="665" spans="2:5">
      <c r="B665" s="375">
        <v>39995</v>
      </c>
      <c r="C665" s="352">
        <v>272.85000000000002</v>
      </c>
      <c r="D665" s="351">
        <f t="shared" si="13"/>
        <v>0.24333561175666454</v>
      </c>
      <c r="E665" s="353">
        <v>2.0000000000000084E-2</v>
      </c>
    </row>
    <row r="666" spans="2:5">
      <c r="B666" s="375">
        <v>37140</v>
      </c>
      <c r="C666" s="352">
        <v>219.45</v>
      </c>
      <c r="D666" s="351">
        <f t="shared" si="13"/>
        <v>-0.90733077150458186</v>
      </c>
      <c r="E666" s="353">
        <v>1.9986056239832597E-2</v>
      </c>
    </row>
    <row r="667" spans="2:5">
      <c r="B667" s="375">
        <v>45681</v>
      </c>
      <c r="C667" s="352">
        <v>2368.1</v>
      </c>
      <c r="D667" s="351">
        <f t="shared" si="13"/>
        <v>3.4816426949280848</v>
      </c>
      <c r="E667" s="353">
        <v>1.9985355558427054E-2</v>
      </c>
    </row>
    <row r="668" spans="2:5">
      <c r="B668" s="375">
        <v>41177</v>
      </c>
      <c r="C668" s="352">
        <v>528.4</v>
      </c>
      <c r="D668" s="351">
        <f t="shared" si="13"/>
        <v>0.90964943982652691</v>
      </c>
      <c r="E668" s="353">
        <v>1.9978766528327425E-2</v>
      </c>
    </row>
    <row r="669" spans="2:5">
      <c r="B669" s="375">
        <v>40630</v>
      </c>
      <c r="C669" s="352">
        <v>276.7</v>
      </c>
      <c r="D669" s="351">
        <f t="shared" si="13"/>
        <v>-9.6635647816749777E-3</v>
      </c>
      <c r="E669" s="353">
        <v>1.9904165130851373E-2</v>
      </c>
    </row>
    <row r="670" spans="2:5">
      <c r="B670" s="375">
        <v>40592</v>
      </c>
      <c r="C670" s="352">
        <v>279.39999999999998</v>
      </c>
      <c r="D670" s="351">
        <f t="shared" si="13"/>
        <v>-0.8967994533399819</v>
      </c>
      <c r="E670" s="353">
        <v>1.989414126665446E-2</v>
      </c>
    </row>
    <row r="671" spans="2:5">
      <c r="B671" s="375">
        <v>44902</v>
      </c>
      <c r="C671" s="352">
        <v>2707.35</v>
      </c>
      <c r="D671" s="351">
        <f t="shared" si="13"/>
        <v>1.8451999369449845</v>
      </c>
      <c r="E671" s="353">
        <v>1.989037690003945E-2</v>
      </c>
    </row>
    <row r="672" spans="2:5">
      <c r="B672" s="375">
        <v>42621</v>
      </c>
      <c r="C672" s="352">
        <v>951.55</v>
      </c>
      <c r="D672" s="351">
        <f t="shared" si="13"/>
        <v>2.9005943840951014</v>
      </c>
      <c r="E672" s="353">
        <v>1.9882100750267903E-2</v>
      </c>
    </row>
    <row r="673" spans="2:5">
      <c r="B673" s="375">
        <v>39561</v>
      </c>
      <c r="C673" s="352">
        <v>243.95</v>
      </c>
      <c r="D673" s="351">
        <f t="shared" si="13"/>
        <v>4.9969871739691765E-2</v>
      </c>
      <c r="E673" s="353">
        <v>1.9857859531772576E-2</v>
      </c>
    </row>
    <row r="674" spans="2:5">
      <c r="B674" s="375">
        <v>36661</v>
      </c>
      <c r="C674" s="352">
        <v>232.34</v>
      </c>
      <c r="D674" s="351">
        <f t="shared" si="13"/>
        <v>-2.8272689251359225E-2</v>
      </c>
      <c r="E674" s="353">
        <v>1.9840224738828946E-2</v>
      </c>
    </row>
    <row r="675" spans="2:5">
      <c r="B675" s="375">
        <v>40240</v>
      </c>
      <c r="C675" s="352">
        <v>239.1</v>
      </c>
      <c r="D675" s="351">
        <f t="shared" si="13"/>
        <v>-0.59402326173698961</v>
      </c>
      <c r="E675" s="353">
        <v>1.9833653230966117E-2</v>
      </c>
    </row>
    <row r="676" spans="2:5">
      <c r="B676" s="375">
        <v>41774</v>
      </c>
      <c r="C676" s="352">
        <v>588.95000000000005</v>
      </c>
      <c r="D676" s="351">
        <f t="shared" si="13"/>
        <v>-0.64859785202863962</v>
      </c>
      <c r="E676" s="353">
        <v>1.9826839826839904E-2</v>
      </c>
    </row>
    <row r="677" spans="2:5">
      <c r="B677" s="375">
        <v>43285</v>
      </c>
      <c r="C677" s="352">
        <v>1676</v>
      </c>
      <c r="D677" s="351">
        <f t="shared" si="13"/>
        <v>7.4411986905061696</v>
      </c>
      <c r="E677" s="353">
        <v>1.9774870702768482E-2</v>
      </c>
    </row>
    <row r="678" spans="2:5">
      <c r="B678" s="375">
        <v>39225</v>
      </c>
      <c r="C678" s="352">
        <v>198.55</v>
      </c>
      <c r="D678" s="351">
        <f t="shared" si="13"/>
        <v>-0.23012795657231475</v>
      </c>
      <c r="E678" s="353">
        <v>1.9774011299435148E-2</v>
      </c>
    </row>
    <row r="679" spans="2:5">
      <c r="B679" s="375">
        <v>38790</v>
      </c>
      <c r="C679" s="352">
        <v>257.89999999999998</v>
      </c>
      <c r="D679" s="351">
        <f t="shared" si="13"/>
        <v>-0.36036706349206354</v>
      </c>
      <c r="E679" s="353">
        <v>1.9770660340055243E-2</v>
      </c>
    </row>
    <row r="680" spans="2:5">
      <c r="B680" s="375">
        <v>40989</v>
      </c>
      <c r="C680" s="352">
        <v>403.2</v>
      </c>
      <c r="D680" s="351">
        <f t="shared" si="13"/>
        <v>-0.33498268184067292</v>
      </c>
      <c r="E680" s="353">
        <v>1.9726858877086525E-2</v>
      </c>
    </row>
    <row r="681" spans="2:5">
      <c r="B681" s="375">
        <v>41732</v>
      </c>
      <c r="C681" s="352">
        <v>606.29999999999995</v>
      </c>
      <c r="D681" s="351">
        <f t="shared" si="13"/>
        <v>-0.75726153538184371</v>
      </c>
      <c r="E681" s="353">
        <v>1.9677093844601298E-2</v>
      </c>
    </row>
    <row r="682" spans="2:5">
      <c r="B682" s="375">
        <v>44755</v>
      </c>
      <c r="C682" s="352">
        <v>2497.75</v>
      </c>
      <c r="D682" s="351">
        <f t="shared" si="13"/>
        <v>16.172567892746653</v>
      </c>
      <c r="E682" s="353">
        <v>1.9677083545957347E-2</v>
      </c>
    </row>
    <row r="683" spans="2:5">
      <c r="B683" s="375">
        <v>38405</v>
      </c>
      <c r="C683" s="352">
        <v>145.44999999999999</v>
      </c>
      <c r="D683" s="351">
        <f t="shared" si="13"/>
        <v>-0.67638224496606969</v>
      </c>
      <c r="E683" s="353">
        <v>1.9628461268839697E-2</v>
      </c>
    </row>
    <row r="684" spans="2:5">
      <c r="B684" s="375">
        <v>41075</v>
      </c>
      <c r="C684" s="352">
        <v>449.45</v>
      </c>
      <c r="D684" s="351">
        <f t="shared" si="13"/>
        <v>-0.80004448893337776</v>
      </c>
      <c r="E684" s="353">
        <v>1.9623411978221362E-2</v>
      </c>
    </row>
    <row r="685" spans="2:5">
      <c r="B685" s="375">
        <v>45726</v>
      </c>
      <c r="C685" s="352">
        <v>2247.75</v>
      </c>
      <c r="D685" s="351">
        <f t="shared" si="13"/>
        <v>2.9258580036678024</v>
      </c>
      <c r="E685" s="353">
        <v>1.9595835884874381E-2</v>
      </c>
    </row>
    <row r="686" spans="2:5">
      <c r="B686" s="375">
        <v>41718</v>
      </c>
      <c r="C686" s="352">
        <v>572.54999999999995</v>
      </c>
      <c r="D686" s="351">
        <f t="shared" si="13"/>
        <v>2.0823687752355315</v>
      </c>
      <c r="E686" s="353">
        <v>1.9497863247863127E-2</v>
      </c>
    </row>
    <row r="687" spans="2:5">
      <c r="B687" s="375">
        <v>37929</v>
      </c>
      <c r="C687" s="352">
        <v>185.75</v>
      </c>
      <c r="D687" s="351">
        <f t="shared" si="13"/>
        <v>-0.65032003012048201</v>
      </c>
      <c r="E687" s="353">
        <v>1.9484083424807966E-2</v>
      </c>
    </row>
    <row r="688" spans="2:5">
      <c r="B688" s="375">
        <v>41157</v>
      </c>
      <c r="C688" s="352">
        <v>531.20000000000005</v>
      </c>
      <c r="D688" s="351">
        <f t="shared" si="13"/>
        <v>1.2352198611403327</v>
      </c>
      <c r="E688" s="353">
        <v>1.9479896363113123E-2</v>
      </c>
    </row>
    <row r="689" spans="2:5">
      <c r="B689" s="375">
        <v>36567</v>
      </c>
      <c r="C689" s="352">
        <v>237.65</v>
      </c>
      <c r="D689" s="351">
        <f t="shared" si="13"/>
        <v>-2.4024640657084165E-2</v>
      </c>
      <c r="E689" s="353">
        <v>1.9475783964651844E-2</v>
      </c>
    </row>
    <row r="690" spans="2:5">
      <c r="B690" s="375">
        <v>38964</v>
      </c>
      <c r="C690" s="352">
        <v>243.5</v>
      </c>
      <c r="D690" s="351">
        <f t="shared" si="13"/>
        <v>9.2173132989459575E-2</v>
      </c>
      <c r="E690" s="353">
        <v>1.9468285534854534E-2</v>
      </c>
    </row>
    <row r="691" spans="2:5">
      <c r="B691" s="375">
        <v>37256</v>
      </c>
      <c r="C691" s="352">
        <v>222.95</v>
      </c>
      <c r="D691" s="351">
        <f t="shared" si="13"/>
        <v>3.5291386115625697E-2</v>
      </c>
      <c r="E691" s="353">
        <v>1.9433013260173757E-2</v>
      </c>
    </row>
    <row r="692" spans="2:5">
      <c r="B692" s="375">
        <v>39198</v>
      </c>
      <c r="C692" s="352">
        <v>215.35</v>
      </c>
      <c r="D692" s="351">
        <f t="shared" si="13"/>
        <v>-6.8353882760112533E-2</v>
      </c>
      <c r="E692" s="353">
        <v>1.9408284023668614E-2</v>
      </c>
    </row>
    <row r="693" spans="2:5">
      <c r="B693" s="375">
        <v>39615</v>
      </c>
      <c r="C693" s="352">
        <v>231.15</v>
      </c>
      <c r="D693" s="351">
        <f t="shared" si="13"/>
        <v>0.27460711331679083</v>
      </c>
      <c r="E693" s="353">
        <v>1.9404630650496166E-2</v>
      </c>
    </row>
    <row r="694" spans="2:5">
      <c r="B694" s="375">
        <v>36831</v>
      </c>
      <c r="C694" s="352">
        <v>181.35</v>
      </c>
      <c r="D694" s="351">
        <f t="shared" si="13"/>
        <v>-0.27372847416900281</v>
      </c>
      <c r="E694" s="353">
        <v>1.9392917369308534E-2</v>
      </c>
    </row>
    <row r="695" spans="2:5">
      <c r="B695" s="375">
        <v>39759</v>
      </c>
      <c r="C695" s="352">
        <v>249.7</v>
      </c>
      <c r="D695" s="351">
        <f t="shared" si="13"/>
        <v>-0.58723861476155059</v>
      </c>
      <c r="E695" s="353">
        <v>1.9391712594407022E-2</v>
      </c>
    </row>
    <row r="696" spans="2:5">
      <c r="B696" s="375">
        <v>41794</v>
      </c>
      <c r="C696" s="352">
        <v>604.95000000000005</v>
      </c>
      <c r="D696" s="351">
        <f t="shared" si="13"/>
        <v>1.6738121546961329</v>
      </c>
      <c r="E696" s="353">
        <v>1.9378212149296484E-2</v>
      </c>
    </row>
    <row r="697" spans="2:5">
      <c r="B697" s="375">
        <v>39521</v>
      </c>
      <c r="C697" s="352">
        <v>226.25</v>
      </c>
      <c r="D697" s="351">
        <f t="shared" si="13"/>
        <v>-0.27121919793847638</v>
      </c>
      <c r="E697" s="353">
        <v>1.9373732822707868E-2</v>
      </c>
    </row>
    <row r="698" spans="2:5">
      <c r="B698" s="375">
        <v>40695</v>
      </c>
      <c r="C698" s="352">
        <v>310.45</v>
      </c>
      <c r="D698" s="351">
        <f t="shared" si="13"/>
        <v>-0.86003155996393144</v>
      </c>
      <c r="E698" s="353">
        <v>1.9372845181415129E-2</v>
      </c>
    </row>
    <row r="699" spans="2:5">
      <c r="B699" s="375">
        <v>43895</v>
      </c>
      <c r="C699" s="352">
        <v>2218</v>
      </c>
      <c r="D699" s="351">
        <f t="shared" si="13"/>
        <v>15.207526488856413</v>
      </c>
      <c r="E699" s="353">
        <v>1.9371739779856192E-2</v>
      </c>
    </row>
    <row r="700" spans="2:5">
      <c r="B700" s="375">
        <v>38127</v>
      </c>
      <c r="C700" s="352">
        <v>136.85</v>
      </c>
      <c r="D700" s="351">
        <f t="shared" si="13"/>
        <v>-0.1476175646216133</v>
      </c>
      <c r="E700" s="353">
        <v>1.9366852886405918E-2</v>
      </c>
    </row>
    <row r="701" spans="2:5">
      <c r="B701" s="375">
        <v>37700</v>
      </c>
      <c r="C701" s="352">
        <v>160.55000000000001</v>
      </c>
      <c r="D701" s="351">
        <f t="shared" si="13"/>
        <v>-0.67741611412497482</v>
      </c>
      <c r="E701" s="353">
        <v>1.9365079365079436E-2</v>
      </c>
    </row>
    <row r="702" spans="2:5">
      <c r="B702" s="375">
        <v>41131</v>
      </c>
      <c r="C702" s="352">
        <v>497.7</v>
      </c>
      <c r="D702" s="351">
        <f t="shared" si="13"/>
        <v>-0.80334670170100952</v>
      </c>
      <c r="E702" s="353">
        <v>1.9354838709677396E-2</v>
      </c>
    </row>
    <row r="703" spans="2:5">
      <c r="B703" s="375">
        <v>45014</v>
      </c>
      <c r="C703" s="352">
        <v>2530.85</v>
      </c>
      <c r="D703" s="351">
        <f t="shared" si="13"/>
        <v>7.8044877369977392</v>
      </c>
      <c r="E703" s="353">
        <v>1.9353149669727617E-2</v>
      </c>
    </row>
    <row r="704" spans="2:5">
      <c r="B704" s="375">
        <v>40603</v>
      </c>
      <c r="C704" s="352">
        <v>287.45</v>
      </c>
      <c r="D704" s="351">
        <f t="shared" si="13"/>
        <v>0.21108068253633872</v>
      </c>
      <c r="E704" s="353">
        <v>1.9326241134751732E-2</v>
      </c>
    </row>
    <row r="705" spans="2:5">
      <c r="B705" s="375">
        <v>40290</v>
      </c>
      <c r="C705" s="352">
        <v>237.35</v>
      </c>
      <c r="D705" s="351">
        <f t="shared" si="13"/>
        <v>-0.14314079422382672</v>
      </c>
      <c r="E705" s="353">
        <v>1.9325746188533392E-2</v>
      </c>
    </row>
    <row r="706" spans="2:5">
      <c r="B706" s="375">
        <v>40155</v>
      </c>
      <c r="C706" s="352">
        <v>277</v>
      </c>
      <c r="D706" s="351">
        <f t="shared" si="13"/>
        <v>-0.40372403401140888</v>
      </c>
      <c r="E706" s="353">
        <v>1.9319227230910764E-2</v>
      </c>
    </row>
    <row r="707" spans="2:5">
      <c r="B707" s="375">
        <v>41319</v>
      </c>
      <c r="C707" s="352">
        <v>464.55</v>
      </c>
      <c r="D707" s="351">
        <f t="shared" si="13"/>
        <v>-0.80563574745826538</v>
      </c>
      <c r="E707" s="353">
        <v>1.930883159626991E-2</v>
      </c>
    </row>
    <row r="708" spans="2:5">
      <c r="B708" s="375">
        <v>45639</v>
      </c>
      <c r="C708" s="352">
        <v>2390.1</v>
      </c>
      <c r="D708" s="351">
        <f t="shared" si="13"/>
        <v>6.586692829111658E-2</v>
      </c>
      <c r="E708" s="353">
        <v>1.9254141879357808E-2</v>
      </c>
    </row>
    <row r="709" spans="2:5">
      <c r="B709" s="375">
        <v>45736</v>
      </c>
      <c r="C709" s="352">
        <v>2242.4</v>
      </c>
      <c r="D709" s="351">
        <f t="shared" si="13"/>
        <v>9.1996816010916547</v>
      </c>
      <c r="E709" s="353">
        <v>1.9249562509942912E-2</v>
      </c>
    </row>
    <row r="710" spans="2:5">
      <c r="B710" s="375">
        <v>39504</v>
      </c>
      <c r="C710" s="352">
        <v>219.85</v>
      </c>
      <c r="D710" s="351">
        <f t="shared" si="13"/>
        <v>-0.75153980900717632</v>
      </c>
      <c r="E710" s="353">
        <v>1.9239684747334288E-2</v>
      </c>
    </row>
    <row r="711" spans="2:5">
      <c r="B711" s="375">
        <v>42524</v>
      </c>
      <c r="C711" s="352">
        <v>884.85</v>
      </c>
      <c r="D711" s="351">
        <f t="shared" si="13"/>
        <v>1.7966182048040458</v>
      </c>
      <c r="E711" s="353">
        <v>1.9177608845888018E-2</v>
      </c>
    </row>
    <row r="712" spans="2:5">
      <c r="B712" s="375">
        <v>40772</v>
      </c>
      <c r="C712" s="352">
        <v>316.39999999999998</v>
      </c>
      <c r="D712" s="351">
        <f t="shared" si="13"/>
        <v>-0.80689065885440514</v>
      </c>
      <c r="E712" s="353">
        <v>1.9165727170236718E-2</v>
      </c>
    </row>
    <row r="713" spans="2:5">
      <c r="B713" s="375">
        <v>43406</v>
      </c>
      <c r="C713" s="352">
        <v>1638.45</v>
      </c>
      <c r="D713" s="351">
        <f t="shared" ref="D713:D776" si="14">(C713-C714)/C714</f>
        <v>6.0668535691179653</v>
      </c>
      <c r="E713" s="353">
        <v>1.9158398905234318E-2</v>
      </c>
    </row>
    <row r="714" spans="2:5">
      <c r="B714" s="375">
        <v>39510</v>
      </c>
      <c r="C714" s="352">
        <v>231.85</v>
      </c>
      <c r="D714" s="351">
        <f t="shared" si="14"/>
        <v>-0.91232747211193044</v>
      </c>
      <c r="E714" s="353">
        <v>1.9120879120879095E-2</v>
      </c>
    </row>
    <row r="715" spans="2:5">
      <c r="B715" s="375">
        <v>44789</v>
      </c>
      <c r="C715" s="352">
        <v>2644.5</v>
      </c>
      <c r="D715" s="351">
        <f t="shared" si="14"/>
        <v>10.257982120051086</v>
      </c>
      <c r="E715" s="353">
        <v>1.909478024624759E-2</v>
      </c>
    </row>
    <row r="716" spans="2:5">
      <c r="B716" s="375">
        <v>38946</v>
      </c>
      <c r="C716" s="352">
        <v>234.9</v>
      </c>
      <c r="D716" s="351">
        <f t="shared" si="14"/>
        <v>0.37207943925233655</v>
      </c>
      <c r="E716" s="353">
        <v>1.9088937093275513E-2</v>
      </c>
    </row>
    <row r="717" spans="2:5">
      <c r="B717" s="375">
        <v>37470</v>
      </c>
      <c r="C717" s="352">
        <v>171.2</v>
      </c>
      <c r="D717" s="351">
        <f t="shared" si="14"/>
        <v>-0.93622292175014443</v>
      </c>
      <c r="E717" s="353">
        <v>1.904761904761898E-2</v>
      </c>
    </row>
    <row r="718" spans="2:5">
      <c r="B718" s="375">
        <v>44895</v>
      </c>
      <c r="C718" s="352">
        <v>2684.35</v>
      </c>
      <c r="D718" s="351">
        <f t="shared" si="14"/>
        <v>4.7260025597269619</v>
      </c>
      <c r="E718" s="353">
        <v>1.9038038114038452E-2</v>
      </c>
    </row>
    <row r="719" spans="2:5">
      <c r="B719" s="375">
        <v>41298</v>
      </c>
      <c r="C719" s="352">
        <v>468.8</v>
      </c>
      <c r="D719" s="351">
        <f t="shared" si="14"/>
        <v>-0.73622169081446054</v>
      </c>
      <c r="E719" s="353">
        <v>1.9019671774807085E-2</v>
      </c>
    </row>
    <row r="720" spans="2:5">
      <c r="B720" s="375">
        <v>43684</v>
      </c>
      <c r="C720" s="352">
        <v>1777.25</v>
      </c>
      <c r="D720" s="351">
        <f t="shared" si="14"/>
        <v>-0.1426262723720392</v>
      </c>
      <c r="E720" s="353">
        <v>1.9006937675592049E-2</v>
      </c>
    </row>
    <row r="721" spans="2:5">
      <c r="B721" s="375">
        <v>43862</v>
      </c>
      <c r="C721" s="352">
        <v>2072.9</v>
      </c>
      <c r="D721" s="351">
        <f t="shared" si="14"/>
        <v>3.3416064509372712</v>
      </c>
      <c r="E721" s="353">
        <v>1.8999631313752041E-2</v>
      </c>
    </row>
    <row r="722" spans="2:5">
      <c r="B722" s="375">
        <v>41304</v>
      </c>
      <c r="C722" s="352">
        <v>477.45</v>
      </c>
      <c r="D722" s="351">
        <f t="shared" si="14"/>
        <v>0.97701863354037266</v>
      </c>
      <c r="E722" s="353">
        <v>1.8994771102336949E-2</v>
      </c>
    </row>
    <row r="723" spans="2:5">
      <c r="B723" s="375">
        <v>38770</v>
      </c>
      <c r="C723" s="352">
        <v>241.5</v>
      </c>
      <c r="D723" s="351">
        <f t="shared" si="14"/>
        <v>-0.79741632413388142</v>
      </c>
      <c r="E723" s="353">
        <v>1.8987341772151899E-2</v>
      </c>
    </row>
    <row r="724" spans="2:5">
      <c r="B724" s="375">
        <v>42951</v>
      </c>
      <c r="C724" s="352">
        <v>1192.0999999999999</v>
      </c>
      <c r="D724" s="351">
        <f t="shared" si="14"/>
        <v>5.1639089968976206</v>
      </c>
      <c r="E724" s="353">
        <v>1.8975980853064206E-2</v>
      </c>
    </row>
    <row r="725" spans="2:5">
      <c r="B725" s="375">
        <v>37427</v>
      </c>
      <c r="C725" s="352">
        <v>193.4</v>
      </c>
      <c r="D725" s="351">
        <f t="shared" si="14"/>
        <v>-0.28050595238095238</v>
      </c>
      <c r="E725" s="353">
        <v>1.8967334035827156E-2</v>
      </c>
    </row>
    <row r="726" spans="2:5">
      <c r="B726" s="375">
        <v>40164</v>
      </c>
      <c r="C726" s="352">
        <v>268.8</v>
      </c>
      <c r="D726" s="351">
        <f t="shared" si="14"/>
        <v>-0.65302697818510391</v>
      </c>
      <c r="E726" s="353">
        <v>1.8953752843062926E-2</v>
      </c>
    </row>
    <row r="727" spans="2:5">
      <c r="B727" s="375">
        <v>42010</v>
      </c>
      <c r="C727" s="352">
        <v>774.7</v>
      </c>
      <c r="D727" s="351">
        <f t="shared" si="14"/>
        <v>-5.1832813169328577E-2</v>
      </c>
      <c r="E727" s="353">
        <v>1.89398921478365E-2</v>
      </c>
    </row>
    <row r="728" spans="2:5">
      <c r="B728" s="375">
        <v>42012</v>
      </c>
      <c r="C728" s="352">
        <v>817.05</v>
      </c>
      <c r="D728" s="351">
        <f t="shared" si="14"/>
        <v>-0.68279757745166558</v>
      </c>
      <c r="E728" s="353">
        <v>1.8892630003741088E-2</v>
      </c>
    </row>
    <row r="729" spans="2:5">
      <c r="B729" s="375">
        <v>45593</v>
      </c>
      <c r="C729" s="352">
        <v>2575.8000000000002</v>
      </c>
      <c r="D729" s="351">
        <f t="shared" si="14"/>
        <v>16.678792038435144</v>
      </c>
      <c r="E729" s="353">
        <v>1.8888075789640236E-2</v>
      </c>
    </row>
    <row r="730" spans="2:5">
      <c r="B730" s="375">
        <v>38113</v>
      </c>
      <c r="C730" s="352">
        <v>145.69999999999999</v>
      </c>
      <c r="D730" s="351">
        <f t="shared" si="14"/>
        <v>7.9659133012226754E-2</v>
      </c>
      <c r="E730" s="353">
        <v>1.8881118881118802E-2</v>
      </c>
    </row>
    <row r="731" spans="2:5">
      <c r="B731" s="375">
        <v>38455</v>
      </c>
      <c r="C731" s="352">
        <v>134.94999999999999</v>
      </c>
      <c r="D731" s="351">
        <f t="shared" si="14"/>
        <v>-0.33358024691358029</v>
      </c>
      <c r="E731" s="353">
        <v>1.8875047187617972E-2</v>
      </c>
    </row>
    <row r="732" spans="2:5">
      <c r="B732" s="375">
        <v>39274</v>
      </c>
      <c r="C732" s="352">
        <v>202.5</v>
      </c>
      <c r="D732" s="351">
        <f t="shared" si="14"/>
        <v>-1.4118792599805285E-2</v>
      </c>
      <c r="E732" s="353">
        <v>1.8867924528301886E-2</v>
      </c>
    </row>
    <row r="733" spans="2:5">
      <c r="B733" s="375">
        <v>39297</v>
      </c>
      <c r="C733" s="352">
        <v>205.4</v>
      </c>
      <c r="D733" s="351">
        <f t="shared" si="14"/>
        <v>0.55077387693469249</v>
      </c>
      <c r="E733" s="353">
        <v>1.8849206349206407E-2</v>
      </c>
    </row>
    <row r="734" spans="2:5">
      <c r="B734" s="375">
        <v>38454</v>
      </c>
      <c r="C734" s="352">
        <v>132.44999999999999</v>
      </c>
      <c r="D734" s="351">
        <f t="shared" si="14"/>
        <v>-0.89327155519742141</v>
      </c>
      <c r="E734" s="353">
        <v>1.8846153846153759E-2</v>
      </c>
    </row>
    <row r="735" spans="2:5">
      <c r="B735" s="375">
        <v>43020</v>
      </c>
      <c r="C735" s="352">
        <v>1241</v>
      </c>
      <c r="D735" s="351">
        <f t="shared" si="14"/>
        <v>4.736075803096834</v>
      </c>
      <c r="E735" s="353">
        <v>1.8841591067690198E-2</v>
      </c>
    </row>
    <row r="736" spans="2:5">
      <c r="B736" s="375">
        <v>39331</v>
      </c>
      <c r="C736" s="352">
        <v>216.35</v>
      </c>
      <c r="D736" s="351">
        <f t="shared" si="14"/>
        <v>-0.14044497417560586</v>
      </c>
      <c r="E736" s="353">
        <v>1.8836825994819874E-2</v>
      </c>
    </row>
    <row r="737" spans="2:5">
      <c r="B737" s="375">
        <v>40333</v>
      </c>
      <c r="C737" s="352">
        <v>251.7</v>
      </c>
      <c r="D737" s="351">
        <f t="shared" si="14"/>
        <v>-0.53808038172141681</v>
      </c>
      <c r="E737" s="353">
        <v>1.882210078931381E-2</v>
      </c>
    </row>
    <row r="738" spans="2:5">
      <c r="B738" s="375">
        <v>41254</v>
      </c>
      <c r="C738" s="352">
        <v>544.9</v>
      </c>
      <c r="D738" s="351">
        <f t="shared" si="14"/>
        <v>-0.42115047538110167</v>
      </c>
      <c r="E738" s="353">
        <v>1.8790315041600364E-2</v>
      </c>
    </row>
    <row r="739" spans="2:5">
      <c r="B739" s="375">
        <v>42851</v>
      </c>
      <c r="C739" s="352">
        <v>941.35</v>
      </c>
      <c r="D739" s="351">
        <f t="shared" si="14"/>
        <v>2.6521823472356938</v>
      </c>
      <c r="E739" s="353">
        <v>1.8777056277056302E-2</v>
      </c>
    </row>
    <row r="740" spans="2:5">
      <c r="B740" s="375">
        <v>40347</v>
      </c>
      <c r="C740" s="352">
        <v>257.75</v>
      </c>
      <c r="D740" s="351">
        <f t="shared" si="14"/>
        <v>-0.90023996594031819</v>
      </c>
      <c r="E740" s="353">
        <v>1.8774703557312252E-2</v>
      </c>
    </row>
    <row r="741" spans="2:5">
      <c r="B741" s="375">
        <v>44931</v>
      </c>
      <c r="C741" s="352">
        <v>2583.6999999999998</v>
      </c>
      <c r="D741" s="351">
        <f t="shared" si="14"/>
        <v>9.817249319656689</v>
      </c>
      <c r="E741" s="353">
        <v>1.8768975986751275E-2</v>
      </c>
    </row>
    <row r="742" spans="2:5">
      <c r="B742" s="375">
        <v>38961</v>
      </c>
      <c r="C742" s="352">
        <v>238.85</v>
      </c>
      <c r="D742" s="351">
        <f t="shared" si="14"/>
        <v>-0.85424866514111375</v>
      </c>
      <c r="E742" s="353">
        <v>1.8767327788441056E-2</v>
      </c>
    </row>
    <row r="743" spans="2:5">
      <c r="B743" s="375">
        <v>43350</v>
      </c>
      <c r="C743" s="352">
        <v>1638.75</v>
      </c>
      <c r="D743" s="351">
        <f t="shared" si="14"/>
        <v>5.9291754756871038</v>
      </c>
      <c r="E743" s="353">
        <v>1.8743006340917627E-2</v>
      </c>
    </row>
    <row r="744" spans="2:5">
      <c r="B744" s="375">
        <v>39786</v>
      </c>
      <c r="C744" s="352">
        <v>236.5</v>
      </c>
      <c r="D744" s="351">
        <f t="shared" si="14"/>
        <v>-3.5481239804241393E-2</v>
      </c>
      <c r="E744" s="353">
        <v>1.8737884988154187E-2</v>
      </c>
    </row>
    <row r="745" spans="2:5">
      <c r="B745" s="375">
        <v>39710</v>
      </c>
      <c r="C745" s="352">
        <v>245.2</v>
      </c>
      <c r="D745" s="351">
        <f t="shared" si="14"/>
        <v>-0.90556154675704825</v>
      </c>
      <c r="E745" s="353">
        <v>1.8695471541337765E-2</v>
      </c>
    </row>
    <row r="746" spans="2:5">
      <c r="B746" s="375">
        <v>44949</v>
      </c>
      <c r="C746" s="352">
        <v>2596.4</v>
      </c>
      <c r="D746" s="351">
        <f t="shared" si="14"/>
        <v>0.11565152003437537</v>
      </c>
      <c r="E746" s="353">
        <v>1.8695438940657221E-2</v>
      </c>
    </row>
    <row r="747" spans="2:5">
      <c r="B747" s="375">
        <v>44586</v>
      </c>
      <c r="C747" s="352">
        <v>2327.25</v>
      </c>
      <c r="D747" s="351">
        <f t="shared" si="14"/>
        <v>7.6983741356755733</v>
      </c>
      <c r="E747" s="353">
        <v>1.8668475881992511E-2</v>
      </c>
    </row>
    <row r="748" spans="2:5">
      <c r="B748" s="375">
        <v>40359</v>
      </c>
      <c r="C748" s="352">
        <v>267.55</v>
      </c>
      <c r="D748" s="351">
        <f t="shared" si="14"/>
        <v>-0.57396496815286624</v>
      </c>
      <c r="E748" s="353">
        <v>1.8656006091757223E-2</v>
      </c>
    </row>
    <row r="749" spans="2:5">
      <c r="B749" s="375">
        <v>41522</v>
      </c>
      <c r="C749" s="352">
        <v>628</v>
      </c>
      <c r="D749" s="351">
        <f t="shared" si="14"/>
        <v>0.17889994368312362</v>
      </c>
      <c r="E749" s="353">
        <v>1.8653690186536901E-2</v>
      </c>
    </row>
    <row r="750" spans="2:5">
      <c r="B750" s="375">
        <v>41263</v>
      </c>
      <c r="C750" s="352">
        <v>532.70000000000005</v>
      </c>
      <c r="D750" s="351">
        <f t="shared" si="14"/>
        <v>-0.76483831806643854</v>
      </c>
      <c r="E750" s="353">
        <v>1.8644229849890046E-2</v>
      </c>
    </row>
    <row r="751" spans="2:5">
      <c r="B751" s="375">
        <v>44025</v>
      </c>
      <c r="C751" s="352">
        <v>2265.25</v>
      </c>
      <c r="D751" s="351">
        <f t="shared" si="14"/>
        <v>2.8898428779943335</v>
      </c>
      <c r="E751" s="353">
        <v>1.8639266121053967E-2</v>
      </c>
    </row>
    <row r="752" spans="2:5">
      <c r="B752" s="375">
        <v>41722</v>
      </c>
      <c r="C752" s="352">
        <v>582.35</v>
      </c>
      <c r="D752" s="351">
        <f t="shared" si="14"/>
        <v>-0.78733932223196035</v>
      </c>
      <c r="E752" s="353">
        <v>1.8628651390589428E-2</v>
      </c>
    </row>
    <row r="753" spans="2:5">
      <c r="B753" s="375">
        <v>45491</v>
      </c>
      <c r="C753" s="352">
        <v>2738.4</v>
      </c>
      <c r="D753" s="351">
        <f t="shared" si="14"/>
        <v>1.919869915231647</v>
      </c>
      <c r="E753" s="353">
        <v>1.8579478881883715E-2</v>
      </c>
    </row>
    <row r="754" spans="2:5">
      <c r="B754" s="375">
        <v>42619</v>
      </c>
      <c r="C754" s="352">
        <v>937.85</v>
      </c>
      <c r="D754" s="351">
        <f t="shared" si="14"/>
        <v>3.5593096742829369</v>
      </c>
      <c r="E754" s="353">
        <v>1.857181645397776E-2</v>
      </c>
    </row>
    <row r="755" spans="2:5">
      <c r="B755" s="375">
        <v>39289</v>
      </c>
      <c r="C755" s="352">
        <v>205.7</v>
      </c>
      <c r="D755" s="351">
        <f t="shared" si="14"/>
        <v>-0.24513761467889914</v>
      </c>
      <c r="E755" s="353">
        <v>1.8568952711067097E-2</v>
      </c>
    </row>
    <row r="756" spans="2:5">
      <c r="B756" s="375">
        <v>40360</v>
      </c>
      <c r="C756" s="352">
        <v>272.5</v>
      </c>
      <c r="D756" s="351">
        <f t="shared" si="14"/>
        <v>0.11179110567115466</v>
      </c>
      <c r="E756" s="353">
        <v>1.8501214726219354E-2</v>
      </c>
    </row>
    <row r="757" spans="2:5">
      <c r="B757" s="375">
        <v>39696</v>
      </c>
      <c r="C757" s="352">
        <v>245.1</v>
      </c>
      <c r="D757" s="351">
        <f t="shared" si="14"/>
        <v>0.30824659727782228</v>
      </c>
      <c r="E757" s="353">
        <v>1.8491585289839969E-2</v>
      </c>
    </row>
    <row r="758" spans="2:5">
      <c r="B758" s="375">
        <v>37880</v>
      </c>
      <c r="C758" s="352">
        <v>187.35</v>
      </c>
      <c r="D758" s="351">
        <f t="shared" si="14"/>
        <v>-0.15014742572011791</v>
      </c>
      <c r="E758" s="353">
        <v>1.8483283500951377E-2</v>
      </c>
    </row>
    <row r="759" spans="2:5">
      <c r="B759" s="375">
        <v>37214</v>
      </c>
      <c r="C759" s="352">
        <v>220.45</v>
      </c>
      <c r="D759" s="351">
        <f t="shared" si="14"/>
        <v>-0.9159886435090796</v>
      </c>
      <c r="E759" s="353">
        <v>1.8480018480018481E-2</v>
      </c>
    </row>
    <row r="760" spans="2:5">
      <c r="B760" s="375">
        <v>44935</v>
      </c>
      <c r="C760" s="352">
        <v>2624.05</v>
      </c>
      <c r="D760" s="351">
        <f t="shared" si="14"/>
        <v>12.596113989637306</v>
      </c>
      <c r="E760" s="353">
        <v>1.8475033476295043E-2</v>
      </c>
    </row>
    <row r="761" spans="2:5">
      <c r="B761" s="375">
        <v>38026</v>
      </c>
      <c r="C761" s="352">
        <v>193</v>
      </c>
      <c r="D761" s="351">
        <f t="shared" si="14"/>
        <v>-0.88766987748450366</v>
      </c>
      <c r="E761" s="353">
        <v>1.8469656992084433E-2</v>
      </c>
    </row>
    <row r="762" spans="2:5">
      <c r="B762" s="375">
        <v>43292</v>
      </c>
      <c r="C762" s="352">
        <v>1718.15</v>
      </c>
      <c r="D762" s="351">
        <f t="shared" si="14"/>
        <v>7.6274165202108959</v>
      </c>
      <c r="E762" s="353">
        <v>1.8464730290456484E-2</v>
      </c>
    </row>
    <row r="763" spans="2:5">
      <c r="B763" s="375">
        <v>36881</v>
      </c>
      <c r="C763" s="352">
        <v>199.15</v>
      </c>
      <c r="D763" s="351">
        <f t="shared" si="14"/>
        <v>-0.2090945194598888</v>
      </c>
      <c r="E763" s="353">
        <v>1.8409613909486033E-2</v>
      </c>
    </row>
    <row r="764" spans="2:5">
      <c r="B764" s="375">
        <v>39567</v>
      </c>
      <c r="C764" s="352">
        <v>251.8</v>
      </c>
      <c r="D764" s="351">
        <f t="shared" si="14"/>
        <v>4.5898234683281462E-2</v>
      </c>
      <c r="E764" s="353">
        <v>1.8402426693629976E-2</v>
      </c>
    </row>
    <row r="765" spans="2:5">
      <c r="B765" s="375">
        <v>36738</v>
      </c>
      <c r="C765" s="352">
        <v>240.75</v>
      </c>
      <c r="D765" s="351">
        <f t="shared" si="14"/>
        <v>-7.4572362098789077E-2</v>
      </c>
      <c r="E765" s="353">
        <v>1.8401015228426371E-2</v>
      </c>
    </row>
    <row r="766" spans="2:5">
      <c r="B766" s="375">
        <v>40344</v>
      </c>
      <c r="C766" s="352">
        <v>260.14999999999998</v>
      </c>
      <c r="D766" s="351">
        <f t="shared" si="14"/>
        <v>-0.89927402961959146</v>
      </c>
      <c r="E766" s="353">
        <v>1.8398903895087058E-2</v>
      </c>
    </row>
    <row r="767" spans="2:5">
      <c r="B767" s="375">
        <v>45021</v>
      </c>
      <c r="C767" s="352">
        <v>2582.75</v>
      </c>
      <c r="D767" s="351">
        <f t="shared" si="14"/>
        <v>2.3916611950098492</v>
      </c>
      <c r="E767" s="353">
        <v>1.8394385079452739E-2</v>
      </c>
    </row>
    <row r="768" spans="2:5">
      <c r="B768" s="375">
        <v>41950</v>
      </c>
      <c r="C768" s="352">
        <v>761.5</v>
      </c>
      <c r="D768" s="351">
        <f t="shared" si="14"/>
        <v>2.7137283589368448</v>
      </c>
      <c r="E768" s="353">
        <v>1.83884988298228E-2</v>
      </c>
    </row>
    <row r="769" spans="2:5">
      <c r="B769" s="375">
        <v>39405</v>
      </c>
      <c r="C769" s="352">
        <v>205.05</v>
      </c>
      <c r="D769" s="351">
        <f t="shared" si="14"/>
        <v>0.13790233074361832</v>
      </c>
      <c r="E769" s="353">
        <v>1.8375962254780318E-2</v>
      </c>
    </row>
    <row r="770" spans="2:5">
      <c r="B770" s="375">
        <v>39160</v>
      </c>
      <c r="C770" s="352">
        <v>180.2</v>
      </c>
      <c r="D770" s="351">
        <f t="shared" si="14"/>
        <v>-0.79369168240883847</v>
      </c>
      <c r="E770" s="353">
        <v>1.8366770274088728E-2</v>
      </c>
    </row>
    <row r="771" spans="2:5">
      <c r="B771" s="375">
        <v>42177</v>
      </c>
      <c r="C771" s="352">
        <v>873.45</v>
      </c>
      <c r="D771" s="351">
        <f t="shared" si="14"/>
        <v>2.1808084486525856</v>
      </c>
      <c r="E771" s="353">
        <v>1.8363064008394544E-2</v>
      </c>
    </row>
    <row r="772" spans="2:5">
      <c r="B772" s="375">
        <v>40576</v>
      </c>
      <c r="C772" s="352">
        <v>274.60000000000002</v>
      </c>
      <c r="D772" s="351">
        <f t="shared" si="14"/>
        <v>0.25302304357745842</v>
      </c>
      <c r="E772" s="353">
        <v>1.8357129612460766E-2</v>
      </c>
    </row>
    <row r="773" spans="2:5">
      <c r="B773" s="375">
        <v>37197</v>
      </c>
      <c r="C773" s="352">
        <v>219.15</v>
      </c>
      <c r="D773" s="351">
        <f t="shared" si="14"/>
        <v>-0.12234681617941523</v>
      </c>
      <c r="E773" s="353">
        <v>1.8355018587360675E-2</v>
      </c>
    </row>
    <row r="774" spans="2:5">
      <c r="B774" s="375">
        <v>39713</v>
      </c>
      <c r="C774" s="352">
        <v>249.7</v>
      </c>
      <c r="D774" s="351">
        <f t="shared" si="14"/>
        <v>-0.82726297948877581</v>
      </c>
      <c r="E774" s="353">
        <v>1.8352365415986949E-2</v>
      </c>
    </row>
    <row r="775" spans="2:5">
      <c r="B775" s="375">
        <v>43207</v>
      </c>
      <c r="C775" s="352">
        <v>1445.55</v>
      </c>
      <c r="D775" s="351">
        <f t="shared" si="14"/>
        <v>-0.3221495392839559</v>
      </c>
      <c r="E775" s="353">
        <v>1.83515322296583E-2</v>
      </c>
    </row>
    <row r="776" spans="2:5">
      <c r="B776" s="375">
        <v>44144</v>
      </c>
      <c r="C776" s="352">
        <v>2132.5500000000002</v>
      </c>
      <c r="D776" s="351">
        <f t="shared" si="14"/>
        <v>4.2903745968742255</v>
      </c>
      <c r="E776" s="353">
        <v>1.8336795358498716E-2</v>
      </c>
    </row>
    <row r="777" spans="2:5">
      <c r="B777" s="375">
        <v>40991</v>
      </c>
      <c r="C777" s="352">
        <v>403.1</v>
      </c>
      <c r="D777" s="351">
        <f t="shared" ref="D777:D840" si="15">(C777-C778)/C778</f>
        <v>-0.51281121585690115</v>
      </c>
      <c r="E777" s="353">
        <v>1.8315018315018312E-2</v>
      </c>
    </row>
    <row r="778" spans="2:5">
      <c r="B778" s="375">
        <v>42418</v>
      </c>
      <c r="C778" s="352">
        <v>827.4</v>
      </c>
      <c r="D778" s="351">
        <f t="shared" si="15"/>
        <v>-0.58725962138029075</v>
      </c>
      <c r="E778" s="353">
        <v>1.8275798412405418E-2</v>
      </c>
    </row>
    <row r="779" spans="2:5">
      <c r="B779" s="375">
        <v>43749</v>
      </c>
      <c r="C779" s="352">
        <v>2004.65</v>
      </c>
      <c r="D779" s="351">
        <f t="shared" si="15"/>
        <v>7.7558418868748644</v>
      </c>
      <c r="E779" s="353">
        <v>1.823492063492068E-2</v>
      </c>
    </row>
    <row r="780" spans="2:5">
      <c r="B780" s="375">
        <v>40256</v>
      </c>
      <c r="C780" s="352">
        <v>228.95</v>
      </c>
      <c r="D780" s="351">
        <f t="shared" si="15"/>
        <v>-0.83435826942555347</v>
      </c>
      <c r="E780" s="353">
        <v>1.8234378474538557E-2</v>
      </c>
    </row>
    <row r="781" spans="2:5">
      <c r="B781" s="375">
        <v>43195</v>
      </c>
      <c r="C781" s="352">
        <v>1382.2</v>
      </c>
      <c r="D781" s="351">
        <f t="shared" si="15"/>
        <v>0.49056400301951913</v>
      </c>
      <c r="E781" s="353">
        <v>1.8232715753803086E-2</v>
      </c>
    </row>
    <row r="782" spans="2:5">
      <c r="B782" s="375">
        <v>42199</v>
      </c>
      <c r="C782" s="352">
        <v>927.3</v>
      </c>
      <c r="D782" s="351">
        <f t="shared" si="15"/>
        <v>1.2120706106870229</v>
      </c>
      <c r="E782" s="353">
        <v>1.8227736905676851E-2</v>
      </c>
    </row>
    <row r="783" spans="2:5">
      <c r="B783" s="375">
        <v>40903</v>
      </c>
      <c r="C783" s="352">
        <v>419.2</v>
      </c>
      <c r="D783" s="351">
        <f t="shared" si="15"/>
        <v>0.24854802680565893</v>
      </c>
      <c r="E783" s="353">
        <v>1.8217148409035707E-2</v>
      </c>
    </row>
    <row r="784" spans="2:5">
      <c r="B784" s="375">
        <v>40731</v>
      </c>
      <c r="C784" s="352">
        <v>335.75</v>
      </c>
      <c r="D784" s="351">
        <f t="shared" si="15"/>
        <v>0.37913329225713704</v>
      </c>
      <c r="E784" s="353">
        <v>1.8195602729340409E-2</v>
      </c>
    </row>
    <row r="785" spans="2:5">
      <c r="B785" s="375">
        <v>40241</v>
      </c>
      <c r="C785" s="352">
        <v>243.45</v>
      </c>
      <c r="D785" s="351">
        <f t="shared" si="15"/>
        <v>-8.4774436090225613E-2</v>
      </c>
      <c r="E785" s="353">
        <v>1.8193224592220805E-2</v>
      </c>
    </row>
    <row r="786" spans="2:5">
      <c r="B786" s="375">
        <v>40402</v>
      </c>
      <c r="C786" s="352">
        <v>266</v>
      </c>
      <c r="D786" s="351">
        <f t="shared" si="15"/>
        <v>0.23205187586845757</v>
      </c>
      <c r="E786" s="353">
        <v>1.8181818181818181E-2</v>
      </c>
    </row>
    <row r="787" spans="2:5">
      <c r="B787" s="375">
        <v>39342</v>
      </c>
      <c r="C787" s="352">
        <v>215.9</v>
      </c>
      <c r="D787" s="351">
        <f t="shared" si="15"/>
        <v>-0.72955029437554808</v>
      </c>
      <c r="E787" s="353">
        <v>1.815609526055173E-2</v>
      </c>
    </row>
    <row r="788" spans="2:5">
      <c r="B788" s="375">
        <v>42325</v>
      </c>
      <c r="C788" s="352">
        <v>798.3</v>
      </c>
      <c r="D788" s="351">
        <f t="shared" si="15"/>
        <v>-0.12915893967492101</v>
      </c>
      <c r="E788" s="353">
        <v>1.810993495727577E-2</v>
      </c>
    </row>
    <row r="789" spans="2:5">
      <c r="B789" s="375">
        <v>42185</v>
      </c>
      <c r="C789" s="352">
        <v>916.7</v>
      </c>
      <c r="D789" s="351">
        <f t="shared" si="15"/>
        <v>6.57603305785124</v>
      </c>
      <c r="E789" s="353">
        <v>1.8103065304309274E-2</v>
      </c>
    </row>
    <row r="790" spans="2:5">
      <c r="B790" s="375">
        <v>38240</v>
      </c>
      <c r="C790" s="352">
        <v>121</v>
      </c>
      <c r="D790" s="351">
        <f t="shared" si="15"/>
        <v>-0.94681669340483043</v>
      </c>
      <c r="E790" s="353">
        <v>1.8090029448885197E-2</v>
      </c>
    </row>
    <row r="791" spans="2:5">
      <c r="B791" s="375">
        <v>44027</v>
      </c>
      <c r="C791" s="352">
        <v>2275.15</v>
      </c>
      <c r="D791" s="351">
        <f t="shared" si="15"/>
        <v>1.7320924647253078</v>
      </c>
      <c r="E791" s="353">
        <v>1.8078084796957196E-2</v>
      </c>
    </row>
    <row r="792" spans="2:5">
      <c r="B792" s="375">
        <v>42382</v>
      </c>
      <c r="C792" s="352">
        <v>832.75</v>
      </c>
      <c r="D792" s="351">
        <f t="shared" si="15"/>
        <v>-0.37112973871016464</v>
      </c>
      <c r="E792" s="353">
        <v>1.8031784841075794E-2</v>
      </c>
    </row>
    <row r="793" spans="2:5">
      <c r="B793" s="375">
        <v>43171</v>
      </c>
      <c r="C793" s="352">
        <v>1324.2</v>
      </c>
      <c r="D793" s="351">
        <f t="shared" si="15"/>
        <v>5.884325448401353</v>
      </c>
      <c r="E793" s="353">
        <v>1.8028060734191848E-2</v>
      </c>
    </row>
    <row r="794" spans="2:5">
      <c r="B794" s="375">
        <v>38713</v>
      </c>
      <c r="C794" s="352">
        <v>192.35</v>
      </c>
      <c r="D794" s="351">
        <f t="shared" si="15"/>
        <v>-0.93493776214314706</v>
      </c>
      <c r="E794" s="353">
        <v>1.7994178354061953E-2</v>
      </c>
    </row>
    <row r="795" spans="2:5">
      <c r="B795" s="375">
        <v>45547</v>
      </c>
      <c r="C795" s="352">
        <v>2956.4</v>
      </c>
      <c r="D795" s="351">
        <f t="shared" si="15"/>
        <v>0.82302522044767834</v>
      </c>
      <c r="E795" s="353">
        <v>1.7991494929669609E-2</v>
      </c>
    </row>
    <row r="796" spans="2:5">
      <c r="B796" s="375">
        <v>43404</v>
      </c>
      <c r="C796" s="352">
        <v>1621.7</v>
      </c>
      <c r="D796" s="351">
        <f t="shared" si="15"/>
        <v>9.3988457839050987</v>
      </c>
      <c r="E796" s="353">
        <v>1.7984369605473834E-2</v>
      </c>
    </row>
    <row r="797" spans="2:5">
      <c r="B797" s="375">
        <v>37769</v>
      </c>
      <c r="C797" s="352">
        <v>155.94999999999999</v>
      </c>
      <c r="D797" s="351">
        <f t="shared" si="15"/>
        <v>-0.23647490820073444</v>
      </c>
      <c r="E797" s="353">
        <v>1.7950391644908619E-2</v>
      </c>
    </row>
    <row r="798" spans="2:5">
      <c r="B798" s="375">
        <v>37083</v>
      </c>
      <c r="C798" s="352">
        <v>204.25</v>
      </c>
      <c r="D798" s="351">
        <f t="shared" si="15"/>
        <v>0.33235485975211992</v>
      </c>
      <c r="E798" s="353">
        <v>1.7941689509095412E-2</v>
      </c>
    </row>
    <row r="799" spans="2:5">
      <c r="B799" s="375">
        <v>37767</v>
      </c>
      <c r="C799" s="352">
        <v>153.30000000000001</v>
      </c>
      <c r="D799" s="351">
        <f t="shared" si="15"/>
        <v>-0.84791666666666676</v>
      </c>
      <c r="E799" s="353">
        <v>1.7928286852589754E-2</v>
      </c>
    </row>
    <row r="800" spans="2:5">
      <c r="B800" s="375">
        <v>42874</v>
      </c>
      <c r="C800" s="352">
        <v>1008</v>
      </c>
      <c r="D800" s="351">
        <f t="shared" si="15"/>
        <v>0.34444814938312773</v>
      </c>
      <c r="E800" s="353">
        <v>1.7924766473112849E-2</v>
      </c>
    </row>
    <row r="801" spans="2:5">
      <c r="B801" s="375">
        <v>41933</v>
      </c>
      <c r="C801" s="352">
        <v>749.75</v>
      </c>
      <c r="D801" s="351">
        <f t="shared" si="15"/>
        <v>1.8064757626801424</v>
      </c>
      <c r="E801" s="353">
        <v>1.7921390265426714E-2</v>
      </c>
    </row>
    <row r="802" spans="2:5">
      <c r="B802" s="375">
        <v>40058</v>
      </c>
      <c r="C802" s="352">
        <v>267.14999999999998</v>
      </c>
      <c r="D802" s="351">
        <f t="shared" si="15"/>
        <v>-0.84180138568129337</v>
      </c>
      <c r="E802" s="353">
        <v>1.7908172985330498E-2</v>
      </c>
    </row>
    <row r="803" spans="2:5">
      <c r="B803" s="375">
        <v>43311</v>
      </c>
      <c r="C803" s="352">
        <v>1688.7</v>
      </c>
      <c r="D803" s="351">
        <f t="shared" si="15"/>
        <v>6.9188745603751469</v>
      </c>
      <c r="E803" s="353">
        <v>1.7902350813743247E-2</v>
      </c>
    </row>
    <row r="804" spans="2:5">
      <c r="B804" s="375">
        <v>36931</v>
      </c>
      <c r="C804" s="352">
        <v>213.25</v>
      </c>
      <c r="D804" s="351">
        <f t="shared" si="15"/>
        <v>-9.6589705570853682E-2</v>
      </c>
      <c r="E804" s="353">
        <v>1.7899761336515514E-2</v>
      </c>
    </row>
    <row r="805" spans="2:5">
      <c r="B805" s="375">
        <v>39559</v>
      </c>
      <c r="C805" s="352">
        <v>236.05</v>
      </c>
      <c r="D805" s="351">
        <f t="shared" si="15"/>
        <v>-9.7840626791515256E-2</v>
      </c>
      <c r="E805" s="353">
        <v>1.7895644674428658E-2</v>
      </c>
    </row>
    <row r="806" spans="2:5">
      <c r="B806" s="375">
        <v>39843</v>
      </c>
      <c r="C806" s="352">
        <v>261.64999999999998</v>
      </c>
      <c r="D806" s="351">
        <f t="shared" si="15"/>
        <v>6.9268492031058393E-2</v>
      </c>
      <c r="E806" s="353">
        <v>1.789535109900784E-2</v>
      </c>
    </row>
    <row r="807" spans="2:5">
      <c r="B807" s="375">
        <v>39792</v>
      </c>
      <c r="C807" s="352">
        <v>244.7</v>
      </c>
      <c r="D807" s="351">
        <f t="shared" si="15"/>
        <v>-0.82487654762756746</v>
      </c>
      <c r="E807" s="353">
        <v>1.7886855241264488E-2</v>
      </c>
    </row>
    <row r="808" spans="2:5">
      <c r="B808" s="375">
        <v>43129</v>
      </c>
      <c r="C808" s="352">
        <v>1397.3</v>
      </c>
      <c r="D808" s="351">
        <f t="shared" si="15"/>
        <v>-0.3538795893831499</v>
      </c>
      <c r="E808" s="353">
        <v>1.7883809870697473E-2</v>
      </c>
    </row>
    <row r="809" spans="2:5">
      <c r="B809" s="375">
        <v>44081</v>
      </c>
      <c r="C809" s="352">
        <v>2162.6</v>
      </c>
      <c r="D809" s="351">
        <f t="shared" si="15"/>
        <v>2.6484183888654576</v>
      </c>
      <c r="E809" s="353">
        <v>1.7861765467253345E-2</v>
      </c>
    </row>
    <row r="810" spans="2:5">
      <c r="B810" s="375">
        <v>41723</v>
      </c>
      <c r="C810" s="352">
        <v>592.75</v>
      </c>
      <c r="D810" s="351">
        <f t="shared" si="15"/>
        <v>1.308666017526777</v>
      </c>
      <c r="E810" s="353">
        <v>1.7858676053919425E-2</v>
      </c>
    </row>
    <row r="811" spans="2:5">
      <c r="B811" s="375">
        <v>39973</v>
      </c>
      <c r="C811" s="352">
        <v>256.75</v>
      </c>
      <c r="D811" s="351">
        <f t="shared" si="15"/>
        <v>3.4031413612565398E-2</v>
      </c>
      <c r="E811" s="353">
        <v>1.7839444995044598E-2</v>
      </c>
    </row>
    <row r="812" spans="2:5">
      <c r="B812" s="375">
        <v>39798</v>
      </c>
      <c r="C812" s="352">
        <v>248.3</v>
      </c>
      <c r="D812" s="351">
        <f t="shared" si="15"/>
        <v>-9.396095602992155E-2</v>
      </c>
      <c r="E812" s="353">
        <v>1.7831522853043749E-2</v>
      </c>
    </row>
    <row r="813" spans="2:5">
      <c r="B813" s="375">
        <v>40409</v>
      </c>
      <c r="C813" s="352">
        <v>274.05</v>
      </c>
      <c r="D813" s="351">
        <f t="shared" si="15"/>
        <v>0.14282735613010841</v>
      </c>
      <c r="E813" s="353">
        <v>1.7827298050139318E-2</v>
      </c>
    </row>
    <row r="814" spans="2:5">
      <c r="B814" s="375">
        <v>40298</v>
      </c>
      <c r="C814" s="352">
        <v>239.8</v>
      </c>
      <c r="D814" s="351">
        <f t="shared" si="15"/>
        <v>-0.57587548638132291</v>
      </c>
      <c r="E814" s="353">
        <v>1.7826825127334536E-2</v>
      </c>
    </row>
    <row r="815" spans="2:5">
      <c r="B815" s="375">
        <v>41187</v>
      </c>
      <c r="C815" s="352">
        <v>565.4</v>
      </c>
      <c r="D815" s="351">
        <f t="shared" si="15"/>
        <v>-0.75973142954275019</v>
      </c>
      <c r="E815" s="353">
        <v>1.7821782178217782E-2</v>
      </c>
    </row>
    <row r="816" spans="2:5">
      <c r="B816" s="375">
        <v>44277</v>
      </c>
      <c r="C816" s="352">
        <v>2353.1999999999998</v>
      </c>
      <c r="D816" s="351">
        <f t="shared" si="15"/>
        <v>6.7586547972304638</v>
      </c>
      <c r="E816" s="353">
        <v>1.7798058000475611E-2</v>
      </c>
    </row>
    <row r="817" spans="2:5">
      <c r="B817" s="375">
        <v>40444</v>
      </c>
      <c r="C817" s="352">
        <v>303.3</v>
      </c>
      <c r="D817" s="351">
        <f t="shared" si="15"/>
        <v>9.1203453858607744E-2</v>
      </c>
      <c r="E817" s="353">
        <v>1.7785234899328897E-2</v>
      </c>
    </row>
    <row r="818" spans="2:5">
      <c r="B818" s="375">
        <v>40121</v>
      </c>
      <c r="C818" s="352">
        <v>277.95</v>
      </c>
      <c r="D818" s="351">
        <f t="shared" si="15"/>
        <v>-0.61218082879866054</v>
      </c>
      <c r="E818" s="353">
        <v>1.7759062614426824E-2</v>
      </c>
    </row>
    <row r="819" spans="2:5">
      <c r="B819" s="375">
        <v>41876</v>
      </c>
      <c r="C819" s="352">
        <v>716.7</v>
      </c>
      <c r="D819" s="351">
        <f t="shared" si="15"/>
        <v>1.6019241241604649</v>
      </c>
      <c r="E819" s="353">
        <v>1.7750639023004826E-2</v>
      </c>
    </row>
    <row r="820" spans="2:5">
      <c r="B820" s="375">
        <v>38854</v>
      </c>
      <c r="C820" s="352">
        <v>275.45</v>
      </c>
      <c r="D820" s="351">
        <f t="shared" si="15"/>
        <v>-0.35188235294117648</v>
      </c>
      <c r="E820" s="353">
        <v>1.7735082209495701E-2</v>
      </c>
    </row>
    <row r="821" spans="2:5">
      <c r="B821" s="375">
        <v>41031</v>
      </c>
      <c r="C821" s="352">
        <v>425</v>
      </c>
      <c r="D821" s="351">
        <f t="shared" si="15"/>
        <v>-0.814349677842088</v>
      </c>
      <c r="E821" s="353">
        <v>1.7720306513409907E-2</v>
      </c>
    </row>
    <row r="822" spans="2:5">
      <c r="B822" s="375">
        <v>45755</v>
      </c>
      <c r="C822" s="352">
        <v>2289.25</v>
      </c>
      <c r="D822" s="351">
        <f t="shared" si="15"/>
        <v>9.0781421967862634</v>
      </c>
      <c r="E822" s="353">
        <v>1.7715835333866767E-2</v>
      </c>
    </row>
    <row r="823" spans="2:5">
      <c r="B823" s="375">
        <v>38943</v>
      </c>
      <c r="C823" s="352">
        <v>227.15</v>
      </c>
      <c r="D823" s="351">
        <f t="shared" si="15"/>
        <v>0.31566753547639731</v>
      </c>
      <c r="E823" s="353">
        <v>1.7697132616487532E-2</v>
      </c>
    </row>
    <row r="824" spans="2:5">
      <c r="B824" s="375">
        <v>38674</v>
      </c>
      <c r="C824" s="352">
        <v>172.65</v>
      </c>
      <c r="D824" s="351">
        <f t="shared" si="15"/>
        <v>1.5887025595763563E-2</v>
      </c>
      <c r="E824" s="353">
        <v>1.7683465959328029E-2</v>
      </c>
    </row>
    <row r="825" spans="2:5">
      <c r="B825" s="375">
        <v>37831</v>
      </c>
      <c r="C825" s="352">
        <v>169.95</v>
      </c>
      <c r="D825" s="351">
        <f t="shared" si="15"/>
        <v>-0.92467423100788948</v>
      </c>
      <c r="E825" s="353">
        <v>1.7664670658682567E-2</v>
      </c>
    </row>
    <row r="826" spans="2:5">
      <c r="B826" s="375">
        <v>45418</v>
      </c>
      <c r="C826" s="352">
        <v>2256.1999999999998</v>
      </c>
      <c r="D826" s="351">
        <f t="shared" si="15"/>
        <v>7.3285345145810261</v>
      </c>
      <c r="E826" s="353">
        <v>1.7658600392413175E-2</v>
      </c>
    </row>
    <row r="827" spans="2:5">
      <c r="B827" s="375">
        <v>40353</v>
      </c>
      <c r="C827" s="352">
        <v>270.89999999999998</v>
      </c>
      <c r="D827" s="351">
        <f t="shared" si="15"/>
        <v>-0.13761818355457939</v>
      </c>
      <c r="E827" s="353">
        <v>1.7655897821187035E-2</v>
      </c>
    </row>
    <row r="828" spans="2:5">
      <c r="B828" s="375">
        <v>36581</v>
      </c>
      <c r="C828" s="352">
        <v>314.13</v>
      </c>
      <c r="D828" s="351">
        <f t="shared" si="15"/>
        <v>-0.86962043704733638</v>
      </c>
      <c r="E828" s="353">
        <v>1.7655824802384309E-2</v>
      </c>
    </row>
    <row r="829" spans="2:5">
      <c r="B829" s="375">
        <v>44218</v>
      </c>
      <c r="C829" s="352">
        <v>2409.35</v>
      </c>
      <c r="D829" s="351">
        <f t="shared" si="15"/>
        <v>10.097881160755412</v>
      </c>
      <c r="E829" s="353">
        <v>1.7612400481490008E-2</v>
      </c>
    </row>
    <row r="830" spans="2:5">
      <c r="B830" s="375">
        <v>39336</v>
      </c>
      <c r="C830" s="352">
        <v>217.1</v>
      </c>
      <c r="D830" s="351">
        <f t="shared" si="15"/>
        <v>0.66551591868047566</v>
      </c>
      <c r="E830" s="353">
        <v>1.7576751816264356E-2</v>
      </c>
    </row>
    <row r="831" spans="2:5">
      <c r="B831" s="375">
        <v>38162</v>
      </c>
      <c r="C831" s="352">
        <v>130.35</v>
      </c>
      <c r="D831" s="351">
        <f t="shared" si="15"/>
        <v>-0.72277754147171425</v>
      </c>
      <c r="E831" s="353">
        <v>1.7564402810304452E-2</v>
      </c>
    </row>
    <row r="832" spans="2:5">
      <c r="B832" s="375">
        <v>41323</v>
      </c>
      <c r="C832" s="352">
        <v>470.2</v>
      </c>
      <c r="D832" s="351">
        <f t="shared" si="15"/>
        <v>-0.82701151539678452</v>
      </c>
      <c r="E832" s="353">
        <v>1.7528673447305704E-2</v>
      </c>
    </row>
    <row r="833" spans="2:5">
      <c r="B833" s="375">
        <v>44914</v>
      </c>
      <c r="C833" s="352">
        <v>2718.1</v>
      </c>
      <c r="D833" s="351">
        <f t="shared" si="15"/>
        <v>8.7405482888371253</v>
      </c>
      <c r="E833" s="353">
        <v>1.751955976490837E-2</v>
      </c>
    </row>
    <row r="834" spans="2:5">
      <c r="B834" s="375">
        <v>40430</v>
      </c>
      <c r="C834" s="352">
        <v>279.05</v>
      </c>
      <c r="D834" s="351">
        <f t="shared" si="15"/>
        <v>0.62663946371320312</v>
      </c>
      <c r="E834" s="353">
        <v>1.7502278942570688E-2</v>
      </c>
    </row>
    <row r="835" spans="2:5">
      <c r="B835" s="375">
        <v>38580</v>
      </c>
      <c r="C835" s="352">
        <v>171.55</v>
      </c>
      <c r="D835" s="351">
        <f t="shared" si="15"/>
        <v>-0.65921732220897888</v>
      </c>
      <c r="E835" s="353">
        <v>1.7497034400949095E-2</v>
      </c>
    </row>
    <row r="836" spans="2:5">
      <c r="B836" s="375">
        <v>41138</v>
      </c>
      <c r="C836" s="352">
        <v>503.4</v>
      </c>
      <c r="D836" s="351">
        <f t="shared" si="15"/>
        <v>-0.49680127948820474</v>
      </c>
      <c r="E836" s="353">
        <v>1.7483577564426433E-2</v>
      </c>
    </row>
    <row r="837" spans="2:5">
      <c r="B837" s="375">
        <v>42871</v>
      </c>
      <c r="C837" s="352">
        <v>1000.4</v>
      </c>
      <c r="D837" s="351">
        <f t="shared" si="15"/>
        <v>-0.55912035608831689</v>
      </c>
      <c r="E837" s="353">
        <v>1.7442156114924969E-2</v>
      </c>
    </row>
    <row r="838" spans="2:5">
      <c r="B838" s="375">
        <v>44550</v>
      </c>
      <c r="C838" s="352">
        <v>2269.1</v>
      </c>
      <c r="D838" s="351">
        <f t="shared" si="15"/>
        <v>6.3996412848524376</v>
      </c>
      <c r="E838" s="353">
        <v>1.7419571796883717E-2</v>
      </c>
    </row>
    <row r="839" spans="2:5">
      <c r="B839" s="375">
        <v>40676</v>
      </c>
      <c r="C839" s="352">
        <v>306.64999999999998</v>
      </c>
      <c r="D839" s="351">
        <f t="shared" si="15"/>
        <v>0.80914454277286119</v>
      </c>
      <c r="E839" s="353">
        <v>1.7418712674187129E-2</v>
      </c>
    </row>
    <row r="840" spans="2:5">
      <c r="B840" s="375">
        <v>37533</v>
      </c>
      <c r="C840" s="352">
        <v>169.5</v>
      </c>
      <c r="D840" s="351">
        <f t="shared" si="15"/>
        <v>-0.20553081790485117</v>
      </c>
      <c r="E840" s="353">
        <v>1.7406962785114079E-2</v>
      </c>
    </row>
    <row r="841" spans="2:5">
      <c r="B841" s="375">
        <v>37229</v>
      </c>
      <c r="C841" s="352">
        <v>213.35</v>
      </c>
      <c r="D841" s="351">
        <f t="shared" ref="D841:D904" si="16">(C841-C842)/C842</f>
        <v>-0.8388960205391528</v>
      </c>
      <c r="E841" s="353">
        <v>1.7405817835002411E-2</v>
      </c>
    </row>
    <row r="842" spans="2:5">
      <c r="B842" s="375">
        <v>43185</v>
      </c>
      <c r="C842" s="352">
        <v>1324.3</v>
      </c>
      <c r="D842" s="351">
        <f t="shared" si="16"/>
        <v>0.52930307754489281</v>
      </c>
      <c r="E842" s="353">
        <v>1.7400991049821273E-2</v>
      </c>
    </row>
    <row r="843" spans="2:5">
      <c r="B843" s="375">
        <v>42241</v>
      </c>
      <c r="C843" s="352">
        <v>865.95</v>
      </c>
      <c r="D843" s="351">
        <f t="shared" si="16"/>
        <v>2.3279172821270365E-2</v>
      </c>
      <c r="E843" s="353">
        <v>1.7388239440756705E-2</v>
      </c>
    </row>
    <row r="844" spans="2:5">
      <c r="B844" s="375">
        <v>42506</v>
      </c>
      <c r="C844" s="352">
        <v>846.25</v>
      </c>
      <c r="D844" s="351">
        <f t="shared" si="16"/>
        <v>4.5491803278688527</v>
      </c>
      <c r="E844" s="353">
        <v>1.7371964414522777E-2</v>
      </c>
    </row>
    <row r="845" spans="2:5">
      <c r="B845" s="375">
        <v>38090</v>
      </c>
      <c r="C845" s="352">
        <v>152.5</v>
      </c>
      <c r="D845" s="351">
        <f t="shared" si="16"/>
        <v>-0.66887417218543044</v>
      </c>
      <c r="E845" s="353">
        <v>1.7344896597731783E-2</v>
      </c>
    </row>
    <row r="846" spans="2:5">
      <c r="B846" s="375">
        <v>41316</v>
      </c>
      <c r="C846" s="352">
        <v>460.55</v>
      </c>
      <c r="D846" s="351">
        <f t="shared" si="16"/>
        <v>-0.82737682490301534</v>
      </c>
      <c r="E846" s="353">
        <v>1.7340402032250988E-2</v>
      </c>
    </row>
    <row r="847" spans="2:5">
      <c r="B847" s="375">
        <v>44838</v>
      </c>
      <c r="C847" s="352">
        <v>2667.95</v>
      </c>
      <c r="D847" s="351">
        <f t="shared" si="16"/>
        <v>0.51308662980292064</v>
      </c>
      <c r="E847" s="353">
        <v>1.7330791229742543E-2</v>
      </c>
    </row>
    <row r="848" spans="2:5">
      <c r="B848" s="375">
        <v>43496</v>
      </c>
      <c r="C848" s="352">
        <v>1763.25</v>
      </c>
      <c r="D848" s="351">
        <f t="shared" si="16"/>
        <v>12.589595375722544</v>
      </c>
      <c r="E848" s="353">
        <v>1.7249834136210281E-2</v>
      </c>
    </row>
    <row r="849" spans="2:5">
      <c r="B849" s="375">
        <v>38167</v>
      </c>
      <c r="C849" s="352">
        <v>129.75</v>
      </c>
      <c r="D849" s="351">
        <f t="shared" si="16"/>
        <v>-0.2414498684595148</v>
      </c>
      <c r="E849" s="353">
        <v>1.7248137985103905E-2</v>
      </c>
    </row>
    <row r="850" spans="2:5">
      <c r="B850" s="375">
        <v>37844</v>
      </c>
      <c r="C850" s="352">
        <v>171.05</v>
      </c>
      <c r="D850" s="351">
        <f t="shared" si="16"/>
        <v>-0.91729723195938595</v>
      </c>
      <c r="E850" s="353">
        <v>1.7246506095747877E-2</v>
      </c>
    </row>
    <row r="851" spans="2:5">
      <c r="B851" s="375">
        <v>44104</v>
      </c>
      <c r="C851" s="352">
        <v>2068.25</v>
      </c>
      <c r="D851" s="351">
        <f t="shared" si="16"/>
        <v>7.2351184551065097</v>
      </c>
      <c r="E851" s="353">
        <v>1.7238835333464465E-2</v>
      </c>
    </row>
    <row r="852" spans="2:5">
      <c r="B852" s="375">
        <v>39820</v>
      </c>
      <c r="C852" s="352">
        <v>251.15</v>
      </c>
      <c r="D852" s="351">
        <f t="shared" si="16"/>
        <v>7.5819233240522671E-2</v>
      </c>
      <c r="E852" s="353">
        <v>1.7213446739570676E-2</v>
      </c>
    </row>
    <row r="853" spans="2:5">
      <c r="B853" s="375">
        <v>39953</v>
      </c>
      <c r="C853" s="352">
        <v>233.45</v>
      </c>
      <c r="D853" s="351">
        <f t="shared" si="16"/>
        <v>-0.56848428835489839</v>
      </c>
      <c r="E853" s="353">
        <v>1.721132897603481E-2</v>
      </c>
    </row>
    <row r="854" spans="2:5">
      <c r="B854" s="375">
        <v>41164</v>
      </c>
      <c r="C854" s="352">
        <v>541</v>
      </c>
      <c r="D854" s="351">
        <f t="shared" si="16"/>
        <v>0.3246816846229188</v>
      </c>
      <c r="E854" s="353">
        <v>1.7204098900065766E-2</v>
      </c>
    </row>
    <row r="855" spans="2:5">
      <c r="B855" s="375">
        <v>40899</v>
      </c>
      <c r="C855" s="352">
        <v>408.4</v>
      </c>
      <c r="D855" s="351">
        <f t="shared" si="16"/>
        <v>5.2306106673537626E-2</v>
      </c>
      <c r="E855" s="353">
        <v>1.7185554171855483E-2</v>
      </c>
    </row>
    <row r="856" spans="2:5">
      <c r="B856" s="375">
        <v>40983</v>
      </c>
      <c r="C856" s="352">
        <v>388.1</v>
      </c>
      <c r="D856" s="351">
        <f t="shared" si="16"/>
        <v>0.74505395683453246</v>
      </c>
      <c r="E856" s="353">
        <v>1.71668195518281E-2</v>
      </c>
    </row>
    <row r="857" spans="2:5">
      <c r="B857" s="375">
        <v>36943</v>
      </c>
      <c r="C857" s="352">
        <v>222.4</v>
      </c>
      <c r="D857" s="351">
        <f t="shared" si="16"/>
        <v>-0.86898379970544914</v>
      </c>
      <c r="E857" s="353">
        <v>1.7150697461696774E-2</v>
      </c>
    </row>
    <row r="858" spans="2:5">
      <c r="B858" s="375">
        <v>43592</v>
      </c>
      <c r="C858" s="352">
        <v>1697.5</v>
      </c>
      <c r="D858" s="351">
        <f t="shared" si="16"/>
        <v>-0.43950075118456028</v>
      </c>
      <c r="E858" s="353">
        <v>1.7137036371262453E-2</v>
      </c>
    </row>
    <row r="859" spans="2:5">
      <c r="B859" s="375">
        <v>45558</v>
      </c>
      <c r="C859" s="352">
        <v>3028.55</v>
      </c>
      <c r="D859" s="351">
        <f t="shared" si="16"/>
        <v>15.914549008656799</v>
      </c>
      <c r="E859" s="353">
        <v>1.7111096184846949E-2</v>
      </c>
    </row>
    <row r="860" spans="2:5">
      <c r="B860" s="375">
        <v>39143</v>
      </c>
      <c r="C860" s="352">
        <v>179.05</v>
      </c>
      <c r="D860" s="351">
        <f t="shared" si="16"/>
        <v>-0.13145767644918746</v>
      </c>
      <c r="E860" s="353">
        <v>1.7040613462084634E-2</v>
      </c>
    </row>
    <row r="861" spans="2:5">
      <c r="B861" s="375">
        <v>37984</v>
      </c>
      <c r="C861" s="352">
        <v>206.15</v>
      </c>
      <c r="D861" s="351">
        <f t="shared" si="16"/>
        <v>-0.22558226897069866</v>
      </c>
      <c r="E861" s="353">
        <v>1.7020226936359236E-2</v>
      </c>
    </row>
    <row r="862" spans="2:5">
      <c r="B862" s="375">
        <v>40352</v>
      </c>
      <c r="C862" s="352">
        <v>266.2</v>
      </c>
      <c r="D862" s="351">
        <f t="shared" si="16"/>
        <v>-4.3478260869565299E-2</v>
      </c>
      <c r="E862" s="353">
        <v>1.7000955109837589E-2</v>
      </c>
    </row>
    <row r="863" spans="2:5">
      <c r="B863" s="375">
        <v>40108</v>
      </c>
      <c r="C863" s="352">
        <v>278.3</v>
      </c>
      <c r="D863" s="351">
        <f t="shared" si="16"/>
        <v>-0.86704884748596678</v>
      </c>
      <c r="E863" s="353">
        <v>1.6992508678969613E-2</v>
      </c>
    </row>
    <row r="864" spans="2:5">
      <c r="B864" s="375">
        <v>43796</v>
      </c>
      <c r="C864" s="352">
        <v>2093.25</v>
      </c>
      <c r="D864" s="351">
        <f t="shared" si="16"/>
        <v>0.74481120280070012</v>
      </c>
      <c r="E864" s="353">
        <v>1.6955328296936911E-2</v>
      </c>
    </row>
    <row r="865" spans="2:5">
      <c r="B865" s="375">
        <v>42975</v>
      </c>
      <c r="C865" s="352">
        <v>1199.7</v>
      </c>
      <c r="D865" s="351">
        <f t="shared" si="16"/>
        <v>5.5521572910977612</v>
      </c>
      <c r="E865" s="353">
        <v>1.6953462744765616E-2</v>
      </c>
    </row>
    <row r="866" spans="2:5">
      <c r="B866" s="375">
        <v>37614</v>
      </c>
      <c r="C866" s="352">
        <v>183.1</v>
      </c>
      <c r="D866" s="351">
        <f t="shared" si="16"/>
        <v>-0.12933903946742756</v>
      </c>
      <c r="E866" s="353">
        <v>1.6939738961399515E-2</v>
      </c>
    </row>
    <row r="867" spans="2:5">
      <c r="B867" s="375">
        <v>39412</v>
      </c>
      <c r="C867" s="352">
        <v>210.3</v>
      </c>
      <c r="D867" s="351">
        <f t="shared" si="16"/>
        <v>-0.91242061426340437</v>
      </c>
      <c r="E867" s="353">
        <v>1.6924564796905222E-2</v>
      </c>
    </row>
    <row r="868" spans="2:5">
      <c r="B868" s="375">
        <v>44565</v>
      </c>
      <c r="C868" s="352">
        <v>2401.25</v>
      </c>
      <c r="D868" s="351">
        <f t="shared" si="16"/>
        <v>9.0998948475289172</v>
      </c>
      <c r="E868" s="353">
        <v>1.6918646508279258E-2</v>
      </c>
    </row>
    <row r="869" spans="2:5">
      <c r="B869" s="375">
        <v>40331</v>
      </c>
      <c r="C869" s="352">
        <v>237.75</v>
      </c>
      <c r="D869" s="351">
        <f t="shared" si="16"/>
        <v>-0.21013289036544849</v>
      </c>
      <c r="E869" s="353">
        <v>1.6894781864841696E-2</v>
      </c>
    </row>
    <row r="870" spans="2:5">
      <c r="B870" s="375">
        <v>40525</v>
      </c>
      <c r="C870" s="352">
        <v>301</v>
      </c>
      <c r="D870" s="351">
        <f t="shared" si="16"/>
        <v>0.74695298897272189</v>
      </c>
      <c r="E870" s="353">
        <v>1.6891891891891893E-2</v>
      </c>
    </row>
    <row r="871" spans="2:5">
      <c r="B871" s="375">
        <v>38679</v>
      </c>
      <c r="C871" s="352">
        <v>172.3</v>
      </c>
      <c r="D871" s="351">
        <f t="shared" si="16"/>
        <v>-0.77560721495083662</v>
      </c>
      <c r="E871" s="353">
        <v>1.6819120684567854E-2</v>
      </c>
    </row>
    <row r="872" spans="2:5">
      <c r="B872" s="375">
        <v>41995</v>
      </c>
      <c r="C872" s="352">
        <v>767.85</v>
      </c>
      <c r="D872" s="351">
        <f t="shared" si="16"/>
        <v>-0.30052379867911633</v>
      </c>
      <c r="E872" s="353">
        <v>1.6817850758127584E-2</v>
      </c>
    </row>
    <row r="873" spans="2:5">
      <c r="B873" s="375">
        <v>42919</v>
      </c>
      <c r="C873" s="352">
        <v>1097.75</v>
      </c>
      <c r="D873" s="351">
        <f t="shared" si="16"/>
        <v>-0.61363836339639244</v>
      </c>
      <c r="E873" s="353">
        <v>1.6811782141533987E-2</v>
      </c>
    </row>
    <row r="874" spans="2:5">
      <c r="B874" s="375">
        <v>45539</v>
      </c>
      <c r="C874" s="352">
        <v>2841.25</v>
      </c>
      <c r="D874" s="351">
        <f t="shared" si="16"/>
        <v>12.799174356483729</v>
      </c>
      <c r="E874" s="353">
        <v>1.6802061339154642E-2</v>
      </c>
    </row>
    <row r="875" spans="2:5">
      <c r="B875" s="375">
        <v>39275</v>
      </c>
      <c r="C875" s="352">
        <v>205.9</v>
      </c>
      <c r="D875" s="351">
        <f t="shared" si="16"/>
        <v>-0.9001648564778898</v>
      </c>
      <c r="E875" s="353">
        <v>1.6790123456790151E-2</v>
      </c>
    </row>
    <row r="876" spans="2:5">
      <c r="B876" s="375">
        <v>43794</v>
      </c>
      <c r="C876" s="352">
        <v>2062.4</v>
      </c>
      <c r="D876" s="351">
        <f t="shared" si="16"/>
        <v>1.4217942696101458</v>
      </c>
      <c r="E876" s="353">
        <v>1.6787043656173829E-2</v>
      </c>
    </row>
    <row r="877" spans="2:5">
      <c r="B877" s="375">
        <v>42440</v>
      </c>
      <c r="C877" s="352">
        <v>851.6</v>
      </c>
      <c r="D877" s="351">
        <f t="shared" si="16"/>
        <v>1.7802807704864509</v>
      </c>
      <c r="E877" s="353">
        <v>1.6775117903408833E-2</v>
      </c>
    </row>
    <row r="878" spans="2:5">
      <c r="B878" s="375">
        <v>40476</v>
      </c>
      <c r="C878" s="352">
        <v>306.3</v>
      </c>
      <c r="D878" s="351">
        <f t="shared" si="16"/>
        <v>1.1479663394109398</v>
      </c>
      <c r="E878" s="353">
        <v>1.6763485477178462E-2</v>
      </c>
    </row>
    <row r="879" spans="2:5">
      <c r="B879" s="375">
        <v>38370</v>
      </c>
      <c r="C879" s="352">
        <v>142.6</v>
      </c>
      <c r="D879" s="351">
        <f t="shared" si="16"/>
        <v>-0.6329944666066144</v>
      </c>
      <c r="E879" s="353">
        <v>1.6755793226381422E-2</v>
      </c>
    </row>
    <row r="880" spans="2:5">
      <c r="B880" s="375">
        <v>40947</v>
      </c>
      <c r="C880" s="352">
        <v>388.55</v>
      </c>
      <c r="D880" s="351">
        <f t="shared" si="16"/>
        <v>-0.32455454150369401</v>
      </c>
      <c r="E880" s="353">
        <v>1.6747350516812861E-2</v>
      </c>
    </row>
    <row r="881" spans="2:5">
      <c r="B881" s="375">
        <v>41666</v>
      </c>
      <c r="C881" s="352">
        <v>575.25</v>
      </c>
      <c r="D881" s="351">
        <f t="shared" si="16"/>
        <v>1.4215954535887181</v>
      </c>
      <c r="E881" s="353">
        <v>1.6702014846235499E-2</v>
      </c>
    </row>
    <row r="882" spans="2:5">
      <c r="B882" s="375">
        <v>39022</v>
      </c>
      <c r="C882" s="352">
        <v>237.55</v>
      </c>
      <c r="D882" s="351">
        <f t="shared" si="16"/>
        <v>-0.73562962550776256</v>
      </c>
      <c r="E882" s="353">
        <v>1.6691632784078776E-2</v>
      </c>
    </row>
    <row r="883" spans="2:5">
      <c r="B883" s="375">
        <v>42551</v>
      </c>
      <c r="C883" s="352">
        <v>898.55</v>
      </c>
      <c r="D883" s="351">
        <f t="shared" si="16"/>
        <v>2.275792927451695</v>
      </c>
      <c r="E883" s="353">
        <v>1.6689296220864451E-2</v>
      </c>
    </row>
    <row r="884" spans="2:5">
      <c r="B884" s="375">
        <v>40133</v>
      </c>
      <c r="C884" s="352">
        <v>274.3</v>
      </c>
      <c r="D884" s="351">
        <f t="shared" si="16"/>
        <v>0.26726726726726741</v>
      </c>
      <c r="E884" s="353">
        <v>1.6679021497405484E-2</v>
      </c>
    </row>
    <row r="885" spans="2:5">
      <c r="B885" s="375">
        <v>39440</v>
      </c>
      <c r="C885" s="352">
        <v>216.45</v>
      </c>
      <c r="D885" s="351">
        <f t="shared" si="16"/>
        <v>-0.91508934350665916</v>
      </c>
      <c r="E885" s="353">
        <v>1.6674495068107011E-2</v>
      </c>
    </row>
    <row r="886" spans="2:5">
      <c r="B886" s="375">
        <v>44889</v>
      </c>
      <c r="C886" s="352">
        <v>2549.15</v>
      </c>
      <c r="D886" s="351">
        <f t="shared" si="16"/>
        <v>0.23019569046642374</v>
      </c>
      <c r="E886" s="353">
        <v>1.6670987297345875E-2</v>
      </c>
    </row>
    <row r="887" spans="2:5">
      <c r="B887" s="375">
        <v>44636</v>
      </c>
      <c r="C887" s="352">
        <v>2072.15</v>
      </c>
      <c r="D887" s="351">
        <f t="shared" si="16"/>
        <v>7.1783557642972733</v>
      </c>
      <c r="E887" s="353">
        <v>1.6656854086939479E-2</v>
      </c>
    </row>
    <row r="888" spans="2:5">
      <c r="B888" s="375">
        <v>36696</v>
      </c>
      <c r="C888" s="352">
        <v>253.37</v>
      </c>
      <c r="D888" s="351">
        <f t="shared" si="16"/>
        <v>0.10448997384481255</v>
      </c>
      <c r="E888" s="353">
        <v>1.6651954096781982E-2</v>
      </c>
    </row>
    <row r="889" spans="2:5">
      <c r="B889" s="375">
        <v>39885</v>
      </c>
      <c r="C889" s="352">
        <v>229.4</v>
      </c>
      <c r="D889" s="351">
        <f t="shared" si="16"/>
        <v>-0.81764705882352939</v>
      </c>
      <c r="E889" s="353">
        <v>1.661865721249723E-2</v>
      </c>
    </row>
    <row r="890" spans="2:5">
      <c r="B890" s="375">
        <v>43040</v>
      </c>
      <c r="C890" s="352">
        <v>1258</v>
      </c>
      <c r="D890" s="351">
        <f t="shared" si="16"/>
        <v>3.7750996394002656</v>
      </c>
      <c r="E890" s="353">
        <v>1.6606731585114512E-2</v>
      </c>
    </row>
    <row r="891" spans="2:5">
      <c r="B891" s="375">
        <v>39980</v>
      </c>
      <c r="C891" s="352">
        <v>263.45</v>
      </c>
      <c r="D891" s="351">
        <f t="shared" si="16"/>
        <v>0.36467236467236452</v>
      </c>
      <c r="E891" s="353">
        <v>1.6592706926490494E-2</v>
      </c>
    </row>
    <row r="892" spans="2:5">
      <c r="B892" s="375">
        <v>37435</v>
      </c>
      <c r="C892" s="352">
        <v>193.05</v>
      </c>
      <c r="D892" s="351">
        <f t="shared" si="16"/>
        <v>-0.18251111581621848</v>
      </c>
      <c r="E892" s="353">
        <v>1.6587677725118512E-2</v>
      </c>
    </row>
    <row r="893" spans="2:5">
      <c r="B893" s="375">
        <v>39003</v>
      </c>
      <c r="C893" s="352">
        <v>236.15</v>
      </c>
      <c r="D893" s="351">
        <f t="shared" si="16"/>
        <v>0.32743114109050026</v>
      </c>
      <c r="E893" s="353">
        <v>1.6573396470081766E-2</v>
      </c>
    </row>
    <row r="894" spans="2:5">
      <c r="B894" s="375">
        <v>37802</v>
      </c>
      <c r="C894" s="352">
        <v>177.9</v>
      </c>
      <c r="D894" s="351">
        <f t="shared" si="16"/>
        <v>1.6571428571428605E-2</v>
      </c>
      <c r="E894" s="353">
        <v>1.6571428571428605E-2</v>
      </c>
    </row>
    <row r="895" spans="2:5">
      <c r="B895" s="375">
        <v>37545</v>
      </c>
      <c r="C895" s="352">
        <v>175</v>
      </c>
      <c r="D895" s="351">
        <f t="shared" si="16"/>
        <v>-0.85504845523068007</v>
      </c>
      <c r="E895" s="353">
        <v>1.6555329654371155E-2</v>
      </c>
    </row>
    <row r="896" spans="2:5">
      <c r="B896" s="375">
        <v>43014</v>
      </c>
      <c r="C896" s="352">
        <v>1207.3</v>
      </c>
      <c r="D896" s="351">
        <f t="shared" si="16"/>
        <v>5.4337863042899013</v>
      </c>
      <c r="E896" s="353">
        <v>1.6545278491137846E-2</v>
      </c>
    </row>
    <row r="897" spans="2:5">
      <c r="B897" s="375">
        <v>38736</v>
      </c>
      <c r="C897" s="352">
        <v>187.65</v>
      </c>
      <c r="D897" s="351">
        <f t="shared" si="16"/>
        <v>6.9840364880273662E-2</v>
      </c>
      <c r="E897" s="353">
        <v>1.6522210184182078E-2</v>
      </c>
    </row>
    <row r="898" spans="2:5">
      <c r="B898" s="375">
        <v>36857</v>
      </c>
      <c r="C898" s="352">
        <v>175.4</v>
      </c>
      <c r="D898" s="351">
        <f t="shared" si="16"/>
        <v>1.7106407654392676E-2</v>
      </c>
      <c r="E898" s="353">
        <v>1.6516951608229465E-2</v>
      </c>
    </row>
    <row r="899" spans="2:5">
      <c r="B899" s="375">
        <v>38665</v>
      </c>
      <c r="C899" s="352">
        <v>172.45</v>
      </c>
      <c r="D899" s="351">
        <f t="shared" si="16"/>
        <v>-0.5557702215352911</v>
      </c>
      <c r="E899" s="353">
        <v>1.6504568228706058E-2</v>
      </c>
    </row>
    <row r="900" spans="2:5">
      <c r="B900" s="375">
        <v>40876</v>
      </c>
      <c r="C900" s="352">
        <v>388.2</v>
      </c>
      <c r="D900" s="351">
        <f t="shared" si="16"/>
        <v>0.7963905599259602</v>
      </c>
      <c r="E900" s="353">
        <v>1.6496465043205059E-2</v>
      </c>
    </row>
    <row r="901" spans="2:5">
      <c r="B901" s="375">
        <v>37117</v>
      </c>
      <c r="C901" s="352">
        <v>216.1</v>
      </c>
      <c r="D901" s="351">
        <f t="shared" si="16"/>
        <v>-0.15750487329434701</v>
      </c>
      <c r="E901" s="353">
        <v>1.6462841015992474E-2</v>
      </c>
    </row>
    <row r="902" spans="2:5">
      <c r="B902" s="375">
        <v>40388</v>
      </c>
      <c r="C902" s="352">
        <v>256.5</v>
      </c>
      <c r="D902" s="351">
        <f t="shared" si="16"/>
        <v>-0.55851979345955249</v>
      </c>
      <c r="E902" s="353">
        <v>1.6445413116703014E-2</v>
      </c>
    </row>
    <row r="903" spans="2:5">
      <c r="B903" s="375">
        <v>41603</v>
      </c>
      <c r="C903" s="352">
        <v>581</v>
      </c>
      <c r="D903" s="351">
        <f t="shared" si="16"/>
        <v>-0.38787336037507242</v>
      </c>
      <c r="E903" s="353">
        <v>1.6445066480055944E-2</v>
      </c>
    </row>
    <row r="904" spans="2:5">
      <c r="B904" s="375">
        <v>42107</v>
      </c>
      <c r="C904" s="352">
        <v>949.15</v>
      </c>
      <c r="D904" s="351">
        <f t="shared" si="16"/>
        <v>4.4800808314087766</v>
      </c>
      <c r="E904" s="353">
        <v>1.6438209466695251E-2</v>
      </c>
    </row>
    <row r="905" spans="2:5">
      <c r="B905" s="375">
        <v>37796</v>
      </c>
      <c r="C905" s="352">
        <v>173.2</v>
      </c>
      <c r="D905" s="351">
        <f t="shared" ref="D905:D968" si="17">(C905-C906)/C906</f>
        <v>-0.6365162644281217</v>
      </c>
      <c r="E905" s="353">
        <v>1.6431924882629009E-2</v>
      </c>
    </row>
    <row r="906" spans="2:5">
      <c r="B906" s="375">
        <v>41299</v>
      </c>
      <c r="C906" s="352">
        <v>476.5</v>
      </c>
      <c r="D906" s="351">
        <f t="shared" si="17"/>
        <v>-0.36108876374363097</v>
      </c>
      <c r="E906" s="353">
        <v>1.6424914675767892E-2</v>
      </c>
    </row>
    <row r="907" spans="2:5">
      <c r="B907" s="375">
        <v>41890</v>
      </c>
      <c r="C907" s="352">
        <v>745.8</v>
      </c>
      <c r="D907" s="351">
        <f t="shared" si="17"/>
        <v>5.8832487309644668</v>
      </c>
      <c r="E907" s="353">
        <v>1.6422487223168591E-2</v>
      </c>
    </row>
    <row r="908" spans="2:5">
      <c r="B908" s="375">
        <v>38216</v>
      </c>
      <c r="C908" s="352">
        <v>108.35</v>
      </c>
      <c r="D908" s="351">
        <f t="shared" si="17"/>
        <v>-0.51423447657475907</v>
      </c>
      <c r="E908" s="353">
        <v>1.6416510318949345E-2</v>
      </c>
    </row>
    <row r="909" spans="2:5">
      <c r="B909" s="375">
        <v>38937</v>
      </c>
      <c r="C909" s="352">
        <v>223.05</v>
      </c>
      <c r="D909" s="351">
        <f t="shared" si="17"/>
        <v>-0.90641127847941927</v>
      </c>
      <c r="E909" s="353">
        <v>1.6404647983595456E-2</v>
      </c>
    </row>
    <row r="910" spans="2:5">
      <c r="B910" s="375">
        <v>44532</v>
      </c>
      <c r="C910" s="352">
        <v>2383.3000000000002</v>
      </c>
      <c r="D910" s="351">
        <f t="shared" si="17"/>
        <v>1.9100122100122103</v>
      </c>
      <c r="E910" s="353">
        <v>1.6397637375525204E-2</v>
      </c>
    </row>
    <row r="911" spans="2:5">
      <c r="B911" s="375">
        <v>41976</v>
      </c>
      <c r="C911" s="352">
        <v>819</v>
      </c>
      <c r="D911" s="351">
        <f t="shared" si="17"/>
        <v>3.2545454545454544</v>
      </c>
      <c r="E911" s="353">
        <v>1.6381236038719344E-2</v>
      </c>
    </row>
    <row r="912" spans="2:5">
      <c r="B912" s="375">
        <v>37866</v>
      </c>
      <c r="C912" s="352">
        <v>192.5</v>
      </c>
      <c r="D912" s="351">
        <f t="shared" si="17"/>
        <v>-0.33333333333333331</v>
      </c>
      <c r="E912" s="353">
        <v>1.6367476240760265E-2</v>
      </c>
    </row>
    <row r="913" spans="2:5">
      <c r="B913" s="375">
        <v>40654</v>
      </c>
      <c r="C913" s="352">
        <v>288.75</v>
      </c>
      <c r="D913" s="351">
        <f t="shared" si="17"/>
        <v>-0.87556292960417159</v>
      </c>
      <c r="E913" s="353">
        <v>1.6367476240760213E-2</v>
      </c>
    </row>
    <row r="914" spans="2:5">
      <c r="B914" s="375">
        <v>43948</v>
      </c>
      <c r="C914" s="352">
        <v>2320.4499999999998</v>
      </c>
      <c r="D914" s="351">
        <f t="shared" si="17"/>
        <v>7.2962102252413299</v>
      </c>
      <c r="E914" s="353">
        <v>1.6359335990539139E-2</v>
      </c>
    </row>
    <row r="915" spans="2:5">
      <c r="B915" s="375">
        <v>38825</v>
      </c>
      <c r="C915" s="352">
        <v>279.7</v>
      </c>
      <c r="D915" s="351">
        <f t="shared" si="17"/>
        <v>-0.67638551428901994</v>
      </c>
      <c r="E915" s="353">
        <v>1.6351744186046513E-2</v>
      </c>
    </row>
    <row r="916" spans="2:5">
      <c r="B916" s="375">
        <v>42471</v>
      </c>
      <c r="C916" s="352">
        <v>864.3</v>
      </c>
      <c r="D916" s="351">
        <f t="shared" si="17"/>
        <v>2.3089586523736596</v>
      </c>
      <c r="E916" s="353">
        <v>1.6345249294449644E-2</v>
      </c>
    </row>
    <row r="917" spans="2:5">
      <c r="B917" s="375">
        <v>40073</v>
      </c>
      <c r="C917" s="352">
        <v>261.2</v>
      </c>
      <c r="D917" s="351">
        <f t="shared" si="17"/>
        <v>-0.89235524417885848</v>
      </c>
      <c r="E917" s="353">
        <v>1.6342412451361824E-2</v>
      </c>
    </row>
    <row r="918" spans="2:5">
      <c r="B918" s="375">
        <v>44200</v>
      </c>
      <c r="C918" s="352">
        <v>2426.5</v>
      </c>
      <c r="D918" s="351">
        <f t="shared" si="17"/>
        <v>10.278178015338135</v>
      </c>
      <c r="E918" s="353">
        <v>1.6313794475508289E-2</v>
      </c>
    </row>
    <row r="919" spans="2:5">
      <c r="B919" s="375">
        <v>39645</v>
      </c>
      <c r="C919" s="352">
        <v>215.15</v>
      </c>
      <c r="D919" s="351">
        <f t="shared" si="17"/>
        <v>-0.918356892135471</v>
      </c>
      <c r="E919" s="353">
        <v>1.6296646197449301E-2</v>
      </c>
    </row>
    <row r="920" spans="2:5">
      <c r="B920" s="375">
        <v>44775</v>
      </c>
      <c r="C920" s="352">
        <v>2635.25</v>
      </c>
      <c r="D920" s="351">
        <f t="shared" si="17"/>
        <v>0.28633490347301876</v>
      </c>
      <c r="E920" s="353">
        <v>1.6293868106440415E-2</v>
      </c>
    </row>
    <row r="921" spans="2:5">
      <c r="B921" s="375">
        <v>44651</v>
      </c>
      <c r="C921" s="352">
        <v>2048.65</v>
      </c>
      <c r="D921" s="351">
        <f t="shared" si="17"/>
        <v>4.3643623985336477</v>
      </c>
      <c r="E921" s="353">
        <v>1.6245845528051986E-2</v>
      </c>
    </row>
    <row r="922" spans="2:5">
      <c r="B922" s="375">
        <v>40875</v>
      </c>
      <c r="C922" s="352">
        <v>381.9</v>
      </c>
      <c r="D922" s="351">
        <f t="shared" si="17"/>
        <v>0.54396604002425708</v>
      </c>
      <c r="E922" s="353">
        <v>1.6232038318254299E-2</v>
      </c>
    </row>
    <row r="923" spans="2:5">
      <c r="B923" s="375">
        <v>39686</v>
      </c>
      <c r="C923" s="352">
        <v>247.35</v>
      </c>
      <c r="D923" s="351">
        <f t="shared" si="17"/>
        <v>5.0407677934431822E-2</v>
      </c>
      <c r="E923" s="353">
        <v>1.6228430566967905E-2</v>
      </c>
    </row>
    <row r="924" spans="2:5">
      <c r="B924" s="375">
        <v>36664</v>
      </c>
      <c r="C924" s="352">
        <v>235.48</v>
      </c>
      <c r="D924" s="351">
        <f t="shared" si="17"/>
        <v>-0.71954981242184235</v>
      </c>
      <c r="E924" s="353">
        <v>1.6226480234766059E-2</v>
      </c>
    </row>
    <row r="925" spans="2:5">
      <c r="B925" s="375">
        <v>42438</v>
      </c>
      <c r="C925" s="352">
        <v>839.65</v>
      </c>
      <c r="D925" s="351">
        <f t="shared" si="17"/>
        <v>2.2269408147578789</v>
      </c>
      <c r="E925" s="353">
        <v>1.6217851739788174E-2</v>
      </c>
    </row>
    <row r="926" spans="2:5">
      <c r="B926" s="375">
        <v>40400</v>
      </c>
      <c r="C926" s="352">
        <v>260.2</v>
      </c>
      <c r="D926" s="351">
        <f t="shared" si="17"/>
        <v>0.6929082628497073</v>
      </c>
      <c r="E926" s="353">
        <v>1.6207771919546875E-2</v>
      </c>
    </row>
    <row r="927" spans="2:5">
      <c r="B927" s="375">
        <v>38098</v>
      </c>
      <c r="C927" s="352">
        <v>153.69999999999999</v>
      </c>
      <c r="D927" s="351">
        <f t="shared" si="17"/>
        <v>-0.22295247724974732</v>
      </c>
      <c r="E927" s="353">
        <v>1.6198347107437942E-2</v>
      </c>
    </row>
    <row r="928" spans="2:5">
      <c r="B928" s="375">
        <v>38755</v>
      </c>
      <c r="C928" s="352">
        <v>197.8</v>
      </c>
      <c r="D928" s="351">
        <f t="shared" si="17"/>
        <v>-0.76588945437329847</v>
      </c>
      <c r="E928" s="353">
        <v>1.6182892370922197E-2</v>
      </c>
    </row>
    <row r="929" spans="2:5">
      <c r="B929" s="375">
        <v>42709</v>
      </c>
      <c r="C929" s="352">
        <v>844.9</v>
      </c>
      <c r="D929" s="351">
        <f t="shared" si="17"/>
        <v>-0.47568959632629004</v>
      </c>
      <c r="E929" s="353">
        <v>1.6176559023392784E-2</v>
      </c>
    </row>
    <row r="930" spans="2:5">
      <c r="B930" s="375">
        <v>43251</v>
      </c>
      <c r="C930" s="352">
        <v>1611.45</v>
      </c>
      <c r="D930" s="351">
        <f t="shared" si="17"/>
        <v>5.1800575263662516</v>
      </c>
      <c r="E930" s="353">
        <v>1.6174801362088594E-2</v>
      </c>
    </row>
    <row r="931" spans="2:5">
      <c r="B931" s="375">
        <v>40046</v>
      </c>
      <c r="C931" s="352">
        <v>260.75</v>
      </c>
      <c r="D931" s="351">
        <f t="shared" si="17"/>
        <v>0.48153409090909088</v>
      </c>
      <c r="E931" s="353">
        <v>1.617303195635221E-2</v>
      </c>
    </row>
    <row r="932" spans="2:5">
      <c r="B932" s="375">
        <v>37797</v>
      </c>
      <c r="C932" s="352">
        <v>176</v>
      </c>
      <c r="D932" s="351">
        <f t="shared" si="17"/>
        <v>-9.8591549295774641E-2</v>
      </c>
      <c r="E932" s="353">
        <v>1.6166281755196372E-2</v>
      </c>
    </row>
    <row r="933" spans="2:5">
      <c r="B933" s="375">
        <v>38748</v>
      </c>
      <c r="C933" s="352">
        <v>195.25</v>
      </c>
      <c r="D933" s="351">
        <f t="shared" si="17"/>
        <v>-0.91035147730664157</v>
      </c>
      <c r="E933" s="353">
        <v>1.6133229247983317E-2</v>
      </c>
    </row>
    <row r="934" spans="2:5">
      <c r="B934" s="375">
        <v>44257</v>
      </c>
      <c r="C934" s="352">
        <v>2177.9499999999998</v>
      </c>
      <c r="D934" s="351">
        <f t="shared" si="17"/>
        <v>11.11318131256952</v>
      </c>
      <c r="E934" s="353">
        <v>1.611924979005306E-2</v>
      </c>
    </row>
    <row r="935" spans="2:5">
      <c r="B935" s="375">
        <v>37946</v>
      </c>
      <c r="C935" s="352">
        <v>179.8</v>
      </c>
      <c r="D935" s="351">
        <f t="shared" si="17"/>
        <v>-0.7420928064261636</v>
      </c>
      <c r="E935" s="353">
        <v>1.610624470189332E-2</v>
      </c>
    </row>
    <row r="936" spans="2:5">
      <c r="B936" s="375">
        <v>41477</v>
      </c>
      <c r="C936" s="352">
        <v>697.15</v>
      </c>
      <c r="D936" s="351">
        <f t="shared" si="17"/>
        <v>2.1081141328577795</v>
      </c>
      <c r="E936" s="353">
        <v>1.610552397609671E-2</v>
      </c>
    </row>
    <row r="937" spans="2:5">
      <c r="B937" s="375">
        <v>39364</v>
      </c>
      <c r="C937" s="352">
        <v>224.3</v>
      </c>
      <c r="D937" s="351">
        <f t="shared" si="17"/>
        <v>-0.82339277981181846</v>
      </c>
      <c r="E937" s="353">
        <v>1.608154020385056E-2</v>
      </c>
    </row>
    <row r="938" spans="2:5">
      <c r="B938" s="375">
        <v>43032</v>
      </c>
      <c r="C938" s="352">
        <v>1270.05</v>
      </c>
      <c r="D938" s="351">
        <f t="shared" si="17"/>
        <v>0.52138236703402019</v>
      </c>
      <c r="E938" s="353">
        <v>1.6080643225728955E-2</v>
      </c>
    </row>
    <row r="939" spans="2:5">
      <c r="B939" s="375">
        <v>42404</v>
      </c>
      <c r="C939" s="352">
        <v>834.8</v>
      </c>
      <c r="D939" s="351">
        <f t="shared" si="17"/>
        <v>-1.7965147613640449E-4</v>
      </c>
      <c r="E939" s="353">
        <v>1.6066212268743829E-2</v>
      </c>
    </row>
    <row r="940" spans="2:5">
      <c r="B940" s="375">
        <v>42171</v>
      </c>
      <c r="C940" s="352">
        <v>834.95</v>
      </c>
      <c r="D940" s="351">
        <f t="shared" si="17"/>
        <v>2.3817334953422442</v>
      </c>
      <c r="E940" s="353">
        <v>1.6063279586248914E-2</v>
      </c>
    </row>
    <row r="941" spans="2:5">
      <c r="B941" s="375">
        <v>39819</v>
      </c>
      <c r="C941" s="352">
        <v>246.9</v>
      </c>
      <c r="D941" s="351">
        <f t="shared" si="17"/>
        <v>-7.2153325817361946E-2</v>
      </c>
      <c r="E941" s="353">
        <v>1.6049382716049405E-2</v>
      </c>
    </row>
    <row r="942" spans="2:5">
      <c r="B942" s="375">
        <v>39847</v>
      </c>
      <c r="C942" s="352">
        <v>266.10000000000002</v>
      </c>
      <c r="D942" s="351">
        <f t="shared" si="17"/>
        <v>-0.10644728005372729</v>
      </c>
      <c r="E942" s="353">
        <v>1.6036655211913119E-2</v>
      </c>
    </row>
    <row r="943" spans="2:5">
      <c r="B943" s="375">
        <v>40511</v>
      </c>
      <c r="C943" s="352">
        <v>297.8</v>
      </c>
      <c r="D943" s="351">
        <f t="shared" si="17"/>
        <v>1.7612424663885029</v>
      </c>
      <c r="E943" s="353">
        <v>1.6035482770385495E-2</v>
      </c>
    </row>
    <row r="944" spans="2:5">
      <c r="B944" s="375">
        <v>38218</v>
      </c>
      <c r="C944" s="352">
        <v>107.85</v>
      </c>
      <c r="D944" s="351">
        <f t="shared" si="17"/>
        <v>-0.61829764643425944</v>
      </c>
      <c r="E944" s="353">
        <v>1.6015073009891554E-2</v>
      </c>
    </row>
    <row r="945" spans="2:5">
      <c r="B945" s="375">
        <v>36719</v>
      </c>
      <c r="C945" s="352">
        <v>282.55</v>
      </c>
      <c r="D945" s="351">
        <f t="shared" si="17"/>
        <v>-0.78198302469135805</v>
      </c>
      <c r="E945" s="353">
        <v>1.6001438331535375E-2</v>
      </c>
    </row>
    <row r="946" spans="2:5">
      <c r="B946" s="375">
        <v>43076</v>
      </c>
      <c r="C946" s="352">
        <v>1296</v>
      </c>
      <c r="D946" s="351">
        <f t="shared" si="17"/>
        <v>-0.4930370833985292</v>
      </c>
      <c r="E946" s="353">
        <v>1.5992474129821334E-2</v>
      </c>
    </row>
    <row r="947" spans="2:5">
      <c r="B947" s="375">
        <v>45210</v>
      </c>
      <c r="C947" s="352">
        <v>2556.4</v>
      </c>
      <c r="D947" s="351">
        <f t="shared" si="17"/>
        <v>1.7330945635323678</v>
      </c>
      <c r="E947" s="353">
        <v>1.597647245846923E-2</v>
      </c>
    </row>
    <row r="948" spans="2:5">
      <c r="B948" s="375">
        <v>42830</v>
      </c>
      <c r="C948" s="352">
        <v>935.35</v>
      </c>
      <c r="D948" s="351">
        <f t="shared" si="17"/>
        <v>1.9399654251139402</v>
      </c>
      <c r="E948" s="353">
        <v>1.5966979851192144E-2</v>
      </c>
    </row>
    <row r="949" spans="2:5">
      <c r="B949" s="375">
        <v>40778</v>
      </c>
      <c r="C949" s="352">
        <v>318.14999999999998</v>
      </c>
      <c r="D949" s="351">
        <f t="shared" si="17"/>
        <v>0.56185567010309279</v>
      </c>
      <c r="E949" s="353">
        <v>1.5966789078716272E-2</v>
      </c>
    </row>
    <row r="950" spans="2:5">
      <c r="B950" s="375">
        <v>39231</v>
      </c>
      <c r="C950" s="352">
        <v>203.7</v>
      </c>
      <c r="D950" s="351">
        <f t="shared" si="17"/>
        <v>-0.92139232446408248</v>
      </c>
      <c r="E950" s="353">
        <v>1.5960099750623385E-2</v>
      </c>
    </row>
    <row r="951" spans="2:5">
      <c r="B951" s="375">
        <v>44846</v>
      </c>
      <c r="C951" s="352">
        <v>2591.35</v>
      </c>
      <c r="D951" s="351">
        <f t="shared" si="17"/>
        <v>4.9414192365012033</v>
      </c>
      <c r="E951" s="353">
        <v>1.5956716915296029E-2</v>
      </c>
    </row>
    <row r="952" spans="2:5">
      <c r="B952" s="375">
        <v>41071</v>
      </c>
      <c r="C952" s="352">
        <v>436.15</v>
      </c>
      <c r="D952" s="351">
        <f t="shared" si="17"/>
        <v>-0.80003209389757457</v>
      </c>
      <c r="E952" s="353">
        <v>1.5956207780107073E-2</v>
      </c>
    </row>
    <row r="953" spans="2:5">
      <c r="B953" s="375">
        <v>44246</v>
      </c>
      <c r="C953" s="352">
        <v>2181.1</v>
      </c>
      <c r="D953" s="351">
        <f t="shared" si="17"/>
        <v>9.8593477719691318</v>
      </c>
      <c r="E953" s="353">
        <v>1.59536064466544E-2</v>
      </c>
    </row>
    <row r="954" spans="2:5">
      <c r="B954" s="375">
        <v>37061</v>
      </c>
      <c r="C954" s="352">
        <v>200.85</v>
      </c>
      <c r="D954" s="351">
        <f t="shared" si="17"/>
        <v>-0.77855567805953696</v>
      </c>
      <c r="E954" s="353">
        <v>1.5933232169954507E-2</v>
      </c>
    </row>
    <row r="955" spans="2:5">
      <c r="B955" s="375">
        <v>42051</v>
      </c>
      <c r="C955" s="352">
        <v>907</v>
      </c>
      <c r="D955" s="351">
        <f t="shared" si="17"/>
        <v>7.8927020757747005E-2</v>
      </c>
      <c r="E955" s="353">
        <v>1.5905017921147006E-2</v>
      </c>
    </row>
    <row r="956" spans="2:5">
      <c r="B956" s="375">
        <v>42752</v>
      </c>
      <c r="C956" s="352">
        <v>840.65</v>
      </c>
      <c r="D956" s="351">
        <f t="shared" si="17"/>
        <v>-0.64417684281814136</v>
      </c>
      <c r="E956" s="353">
        <v>1.5891238670694835E-2</v>
      </c>
    </row>
    <row r="957" spans="2:5">
      <c r="B957" s="375">
        <v>45422</v>
      </c>
      <c r="C957" s="352">
        <v>2362.5500000000002</v>
      </c>
      <c r="D957" s="351">
        <f t="shared" si="17"/>
        <v>9.5423917893797423</v>
      </c>
      <c r="E957" s="353">
        <v>1.5866531937307887E-2</v>
      </c>
    </row>
    <row r="958" spans="2:5">
      <c r="B958" s="375">
        <v>39356</v>
      </c>
      <c r="C958" s="352">
        <v>224.1</v>
      </c>
      <c r="D958" s="351">
        <f t="shared" si="17"/>
        <v>-0.89348099912065981</v>
      </c>
      <c r="E958" s="353">
        <v>1.5865820489573891E-2</v>
      </c>
    </row>
    <row r="959" spans="2:5">
      <c r="B959" s="375">
        <v>43755</v>
      </c>
      <c r="C959" s="352">
        <v>2103.85</v>
      </c>
      <c r="D959" s="351">
        <f t="shared" si="17"/>
        <v>10.723878517692951</v>
      </c>
      <c r="E959" s="353">
        <v>1.5861902462578421E-2</v>
      </c>
    </row>
    <row r="960" spans="2:5">
      <c r="B960" s="375">
        <v>36837</v>
      </c>
      <c r="C960" s="352">
        <v>179.45</v>
      </c>
      <c r="D960" s="351">
        <f t="shared" si="17"/>
        <v>-0.92612490222716237</v>
      </c>
      <c r="E960" s="353">
        <v>1.5850551938862058E-2</v>
      </c>
    </row>
    <row r="961" spans="2:5">
      <c r="B961" s="375">
        <v>44207</v>
      </c>
      <c r="C961" s="352">
        <v>2429.1</v>
      </c>
      <c r="D961" s="351">
        <f t="shared" si="17"/>
        <v>7.7080121885642594</v>
      </c>
      <c r="E961" s="353">
        <v>1.5849782535965244E-2</v>
      </c>
    </row>
    <row r="962" spans="2:5">
      <c r="B962" s="375">
        <v>40577</v>
      </c>
      <c r="C962" s="352">
        <v>278.95</v>
      </c>
      <c r="D962" s="351">
        <f t="shared" si="17"/>
        <v>-0.56539689958713102</v>
      </c>
      <c r="E962" s="353">
        <v>1.5841223597960544E-2</v>
      </c>
    </row>
    <row r="963" spans="2:5">
      <c r="B963" s="375">
        <v>41831</v>
      </c>
      <c r="C963" s="352">
        <v>641.85</v>
      </c>
      <c r="D963" s="351">
        <f t="shared" si="17"/>
        <v>-0.70215777262180978</v>
      </c>
      <c r="E963" s="353">
        <v>1.5826541109440533E-2</v>
      </c>
    </row>
    <row r="964" spans="2:5">
      <c r="B964" s="375">
        <v>43901</v>
      </c>
      <c r="C964" s="352">
        <v>2155</v>
      </c>
      <c r="D964" s="351">
        <f t="shared" si="17"/>
        <v>1.5071258216508641</v>
      </c>
      <c r="E964" s="353">
        <v>1.5790714117369785E-2</v>
      </c>
    </row>
    <row r="965" spans="2:5">
      <c r="B965" s="375">
        <v>42153</v>
      </c>
      <c r="C965" s="352">
        <v>859.55</v>
      </c>
      <c r="D965" s="351">
        <f t="shared" si="17"/>
        <v>-0.6572562154833822</v>
      </c>
      <c r="E965" s="353">
        <v>1.5776412195698308E-2</v>
      </c>
    </row>
    <row r="966" spans="2:5">
      <c r="B966" s="375">
        <v>45203</v>
      </c>
      <c r="C966" s="352">
        <v>2507.85</v>
      </c>
      <c r="D966" s="351">
        <f t="shared" si="17"/>
        <v>11.980590062111803</v>
      </c>
      <c r="E966" s="353">
        <v>1.5776256632508329E-2</v>
      </c>
    </row>
    <row r="967" spans="2:5">
      <c r="B967" s="375">
        <v>38021</v>
      </c>
      <c r="C967" s="352">
        <v>193.2</v>
      </c>
      <c r="D967" s="351">
        <f t="shared" si="17"/>
        <v>-0.92532323212801737</v>
      </c>
      <c r="E967" s="353">
        <v>1.577287066246057E-2</v>
      </c>
    </row>
    <row r="968" spans="2:5">
      <c r="B968" s="375">
        <v>45481</v>
      </c>
      <c r="C968" s="352">
        <v>2587.15</v>
      </c>
      <c r="D968" s="351">
        <f t="shared" si="17"/>
        <v>1.2037991396567145</v>
      </c>
      <c r="E968" s="353">
        <v>1.576364350215944E-2</v>
      </c>
    </row>
    <row r="969" spans="2:5">
      <c r="B969" s="375">
        <v>42948</v>
      </c>
      <c r="C969" s="352">
        <v>1173.95</v>
      </c>
      <c r="D969" s="351">
        <f t="shared" ref="D969:D1032" si="18">(C969-C970)/C970</f>
        <v>4.7758917589175898</v>
      </c>
      <c r="E969" s="353">
        <v>1.5747350205494306E-2</v>
      </c>
    </row>
    <row r="970" spans="2:5">
      <c r="B970" s="375">
        <v>39302</v>
      </c>
      <c r="C970" s="352">
        <v>203.25</v>
      </c>
      <c r="D970" s="351">
        <f t="shared" si="18"/>
        <v>-0.15011499059167888</v>
      </c>
      <c r="E970" s="353">
        <v>1.5742128935532264E-2</v>
      </c>
    </row>
    <row r="971" spans="2:5">
      <c r="B971" s="375">
        <v>39919</v>
      </c>
      <c r="C971" s="352">
        <v>239.15</v>
      </c>
      <c r="D971" s="351">
        <f t="shared" si="18"/>
        <v>0.39608873321657906</v>
      </c>
      <c r="E971" s="353">
        <v>1.5714589084731438E-2</v>
      </c>
    </row>
    <row r="972" spans="2:5">
      <c r="B972" s="375">
        <v>38646</v>
      </c>
      <c r="C972" s="352">
        <v>171.3</v>
      </c>
      <c r="D972" s="351">
        <f t="shared" si="18"/>
        <v>-0.6988661334270897</v>
      </c>
      <c r="E972" s="353">
        <v>1.5713015120071186E-2</v>
      </c>
    </row>
    <row r="973" spans="2:5">
      <c r="B973" s="375">
        <v>41191</v>
      </c>
      <c r="C973" s="352">
        <v>568.85</v>
      </c>
      <c r="D973" s="351">
        <f t="shared" si="18"/>
        <v>0.87183283974991799</v>
      </c>
      <c r="E973" s="353">
        <v>1.5712882778323486E-2</v>
      </c>
    </row>
    <row r="974" spans="2:5">
      <c r="B974" s="375">
        <v>40487</v>
      </c>
      <c r="C974" s="352">
        <v>303.89999999999998</v>
      </c>
      <c r="D974" s="351">
        <f t="shared" si="18"/>
        <v>0.84237647772052138</v>
      </c>
      <c r="E974" s="353">
        <v>1.5708556149732582E-2</v>
      </c>
    </row>
    <row r="975" spans="2:5">
      <c r="B975" s="375">
        <v>38658</v>
      </c>
      <c r="C975" s="352">
        <v>164.95</v>
      </c>
      <c r="D975" s="351">
        <f t="shared" si="18"/>
        <v>-0.80695184036514711</v>
      </c>
      <c r="E975" s="353">
        <v>1.5701970443349648E-2</v>
      </c>
    </row>
    <row r="976" spans="2:5">
      <c r="B976" s="375">
        <v>42786</v>
      </c>
      <c r="C976" s="352">
        <v>854.45</v>
      </c>
      <c r="D976" s="351">
        <f t="shared" si="18"/>
        <v>0.78363427617158965</v>
      </c>
      <c r="E976" s="353">
        <v>1.5690936106983709E-2</v>
      </c>
    </row>
    <row r="977" spans="2:5">
      <c r="B977" s="375">
        <v>41376</v>
      </c>
      <c r="C977" s="352">
        <v>479.05</v>
      </c>
      <c r="D977" s="351">
        <f t="shared" si="18"/>
        <v>0.99812304483837333</v>
      </c>
      <c r="E977" s="353">
        <v>1.5689600339234677E-2</v>
      </c>
    </row>
    <row r="978" spans="2:5">
      <c r="B978" s="375">
        <v>40247</v>
      </c>
      <c r="C978" s="352">
        <v>239.75</v>
      </c>
      <c r="D978" s="351">
        <f t="shared" si="18"/>
        <v>-0.48994787788533134</v>
      </c>
      <c r="E978" s="353">
        <v>1.5674645202287601E-2</v>
      </c>
    </row>
    <row r="979" spans="2:5">
      <c r="B979" s="375">
        <v>41368</v>
      </c>
      <c r="C979" s="352">
        <v>470.05</v>
      </c>
      <c r="D979" s="351">
        <f t="shared" si="18"/>
        <v>-0.73249295734570186</v>
      </c>
      <c r="E979" s="353">
        <v>1.5665514261019878E-2</v>
      </c>
    </row>
    <row r="980" spans="2:5">
      <c r="B980" s="375">
        <v>43320</v>
      </c>
      <c r="C980" s="352">
        <v>1757.15</v>
      </c>
      <c r="D980" s="351">
        <f t="shared" si="18"/>
        <v>6.312317935913442</v>
      </c>
      <c r="E980" s="353">
        <v>1.5664287159330735E-2</v>
      </c>
    </row>
    <row r="981" spans="2:5">
      <c r="B981" s="375">
        <v>38957</v>
      </c>
      <c r="C981" s="352">
        <v>240.3</v>
      </c>
      <c r="D981" s="351">
        <f t="shared" si="18"/>
        <v>-0.62450191421204782</v>
      </c>
      <c r="E981" s="353">
        <v>1.5638207945900325E-2</v>
      </c>
    </row>
    <row r="982" spans="2:5">
      <c r="B982" s="375">
        <v>41796</v>
      </c>
      <c r="C982" s="352">
        <v>639.95000000000005</v>
      </c>
      <c r="D982" s="351">
        <f t="shared" si="18"/>
        <v>-2.1050990176203167E-3</v>
      </c>
      <c r="E982" s="353">
        <v>1.5632439295349979E-2</v>
      </c>
    </row>
    <row r="983" spans="2:5">
      <c r="B983" s="375">
        <v>41519</v>
      </c>
      <c r="C983" s="352">
        <v>641.29999999999995</v>
      </c>
      <c r="D983" s="351">
        <f t="shared" si="18"/>
        <v>2.2266666666666666</v>
      </c>
      <c r="E983" s="353">
        <v>1.5599018132868649E-2</v>
      </c>
    </row>
    <row r="984" spans="2:5">
      <c r="B984" s="375">
        <v>39273</v>
      </c>
      <c r="C984" s="352">
        <v>198.75</v>
      </c>
      <c r="D984" s="351">
        <f t="shared" si="18"/>
        <v>-0.75212022948366175</v>
      </c>
      <c r="E984" s="353">
        <v>1.5585079202861582E-2</v>
      </c>
    </row>
    <row r="985" spans="2:5">
      <c r="B985" s="375">
        <v>42730</v>
      </c>
      <c r="C985" s="352">
        <v>801.8</v>
      </c>
      <c r="D985" s="351">
        <f t="shared" si="18"/>
        <v>5.3059378686590639</v>
      </c>
      <c r="E985" s="353">
        <v>1.5579480683977144E-2</v>
      </c>
    </row>
    <row r="986" spans="2:5">
      <c r="B986" s="375">
        <v>38266</v>
      </c>
      <c r="C986" s="352">
        <v>127.15</v>
      </c>
      <c r="D986" s="351">
        <f t="shared" si="18"/>
        <v>-0.55268249780123124</v>
      </c>
      <c r="E986" s="353">
        <v>1.5575079872204495E-2</v>
      </c>
    </row>
    <row r="987" spans="2:5">
      <c r="B987" s="375">
        <v>40142</v>
      </c>
      <c r="C987" s="352">
        <v>284.25</v>
      </c>
      <c r="D987" s="351">
        <f t="shared" si="18"/>
        <v>-0.89165650251562734</v>
      </c>
      <c r="E987" s="353">
        <v>1.5541264737406298E-2</v>
      </c>
    </row>
    <row r="988" spans="2:5">
      <c r="B988" s="375">
        <v>44825</v>
      </c>
      <c r="C988" s="352">
        <v>2623.6</v>
      </c>
      <c r="D988" s="351">
        <f t="shared" si="18"/>
        <v>1.9663632766125838</v>
      </c>
      <c r="E988" s="353">
        <v>1.5501925644945801E-2</v>
      </c>
    </row>
    <row r="989" spans="2:5">
      <c r="B989" s="375">
        <v>42649</v>
      </c>
      <c r="C989" s="352">
        <v>884.45</v>
      </c>
      <c r="D989" s="351">
        <f t="shared" si="18"/>
        <v>1.2637573585871515</v>
      </c>
      <c r="E989" s="353">
        <v>1.5500315747172626E-2</v>
      </c>
    </row>
    <row r="990" spans="2:5">
      <c r="B990" s="375">
        <v>40941</v>
      </c>
      <c r="C990" s="352">
        <v>390.7</v>
      </c>
      <c r="D990" s="351">
        <f t="shared" si="18"/>
        <v>1.3311455847255369</v>
      </c>
      <c r="E990" s="353">
        <v>1.5464587394411927E-2</v>
      </c>
    </row>
    <row r="991" spans="2:5">
      <c r="B991" s="375">
        <v>37670</v>
      </c>
      <c r="C991" s="352">
        <v>167.6</v>
      </c>
      <c r="D991" s="351">
        <f t="shared" si="18"/>
        <v>-0.64874777323692756</v>
      </c>
      <c r="E991" s="353">
        <v>1.5449863677673328E-2</v>
      </c>
    </row>
    <row r="992" spans="2:5">
      <c r="B992" s="375">
        <v>41129</v>
      </c>
      <c r="C992" s="352">
        <v>477.15</v>
      </c>
      <c r="D992" s="351">
        <f t="shared" si="18"/>
        <v>1.0137159738341421</v>
      </c>
      <c r="E992" s="353">
        <v>1.5428814641413068E-2</v>
      </c>
    </row>
    <row r="993" spans="2:5">
      <c r="B993" s="375">
        <v>40318</v>
      </c>
      <c r="C993" s="352">
        <v>236.95</v>
      </c>
      <c r="D993" s="351">
        <f t="shared" si="18"/>
        <v>-0.12208225268618003</v>
      </c>
      <c r="E993" s="353">
        <v>1.5427469466466656E-2</v>
      </c>
    </row>
    <row r="994" spans="2:5">
      <c r="B994" s="375">
        <v>40406</v>
      </c>
      <c r="C994" s="352">
        <v>269.89999999999998</v>
      </c>
      <c r="D994" s="351">
        <f t="shared" si="18"/>
        <v>0.20544886109870464</v>
      </c>
      <c r="E994" s="353">
        <v>1.542513167795322E-2</v>
      </c>
    </row>
    <row r="995" spans="2:5">
      <c r="B995" s="375">
        <v>39359</v>
      </c>
      <c r="C995" s="352">
        <v>223.9</v>
      </c>
      <c r="D995" s="351">
        <f t="shared" si="18"/>
        <v>-4.4642857142854604E-4</v>
      </c>
      <c r="E995" s="353">
        <v>1.5419501133786874E-2</v>
      </c>
    </row>
    <row r="996" spans="2:5">
      <c r="B996" s="375">
        <v>39100</v>
      </c>
      <c r="C996" s="352">
        <v>224</v>
      </c>
      <c r="D996" s="351">
        <f t="shared" si="18"/>
        <v>-0.13961974265411953</v>
      </c>
      <c r="E996" s="353">
        <v>1.5412511332728947E-2</v>
      </c>
    </row>
    <row r="997" spans="2:5">
      <c r="B997" s="375">
        <v>40053</v>
      </c>
      <c r="C997" s="352">
        <v>260.35000000000002</v>
      </c>
      <c r="D997" s="351">
        <f t="shared" si="18"/>
        <v>3.8078149920255225E-2</v>
      </c>
      <c r="E997" s="353">
        <v>1.5405616224649164E-2</v>
      </c>
    </row>
    <row r="998" spans="2:5">
      <c r="B998" s="375">
        <v>39829</v>
      </c>
      <c r="C998" s="352">
        <v>250.8</v>
      </c>
      <c r="D998" s="351">
        <f t="shared" si="18"/>
        <v>-0.10699661741142961</v>
      </c>
      <c r="E998" s="353">
        <v>1.5384615384615431E-2</v>
      </c>
    </row>
    <row r="999" spans="2:5">
      <c r="B999" s="375">
        <v>40140</v>
      </c>
      <c r="C999" s="352">
        <v>280.85000000000002</v>
      </c>
      <c r="D999" s="351">
        <f t="shared" si="18"/>
        <v>0.19714407502131301</v>
      </c>
      <c r="E999" s="353">
        <v>1.5365148228488791E-2</v>
      </c>
    </row>
    <row r="1000" spans="2:5">
      <c r="B1000" s="375">
        <v>37302</v>
      </c>
      <c r="C1000" s="352">
        <v>234.6</v>
      </c>
      <c r="D1000" s="351">
        <f t="shared" si="18"/>
        <v>0.1634019340441358</v>
      </c>
      <c r="E1000" s="353">
        <v>1.5364639688379065E-2</v>
      </c>
    </row>
    <row r="1001" spans="2:5">
      <c r="B1001" s="375">
        <v>36894</v>
      </c>
      <c r="C1001" s="352">
        <v>201.65</v>
      </c>
      <c r="D1001" s="351">
        <f t="shared" si="18"/>
        <v>0.60421638822593482</v>
      </c>
      <c r="E1001" s="353">
        <v>1.5357502517623422E-2</v>
      </c>
    </row>
    <row r="1002" spans="2:5">
      <c r="B1002" s="375">
        <v>38247</v>
      </c>
      <c r="C1002" s="352">
        <v>125.7</v>
      </c>
      <c r="D1002" s="351">
        <f t="shared" si="18"/>
        <v>-0.40637544273907911</v>
      </c>
      <c r="E1002" s="353">
        <v>1.5347334410339303E-2</v>
      </c>
    </row>
    <row r="1003" spans="2:5">
      <c r="B1003" s="375">
        <v>36802</v>
      </c>
      <c r="C1003" s="352">
        <v>211.75</v>
      </c>
      <c r="D1003" s="351">
        <f t="shared" si="18"/>
        <v>0.16218441273326023</v>
      </c>
      <c r="E1003" s="353">
        <v>1.5344042196115983E-2</v>
      </c>
    </row>
    <row r="1004" spans="2:5">
      <c r="B1004" s="375">
        <v>37890</v>
      </c>
      <c r="C1004" s="352">
        <v>182.2</v>
      </c>
      <c r="D1004" s="351">
        <f t="shared" si="18"/>
        <v>-0.21465517241379314</v>
      </c>
      <c r="E1004" s="353">
        <v>1.5324602953468934E-2</v>
      </c>
    </row>
    <row r="1005" spans="2:5">
      <c r="B1005" s="375">
        <v>40262</v>
      </c>
      <c r="C1005" s="352">
        <v>232</v>
      </c>
      <c r="D1005" s="351">
        <f t="shared" si="18"/>
        <v>-0.39701104613385313</v>
      </c>
      <c r="E1005" s="353">
        <v>1.5317286652078774E-2</v>
      </c>
    </row>
    <row r="1006" spans="2:5">
      <c r="B1006" s="375">
        <v>40940</v>
      </c>
      <c r="C1006" s="352">
        <v>384.75</v>
      </c>
      <c r="D1006" s="351">
        <f t="shared" si="18"/>
        <v>-0.84010389610389613</v>
      </c>
      <c r="E1006" s="353">
        <v>1.5305449267713449E-2</v>
      </c>
    </row>
    <row r="1007" spans="2:5">
      <c r="B1007" s="375">
        <v>45660</v>
      </c>
      <c r="C1007" s="352">
        <v>2406.25</v>
      </c>
      <c r="D1007" s="351">
        <f t="shared" si="18"/>
        <v>2.0719392314566578</v>
      </c>
      <c r="E1007" s="353">
        <v>1.529535864978903E-2</v>
      </c>
    </row>
    <row r="1008" spans="2:5">
      <c r="B1008" s="375">
        <v>42394</v>
      </c>
      <c r="C1008" s="352">
        <v>783.3</v>
      </c>
      <c r="D1008" s="351">
        <f t="shared" si="18"/>
        <v>-9.7788527988942733E-2</v>
      </c>
      <c r="E1008" s="353">
        <v>1.5294880103694043E-2</v>
      </c>
    </row>
    <row r="1009" spans="2:5">
      <c r="B1009" s="375">
        <v>42523</v>
      </c>
      <c r="C1009" s="352">
        <v>868.2</v>
      </c>
      <c r="D1009" s="351">
        <f t="shared" si="18"/>
        <v>1.5311953352769681</v>
      </c>
      <c r="E1009" s="353">
        <v>1.5260480617435618E-2</v>
      </c>
    </row>
    <row r="1010" spans="2:5">
      <c r="B1010" s="375">
        <v>40806</v>
      </c>
      <c r="C1010" s="352">
        <v>343</v>
      </c>
      <c r="D1010" s="351">
        <f t="shared" si="18"/>
        <v>-0.84394549466548374</v>
      </c>
      <c r="E1010" s="353">
        <v>1.5243451235755445E-2</v>
      </c>
    </row>
    <row r="1011" spans="2:5">
      <c r="B1011" s="375">
        <v>44672</v>
      </c>
      <c r="C1011" s="352">
        <v>2197.9499999999998</v>
      </c>
      <c r="D1011" s="351">
        <f t="shared" si="18"/>
        <v>1.3724431971504125</v>
      </c>
      <c r="E1011" s="353">
        <v>1.524284625510982E-2</v>
      </c>
    </row>
    <row r="1012" spans="2:5">
      <c r="B1012" s="375">
        <v>42103</v>
      </c>
      <c r="C1012" s="352">
        <v>926.45</v>
      </c>
      <c r="D1012" s="351">
        <f t="shared" si="18"/>
        <v>2.7003235211886407</v>
      </c>
      <c r="E1012" s="353">
        <v>1.5232042079886134E-2</v>
      </c>
    </row>
    <row r="1013" spans="2:5">
      <c r="B1013" s="375">
        <v>36635</v>
      </c>
      <c r="C1013" s="352">
        <v>250.37</v>
      </c>
      <c r="D1013" s="351">
        <f t="shared" si="18"/>
        <v>-0.90674017097200754</v>
      </c>
      <c r="E1013" s="353">
        <v>1.5205579433946962E-2</v>
      </c>
    </row>
    <row r="1014" spans="2:5">
      <c r="B1014" s="375">
        <v>44790</v>
      </c>
      <c r="C1014" s="352">
        <v>2684.65</v>
      </c>
      <c r="D1014" s="351">
        <f t="shared" si="18"/>
        <v>10.808445128656258</v>
      </c>
      <c r="E1014" s="353">
        <v>1.5182454150122931E-2</v>
      </c>
    </row>
    <row r="1015" spans="2:5">
      <c r="B1015" s="375">
        <v>37180</v>
      </c>
      <c r="C1015" s="352">
        <v>227.35</v>
      </c>
      <c r="D1015" s="351">
        <f t="shared" si="18"/>
        <v>-0.26412040783298268</v>
      </c>
      <c r="E1015" s="353">
        <v>1.5181960258986407E-2</v>
      </c>
    </row>
    <row r="1016" spans="2:5">
      <c r="B1016" s="375">
        <v>40680</v>
      </c>
      <c r="C1016" s="352">
        <v>308.95</v>
      </c>
      <c r="D1016" s="351">
        <f t="shared" si="18"/>
        <v>-1.1315874555448519E-3</v>
      </c>
      <c r="E1016" s="353">
        <v>1.511417775587306E-2</v>
      </c>
    </row>
    <row r="1017" spans="2:5">
      <c r="B1017" s="375">
        <v>40542</v>
      </c>
      <c r="C1017" s="352">
        <v>309.3</v>
      </c>
      <c r="D1017" s="351">
        <f t="shared" si="18"/>
        <v>-0.87768902246124636</v>
      </c>
      <c r="E1017" s="353">
        <v>1.5096816540859937E-2</v>
      </c>
    </row>
    <row r="1018" spans="2:5">
      <c r="B1018" s="375">
        <v>45247</v>
      </c>
      <c r="C1018" s="352">
        <v>2528.8000000000002</v>
      </c>
      <c r="D1018" s="351">
        <f t="shared" si="18"/>
        <v>-2.8244245475156589E-2</v>
      </c>
      <c r="E1018" s="353">
        <v>1.5093127809890963E-2</v>
      </c>
    </row>
    <row r="1019" spans="2:5">
      <c r="B1019" s="375">
        <v>45264</v>
      </c>
      <c r="C1019" s="352">
        <v>2602.3000000000002</v>
      </c>
      <c r="D1019" s="351">
        <f t="shared" si="18"/>
        <v>3.7674269487954568</v>
      </c>
      <c r="E1019" s="353">
        <v>1.507616094240637E-2</v>
      </c>
    </row>
    <row r="1020" spans="2:5">
      <c r="B1020" s="375">
        <v>41180</v>
      </c>
      <c r="C1020" s="352">
        <v>545.85</v>
      </c>
      <c r="D1020" s="351">
        <f t="shared" si="18"/>
        <v>-0.25353846153846149</v>
      </c>
      <c r="E1020" s="353">
        <v>1.5062761506276194E-2</v>
      </c>
    </row>
    <row r="1021" spans="2:5">
      <c r="B1021" s="375">
        <v>41926</v>
      </c>
      <c r="C1021" s="352">
        <v>731.25</v>
      </c>
      <c r="D1021" s="351">
        <f t="shared" si="18"/>
        <v>1.3332801531589025</v>
      </c>
      <c r="E1021" s="353">
        <v>1.506107717934484E-2</v>
      </c>
    </row>
    <row r="1022" spans="2:5">
      <c r="B1022" s="375">
        <v>40702</v>
      </c>
      <c r="C1022" s="352">
        <v>313.39999999999998</v>
      </c>
      <c r="D1022" s="351">
        <f t="shared" si="18"/>
        <v>-0.86034179274080347</v>
      </c>
      <c r="E1022" s="353">
        <v>1.5060728744939198E-2</v>
      </c>
    </row>
    <row r="1023" spans="2:5">
      <c r="B1023" s="375">
        <v>44271</v>
      </c>
      <c r="C1023" s="352">
        <v>2244.0500000000002</v>
      </c>
      <c r="D1023" s="351">
        <f t="shared" si="18"/>
        <v>10.440479225082845</v>
      </c>
      <c r="E1023" s="353">
        <v>1.5016848723341825E-2</v>
      </c>
    </row>
    <row r="1024" spans="2:5">
      <c r="B1024" s="375">
        <v>39316</v>
      </c>
      <c r="C1024" s="352">
        <v>196.15</v>
      </c>
      <c r="D1024" s="351">
        <f t="shared" si="18"/>
        <v>-0.22082307142289664</v>
      </c>
      <c r="E1024" s="353">
        <v>1.5006468305304039E-2</v>
      </c>
    </row>
    <row r="1025" spans="2:5">
      <c r="B1025" s="375">
        <v>36615</v>
      </c>
      <c r="C1025" s="352">
        <v>251.74</v>
      </c>
      <c r="D1025" s="351">
        <f t="shared" si="18"/>
        <v>-0.22708013509364441</v>
      </c>
      <c r="E1025" s="353">
        <v>1.4998790420127403E-2</v>
      </c>
    </row>
    <row r="1026" spans="2:5">
      <c r="B1026" s="375">
        <v>40548</v>
      </c>
      <c r="C1026" s="352">
        <v>325.7</v>
      </c>
      <c r="D1026" s="351">
        <f t="shared" si="18"/>
        <v>0.91983495431771278</v>
      </c>
      <c r="E1026" s="353">
        <v>1.4957930819569996E-2</v>
      </c>
    </row>
    <row r="1027" spans="2:5">
      <c r="B1027" s="375">
        <v>38664</v>
      </c>
      <c r="C1027" s="352">
        <v>169.65</v>
      </c>
      <c r="D1027" s="351">
        <f t="shared" si="18"/>
        <v>0.16039671682626552</v>
      </c>
      <c r="E1027" s="353">
        <v>1.4956625785222853E-2</v>
      </c>
    </row>
    <row r="1028" spans="2:5">
      <c r="B1028" s="375">
        <v>38412</v>
      </c>
      <c r="C1028" s="352">
        <v>146.19999999999999</v>
      </c>
      <c r="D1028" s="351">
        <f t="shared" si="18"/>
        <v>-0.4198412698412699</v>
      </c>
      <c r="E1028" s="353">
        <v>1.4925373134328198E-2</v>
      </c>
    </row>
    <row r="1029" spans="2:5">
      <c r="B1029" s="375">
        <v>39799</v>
      </c>
      <c r="C1029" s="352">
        <v>252</v>
      </c>
      <c r="D1029" s="351">
        <f t="shared" si="18"/>
        <v>-0.40347970173985087</v>
      </c>
      <c r="E1029" s="353">
        <v>1.4901329037454645E-2</v>
      </c>
    </row>
    <row r="1030" spans="2:5">
      <c r="B1030" s="375">
        <v>41059</v>
      </c>
      <c r="C1030" s="352">
        <v>422.45</v>
      </c>
      <c r="D1030" s="351">
        <f t="shared" si="18"/>
        <v>0.99976331360946735</v>
      </c>
      <c r="E1030" s="353">
        <v>1.4894894894894867E-2</v>
      </c>
    </row>
    <row r="1031" spans="2:5">
      <c r="B1031" s="375">
        <v>39197</v>
      </c>
      <c r="C1031" s="352">
        <v>211.25</v>
      </c>
      <c r="D1031" s="351">
        <f t="shared" si="18"/>
        <v>-0.65574839077650127</v>
      </c>
      <c r="E1031" s="353">
        <v>1.4893105933221207E-2</v>
      </c>
    </row>
    <row r="1032" spans="2:5">
      <c r="B1032" s="375">
        <v>41577</v>
      </c>
      <c r="C1032" s="352">
        <v>613.65</v>
      </c>
      <c r="D1032" s="351">
        <f t="shared" si="18"/>
        <v>1.6433340512599612</v>
      </c>
      <c r="E1032" s="353">
        <v>1.4884644008930787E-2</v>
      </c>
    </row>
    <row r="1033" spans="2:5">
      <c r="B1033" s="375">
        <v>40304</v>
      </c>
      <c r="C1033" s="352">
        <v>232.15</v>
      </c>
      <c r="D1033" s="351">
        <f t="shared" ref="D1033:D1096" si="19">(C1033-C1034)/C1034</f>
        <v>-0.15010067728354376</v>
      </c>
      <c r="E1033" s="353">
        <v>1.4863387978142101E-2</v>
      </c>
    </row>
    <row r="1034" spans="2:5">
      <c r="B1034" s="375">
        <v>40588</v>
      </c>
      <c r="C1034" s="352">
        <v>273.14999999999998</v>
      </c>
      <c r="D1034" s="351">
        <f t="shared" si="19"/>
        <v>-0.6244586512683028</v>
      </c>
      <c r="E1034" s="353">
        <v>1.4861601337544121E-2</v>
      </c>
    </row>
    <row r="1035" spans="2:5">
      <c r="B1035" s="375">
        <v>41877</v>
      </c>
      <c r="C1035" s="352">
        <v>727.35</v>
      </c>
      <c r="D1035" s="351">
        <f t="shared" si="19"/>
        <v>-0.69182043514183422</v>
      </c>
      <c r="E1035" s="353">
        <v>1.4859773964001642E-2</v>
      </c>
    </row>
    <row r="1036" spans="2:5">
      <c r="B1036" s="375">
        <v>44561</v>
      </c>
      <c r="C1036" s="352">
        <v>2360.15</v>
      </c>
      <c r="D1036" s="351">
        <f t="shared" si="19"/>
        <v>8.0809926894959609</v>
      </c>
      <c r="E1036" s="353">
        <v>1.4856381148950886E-2</v>
      </c>
    </row>
    <row r="1037" spans="2:5">
      <c r="B1037" s="375">
        <v>40070</v>
      </c>
      <c r="C1037" s="352">
        <v>259.89999999999998</v>
      </c>
      <c r="D1037" s="351">
        <f t="shared" si="19"/>
        <v>9.9873042742276624E-2</v>
      </c>
      <c r="E1037" s="353">
        <v>1.4837953924248162E-2</v>
      </c>
    </row>
    <row r="1038" spans="2:5">
      <c r="B1038" s="375">
        <v>37335</v>
      </c>
      <c r="C1038" s="352">
        <v>236.3</v>
      </c>
      <c r="D1038" s="351">
        <f t="shared" si="19"/>
        <v>-2.8371710526315697E-2</v>
      </c>
      <c r="E1038" s="353">
        <v>1.4816405411209006E-2</v>
      </c>
    </row>
    <row r="1039" spans="2:5">
      <c r="B1039" s="375">
        <v>39041</v>
      </c>
      <c r="C1039" s="352">
        <v>243.2</v>
      </c>
      <c r="D1039" s="351">
        <f t="shared" si="19"/>
        <v>-0.90864869940839521</v>
      </c>
      <c r="E1039" s="353">
        <v>1.4813269351137004E-2</v>
      </c>
    </row>
    <row r="1040" spans="2:5">
      <c r="B1040" s="375">
        <v>45061</v>
      </c>
      <c r="C1040" s="352">
        <v>2662.25</v>
      </c>
      <c r="D1040" s="351">
        <f t="shared" si="19"/>
        <v>0.21783582260241063</v>
      </c>
      <c r="E1040" s="353">
        <v>1.480902645421968E-2</v>
      </c>
    </row>
    <row r="1041" spans="2:5">
      <c r="B1041" s="375">
        <v>44020</v>
      </c>
      <c r="C1041" s="352">
        <v>2186.0500000000002</v>
      </c>
      <c r="D1041" s="351">
        <f t="shared" si="19"/>
        <v>-8.6901131949375432E-2</v>
      </c>
      <c r="E1041" s="353">
        <v>1.480862521180052E-2</v>
      </c>
    </row>
    <row r="1042" spans="2:5">
      <c r="B1042" s="375">
        <v>45803</v>
      </c>
      <c r="C1042" s="352">
        <v>2394.1</v>
      </c>
      <c r="D1042" s="351">
        <f t="shared" si="19"/>
        <v>10.07866728366497</v>
      </c>
      <c r="E1042" s="353">
        <v>1.4793150220413739E-2</v>
      </c>
    </row>
    <row r="1043" spans="2:5">
      <c r="B1043" s="375">
        <v>37092</v>
      </c>
      <c r="C1043" s="352">
        <v>216.1</v>
      </c>
      <c r="D1043" s="351">
        <f t="shared" si="19"/>
        <v>-0.91026865423742898</v>
      </c>
      <c r="E1043" s="353">
        <v>1.479220474289742E-2</v>
      </c>
    </row>
    <row r="1044" spans="2:5">
      <c r="B1044" s="375">
        <v>44292</v>
      </c>
      <c r="C1044" s="352">
        <v>2408.3000000000002</v>
      </c>
      <c r="D1044" s="351">
        <f t="shared" si="19"/>
        <v>-8.0836609289721667E-2</v>
      </c>
      <c r="E1044" s="353">
        <v>1.4790156750379389E-2</v>
      </c>
    </row>
    <row r="1045" spans="2:5">
      <c r="B1045" s="375">
        <v>44770</v>
      </c>
      <c r="C1045" s="352">
        <v>2620.1</v>
      </c>
      <c r="D1045" s="351">
        <f t="shared" si="19"/>
        <v>12.621523264881727</v>
      </c>
      <c r="E1045" s="353">
        <v>1.4775654059915991E-2</v>
      </c>
    </row>
    <row r="1046" spans="2:5">
      <c r="B1046" s="375">
        <v>39255</v>
      </c>
      <c r="C1046" s="352">
        <v>192.35</v>
      </c>
      <c r="D1046" s="351">
        <f t="shared" si="19"/>
        <v>-0.21151875384300059</v>
      </c>
      <c r="E1046" s="353">
        <v>1.4771828013716607E-2</v>
      </c>
    </row>
    <row r="1047" spans="2:5">
      <c r="B1047" s="375">
        <v>39797</v>
      </c>
      <c r="C1047" s="352">
        <v>243.95</v>
      </c>
      <c r="D1047" s="351">
        <f t="shared" si="19"/>
        <v>0.26727272727272722</v>
      </c>
      <c r="E1047" s="353">
        <v>1.4767054908485785E-2</v>
      </c>
    </row>
    <row r="1048" spans="2:5">
      <c r="B1048" s="375">
        <v>36811</v>
      </c>
      <c r="C1048" s="352">
        <v>192.5</v>
      </c>
      <c r="D1048" s="351">
        <f t="shared" si="19"/>
        <v>-0.16485900216919741</v>
      </c>
      <c r="E1048" s="353">
        <v>1.4760147601476075E-2</v>
      </c>
    </row>
    <row r="1049" spans="2:5">
      <c r="B1049" s="375">
        <v>38945</v>
      </c>
      <c r="C1049" s="352">
        <v>230.5</v>
      </c>
      <c r="D1049" s="351">
        <f t="shared" si="19"/>
        <v>9.7096620656830113E-2</v>
      </c>
      <c r="E1049" s="353">
        <v>1.4747963900506249E-2</v>
      </c>
    </row>
    <row r="1050" spans="2:5">
      <c r="B1050" s="375">
        <v>37165</v>
      </c>
      <c r="C1050" s="352">
        <v>210.1</v>
      </c>
      <c r="D1050" s="351">
        <f t="shared" si="19"/>
        <v>-0.59627209838585693</v>
      </c>
      <c r="E1050" s="353">
        <v>1.4730741366819526E-2</v>
      </c>
    </row>
    <row r="1051" spans="2:5">
      <c r="B1051" s="375">
        <v>41144</v>
      </c>
      <c r="C1051" s="352">
        <v>520.4</v>
      </c>
      <c r="D1051" s="351">
        <f t="shared" si="19"/>
        <v>-0.70924937843953395</v>
      </c>
      <c r="E1051" s="353">
        <v>1.4721653504923377E-2</v>
      </c>
    </row>
    <row r="1052" spans="2:5">
      <c r="B1052" s="375">
        <v>43480</v>
      </c>
      <c r="C1052" s="352">
        <v>1789.85</v>
      </c>
      <c r="D1052" s="351">
        <f t="shared" si="19"/>
        <v>13.411030595813203</v>
      </c>
      <c r="E1052" s="353">
        <v>1.4711718351380359E-2</v>
      </c>
    </row>
    <row r="1053" spans="2:5">
      <c r="B1053" s="375">
        <v>38180</v>
      </c>
      <c r="C1053" s="352">
        <v>124.2</v>
      </c>
      <c r="D1053" s="351">
        <f t="shared" si="19"/>
        <v>-0.35797363659860426</v>
      </c>
      <c r="E1053" s="353">
        <v>1.4705882352941152E-2</v>
      </c>
    </row>
    <row r="1054" spans="2:5">
      <c r="B1054" s="375">
        <v>37874</v>
      </c>
      <c r="C1054" s="352">
        <v>193.45</v>
      </c>
      <c r="D1054" s="351">
        <f t="shared" si="19"/>
        <v>-0.69062849832080597</v>
      </c>
      <c r="E1054" s="353">
        <v>1.4686598478887924E-2</v>
      </c>
    </row>
    <row r="1055" spans="2:5">
      <c r="B1055" s="375">
        <v>41815</v>
      </c>
      <c r="C1055" s="352">
        <v>625.29999999999995</v>
      </c>
      <c r="D1055" s="351">
        <f t="shared" si="19"/>
        <v>3.9827055791136497E-2</v>
      </c>
      <c r="E1055" s="353">
        <v>1.4685598377281874E-2</v>
      </c>
    </row>
    <row r="1056" spans="2:5">
      <c r="B1056" s="375">
        <v>41509</v>
      </c>
      <c r="C1056" s="352">
        <v>601.35</v>
      </c>
      <c r="D1056" s="351">
        <f t="shared" si="19"/>
        <v>1.3778173190984579</v>
      </c>
      <c r="E1056" s="353">
        <v>1.4679827891673072E-2</v>
      </c>
    </row>
    <row r="1057" spans="2:5">
      <c r="B1057" s="375">
        <v>39868</v>
      </c>
      <c r="C1057" s="352">
        <v>252.9</v>
      </c>
      <c r="D1057" s="351">
        <f t="shared" si="19"/>
        <v>0.13995943204868161</v>
      </c>
      <c r="E1057" s="353">
        <v>1.4643931795386181E-2</v>
      </c>
    </row>
    <row r="1058" spans="2:5">
      <c r="B1058" s="375">
        <v>38891</v>
      </c>
      <c r="C1058" s="352">
        <v>221.85</v>
      </c>
      <c r="D1058" s="351">
        <f t="shared" si="19"/>
        <v>-0.92051805674978504</v>
      </c>
      <c r="E1058" s="353">
        <v>1.4635261833981197E-2</v>
      </c>
    </row>
    <row r="1059" spans="2:5">
      <c r="B1059" s="375">
        <v>45525</v>
      </c>
      <c r="C1059" s="352">
        <v>2791.2</v>
      </c>
      <c r="D1059" s="351">
        <f t="shared" si="19"/>
        <v>0.54800066552049242</v>
      </c>
      <c r="E1059" s="353">
        <v>1.4594427582195755E-2</v>
      </c>
    </row>
    <row r="1060" spans="2:5">
      <c r="B1060" s="375">
        <v>43685</v>
      </c>
      <c r="C1060" s="352">
        <v>1803.1</v>
      </c>
      <c r="D1060" s="351">
        <f t="shared" si="19"/>
        <v>8.3960396039603946</v>
      </c>
      <c r="E1060" s="353">
        <v>1.4544943029961968E-2</v>
      </c>
    </row>
    <row r="1061" spans="2:5">
      <c r="B1061" s="375">
        <v>36873</v>
      </c>
      <c r="C1061" s="352">
        <v>191.9</v>
      </c>
      <c r="D1061" s="351">
        <f t="shared" si="19"/>
        <v>-0.90480678605089537</v>
      </c>
      <c r="E1061" s="353">
        <v>1.4538725878932065E-2</v>
      </c>
    </row>
    <row r="1062" spans="2:5">
      <c r="B1062" s="375">
        <v>44650</v>
      </c>
      <c r="C1062" s="352">
        <v>2015.9</v>
      </c>
      <c r="D1062" s="351">
        <f t="shared" si="19"/>
        <v>11.006551518761167</v>
      </c>
      <c r="E1062" s="353">
        <v>1.4519010593593586E-2</v>
      </c>
    </row>
    <row r="1063" spans="2:5">
      <c r="B1063" s="375">
        <v>38596</v>
      </c>
      <c r="C1063" s="352">
        <v>167.9</v>
      </c>
      <c r="D1063" s="351">
        <f t="shared" si="19"/>
        <v>-0.73054084416626552</v>
      </c>
      <c r="E1063" s="353">
        <v>1.4501510574018162E-2</v>
      </c>
    </row>
    <row r="1064" spans="2:5">
      <c r="B1064" s="375">
        <v>41471</v>
      </c>
      <c r="C1064" s="352">
        <v>623.1</v>
      </c>
      <c r="D1064" s="351">
        <f t="shared" si="19"/>
        <v>-0.50882862998581113</v>
      </c>
      <c r="E1064" s="353">
        <v>1.4490394008466259E-2</v>
      </c>
    </row>
    <row r="1065" spans="2:5">
      <c r="B1065" s="375">
        <v>43073</v>
      </c>
      <c r="C1065" s="352">
        <v>1268.5999999999999</v>
      </c>
      <c r="D1065" s="351">
        <f t="shared" si="19"/>
        <v>4.745471014492753</v>
      </c>
      <c r="E1065" s="353">
        <v>1.4474210315873579E-2</v>
      </c>
    </row>
    <row r="1066" spans="2:5">
      <c r="B1066" s="375">
        <v>37103</v>
      </c>
      <c r="C1066" s="352">
        <v>220.8</v>
      </c>
      <c r="D1066" s="351">
        <f t="shared" si="19"/>
        <v>-0.76066337867866241</v>
      </c>
      <c r="E1066" s="353">
        <v>1.4472777394900094E-2</v>
      </c>
    </row>
    <row r="1067" spans="2:5">
      <c r="B1067" s="375">
        <v>42580</v>
      </c>
      <c r="C1067" s="352">
        <v>922.55</v>
      </c>
      <c r="D1067" s="351">
        <f t="shared" si="19"/>
        <v>0.82574708094201454</v>
      </c>
      <c r="E1067" s="353">
        <v>1.4460083571585637E-2</v>
      </c>
    </row>
    <row r="1068" spans="2:5">
      <c r="B1068" s="375">
        <v>41288</v>
      </c>
      <c r="C1068" s="352">
        <v>505.3</v>
      </c>
      <c r="D1068" s="351">
        <f t="shared" si="19"/>
        <v>0.91946818613485282</v>
      </c>
      <c r="E1068" s="353">
        <v>1.4454928729170825E-2</v>
      </c>
    </row>
    <row r="1069" spans="2:5">
      <c r="B1069" s="375">
        <v>40085</v>
      </c>
      <c r="C1069" s="352">
        <v>263.25</v>
      </c>
      <c r="D1069" s="351">
        <f t="shared" si="19"/>
        <v>-0.54826254826254828</v>
      </c>
      <c r="E1069" s="353">
        <v>1.4450867052023121E-2</v>
      </c>
    </row>
    <row r="1070" spans="2:5">
      <c r="B1070" s="375">
        <v>41591</v>
      </c>
      <c r="C1070" s="352">
        <v>582.75</v>
      </c>
      <c r="D1070" s="351">
        <f t="shared" si="19"/>
        <v>-5.6886227544910142E-2</v>
      </c>
      <c r="E1070" s="353">
        <v>1.444860301157621E-2</v>
      </c>
    </row>
    <row r="1071" spans="2:5">
      <c r="B1071" s="375">
        <v>41739</v>
      </c>
      <c r="C1071" s="352">
        <v>617.9</v>
      </c>
      <c r="D1071" s="351">
        <f t="shared" si="19"/>
        <v>-0.70604885706810017</v>
      </c>
      <c r="E1071" s="353">
        <v>1.4447545559021432E-2</v>
      </c>
    </row>
    <row r="1072" spans="2:5">
      <c r="B1072" s="375">
        <v>44637</v>
      </c>
      <c r="C1072" s="352">
        <v>2102.0500000000002</v>
      </c>
      <c r="D1072" s="351">
        <f t="shared" si="19"/>
        <v>1.1500613526453861E-2</v>
      </c>
      <c r="E1072" s="353">
        <v>1.4429457326931008E-2</v>
      </c>
    </row>
    <row r="1073" spans="2:5">
      <c r="B1073" s="375">
        <v>44652</v>
      </c>
      <c r="C1073" s="352">
        <v>2078.15</v>
      </c>
      <c r="D1073" s="351">
        <f t="shared" si="19"/>
        <v>1.4986774077191294</v>
      </c>
      <c r="E1073" s="353">
        <v>1.4399726649256827E-2</v>
      </c>
    </row>
    <row r="1074" spans="2:5">
      <c r="B1074" s="375">
        <v>42697</v>
      </c>
      <c r="C1074" s="352">
        <v>831.7</v>
      </c>
      <c r="D1074" s="351">
        <f t="shared" si="19"/>
        <v>4.7557093425605537</v>
      </c>
      <c r="E1074" s="353">
        <v>1.4391999024271336E-2</v>
      </c>
    </row>
    <row r="1075" spans="2:5">
      <c r="B1075" s="375">
        <v>37732</v>
      </c>
      <c r="C1075" s="352">
        <v>144.5</v>
      </c>
      <c r="D1075" s="351">
        <f t="shared" si="19"/>
        <v>-0.56403680796500222</v>
      </c>
      <c r="E1075" s="353">
        <v>1.4391014391014471E-2</v>
      </c>
    </row>
    <row r="1076" spans="2:5">
      <c r="B1076" s="375">
        <v>40830</v>
      </c>
      <c r="C1076" s="352">
        <v>331.45</v>
      </c>
      <c r="D1076" s="351">
        <f t="shared" si="19"/>
        <v>0.40236936746350749</v>
      </c>
      <c r="E1076" s="353">
        <v>1.4384085692425367E-2</v>
      </c>
    </row>
    <row r="1077" spans="2:5">
      <c r="B1077" s="375">
        <v>40326</v>
      </c>
      <c r="C1077" s="352">
        <v>236.35</v>
      </c>
      <c r="D1077" s="351">
        <f t="shared" si="19"/>
        <v>-0.67391004415011035</v>
      </c>
      <c r="E1077" s="353">
        <v>1.4377682403433453E-2</v>
      </c>
    </row>
    <row r="1078" spans="2:5">
      <c r="B1078" s="375">
        <v>41869</v>
      </c>
      <c r="C1078" s="352">
        <v>724.8</v>
      </c>
      <c r="D1078" s="351">
        <f t="shared" si="19"/>
        <v>2.1053984575835476</v>
      </c>
      <c r="E1078" s="353">
        <v>1.4344692463788399E-2</v>
      </c>
    </row>
    <row r="1079" spans="2:5">
      <c r="B1079" s="375">
        <v>40220</v>
      </c>
      <c r="C1079" s="352">
        <v>233.4</v>
      </c>
      <c r="D1079" s="351">
        <f t="shared" si="19"/>
        <v>-2.9723550197464168E-2</v>
      </c>
      <c r="E1079" s="353">
        <v>1.4341590612777103E-2</v>
      </c>
    </row>
    <row r="1080" spans="2:5">
      <c r="B1080" s="375">
        <v>40226</v>
      </c>
      <c r="C1080" s="352">
        <v>240.55</v>
      </c>
      <c r="D1080" s="351">
        <f t="shared" si="19"/>
        <v>-0.901227724398456</v>
      </c>
      <c r="E1080" s="353">
        <v>1.4336917562724039E-2</v>
      </c>
    </row>
    <row r="1081" spans="2:5">
      <c r="B1081" s="375">
        <v>45666</v>
      </c>
      <c r="C1081" s="352">
        <v>2435.4</v>
      </c>
      <c r="D1081" s="351">
        <f t="shared" si="19"/>
        <v>-6.5033783783783813E-2</v>
      </c>
      <c r="E1081" s="353">
        <v>1.4327363598500663E-2</v>
      </c>
    </row>
    <row r="1082" spans="2:5">
      <c r="B1082" s="375">
        <v>45888</v>
      </c>
      <c r="C1082" s="352">
        <v>2604.8000000000002</v>
      </c>
      <c r="D1082" s="351">
        <f t="shared" si="19"/>
        <v>10.288407367280607</v>
      </c>
      <c r="E1082" s="353">
        <v>1.4290720766325406E-2</v>
      </c>
    </row>
    <row r="1083" spans="2:5">
      <c r="B1083" s="375">
        <v>39066</v>
      </c>
      <c r="C1083" s="352">
        <v>230.75</v>
      </c>
      <c r="D1083" s="351">
        <f t="shared" si="19"/>
        <v>-0.89933251897740163</v>
      </c>
      <c r="E1083" s="353">
        <v>1.4285714285714285E-2</v>
      </c>
    </row>
    <row r="1084" spans="2:5">
      <c r="B1084" s="375">
        <v>44174</v>
      </c>
      <c r="C1084" s="352">
        <v>2292.1999999999998</v>
      </c>
      <c r="D1084" s="351">
        <f t="shared" si="19"/>
        <v>0.82951552398435602</v>
      </c>
      <c r="E1084" s="353">
        <v>1.4247787610619388E-2</v>
      </c>
    </row>
    <row r="1085" spans="2:5">
      <c r="B1085" s="375">
        <v>43048</v>
      </c>
      <c r="C1085" s="352">
        <v>1252.9000000000001</v>
      </c>
      <c r="D1085" s="351">
        <f t="shared" si="19"/>
        <v>1.75</v>
      </c>
      <c r="E1085" s="353">
        <v>1.4247551202137243E-2</v>
      </c>
    </row>
    <row r="1086" spans="2:5">
      <c r="B1086" s="375">
        <v>41080</v>
      </c>
      <c r="C1086" s="352">
        <v>455.6</v>
      </c>
      <c r="D1086" s="351">
        <f t="shared" si="19"/>
        <v>-0.82507199078517957</v>
      </c>
      <c r="E1086" s="353">
        <v>1.4247551202137209E-2</v>
      </c>
    </row>
    <row r="1087" spans="2:5">
      <c r="B1087" s="375">
        <v>44762</v>
      </c>
      <c r="C1087" s="352">
        <v>2604.5</v>
      </c>
      <c r="D1087" s="351">
        <f t="shared" si="19"/>
        <v>10.601336302895323</v>
      </c>
      <c r="E1087" s="353">
        <v>1.4233143168675475E-2</v>
      </c>
    </row>
    <row r="1088" spans="2:5">
      <c r="B1088" s="375">
        <v>40280</v>
      </c>
      <c r="C1088" s="352">
        <v>224.5</v>
      </c>
      <c r="D1088" s="351">
        <f t="shared" si="19"/>
        <v>-0.72420147420147418</v>
      </c>
      <c r="E1088" s="353">
        <v>1.4230856110232689E-2</v>
      </c>
    </row>
    <row r="1089" spans="2:5">
      <c r="B1089" s="375">
        <v>42412</v>
      </c>
      <c r="C1089" s="352">
        <v>814</v>
      </c>
      <c r="D1089" s="351">
        <f t="shared" si="19"/>
        <v>3.3000528262017963</v>
      </c>
      <c r="E1089" s="353">
        <v>1.4203837528033862E-2</v>
      </c>
    </row>
    <row r="1090" spans="2:5">
      <c r="B1090" s="375">
        <v>37501</v>
      </c>
      <c r="C1090" s="352">
        <v>189.3</v>
      </c>
      <c r="D1090" s="351">
        <f t="shared" si="19"/>
        <v>-0.89128811807270436</v>
      </c>
      <c r="E1090" s="353">
        <v>1.4197696222877072E-2</v>
      </c>
    </row>
    <row r="1091" spans="2:5">
      <c r="B1091" s="375">
        <v>43662</v>
      </c>
      <c r="C1091" s="352">
        <v>1741.3</v>
      </c>
      <c r="D1091" s="351">
        <f t="shared" si="19"/>
        <v>9.144480046606466</v>
      </c>
      <c r="E1091" s="353">
        <v>1.418212528029349E-2</v>
      </c>
    </row>
    <row r="1092" spans="2:5">
      <c r="B1092" s="375">
        <v>38609</v>
      </c>
      <c r="C1092" s="352">
        <v>171.65</v>
      </c>
      <c r="D1092" s="351">
        <f t="shared" si="19"/>
        <v>2.0814748736247397E-2</v>
      </c>
      <c r="E1092" s="353">
        <v>1.4180206794682456E-2</v>
      </c>
    </row>
    <row r="1093" spans="2:5">
      <c r="B1093" s="375">
        <v>37841</v>
      </c>
      <c r="C1093" s="352">
        <v>168.15</v>
      </c>
      <c r="D1093" s="351">
        <f t="shared" si="19"/>
        <v>-4.2698548249359522E-2</v>
      </c>
      <c r="E1093" s="353">
        <v>1.4173703256936033E-2</v>
      </c>
    </row>
    <row r="1094" spans="2:5">
      <c r="B1094" s="375">
        <v>38642</v>
      </c>
      <c r="C1094" s="352">
        <v>175.65</v>
      </c>
      <c r="D1094" s="351">
        <f t="shared" si="19"/>
        <v>-7.5769534333070265E-2</v>
      </c>
      <c r="E1094" s="353">
        <v>1.4145496535796866E-2</v>
      </c>
    </row>
    <row r="1095" spans="2:5">
      <c r="B1095" s="375">
        <v>39245</v>
      </c>
      <c r="C1095" s="352">
        <v>190.05</v>
      </c>
      <c r="D1095" s="351">
        <f t="shared" si="19"/>
        <v>-0.78890369876707767</v>
      </c>
      <c r="E1095" s="353">
        <v>1.4140875133404512E-2</v>
      </c>
    </row>
    <row r="1096" spans="2:5">
      <c r="B1096" s="375">
        <v>42046</v>
      </c>
      <c r="C1096" s="352">
        <v>900.3</v>
      </c>
      <c r="D1096" s="351">
        <f t="shared" si="19"/>
        <v>-0.62200856495087753</v>
      </c>
      <c r="E1096" s="353">
        <v>1.4136862855533601E-2</v>
      </c>
    </row>
    <row r="1097" spans="2:5">
      <c r="B1097" s="375">
        <v>45783</v>
      </c>
      <c r="C1097" s="352">
        <v>2381.8000000000002</v>
      </c>
      <c r="D1097" s="351">
        <f t="shared" ref="D1097:D1160" si="20">(C1097-C1098)/C1098</f>
        <v>2.2337247980449395</v>
      </c>
      <c r="E1097" s="353">
        <v>1.4136081069573479E-2</v>
      </c>
    </row>
    <row r="1098" spans="2:5">
      <c r="B1098" s="375">
        <v>41932</v>
      </c>
      <c r="C1098" s="352">
        <v>736.55</v>
      </c>
      <c r="D1098" s="351">
        <f t="shared" si="20"/>
        <v>-0.69600478765116192</v>
      </c>
      <c r="E1098" s="353">
        <v>1.4112625636789207E-2</v>
      </c>
    </row>
    <row r="1099" spans="2:5">
      <c r="B1099" s="375">
        <v>45614</v>
      </c>
      <c r="C1099" s="352">
        <v>2422.9</v>
      </c>
      <c r="D1099" s="351">
        <f t="shared" si="20"/>
        <v>0.39059316440439651</v>
      </c>
      <c r="E1099" s="353">
        <v>1.4105139795747646E-2</v>
      </c>
    </row>
    <row r="1100" spans="2:5">
      <c r="B1100" s="375">
        <v>43293</v>
      </c>
      <c r="C1100" s="352">
        <v>1742.35</v>
      </c>
      <c r="D1100" s="351">
        <f t="shared" si="20"/>
        <v>1.091280081617956</v>
      </c>
      <c r="E1100" s="353">
        <v>1.4084916916450727E-2</v>
      </c>
    </row>
    <row r="1101" spans="2:5">
      <c r="B1101" s="375">
        <v>42740</v>
      </c>
      <c r="C1101" s="352">
        <v>833.15</v>
      </c>
      <c r="D1101" s="351">
        <f t="shared" si="20"/>
        <v>2.1905564278328802</v>
      </c>
      <c r="E1101" s="353">
        <v>1.405793573515087E-2</v>
      </c>
    </row>
    <row r="1102" spans="2:5">
      <c r="B1102" s="375">
        <v>36685</v>
      </c>
      <c r="C1102" s="352">
        <v>261.13</v>
      </c>
      <c r="D1102" s="351">
        <f t="shared" si="20"/>
        <v>0.72249340369393145</v>
      </c>
      <c r="E1102" s="353">
        <v>1.4057706496835092E-2</v>
      </c>
    </row>
    <row r="1103" spans="2:5">
      <c r="B1103" s="375">
        <v>38379</v>
      </c>
      <c r="C1103" s="352">
        <v>151.6</v>
      </c>
      <c r="D1103" s="351">
        <f t="shared" si="20"/>
        <v>-0.9342484765684298</v>
      </c>
      <c r="E1103" s="353">
        <v>1.4046822742474879E-2</v>
      </c>
    </row>
    <row r="1104" spans="2:5">
      <c r="B1104" s="375">
        <v>44593</v>
      </c>
      <c r="C1104" s="352">
        <v>2305.65</v>
      </c>
      <c r="D1104" s="351">
        <f t="shared" si="20"/>
        <v>1.5606952465570858</v>
      </c>
      <c r="E1104" s="353">
        <v>1.4029686641011585E-2</v>
      </c>
    </row>
    <row r="1105" spans="2:5">
      <c r="B1105" s="375">
        <v>42184</v>
      </c>
      <c r="C1105" s="352">
        <v>900.4</v>
      </c>
      <c r="D1105" s="351">
        <f t="shared" si="20"/>
        <v>2.7681523331240849</v>
      </c>
      <c r="E1105" s="353">
        <v>1.4021059744354898E-2</v>
      </c>
    </row>
    <row r="1106" spans="2:5">
      <c r="B1106" s="375">
        <v>38974</v>
      </c>
      <c r="C1106" s="352">
        <v>238.95</v>
      </c>
      <c r="D1106" s="351">
        <f t="shared" si="20"/>
        <v>0.43384338433843372</v>
      </c>
      <c r="E1106" s="353">
        <v>1.4003819223424498E-2</v>
      </c>
    </row>
    <row r="1107" spans="2:5">
      <c r="B1107" s="375">
        <v>38562</v>
      </c>
      <c r="C1107" s="352">
        <v>166.65</v>
      </c>
      <c r="D1107" s="351">
        <f t="shared" si="20"/>
        <v>-0.93296460176991147</v>
      </c>
      <c r="E1107" s="353">
        <v>1.3994523881959302E-2</v>
      </c>
    </row>
    <row r="1108" spans="2:5">
      <c r="B1108" s="375">
        <v>45049</v>
      </c>
      <c r="C1108" s="352">
        <v>2486</v>
      </c>
      <c r="D1108" s="351">
        <f t="shared" si="20"/>
        <v>3.9994972347913524</v>
      </c>
      <c r="E1108" s="353">
        <v>1.3990292450136716E-2</v>
      </c>
    </row>
    <row r="1109" spans="2:5">
      <c r="B1109" s="375">
        <v>41295</v>
      </c>
      <c r="C1109" s="352">
        <v>497.25</v>
      </c>
      <c r="D1109" s="351">
        <f t="shared" si="20"/>
        <v>-0.17097365788596192</v>
      </c>
      <c r="E1109" s="353">
        <v>1.3968189233279003E-2</v>
      </c>
    </row>
    <row r="1110" spans="2:5">
      <c r="B1110" s="375">
        <v>41725</v>
      </c>
      <c r="C1110" s="352">
        <v>599.79999999999995</v>
      </c>
      <c r="D1110" s="351">
        <f t="shared" si="20"/>
        <v>1.3475538160469664</v>
      </c>
      <c r="E1110" s="353">
        <v>1.3946411968557181E-2</v>
      </c>
    </row>
    <row r="1111" spans="2:5">
      <c r="B1111" s="375">
        <v>39800</v>
      </c>
      <c r="C1111" s="352">
        <v>255.5</v>
      </c>
      <c r="D1111" s="351">
        <f t="shared" si="20"/>
        <v>-0.88393749432179525</v>
      </c>
      <c r="E1111" s="353">
        <v>1.3888888888888888E-2</v>
      </c>
    </row>
    <row r="1112" spans="2:5">
      <c r="B1112" s="375">
        <v>45734</v>
      </c>
      <c r="C1112" s="352">
        <v>2201.4</v>
      </c>
      <c r="D1112" s="351">
        <f t="shared" si="20"/>
        <v>7.7357142857142858</v>
      </c>
      <c r="E1112" s="353">
        <v>1.3886010362694342E-2</v>
      </c>
    </row>
    <row r="1113" spans="2:5">
      <c r="B1113" s="375">
        <v>39575</v>
      </c>
      <c r="C1113" s="352">
        <v>252</v>
      </c>
      <c r="D1113" s="351">
        <f t="shared" si="20"/>
        <v>-0.6080261315912272</v>
      </c>
      <c r="E1113" s="353">
        <v>1.3880506940253425E-2</v>
      </c>
    </row>
    <row r="1114" spans="2:5">
      <c r="B1114" s="375">
        <v>41844</v>
      </c>
      <c r="C1114" s="352">
        <v>642.9</v>
      </c>
      <c r="D1114" s="351">
        <f t="shared" si="20"/>
        <v>-0.27286093988576599</v>
      </c>
      <c r="E1114" s="353">
        <v>1.3877937233874711E-2</v>
      </c>
    </row>
    <row r="1115" spans="2:5">
      <c r="B1115" s="375">
        <v>42237</v>
      </c>
      <c r="C1115" s="352">
        <v>884.15</v>
      </c>
      <c r="D1115" s="351">
        <f t="shared" si="20"/>
        <v>3.4767088607594934</v>
      </c>
      <c r="E1115" s="353">
        <v>1.3875351183991771E-2</v>
      </c>
    </row>
    <row r="1116" spans="2:5">
      <c r="B1116" s="375">
        <v>39267</v>
      </c>
      <c r="C1116" s="352">
        <v>197.5</v>
      </c>
      <c r="D1116" s="351">
        <f t="shared" si="20"/>
        <v>-0.77121343759050098</v>
      </c>
      <c r="E1116" s="353">
        <v>1.3860369609856203E-2</v>
      </c>
    </row>
    <row r="1117" spans="2:5">
      <c r="B1117" s="375">
        <v>42361</v>
      </c>
      <c r="C1117" s="352">
        <v>863.25</v>
      </c>
      <c r="D1117" s="351">
        <f t="shared" si="20"/>
        <v>1.1160681456060793</v>
      </c>
      <c r="E1117" s="353">
        <v>1.3858711609607086E-2</v>
      </c>
    </row>
    <row r="1118" spans="2:5">
      <c r="B1118" s="375">
        <v>40911</v>
      </c>
      <c r="C1118" s="352">
        <v>407.95</v>
      </c>
      <c r="D1118" s="351">
        <f t="shared" si="20"/>
        <v>-0.83656831520541641</v>
      </c>
      <c r="E1118" s="353">
        <v>1.379224652087478E-2</v>
      </c>
    </row>
    <row r="1119" spans="2:5">
      <c r="B1119" s="375">
        <v>45625</v>
      </c>
      <c r="C1119" s="352">
        <v>2496.15</v>
      </c>
      <c r="D1119" s="351">
        <f t="shared" si="20"/>
        <v>2.9706513958482463</v>
      </c>
      <c r="E1119" s="353">
        <v>1.3788481845504132E-2</v>
      </c>
    </row>
    <row r="1120" spans="2:5">
      <c r="B1120" s="375">
        <v>41534</v>
      </c>
      <c r="C1120" s="352">
        <v>628.65</v>
      </c>
      <c r="D1120" s="351">
        <f t="shared" si="20"/>
        <v>1.5100818526652027</v>
      </c>
      <c r="E1120" s="353">
        <v>1.3788098693758997E-2</v>
      </c>
    </row>
    <row r="1121" spans="2:5">
      <c r="B1121" s="375">
        <v>39030</v>
      </c>
      <c r="C1121" s="352">
        <v>250.45</v>
      </c>
      <c r="D1121" s="351">
        <f t="shared" si="20"/>
        <v>-0.60173332273197111</v>
      </c>
      <c r="E1121" s="353">
        <v>1.3762396276057385E-2</v>
      </c>
    </row>
    <row r="1122" spans="2:5">
      <c r="B1122" s="375">
        <v>41821</v>
      </c>
      <c r="C1122" s="352">
        <v>628.85</v>
      </c>
      <c r="D1122" s="351">
        <f t="shared" si="20"/>
        <v>-0.75644377311721767</v>
      </c>
      <c r="E1122" s="353">
        <v>1.3701942451841701E-2</v>
      </c>
    </row>
    <row r="1123" spans="2:5">
      <c r="B1123" s="375">
        <v>44769</v>
      </c>
      <c r="C1123" s="352">
        <v>2581.9499999999998</v>
      </c>
      <c r="D1123" s="351">
        <f t="shared" si="20"/>
        <v>11.228036940563578</v>
      </c>
      <c r="E1123" s="353">
        <v>1.3682226846217232E-2</v>
      </c>
    </row>
    <row r="1124" spans="2:5">
      <c r="B1124" s="375">
        <v>37173</v>
      </c>
      <c r="C1124" s="352">
        <v>211.15</v>
      </c>
      <c r="D1124" s="351">
        <f t="shared" si="20"/>
        <v>-0.91316060045239555</v>
      </c>
      <c r="E1124" s="353">
        <v>1.3682189150264014E-2</v>
      </c>
    </row>
    <row r="1125" spans="2:5">
      <c r="B1125" s="375">
        <v>44286</v>
      </c>
      <c r="C1125" s="352">
        <v>2431.5</v>
      </c>
      <c r="D1125" s="351">
        <f t="shared" si="20"/>
        <v>0.18653165792363061</v>
      </c>
      <c r="E1125" s="353">
        <v>1.36529442417926E-2</v>
      </c>
    </row>
    <row r="1126" spans="2:5">
      <c r="B1126" s="375">
        <v>43846</v>
      </c>
      <c r="C1126" s="352">
        <v>2049.25</v>
      </c>
      <c r="D1126" s="351">
        <f t="shared" si="20"/>
        <v>7.0889318702139423</v>
      </c>
      <c r="E1126" s="353">
        <v>1.365221477505993E-2</v>
      </c>
    </row>
    <row r="1127" spans="2:5">
      <c r="B1127" s="375">
        <v>36691</v>
      </c>
      <c r="C1127" s="352">
        <v>253.34</v>
      </c>
      <c r="D1127" s="351">
        <f t="shared" si="20"/>
        <v>-0.46844313890054556</v>
      </c>
      <c r="E1127" s="353">
        <v>1.3643820269675495E-2</v>
      </c>
    </row>
    <row r="1128" spans="2:5">
      <c r="B1128" s="375">
        <v>41324</v>
      </c>
      <c r="C1128" s="352">
        <v>476.6</v>
      </c>
      <c r="D1128" s="351">
        <f t="shared" si="20"/>
        <v>-0.72076400281228026</v>
      </c>
      <c r="E1128" s="353">
        <v>1.3611229264142991E-2</v>
      </c>
    </row>
    <row r="1129" spans="2:5">
      <c r="B1129" s="375">
        <v>43553</v>
      </c>
      <c r="C1129" s="352">
        <v>1706.8</v>
      </c>
      <c r="D1129" s="351">
        <f t="shared" si="20"/>
        <v>2.1760327502791221</v>
      </c>
      <c r="E1129" s="353">
        <v>1.3599382386127361E-2</v>
      </c>
    </row>
    <row r="1130" spans="2:5">
      <c r="B1130" s="375">
        <v>41239</v>
      </c>
      <c r="C1130" s="352">
        <v>537.4</v>
      </c>
      <c r="D1130" s="351">
        <f t="shared" si="20"/>
        <v>1.3590869183494292</v>
      </c>
      <c r="E1130" s="353">
        <v>1.3579781214635857E-2</v>
      </c>
    </row>
    <row r="1131" spans="2:5">
      <c r="B1131" s="375">
        <v>40288</v>
      </c>
      <c r="C1131" s="352">
        <v>227.8</v>
      </c>
      <c r="D1131" s="351">
        <f t="shared" si="20"/>
        <v>-0.73009478672985784</v>
      </c>
      <c r="E1131" s="353">
        <v>1.357063403781985E-2</v>
      </c>
    </row>
    <row r="1132" spans="2:5">
      <c r="B1132" s="375">
        <v>42704</v>
      </c>
      <c r="C1132" s="352">
        <v>844</v>
      </c>
      <c r="D1132" s="351">
        <f t="shared" si="20"/>
        <v>-0.23713110679260627</v>
      </c>
      <c r="E1132" s="353">
        <v>1.3570313438212987E-2</v>
      </c>
    </row>
    <row r="1133" spans="2:5">
      <c r="B1133" s="375">
        <v>42893</v>
      </c>
      <c r="C1133" s="352">
        <v>1106.3499999999999</v>
      </c>
      <c r="D1133" s="351">
        <f t="shared" si="20"/>
        <v>3.3522816679779699</v>
      </c>
      <c r="E1133" s="353">
        <v>1.3558700929870326E-2</v>
      </c>
    </row>
    <row r="1134" spans="2:5">
      <c r="B1134" s="375">
        <v>39832</v>
      </c>
      <c r="C1134" s="352">
        <v>254.2</v>
      </c>
      <c r="D1134" s="351">
        <f t="shared" si="20"/>
        <v>-5.5896007428040899E-2</v>
      </c>
      <c r="E1134" s="353">
        <v>1.3556618819776623E-2</v>
      </c>
    </row>
    <row r="1135" spans="2:5">
      <c r="B1135" s="375">
        <v>40408</v>
      </c>
      <c r="C1135" s="352">
        <v>269.25</v>
      </c>
      <c r="D1135" s="351">
        <f t="shared" si="20"/>
        <v>-0.9011600161521236</v>
      </c>
      <c r="E1135" s="353">
        <v>1.3551665725578857E-2</v>
      </c>
    </row>
    <row r="1136" spans="2:5">
      <c r="B1136" s="375">
        <v>44439</v>
      </c>
      <c r="C1136" s="352">
        <v>2724.1</v>
      </c>
      <c r="D1136" s="351">
        <f t="shared" si="20"/>
        <v>12.233422394947778</v>
      </c>
      <c r="E1136" s="353">
        <v>1.3543178182088809E-2</v>
      </c>
    </row>
    <row r="1137" spans="2:5">
      <c r="B1137" s="375">
        <v>36916</v>
      </c>
      <c r="C1137" s="352">
        <v>205.85</v>
      </c>
      <c r="D1137" s="351">
        <f t="shared" si="20"/>
        <v>-0.84748462621323262</v>
      </c>
      <c r="E1137" s="353">
        <v>1.3540128015755786E-2</v>
      </c>
    </row>
    <row r="1138" spans="2:5">
      <c r="B1138" s="375">
        <v>43088</v>
      </c>
      <c r="C1138" s="352">
        <v>1349.7</v>
      </c>
      <c r="D1138" s="351">
        <f t="shared" si="20"/>
        <v>-1.1840449937096937E-3</v>
      </c>
      <c r="E1138" s="353">
        <v>1.3478505725549124E-2</v>
      </c>
    </row>
    <row r="1139" spans="2:5">
      <c r="B1139" s="375">
        <v>43192</v>
      </c>
      <c r="C1139" s="352">
        <v>1351.3</v>
      </c>
      <c r="D1139" s="351">
        <f t="shared" si="20"/>
        <v>-0.43748569049849101</v>
      </c>
      <c r="E1139" s="353">
        <v>1.3462331720853524E-2</v>
      </c>
    </row>
    <row r="1140" spans="2:5">
      <c r="B1140" s="375">
        <v>44189</v>
      </c>
      <c r="C1140" s="352">
        <v>2402.25</v>
      </c>
      <c r="D1140" s="351">
        <f t="shared" si="20"/>
        <v>9.8112061206120629</v>
      </c>
      <c r="E1140" s="353">
        <v>1.3457928154070114E-2</v>
      </c>
    </row>
    <row r="1141" spans="2:5">
      <c r="B1141" s="375">
        <v>36983</v>
      </c>
      <c r="C1141" s="352">
        <v>222.2</v>
      </c>
      <c r="D1141" s="351">
        <f t="shared" si="20"/>
        <v>0.22898230088495561</v>
      </c>
      <c r="E1141" s="353">
        <v>1.3454960091220016E-2</v>
      </c>
    </row>
    <row r="1142" spans="2:5">
      <c r="B1142" s="375">
        <v>37883</v>
      </c>
      <c r="C1142" s="352">
        <v>180.8</v>
      </c>
      <c r="D1142" s="351">
        <f t="shared" si="20"/>
        <v>-0.28396039603960394</v>
      </c>
      <c r="E1142" s="353">
        <v>1.345291479820631E-2</v>
      </c>
    </row>
    <row r="1143" spans="2:5">
      <c r="B1143" s="375">
        <v>39717</v>
      </c>
      <c r="C1143" s="352">
        <v>252.5</v>
      </c>
      <c r="D1143" s="351">
        <f t="shared" si="20"/>
        <v>0.33774834437086093</v>
      </c>
      <c r="E1143" s="353">
        <v>1.3445715432470376E-2</v>
      </c>
    </row>
    <row r="1144" spans="2:5">
      <c r="B1144" s="375">
        <v>37903</v>
      </c>
      <c r="C1144" s="352">
        <v>188.75</v>
      </c>
      <c r="D1144" s="351">
        <f t="shared" si="20"/>
        <v>-0.78096895851465042</v>
      </c>
      <c r="E1144" s="353">
        <v>1.3422818791946308E-2</v>
      </c>
    </row>
    <row r="1145" spans="2:5">
      <c r="B1145" s="375">
        <v>42128</v>
      </c>
      <c r="C1145" s="352">
        <v>861.75</v>
      </c>
      <c r="D1145" s="351">
        <f t="shared" si="20"/>
        <v>-6.3782906181138188E-4</v>
      </c>
      <c r="E1145" s="353">
        <v>1.3406244487563918E-2</v>
      </c>
    </row>
    <row r="1146" spans="2:5">
      <c r="B1146" s="375">
        <v>42779</v>
      </c>
      <c r="C1146" s="352">
        <v>862.3</v>
      </c>
      <c r="D1146" s="351">
        <f t="shared" si="20"/>
        <v>1.9230508474576269</v>
      </c>
      <c r="E1146" s="353">
        <v>1.3397579033964012E-2</v>
      </c>
    </row>
    <row r="1147" spans="2:5">
      <c r="B1147" s="375">
        <v>40536</v>
      </c>
      <c r="C1147" s="352">
        <v>295</v>
      </c>
      <c r="D1147" s="351">
        <f t="shared" si="20"/>
        <v>-0.86758534012613053</v>
      </c>
      <c r="E1147" s="353">
        <v>1.3397457918241075E-2</v>
      </c>
    </row>
    <row r="1148" spans="2:5">
      <c r="B1148" s="375">
        <v>44265</v>
      </c>
      <c r="C1148" s="352">
        <v>2227.85</v>
      </c>
      <c r="D1148" s="351">
        <f t="shared" si="20"/>
        <v>10.072813121272366</v>
      </c>
      <c r="E1148" s="353">
        <v>1.3350011371389543E-2</v>
      </c>
    </row>
    <row r="1149" spans="2:5">
      <c r="B1149" s="375">
        <v>39226</v>
      </c>
      <c r="C1149" s="352">
        <v>201.2</v>
      </c>
      <c r="D1149" s="351">
        <f t="shared" si="20"/>
        <v>-0.90783114592638403</v>
      </c>
      <c r="E1149" s="353">
        <v>1.3346764039284699E-2</v>
      </c>
    </row>
    <row r="1150" spans="2:5">
      <c r="B1150" s="375">
        <v>44011</v>
      </c>
      <c r="C1150" s="352">
        <v>2182.9499999999998</v>
      </c>
      <c r="D1150" s="351">
        <f t="shared" si="20"/>
        <v>8.1260451505016711</v>
      </c>
      <c r="E1150" s="353">
        <v>1.3346021725002322E-2</v>
      </c>
    </row>
    <row r="1151" spans="2:5">
      <c r="B1151" s="375">
        <v>39560</v>
      </c>
      <c r="C1151" s="352">
        <v>239.2</v>
      </c>
      <c r="D1151" s="351">
        <f t="shared" si="20"/>
        <v>-0.72617480396084932</v>
      </c>
      <c r="E1151" s="353">
        <v>1.3344630374920471E-2</v>
      </c>
    </row>
    <row r="1152" spans="2:5">
      <c r="B1152" s="375">
        <v>42094</v>
      </c>
      <c r="C1152" s="352">
        <v>873.55</v>
      </c>
      <c r="D1152" s="351">
        <f t="shared" si="20"/>
        <v>4.2261441818725691</v>
      </c>
      <c r="E1152" s="353">
        <v>1.3340293486456703E-2</v>
      </c>
    </row>
    <row r="1153" spans="2:5">
      <c r="B1153" s="375">
        <v>38663</v>
      </c>
      <c r="C1153" s="352">
        <v>167.15</v>
      </c>
      <c r="D1153" s="351">
        <f t="shared" si="20"/>
        <v>0.12786774628879904</v>
      </c>
      <c r="E1153" s="353">
        <v>1.3337374962109835E-2</v>
      </c>
    </row>
    <row r="1154" spans="2:5">
      <c r="B1154" s="375">
        <v>37760</v>
      </c>
      <c r="C1154" s="352">
        <v>148.19999999999999</v>
      </c>
      <c r="D1154" s="351">
        <f t="shared" si="20"/>
        <v>-0.30438864116404607</v>
      </c>
      <c r="E1154" s="353">
        <v>1.3333333333333256E-2</v>
      </c>
    </row>
    <row r="1155" spans="2:5">
      <c r="B1155" s="375">
        <v>37385</v>
      </c>
      <c r="C1155" s="352">
        <v>213.05</v>
      </c>
      <c r="D1155" s="351">
        <f t="shared" si="20"/>
        <v>-0.24396735273243433</v>
      </c>
      <c r="E1155" s="353">
        <v>1.3317479191438818E-2</v>
      </c>
    </row>
    <row r="1156" spans="2:5">
      <c r="B1156" s="375">
        <v>40438</v>
      </c>
      <c r="C1156" s="352">
        <v>281.8</v>
      </c>
      <c r="D1156" s="351">
        <f t="shared" si="20"/>
        <v>2.7529626253418454E-2</v>
      </c>
      <c r="E1156" s="353">
        <v>1.3304566702624913E-2</v>
      </c>
    </row>
    <row r="1157" spans="2:5">
      <c r="B1157" s="375">
        <v>40429</v>
      </c>
      <c r="C1157" s="352">
        <v>274.25</v>
      </c>
      <c r="D1157" s="351">
        <f t="shared" si="20"/>
        <v>5.8267412695350275E-2</v>
      </c>
      <c r="E1157" s="353">
        <v>1.3301311657121829E-2</v>
      </c>
    </row>
    <row r="1158" spans="2:5">
      <c r="B1158" s="375">
        <v>39979</v>
      </c>
      <c r="C1158" s="352">
        <v>259.14999999999998</v>
      </c>
      <c r="D1158" s="351">
        <f t="shared" si="20"/>
        <v>-0.35933250927070465</v>
      </c>
      <c r="E1158" s="353">
        <v>1.329423264907127E-2</v>
      </c>
    </row>
    <row r="1159" spans="2:5">
      <c r="B1159" s="375">
        <v>41008</v>
      </c>
      <c r="C1159" s="352">
        <v>404.5</v>
      </c>
      <c r="D1159" s="351">
        <f t="shared" si="20"/>
        <v>0.85934267984371404</v>
      </c>
      <c r="E1159" s="353">
        <v>1.3276553106212454E-2</v>
      </c>
    </row>
    <row r="1160" spans="2:5">
      <c r="B1160" s="375">
        <v>39464</v>
      </c>
      <c r="C1160" s="352">
        <v>217.55</v>
      </c>
      <c r="D1160" s="351">
        <f t="shared" si="20"/>
        <v>-0.89604587265559676</v>
      </c>
      <c r="E1160" s="353">
        <v>1.3274336283185948E-2</v>
      </c>
    </row>
    <row r="1161" spans="2:5">
      <c r="B1161" s="375">
        <v>44001</v>
      </c>
      <c r="C1161" s="352">
        <v>2092.75</v>
      </c>
      <c r="D1161" s="351">
        <f t="shared" ref="D1161:D1224" si="21">(C1161-C1162)/C1162</f>
        <v>5.4441878367975365</v>
      </c>
      <c r="E1161" s="353">
        <v>1.3266516571041272E-2</v>
      </c>
    </row>
    <row r="1162" spans="2:5">
      <c r="B1162" s="375">
        <v>40794</v>
      </c>
      <c r="C1162" s="352">
        <v>324.75</v>
      </c>
      <c r="D1162" s="351">
        <f t="shared" si="21"/>
        <v>0.18005087209302331</v>
      </c>
      <c r="E1162" s="353">
        <v>1.3260530421216849E-2</v>
      </c>
    </row>
    <row r="1163" spans="2:5">
      <c r="B1163" s="375">
        <v>38824</v>
      </c>
      <c r="C1163" s="352">
        <v>275.2</v>
      </c>
      <c r="D1163" s="351">
        <f t="shared" si="21"/>
        <v>-0.53252930185153735</v>
      </c>
      <c r="E1163" s="353">
        <v>1.3254786450662612E-2</v>
      </c>
    </row>
    <row r="1164" spans="2:5">
      <c r="B1164" s="375">
        <v>41604</v>
      </c>
      <c r="C1164" s="352">
        <v>588.70000000000005</v>
      </c>
      <c r="D1164" s="351">
        <f t="shared" si="21"/>
        <v>0.23171879903755635</v>
      </c>
      <c r="E1164" s="353">
        <v>1.3253012048192849E-2</v>
      </c>
    </row>
    <row r="1165" spans="2:5">
      <c r="B1165" s="375">
        <v>41372</v>
      </c>
      <c r="C1165" s="352">
        <v>477.95</v>
      </c>
      <c r="D1165" s="351">
        <f t="shared" si="21"/>
        <v>-0.81995065076943374</v>
      </c>
      <c r="E1165" s="353">
        <v>1.3249947000212E-2</v>
      </c>
    </row>
    <row r="1166" spans="2:5">
      <c r="B1166" s="375">
        <v>44901</v>
      </c>
      <c r="C1166" s="352">
        <v>2654.55</v>
      </c>
      <c r="D1166" s="351">
        <f t="shared" si="21"/>
        <v>12.076600985221676</v>
      </c>
      <c r="E1166" s="353">
        <v>1.3245033112582886E-2</v>
      </c>
    </row>
    <row r="1167" spans="2:5">
      <c r="B1167" s="375">
        <v>36886</v>
      </c>
      <c r="C1167" s="352">
        <v>203</v>
      </c>
      <c r="D1167" s="351">
        <f t="shared" si="21"/>
        <v>-0.66685812751292362</v>
      </c>
      <c r="E1167" s="353">
        <v>1.3226853007237364E-2</v>
      </c>
    </row>
    <row r="1168" spans="2:5">
      <c r="B1168" s="375">
        <v>41460</v>
      </c>
      <c r="C1168" s="352">
        <v>609.35</v>
      </c>
      <c r="D1168" s="351">
        <f t="shared" si="21"/>
        <v>3.0759197324414718</v>
      </c>
      <c r="E1168" s="353">
        <v>1.3219155304290067E-2</v>
      </c>
    </row>
    <row r="1169" spans="2:5">
      <c r="B1169" s="375">
        <v>38377</v>
      </c>
      <c r="C1169" s="352">
        <v>149.5</v>
      </c>
      <c r="D1169" s="351">
        <f t="shared" si="21"/>
        <v>-0.73833902161547216</v>
      </c>
      <c r="E1169" s="353">
        <v>1.3215859030836927E-2</v>
      </c>
    </row>
    <row r="1170" spans="2:5">
      <c r="B1170" s="375">
        <v>41193</v>
      </c>
      <c r="C1170" s="352">
        <v>571.35</v>
      </c>
      <c r="D1170" s="351">
        <f t="shared" si="21"/>
        <v>-2.666098807495737E-2</v>
      </c>
      <c r="E1170" s="353">
        <v>1.32115623337472E-2</v>
      </c>
    </row>
    <row r="1171" spans="2:5">
      <c r="B1171" s="375">
        <v>41402</v>
      </c>
      <c r="C1171" s="352">
        <v>587</v>
      </c>
      <c r="D1171" s="351">
        <f t="shared" si="21"/>
        <v>-0.76449820464985663</v>
      </c>
      <c r="E1171" s="353">
        <v>1.320445326659183E-2</v>
      </c>
    </row>
    <row r="1172" spans="2:5">
      <c r="B1172" s="375">
        <v>44376</v>
      </c>
      <c r="C1172" s="352">
        <v>2492.5500000000002</v>
      </c>
      <c r="D1172" s="351">
        <f t="shared" si="21"/>
        <v>4.8237149532710282</v>
      </c>
      <c r="E1172" s="353">
        <v>1.3149337452239803E-2</v>
      </c>
    </row>
    <row r="1173" spans="2:5">
      <c r="B1173" s="375">
        <v>41060</v>
      </c>
      <c r="C1173" s="352">
        <v>428</v>
      </c>
      <c r="D1173" s="351">
        <f t="shared" si="21"/>
        <v>-0.52806263094056671</v>
      </c>
      <c r="E1173" s="353">
        <v>1.3137649425967598E-2</v>
      </c>
    </row>
    <row r="1174" spans="2:5">
      <c r="B1174" s="375">
        <v>42571</v>
      </c>
      <c r="C1174" s="352">
        <v>906.9</v>
      </c>
      <c r="D1174" s="351">
        <f t="shared" si="21"/>
        <v>-0.57962314877048227</v>
      </c>
      <c r="E1174" s="353">
        <v>1.3126291682958164E-2</v>
      </c>
    </row>
    <row r="1175" spans="2:5">
      <c r="B1175" s="375">
        <v>44159</v>
      </c>
      <c r="C1175" s="352">
        <v>2157.35</v>
      </c>
      <c r="D1175" s="351">
        <f t="shared" si="21"/>
        <v>-0.17783917682926834</v>
      </c>
      <c r="E1175" s="353">
        <v>1.3125763125763039E-2</v>
      </c>
    </row>
    <row r="1176" spans="2:5">
      <c r="B1176" s="375">
        <v>44939</v>
      </c>
      <c r="C1176" s="352">
        <v>2624</v>
      </c>
      <c r="D1176" s="351">
        <f t="shared" si="21"/>
        <v>7.1770021813649114</v>
      </c>
      <c r="E1176" s="353">
        <v>1.3107855060713042E-2</v>
      </c>
    </row>
    <row r="1177" spans="2:5">
      <c r="B1177" s="375">
        <v>40710</v>
      </c>
      <c r="C1177" s="352">
        <v>320.89999999999998</v>
      </c>
      <c r="D1177" s="351">
        <f t="shared" si="21"/>
        <v>-0.25250407640344752</v>
      </c>
      <c r="E1177" s="353">
        <v>1.3101815311759992E-2</v>
      </c>
    </row>
    <row r="1178" spans="2:5">
      <c r="B1178" s="375">
        <v>41068</v>
      </c>
      <c r="C1178" s="352">
        <v>429.3</v>
      </c>
      <c r="D1178" s="351">
        <f t="shared" si="21"/>
        <v>-0.81833569599898448</v>
      </c>
      <c r="E1178" s="353">
        <v>1.3097345132743389E-2</v>
      </c>
    </row>
    <row r="1179" spans="2:5">
      <c r="B1179" s="375">
        <v>44215</v>
      </c>
      <c r="C1179" s="352">
        <v>2363.15</v>
      </c>
      <c r="D1179" s="351">
        <f t="shared" si="21"/>
        <v>12.253785754346605</v>
      </c>
      <c r="E1179" s="353">
        <v>1.3096973334476628E-2</v>
      </c>
    </row>
    <row r="1180" spans="2:5">
      <c r="B1180" s="375">
        <v>37798</v>
      </c>
      <c r="C1180" s="352">
        <v>178.3</v>
      </c>
      <c r="D1180" s="351">
        <f t="shared" si="21"/>
        <v>-0.20702690682677333</v>
      </c>
      <c r="E1180" s="353">
        <v>1.3068181818181883E-2</v>
      </c>
    </row>
    <row r="1181" spans="2:5">
      <c r="B1181" s="375">
        <v>39947</v>
      </c>
      <c r="C1181" s="352">
        <v>224.85</v>
      </c>
      <c r="D1181" s="351">
        <f t="shared" si="21"/>
        <v>5.3902038903210686E-2</v>
      </c>
      <c r="E1181" s="353">
        <v>1.3066005857175066E-2</v>
      </c>
    </row>
    <row r="1182" spans="2:5">
      <c r="B1182" s="375">
        <v>39087</v>
      </c>
      <c r="C1182" s="352">
        <v>213.35</v>
      </c>
      <c r="D1182" s="351">
        <f t="shared" si="21"/>
        <v>-0.86201655671970001</v>
      </c>
      <c r="E1182" s="353">
        <v>1.3057929724596391E-2</v>
      </c>
    </row>
    <row r="1183" spans="2:5">
      <c r="B1183" s="375">
        <v>43389</v>
      </c>
      <c r="C1183" s="352">
        <v>1546.2</v>
      </c>
      <c r="D1183" s="351">
        <f t="shared" si="21"/>
        <v>5.6275182168881273</v>
      </c>
      <c r="E1183" s="353">
        <v>1.3038065911026726E-2</v>
      </c>
    </row>
    <row r="1184" spans="2:5">
      <c r="B1184" s="375">
        <v>39892</v>
      </c>
      <c r="C1184" s="352">
        <v>233.3</v>
      </c>
      <c r="D1184" s="351">
        <f t="shared" si="21"/>
        <v>-9.0979933761932474E-2</v>
      </c>
      <c r="E1184" s="353">
        <v>1.3026487190620929E-2</v>
      </c>
    </row>
    <row r="1185" spans="2:5">
      <c r="B1185" s="375">
        <v>40394</v>
      </c>
      <c r="C1185" s="352">
        <v>256.64999999999998</v>
      </c>
      <c r="D1185" s="351">
        <f t="shared" si="21"/>
        <v>0.17837465564738275</v>
      </c>
      <c r="E1185" s="353">
        <v>1.3025458851391289E-2</v>
      </c>
    </row>
    <row r="1186" spans="2:5">
      <c r="B1186" s="375">
        <v>37252</v>
      </c>
      <c r="C1186" s="352">
        <v>217.8</v>
      </c>
      <c r="D1186" s="351">
        <f t="shared" si="21"/>
        <v>-0.91314750568249781</v>
      </c>
      <c r="E1186" s="353">
        <v>1.3023255813953541E-2</v>
      </c>
    </row>
    <row r="1187" spans="2:5">
      <c r="B1187" s="375">
        <v>45604</v>
      </c>
      <c r="C1187" s="352">
        <v>2507.6999999999998</v>
      </c>
      <c r="D1187" s="351">
        <f t="shared" si="21"/>
        <v>0.38172902088269312</v>
      </c>
      <c r="E1187" s="353">
        <v>1.3007473237729678E-2</v>
      </c>
    </row>
    <row r="1188" spans="2:5">
      <c r="B1188" s="375">
        <v>43461</v>
      </c>
      <c r="C1188" s="352">
        <v>1814.9</v>
      </c>
      <c r="D1188" s="351">
        <f t="shared" si="21"/>
        <v>0.55845605598729142</v>
      </c>
      <c r="E1188" s="353">
        <v>1.3005135074793582E-2</v>
      </c>
    </row>
    <row r="1189" spans="2:5">
      <c r="B1189" s="375">
        <v>42942</v>
      </c>
      <c r="C1189" s="352">
        <v>1164.55</v>
      </c>
      <c r="D1189" s="351">
        <f t="shared" si="21"/>
        <v>-0.42692288765316666</v>
      </c>
      <c r="E1189" s="353">
        <v>1.3004523312456547E-2</v>
      </c>
    </row>
    <row r="1190" spans="2:5">
      <c r="B1190" s="375">
        <v>43966</v>
      </c>
      <c r="C1190" s="352">
        <v>2032.1</v>
      </c>
      <c r="D1190" s="351">
        <f t="shared" si="21"/>
        <v>7.5400294179449459</v>
      </c>
      <c r="E1190" s="353">
        <v>1.2985718202437603E-2</v>
      </c>
    </row>
    <row r="1191" spans="2:5">
      <c r="B1191" s="375">
        <v>38947</v>
      </c>
      <c r="C1191" s="352">
        <v>237.95</v>
      </c>
      <c r="D1191" s="351">
        <f t="shared" si="21"/>
        <v>-0.72045347744360899</v>
      </c>
      <c r="E1191" s="353">
        <v>1.2984248616432452E-2</v>
      </c>
    </row>
    <row r="1192" spans="2:5">
      <c r="B1192" s="375">
        <v>42664</v>
      </c>
      <c r="C1192" s="352">
        <v>851.2</v>
      </c>
      <c r="D1192" s="351">
        <f t="shared" si="21"/>
        <v>-0.66021316514310802</v>
      </c>
      <c r="E1192" s="353">
        <v>1.297155777698452E-2</v>
      </c>
    </row>
    <row r="1193" spans="2:5">
      <c r="B1193" s="375">
        <v>45474</v>
      </c>
      <c r="C1193" s="352">
        <v>2505.1</v>
      </c>
      <c r="D1193" s="351">
        <f t="shared" si="21"/>
        <v>12.909494725152694</v>
      </c>
      <c r="E1193" s="353">
        <v>1.2959705626655233E-2</v>
      </c>
    </row>
    <row r="1194" spans="2:5">
      <c r="B1194" s="375">
        <v>37630</v>
      </c>
      <c r="C1194" s="352">
        <v>180.1</v>
      </c>
      <c r="D1194" s="351">
        <f t="shared" si="21"/>
        <v>-0.91403341288782824</v>
      </c>
      <c r="E1194" s="353">
        <v>1.2935883014623076E-2</v>
      </c>
    </row>
    <row r="1195" spans="2:5">
      <c r="B1195" s="375">
        <v>44105</v>
      </c>
      <c r="C1195" s="352">
        <v>2095</v>
      </c>
      <c r="D1195" s="351">
        <f t="shared" si="21"/>
        <v>1.0182072154520496</v>
      </c>
      <c r="E1195" s="353">
        <v>1.2933639550344494E-2</v>
      </c>
    </row>
    <row r="1196" spans="2:5">
      <c r="B1196" s="375">
        <v>42879</v>
      </c>
      <c r="C1196" s="352">
        <v>1038.05</v>
      </c>
      <c r="D1196" s="351">
        <f t="shared" si="21"/>
        <v>4.1850649350649345</v>
      </c>
      <c r="E1196" s="353">
        <v>1.2929352068696331E-2</v>
      </c>
    </row>
    <row r="1197" spans="2:5">
      <c r="B1197" s="375">
        <v>39631</v>
      </c>
      <c r="C1197" s="352">
        <v>200.2</v>
      </c>
      <c r="D1197" s="351">
        <f t="shared" si="21"/>
        <v>-0.31108052305574685</v>
      </c>
      <c r="E1197" s="353">
        <v>1.2901593726283748E-2</v>
      </c>
    </row>
    <row r="1198" spans="2:5">
      <c r="B1198" s="375">
        <v>40098</v>
      </c>
      <c r="C1198" s="352">
        <v>290.60000000000002</v>
      </c>
      <c r="D1198" s="351">
        <f t="shared" si="21"/>
        <v>-0.88620433097074836</v>
      </c>
      <c r="E1198" s="353">
        <v>1.2896479609620237E-2</v>
      </c>
    </row>
    <row r="1199" spans="2:5">
      <c r="B1199" s="375">
        <v>45870</v>
      </c>
      <c r="C1199" s="352">
        <v>2553.6999999999998</v>
      </c>
      <c r="D1199" s="351">
        <f t="shared" si="21"/>
        <v>9.829940627650549</v>
      </c>
      <c r="E1199" s="353">
        <v>1.2890686974456609E-2</v>
      </c>
    </row>
    <row r="1200" spans="2:5">
      <c r="B1200" s="375">
        <v>36752</v>
      </c>
      <c r="C1200" s="352">
        <v>235.8</v>
      </c>
      <c r="D1200" s="351">
        <f t="shared" si="21"/>
        <v>-0.82264676018201655</v>
      </c>
      <c r="E1200" s="353">
        <v>1.2886597938144329E-2</v>
      </c>
    </row>
    <row r="1201" spans="2:5">
      <c r="B1201" s="375">
        <v>43139</v>
      </c>
      <c r="C1201" s="352">
        <v>1329.55</v>
      </c>
      <c r="D1201" s="351">
        <f t="shared" si="21"/>
        <v>4.9196349065004457</v>
      </c>
      <c r="E1201" s="353">
        <v>1.2874719079724118E-2</v>
      </c>
    </row>
    <row r="1202" spans="2:5">
      <c r="B1202" s="375">
        <v>39104</v>
      </c>
      <c r="C1202" s="352">
        <v>224.6</v>
      </c>
      <c r="D1202" s="351">
        <f t="shared" si="21"/>
        <v>0.32546473886102101</v>
      </c>
      <c r="E1202" s="353">
        <v>1.2852311161217562E-2</v>
      </c>
    </row>
    <row r="1203" spans="2:5">
      <c r="B1203" s="375">
        <v>37663</v>
      </c>
      <c r="C1203" s="352">
        <v>169.45</v>
      </c>
      <c r="D1203" s="351">
        <f t="shared" si="21"/>
        <v>-0.80195184665731656</v>
      </c>
      <c r="E1203" s="353">
        <v>1.2851165570830707E-2</v>
      </c>
    </row>
    <row r="1204" spans="2:5">
      <c r="B1204" s="375">
        <v>42144</v>
      </c>
      <c r="C1204" s="352">
        <v>855.6</v>
      </c>
      <c r="D1204" s="351">
        <f t="shared" si="21"/>
        <v>2.5095779154190083</v>
      </c>
      <c r="E1204" s="353">
        <v>1.2844036697247733E-2</v>
      </c>
    </row>
    <row r="1205" spans="2:5">
      <c r="B1205" s="375">
        <v>36559</v>
      </c>
      <c r="C1205" s="352">
        <v>243.79</v>
      </c>
      <c r="D1205" s="351">
        <f t="shared" si="21"/>
        <v>-0.89940166707931013</v>
      </c>
      <c r="E1205" s="353">
        <v>1.2837557125051947E-2</v>
      </c>
    </row>
    <row r="1206" spans="2:5">
      <c r="B1206" s="375">
        <v>45847</v>
      </c>
      <c r="C1206" s="352">
        <v>2423.4</v>
      </c>
      <c r="D1206" s="351">
        <f t="shared" si="21"/>
        <v>0.98680057388809195</v>
      </c>
      <c r="E1206" s="353">
        <v>1.2830693358966973E-2</v>
      </c>
    </row>
    <row r="1207" spans="2:5">
      <c r="B1207" s="375">
        <v>42978</v>
      </c>
      <c r="C1207" s="352">
        <v>1219.75</v>
      </c>
      <c r="D1207" s="351">
        <f t="shared" si="21"/>
        <v>6.1855670103092786</v>
      </c>
      <c r="E1207" s="353">
        <v>1.2829029311633352E-2</v>
      </c>
    </row>
    <row r="1208" spans="2:5">
      <c r="B1208" s="375">
        <v>37671</v>
      </c>
      <c r="C1208" s="352">
        <v>169.75</v>
      </c>
      <c r="D1208" s="351">
        <f t="shared" si="21"/>
        <v>-0.21918123275068999</v>
      </c>
      <c r="E1208" s="353">
        <v>1.2828162291169485E-2</v>
      </c>
    </row>
    <row r="1209" spans="2:5">
      <c r="B1209" s="375">
        <v>37201</v>
      </c>
      <c r="C1209" s="352">
        <v>217.4</v>
      </c>
      <c r="D1209" s="351">
        <f t="shared" si="21"/>
        <v>0.14511456412957605</v>
      </c>
      <c r="E1209" s="353">
        <v>1.2811553692056837E-2</v>
      </c>
    </row>
    <row r="1210" spans="2:5">
      <c r="B1210" s="375">
        <v>37909</v>
      </c>
      <c r="C1210" s="352">
        <v>189.85</v>
      </c>
      <c r="D1210" s="351">
        <f t="shared" si="21"/>
        <v>-0.89285815062501772</v>
      </c>
      <c r="E1210" s="353">
        <v>1.2803414243798378E-2</v>
      </c>
    </row>
    <row r="1211" spans="2:5">
      <c r="B1211" s="375">
        <v>43612</v>
      </c>
      <c r="C1211" s="352">
        <v>1771.95</v>
      </c>
      <c r="D1211" s="351">
        <f t="shared" si="21"/>
        <v>1.0575359962842545</v>
      </c>
      <c r="E1211" s="353">
        <v>1.277434842249665E-2</v>
      </c>
    </row>
    <row r="1212" spans="2:5">
      <c r="B1212" s="375">
        <v>42517</v>
      </c>
      <c r="C1212" s="352">
        <v>861.2</v>
      </c>
      <c r="D1212" s="351">
        <f t="shared" si="21"/>
        <v>2.8627494954025567</v>
      </c>
      <c r="E1212" s="353">
        <v>1.2759451990356939E-2</v>
      </c>
    </row>
    <row r="1213" spans="2:5">
      <c r="B1213" s="375">
        <v>37260</v>
      </c>
      <c r="C1213" s="352">
        <v>222.95</v>
      </c>
      <c r="D1213" s="351">
        <f t="shared" si="21"/>
        <v>-0.9155684314171022</v>
      </c>
      <c r="E1213" s="353">
        <v>1.2718600953894994E-2</v>
      </c>
    </row>
    <row r="1214" spans="2:5">
      <c r="B1214" s="375">
        <v>44764</v>
      </c>
      <c r="C1214" s="352">
        <v>2640.6</v>
      </c>
      <c r="D1214" s="351">
        <f t="shared" si="21"/>
        <v>2.0685027017605022</v>
      </c>
      <c r="E1214" s="353">
        <v>1.2713570730023622E-2</v>
      </c>
    </row>
    <row r="1215" spans="2:5">
      <c r="B1215" s="375">
        <v>42772</v>
      </c>
      <c r="C1215" s="352">
        <v>860.55</v>
      </c>
      <c r="D1215" s="351">
        <f t="shared" si="21"/>
        <v>-0.58074102945117057</v>
      </c>
      <c r="E1215" s="353">
        <v>1.2709620476610714E-2</v>
      </c>
    </row>
    <row r="1216" spans="2:5">
      <c r="B1216" s="375">
        <v>44097</v>
      </c>
      <c r="C1216" s="352">
        <v>2052.5500000000002</v>
      </c>
      <c r="D1216" s="351">
        <f t="shared" si="21"/>
        <v>7.039757148452801</v>
      </c>
      <c r="E1216" s="353">
        <v>1.2704756266035242E-2</v>
      </c>
    </row>
    <row r="1217" spans="2:5">
      <c r="B1217" s="375">
        <v>38798</v>
      </c>
      <c r="C1217" s="352">
        <v>255.3</v>
      </c>
      <c r="D1217" s="351">
        <f t="shared" si="21"/>
        <v>0.18496170805291262</v>
      </c>
      <c r="E1217" s="353">
        <v>1.269337564458555E-2</v>
      </c>
    </row>
    <row r="1218" spans="2:5">
      <c r="B1218" s="375">
        <v>37988</v>
      </c>
      <c r="C1218" s="352">
        <v>215.45</v>
      </c>
      <c r="D1218" s="351">
        <f t="shared" si="21"/>
        <v>-0.8471064116666075</v>
      </c>
      <c r="E1218" s="353">
        <v>1.269095182138655E-2</v>
      </c>
    </row>
    <row r="1219" spans="2:5">
      <c r="B1219" s="375">
        <v>43201</v>
      </c>
      <c r="C1219" s="352">
        <v>1409.15</v>
      </c>
      <c r="D1219" s="351">
        <f t="shared" si="21"/>
        <v>6.1987228607918272</v>
      </c>
      <c r="E1219" s="353">
        <v>1.2684153790873225E-2</v>
      </c>
    </row>
    <row r="1220" spans="2:5">
      <c r="B1220" s="375">
        <v>39392</v>
      </c>
      <c r="C1220" s="352">
        <v>195.75</v>
      </c>
      <c r="D1220" s="351">
        <f t="shared" si="21"/>
        <v>0.44092749355907257</v>
      </c>
      <c r="E1220" s="353">
        <v>1.2674599068804906E-2</v>
      </c>
    </row>
    <row r="1221" spans="2:5">
      <c r="B1221" s="375">
        <v>38307</v>
      </c>
      <c r="C1221" s="352">
        <v>135.85</v>
      </c>
      <c r="D1221" s="351">
        <f t="shared" si="21"/>
        <v>-0.93762053448434202</v>
      </c>
      <c r="E1221" s="353">
        <v>1.2672381662318216E-2</v>
      </c>
    </row>
    <row r="1222" spans="2:5">
      <c r="B1222" s="375">
        <v>44123</v>
      </c>
      <c r="C1222" s="352">
        <v>2177.8000000000002</v>
      </c>
      <c r="D1222" s="351">
        <f t="shared" si="21"/>
        <v>-0.1338516912919839</v>
      </c>
      <c r="E1222" s="353">
        <v>1.2671177140731439E-2</v>
      </c>
    </row>
    <row r="1223" spans="2:5">
      <c r="B1223" s="375">
        <v>44368</v>
      </c>
      <c r="C1223" s="352">
        <v>2514.35</v>
      </c>
      <c r="D1223" s="351">
        <f t="shared" si="21"/>
        <v>13.626817917393833</v>
      </c>
      <c r="E1223" s="353">
        <v>1.2666639816343717E-2</v>
      </c>
    </row>
    <row r="1224" spans="2:5">
      <c r="B1224" s="375">
        <v>37672</v>
      </c>
      <c r="C1224" s="352">
        <v>171.9</v>
      </c>
      <c r="D1224" s="351">
        <f t="shared" si="21"/>
        <v>-0.90577207696102613</v>
      </c>
      <c r="E1224" s="353">
        <v>1.2665684830633317E-2</v>
      </c>
    </row>
    <row r="1225" spans="2:5">
      <c r="B1225" s="375">
        <v>43441</v>
      </c>
      <c r="C1225" s="352">
        <v>1824.3</v>
      </c>
      <c r="D1225" s="351">
        <f t="shared" ref="D1225:D1288" si="22">(C1225-C1226)/C1226</f>
        <v>2.3042927005977174</v>
      </c>
      <c r="E1225" s="353">
        <v>1.2656119900083239E-2</v>
      </c>
    </row>
    <row r="1226" spans="2:5">
      <c r="B1226" s="375">
        <v>41655</v>
      </c>
      <c r="C1226" s="352">
        <v>552.1</v>
      </c>
      <c r="D1226" s="351">
        <f t="shared" si="22"/>
        <v>1.9948467588825605</v>
      </c>
      <c r="E1226" s="353">
        <v>1.2655906089508395E-2</v>
      </c>
    </row>
    <row r="1227" spans="2:5">
      <c r="B1227" s="375">
        <v>36833</v>
      </c>
      <c r="C1227" s="352">
        <v>184.35</v>
      </c>
      <c r="D1227" s="351">
        <f t="shared" si="22"/>
        <v>-0.66186720469552451</v>
      </c>
      <c r="E1227" s="353">
        <v>1.2633891787970244E-2</v>
      </c>
    </row>
    <row r="1228" spans="2:5">
      <c r="B1228" s="375">
        <v>41654</v>
      </c>
      <c r="C1228" s="352">
        <v>545.20000000000005</v>
      </c>
      <c r="D1228" s="351">
        <f t="shared" si="22"/>
        <v>-0.3675540861898961</v>
      </c>
      <c r="E1228" s="353">
        <v>1.2630014858841137E-2</v>
      </c>
    </row>
    <row r="1229" spans="2:5">
      <c r="B1229" s="375">
        <v>42093</v>
      </c>
      <c r="C1229" s="352">
        <v>862.05</v>
      </c>
      <c r="D1229" s="351">
        <f t="shared" si="22"/>
        <v>1.239090909090909</v>
      </c>
      <c r="E1229" s="353">
        <v>1.262774580054035E-2</v>
      </c>
    </row>
    <row r="1230" spans="2:5">
      <c r="B1230" s="375">
        <v>40975</v>
      </c>
      <c r="C1230" s="352">
        <v>385</v>
      </c>
      <c r="D1230" s="351">
        <f t="shared" si="22"/>
        <v>-0.54321646793616896</v>
      </c>
      <c r="E1230" s="353">
        <v>1.2624934245134171E-2</v>
      </c>
    </row>
    <row r="1231" spans="2:5">
      <c r="B1231" s="375">
        <v>42669</v>
      </c>
      <c r="C1231" s="352">
        <v>842.85</v>
      </c>
      <c r="D1231" s="351">
        <f t="shared" si="22"/>
        <v>-0.71774220555239276</v>
      </c>
      <c r="E1231" s="353">
        <v>1.261488556496666E-2</v>
      </c>
    </row>
    <row r="1232" spans="2:5">
      <c r="B1232" s="375">
        <v>45561</v>
      </c>
      <c r="C1232" s="352">
        <v>2986.1</v>
      </c>
      <c r="D1232" s="351">
        <f t="shared" si="22"/>
        <v>17.09209330505907</v>
      </c>
      <c r="E1232" s="353">
        <v>1.259770426762071E-2</v>
      </c>
    </row>
    <row r="1233" spans="2:5">
      <c r="B1233" s="375">
        <v>37669</v>
      </c>
      <c r="C1233" s="352">
        <v>165.05</v>
      </c>
      <c r="D1233" s="351">
        <f t="shared" si="22"/>
        <v>-0.93998290940164719</v>
      </c>
      <c r="E1233" s="353">
        <v>1.2576687116564487E-2</v>
      </c>
    </row>
    <row r="1234" spans="2:5">
      <c r="B1234" s="375">
        <v>45510</v>
      </c>
      <c r="C1234" s="352">
        <v>2750.05</v>
      </c>
      <c r="D1234" s="351">
        <f t="shared" si="22"/>
        <v>11.880796252927402</v>
      </c>
      <c r="E1234" s="353">
        <v>1.2574100666445778E-2</v>
      </c>
    </row>
    <row r="1235" spans="2:5">
      <c r="B1235" s="375">
        <v>37106</v>
      </c>
      <c r="C1235" s="352">
        <v>213.5</v>
      </c>
      <c r="D1235" s="351">
        <f t="shared" si="22"/>
        <v>-0.20896628380881802</v>
      </c>
      <c r="E1235" s="353">
        <v>1.2568176428740838E-2</v>
      </c>
    </row>
    <row r="1236" spans="2:5">
      <c r="B1236" s="375">
        <v>40423</v>
      </c>
      <c r="C1236" s="352">
        <v>269.89999999999998</v>
      </c>
      <c r="D1236" s="351">
        <f t="shared" si="22"/>
        <v>7.8952628422946119E-2</v>
      </c>
      <c r="E1236" s="353">
        <v>1.2567998499343334E-2</v>
      </c>
    </row>
    <row r="1237" spans="2:5">
      <c r="B1237" s="375">
        <v>38980</v>
      </c>
      <c r="C1237" s="352">
        <v>250.15</v>
      </c>
      <c r="D1237" s="351">
        <f t="shared" si="22"/>
        <v>-0.88857461024498885</v>
      </c>
      <c r="E1237" s="353">
        <v>1.2548067192875913E-2</v>
      </c>
    </row>
    <row r="1238" spans="2:5">
      <c r="B1238" s="375">
        <v>44698</v>
      </c>
      <c r="C1238" s="352">
        <v>2245</v>
      </c>
      <c r="D1238" s="351">
        <f t="shared" si="22"/>
        <v>-0.11373415972523782</v>
      </c>
      <c r="E1238" s="353">
        <v>1.2515503438944638E-2</v>
      </c>
    </row>
    <row r="1239" spans="2:5">
      <c r="B1239" s="375">
        <v>45152</v>
      </c>
      <c r="C1239" s="352">
        <v>2533.1</v>
      </c>
      <c r="D1239" s="351">
        <f t="shared" si="22"/>
        <v>15.042431918936034</v>
      </c>
      <c r="E1239" s="353">
        <v>1.2510992085698187E-2</v>
      </c>
    </row>
    <row r="1240" spans="2:5">
      <c r="B1240" s="375">
        <v>37770</v>
      </c>
      <c r="C1240" s="352">
        <v>157.9</v>
      </c>
      <c r="D1240" s="351">
        <f t="shared" si="22"/>
        <v>-0.94577144329011764</v>
      </c>
      <c r="E1240" s="353">
        <v>1.2504007694774076E-2</v>
      </c>
    </row>
    <row r="1241" spans="2:5">
      <c r="B1241" s="375">
        <v>45554</v>
      </c>
      <c r="C1241" s="352">
        <v>2911.75</v>
      </c>
      <c r="D1241" s="351">
        <f t="shared" si="22"/>
        <v>2.7765888456549934</v>
      </c>
      <c r="E1241" s="353">
        <v>1.2483265817062814E-2</v>
      </c>
    </row>
    <row r="1242" spans="2:5">
      <c r="B1242" s="375">
        <v>41953</v>
      </c>
      <c r="C1242" s="352">
        <v>771</v>
      </c>
      <c r="D1242" s="351">
        <f t="shared" si="22"/>
        <v>3.5206684256816185</v>
      </c>
      <c r="E1242" s="353">
        <v>1.247537754432042E-2</v>
      </c>
    </row>
    <row r="1243" spans="2:5">
      <c r="B1243" s="375">
        <v>37833</v>
      </c>
      <c r="C1243" s="352">
        <v>170.55</v>
      </c>
      <c r="D1243" s="351">
        <f t="shared" si="22"/>
        <v>-0.78686578355411152</v>
      </c>
      <c r="E1243" s="353">
        <v>1.2466607301870127E-2</v>
      </c>
    </row>
    <row r="1244" spans="2:5">
      <c r="B1244" s="375">
        <v>42300</v>
      </c>
      <c r="C1244" s="352">
        <v>800.2</v>
      </c>
      <c r="D1244" s="351">
        <f t="shared" si="22"/>
        <v>4.4695830485304171</v>
      </c>
      <c r="E1244" s="353">
        <v>1.2462832922123138E-2</v>
      </c>
    </row>
    <row r="1245" spans="2:5">
      <c r="B1245" s="375">
        <v>38356</v>
      </c>
      <c r="C1245" s="352">
        <v>146.30000000000001</v>
      </c>
      <c r="D1245" s="351">
        <f t="shared" si="22"/>
        <v>-0.74308543331284571</v>
      </c>
      <c r="E1245" s="353">
        <v>1.2456747404844369E-2</v>
      </c>
    </row>
    <row r="1246" spans="2:5">
      <c r="B1246" s="375">
        <v>41682</v>
      </c>
      <c r="C1246" s="352">
        <v>569.45000000000005</v>
      </c>
      <c r="D1246" s="351">
        <f t="shared" si="22"/>
        <v>-0.29225702212279392</v>
      </c>
      <c r="E1246" s="353">
        <v>1.2445550715619164E-2</v>
      </c>
    </row>
    <row r="1247" spans="2:5">
      <c r="B1247" s="375">
        <v>42262</v>
      </c>
      <c r="C1247" s="352">
        <v>804.6</v>
      </c>
      <c r="D1247" s="351">
        <f t="shared" si="22"/>
        <v>3.0189810189810196</v>
      </c>
      <c r="E1247" s="353">
        <v>1.2393834539163288E-2</v>
      </c>
    </row>
    <row r="1248" spans="2:5">
      <c r="B1248" s="375">
        <v>37412</v>
      </c>
      <c r="C1248" s="352">
        <v>200.2</v>
      </c>
      <c r="D1248" s="351">
        <f t="shared" si="22"/>
        <v>6.5176908752327747E-2</v>
      </c>
      <c r="E1248" s="353">
        <v>1.2389380530973394E-2</v>
      </c>
    </row>
    <row r="1249" spans="2:5">
      <c r="B1249" s="375">
        <v>38693</v>
      </c>
      <c r="C1249" s="352">
        <v>187.95</v>
      </c>
      <c r="D1249" s="351">
        <f t="shared" si="22"/>
        <v>-0.89804166214603454</v>
      </c>
      <c r="E1249" s="353">
        <v>1.2388903851333061E-2</v>
      </c>
    </row>
    <row r="1250" spans="2:5">
      <c r="B1250" s="375">
        <v>43697</v>
      </c>
      <c r="C1250" s="352">
        <v>1843.4</v>
      </c>
      <c r="D1250" s="351">
        <f t="shared" si="22"/>
        <v>2.3083273510409188</v>
      </c>
      <c r="E1250" s="353">
        <v>1.2356526992146739E-2</v>
      </c>
    </row>
    <row r="1251" spans="2:5">
      <c r="B1251" s="375">
        <v>41708</v>
      </c>
      <c r="C1251" s="352">
        <v>557.20000000000005</v>
      </c>
      <c r="D1251" s="351">
        <f t="shared" si="22"/>
        <v>0.41655014618024666</v>
      </c>
      <c r="E1251" s="353">
        <v>1.2354651162790822E-2</v>
      </c>
    </row>
    <row r="1252" spans="2:5">
      <c r="B1252" s="375">
        <v>40948</v>
      </c>
      <c r="C1252" s="352">
        <v>393.35</v>
      </c>
      <c r="D1252" s="351">
        <f t="shared" si="22"/>
        <v>0.15334994868787571</v>
      </c>
      <c r="E1252" s="353">
        <v>1.2353622442414133E-2</v>
      </c>
    </row>
    <row r="1253" spans="2:5">
      <c r="B1253" s="375">
        <v>40841</v>
      </c>
      <c r="C1253" s="352">
        <v>341.05</v>
      </c>
      <c r="D1253" s="351">
        <f t="shared" si="22"/>
        <v>-0.38978350331007333</v>
      </c>
      <c r="E1253" s="353">
        <v>1.2318195310181164E-2</v>
      </c>
    </row>
    <row r="1254" spans="2:5">
      <c r="B1254" s="375">
        <v>41656</v>
      </c>
      <c r="C1254" s="352">
        <v>558.9</v>
      </c>
      <c r="D1254" s="351">
        <f t="shared" si="22"/>
        <v>-0.75302695536897923</v>
      </c>
      <c r="E1254" s="353">
        <v>1.2316609309907543E-2</v>
      </c>
    </row>
    <row r="1255" spans="2:5">
      <c r="B1255" s="375">
        <v>44238</v>
      </c>
      <c r="C1255" s="352">
        <v>2263</v>
      </c>
      <c r="D1255" s="351">
        <f t="shared" si="22"/>
        <v>4.0916863539205757</v>
      </c>
      <c r="E1255" s="353">
        <v>1.2301498546186536E-2</v>
      </c>
    </row>
    <row r="1256" spans="2:5">
      <c r="B1256" s="375">
        <v>41345</v>
      </c>
      <c r="C1256" s="352">
        <v>444.45</v>
      </c>
      <c r="D1256" s="351">
        <f t="shared" si="22"/>
        <v>1.840843720038351</v>
      </c>
      <c r="E1256" s="353">
        <v>1.2299282541851673E-2</v>
      </c>
    </row>
    <row r="1257" spans="2:5">
      <c r="B1257" s="375">
        <v>38058</v>
      </c>
      <c r="C1257" s="352">
        <v>156.44999999999999</v>
      </c>
      <c r="D1257" s="351">
        <f t="shared" si="22"/>
        <v>-0.25500000000000006</v>
      </c>
      <c r="E1257" s="353">
        <v>1.2293756065997911E-2</v>
      </c>
    </row>
    <row r="1258" spans="2:5">
      <c r="B1258" s="375">
        <v>36899</v>
      </c>
      <c r="C1258" s="352">
        <v>210</v>
      </c>
      <c r="D1258" s="351">
        <f t="shared" si="22"/>
        <v>-0.78325936629167092</v>
      </c>
      <c r="E1258" s="353">
        <v>1.2292118582791089E-2</v>
      </c>
    </row>
    <row r="1259" spans="2:5">
      <c r="B1259" s="375">
        <v>42074</v>
      </c>
      <c r="C1259" s="352">
        <v>968.9</v>
      </c>
      <c r="D1259" s="351">
        <f t="shared" si="22"/>
        <v>-0.63791621510519825</v>
      </c>
      <c r="E1259" s="353">
        <v>1.2276027790837382E-2</v>
      </c>
    </row>
    <row r="1260" spans="2:5">
      <c r="B1260" s="375">
        <v>45090</v>
      </c>
      <c r="C1260" s="352">
        <v>2675.9</v>
      </c>
      <c r="D1260" s="351">
        <f t="shared" si="22"/>
        <v>2.07239221539698</v>
      </c>
      <c r="E1260" s="353">
        <v>1.2275624657171604E-2</v>
      </c>
    </row>
    <row r="1261" spans="2:5">
      <c r="B1261" s="375">
        <v>42648</v>
      </c>
      <c r="C1261" s="352">
        <v>870.95</v>
      </c>
      <c r="D1261" s="351">
        <f t="shared" si="22"/>
        <v>3.5791272344900107</v>
      </c>
      <c r="E1261" s="353">
        <v>1.2261738726173952E-2</v>
      </c>
    </row>
    <row r="1262" spans="2:5">
      <c r="B1262" s="375">
        <v>38020</v>
      </c>
      <c r="C1262" s="352">
        <v>190.2</v>
      </c>
      <c r="D1262" s="351">
        <f t="shared" si="22"/>
        <v>-0.66192676857447563</v>
      </c>
      <c r="E1262" s="353">
        <v>1.2240553485896663E-2</v>
      </c>
    </row>
    <row r="1263" spans="2:5">
      <c r="B1263" s="375">
        <v>41779</v>
      </c>
      <c r="C1263" s="352">
        <v>562.6</v>
      </c>
      <c r="D1263" s="351">
        <f t="shared" si="22"/>
        <v>-0.67937539180486683</v>
      </c>
      <c r="E1263" s="353">
        <v>1.223461676862193E-2</v>
      </c>
    </row>
    <row r="1264" spans="2:5">
      <c r="B1264" s="375">
        <v>43517</v>
      </c>
      <c r="C1264" s="352">
        <v>1754.7</v>
      </c>
      <c r="D1264" s="351">
        <f t="shared" si="22"/>
        <v>-0.25623092573753808</v>
      </c>
      <c r="E1264" s="353">
        <v>1.2229593308335764E-2</v>
      </c>
    </row>
    <row r="1265" spans="2:5">
      <c r="B1265" s="375">
        <v>45800</v>
      </c>
      <c r="C1265" s="352">
        <v>2359.1999999999998</v>
      </c>
      <c r="D1265" s="351">
        <f t="shared" si="22"/>
        <v>0.69531474561655648</v>
      </c>
      <c r="E1265" s="353">
        <v>1.2228085982751965E-2</v>
      </c>
    </row>
    <row r="1266" spans="2:5">
      <c r="B1266" s="375">
        <v>43199</v>
      </c>
      <c r="C1266" s="352">
        <v>1391.6</v>
      </c>
      <c r="D1266" s="351">
        <f t="shared" si="22"/>
        <v>-0.44215505491862422</v>
      </c>
      <c r="E1266" s="353">
        <v>1.2219959266802411E-2</v>
      </c>
    </row>
    <row r="1267" spans="2:5">
      <c r="B1267" s="375">
        <v>45631</v>
      </c>
      <c r="C1267" s="352">
        <v>2494.6</v>
      </c>
      <c r="D1267" s="351">
        <f t="shared" si="22"/>
        <v>1.9336155700593873</v>
      </c>
      <c r="E1267" s="353">
        <v>1.2213430716169572E-2</v>
      </c>
    </row>
    <row r="1268" spans="2:5">
      <c r="B1268" s="375">
        <v>42516</v>
      </c>
      <c r="C1268" s="352">
        <v>850.35</v>
      </c>
      <c r="D1268" s="351">
        <f t="shared" si="22"/>
        <v>-0.53728744388518568</v>
      </c>
      <c r="E1268" s="353">
        <v>1.2200928460897513E-2</v>
      </c>
    </row>
    <row r="1269" spans="2:5">
      <c r="B1269" s="375">
        <v>43622</v>
      </c>
      <c r="C1269" s="352">
        <v>1837.75</v>
      </c>
      <c r="D1269" s="351">
        <f t="shared" si="22"/>
        <v>-0.17248288904899142</v>
      </c>
      <c r="E1269" s="353">
        <v>1.2199823749724659E-2</v>
      </c>
    </row>
    <row r="1270" spans="2:5">
      <c r="B1270" s="375">
        <v>45398</v>
      </c>
      <c r="C1270" s="352">
        <v>2220.8000000000002</v>
      </c>
      <c r="D1270" s="351">
        <f t="shared" si="22"/>
        <v>10.374135723431499</v>
      </c>
      <c r="E1270" s="353">
        <v>1.2192064902805314E-2</v>
      </c>
    </row>
    <row r="1271" spans="2:5">
      <c r="B1271" s="375">
        <v>39394</v>
      </c>
      <c r="C1271" s="352">
        <v>195.25</v>
      </c>
      <c r="D1271" s="351">
        <f t="shared" si="22"/>
        <v>-0.14682106183089358</v>
      </c>
      <c r="E1271" s="353">
        <v>1.2182477967858964E-2</v>
      </c>
    </row>
    <row r="1272" spans="2:5">
      <c r="B1272" s="375">
        <v>39020</v>
      </c>
      <c r="C1272" s="352">
        <v>228.85</v>
      </c>
      <c r="D1272" s="351">
        <f t="shared" si="22"/>
        <v>-0.72915557133558195</v>
      </c>
      <c r="E1272" s="353">
        <v>1.2162759840778418E-2</v>
      </c>
    </row>
    <row r="1273" spans="2:5">
      <c r="B1273" s="375">
        <v>42405</v>
      </c>
      <c r="C1273" s="352">
        <v>844.95</v>
      </c>
      <c r="D1273" s="351">
        <f t="shared" si="22"/>
        <v>1.104483188044832</v>
      </c>
      <c r="E1273" s="353">
        <v>1.2158600862482142E-2</v>
      </c>
    </row>
    <row r="1274" spans="2:5">
      <c r="B1274" s="375">
        <v>40898</v>
      </c>
      <c r="C1274" s="352">
        <v>401.5</v>
      </c>
      <c r="D1274" s="351">
        <f t="shared" si="22"/>
        <v>-0.83305266221750973</v>
      </c>
      <c r="E1274" s="353">
        <v>1.2099823544240008E-2</v>
      </c>
    </row>
    <row r="1275" spans="2:5">
      <c r="B1275" s="375">
        <v>44512</v>
      </c>
      <c r="C1275" s="352">
        <v>2404.9499999999998</v>
      </c>
      <c r="D1275" s="351">
        <f t="shared" si="22"/>
        <v>15.847285464098073</v>
      </c>
      <c r="E1275" s="353">
        <v>1.2099149903206801E-2</v>
      </c>
    </row>
    <row r="1276" spans="2:5">
      <c r="B1276" s="375">
        <v>38362</v>
      </c>
      <c r="C1276" s="352">
        <v>142.75</v>
      </c>
      <c r="D1276" s="351">
        <f t="shared" si="22"/>
        <v>-0.51050989267222169</v>
      </c>
      <c r="E1276" s="353">
        <v>1.205246366536681E-2</v>
      </c>
    </row>
    <row r="1277" spans="2:5">
      <c r="B1277" s="375">
        <v>36601</v>
      </c>
      <c r="C1277" s="352">
        <v>291.63</v>
      </c>
      <c r="D1277" s="351">
        <f t="shared" si="22"/>
        <v>-0.46797409468211254</v>
      </c>
      <c r="E1277" s="353">
        <v>1.2041921154913832E-2</v>
      </c>
    </row>
    <row r="1278" spans="2:5">
      <c r="B1278" s="375">
        <v>41242</v>
      </c>
      <c r="C1278" s="352">
        <v>548.15</v>
      </c>
      <c r="D1278" s="351">
        <f t="shared" si="22"/>
        <v>-0.52456741402489271</v>
      </c>
      <c r="E1278" s="353">
        <v>1.2000369242130528E-2</v>
      </c>
    </row>
    <row r="1279" spans="2:5">
      <c r="B1279" s="375">
        <v>42933</v>
      </c>
      <c r="C1279" s="352">
        <v>1152.95</v>
      </c>
      <c r="D1279" s="351">
        <f t="shared" si="22"/>
        <v>-0.56051307463596856</v>
      </c>
      <c r="E1279" s="353">
        <v>1.1981040990081709E-2</v>
      </c>
    </row>
    <row r="1280" spans="2:5">
      <c r="B1280" s="375">
        <v>45058</v>
      </c>
      <c r="C1280" s="352">
        <v>2623.4</v>
      </c>
      <c r="D1280" s="351">
        <f t="shared" si="22"/>
        <v>0.4013140323700658</v>
      </c>
      <c r="E1280" s="353">
        <v>1.1958031168029624E-2</v>
      </c>
    </row>
    <row r="1281" spans="2:5">
      <c r="B1281" s="375">
        <v>43699</v>
      </c>
      <c r="C1281" s="352">
        <v>1872.1</v>
      </c>
      <c r="D1281" s="351">
        <f t="shared" si="22"/>
        <v>1.9240140570089808</v>
      </c>
      <c r="E1281" s="353">
        <v>1.1945945945945897E-2</v>
      </c>
    </row>
    <row r="1282" spans="2:5">
      <c r="B1282" s="375">
        <v>41800</v>
      </c>
      <c r="C1282" s="352">
        <v>640.25</v>
      </c>
      <c r="D1282" s="351">
        <f t="shared" si="22"/>
        <v>1.4830327709908859</v>
      </c>
      <c r="E1282" s="353">
        <v>1.193298561719607E-2</v>
      </c>
    </row>
    <row r="1283" spans="2:5">
      <c r="B1283" s="375">
        <v>36549</v>
      </c>
      <c r="C1283" s="352">
        <v>257.85000000000002</v>
      </c>
      <c r="D1283" s="351">
        <f t="shared" si="22"/>
        <v>0.59758364312267664</v>
      </c>
      <c r="E1283" s="353">
        <v>1.1930457988305092E-2</v>
      </c>
    </row>
    <row r="1284" spans="2:5">
      <c r="B1284" s="375">
        <v>37564</v>
      </c>
      <c r="C1284" s="352">
        <v>161.4</v>
      </c>
      <c r="D1284" s="351">
        <f t="shared" si="22"/>
        <v>-0.73475760065735418</v>
      </c>
      <c r="E1284" s="353">
        <v>1.1912225705329189E-2</v>
      </c>
    </row>
    <row r="1285" spans="2:5">
      <c r="B1285" s="375">
        <v>41512</v>
      </c>
      <c r="C1285" s="352">
        <v>608.5</v>
      </c>
      <c r="D1285" s="351">
        <f t="shared" si="22"/>
        <v>-0.67152496626180835</v>
      </c>
      <c r="E1285" s="353">
        <v>1.1889914359358073E-2</v>
      </c>
    </row>
    <row r="1286" spans="2:5">
      <c r="B1286" s="375">
        <v>43626</v>
      </c>
      <c r="C1286" s="352">
        <v>1852.5</v>
      </c>
      <c r="D1286" s="351">
        <f t="shared" si="22"/>
        <v>-0.14206321639458144</v>
      </c>
      <c r="E1286" s="353">
        <v>1.1880376894715281E-2</v>
      </c>
    </row>
    <row r="1287" spans="2:5">
      <c r="B1287" s="375">
        <v>44085</v>
      </c>
      <c r="C1287" s="352">
        <v>2159.25</v>
      </c>
      <c r="D1287" s="351">
        <f t="shared" si="22"/>
        <v>2.8118986671374344</v>
      </c>
      <c r="E1287" s="353">
        <v>1.1879656966118332E-2</v>
      </c>
    </row>
    <row r="1288" spans="2:5">
      <c r="B1288" s="375">
        <v>41661</v>
      </c>
      <c r="C1288" s="352">
        <v>566.45000000000005</v>
      </c>
      <c r="D1288" s="351">
        <f t="shared" si="22"/>
        <v>-0.3259757258448357</v>
      </c>
      <c r="E1288" s="353">
        <v>1.1879242586638248E-2</v>
      </c>
    </row>
    <row r="1289" spans="2:5">
      <c r="B1289" s="375">
        <v>42746</v>
      </c>
      <c r="C1289" s="352">
        <v>840.4</v>
      </c>
      <c r="D1289" s="351">
        <f t="shared" ref="D1289:D1352" si="23">(C1289-C1290)/C1290</f>
        <v>3.1883877398455018</v>
      </c>
      <c r="E1289" s="353">
        <v>1.1859611101077628E-2</v>
      </c>
    </row>
    <row r="1290" spans="2:5">
      <c r="B1290" s="375">
        <v>37082</v>
      </c>
      <c r="C1290" s="352">
        <v>200.65</v>
      </c>
      <c r="D1290" s="351">
        <f t="shared" si="23"/>
        <v>-0.90785938970909008</v>
      </c>
      <c r="E1290" s="353">
        <v>1.1850731215330278E-2</v>
      </c>
    </row>
    <row r="1291" spans="2:5">
      <c r="B1291" s="375">
        <v>44669</v>
      </c>
      <c r="C1291" s="352">
        <v>2177.65</v>
      </c>
      <c r="D1291" s="351">
        <f t="shared" si="23"/>
        <v>-0.19443262739295289</v>
      </c>
      <c r="E1291" s="353">
        <v>1.184861649977929E-2</v>
      </c>
    </row>
    <row r="1292" spans="2:5">
      <c r="B1292" s="375">
        <v>45127</v>
      </c>
      <c r="C1292" s="352">
        <v>2703.25</v>
      </c>
      <c r="D1292" s="351">
        <f t="shared" si="23"/>
        <v>0.79725417193005799</v>
      </c>
      <c r="E1292" s="353">
        <v>1.1846833358287203E-2</v>
      </c>
    </row>
    <row r="1293" spans="2:5">
      <c r="B1293" s="375">
        <v>43231</v>
      </c>
      <c r="C1293" s="352">
        <v>1504.1</v>
      </c>
      <c r="D1293" s="351">
        <f t="shared" si="23"/>
        <v>4.8325577788118501</v>
      </c>
      <c r="E1293" s="353">
        <v>1.1839892364614807E-2</v>
      </c>
    </row>
    <row r="1294" spans="2:5">
      <c r="B1294" s="375">
        <v>36677</v>
      </c>
      <c r="C1294" s="352">
        <v>257.88</v>
      </c>
      <c r="D1294" s="351">
        <f t="shared" si="23"/>
        <v>0.36806366047745354</v>
      </c>
      <c r="E1294" s="353">
        <v>1.1809942323537454E-2</v>
      </c>
    </row>
    <row r="1295" spans="2:5">
      <c r="B1295" s="375">
        <v>38699</v>
      </c>
      <c r="C1295" s="352">
        <v>188.5</v>
      </c>
      <c r="D1295" s="351">
        <f t="shared" si="23"/>
        <v>-0.63940698230511717</v>
      </c>
      <c r="E1295" s="353">
        <v>1.1808910359634935E-2</v>
      </c>
    </row>
    <row r="1296" spans="2:5">
      <c r="B1296" s="375">
        <v>41260</v>
      </c>
      <c r="C1296" s="352">
        <v>522.75</v>
      </c>
      <c r="D1296" s="351">
        <f t="shared" si="23"/>
        <v>-0.76457474836181849</v>
      </c>
      <c r="E1296" s="353">
        <v>1.1806832478467092E-2</v>
      </c>
    </row>
    <row r="1297" spans="2:5">
      <c r="B1297" s="375">
        <v>44049</v>
      </c>
      <c r="C1297" s="352">
        <v>2220.4499999999998</v>
      </c>
      <c r="D1297" s="351">
        <f t="shared" si="23"/>
        <v>3.9780293689048309</v>
      </c>
      <c r="E1297" s="353">
        <v>1.1801963956163968E-2</v>
      </c>
    </row>
    <row r="1298" spans="2:5">
      <c r="B1298" s="375">
        <v>41096</v>
      </c>
      <c r="C1298" s="352">
        <v>446.05</v>
      </c>
      <c r="D1298" s="351">
        <f t="shared" si="23"/>
        <v>0.57559166372306592</v>
      </c>
      <c r="E1298" s="353">
        <v>1.1795395259158417E-2</v>
      </c>
    </row>
    <row r="1299" spans="2:5">
      <c r="B1299" s="375">
        <v>40115</v>
      </c>
      <c r="C1299" s="352">
        <v>283.10000000000002</v>
      </c>
      <c r="D1299" s="351">
        <f t="shared" si="23"/>
        <v>-0.87926733053286998</v>
      </c>
      <c r="E1299" s="353">
        <v>1.1794138670478954E-2</v>
      </c>
    </row>
    <row r="1300" spans="2:5">
      <c r="B1300" s="375">
        <v>44531</v>
      </c>
      <c r="C1300" s="352">
        <v>2344.85</v>
      </c>
      <c r="D1300" s="351">
        <f t="shared" si="23"/>
        <v>10.616794649492197</v>
      </c>
      <c r="E1300" s="353">
        <v>1.1779681128778117E-2</v>
      </c>
    </row>
    <row r="1301" spans="2:5">
      <c r="B1301" s="375">
        <v>37403</v>
      </c>
      <c r="C1301" s="352">
        <v>201.85</v>
      </c>
      <c r="D1301" s="351">
        <f t="shared" si="23"/>
        <v>-0.61821448836769433</v>
      </c>
      <c r="E1301" s="353">
        <v>1.1779448621553857E-2</v>
      </c>
    </row>
    <row r="1302" spans="2:5">
      <c r="B1302" s="375">
        <v>41151</v>
      </c>
      <c r="C1302" s="352">
        <v>528.70000000000005</v>
      </c>
      <c r="D1302" s="351">
        <f t="shared" si="23"/>
        <v>-0.3918444815091735</v>
      </c>
      <c r="E1302" s="353">
        <v>1.1769208688163987E-2</v>
      </c>
    </row>
    <row r="1303" spans="2:5">
      <c r="B1303" s="375">
        <v>42544</v>
      </c>
      <c r="C1303" s="352">
        <v>869.35</v>
      </c>
      <c r="D1303" s="351">
        <f t="shared" si="23"/>
        <v>3.8043658469190391</v>
      </c>
      <c r="E1303" s="353">
        <v>1.1754437009019521E-2</v>
      </c>
    </row>
    <row r="1304" spans="2:5">
      <c r="B1304" s="375">
        <v>37959</v>
      </c>
      <c r="C1304" s="352">
        <v>180.95</v>
      </c>
      <c r="D1304" s="351">
        <f t="shared" si="23"/>
        <v>-0.93238420865796023</v>
      </c>
      <c r="E1304" s="353">
        <v>1.1741682974559655E-2</v>
      </c>
    </row>
    <row r="1305" spans="2:5">
      <c r="B1305" s="375">
        <v>44481</v>
      </c>
      <c r="C1305" s="352">
        <v>2676.15</v>
      </c>
      <c r="D1305" s="351">
        <f t="shared" si="23"/>
        <v>19.008598130841122</v>
      </c>
      <c r="E1305" s="353">
        <v>1.1738686628104867E-2</v>
      </c>
    </row>
    <row r="1306" spans="2:5">
      <c r="B1306" s="375">
        <v>38467</v>
      </c>
      <c r="C1306" s="352">
        <v>133.75</v>
      </c>
      <c r="D1306" s="351">
        <f t="shared" si="23"/>
        <v>-0.38006952491309387</v>
      </c>
      <c r="E1306" s="353">
        <v>1.1724659606656668E-2</v>
      </c>
    </row>
    <row r="1307" spans="2:5">
      <c r="B1307" s="375">
        <v>36934</v>
      </c>
      <c r="C1307" s="352">
        <v>215.75</v>
      </c>
      <c r="D1307" s="351">
        <f t="shared" si="23"/>
        <v>-0.88942135205781359</v>
      </c>
      <c r="E1307" s="353">
        <v>1.1723329425556858E-2</v>
      </c>
    </row>
    <row r="1308" spans="2:5">
      <c r="B1308" s="375">
        <v>43818</v>
      </c>
      <c r="C1308" s="352">
        <v>1951.1</v>
      </c>
      <c r="D1308" s="351">
        <f t="shared" si="23"/>
        <v>5.6206311503223612</v>
      </c>
      <c r="E1308" s="353">
        <v>1.1692722511731589E-2</v>
      </c>
    </row>
    <row r="1309" spans="2:5">
      <c r="B1309" s="375">
        <v>40480</v>
      </c>
      <c r="C1309" s="352">
        <v>294.7</v>
      </c>
      <c r="D1309" s="351">
        <f t="shared" si="23"/>
        <v>-0.88489854902650034</v>
      </c>
      <c r="E1309" s="353">
        <v>1.1671815997253612E-2</v>
      </c>
    </row>
    <row r="1310" spans="2:5">
      <c r="B1310" s="375">
        <v>45016</v>
      </c>
      <c r="C1310" s="352">
        <v>2560.35</v>
      </c>
      <c r="D1310" s="351">
        <f t="shared" si="23"/>
        <v>7.8045048143053632</v>
      </c>
      <c r="E1310" s="353">
        <v>1.1656162949206789E-2</v>
      </c>
    </row>
    <row r="1311" spans="2:5">
      <c r="B1311" s="375">
        <v>40605</v>
      </c>
      <c r="C1311" s="352">
        <v>290.8</v>
      </c>
      <c r="D1311" s="351">
        <f t="shared" si="23"/>
        <v>-0.64211433142575847</v>
      </c>
      <c r="E1311" s="353">
        <v>1.1654200730561916E-2</v>
      </c>
    </row>
    <row r="1312" spans="2:5">
      <c r="B1312" s="375">
        <v>42417</v>
      </c>
      <c r="C1312" s="352">
        <v>812.55</v>
      </c>
      <c r="D1312" s="351">
        <f t="shared" si="23"/>
        <v>1.5968360498561842</v>
      </c>
      <c r="E1312" s="353">
        <v>1.1640936254979965E-2</v>
      </c>
    </row>
    <row r="1313" spans="2:5">
      <c r="B1313" s="375">
        <v>40543</v>
      </c>
      <c r="C1313" s="352">
        <v>312.89999999999998</v>
      </c>
      <c r="D1313" s="351">
        <f t="shared" si="23"/>
        <v>-0.74018101801876612</v>
      </c>
      <c r="E1313" s="353">
        <v>1.1639185257031897E-2</v>
      </c>
    </row>
    <row r="1314" spans="2:5">
      <c r="B1314" s="375">
        <v>42977</v>
      </c>
      <c r="C1314" s="352">
        <v>1204.3</v>
      </c>
      <c r="D1314" s="351">
        <f t="shared" si="23"/>
        <v>6.8970491803278682</v>
      </c>
      <c r="E1314" s="353">
        <v>1.1634255953630903E-2</v>
      </c>
    </row>
    <row r="1315" spans="2:5">
      <c r="B1315" s="375">
        <v>37718</v>
      </c>
      <c r="C1315" s="352">
        <v>152.5</v>
      </c>
      <c r="D1315" s="351">
        <f t="shared" si="23"/>
        <v>-0.83254639288459431</v>
      </c>
      <c r="E1315" s="353">
        <v>1.1608623548922056E-2</v>
      </c>
    </row>
    <row r="1316" spans="2:5">
      <c r="B1316" s="375">
        <v>42198</v>
      </c>
      <c r="C1316" s="352">
        <v>910.7</v>
      </c>
      <c r="D1316" s="351">
        <f t="shared" si="23"/>
        <v>2.4792741165234005</v>
      </c>
      <c r="E1316" s="353">
        <v>1.1607886698139456E-2</v>
      </c>
    </row>
    <row r="1317" spans="2:5">
      <c r="B1317" s="375">
        <v>40351</v>
      </c>
      <c r="C1317" s="352">
        <v>261.75</v>
      </c>
      <c r="D1317" s="351">
        <f t="shared" si="23"/>
        <v>-0.85235221119133575</v>
      </c>
      <c r="E1317" s="353">
        <v>1.1594202898550725E-2</v>
      </c>
    </row>
    <row r="1318" spans="2:5">
      <c r="B1318" s="375">
        <v>43335</v>
      </c>
      <c r="C1318" s="352">
        <v>1772.8</v>
      </c>
      <c r="D1318" s="351">
        <f t="shared" si="23"/>
        <v>0.389777359673879</v>
      </c>
      <c r="E1318" s="353">
        <v>1.1583452211126935E-2</v>
      </c>
    </row>
    <row r="1319" spans="2:5">
      <c r="B1319" s="375">
        <v>43075</v>
      </c>
      <c r="C1319" s="352">
        <v>1275.5999999999999</v>
      </c>
      <c r="D1319" s="351">
        <f t="shared" si="23"/>
        <v>-0.26469910076089465</v>
      </c>
      <c r="E1319" s="353">
        <v>1.1578112609040372E-2</v>
      </c>
    </row>
    <row r="1320" spans="2:5">
      <c r="B1320" s="375">
        <v>43536</v>
      </c>
      <c r="C1320" s="352">
        <v>1734.8</v>
      </c>
      <c r="D1320" s="351">
        <f t="shared" si="23"/>
        <v>0.85411211457275693</v>
      </c>
      <c r="E1320" s="353">
        <v>1.1574681477594046E-2</v>
      </c>
    </row>
    <row r="1321" spans="2:5">
      <c r="B1321" s="375">
        <v>42593</v>
      </c>
      <c r="C1321" s="352">
        <v>935.65</v>
      </c>
      <c r="D1321" s="351">
        <f t="shared" si="23"/>
        <v>-0.60883379669307458</v>
      </c>
      <c r="E1321" s="353">
        <v>1.1568192875290482E-2</v>
      </c>
    </row>
    <row r="1322" spans="2:5">
      <c r="B1322" s="375">
        <v>44362</v>
      </c>
      <c r="C1322" s="352">
        <v>2391.9499999999998</v>
      </c>
      <c r="D1322" s="351">
        <f t="shared" si="23"/>
        <v>14.186984126984125</v>
      </c>
      <c r="E1322" s="353">
        <v>1.1566438298232222E-2</v>
      </c>
    </row>
    <row r="1323" spans="2:5">
      <c r="B1323" s="375">
        <v>37699</v>
      </c>
      <c r="C1323" s="352">
        <v>157.5</v>
      </c>
      <c r="D1323" s="351">
        <f t="shared" si="23"/>
        <v>-0.69772574608962667</v>
      </c>
      <c r="E1323" s="353">
        <v>1.1560693641618571E-2</v>
      </c>
    </row>
    <row r="1324" spans="2:5">
      <c r="B1324" s="375">
        <v>41156</v>
      </c>
      <c r="C1324" s="352">
        <v>521.04999999999995</v>
      </c>
      <c r="D1324" s="351">
        <f t="shared" si="23"/>
        <v>-0.75325567078657008</v>
      </c>
      <c r="E1324" s="353">
        <v>1.1551155115511419E-2</v>
      </c>
    </row>
    <row r="1325" spans="2:5">
      <c r="B1325" s="375">
        <v>43990</v>
      </c>
      <c r="C1325" s="352">
        <v>2111.6999999999998</v>
      </c>
      <c r="D1325" s="351">
        <f t="shared" si="23"/>
        <v>-0.10365465427225276</v>
      </c>
      <c r="E1325" s="353">
        <v>1.1544357156543356E-2</v>
      </c>
    </row>
    <row r="1326" spans="2:5">
      <c r="B1326" s="375">
        <v>45446</v>
      </c>
      <c r="C1326" s="352">
        <v>2355.9</v>
      </c>
      <c r="D1326" s="351">
        <f t="shared" si="23"/>
        <v>4.9545052445343112</v>
      </c>
      <c r="E1326" s="353">
        <v>1.1528305532298536E-2</v>
      </c>
    </row>
    <row r="1327" spans="2:5">
      <c r="B1327" s="375">
        <v>40931</v>
      </c>
      <c r="C1327" s="352">
        <v>395.65</v>
      </c>
      <c r="D1327" s="351">
        <f t="shared" si="23"/>
        <v>0.79718373836020884</v>
      </c>
      <c r="E1327" s="353">
        <v>1.1504537901060975E-2</v>
      </c>
    </row>
    <row r="1328" spans="2:5">
      <c r="B1328" s="375">
        <v>37264</v>
      </c>
      <c r="C1328" s="352">
        <v>220.15</v>
      </c>
      <c r="D1328" s="351">
        <f t="shared" si="23"/>
        <v>-0.16704502459326526</v>
      </c>
      <c r="E1328" s="353">
        <v>1.1486331265793705E-2</v>
      </c>
    </row>
    <row r="1329" spans="2:5">
      <c r="B1329" s="375">
        <v>40170</v>
      </c>
      <c r="C1329" s="352">
        <v>264.3</v>
      </c>
      <c r="D1329" s="351">
        <f t="shared" si="23"/>
        <v>-0.89728742421887142</v>
      </c>
      <c r="E1329" s="353">
        <v>1.1481056257175659E-2</v>
      </c>
    </row>
    <row r="1330" spans="2:5">
      <c r="B1330" s="375">
        <v>45306</v>
      </c>
      <c r="C1330" s="352">
        <v>2573.1999999999998</v>
      </c>
      <c r="D1330" s="351">
        <f t="shared" si="23"/>
        <v>16.166110740493661</v>
      </c>
      <c r="E1330" s="353">
        <v>1.1477987421383576E-2</v>
      </c>
    </row>
    <row r="1331" spans="2:5">
      <c r="B1331" s="375">
        <v>38089</v>
      </c>
      <c r="C1331" s="352">
        <v>149.9</v>
      </c>
      <c r="D1331" s="351">
        <f t="shared" si="23"/>
        <v>-0.43359153599093136</v>
      </c>
      <c r="E1331" s="353">
        <v>1.1470985155195797E-2</v>
      </c>
    </row>
    <row r="1332" spans="2:5">
      <c r="B1332" s="375">
        <v>40078</v>
      </c>
      <c r="C1332" s="352">
        <v>264.64999999999998</v>
      </c>
      <c r="D1332" s="351">
        <f t="shared" si="23"/>
        <v>0.71405440414507748</v>
      </c>
      <c r="E1332" s="353">
        <v>1.1465698452130709E-2</v>
      </c>
    </row>
    <row r="1333" spans="2:5">
      <c r="B1333" s="375">
        <v>38525</v>
      </c>
      <c r="C1333" s="352">
        <v>154.4</v>
      </c>
      <c r="D1333" s="351">
        <f t="shared" si="23"/>
        <v>-0.80471763738696012</v>
      </c>
      <c r="E1333" s="353">
        <v>1.1464133639043562E-2</v>
      </c>
    </row>
    <row r="1334" spans="2:5">
      <c r="B1334" s="375">
        <v>42275</v>
      </c>
      <c r="C1334" s="352">
        <v>790.65</v>
      </c>
      <c r="D1334" s="351">
        <f t="shared" si="23"/>
        <v>-0.70320388896187991</v>
      </c>
      <c r="E1334" s="353">
        <v>1.1449405142637753E-2</v>
      </c>
    </row>
    <row r="1335" spans="2:5">
      <c r="B1335" s="375">
        <v>45289</v>
      </c>
      <c r="C1335" s="352">
        <v>2663.95</v>
      </c>
      <c r="D1335" s="351">
        <f t="shared" si="23"/>
        <v>0.1547748060167323</v>
      </c>
      <c r="E1335" s="353">
        <v>1.1447338446351141E-2</v>
      </c>
    </row>
    <row r="1336" spans="2:5">
      <c r="B1336" s="375">
        <v>45835</v>
      </c>
      <c r="C1336" s="352">
        <v>2306.9</v>
      </c>
      <c r="D1336" s="351">
        <f t="shared" si="23"/>
        <v>2.320952997912618</v>
      </c>
      <c r="E1336" s="353">
        <v>1.1443353209400169E-2</v>
      </c>
    </row>
    <row r="1337" spans="2:5">
      <c r="B1337" s="375">
        <v>41850</v>
      </c>
      <c r="C1337" s="352">
        <v>694.65</v>
      </c>
      <c r="D1337" s="351">
        <f t="shared" si="23"/>
        <v>0.40078644888082277</v>
      </c>
      <c r="E1337" s="353">
        <v>1.1429819452533522E-2</v>
      </c>
    </row>
    <row r="1338" spans="2:5">
      <c r="B1338" s="375">
        <v>41135</v>
      </c>
      <c r="C1338" s="352">
        <v>495.9</v>
      </c>
      <c r="D1338" s="351">
        <f t="shared" si="23"/>
        <v>1.2852534562211981</v>
      </c>
      <c r="E1338" s="353">
        <v>1.142157862533136E-2</v>
      </c>
    </row>
    <row r="1339" spans="2:5">
      <c r="B1339" s="375">
        <v>39344</v>
      </c>
      <c r="C1339" s="352">
        <v>217</v>
      </c>
      <c r="D1339" s="351">
        <f t="shared" si="23"/>
        <v>-0.75438596491228072</v>
      </c>
      <c r="E1339" s="353">
        <v>1.1419249592169604E-2</v>
      </c>
    </row>
    <row r="1340" spans="2:5">
      <c r="B1340" s="375">
        <v>42095</v>
      </c>
      <c r="C1340" s="352">
        <v>883.5</v>
      </c>
      <c r="D1340" s="351">
        <f t="shared" si="23"/>
        <v>2.4879589419660482</v>
      </c>
      <c r="E1340" s="353">
        <v>1.1390303932230606E-2</v>
      </c>
    </row>
    <row r="1341" spans="2:5">
      <c r="B1341" s="375">
        <v>39031</v>
      </c>
      <c r="C1341" s="352">
        <v>253.3</v>
      </c>
      <c r="D1341" s="351">
        <f t="shared" si="23"/>
        <v>-0.90611216131064898</v>
      </c>
      <c r="E1341" s="353">
        <v>1.1379516869634749E-2</v>
      </c>
    </row>
    <row r="1342" spans="2:5">
      <c r="B1342" s="375">
        <v>45078</v>
      </c>
      <c r="C1342" s="352">
        <v>2697.9</v>
      </c>
      <c r="D1342" s="351">
        <f t="shared" si="23"/>
        <v>-2.4743795976647866E-2</v>
      </c>
      <c r="E1342" s="353">
        <v>1.1377481209349368E-2</v>
      </c>
    </row>
    <row r="1343" spans="2:5">
      <c r="B1343" s="375">
        <v>45496</v>
      </c>
      <c r="C1343" s="352">
        <v>2766.35</v>
      </c>
      <c r="D1343" s="351">
        <f t="shared" si="23"/>
        <v>20.394818252126832</v>
      </c>
      <c r="E1343" s="353">
        <v>1.1351588491207446E-2</v>
      </c>
    </row>
    <row r="1344" spans="2:5">
      <c r="B1344" s="375">
        <v>38496</v>
      </c>
      <c r="C1344" s="352">
        <v>129.30000000000001</v>
      </c>
      <c r="D1344" s="351">
        <f t="shared" si="23"/>
        <v>-0.837133140193979</v>
      </c>
      <c r="E1344" s="353">
        <v>1.1341415721548823E-2</v>
      </c>
    </row>
    <row r="1345" spans="2:5">
      <c r="B1345" s="375">
        <v>42296</v>
      </c>
      <c r="C1345" s="352">
        <v>793.9</v>
      </c>
      <c r="D1345" s="351">
        <f t="shared" si="23"/>
        <v>2.6309169906242853</v>
      </c>
      <c r="E1345" s="353">
        <v>1.1337579617834366E-2</v>
      </c>
    </row>
    <row r="1346" spans="2:5">
      <c r="B1346" s="375">
        <v>36942</v>
      </c>
      <c r="C1346" s="352">
        <v>218.65</v>
      </c>
      <c r="D1346" s="351">
        <f t="shared" si="23"/>
        <v>0.88410168031021119</v>
      </c>
      <c r="E1346" s="353">
        <v>1.1332099907493141E-2</v>
      </c>
    </row>
    <row r="1347" spans="2:5">
      <c r="B1347" s="375">
        <v>38238</v>
      </c>
      <c r="C1347" s="352">
        <v>116.05</v>
      </c>
      <c r="D1347" s="351">
        <f t="shared" si="23"/>
        <v>-0.84707122619753583</v>
      </c>
      <c r="E1347" s="353">
        <v>1.1328976034858364E-2</v>
      </c>
    </row>
    <row r="1348" spans="2:5">
      <c r="B1348" s="375">
        <v>42002</v>
      </c>
      <c r="C1348" s="352">
        <v>758.85</v>
      </c>
      <c r="D1348" s="351">
        <f t="shared" si="23"/>
        <v>-0.61579160548832979</v>
      </c>
      <c r="E1348" s="353">
        <v>1.1328046911441327E-2</v>
      </c>
    </row>
    <row r="1349" spans="2:5">
      <c r="B1349" s="375">
        <v>44648</v>
      </c>
      <c r="C1349" s="352">
        <v>1975.1</v>
      </c>
      <c r="D1349" s="351">
        <f t="shared" si="23"/>
        <v>8.809287310653092</v>
      </c>
      <c r="E1349" s="353">
        <v>1.1315924219149979E-2</v>
      </c>
    </row>
    <row r="1350" spans="2:5">
      <c r="B1350" s="375">
        <v>39402</v>
      </c>
      <c r="C1350" s="352">
        <v>201.35</v>
      </c>
      <c r="D1350" s="351">
        <f t="shared" si="23"/>
        <v>-0.26285923485264501</v>
      </c>
      <c r="E1350" s="353">
        <v>1.1300853842290307E-2</v>
      </c>
    </row>
    <row r="1351" spans="2:5">
      <c r="B1351" s="375">
        <v>39997</v>
      </c>
      <c r="C1351" s="352">
        <v>273.14999999999998</v>
      </c>
      <c r="D1351" s="351">
        <f t="shared" si="23"/>
        <v>0.44868735083532196</v>
      </c>
      <c r="E1351" s="353">
        <v>1.1292114031839891E-2</v>
      </c>
    </row>
    <row r="1352" spans="2:5">
      <c r="B1352" s="375">
        <v>36845</v>
      </c>
      <c r="C1352" s="352">
        <v>188.55</v>
      </c>
      <c r="D1352" s="351">
        <f t="shared" si="23"/>
        <v>-0.79349433218334153</v>
      </c>
      <c r="E1352" s="353">
        <v>1.1263073209975988E-2</v>
      </c>
    </row>
    <row r="1353" spans="2:5">
      <c r="B1353" s="375">
        <v>42634</v>
      </c>
      <c r="C1353" s="352">
        <v>913.05</v>
      </c>
      <c r="D1353" s="351">
        <f t="shared" ref="D1353:D1416" si="24">(C1353-C1354)/C1354</f>
        <v>3.5100024697456158</v>
      </c>
      <c r="E1353" s="353">
        <v>1.1241554989478323E-2</v>
      </c>
    </row>
    <row r="1354" spans="2:5">
      <c r="B1354" s="375">
        <v>37413</v>
      </c>
      <c r="C1354" s="352">
        <v>202.45</v>
      </c>
      <c r="D1354" s="351">
        <f t="shared" si="24"/>
        <v>-0.48321633694958521</v>
      </c>
      <c r="E1354" s="353">
        <v>1.123876123876124E-2</v>
      </c>
    </row>
    <row r="1355" spans="2:5">
      <c r="B1355" s="375">
        <v>40952</v>
      </c>
      <c r="C1355" s="352">
        <v>391.75</v>
      </c>
      <c r="D1355" s="351">
        <f t="shared" si="24"/>
        <v>-0.83721510045500824</v>
      </c>
      <c r="E1355" s="353">
        <v>1.1228704181724376E-2</v>
      </c>
    </row>
    <row r="1356" spans="2:5">
      <c r="B1356" s="375">
        <v>44314</v>
      </c>
      <c r="C1356" s="352">
        <v>2406.5500000000002</v>
      </c>
      <c r="D1356" s="351">
        <f t="shared" si="24"/>
        <v>9.2690420311499899</v>
      </c>
      <c r="E1356" s="353">
        <v>1.1219194487047618E-2</v>
      </c>
    </row>
    <row r="1357" spans="2:5">
      <c r="B1357" s="375">
        <v>39609</v>
      </c>
      <c r="C1357" s="352">
        <v>234.35</v>
      </c>
      <c r="D1357" s="351">
        <f t="shared" si="24"/>
        <v>0.62236067843544485</v>
      </c>
      <c r="E1357" s="353">
        <v>1.1218985976267505E-2</v>
      </c>
    </row>
    <row r="1358" spans="2:5">
      <c r="B1358" s="375">
        <v>38323</v>
      </c>
      <c r="C1358" s="352">
        <v>144.44999999999999</v>
      </c>
      <c r="D1358" s="351">
        <f t="shared" si="24"/>
        <v>-0.93825075877399233</v>
      </c>
      <c r="E1358" s="353">
        <v>1.120056002800136E-2</v>
      </c>
    </row>
    <row r="1359" spans="2:5">
      <c r="B1359" s="375">
        <v>45842</v>
      </c>
      <c r="C1359" s="352">
        <v>2339.3000000000002</v>
      </c>
      <c r="D1359" s="351">
        <f t="shared" si="24"/>
        <v>6.9608643865917985</v>
      </c>
      <c r="E1359" s="353">
        <v>1.1195642776865258E-2</v>
      </c>
    </row>
    <row r="1360" spans="2:5">
      <c r="B1360" s="375">
        <v>40100</v>
      </c>
      <c r="C1360" s="352">
        <v>293.85000000000002</v>
      </c>
      <c r="D1360" s="351">
        <f t="shared" si="24"/>
        <v>-0.46284617493830538</v>
      </c>
      <c r="E1360" s="353">
        <v>1.1183757742601514E-2</v>
      </c>
    </row>
    <row r="1361" spans="2:5">
      <c r="B1361" s="375">
        <v>41165</v>
      </c>
      <c r="C1361" s="352">
        <v>547.04999999999995</v>
      </c>
      <c r="D1361" s="351">
        <f t="shared" si="24"/>
        <v>1.4686371841155232</v>
      </c>
      <c r="E1361" s="353">
        <v>1.1182994454713409E-2</v>
      </c>
    </row>
    <row r="1362" spans="2:5">
      <c r="B1362" s="375">
        <v>37285</v>
      </c>
      <c r="C1362" s="352">
        <v>221.6</v>
      </c>
      <c r="D1362" s="351">
        <f t="shared" si="24"/>
        <v>-0.19826338639652671</v>
      </c>
      <c r="E1362" s="353">
        <v>1.1179557380789362E-2</v>
      </c>
    </row>
    <row r="1363" spans="2:5">
      <c r="B1363" s="375">
        <v>40583</v>
      </c>
      <c r="C1363" s="352">
        <v>276.39999999999998</v>
      </c>
      <c r="D1363" s="351">
        <f t="shared" si="24"/>
        <v>-0.47868728781591863</v>
      </c>
      <c r="E1363" s="353">
        <v>1.1157856228278596E-2</v>
      </c>
    </row>
    <row r="1364" spans="2:5">
      <c r="B1364" s="375">
        <v>41236</v>
      </c>
      <c r="C1364" s="352">
        <v>530.20000000000005</v>
      </c>
      <c r="D1364" s="351">
        <f t="shared" si="24"/>
        <v>-0.37105575326215889</v>
      </c>
      <c r="E1364" s="353">
        <v>1.1156670163059068E-2</v>
      </c>
    </row>
    <row r="1365" spans="2:5">
      <c r="B1365" s="375">
        <v>42712</v>
      </c>
      <c r="C1365" s="352">
        <v>843</v>
      </c>
      <c r="D1365" s="351">
        <f t="shared" si="24"/>
        <v>2.2059326868225897</v>
      </c>
      <c r="E1365" s="353">
        <v>1.115509175962571E-2</v>
      </c>
    </row>
    <row r="1366" spans="2:5">
      <c r="B1366" s="375">
        <v>39988</v>
      </c>
      <c r="C1366" s="352">
        <v>262.95</v>
      </c>
      <c r="D1366" s="351">
        <f t="shared" si="24"/>
        <v>-0.57978425888933283</v>
      </c>
      <c r="E1366" s="353">
        <v>1.1151701595846865E-2</v>
      </c>
    </row>
    <row r="1367" spans="2:5">
      <c r="B1367" s="375">
        <v>41809</v>
      </c>
      <c r="C1367" s="352">
        <v>625.75</v>
      </c>
      <c r="D1367" s="351">
        <f t="shared" si="24"/>
        <v>1.9357260145437485</v>
      </c>
      <c r="E1367" s="353">
        <v>1.1149713177668219E-2</v>
      </c>
    </row>
    <row r="1368" spans="2:5">
      <c r="B1368" s="375">
        <v>37019</v>
      </c>
      <c r="C1368" s="352">
        <v>213.15</v>
      </c>
      <c r="D1368" s="351">
        <f t="shared" si="24"/>
        <v>-0.87894019424092684</v>
      </c>
      <c r="E1368" s="353">
        <v>1.11480075901328E-2</v>
      </c>
    </row>
    <row r="1369" spans="2:5">
      <c r="B1369" s="375">
        <v>43663</v>
      </c>
      <c r="C1369" s="352">
        <v>1760.7</v>
      </c>
      <c r="D1369" s="351">
        <f t="shared" si="24"/>
        <v>-0.30853967443595731</v>
      </c>
      <c r="E1369" s="353">
        <v>1.1141101475908856E-2</v>
      </c>
    </row>
    <row r="1370" spans="2:5">
      <c r="B1370" s="375">
        <v>44868</v>
      </c>
      <c r="C1370" s="352">
        <v>2546.35</v>
      </c>
      <c r="D1370" s="351">
        <f t="shared" si="24"/>
        <v>6.9265977996136652E-2</v>
      </c>
      <c r="E1370" s="353">
        <v>1.1138466425763303E-2</v>
      </c>
    </row>
    <row r="1371" spans="2:5">
      <c r="B1371" s="375">
        <v>45793</v>
      </c>
      <c r="C1371" s="352">
        <v>2381.4</v>
      </c>
      <c r="D1371" s="351">
        <f t="shared" si="24"/>
        <v>10.907</v>
      </c>
      <c r="E1371" s="353">
        <v>1.112432065217403E-2</v>
      </c>
    </row>
    <row r="1372" spans="2:5">
      <c r="B1372" s="375">
        <v>39177</v>
      </c>
      <c r="C1372" s="352">
        <v>200</v>
      </c>
      <c r="D1372" s="351">
        <f t="shared" si="24"/>
        <v>-0.26713081714913883</v>
      </c>
      <c r="E1372" s="353">
        <v>1.1122345803842207E-2</v>
      </c>
    </row>
    <row r="1373" spans="2:5">
      <c r="B1373" s="375">
        <v>40424</v>
      </c>
      <c r="C1373" s="352">
        <v>272.89999999999998</v>
      </c>
      <c r="D1373" s="351">
        <f t="shared" si="24"/>
        <v>-0.6410155222309919</v>
      </c>
      <c r="E1373" s="353">
        <v>1.1115227862171175E-2</v>
      </c>
    </row>
    <row r="1374" spans="2:5">
      <c r="B1374" s="375">
        <v>41962</v>
      </c>
      <c r="C1374" s="352">
        <v>760.2</v>
      </c>
      <c r="D1374" s="351">
        <f t="shared" si="24"/>
        <v>3.2792006754855056</v>
      </c>
      <c r="E1374" s="353">
        <v>1.1105938684578071E-2</v>
      </c>
    </row>
    <row r="1375" spans="2:5">
      <c r="B1375" s="375">
        <v>37847</v>
      </c>
      <c r="C1375" s="352">
        <v>177.65</v>
      </c>
      <c r="D1375" s="351">
        <f t="shared" si="24"/>
        <v>-0.22066242597060753</v>
      </c>
      <c r="E1375" s="353">
        <v>1.1098463289698447E-2</v>
      </c>
    </row>
    <row r="1376" spans="2:5">
      <c r="B1376" s="375">
        <v>36958</v>
      </c>
      <c r="C1376" s="352">
        <v>227.95</v>
      </c>
      <c r="D1376" s="351">
        <f t="shared" si="24"/>
        <v>-0.73963449457452879</v>
      </c>
      <c r="E1376" s="353">
        <v>1.1088933244621868E-2</v>
      </c>
    </row>
    <row r="1377" spans="2:5">
      <c r="B1377" s="375">
        <v>42795</v>
      </c>
      <c r="C1377" s="352">
        <v>875.5</v>
      </c>
      <c r="D1377" s="351">
        <f t="shared" si="24"/>
        <v>-0.59076354967630351</v>
      </c>
      <c r="E1377" s="353">
        <v>1.1086730569349836E-2</v>
      </c>
    </row>
    <row r="1378" spans="2:5">
      <c r="B1378" s="375">
        <v>44111</v>
      </c>
      <c r="C1378" s="352">
        <v>2139.35</v>
      </c>
      <c r="D1378" s="351">
        <f t="shared" si="24"/>
        <v>-0.10916094107849264</v>
      </c>
      <c r="E1378" s="353">
        <v>1.1082754383477394E-2</v>
      </c>
    </row>
    <row r="1379" spans="2:5">
      <c r="B1379" s="375">
        <v>44747</v>
      </c>
      <c r="C1379" s="352">
        <v>2401.5</v>
      </c>
      <c r="D1379" s="351">
        <f t="shared" si="24"/>
        <v>-6.8391651796105277E-2</v>
      </c>
      <c r="E1379" s="353">
        <v>1.1072751768272222E-2</v>
      </c>
    </row>
    <row r="1380" spans="2:5">
      <c r="B1380" s="375">
        <v>45450</v>
      </c>
      <c r="C1380" s="352">
        <v>2577.8000000000002</v>
      </c>
      <c r="D1380" s="351">
        <f t="shared" si="24"/>
        <v>13.097894449001917</v>
      </c>
      <c r="E1380" s="353">
        <v>1.1060558518983478E-2</v>
      </c>
    </row>
    <row r="1381" spans="2:5">
      <c r="B1381" s="375">
        <v>37935</v>
      </c>
      <c r="C1381" s="352">
        <v>182.85</v>
      </c>
      <c r="D1381" s="351">
        <f t="shared" si="24"/>
        <v>-0.9237664422255113</v>
      </c>
      <c r="E1381" s="353">
        <v>1.105888858169754E-2</v>
      </c>
    </row>
    <row r="1382" spans="2:5">
      <c r="B1382" s="375">
        <v>44210</v>
      </c>
      <c r="C1382" s="352">
        <v>2398.5500000000002</v>
      </c>
      <c r="D1382" s="351">
        <f t="shared" si="24"/>
        <v>18.405744336569583</v>
      </c>
      <c r="E1382" s="353">
        <v>1.1043901616540676E-2</v>
      </c>
    </row>
    <row r="1383" spans="2:5">
      <c r="B1383" s="375">
        <v>38183</v>
      </c>
      <c r="C1383" s="352">
        <v>123.6</v>
      </c>
      <c r="D1383" s="351">
        <f t="shared" si="24"/>
        <v>-0.70655270655270663</v>
      </c>
      <c r="E1383" s="353">
        <v>1.1042944785276027E-2</v>
      </c>
    </row>
    <row r="1384" spans="2:5">
      <c r="B1384" s="375">
        <v>41011</v>
      </c>
      <c r="C1384" s="352">
        <v>421.2</v>
      </c>
      <c r="D1384" s="351">
        <f t="shared" si="24"/>
        <v>-0.80841482829201727</v>
      </c>
      <c r="E1384" s="353">
        <v>1.1041766682669145E-2</v>
      </c>
    </row>
    <row r="1385" spans="2:5">
      <c r="B1385" s="375">
        <v>44264</v>
      </c>
      <c r="C1385" s="352">
        <v>2198.5</v>
      </c>
      <c r="D1385" s="351">
        <f t="shared" si="24"/>
        <v>9.8863580094082693</v>
      </c>
      <c r="E1385" s="353">
        <v>1.101377296452131E-2</v>
      </c>
    </row>
    <row r="1386" spans="2:5">
      <c r="B1386" s="375">
        <v>39288</v>
      </c>
      <c r="C1386" s="352">
        <v>201.95</v>
      </c>
      <c r="D1386" s="351">
        <f t="shared" si="24"/>
        <v>-0.48860471005317802</v>
      </c>
      <c r="E1386" s="353">
        <v>1.1013767209011207E-2</v>
      </c>
    </row>
    <row r="1387" spans="2:5">
      <c r="B1387" s="375">
        <v>40879</v>
      </c>
      <c r="C1387" s="352">
        <v>394.9</v>
      </c>
      <c r="D1387" s="351">
        <f t="shared" si="24"/>
        <v>-0.8256011658974981</v>
      </c>
      <c r="E1387" s="353">
        <v>1.1008704557091537E-2</v>
      </c>
    </row>
    <row r="1388" spans="2:5">
      <c r="B1388" s="375">
        <v>45379</v>
      </c>
      <c r="C1388" s="352">
        <v>2264.35</v>
      </c>
      <c r="D1388" s="351">
        <f t="shared" si="24"/>
        <v>3.2675273275537124</v>
      </c>
      <c r="E1388" s="353">
        <v>1.1005938295307448E-2</v>
      </c>
    </row>
    <row r="1389" spans="2:5">
      <c r="B1389" s="375">
        <v>41275</v>
      </c>
      <c r="C1389" s="352">
        <v>530.6</v>
      </c>
      <c r="D1389" s="351">
        <f t="shared" si="24"/>
        <v>-0.7779498231884665</v>
      </c>
      <c r="E1389" s="353">
        <v>1.0955511098409068E-2</v>
      </c>
    </row>
    <row r="1390" spans="2:5">
      <c r="B1390" s="375">
        <v>44578</v>
      </c>
      <c r="C1390" s="352">
        <v>2389.5500000000002</v>
      </c>
      <c r="D1390" s="351">
        <f t="shared" si="24"/>
        <v>0.16640226490615775</v>
      </c>
      <c r="E1390" s="353">
        <v>1.0936244024199503E-2</v>
      </c>
    </row>
    <row r="1391" spans="2:5">
      <c r="B1391" s="375">
        <v>43790</v>
      </c>
      <c r="C1391" s="352">
        <v>2048.65</v>
      </c>
      <c r="D1391" s="351">
        <f t="shared" si="24"/>
        <v>17.439693969396941</v>
      </c>
      <c r="E1391" s="353">
        <v>1.0930175178879887E-2</v>
      </c>
    </row>
    <row r="1392" spans="2:5">
      <c r="B1392" s="375">
        <v>38224</v>
      </c>
      <c r="C1392" s="352">
        <v>111.1</v>
      </c>
      <c r="D1392" s="351">
        <f t="shared" si="24"/>
        <v>-0.47901524032825327</v>
      </c>
      <c r="E1392" s="353">
        <v>1.0919017288443937E-2</v>
      </c>
    </row>
    <row r="1393" spans="2:5">
      <c r="B1393" s="375">
        <v>36796</v>
      </c>
      <c r="C1393" s="352">
        <v>213.25</v>
      </c>
      <c r="D1393" s="351">
        <f t="shared" si="24"/>
        <v>-0.9124194012074418</v>
      </c>
      <c r="E1393" s="353">
        <v>1.0903057596586923E-2</v>
      </c>
    </row>
    <row r="1394" spans="2:5">
      <c r="B1394" s="375">
        <v>44397</v>
      </c>
      <c r="C1394" s="352">
        <v>2434.9</v>
      </c>
      <c r="D1394" s="351">
        <f t="shared" si="24"/>
        <v>6.3930469105814485</v>
      </c>
      <c r="E1394" s="353">
        <v>1.0898220995163266E-2</v>
      </c>
    </row>
    <row r="1395" spans="2:5">
      <c r="B1395" s="375">
        <v>40828</v>
      </c>
      <c r="C1395" s="352">
        <v>329.35</v>
      </c>
      <c r="D1395" s="351">
        <f t="shared" si="24"/>
        <v>0.41808396124865455</v>
      </c>
      <c r="E1395" s="353">
        <v>1.0896255371393528E-2</v>
      </c>
    </row>
    <row r="1396" spans="2:5">
      <c r="B1396" s="375">
        <v>36790</v>
      </c>
      <c r="C1396" s="352">
        <v>232.25</v>
      </c>
      <c r="D1396" s="351">
        <f t="shared" si="24"/>
        <v>8.5026862882504037E-2</v>
      </c>
      <c r="E1396" s="353">
        <v>1.088139281828074E-2</v>
      </c>
    </row>
    <row r="1397" spans="2:5">
      <c r="B1397" s="375">
        <v>36803</v>
      </c>
      <c r="C1397" s="352">
        <v>214.05</v>
      </c>
      <c r="D1397" s="351">
        <f t="shared" si="24"/>
        <v>-0.91233207732634325</v>
      </c>
      <c r="E1397" s="353">
        <v>1.0861865407320006E-2</v>
      </c>
    </row>
    <row r="1398" spans="2:5">
      <c r="B1398" s="375">
        <v>45866</v>
      </c>
      <c r="C1398" s="352">
        <v>2441.6</v>
      </c>
      <c r="D1398" s="351">
        <f t="shared" si="24"/>
        <v>11.469867211440244</v>
      </c>
      <c r="E1398" s="353">
        <v>1.0847064668377832E-2</v>
      </c>
    </row>
    <row r="1399" spans="2:5">
      <c r="B1399" s="375">
        <v>39388</v>
      </c>
      <c r="C1399" s="352">
        <v>195.8</v>
      </c>
      <c r="D1399" s="351">
        <f t="shared" si="24"/>
        <v>-0.17713805421306988</v>
      </c>
      <c r="E1399" s="353">
        <v>1.0841507485802905E-2</v>
      </c>
    </row>
    <row r="1400" spans="2:5">
      <c r="B1400" s="375">
        <v>38910</v>
      </c>
      <c r="C1400" s="352">
        <v>237.95</v>
      </c>
      <c r="D1400" s="351">
        <f t="shared" si="24"/>
        <v>-0.82782199710564397</v>
      </c>
      <c r="E1400" s="353">
        <v>1.0832625318606555E-2</v>
      </c>
    </row>
    <row r="1401" spans="2:5">
      <c r="B1401" s="375">
        <v>43116</v>
      </c>
      <c r="C1401" s="352">
        <v>1382</v>
      </c>
      <c r="D1401" s="351">
        <f t="shared" si="24"/>
        <v>1.385431949598688</v>
      </c>
      <c r="E1401" s="353">
        <v>1.0825043885313015E-2</v>
      </c>
    </row>
    <row r="1402" spans="2:5">
      <c r="B1402" s="375">
        <v>41401</v>
      </c>
      <c r="C1402" s="352">
        <v>579.35</v>
      </c>
      <c r="D1402" s="351">
        <f t="shared" si="24"/>
        <v>0.93633021390374349</v>
      </c>
      <c r="E1402" s="353">
        <v>1.0817412544709144E-2</v>
      </c>
    </row>
    <row r="1403" spans="2:5">
      <c r="B1403" s="375">
        <v>40486</v>
      </c>
      <c r="C1403" s="352">
        <v>299.2</v>
      </c>
      <c r="D1403" s="351">
        <f t="shared" si="24"/>
        <v>0.25477039211574753</v>
      </c>
      <c r="E1403" s="353">
        <v>1.0810810810810773E-2</v>
      </c>
    </row>
    <row r="1404" spans="2:5">
      <c r="B1404" s="375">
        <v>38764</v>
      </c>
      <c r="C1404" s="352">
        <v>238.45</v>
      </c>
      <c r="D1404" s="351">
        <f t="shared" si="24"/>
        <v>0.59178905206942567</v>
      </c>
      <c r="E1404" s="353">
        <v>1.0809665112335663E-2</v>
      </c>
    </row>
    <row r="1405" spans="2:5">
      <c r="B1405" s="375">
        <v>38068</v>
      </c>
      <c r="C1405" s="352">
        <v>149.80000000000001</v>
      </c>
      <c r="D1405" s="351">
        <f t="shared" si="24"/>
        <v>-0.30471106985379431</v>
      </c>
      <c r="E1405" s="353">
        <v>1.0796221322537266E-2</v>
      </c>
    </row>
    <row r="1406" spans="2:5">
      <c r="B1406" s="375">
        <v>37020</v>
      </c>
      <c r="C1406" s="352">
        <v>215.45</v>
      </c>
      <c r="D1406" s="351">
        <f t="shared" si="24"/>
        <v>0.14845415778251597</v>
      </c>
      <c r="E1406" s="353">
        <v>1.0790523105793962E-2</v>
      </c>
    </row>
    <row r="1407" spans="2:5">
      <c r="B1407" s="375">
        <v>38691</v>
      </c>
      <c r="C1407" s="352">
        <v>187.6</v>
      </c>
      <c r="D1407" s="351">
        <f t="shared" si="24"/>
        <v>-0.11195266272189351</v>
      </c>
      <c r="E1407" s="353">
        <v>1.0775862068965518E-2</v>
      </c>
    </row>
    <row r="1408" spans="2:5">
      <c r="B1408" s="375">
        <v>37008</v>
      </c>
      <c r="C1408" s="352">
        <v>211.25</v>
      </c>
      <c r="D1408" s="351">
        <f t="shared" si="24"/>
        <v>7.124746450304266E-2</v>
      </c>
      <c r="E1408" s="353">
        <v>1.076555023923445E-2</v>
      </c>
    </row>
    <row r="1409" spans="2:5">
      <c r="B1409" s="375">
        <v>38716</v>
      </c>
      <c r="C1409" s="352">
        <v>197.2</v>
      </c>
      <c r="D1409" s="351">
        <f t="shared" si="24"/>
        <v>-0.10809588421528724</v>
      </c>
      <c r="E1409" s="353">
        <v>1.0763710917478188E-2</v>
      </c>
    </row>
    <row r="1410" spans="2:5">
      <c r="B1410" s="375">
        <v>37130</v>
      </c>
      <c r="C1410" s="352">
        <v>221.1</v>
      </c>
      <c r="D1410" s="351">
        <f t="shared" si="24"/>
        <v>-0.8188076213890596</v>
      </c>
      <c r="E1410" s="353">
        <v>1.0742857142857117E-2</v>
      </c>
    </row>
    <row r="1411" spans="2:5">
      <c r="B1411" s="375">
        <v>43017</v>
      </c>
      <c r="C1411" s="352">
        <v>1220.25</v>
      </c>
      <c r="D1411" s="351">
        <f t="shared" si="24"/>
        <v>3.881976395279056</v>
      </c>
      <c r="E1411" s="353">
        <v>1.0726414312929715E-2</v>
      </c>
    </row>
    <row r="1412" spans="2:5">
      <c r="B1412" s="375">
        <v>38995</v>
      </c>
      <c r="C1412" s="352">
        <v>249.95</v>
      </c>
      <c r="D1412" s="351">
        <f t="shared" si="24"/>
        <v>-0.89886503874243873</v>
      </c>
      <c r="E1412" s="353">
        <v>1.071572988273343E-2</v>
      </c>
    </row>
    <row r="1413" spans="2:5">
      <c r="B1413" s="375">
        <v>45621</v>
      </c>
      <c r="C1413" s="352">
        <v>2471.4499999999998</v>
      </c>
      <c r="D1413" s="351">
        <f t="shared" si="24"/>
        <v>9.2677606979642722</v>
      </c>
      <c r="E1413" s="353">
        <v>1.0714650853695867E-2</v>
      </c>
    </row>
    <row r="1414" spans="2:5">
      <c r="B1414" s="375">
        <v>39709</v>
      </c>
      <c r="C1414" s="352">
        <v>240.7</v>
      </c>
      <c r="D1414" s="351">
        <f t="shared" si="24"/>
        <v>0.34132070214544441</v>
      </c>
      <c r="E1414" s="353">
        <v>1.070753726642865E-2</v>
      </c>
    </row>
    <row r="1415" spans="2:5">
      <c r="B1415" s="375">
        <v>37950</v>
      </c>
      <c r="C1415" s="352">
        <v>179.45</v>
      </c>
      <c r="D1415" s="351">
        <f t="shared" si="24"/>
        <v>-0.13663699783497718</v>
      </c>
      <c r="E1415" s="353">
        <v>1.0701210926499449E-2</v>
      </c>
    </row>
    <row r="1416" spans="2:5">
      <c r="B1416" s="375">
        <v>39184</v>
      </c>
      <c r="C1416" s="352">
        <v>207.85</v>
      </c>
      <c r="D1416" s="351">
        <f t="shared" si="24"/>
        <v>-0.18633783519279701</v>
      </c>
      <c r="E1416" s="353">
        <v>1.0697787503039088E-2</v>
      </c>
    </row>
    <row r="1417" spans="2:5">
      <c r="B1417" s="375">
        <v>40343</v>
      </c>
      <c r="C1417" s="352">
        <v>255.45</v>
      </c>
      <c r="D1417" s="351">
        <f t="shared" ref="D1417:D1480" si="25">(C1417-C1418)/C1418</f>
        <v>-0.88210453444098302</v>
      </c>
      <c r="E1417" s="353">
        <v>1.0682492581602329E-2</v>
      </c>
    </row>
    <row r="1418" spans="2:5">
      <c r="B1418" s="375">
        <v>44130</v>
      </c>
      <c r="C1418" s="352">
        <v>2166.75</v>
      </c>
      <c r="D1418" s="351">
        <f t="shared" si="25"/>
        <v>1.8976930792377131</v>
      </c>
      <c r="E1418" s="353">
        <v>1.068171747090519E-2</v>
      </c>
    </row>
    <row r="1419" spans="2:5">
      <c r="B1419" s="375">
        <v>41948</v>
      </c>
      <c r="C1419" s="352">
        <v>747.75</v>
      </c>
      <c r="D1419" s="351">
        <f t="shared" si="25"/>
        <v>0.29458102493074789</v>
      </c>
      <c r="E1419" s="353">
        <v>1.0677840102723494E-2</v>
      </c>
    </row>
    <row r="1420" spans="2:5">
      <c r="B1420" s="375">
        <v>41772</v>
      </c>
      <c r="C1420" s="352">
        <v>577.6</v>
      </c>
      <c r="D1420" s="351">
        <f t="shared" si="25"/>
        <v>-0.74550020929259109</v>
      </c>
      <c r="E1420" s="353">
        <v>1.0673665791776067E-2</v>
      </c>
    </row>
    <row r="1421" spans="2:5">
      <c r="B1421" s="375">
        <v>44232</v>
      </c>
      <c r="C1421" s="352">
        <v>2269.5500000000002</v>
      </c>
      <c r="D1421" s="351">
        <f t="shared" si="25"/>
        <v>7.5514318010550125</v>
      </c>
      <c r="E1421" s="353">
        <v>1.0665301033131579E-2</v>
      </c>
    </row>
    <row r="1422" spans="2:5">
      <c r="B1422" s="375">
        <v>40087</v>
      </c>
      <c r="C1422" s="352">
        <v>265.39999999999998</v>
      </c>
      <c r="D1422" s="351">
        <f t="shared" si="25"/>
        <v>-0.86519365079365074</v>
      </c>
      <c r="E1422" s="353">
        <v>1.0662604722010489E-2</v>
      </c>
    </row>
    <row r="1423" spans="2:5">
      <c r="B1423" s="375">
        <v>43748</v>
      </c>
      <c r="C1423" s="352">
        <v>1968.75</v>
      </c>
      <c r="D1423" s="351">
        <f t="shared" si="25"/>
        <v>14.362856028092079</v>
      </c>
      <c r="E1423" s="353">
        <v>1.0651950718685832E-2</v>
      </c>
    </row>
    <row r="1424" spans="2:5">
      <c r="B1424" s="375">
        <v>38159</v>
      </c>
      <c r="C1424" s="352">
        <v>128.15</v>
      </c>
      <c r="D1424" s="351">
        <f t="shared" si="25"/>
        <v>-0.50563228145976391</v>
      </c>
      <c r="E1424" s="353">
        <v>1.0646687697160951E-2</v>
      </c>
    </row>
    <row r="1425" spans="2:5">
      <c r="B1425" s="375">
        <v>36683</v>
      </c>
      <c r="C1425" s="352">
        <v>259.22000000000003</v>
      </c>
      <c r="D1425" s="351">
        <f t="shared" si="25"/>
        <v>-2.6037948525267522E-2</v>
      </c>
      <c r="E1425" s="353">
        <v>1.0643689812468392E-2</v>
      </c>
    </row>
    <row r="1426" spans="2:5">
      <c r="B1426" s="375">
        <v>40375</v>
      </c>
      <c r="C1426" s="352">
        <v>266.14999999999998</v>
      </c>
      <c r="D1426" s="351">
        <f t="shared" si="25"/>
        <v>-0.88667716937750141</v>
      </c>
      <c r="E1426" s="353">
        <v>1.0632238465919704E-2</v>
      </c>
    </row>
    <row r="1427" spans="2:5">
      <c r="B1427" s="375">
        <v>45782</v>
      </c>
      <c r="C1427" s="352">
        <v>2348.6</v>
      </c>
      <c r="D1427" s="351">
        <f t="shared" si="25"/>
        <v>8.4903917220990263E-2</v>
      </c>
      <c r="E1427" s="353">
        <v>1.0628684538921561E-2</v>
      </c>
    </row>
    <row r="1428" spans="2:5">
      <c r="B1428" s="375">
        <v>44658</v>
      </c>
      <c r="C1428" s="352">
        <v>2164.8000000000002</v>
      </c>
      <c r="D1428" s="351">
        <f t="shared" si="25"/>
        <v>3.9447236180904528</v>
      </c>
      <c r="E1428" s="353">
        <v>1.062066711794776E-2</v>
      </c>
    </row>
    <row r="1429" spans="2:5">
      <c r="B1429" s="375">
        <v>41341</v>
      </c>
      <c r="C1429" s="352">
        <v>437.8</v>
      </c>
      <c r="D1429" s="351">
        <f t="shared" si="25"/>
        <v>2.4070038910505835</v>
      </c>
      <c r="E1429" s="353">
        <v>1.0618651892890173E-2</v>
      </c>
    </row>
    <row r="1430" spans="2:5">
      <c r="B1430" s="375">
        <v>38267</v>
      </c>
      <c r="C1430" s="352">
        <v>128.5</v>
      </c>
      <c r="D1430" s="351">
        <f t="shared" si="25"/>
        <v>-0.32545931758530183</v>
      </c>
      <c r="E1430" s="353">
        <v>1.0617381046008605E-2</v>
      </c>
    </row>
    <row r="1431" spans="2:5">
      <c r="B1431" s="375">
        <v>37860</v>
      </c>
      <c r="C1431" s="352">
        <v>190.5</v>
      </c>
      <c r="D1431" s="351">
        <f t="shared" si="25"/>
        <v>-0.92729146390336059</v>
      </c>
      <c r="E1431" s="353">
        <v>1.0610079575596816E-2</v>
      </c>
    </row>
    <row r="1432" spans="2:5">
      <c r="B1432" s="375">
        <v>45296</v>
      </c>
      <c r="C1432" s="352">
        <v>2620.0500000000002</v>
      </c>
      <c r="D1432" s="351">
        <f t="shared" si="25"/>
        <v>1.2084966493867748</v>
      </c>
      <c r="E1432" s="353">
        <v>1.0607317120209831E-2</v>
      </c>
    </row>
    <row r="1433" spans="2:5">
      <c r="B1433" s="375">
        <v>43011</v>
      </c>
      <c r="C1433" s="352">
        <v>1186.3499999999999</v>
      </c>
      <c r="D1433" s="351">
        <f t="shared" si="25"/>
        <v>1.5598230661344263</v>
      </c>
      <c r="E1433" s="353">
        <v>1.0605673396370915E-2</v>
      </c>
    </row>
    <row r="1434" spans="2:5">
      <c r="B1434" s="375">
        <v>41351</v>
      </c>
      <c r="C1434" s="352">
        <v>463.45</v>
      </c>
      <c r="D1434" s="351">
        <f t="shared" si="25"/>
        <v>-0.36652542372881358</v>
      </c>
      <c r="E1434" s="353">
        <v>1.0575665067596959E-2</v>
      </c>
    </row>
    <row r="1435" spans="2:5">
      <c r="B1435" s="375">
        <v>41942</v>
      </c>
      <c r="C1435" s="352">
        <v>731.6</v>
      </c>
      <c r="D1435" s="351">
        <f t="shared" si="25"/>
        <v>0.21387091421934623</v>
      </c>
      <c r="E1435" s="353">
        <v>1.056702810967605E-2</v>
      </c>
    </row>
    <row r="1436" spans="2:5">
      <c r="B1436" s="375">
        <v>41562</v>
      </c>
      <c r="C1436" s="352">
        <v>602.70000000000005</v>
      </c>
      <c r="D1436" s="351">
        <f t="shared" si="25"/>
        <v>1.5690537084398979</v>
      </c>
      <c r="E1436" s="353">
        <v>1.0563380281690255E-2</v>
      </c>
    </row>
    <row r="1437" spans="2:5">
      <c r="B1437" s="375">
        <v>40305</v>
      </c>
      <c r="C1437" s="352">
        <v>234.6</v>
      </c>
      <c r="D1437" s="351">
        <f t="shared" si="25"/>
        <v>-0.89419325741346267</v>
      </c>
      <c r="E1437" s="353">
        <v>1.0553521430109793E-2</v>
      </c>
    </row>
    <row r="1438" spans="2:5">
      <c r="B1438" s="375">
        <v>44697</v>
      </c>
      <c r="C1438" s="352">
        <v>2217.25</v>
      </c>
      <c r="D1438" s="351">
        <f t="shared" si="25"/>
        <v>10.022868506089981</v>
      </c>
      <c r="E1438" s="353">
        <v>1.0551023198578046E-2</v>
      </c>
    </row>
    <row r="1439" spans="2:5">
      <c r="B1439" s="375">
        <v>39269</v>
      </c>
      <c r="C1439" s="352">
        <v>201.15</v>
      </c>
      <c r="D1439" s="351">
        <f t="shared" si="25"/>
        <v>-0.92506984540882842</v>
      </c>
      <c r="E1439" s="353">
        <v>1.0550113036925367E-2</v>
      </c>
    </row>
    <row r="1440" spans="2:5">
      <c r="B1440" s="375">
        <v>45118</v>
      </c>
      <c r="C1440" s="352">
        <v>2684.5</v>
      </c>
      <c r="D1440" s="351">
        <f t="shared" si="25"/>
        <v>1.6354800706852544</v>
      </c>
      <c r="E1440" s="353">
        <v>1.0521164668460904E-2</v>
      </c>
    </row>
    <row r="1441" spans="2:5">
      <c r="B1441" s="375">
        <v>42877</v>
      </c>
      <c r="C1441" s="352">
        <v>1018.6</v>
      </c>
      <c r="D1441" s="351">
        <f t="shared" si="25"/>
        <v>-0.35466294982260521</v>
      </c>
      <c r="E1441" s="353">
        <v>1.0515873015873039E-2</v>
      </c>
    </row>
    <row r="1442" spans="2:5">
      <c r="B1442" s="375">
        <v>43392</v>
      </c>
      <c r="C1442" s="352">
        <v>1578.4</v>
      </c>
      <c r="D1442" s="351">
        <f t="shared" si="25"/>
        <v>0.95201582982933475</v>
      </c>
      <c r="E1442" s="353">
        <v>1.0499359795134501E-2</v>
      </c>
    </row>
    <row r="1443" spans="2:5">
      <c r="B1443" s="375">
        <v>42303</v>
      </c>
      <c r="C1443" s="352">
        <v>808.6</v>
      </c>
      <c r="D1443" s="351">
        <f t="shared" si="25"/>
        <v>-0.68298898341631709</v>
      </c>
      <c r="E1443" s="353">
        <v>1.0497375656085949E-2</v>
      </c>
    </row>
    <row r="1444" spans="2:5">
      <c r="B1444" s="375">
        <v>44865</v>
      </c>
      <c r="C1444" s="352">
        <v>2550.6999999999998</v>
      </c>
      <c r="D1444" s="351">
        <f t="shared" si="25"/>
        <v>11.583621114948199</v>
      </c>
      <c r="E1444" s="353">
        <v>1.0478359908883754E-2</v>
      </c>
    </row>
    <row r="1445" spans="2:5">
      <c r="B1445" s="375">
        <v>37981</v>
      </c>
      <c r="C1445" s="352">
        <v>202.7</v>
      </c>
      <c r="D1445" s="351">
        <f t="shared" si="25"/>
        <v>-0.91637098770525627</v>
      </c>
      <c r="E1445" s="353">
        <v>1.0468594217347927E-2</v>
      </c>
    </row>
    <row r="1446" spans="2:5">
      <c r="B1446" s="375">
        <v>45770</v>
      </c>
      <c r="C1446" s="352">
        <v>2423.8000000000002</v>
      </c>
      <c r="D1446" s="351">
        <f t="shared" si="25"/>
        <v>1.6560736398005591</v>
      </c>
      <c r="E1446" s="353">
        <v>1.0464001334056099E-2</v>
      </c>
    </row>
    <row r="1447" spans="2:5">
      <c r="B1447" s="375">
        <v>42823</v>
      </c>
      <c r="C1447" s="352">
        <v>912.55</v>
      </c>
      <c r="D1447" s="351">
        <f t="shared" si="25"/>
        <v>-0.49899805100332156</v>
      </c>
      <c r="E1447" s="353">
        <v>1.0463957479791753E-2</v>
      </c>
    </row>
    <row r="1448" spans="2:5">
      <c r="B1448" s="375">
        <v>43501</v>
      </c>
      <c r="C1448" s="352">
        <v>1821.45</v>
      </c>
      <c r="D1448" s="351">
        <f t="shared" si="25"/>
        <v>-0.23879474267087358</v>
      </c>
      <c r="E1448" s="353">
        <v>1.0457117496948928E-2</v>
      </c>
    </row>
    <row r="1449" spans="2:5">
      <c r="B1449" s="375">
        <v>45684</v>
      </c>
      <c r="C1449" s="352">
        <v>2392.85</v>
      </c>
      <c r="D1449" s="351">
        <f t="shared" si="25"/>
        <v>1.1797768162149851</v>
      </c>
      <c r="E1449" s="353">
        <v>1.0451416747603564E-2</v>
      </c>
    </row>
    <row r="1450" spans="2:5">
      <c r="B1450" s="375">
        <v>42891</v>
      </c>
      <c r="C1450" s="352">
        <v>1097.75</v>
      </c>
      <c r="D1450" s="351">
        <f t="shared" si="25"/>
        <v>3.710362583136666</v>
      </c>
      <c r="E1450" s="353">
        <v>1.0447349042709783E-2</v>
      </c>
    </row>
    <row r="1451" spans="2:5">
      <c r="B1451" s="375">
        <v>39941</v>
      </c>
      <c r="C1451" s="352">
        <v>233.05</v>
      </c>
      <c r="D1451" s="351">
        <f t="shared" si="25"/>
        <v>-0.90324857291126093</v>
      </c>
      <c r="E1451" s="353">
        <v>1.0405376110990704E-2</v>
      </c>
    </row>
    <row r="1452" spans="2:5">
      <c r="B1452" s="375">
        <v>45687</v>
      </c>
      <c r="C1452" s="352">
        <v>2408.75</v>
      </c>
      <c r="D1452" s="351">
        <f t="shared" si="25"/>
        <v>2.838951310861423</v>
      </c>
      <c r="E1452" s="353">
        <v>1.0402902745443563E-2</v>
      </c>
    </row>
    <row r="1453" spans="2:5">
      <c r="B1453" s="375">
        <v>41547</v>
      </c>
      <c r="C1453" s="352">
        <v>627.45000000000005</v>
      </c>
      <c r="D1453" s="351">
        <f t="shared" si="25"/>
        <v>-0.76561449383638402</v>
      </c>
      <c r="E1453" s="353">
        <v>1.0386473429951764E-2</v>
      </c>
    </row>
    <row r="1454" spans="2:5">
      <c r="B1454" s="375">
        <v>45902</v>
      </c>
      <c r="C1454" s="352">
        <v>2677</v>
      </c>
      <c r="D1454" s="351">
        <f t="shared" si="25"/>
        <v>0.12703925902536575</v>
      </c>
      <c r="E1454" s="353">
        <v>1.0379316852236271E-2</v>
      </c>
    </row>
    <row r="1455" spans="2:5">
      <c r="B1455" s="375">
        <v>45338</v>
      </c>
      <c r="C1455" s="352">
        <v>2375.25</v>
      </c>
      <c r="D1455" s="351">
        <f t="shared" si="25"/>
        <v>-1.6927756968731281E-2</v>
      </c>
      <c r="E1455" s="353">
        <v>1.0379224535806237E-2</v>
      </c>
    </row>
    <row r="1456" spans="2:5">
      <c r="B1456" s="375">
        <v>44568</v>
      </c>
      <c r="C1456" s="352">
        <v>2416.15</v>
      </c>
      <c r="D1456" s="351">
        <f t="shared" si="25"/>
        <v>1.7956609777263524</v>
      </c>
      <c r="E1456" s="353">
        <v>1.0349586016559336E-2</v>
      </c>
    </row>
    <row r="1457" spans="2:5">
      <c r="B1457" s="375">
        <v>42355</v>
      </c>
      <c r="C1457" s="352">
        <v>864.25</v>
      </c>
      <c r="D1457" s="351">
        <f t="shared" si="25"/>
        <v>-0.68947614256970391</v>
      </c>
      <c r="E1457" s="353">
        <v>1.0346036941781649E-2</v>
      </c>
    </row>
    <row r="1458" spans="2:5">
      <c r="B1458" s="375">
        <v>45576</v>
      </c>
      <c r="C1458" s="352">
        <v>2783.2</v>
      </c>
      <c r="D1458" s="351">
        <f t="shared" si="25"/>
        <v>2.7486699441039795</v>
      </c>
      <c r="E1458" s="353">
        <v>1.0345954187388828E-2</v>
      </c>
    </row>
    <row r="1459" spans="2:5">
      <c r="B1459" s="375">
        <v>41879</v>
      </c>
      <c r="C1459" s="352">
        <v>742.45</v>
      </c>
      <c r="D1459" s="351">
        <f t="shared" si="25"/>
        <v>1.4914429530201343</v>
      </c>
      <c r="E1459" s="353">
        <v>1.0342246717017108E-2</v>
      </c>
    </row>
    <row r="1460" spans="2:5">
      <c r="B1460" s="375">
        <v>40443</v>
      </c>
      <c r="C1460" s="352">
        <v>298</v>
      </c>
      <c r="D1460" s="351">
        <f t="shared" si="25"/>
        <v>-0.65929228834390896</v>
      </c>
      <c r="E1460" s="353">
        <v>1.0340735717918331E-2</v>
      </c>
    </row>
    <row r="1461" spans="2:5">
      <c r="B1461" s="375">
        <v>42536</v>
      </c>
      <c r="C1461" s="352">
        <v>874.65</v>
      </c>
      <c r="D1461" s="351">
        <f t="shared" si="25"/>
        <v>-0.63168754605747968</v>
      </c>
      <c r="E1461" s="353">
        <v>1.0338454429941009E-2</v>
      </c>
    </row>
    <row r="1462" spans="2:5">
      <c r="B1462" s="375">
        <v>44176</v>
      </c>
      <c r="C1462" s="352">
        <v>2374.75</v>
      </c>
      <c r="D1462" s="351">
        <f t="shared" si="25"/>
        <v>8.5104124949939948</v>
      </c>
      <c r="E1462" s="353">
        <v>1.0338445829522085E-2</v>
      </c>
    </row>
    <row r="1463" spans="2:5">
      <c r="B1463" s="375">
        <v>39715</v>
      </c>
      <c r="C1463" s="352">
        <v>249.7</v>
      </c>
      <c r="D1463" s="351">
        <f t="shared" si="25"/>
        <v>-0.66020276246853105</v>
      </c>
      <c r="E1463" s="353">
        <v>1.0317620878009236E-2</v>
      </c>
    </row>
    <row r="1464" spans="2:5">
      <c r="B1464" s="375">
        <v>41878</v>
      </c>
      <c r="C1464" s="352">
        <v>734.85</v>
      </c>
      <c r="D1464" s="351">
        <f t="shared" si="25"/>
        <v>-0.68649075278909533</v>
      </c>
      <c r="E1464" s="353">
        <v>1.0311404413281088E-2</v>
      </c>
    </row>
    <row r="1465" spans="2:5">
      <c r="B1465" s="375">
        <v>44181</v>
      </c>
      <c r="C1465" s="352">
        <v>2343.9499999999998</v>
      </c>
      <c r="D1465" s="351">
        <f t="shared" si="25"/>
        <v>1.6966751035434879</v>
      </c>
      <c r="E1465" s="353">
        <v>1.0301502122798919E-2</v>
      </c>
    </row>
    <row r="1466" spans="2:5">
      <c r="B1466" s="375">
        <v>42760</v>
      </c>
      <c r="C1466" s="352">
        <v>869.2</v>
      </c>
      <c r="D1466" s="351">
        <f t="shared" si="25"/>
        <v>-0.47950537441240754</v>
      </c>
      <c r="E1466" s="353">
        <v>1.0286511303539284E-2</v>
      </c>
    </row>
    <row r="1467" spans="2:5">
      <c r="B1467" s="375">
        <v>43307</v>
      </c>
      <c r="C1467" s="352">
        <v>1669.95</v>
      </c>
      <c r="D1467" s="351">
        <f t="shared" si="25"/>
        <v>1.8316235693090293</v>
      </c>
      <c r="E1467" s="353">
        <v>1.0284642608669348E-2</v>
      </c>
    </row>
    <row r="1468" spans="2:5">
      <c r="B1468" s="375">
        <v>41606</v>
      </c>
      <c r="C1468" s="352">
        <v>589.75</v>
      </c>
      <c r="D1468" s="351">
        <f t="shared" si="25"/>
        <v>-0.70484460237225366</v>
      </c>
      <c r="E1468" s="353">
        <v>1.0278372591006424E-2</v>
      </c>
    </row>
    <row r="1469" spans="2:5">
      <c r="B1469" s="375">
        <v>43978</v>
      </c>
      <c r="C1469" s="352">
        <v>1998.1</v>
      </c>
      <c r="D1469" s="351">
        <f t="shared" si="25"/>
        <v>0.18356829759507159</v>
      </c>
      <c r="E1469" s="353">
        <v>1.0263929618768305E-2</v>
      </c>
    </row>
    <row r="1470" spans="2:5">
      <c r="B1470" s="375">
        <v>43601</v>
      </c>
      <c r="C1470" s="352">
        <v>1688.2</v>
      </c>
      <c r="D1470" s="351">
        <f t="shared" si="25"/>
        <v>-0.31987752799935532</v>
      </c>
      <c r="E1470" s="353">
        <v>1.0263008288202083E-2</v>
      </c>
    </row>
    <row r="1471" spans="2:5">
      <c r="B1471" s="375">
        <v>45463</v>
      </c>
      <c r="C1471" s="352">
        <v>2482.1999999999998</v>
      </c>
      <c r="D1471" s="351">
        <f t="shared" si="25"/>
        <v>3.1297728974294983</v>
      </c>
      <c r="E1471" s="353">
        <v>1.0256410256410182E-2</v>
      </c>
    </row>
    <row r="1472" spans="2:5">
      <c r="B1472" s="375">
        <v>41466</v>
      </c>
      <c r="C1472" s="352">
        <v>601.04999999999995</v>
      </c>
      <c r="D1472" s="351">
        <f t="shared" si="25"/>
        <v>-0.29121462264150949</v>
      </c>
      <c r="E1472" s="353">
        <v>1.0252962433817814E-2</v>
      </c>
    </row>
    <row r="1473" spans="2:5">
      <c r="B1473" s="375">
        <v>42678</v>
      </c>
      <c r="C1473" s="352">
        <v>848</v>
      </c>
      <c r="D1473" s="351">
        <f t="shared" si="25"/>
        <v>2.9087347315049552</v>
      </c>
      <c r="E1473" s="353">
        <v>1.0245413390517063E-2</v>
      </c>
    </row>
    <row r="1474" spans="2:5">
      <c r="B1474" s="375">
        <v>37236</v>
      </c>
      <c r="C1474" s="352">
        <v>216.95</v>
      </c>
      <c r="D1474" s="351">
        <f t="shared" si="25"/>
        <v>-0.82215755389786049</v>
      </c>
      <c r="E1474" s="353">
        <v>1.0244470314318922E-2</v>
      </c>
    </row>
    <row r="1475" spans="2:5">
      <c r="B1475" s="375">
        <v>42989</v>
      </c>
      <c r="C1475" s="352">
        <v>1219.9000000000001</v>
      </c>
      <c r="D1475" s="351">
        <f t="shared" si="25"/>
        <v>0.41134956904031938</v>
      </c>
      <c r="E1475" s="353">
        <v>1.022731977971938E-2</v>
      </c>
    </row>
    <row r="1476" spans="2:5">
      <c r="B1476" s="375">
        <v>42145</v>
      </c>
      <c r="C1476" s="352">
        <v>864.35</v>
      </c>
      <c r="D1476" s="351">
        <f t="shared" si="25"/>
        <v>4.6438132549787792</v>
      </c>
      <c r="E1476" s="353">
        <v>1.0226741467975689E-2</v>
      </c>
    </row>
    <row r="1477" spans="2:5">
      <c r="B1477" s="375">
        <v>38380</v>
      </c>
      <c r="C1477" s="352">
        <v>153.15</v>
      </c>
      <c r="D1477" s="351">
        <f t="shared" si="25"/>
        <v>-0.90195262483994876</v>
      </c>
      <c r="E1477" s="353">
        <v>1.0224274406332529E-2</v>
      </c>
    </row>
    <row r="1478" spans="2:5">
      <c r="B1478" s="375">
        <v>43390</v>
      </c>
      <c r="C1478" s="352">
        <v>1562</v>
      </c>
      <c r="D1478" s="351">
        <f t="shared" si="25"/>
        <v>1.0623184578822287</v>
      </c>
      <c r="E1478" s="353">
        <v>1.0218600439787838E-2</v>
      </c>
    </row>
    <row r="1479" spans="2:5">
      <c r="B1479" s="375">
        <v>41934</v>
      </c>
      <c r="C1479" s="352">
        <v>757.4</v>
      </c>
      <c r="D1479" s="351">
        <f t="shared" si="25"/>
        <v>-0.65156185306159997</v>
      </c>
      <c r="E1479" s="353">
        <v>1.0203401133711206E-2</v>
      </c>
    </row>
    <row r="1480" spans="2:5">
      <c r="B1480" s="375">
        <v>44015</v>
      </c>
      <c r="C1480" s="352">
        <v>2173.6999999999998</v>
      </c>
      <c r="D1480" s="351">
        <f t="shared" si="25"/>
        <v>-4.8042392922834486E-2</v>
      </c>
      <c r="E1480" s="353">
        <v>1.0200999186708408E-2</v>
      </c>
    </row>
    <row r="1481" spans="2:5">
      <c r="B1481" s="375">
        <v>43874</v>
      </c>
      <c r="C1481" s="352">
        <v>2283.4</v>
      </c>
      <c r="D1481" s="351">
        <f t="shared" ref="D1481:D1544" si="26">(C1481-C1482)/C1482</f>
        <v>12.168396770472894</v>
      </c>
      <c r="E1481" s="353">
        <v>1.0197535779857183E-2</v>
      </c>
    </row>
    <row r="1482" spans="2:5">
      <c r="B1482" s="375">
        <v>37592</v>
      </c>
      <c r="C1482" s="352">
        <v>173.4</v>
      </c>
      <c r="D1482" s="351">
        <f t="shared" si="26"/>
        <v>-0.92104004917920812</v>
      </c>
      <c r="E1482" s="353">
        <v>1.0195164579085347E-2</v>
      </c>
    </row>
    <row r="1483" spans="2:5">
      <c r="B1483" s="375">
        <v>44060</v>
      </c>
      <c r="C1483" s="352">
        <v>2196.0500000000002</v>
      </c>
      <c r="D1483" s="351">
        <f t="shared" si="26"/>
        <v>12.423288508557459</v>
      </c>
      <c r="E1483" s="353">
        <v>1.0189061134366847E-2</v>
      </c>
    </row>
    <row r="1484" spans="2:5">
      <c r="B1484" s="375">
        <v>38590</v>
      </c>
      <c r="C1484" s="352">
        <v>163.6</v>
      </c>
      <c r="D1484" s="351">
        <f t="shared" si="26"/>
        <v>-0.15474037716352371</v>
      </c>
      <c r="E1484" s="353">
        <v>1.0188329731398616E-2</v>
      </c>
    </row>
    <row r="1485" spans="2:5">
      <c r="B1485" s="375">
        <v>38750</v>
      </c>
      <c r="C1485" s="352">
        <v>193.55</v>
      </c>
      <c r="D1485" s="351">
        <f t="shared" si="26"/>
        <v>-9.3867041198501797E-2</v>
      </c>
      <c r="E1485" s="353">
        <v>1.0177453027139963E-2</v>
      </c>
    </row>
    <row r="1486" spans="2:5">
      <c r="B1486" s="375">
        <v>37274</v>
      </c>
      <c r="C1486" s="352">
        <v>213.6</v>
      </c>
      <c r="D1486" s="351">
        <f t="shared" si="26"/>
        <v>-0.76502942632418458</v>
      </c>
      <c r="E1486" s="353">
        <v>1.0167888389690261E-2</v>
      </c>
    </row>
    <row r="1487" spans="2:5">
      <c r="B1487" s="375">
        <v>42040</v>
      </c>
      <c r="C1487" s="352">
        <v>909.05</v>
      </c>
      <c r="D1487" s="351">
        <f t="shared" si="26"/>
        <v>1.7290603422395674</v>
      </c>
      <c r="E1487" s="353">
        <v>1.0167796421824622E-2</v>
      </c>
    </row>
    <row r="1488" spans="2:5">
      <c r="B1488" s="375">
        <v>40742</v>
      </c>
      <c r="C1488" s="352">
        <v>333.1</v>
      </c>
      <c r="D1488" s="351">
        <f t="shared" si="26"/>
        <v>-0.80067021722218901</v>
      </c>
      <c r="E1488" s="353">
        <v>1.0159211523881797E-2</v>
      </c>
    </row>
    <row r="1489" spans="2:5">
      <c r="B1489" s="375">
        <v>43417</v>
      </c>
      <c r="C1489" s="352">
        <v>1671.1</v>
      </c>
      <c r="D1489" s="351">
        <f t="shared" si="26"/>
        <v>7.6116980159752634</v>
      </c>
      <c r="E1489" s="353">
        <v>1.0155352717161311E-2</v>
      </c>
    </row>
    <row r="1490" spans="2:5">
      <c r="B1490" s="375">
        <v>37440</v>
      </c>
      <c r="C1490" s="352">
        <v>194.05</v>
      </c>
      <c r="D1490" s="351">
        <f t="shared" si="26"/>
        <v>-0.23273101103159222</v>
      </c>
      <c r="E1490" s="353">
        <v>1.0150963040083378E-2</v>
      </c>
    </row>
    <row r="1491" spans="2:5">
      <c r="B1491" s="375">
        <v>36636</v>
      </c>
      <c r="C1491" s="352">
        <v>252.91</v>
      </c>
      <c r="D1491" s="351">
        <f t="shared" si="26"/>
        <v>-0.89925309219829908</v>
      </c>
      <c r="E1491" s="353">
        <v>1.0144985421576035E-2</v>
      </c>
    </row>
    <row r="1492" spans="2:5">
      <c r="B1492" s="375">
        <v>45476</v>
      </c>
      <c r="C1492" s="352">
        <v>2510.35</v>
      </c>
      <c r="D1492" s="351">
        <f t="shared" si="26"/>
        <v>2.6195660010093</v>
      </c>
      <c r="E1492" s="353">
        <v>1.0140232983924437E-2</v>
      </c>
    </row>
    <row r="1493" spans="2:5">
      <c r="B1493" s="375">
        <v>41852</v>
      </c>
      <c r="C1493" s="352">
        <v>693.55</v>
      </c>
      <c r="D1493" s="351">
        <f t="shared" si="26"/>
        <v>-0.15265729993891269</v>
      </c>
      <c r="E1493" s="353">
        <v>1.0122341974948924E-2</v>
      </c>
    </row>
    <row r="1494" spans="2:5">
      <c r="B1494" s="375">
        <v>42733</v>
      </c>
      <c r="C1494" s="352">
        <v>818.5</v>
      </c>
      <c r="D1494" s="351">
        <f t="shared" si="26"/>
        <v>2.0348535409714499</v>
      </c>
      <c r="E1494" s="353">
        <v>1.0119708749845793E-2</v>
      </c>
    </row>
    <row r="1495" spans="2:5">
      <c r="B1495" s="375">
        <v>40015</v>
      </c>
      <c r="C1495" s="352">
        <v>269.7</v>
      </c>
      <c r="D1495" s="351">
        <f t="shared" si="26"/>
        <v>0.85999999999999988</v>
      </c>
      <c r="E1495" s="353">
        <v>1.0112359550561755E-2</v>
      </c>
    </row>
    <row r="1496" spans="2:5">
      <c r="B1496" s="375">
        <v>38344</v>
      </c>
      <c r="C1496" s="352">
        <v>145</v>
      </c>
      <c r="D1496" s="351">
        <f t="shared" si="26"/>
        <v>-0.93697433334057767</v>
      </c>
      <c r="E1496" s="353">
        <v>1.010101010101002E-2</v>
      </c>
    </row>
    <row r="1497" spans="2:5">
      <c r="B1497" s="375">
        <v>44553</v>
      </c>
      <c r="C1497" s="352">
        <v>2300.65</v>
      </c>
      <c r="D1497" s="351">
        <f t="shared" si="26"/>
        <v>7.3387096774193559</v>
      </c>
      <c r="E1497" s="353">
        <v>1.0098127455930455E-2</v>
      </c>
    </row>
    <row r="1498" spans="2:5">
      <c r="B1498" s="375">
        <v>40590</v>
      </c>
      <c r="C1498" s="352">
        <v>275.89999999999998</v>
      </c>
      <c r="D1498" s="351">
        <f t="shared" si="26"/>
        <v>-0.66902591170825343</v>
      </c>
      <c r="E1498" s="353">
        <v>1.0067728354384039E-2</v>
      </c>
    </row>
    <row r="1499" spans="2:5">
      <c r="B1499" s="375">
        <v>42699</v>
      </c>
      <c r="C1499" s="352">
        <v>833.6</v>
      </c>
      <c r="D1499" s="351">
        <f t="shared" si="26"/>
        <v>-0.45432527084083396</v>
      </c>
      <c r="E1499" s="353">
        <v>1.0056948988246781E-2</v>
      </c>
    </row>
    <row r="1500" spans="2:5">
      <c r="B1500" s="375">
        <v>43383</v>
      </c>
      <c r="C1500" s="352">
        <v>1527.65</v>
      </c>
      <c r="D1500" s="351">
        <f t="shared" si="26"/>
        <v>7.2109647944101054</v>
      </c>
      <c r="E1500" s="353">
        <v>1.0049919005586992E-2</v>
      </c>
    </row>
    <row r="1501" spans="2:5">
      <c r="B1501" s="375">
        <v>37049</v>
      </c>
      <c r="C1501" s="352">
        <v>186.05</v>
      </c>
      <c r="D1501" s="351">
        <f t="shared" si="26"/>
        <v>-0.22960662525879913</v>
      </c>
      <c r="E1501" s="353">
        <v>1.0043431053203164E-2</v>
      </c>
    </row>
    <row r="1502" spans="2:5">
      <c r="B1502" s="375">
        <v>40294</v>
      </c>
      <c r="C1502" s="352">
        <v>241.5</v>
      </c>
      <c r="D1502" s="351">
        <f t="shared" si="26"/>
        <v>-0.88823583857830435</v>
      </c>
      <c r="E1502" s="353">
        <v>1.0037641154328756E-2</v>
      </c>
    </row>
    <row r="1503" spans="2:5">
      <c r="B1503" s="375">
        <v>44112</v>
      </c>
      <c r="C1503" s="352">
        <v>2160.8000000000002</v>
      </c>
      <c r="D1503" s="351">
        <f t="shared" si="26"/>
        <v>7.5746031746031752</v>
      </c>
      <c r="E1503" s="353">
        <v>1.0026409890854827E-2</v>
      </c>
    </row>
    <row r="1504" spans="2:5">
      <c r="B1504" s="375">
        <v>39969</v>
      </c>
      <c r="C1504" s="352">
        <v>252</v>
      </c>
      <c r="D1504" s="351">
        <f t="shared" si="26"/>
        <v>6.3515509601181741E-2</v>
      </c>
      <c r="E1504" s="353">
        <v>1.002004008016032E-2</v>
      </c>
    </row>
    <row r="1505" spans="2:5">
      <c r="B1505" s="375">
        <v>40308</v>
      </c>
      <c r="C1505" s="352">
        <v>236.95</v>
      </c>
      <c r="D1505" s="351">
        <f t="shared" si="26"/>
        <v>-0.48505921981962402</v>
      </c>
      <c r="E1505" s="353">
        <v>1.0017050298380197E-2</v>
      </c>
    </row>
    <row r="1506" spans="2:5">
      <c r="B1506" s="375">
        <v>41081</v>
      </c>
      <c r="C1506" s="352">
        <v>460.15</v>
      </c>
      <c r="D1506" s="351">
        <f t="shared" si="26"/>
        <v>1.1161186479650493</v>
      </c>
      <c r="E1506" s="353">
        <v>9.9868305531166691E-3</v>
      </c>
    </row>
    <row r="1507" spans="2:5">
      <c r="B1507" s="375">
        <v>37096</v>
      </c>
      <c r="C1507" s="352">
        <v>217.45</v>
      </c>
      <c r="D1507" s="351">
        <f t="shared" si="26"/>
        <v>-0.61280270655270663</v>
      </c>
      <c r="E1507" s="353">
        <v>9.9860659544820114E-3</v>
      </c>
    </row>
    <row r="1508" spans="2:5">
      <c r="B1508" s="375">
        <v>41717</v>
      </c>
      <c r="C1508" s="352">
        <v>561.6</v>
      </c>
      <c r="D1508" s="351">
        <f t="shared" si="26"/>
        <v>0.81718168581135742</v>
      </c>
      <c r="E1508" s="353">
        <v>9.9811168060427464E-3</v>
      </c>
    </row>
    <row r="1509" spans="2:5">
      <c r="B1509" s="375">
        <v>40451</v>
      </c>
      <c r="C1509" s="352">
        <v>309.05</v>
      </c>
      <c r="D1509" s="351">
        <f t="shared" si="26"/>
        <v>0.60378827192527262</v>
      </c>
      <c r="E1509" s="353">
        <v>9.9673202614379459E-3</v>
      </c>
    </row>
    <row r="1510" spans="2:5">
      <c r="B1510" s="375">
        <v>37054</v>
      </c>
      <c r="C1510" s="352">
        <v>192.7</v>
      </c>
      <c r="D1510" s="351">
        <f t="shared" si="26"/>
        <v>0.18730745532963633</v>
      </c>
      <c r="E1510" s="353">
        <v>9.9580712788258762E-3</v>
      </c>
    </row>
    <row r="1511" spans="2:5">
      <c r="B1511" s="375">
        <v>37778</v>
      </c>
      <c r="C1511" s="352">
        <v>162.30000000000001</v>
      </c>
      <c r="D1511" s="351">
        <f t="shared" si="26"/>
        <v>-0.93661889327137104</v>
      </c>
      <c r="E1511" s="353">
        <v>9.9564405724954751E-3</v>
      </c>
    </row>
    <row r="1512" spans="2:5">
      <c r="B1512" s="375">
        <v>45279</v>
      </c>
      <c r="C1512" s="352">
        <v>2560.6999999999998</v>
      </c>
      <c r="D1512" s="351">
        <f t="shared" si="26"/>
        <v>21.894054537326777</v>
      </c>
      <c r="E1512" s="353">
        <v>9.9388680733582396E-3</v>
      </c>
    </row>
    <row r="1513" spans="2:5">
      <c r="B1513" s="375">
        <v>38236</v>
      </c>
      <c r="C1513" s="352">
        <v>111.85</v>
      </c>
      <c r="D1513" s="351">
        <f t="shared" si="26"/>
        <v>-0.89956900422016695</v>
      </c>
      <c r="E1513" s="353">
        <v>9.9322799097064946E-3</v>
      </c>
    </row>
    <row r="1514" spans="2:5">
      <c r="B1514" s="375">
        <v>42900</v>
      </c>
      <c r="C1514" s="352">
        <v>1113.7</v>
      </c>
      <c r="D1514" s="351">
        <f t="shared" si="26"/>
        <v>2.7098600932711525</v>
      </c>
      <c r="E1514" s="353">
        <v>9.9297211516663295E-3</v>
      </c>
    </row>
    <row r="1515" spans="2:5">
      <c r="B1515" s="375">
        <v>40674</v>
      </c>
      <c r="C1515" s="352">
        <v>300.2</v>
      </c>
      <c r="D1515" s="351">
        <f t="shared" si="26"/>
        <v>-0.87341878900320469</v>
      </c>
      <c r="E1515" s="353">
        <v>9.9243061396130823E-3</v>
      </c>
    </row>
    <row r="1516" spans="2:5">
      <c r="B1516" s="375">
        <v>45810</v>
      </c>
      <c r="C1516" s="352">
        <v>2371.6</v>
      </c>
      <c r="D1516" s="351">
        <f t="shared" si="26"/>
        <v>-3.221725735039084E-2</v>
      </c>
      <c r="E1516" s="353">
        <v>9.9220712856107496E-3</v>
      </c>
    </row>
    <row r="1517" spans="2:5">
      <c r="B1517" s="375">
        <v>44201</v>
      </c>
      <c r="C1517" s="352">
        <v>2450.5500000000002</v>
      </c>
      <c r="D1517" s="351">
        <f t="shared" si="26"/>
        <v>9.9277591973244164</v>
      </c>
      <c r="E1517" s="353">
        <v>9.9113950133938519E-3</v>
      </c>
    </row>
    <row r="1518" spans="2:5">
      <c r="B1518" s="375">
        <v>37294</v>
      </c>
      <c r="C1518" s="352">
        <v>224.25</v>
      </c>
      <c r="D1518" s="351">
        <f t="shared" si="26"/>
        <v>0.12801810865191141</v>
      </c>
      <c r="E1518" s="353">
        <v>9.9076784507993176E-3</v>
      </c>
    </row>
    <row r="1519" spans="2:5">
      <c r="B1519" s="375">
        <v>39281</v>
      </c>
      <c r="C1519" s="352">
        <v>198.8</v>
      </c>
      <c r="D1519" s="351">
        <f t="shared" si="26"/>
        <v>-0.17183920016663196</v>
      </c>
      <c r="E1519" s="353">
        <v>9.9060198120397118E-3</v>
      </c>
    </row>
    <row r="1520" spans="2:5">
      <c r="B1520" s="375">
        <v>38908</v>
      </c>
      <c r="C1520" s="352">
        <v>240.05</v>
      </c>
      <c r="D1520" s="351">
        <f t="shared" si="26"/>
        <v>0.87465833658727055</v>
      </c>
      <c r="E1520" s="353">
        <v>9.8864114429954679E-3</v>
      </c>
    </row>
    <row r="1521" spans="2:5">
      <c r="B1521" s="375">
        <v>38274</v>
      </c>
      <c r="C1521" s="352">
        <v>128.05000000000001</v>
      </c>
      <c r="D1521" s="351">
        <f t="shared" si="26"/>
        <v>-0.67951445376048047</v>
      </c>
      <c r="E1521" s="353">
        <v>9.8580441640379671E-3</v>
      </c>
    </row>
    <row r="1522" spans="2:5">
      <c r="B1522" s="375">
        <v>40861</v>
      </c>
      <c r="C1522" s="352">
        <v>399.55</v>
      </c>
      <c r="D1522" s="351">
        <f t="shared" si="26"/>
        <v>-0.70789925795957165</v>
      </c>
      <c r="E1522" s="353">
        <v>9.8571970175661168E-3</v>
      </c>
    </row>
    <row r="1523" spans="2:5">
      <c r="B1523" s="375">
        <v>43098</v>
      </c>
      <c r="C1523" s="352">
        <v>1367.85</v>
      </c>
      <c r="D1523" s="351">
        <f t="shared" si="26"/>
        <v>4.4279761904761905</v>
      </c>
      <c r="E1523" s="353">
        <v>9.8560354374307192E-3</v>
      </c>
    </row>
    <row r="1524" spans="2:5">
      <c r="B1524" s="375">
        <v>40339</v>
      </c>
      <c r="C1524" s="352">
        <v>252</v>
      </c>
      <c r="D1524" s="351">
        <f t="shared" si="26"/>
        <v>-0.87103377686796313</v>
      </c>
      <c r="E1524" s="353">
        <v>9.8176718092566166E-3</v>
      </c>
    </row>
    <row r="1525" spans="2:5">
      <c r="B1525" s="375">
        <v>43840</v>
      </c>
      <c r="C1525" s="352">
        <v>1954</v>
      </c>
      <c r="D1525" s="351">
        <f t="shared" si="26"/>
        <v>0.45133137742786061</v>
      </c>
      <c r="E1525" s="353">
        <v>9.7930286039120667E-3</v>
      </c>
    </row>
    <row r="1526" spans="2:5">
      <c r="B1526" s="375">
        <v>43158</v>
      </c>
      <c r="C1526" s="352">
        <v>1346.35</v>
      </c>
      <c r="D1526" s="351">
        <f t="shared" si="26"/>
        <v>-1.6077757883582417E-2</v>
      </c>
      <c r="E1526" s="353">
        <v>9.787744693617307E-3</v>
      </c>
    </row>
    <row r="1527" spans="2:5">
      <c r="B1527" s="375">
        <v>43123</v>
      </c>
      <c r="C1527" s="352">
        <v>1368.35</v>
      </c>
      <c r="D1527" s="351">
        <f t="shared" si="26"/>
        <v>-0.48046548712886333</v>
      </c>
      <c r="E1527" s="353">
        <v>9.7778761715002598E-3</v>
      </c>
    </row>
    <row r="1528" spans="2:5">
      <c r="B1528" s="375">
        <v>45288</v>
      </c>
      <c r="C1528" s="352">
        <v>2633.8</v>
      </c>
      <c r="D1528" s="351">
        <f t="shared" si="26"/>
        <v>1.860804866127193</v>
      </c>
      <c r="E1528" s="353">
        <v>9.7764827665529266E-3</v>
      </c>
    </row>
    <row r="1529" spans="2:5">
      <c r="B1529" s="375">
        <v>42828</v>
      </c>
      <c r="C1529" s="352">
        <v>920.65</v>
      </c>
      <c r="D1529" s="351">
        <f t="shared" si="26"/>
        <v>4.0822522771184104</v>
      </c>
      <c r="E1529" s="353">
        <v>9.7614477652865125E-3</v>
      </c>
    </row>
    <row r="1530" spans="2:5">
      <c r="B1530" s="375">
        <v>37494</v>
      </c>
      <c r="C1530" s="352">
        <v>181.15</v>
      </c>
      <c r="D1530" s="351">
        <f t="shared" si="26"/>
        <v>-0.14692724275959496</v>
      </c>
      <c r="E1530" s="353">
        <v>9.7547380156075801E-3</v>
      </c>
    </row>
    <row r="1531" spans="2:5">
      <c r="B1531" s="375">
        <v>37027</v>
      </c>
      <c r="C1531" s="352">
        <v>212.35</v>
      </c>
      <c r="D1531" s="351">
        <f t="shared" si="26"/>
        <v>-0.91016963492533531</v>
      </c>
      <c r="E1531" s="353">
        <v>9.7479790775082398E-3</v>
      </c>
    </row>
    <row r="1532" spans="2:5">
      <c r="B1532" s="375">
        <v>45798</v>
      </c>
      <c r="C1532" s="352">
        <v>2363.9</v>
      </c>
      <c r="D1532" s="351">
        <f t="shared" si="26"/>
        <v>12.40079365079365</v>
      </c>
      <c r="E1532" s="353">
        <v>9.7390115757550657E-3</v>
      </c>
    </row>
    <row r="1533" spans="2:5">
      <c r="B1533" s="375">
        <v>37523</v>
      </c>
      <c r="C1533" s="352">
        <v>176.4</v>
      </c>
      <c r="D1533" s="351">
        <f t="shared" si="26"/>
        <v>-0.91707993513056141</v>
      </c>
      <c r="E1533" s="353">
        <v>9.7309673726389077E-3</v>
      </c>
    </row>
    <row r="1534" spans="2:5">
      <c r="B1534" s="375">
        <v>43760</v>
      </c>
      <c r="C1534" s="352">
        <v>2127.35</v>
      </c>
      <c r="D1534" s="351">
        <f t="shared" si="26"/>
        <v>1.4657780353520717</v>
      </c>
      <c r="E1534" s="353">
        <v>9.7301658874623265E-3</v>
      </c>
    </row>
    <row r="1535" spans="2:5">
      <c r="B1535" s="375">
        <v>42787</v>
      </c>
      <c r="C1535" s="352">
        <v>862.75</v>
      </c>
      <c r="D1535" s="351">
        <f t="shared" si="26"/>
        <v>-0.51179832503395206</v>
      </c>
      <c r="E1535" s="353">
        <v>9.7138510152729295E-3</v>
      </c>
    </row>
    <row r="1536" spans="2:5">
      <c r="B1536" s="375">
        <v>43488</v>
      </c>
      <c r="C1536" s="352">
        <v>1767.2</v>
      </c>
      <c r="D1536" s="351">
        <f t="shared" si="26"/>
        <v>7.6989908934285003</v>
      </c>
      <c r="E1536" s="353">
        <v>9.7131756370700487E-3</v>
      </c>
    </row>
    <row r="1537" spans="2:5">
      <c r="B1537" s="375">
        <v>39227</v>
      </c>
      <c r="C1537" s="352">
        <v>203.15</v>
      </c>
      <c r="D1537" s="351">
        <f t="shared" si="26"/>
        <v>-0.88541049722198717</v>
      </c>
      <c r="E1537" s="353">
        <v>9.6918489065607218E-3</v>
      </c>
    </row>
    <row r="1538" spans="2:5">
      <c r="B1538" s="375">
        <v>43342</v>
      </c>
      <c r="C1538" s="352">
        <v>1772.85</v>
      </c>
      <c r="D1538" s="351">
        <f t="shared" si="26"/>
        <v>-0.25472927526483952</v>
      </c>
      <c r="E1538" s="353">
        <v>9.6819204373949936E-3</v>
      </c>
    </row>
    <row r="1539" spans="2:5">
      <c r="B1539" s="375">
        <v>44357</v>
      </c>
      <c r="C1539" s="352">
        <v>2378.8000000000002</v>
      </c>
      <c r="D1539" s="351">
        <f t="shared" si="26"/>
        <v>2.8268983268983274</v>
      </c>
      <c r="E1539" s="353">
        <v>9.6774193548387864E-3</v>
      </c>
    </row>
    <row r="1540" spans="2:5">
      <c r="B1540" s="375">
        <v>41499</v>
      </c>
      <c r="C1540" s="352">
        <v>621.6</v>
      </c>
      <c r="D1540" s="351">
        <f t="shared" si="26"/>
        <v>-0.75104631836113511</v>
      </c>
      <c r="E1540" s="353">
        <v>9.6645821489483395E-3</v>
      </c>
    </row>
    <row r="1541" spans="2:5">
      <c r="B1541" s="375">
        <v>44750</v>
      </c>
      <c r="C1541" s="352">
        <v>2496.85</v>
      </c>
      <c r="D1541" s="351">
        <f t="shared" si="26"/>
        <v>18.91108452950558</v>
      </c>
      <c r="E1541" s="353">
        <v>9.6645706544815271E-3</v>
      </c>
    </row>
    <row r="1542" spans="2:5">
      <c r="B1542" s="375">
        <v>38260</v>
      </c>
      <c r="C1542" s="352">
        <v>125.4</v>
      </c>
      <c r="D1542" s="351">
        <f t="shared" si="26"/>
        <v>-0.94613170668843161</v>
      </c>
      <c r="E1542" s="353">
        <v>9.6618357487922926E-3</v>
      </c>
    </row>
    <row r="1543" spans="2:5">
      <c r="B1543" s="375">
        <v>44594</v>
      </c>
      <c r="C1543" s="352">
        <v>2327.9</v>
      </c>
      <c r="D1543" s="351">
        <f t="shared" si="26"/>
        <v>-0.14278349566402149</v>
      </c>
      <c r="E1543" s="353">
        <v>9.650207099950122E-3</v>
      </c>
    </row>
    <row r="1544" spans="2:5">
      <c r="B1544" s="375">
        <v>45093</v>
      </c>
      <c r="C1544" s="352">
        <v>2715.65</v>
      </c>
      <c r="D1544" s="351">
        <f t="shared" si="26"/>
        <v>3.286063762626263</v>
      </c>
      <c r="E1544" s="353">
        <v>9.6479161244749506E-3</v>
      </c>
    </row>
    <row r="1545" spans="2:5">
      <c r="B1545" s="375">
        <v>41842</v>
      </c>
      <c r="C1545" s="352">
        <v>633.6</v>
      </c>
      <c r="D1545" s="351">
        <f t="shared" ref="D1545:D1608" si="27">(C1545-C1546)/C1546</f>
        <v>-0.69062500000000004</v>
      </c>
      <c r="E1545" s="353">
        <v>9.6406660823839824E-3</v>
      </c>
    </row>
    <row r="1546" spans="2:5">
      <c r="B1546" s="375">
        <v>43803</v>
      </c>
      <c r="C1546" s="352">
        <v>2048</v>
      </c>
      <c r="D1546" s="351">
        <f t="shared" si="27"/>
        <v>-0.17542376293433179</v>
      </c>
      <c r="E1546" s="353">
        <v>9.6379008602627391E-3</v>
      </c>
    </row>
    <row r="1547" spans="2:5">
      <c r="B1547" s="375">
        <v>44883</v>
      </c>
      <c r="C1547" s="352">
        <v>2483.6999999999998</v>
      </c>
      <c r="D1547" s="351">
        <f t="shared" si="27"/>
        <v>-9.6261257163649666E-2</v>
      </c>
      <c r="E1547" s="353">
        <v>9.6341463414633399E-3</v>
      </c>
    </row>
    <row r="1548" spans="2:5">
      <c r="B1548" s="375">
        <v>45520</v>
      </c>
      <c r="C1548" s="352">
        <v>2748.25</v>
      </c>
      <c r="D1548" s="351">
        <f t="shared" si="27"/>
        <v>2.7961875820153321</v>
      </c>
      <c r="E1548" s="353">
        <v>9.6250987307359582E-3</v>
      </c>
    </row>
    <row r="1549" spans="2:5">
      <c r="B1549" s="375">
        <v>41941</v>
      </c>
      <c r="C1549" s="352">
        <v>723.95</v>
      </c>
      <c r="D1549" s="351">
        <f t="shared" si="27"/>
        <v>1.7584301771766053</v>
      </c>
      <c r="E1549" s="353">
        <v>9.6227599191131604E-3</v>
      </c>
    </row>
    <row r="1550" spans="2:5">
      <c r="B1550" s="375">
        <v>40057</v>
      </c>
      <c r="C1550" s="352">
        <v>262.45</v>
      </c>
      <c r="D1550" s="351">
        <f t="shared" si="27"/>
        <v>-0.80739735075037611</v>
      </c>
      <c r="E1550" s="353">
        <v>9.6172340834775917E-3</v>
      </c>
    </row>
    <row r="1551" spans="2:5">
      <c r="B1551" s="375">
        <v>43089</v>
      </c>
      <c r="C1551" s="352">
        <v>1362.65</v>
      </c>
      <c r="D1551" s="351">
        <f t="shared" si="27"/>
        <v>-0.20331501403180541</v>
      </c>
      <c r="E1551" s="353">
        <v>9.5947247536489928E-3</v>
      </c>
    </row>
    <row r="1552" spans="2:5">
      <c r="B1552" s="375">
        <v>43566</v>
      </c>
      <c r="C1552" s="352">
        <v>1710.4</v>
      </c>
      <c r="D1552" s="351">
        <f t="shared" si="27"/>
        <v>5.4997149914497436</v>
      </c>
      <c r="E1552" s="353">
        <v>9.591830711566272E-3</v>
      </c>
    </row>
    <row r="1553" spans="2:5">
      <c r="B1553" s="375">
        <v>40036</v>
      </c>
      <c r="C1553" s="352">
        <v>263.14999999999998</v>
      </c>
      <c r="D1553" s="351">
        <f t="shared" si="27"/>
        <v>-0.68155140073818599</v>
      </c>
      <c r="E1553" s="353">
        <v>9.5914061001342813E-3</v>
      </c>
    </row>
    <row r="1554" spans="2:5">
      <c r="B1554" s="375">
        <v>42734</v>
      </c>
      <c r="C1554" s="352">
        <v>826.35</v>
      </c>
      <c r="D1554" s="351">
        <f t="shared" si="27"/>
        <v>3.6164804469273744</v>
      </c>
      <c r="E1554" s="353">
        <v>9.5907147220525638E-3</v>
      </c>
    </row>
    <row r="1555" spans="2:5">
      <c r="B1555" s="375">
        <v>37805</v>
      </c>
      <c r="C1555" s="352">
        <v>179</v>
      </c>
      <c r="D1555" s="351">
        <f t="shared" si="27"/>
        <v>0.25923320436158981</v>
      </c>
      <c r="E1555" s="353">
        <v>9.5882684715171383E-3</v>
      </c>
    </row>
    <row r="1556" spans="2:5">
      <c r="B1556" s="375">
        <v>38119</v>
      </c>
      <c r="C1556" s="352">
        <v>142.15</v>
      </c>
      <c r="D1556" s="351">
        <f t="shared" si="27"/>
        <v>-0.76525472710758813</v>
      </c>
      <c r="E1556" s="353">
        <v>9.5880681818181403E-3</v>
      </c>
    </row>
    <row r="1557" spans="2:5">
      <c r="B1557" s="375">
        <v>41729</v>
      </c>
      <c r="C1557" s="352">
        <v>605.54999999999995</v>
      </c>
      <c r="D1557" s="351">
        <f t="shared" si="27"/>
        <v>-0.65169250237266685</v>
      </c>
      <c r="E1557" s="353">
        <v>9.5865288429476496E-3</v>
      </c>
    </row>
    <row r="1558" spans="2:5">
      <c r="B1558" s="375">
        <v>43571</v>
      </c>
      <c r="C1558" s="352">
        <v>1738.55</v>
      </c>
      <c r="D1558" s="351">
        <f t="shared" si="27"/>
        <v>12.732622432859401</v>
      </c>
      <c r="E1558" s="353">
        <v>9.5816033216224849E-3</v>
      </c>
    </row>
    <row r="1559" spans="2:5">
      <c r="B1559" s="375">
        <v>38261</v>
      </c>
      <c r="C1559" s="352">
        <v>126.6</v>
      </c>
      <c r="D1559" s="351">
        <f t="shared" si="27"/>
        <v>-0.35143442622950821</v>
      </c>
      <c r="E1559" s="353">
        <v>9.5693779904305314E-3</v>
      </c>
    </row>
    <row r="1560" spans="2:5">
      <c r="B1560" s="375">
        <v>38009</v>
      </c>
      <c r="C1560" s="352">
        <v>195.2</v>
      </c>
      <c r="D1560" s="351">
        <f t="shared" si="27"/>
        <v>-0.77471290899647982</v>
      </c>
      <c r="E1560" s="353">
        <v>9.568140677527771E-3</v>
      </c>
    </row>
    <row r="1561" spans="2:5">
      <c r="B1561" s="375">
        <v>42793</v>
      </c>
      <c r="C1561" s="352">
        <v>866.45</v>
      </c>
      <c r="D1561" s="351">
        <f t="shared" si="27"/>
        <v>5.073957237995093</v>
      </c>
      <c r="E1561" s="353">
        <v>9.5543256626857507E-3</v>
      </c>
    </row>
    <row r="1562" spans="2:5">
      <c r="B1562" s="375">
        <v>38110</v>
      </c>
      <c r="C1562" s="352">
        <v>142.65</v>
      </c>
      <c r="D1562" s="351">
        <f t="shared" si="27"/>
        <v>-0.84591704471808171</v>
      </c>
      <c r="E1562" s="353">
        <v>9.5541401273884947E-3</v>
      </c>
    </row>
    <row r="1563" spans="2:5">
      <c r="B1563" s="375">
        <v>42614</v>
      </c>
      <c r="C1563" s="352">
        <v>925.8</v>
      </c>
      <c r="D1563" s="351">
        <f t="shared" si="27"/>
        <v>3.3649222065063649</v>
      </c>
      <c r="E1563" s="353">
        <v>9.5414644784908142E-3</v>
      </c>
    </row>
    <row r="1564" spans="2:5">
      <c r="B1564" s="375">
        <v>37167</v>
      </c>
      <c r="C1564" s="352">
        <v>212.1</v>
      </c>
      <c r="D1564" s="351">
        <f t="shared" si="27"/>
        <v>-0.90721378887965354</v>
      </c>
      <c r="E1564" s="353">
        <v>9.5192765349833407E-3</v>
      </c>
    </row>
    <row r="1565" spans="2:5">
      <c r="B1565" s="375">
        <v>45383</v>
      </c>
      <c r="C1565" s="352">
        <v>2285.9</v>
      </c>
      <c r="D1565" s="351">
        <f t="shared" si="27"/>
        <v>-2.0860104514691946E-2</v>
      </c>
      <c r="E1565" s="353">
        <v>9.5170799567205529E-3</v>
      </c>
    </row>
    <row r="1566" spans="2:5">
      <c r="B1566" s="375">
        <v>45365</v>
      </c>
      <c r="C1566" s="352">
        <v>2334.6</v>
      </c>
      <c r="D1566" s="351">
        <f t="shared" si="27"/>
        <v>1.6757593123209169</v>
      </c>
      <c r="E1566" s="353">
        <v>9.5131021361238438E-3</v>
      </c>
    </row>
    <row r="1567" spans="2:5">
      <c r="B1567" s="375">
        <v>42472</v>
      </c>
      <c r="C1567" s="352">
        <v>872.5</v>
      </c>
      <c r="D1567" s="351">
        <f t="shared" si="27"/>
        <v>-0.61440724781792067</v>
      </c>
      <c r="E1567" s="353">
        <v>9.4874464884878475E-3</v>
      </c>
    </row>
    <row r="1568" spans="2:5">
      <c r="B1568" s="375">
        <v>45405</v>
      </c>
      <c r="C1568" s="352">
        <v>2262.75</v>
      </c>
      <c r="D1568" s="351">
        <f t="shared" si="27"/>
        <v>9.0076029519965285E-3</v>
      </c>
      <c r="E1568" s="353">
        <v>9.4802587552977914E-3</v>
      </c>
    </row>
    <row r="1569" spans="2:5">
      <c r="B1569" s="375">
        <v>44040</v>
      </c>
      <c r="C1569" s="352">
        <v>2242.5500000000002</v>
      </c>
      <c r="D1569" s="351">
        <f t="shared" si="27"/>
        <v>9.263386727688788</v>
      </c>
      <c r="E1569" s="353">
        <v>9.4755795633581739E-3</v>
      </c>
    </row>
    <row r="1570" spans="2:5">
      <c r="B1570" s="375">
        <v>39639</v>
      </c>
      <c r="C1570" s="352">
        <v>218.5</v>
      </c>
      <c r="D1570" s="351">
        <f t="shared" si="27"/>
        <v>-0.76490208736819454</v>
      </c>
      <c r="E1570" s="353">
        <v>9.4710094710095238E-3</v>
      </c>
    </row>
    <row r="1571" spans="2:5">
      <c r="B1571" s="375">
        <v>42562</v>
      </c>
      <c r="C1571" s="352">
        <v>929.4</v>
      </c>
      <c r="D1571" s="351">
        <f t="shared" si="27"/>
        <v>3.5760709010339733</v>
      </c>
      <c r="E1571" s="353">
        <v>9.4493320299771175E-3</v>
      </c>
    </row>
    <row r="1572" spans="2:5">
      <c r="B1572" s="375">
        <v>36915</v>
      </c>
      <c r="C1572" s="352">
        <v>203.1</v>
      </c>
      <c r="D1572" s="351">
        <f t="shared" si="27"/>
        <v>-0.91506356641017061</v>
      </c>
      <c r="E1572" s="353">
        <v>9.4433399602385972E-3</v>
      </c>
    </row>
    <row r="1573" spans="2:5">
      <c r="B1573" s="375">
        <v>44204</v>
      </c>
      <c r="C1573" s="352">
        <v>2391.1999999999998</v>
      </c>
      <c r="D1573" s="351">
        <f t="shared" si="27"/>
        <v>4.0730879388989072</v>
      </c>
      <c r="E1573" s="353">
        <v>9.4349578909597095E-3</v>
      </c>
    </row>
    <row r="1574" spans="2:5">
      <c r="B1574" s="375">
        <v>41365</v>
      </c>
      <c r="C1574" s="352">
        <v>471.35</v>
      </c>
      <c r="D1574" s="351">
        <f t="shared" si="27"/>
        <v>0.83297686175384045</v>
      </c>
      <c r="E1574" s="353">
        <v>9.4228504122497794E-3</v>
      </c>
    </row>
    <row r="1575" spans="2:5">
      <c r="B1575" s="375">
        <v>38989</v>
      </c>
      <c r="C1575" s="352">
        <v>257.14999999999998</v>
      </c>
      <c r="D1575" s="351">
        <f t="shared" si="27"/>
        <v>0.65422965583788995</v>
      </c>
      <c r="E1575" s="353">
        <v>9.421000981354179E-3</v>
      </c>
    </row>
    <row r="1576" spans="2:5">
      <c r="B1576" s="375">
        <v>38394</v>
      </c>
      <c r="C1576" s="352">
        <v>155.44999999999999</v>
      </c>
      <c r="D1576" s="351">
        <f t="shared" si="27"/>
        <v>-0.88724476843288724</v>
      </c>
      <c r="E1576" s="353">
        <v>9.4155844155843424E-3</v>
      </c>
    </row>
    <row r="1577" spans="2:5">
      <c r="B1577" s="375">
        <v>43111</v>
      </c>
      <c r="C1577" s="352">
        <v>1378.65</v>
      </c>
      <c r="D1577" s="351">
        <f t="shared" si="27"/>
        <v>5.9435910350037782</v>
      </c>
      <c r="E1577" s="353">
        <v>9.408405330209502E-3</v>
      </c>
    </row>
    <row r="1578" spans="2:5">
      <c r="B1578" s="375">
        <v>39164</v>
      </c>
      <c r="C1578" s="352">
        <v>198.55</v>
      </c>
      <c r="D1578" s="351">
        <f t="shared" si="27"/>
        <v>0.54153726708074534</v>
      </c>
      <c r="E1578" s="353">
        <v>9.4051855617693081E-3</v>
      </c>
    </row>
    <row r="1579" spans="2:5">
      <c r="B1579" s="375">
        <v>38175</v>
      </c>
      <c r="C1579" s="352">
        <v>128.80000000000001</v>
      </c>
      <c r="D1579" s="351">
        <f t="shared" si="27"/>
        <v>-0.89244258872651361</v>
      </c>
      <c r="E1579" s="353">
        <v>9.4043887147336764E-3</v>
      </c>
    </row>
    <row r="1580" spans="2:5">
      <c r="B1580" s="375">
        <v>43012</v>
      </c>
      <c r="C1580" s="352">
        <v>1197.5</v>
      </c>
      <c r="D1580" s="351">
        <f t="shared" si="27"/>
        <v>3.699580079274754</v>
      </c>
      <c r="E1580" s="353">
        <v>9.3985754625532866E-3</v>
      </c>
    </row>
    <row r="1581" spans="2:5">
      <c r="B1581" s="375">
        <v>36546</v>
      </c>
      <c r="C1581" s="352">
        <v>254.81</v>
      </c>
      <c r="D1581" s="351">
        <f t="shared" si="27"/>
        <v>-0.83829287640805972</v>
      </c>
      <c r="E1581" s="353">
        <v>9.3883695135477917E-3</v>
      </c>
    </row>
    <row r="1582" spans="2:5">
      <c r="B1582" s="375">
        <v>43245</v>
      </c>
      <c r="C1582" s="352">
        <v>1575.75</v>
      </c>
      <c r="D1582" s="351">
        <f t="shared" si="27"/>
        <v>0.81904761904761902</v>
      </c>
      <c r="E1582" s="353">
        <v>9.3844084299532973E-3</v>
      </c>
    </row>
    <row r="1583" spans="2:5">
      <c r="B1583" s="375">
        <v>42131</v>
      </c>
      <c r="C1583" s="352">
        <v>866.25</v>
      </c>
      <c r="D1583" s="351">
        <f t="shared" si="27"/>
        <v>1.0375161707632601</v>
      </c>
      <c r="E1583" s="353">
        <v>9.3800978792821649E-3</v>
      </c>
    </row>
    <row r="1584" spans="2:5">
      <c r="B1584" s="375">
        <v>41012</v>
      </c>
      <c r="C1584" s="352">
        <v>425.15</v>
      </c>
      <c r="D1584" s="351">
        <f t="shared" si="27"/>
        <v>-0.74700981850639681</v>
      </c>
      <c r="E1584" s="353">
        <v>9.3779677113010173E-3</v>
      </c>
    </row>
    <row r="1585" spans="2:5">
      <c r="B1585" s="375">
        <v>43564</v>
      </c>
      <c r="C1585" s="352">
        <v>1680.5</v>
      </c>
      <c r="D1585" s="351">
        <f t="shared" si="27"/>
        <v>9.7552000000000003</v>
      </c>
      <c r="E1585" s="353">
        <v>9.3699321280556833E-3</v>
      </c>
    </row>
    <row r="1586" spans="2:5">
      <c r="B1586" s="375">
        <v>38079</v>
      </c>
      <c r="C1586" s="352">
        <v>156.25</v>
      </c>
      <c r="D1586" s="351">
        <f t="shared" si="27"/>
        <v>-0.74579028715529161</v>
      </c>
      <c r="E1586" s="353">
        <v>9.3669250645994091E-3</v>
      </c>
    </row>
    <row r="1587" spans="2:5">
      <c r="B1587" s="375">
        <v>41570</v>
      </c>
      <c r="C1587" s="352">
        <v>614.65</v>
      </c>
      <c r="D1587" s="351">
        <f t="shared" si="27"/>
        <v>0.56061952519994906</v>
      </c>
      <c r="E1587" s="353">
        <v>9.3603744149764866E-3</v>
      </c>
    </row>
    <row r="1588" spans="2:5">
      <c r="B1588" s="375">
        <v>40987</v>
      </c>
      <c r="C1588" s="352">
        <v>393.85</v>
      </c>
      <c r="D1588" s="351">
        <f t="shared" si="27"/>
        <v>-0.83634588215740047</v>
      </c>
      <c r="E1588" s="353">
        <v>9.3541773449513956E-3</v>
      </c>
    </row>
    <row r="1589" spans="2:5">
      <c r="B1589" s="375">
        <v>44195</v>
      </c>
      <c r="C1589" s="352">
        <v>2406.6</v>
      </c>
      <c r="D1589" s="351">
        <f t="shared" si="27"/>
        <v>0.63959667529636188</v>
      </c>
      <c r="E1589" s="353">
        <v>9.3528498930502569E-3</v>
      </c>
    </row>
    <row r="1590" spans="2:5">
      <c r="B1590" s="375">
        <v>43210</v>
      </c>
      <c r="C1590" s="352">
        <v>1467.8</v>
      </c>
      <c r="D1590" s="351">
        <f t="shared" si="27"/>
        <v>0.72135569367890218</v>
      </c>
      <c r="E1590" s="353">
        <v>9.3522211525236612E-3</v>
      </c>
    </row>
    <row r="1591" spans="2:5">
      <c r="B1591" s="375">
        <v>42142</v>
      </c>
      <c r="C1591" s="352">
        <v>852.7</v>
      </c>
      <c r="D1591" s="351">
        <f t="shared" si="27"/>
        <v>3.9346064814814818</v>
      </c>
      <c r="E1591" s="353">
        <v>9.3513257575758655E-3</v>
      </c>
    </row>
    <row r="1592" spans="2:5">
      <c r="B1592" s="375">
        <v>37473</v>
      </c>
      <c r="C1592" s="352">
        <v>172.8</v>
      </c>
      <c r="D1592" s="351">
        <f t="shared" si="27"/>
        <v>6.6337550138846027E-2</v>
      </c>
      <c r="E1592" s="353">
        <v>9.3457943925234974E-3</v>
      </c>
    </row>
    <row r="1593" spans="2:5">
      <c r="B1593" s="375">
        <v>37701</v>
      </c>
      <c r="C1593" s="352">
        <v>162.05000000000001</v>
      </c>
      <c r="D1593" s="351">
        <f t="shared" si="27"/>
        <v>-0.92470320377297122</v>
      </c>
      <c r="E1593" s="353">
        <v>9.3428838368109623E-3</v>
      </c>
    </row>
    <row r="1594" spans="2:5">
      <c r="B1594" s="375">
        <v>44664</v>
      </c>
      <c r="C1594" s="352">
        <v>2152.15</v>
      </c>
      <c r="D1594" s="351">
        <f t="shared" si="27"/>
        <v>-2.7801589324189697E-3</v>
      </c>
      <c r="E1594" s="353">
        <v>9.3328643451753273E-3</v>
      </c>
    </row>
    <row r="1595" spans="2:5">
      <c r="B1595" s="375">
        <v>44118</v>
      </c>
      <c r="C1595" s="352">
        <v>2158.15</v>
      </c>
      <c r="D1595" s="351">
        <f t="shared" si="27"/>
        <v>8.4968096809680969</v>
      </c>
      <c r="E1595" s="353">
        <v>9.330277803760301E-3</v>
      </c>
    </row>
    <row r="1596" spans="2:5">
      <c r="B1596" s="375">
        <v>37347</v>
      </c>
      <c r="C1596" s="352">
        <v>227.25</v>
      </c>
      <c r="D1596" s="351">
        <f t="shared" si="27"/>
        <v>-0.9084241703773851</v>
      </c>
      <c r="E1596" s="353">
        <v>9.3271152564956446E-3</v>
      </c>
    </row>
    <row r="1597" spans="2:5">
      <c r="B1597" s="375">
        <v>45322</v>
      </c>
      <c r="C1597" s="352">
        <v>2481.5500000000002</v>
      </c>
      <c r="D1597" s="351">
        <f t="shared" si="27"/>
        <v>-8.6389072969589739E-2</v>
      </c>
      <c r="E1597" s="353">
        <v>9.3140544607813597E-3</v>
      </c>
    </row>
    <row r="1598" spans="2:5">
      <c r="B1598" s="375">
        <v>45084</v>
      </c>
      <c r="C1598" s="352">
        <v>2716.2</v>
      </c>
      <c r="D1598" s="351">
        <f t="shared" si="27"/>
        <v>1.4548782141081835</v>
      </c>
      <c r="E1598" s="353">
        <v>9.3082882782452581E-3</v>
      </c>
    </row>
    <row r="1599" spans="2:5">
      <c r="B1599" s="375">
        <v>42927</v>
      </c>
      <c r="C1599" s="352">
        <v>1106.45</v>
      </c>
      <c r="D1599" s="351">
        <f t="shared" si="27"/>
        <v>0.87026707234617984</v>
      </c>
      <c r="E1599" s="353">
        <v>9.3044469783352748E-3</v>
      </c>
    </row>
    <row r="1600" spans="2:5">
      <c r="B1600" s="375">
        <v>41421</v>
      </c>
      <c r="C1600" s="352">
        <v>591.6</v>
      </c>
      <c r="D1600" s="351">
        <f t="shared" si="27"/>
        <v>1.3046357615894042</v>
      </c>
      <c r="E1600" s="353">
        <v>9.2979612727118414E-3</v>
      </c>
    </row>
    <row r="1601" spans="2:5">
      <c r="B1601" s="375">
        <v>39724</v>
      </c>
      <c r="C1601" s="352">
        <v>256.7</v>
      </c>
      <c r="D1601" s="351">
        <f t="shared" si="27"/>
        <v>-0.68685574870387311</v>
      </c>
      <c r="E1601" s="353">
        <v>9.2392372714762902E-3</v>
      </c>
    </row>
    <row r="1602" spans="2:5">
      <c r="B1602" s="375">
        <v>42164</v>
      </c>
      <c r="C1602" s="352">
        <v>819.75</v>
      </c>
      <c r="D1602" s="351">
        <f t="shared" si="27"/>
        <v>0.1102458183788176</v>
      </c>
      <c r="E1602" s="353">
        <v>9.2336103416435829E-3</v>
      </c>
    </row>
    <row r="1603" spans="2:5">
      <c r="B1603" s="375">
        <v>41943</v>
      </c>
      <c r="C1603" s="352">
        <v>738.35</v>
      </c>
      <c r="D1603" s="351">
        <f t="shared" si="27"/>
        <v>-0.68002860176377544</v>
      </c>
      <c r="E1603" s="353">
        <v>9.2263531984691088E-3</v>
      </c>
    </row>
    <row r="1604" spans="2:5">
      <c r="B1604" s="375">
        <v>44609</v>
      </c>
      <c r="C1604" s="352">
        <v>2307.5500000000002</v>
      </c>
      <c r="D1604" s="351">
        <f t="shared" si="27"/>
        <v>11.376240278895148</v>
      </c>
      <c r="E1604" s="353">
        <v>9.2062103651870467E-3</v>
      </c>
    </row>
    <row r="1605" spans="2:5">
      <c r="B1605" s="375">
        <v>36844</v>
      </c>
      <c r="C1605" s="352">
        <v>186.45</v>
      </c>
      <c r="D1605" s="351">
        <f t="shared" si="27"/>
        <v>-0.27676493405740893</v>
      </c>
      <c r="E1605" s="353">
        <v>9.2016238159674628E-3</v>
      </c>
    </row>
    <row r="1606" spans="2:5">
      <c r="B1606" s="375">
        <v>40198</v>
      </c>
      <c r="C1606" s="352">
        <v>257.8</v>
      </c>
      <c r="D1606" s="351">
        <f t="shared" si="27"/>
        <v>-0.89695213350654535</v>
      </c>
      <c r="E1606" s="353">
        <v>9.1994519475436399E-3</v>
      </c>
    </row>
    <row r="1607" spans="2:5">
      <c r="B1607" s="375">
        <v>45196</v>
      </c>
      <c r="C1607" s="352">
        <v>2501.75</v>
      </c>
      <c r="D1607" s="351">
        <f t="shared" si="27"/>
        <v>0.555717927989553</v>
      </c>
      <c r="E1607" s="353">
        <v>9.1974424655600889E-3</v>
      </c>
    </row>
    <row r="1608" spans="2:5">
      <c r="B1608" s="375">
        <v>43273</v>
      </c>
      <c r="C1608" s="352">
        <v>1608.1</v>
      </c>
      <c r="D1608" s="351">
        <f t="shared" si="27"/>
        <v>4.7350213980028526</v>
      </c>
      <c r="E1608" s="353">
        <v>9.1938874768583024E-3</v>
      </c>
    </row>
    <row r="1609" spans="2:5">
      <c r="B1609" s="375">
        <v>40113</v>
      </c>
      <c r="C1609" s="352">
        <v>280.39999999999998</v>
      </c>
      <c r="D1609" s="351">
        <f t="shared" ref="D1609:D1672" si="28">(C1609-C1610)/C1610</f>
        <v>-0.88870145077103213</v>
      </c>
      <c r="E1609" s="353">
        <v>9.1776138204065303E-3</v>
      </c>
    </row>
    <row r="1610" spans="2:5">
      <c r="B1610" s="375">
        <v>45238</v>
      </c>
      <c r="C1610" s="352">
        <v>2519.35</v>
      </c>
      <c r="D1610" s="351">
        <f t="shared" si="28"/>
        <v>1.6758895379713223</v>
      </c>
      <c r="E1610" s="353">
        <v>9.1730256964890518E-3</v>
      </c>
    </row>
    <row r="1611" spans="2:5">
      <c r="B1611" s="375">
        <v>42566</v>
      </c>
      <c r="C1611" s="352">
        <v>941.5</v>
      </c>
      <c r="D1611" s="351">
        <f t="shared" si="28"/>
        <v>-0.627578568461858</v>
      </c>
      <c r="E1611" s="353">
        <v>9.1644782678599653E-3</v>
      </c>
    </row>
    <row r="1612" spans="2:5">
      <c r="B1612" s="375">
        <v>45590</v>
      </c>
      <c r="C1612" s="352">
        <v>2528.0500000000002</v>
      </c>
      <c r="D1612" s="351">
        <f t="shared" si="28"/>
        <v>3.4449230769230774</v>
      </c>
      <c r="E1612" s="353">
        <v>9.1613109257116573E-3</v>
      </c>
    </row>
    <row r="1613" spans="2:5">
      <c r="B1613" s="375">
        <v>41635</v>
      </c>
      <c r="C1613" s="352">
        <v>568.75</v>
      </c>
      <c r="D1613" s="351">
        <f t="shared" si="28"/>
        <v>2.217821782178218</v>
      </c>
      <c r="E1613" s="353">
        <v>9.1376863023420463E-3</v>
      </c>
    </row>
    <row r="1614" spans="2:5">
      <c r="B1614" s="375">
        <v>37923</v>
      </c>
      <c r="C1614" s="352">
        <v>176.75</v>
      </c>
      <c r="D1614" s="351">
        <f t="shared" si="28"/>
        <v>-0.15973377703826952</v>
      </c>
      <c r="E1614" s="353">
        <v>9.1350271196117289E-3</v>
      </c>
    </row>
    <row r="1615" spans="2:5">
      <c r="B1615" s="375">
        <v>37369</v>
      </c>
      <c r="C1615" s="352">
        <v>210.35</v>
      </c>
      <c r="D1615" s="351">
        <f t="shared" si="28"/>
        <v>-0.91812626498520944</v>
      </c>
      <c r="E1615" s="353">
        <v>9.1148956584313056E-3</v>
      </c>
    </row>
    <row r="1616" spans="2:5">
      <c r="B1616" s="375">
        <v>45145</v>
      </c>
      <c r="C1616" s="352">
        <v>2569.1999999999998</v>
      </c>
      <c r="D1616" s="351">
        <f t="shared" si="28"/>
        <v>-1.4990606908714626E-2</v>
      </c>
      <c r="E1616" s="353">
        <v>9.1123330714846101E-3</v>
      </c>
    </row>
    <row r="1617" spans="2:5">
      <c r="B1617" s="375">
        <v>45287</v>
      </c>
      <c r="C1617" s="352">
        <v>2608.3000000000002</v>
      </c>
      <c r="D1617" s="351">
        <f t="shared" si="28"/>
        <v>1.9997699827487063</v>
      </c>
      <c r="E1617" s="353">
        <v>9.1111326047007193E-3</v>
      </c>
    </row>
    <row r="1618" spans="2:5">
      <c r="B1618" s="375">
        <v>42460</v>
      </c>
      <c r="C1618" s="352">
        <v>869.5</v>
      </c>
      <c r="D1618" s="351">
        <f t="shared" si="28"/>
        <v>-0.64165018133860863</v>
      </c>
      <c r="E1618" s="353">
        <v>9.1104276678466E-3</v>
      </c>
    </row>
    <row r="1619" spans="2:5">
      <c r="B1619" s="375">
        <v>44424</v>
      </c>
      <c r="C1619" s="352">
        <v>2426.4</v>
      </c>
      <c r="D1619" s="351">
        <f t="shared" si="28"/>
        <v>15.219251336898397</v>
      </c>
      <c r="E1619" s="353">
        <v>9.1079226450405861E-3</v>
      </c>
    </row>
    <row r="1620" spans="2:5">
      <c r="B1620" s="375">
        <v>38075</v>
      </c>
      <c r="C1620" s="352">
        <v>149.6</v>
      </c>
      <c r="D1620" s="351">
        <f t="shared" si="28"/>
        <v>-0.88280454367410899</v>
      </c>
      <c r="E1620" s="353">
        <v>9.106239460370957E-3</v>
      </c>
    </row>
    <row r="1621" spans="2:5">
      <c r="B1621" s="375">
        <v>43055</v>
      </c>
      <c r="C1621" s="352">
        <v>1276.5</v>
      </c>
      <c r="D1621" s="351">
        <f t="shared" si="28"/>
        <v>1.3913450730610717</v>
      </c>
      <c r="E1621" s="353">
        <v>9.0909090909090905E-3</v>
      </c>
    </row>
    <row r="1622" spans="2:5">
      <c r="B1622" s="375">
        <v>41228</v>
      </c>
      <c r="C1622" s="352">
        <v>533.79999999999995</v>
      </c>
      <c r="D1622" s="351">
        <f t="shared" si="28"/>
        <v>0.74074677971628888</v>
      </c>
      <c r="E1622" s="353">
        <v>9.0737240075613509E-3</v>
      </c>
    </row>
    <row r="1623" spans="2:5">
      <c r="B1623" s="375">
        <v>40490</v>
      </c>
      <c r="C1623" s="352">
        <v>306.64999999999998</v>
      </c>
      <c r="D1623" s="351">
        <f t="shared" si="28"/>
        <v>-0.87779216897479317</v>
      </c>
      <c r="E1623" s="353">
        <v>9.0490292859493268E-3</v>
      </c>
    </row>
    <row r="1624" spans="2:5">
      <c r="B1624" s="375">
        <v>45233</v>
      </c>
      <c r="C1624" s="352">
        <v>2509.25</v>
      </c>
      <c r="D1624" s="351">
        <f t="shared" si="28"/>
        <v>13.958271236959762</v>
      </c>
      <c r="E1624" s="353">
        <v>9.0276660768858832E-3</v>
      </c>
    </row>
    <row r="1625" spans="2:5">
      <c r="B1625" s="375">
        <v>37480</v>
      </c>
      <c r="C1625" s="352">
        <v>167.75</v>
      </c>
      <c r="D1625" s="351">
        <f t="shared" si="28"/>
        <v>0.49643175735950051</v>
      </c>
      <c r="E1625" s="353">
        <v>9.0225563909774441E-3</v>
      </c>
    </row>
    <row r="1626" spans="2:5">
      <c r="B1626" s="375">
        <v>38225</v>
      </c>
      <c r="C1626" s="352">
        <v>112.1</v>
      </c>
      <c r="D1626" s="351">
        <f t="shared" si="28"/>
        <v>-0.95392330140984016</v>
      </c>
      <c r="E1626" s="353">
        <v>9.0009000900090012E-3</v>
      </c>
    </row>
    <row r="1627" spans="2:5">
      <c r="B1627" s="375">
        <v>44326</v>
      </c>
      <c r="C1627" s="352">
        <v>2432.9</v>
      </c>
      <c r="D1627" s="351">
        <f t="shared" si="28"/>
        <v>1.4102437091341391</v>
      </c>
      <c r="E1627" s="353">
        <v>8.9996682149967953E-3</v>
      </c>
    </row>
    <row r="1628" spans="2:5">
      <c r="B1628" s="375">
        <v>42872</v>
      </c>
      <c r="C1628" s="352">
        <v>1009.4</v>
      </c>
      <c r="D1628" s="351">
        <f t="shared" si="28"/>
        <v>4.2903563941299785</v>
      </c>
      <c r="E1628" s="353">
        <v>8.9964014394242307E-3</v>
      </c>
    </row>
    <row r="1629" spans="2:5">
      <c r="B1629" s="375">
        <v>37432</v>
      </c>
      <c r="C1629" s="352">
        <v>190.8</v>
      </c>
      <c r="D1629" s="351">
        <f t="shared" si="28"/>
        <v>-0.30643402399127589</v>
      </c>
      <c r="E1629" s="353">
        <v>8.9899524061344115E-3</v>
      </c>
    </row>
    <row r="1630" spans="2:5">
      <c r="B1630" s="375">
        <v>40667</v>
      </c>
      <c r="C1630" s="352">
        <v>275.10000000000002</v>
      </c>
      <c r="D1630" s="351">
        <f t="shared" si="28"/>
        <v>-0.5152422907488986</v>
      </c>
      <c r="E1630" s="353">
        <v>8.9858793324777021E-3</v>
      </c>
    </row>
    <row r="1631" spans="2:5">
      <c r="B1631" s="375">
        <v>41759</v>
      </c>
      <c r="C1631" s="352">
        <v>567.5</v>
      </c>
      <c r="D1631" s="351">
        <f t="shared" si="28"/>
        <v>1.3464957618358486</v>
      </c>
      <c r="E1631" s="353">
        <v>8.9785758734108878E-3</v>
      </c>
    </row>
    <row r="1632" spans="2:5">
      <c r="B1632" s="375">
        <v>40267</v>
      </c>
      <c r="C1632" s="352">
        <v>241.85</v>
      </c>
      <c r="D1632" s="351">
        <f t="shared" si="28"/>
        <v>-0.88717051551201309</v>
      </c>
      <c r="E1632" s="353">
        <v>8.9695452649145007E-3</v>
      </c>
    </row>
    <row r="1633" spans="2:5">
      <c r="B1633" s="375">
        <v>44090</v>
      </c>
      <c r="C1633" s="352">
        <v>2143.5</v>
      </c>
      <c r="D1633" s="351">
        <f t="shared" si="28"/>
        <v>0.15518309935059688</v>
      </c>
      <c r="E1633" s="353">
        <v>8.9670267598673456E-3</v>
      </c>
    </row>
    <row r="1634" spans="2:5">
      <c r="B1634" s="375">
        <v>43447</v>
      </c>
      <c r="C1634" s="352">
        <v>1855.55</v>
      </c>
      <c r="D1634" s="351">
        <f t="shared" si="28"/>
        <v>6.6422981878088958</v>
      </c>
      <c r="E1634" s="353">
        <v>8.9445924637050981E-3</v>
      </c>
    </row>
    <row r="1635" spans="2:5">
      <c r="B1635" s="375">
        <v>39045</v>
      </c>
      <c r="C1635" s="352">
        <v>242.8</v>
      </c>
      <c r="D1635" s="351">
        <f t="shared" si="28"/>
        <v>-0.61266650713886894</v>
      </c>
      <c r="E1635" s="353">
        <v>8.9341367130687955E-3</v>
      </c>
    </row>
    <row r="1636" spans="2:5">
      <c r="B1636" s="375">
        <v>41837</v>
      </c>
      <c r="C1636" s="352">
        <v>626.85</v>
      </c>
      <c r="D1636" s="351">
        <f t="shared" si="28"/>
        <v>-0.75284376540167575</v>
      </c>
      <c r="E1636" s="353">
        <v>8.9328826653791542E-3</v>
      </c>
    </row>
    <row r="1637" spans="2:5">
      <c r="B1637" s="375">
        <v>45180</v>
      </c>
      <c r="C1637" s="352">
        <v>2536.25</v>
      </c>
      <c r="D1637" s="351">
        <f t="shared" si="28"/>
        <v>11.815816068721576</v>
      </c>
      <c r="E1637" s="353">
        <v>8.9307025220780566E-3</v>
      </c>
    </row>
    <row r="1638" spans="2:5">
      <c r="B1638" s="375">
        <v>39317</v>
      </c>
      <c r="C1638" s="352">
        <v>197.9</v>
      </c>
      <c r="D1638" s="351">
        <f t="shared" si="28"/>
        <v>-0.88384446074834921</v>
      </c>
      <c r="E1638" s="353">
        <v>8.9217435635992864E-3</v>
      </c>
    </row>
    <row r="1639" spans="2:5">
      <c r="B1639" s="375">
        <v>43594</v>
      </c>
      <c r="C1639" s="352">
        <v>1703.75</v>
      </c>
      <c r="D1639" s="351">
        <f t="shared" si="28"/>
        <v>-2.3219148631216855E-2</v>
      </c>
      <c r="E1639" s="353">
        <v>8.9121809676081919E-3</v>
      </c>
    </row>
    <row r="1640" spans="2:5">
      <c r="B1640" s="375">
        <v>43326</v>
      </c>
      <c r="C1640" s="352">
        <v>1744.25</v>
      </c>
      <c r="D1640" s="351">
        <f t="shared" si="28"/>
        <v>1.1226041983571646</v>
      </c>
      <c r="E1640" s="353">
        <v>8.9076553778523835E-3</v>
      </c>
    </row>
    <row r="1641" spans="2:5">
      <c r="B1641" s="375">
        <v>42170</v>
      </c>
      <c r="C1641" s="352">
        <v>821.75</v>
      </c>
      <c r="D1641" s="351">
        <f t="shared" si="28"/>
        <v>-0.56209533452346061</v>
      </c>
      <c r="E1641" s="353">
        <v>8.9011663597298955E-3</v>
      </c>
    </row>
    <row r="1642" spans="2:5">
      <c r="B1642" s="375">
        <v>43703</v>
      </c>
      <c r="C1642" s="352">
        <v>1876.55</v>
      </c>
      <c r="D1642" s="351">
        <f t="shared" si="28"/>
        <v>7.4662756598240465</v>
      </c>
      <c r="E1642" s="353">
        <v>8.897849462365567E-3</v>
      </c>
    </row>
    <row r="1643" spans="2:5">
      <c r="B1643" s="375">
        <v>39097</v>
      </c>
      <c r="C1643" s="352">
        <v>221.65</v>
      </c>
      <c r="D1643" s="351">
        <f t="shared" si="28"/>
        <v>-0.90807481751824815</v>
      </c>
      <c r="E1643" s="353">
        <v>8.8757396449704925E-3</v>
      </c>
    </row>
    <row r="1644" spans="2:5">
      <c r="B1644" s="375">
        <v>44323</v>
      </c>
      <c r="C1644" s="352">
        <v>2411.1999999999998</v>
      </c>
      <c r="D1644" s="351">
        <f t="shared" si="28"/>
        <v>1.9419228892142506</v>
      </c>
      <c r="E1644" s="353">
        <v>8.8702928870292123E-3</v>
      </c>
    </row>
    <row r="1645" spans="2:5">
      <c r="B1645" s="375">
        <v>42513</v>
      </c>
      <c r="C1645" s="352">
        <v>819.6</v>
      </c>
      <c r="D1645" s="351">
        <f t="shared" si="28"/>
        <v>2.7778289928554973</v>
      </c>
      <c r="E1645" s="353">
        <v>8.8626292466765701E-3</v>
      </c>
    </row>
    <row r="1646" spans="2:5">
      <c r="B1646" s="375">
        <v>37238</v>
      </c>
      <c r="C1646" s="352">
        <v>216.95</v>
      </c>
      <c r="D1646" s="351">
        <f t="shared" si="28"/>
        <v>-0.48802359882005902</v>
      </c>
      <c r="E1646" s="353">
        <v>8.8351546152056603E-3</v>
      </c>
    </row>
    <row r="1647" spans="2:5">
      <c r="B1647" s="375">
        <v>41067</v>
      </c>
      <c r="C1647" s="352">
        <v>423.75</v>
      </c>
      <c r="D1647" s="351">
        <f t="shared" si="28"/>
        <v>-0.79618094802914796</v>
      </c>
      <c r="E1647" s="353">
        <v>8.8084751815259814E-3</v>
      </c>
    </row>
    <row r="1648" spans="2:5">
      <c r="B1648" s="375">
        <v>44099</v>
      </c>
      <c r="C1648" s="352">
        <v>2079.0500000000002</v>
      </c>
      <c r="D1648" s="351">
        <f t="shared" si="28"/>
        <v>9.3693266832917708</v>
      </c>
      <c r="E1648" s="353">
        <v>8.8068319666165708E-3</v>
      </c>
    </row>
    <row r="1649" spans="2:5">
      <c r="B1649" s="375">
        <v>37974</v>
      </c>
      <c r="C1649" s="352">
        <v>200.5</v>
      </c>
      <c r="D1649" s="351">
        <f t="shared" si="28"/>
        <v>-0.7134281426427499</v>
      </c>
      <c r="E1649" s="353">
        <v>8.8050314465408803E-3</v>
      </c>
    </row>
    <row r="1650" spans="2:5">
      <c r="B1650" s="375">
        <v>41855</v>
      </c>
      <c r="C1650" s="352">
        <v>699.65</v>
      </c>
      <c r="D1650" s="351">
        <f t="shared" si="28"/>
        <v>2.5861096873398255</v>
      </c>
      <c r="E1650" s="353">
        <v>8.795328382957282E-3</v>
      </c>
    </row>
    <row r="1651" spans="2:5">
      <c r="B1651" s="375">
        <v>38715</v>
      </c>
      <c r="C1651" s="352">
        <v>195.1</v>
      </c>
      <c r="D1651" s="351">
        <f t="shared" si="28"/>
        <v>-0.91669868921053754</v>
      </c>
      <c r="E1651" s="353">
        <v>8.790072388831378E-3</v>
      </c>
    </row>
    <row r="1652" spans="2:5">
      <c r="B1652" s="375">
        <v>45777</v>
      </c>
      <c r="C1652" s="352">
        <v>2342.1</v>
      </c>
      <c r="D1652" s="351">
        <f t="shared" si="28"/>
        <v>0.73443921946162116</v>
      </c>
      <c r="E1652" s="353">
        <v>8.786664943791227E-3</v>
      </c>
    </row>
    <row r="1653" spans="2:5">
      <c r="B1653" s="375">
        <v>43103</v>
      </c>
      <c r="C1653" s="352">
        <v>1350.35</v>
      </c>
      <c r="D1653" s="351">
        <f t="shared" si="28"/>
        <v>-0.47571439664544185</v>
      </c>
      <c r="E1653" s="353">
        <v>8.7778275810548347E-3</v>
      </c>
    </row>
    <row r="1654" spans="2:5">
      <c r="B1654" s="375">
        <v>45282</v>
      </c>
      <c r="C1654" s="352">
        <v>2575.6</v>
      </c>
      <c r="D1654" s="351">
        <f t="shared" si="28"/>
        <v>5.4909274193548381</v>
      </c>
      <c r="E1654" s="353">
        <v>8.7733040889864059E-3</v>
      </c>
    </row>
    <row r="1655" spans="2:5">
      <c r="B1655" s="375">
        <v>40914</v>
      </c>
      <c r="C1655" s="352">
        <v>396.8</v>
      </c>
      <c r="D1655" s="351">
        <f t="shared" si="28"/>
        <v>1.6506346025384104</v>
      </c>
      <c r="E1655" s="353">
        <v>8.7708147959831909E-3</v>
      </c>
    </row>
    <row r="1656" spans="2:5">
      <c r="B1656" s="375">
        <v>38337</v>
      </c>
      <c r="C1656" s="352">
        <v>149.69999999999999</v>
      </c>
      <c r="D1656" s="351">
        <f t="shared" si="28"/>
        <v>-0.89060216311020168</v>
      </c>
      <c r="E1656" s="353">
        <v>8.7601078167114758E-3</v>
      </c>
    </row>
    <row r="1657" spans="2:5">
      <c r="B1657" s="375">
        <v>43108</v>
      </c>
      <c r="C1657" s="352">
        <v>1368.4</v>
      </c>
      <c r="D1657" s="351">
        <f t="shared" si="28"/>
        <v>-0.36654013517266909</v>
      </c>
      <c r="E1657" s="353">
        <v>8.7353949356825302E-3</v>
      </c>
    </row>
    <row r="1658" spans="2:5">
      <c r="B1658" s="375">
        <v>43767</v>
      </c>
      <c r="C1658" s="352">
        <v>2160.1999999999998</v>
      </c>
      <c r="D1658" s="351">
        <f t="shared" si="28"/>
        <v>-3.3683739655558119E-2</v>
      </c>
      <c r="E1658" s="353">
        <v>8.7321970581367356E-3</v>
      </c>
    </row>
    <row r="1659" spans="2:5">
      <c r="B1659" s="375">
        <v>44237</v>
      </c>
      <c r="C1659" s="352">
        <v>2235.5</v>
      </c>
      <c r="D1659" s="351">
        <f t="shared" si="28"/>
        <v>1.95857596611964</v>
      </c>
      <c r="E1659" s="353">
        <v>8.6858432036097007E-3</v>
      </c>
    </row>
    <row r="1660" spans="2:5">
      <c r="B1660" s="375">
        <v>41893</v>
      </c>
      <c r="C1660" s="352">
        <v>755.6</v>
      </c>
      <c r="D1660" s="351">
        <f t="shared" si="28"/>
        <v>-0.7217865164402224</v>
      </c>
      <c r="E1660" s="353">
        <v>8.6770791616606596E-3</v>
      </c>
    </row>
    <row r="1661" spans="2:5">
      <c r="B1661" s="375">
        <v>45509</v>
      </c>
      <c r="C1661" s="352">
        <v>2715.9</v>
      </c>
      <c r="D1661" s="351">
        <f t="shared" si="28"/>
        <v>5.8548712771327622</v>
      </c>
      <c r="E1661" s="353">
        <v>8.6720766559580716E-3</v>
      </c>
    </row>
    <row r="1662" spans="2:5">
      <c r="B1662" s="375">
        <v>40896</v>
      </c>
      <c r="C1662" s="352">
        <v>396.2</v>
      </c>
      <c r="D1662" s="351">
        <f t="shared" si="28"/>
        <v>-0.25484295655444811</v>
      </c>
      <c r="E1662" s="353">
        <v>8.6558044806516726E-3</v>
      </c>
    </row>
    <row r="1663" spans="2:5">
      <c r="B1663" s="375">
        <v>41267</v>
      </c>
      <c r="C1663" s="352">
        <v>531.70000000000005</v>
      </c>
      <c r="D1663" s="351">
        <f t="shared" si="28"/>
        <v>1.4587283236994222</v>
      </c>
      <c r="E1663" s="353">
        <v>8.6313193588164056E-3</v>
      </c>
    </row>
    <row r="1664" spans="2:5">
      <c r="B1664" s="375">
        <v>39107</v>
      </c>
      <c r="C1664" s="352">
        <v>216.25</v>
      </c>
      <c r="D1664" s="351">
        <f t="shared" si="28"/>
        <v>-0.8912168620151919</v>
      </c>
      <c r="E1664" s="353">
        <v>8.628731343283555E-3</v>
      </c>
    </row>
    <row r="1665" spans="2:5">
      <c r="B1665" s="375">
        <v>43973</v>
      </c>
      <c r="C1665" s="352">
        <v>1987.9</v>
      </c>
      <c r="D1665" s="351">
        <f t="shared" si="28"/>
        <v>0.16797884841363109</v>
      </c>
      <c r="E1665" s="353">
        <v>8.6255010401339489E-3</v>
      </c>
    </row>
    <row r="1666" spans="2:5">
      <c r="B1666" s="375">
        <v>43598</v>
      </c>
      <c r="C1666" s="352">
        <v>1702</v>
      </c>
      <c r="D1666" s="351">
        <f t="shared" si="28"/>
        <v>4.93651900941751</v>
      </c>
      <c r="E1666" s="353">
        <v>8.6224777030430265E-3</v>
      </c>
    </row>
    <row r="1667" spans="2:5">
      <c r="B1667" s="375">
        <v>40143</v>
      </c>
      <c r="C1667" s="352">
        <v>286.7</v>
      </c>
      <c r="D1667" s="351">
        <f t="shared" si="28"/>
        <v>-0.86691115031102028</v>
      </c>
      <c r="E1667" s="353">
        <v>8.6191732629726948E-3</v>
      </c>
    </row>
    <row r="1668" spans="2:5">
      <c r="B1668" s="375">
        <v>44161</v>
      </c>
      <c r="C1668" s="352">
        <v>2154.1999999999998</v>
      </c>
      <c r="D1668" s="351">
        <f t="shared" si="28"/>
        <v>10.458510638297872</v>
      </c>
      <c r="E1668" s="353">
        <v>8.591427300606273E-3</v>
      </c>
    </row>
    <row r="1669" spans="2:5">
      <c r="B1669" s="375">
        <v>38740</v>
      </c>
      <c r="C1669" s="352">
        <v>188</v>
      </c>
      <c r="D1669" s="351">
        <f t="shared" si="28"/>
        <v>-0.21959319219593193</v>
      </c>
      <c r="E1669" s="353">
        <v>8.5836909871244323E-3</v>
      </c>
    </row>
    <row r="1670" spans="2:5">
      <c r="B1670" s="375">
        <v>37313</v>
      </c>
      <c r="C1670" s="352">
        <v>240.9</v>
      </c>
      <c r="D1670" s="351">
        <f t="shared" si="28"/>
        <v>-0.88105759498358305</v>
      </c>
      <c r="E1670" s="353">
        <v>8.5827925476240803E-3</v>
      </c>
    </row>
    <row r="1671" spans="2:5">
      <c r="B1671" s="375">
        <v>43809</v>
      </c>
      <c r="C1671" s="352">
        <v>2025.35</v>
      </c>
      <c r="D1671" s="351">
        <f t="shared" si="28"/>
        <v>0.50645245267581529</v>
      </c>
      <c r="E1671" s="353">
        <v>8.5650972287925793E-3</v>
      </c>
    </row>
    <row r="1672" spans="2:5">
      <c r="B1672" s="375">
        <v>43143</v>
      </c>
      <c r="C1672" s="352">
        <v>1344.45</v>
      </c>
      <c r="D1672" s="351">
        <f t="shared" si="28"/>
        <v>-0.50224912534014554</v>
      </c>
      <c r="E1672" s="353">
        <v>8.5518172611680661E-3</v>
      </c>
    </row>
    <row r="1673" spans="2:5">
      <c r="B1673" s="375">
        <v>45110</v>
      </c>
      <c r="C1673" s="352">
        <v>2701.05</v>
      </c>
      <c r="D1673" s="351">
        <f t="shared" ref="D1673:D1736" si="29">(C1673-C1674)/C1674</f>
        <v>9.6466298778084365</v>
      </c>
      <c r="E1673" s="353">
        <v>8.5506786401060766E-3</v>
      </c>
    </row>
    <row r="1674" spans="2:5">
      <c r="B1674" s="375">
        <v>39870</v>
      </c>
      <c r="C1674" s="352">
        <v>253.7</v>
      </c>
      <c r="D1674" s="351">
        <f t="shared" si="29"/>
        <v>-0.8917269487655507</v>
      </c>
      <c r="E1674" s="353">
        <v>8.5470085470084559E-3</v>
      </c>
    </row>
    <row r="1675" spans="2:5">
      <c r="B1675" s="375">
        <v>45428</v>
      </c>
      <c r="C1675" s="352">
        <v>2343.15</v>
      </c>
      <c r="D1675" s="351">
        <f t="shared" si="29"/>
        <v>9.7262531471732672</v>
      </c>
      <c r="E1675" s="353">
        <v>8.5438815477983498E-3</v>
      </c>
    </row>
    <row r="1676" spans="2:5">
      <c r="B1676" s="375">
        <v>38889</v>
      </c>
      <c r="C1676" s="352">
        <v>218.45</v>
      </c>
      <c r="D1676" s="351">
        <f t="shared" si="29"/>
        <v>-0.91905511811023632</v>
      </c>
      <c r="E1676" s="353">
        <v>8.5410895660202879E-3</v>
      </c>
    </row>
    <row r="1677" spans="2:5">
      <c r="B1677" s="375">
        <v>45091</v>
      </c>
      <c r="C1677" s="352">
        <v>2698.75</v>
      </c>
      <c r="D1677" s="351">
        <f t="shared" si="29"/>
        <v>-1.2397764701528105E-3</v>
      </c>
      <c r="E1677" s="353">
        <v>8.5391830785903466E-3</v>
      </c>
    </row>
    <row r="1678" spans="2:5">
      <c r="B1678" s="375">
        <v>44832</v>
      </c>
      <c r="C1678" s="352">
        <v>2702.1</v>
      </c>
      <c r="D1678" s="351">
        <f t="shared" si="29"/>
        <v>9.6110347535833487</v>
      </c>
      <c r="E1678" s="353">
        <v>8.5285061117849805E-3</v>
      </c>
    </row>
    <row r="1679" spans="2:5">
      <c r="B1679" s="375">
        <v>39720</v>
      </c>
      <c r="C1679" s="352">
        <v>254.65</v>
      </c>
      <c r="D1679" s="351">
        <f t="shared" si="29"/>
        <v>0.22722891566265063</v>
      </c>
      <c r="E1679" s="353">
        <v>8.514851485148538E-3</v>
      </c>
    </row>
    <row r="1680" spans="2:5">
      <c r="B1680" s="375">
        <v>39377</v>
      </c>
      <c r="C1680" s="352">
        <v>207.5</v>
      </c>
      <c r="D1680" s="351">
        <f t="shared" si="29"/>
        <v>-7.9618540696384965E-2</v>
      </c>
      <c r="E1680" s="353">
        <v>8.5054678007290396E-3</v>
      </c>
    </row>
    <row r="1681" spans="2:5">
      <c r="B1681" s="375">
        <v>40283</v>
      </c>
      <c r="C1681" s="352">
        <v>225.45</v>
      </c>
      <c r="D1681" s="351">
        <f t="shared" si="29"/>
        <v>2.6172052799271737E-2</v>
      </c>
      <c r="E1681" s="353">
        <v>8.4992171773651398E-3</v>
      </c>
    </row>
    <row r="1682" spans="2:5">
      <c r="B1682" s="375">
        <v>39094</v>
      </c>
      <c r="C1682" s="352">
        <v>219.7</v>
      </c>
      <c r="D1682" s="351">
        <f t="shared" si="29"/>
        <v>-5.220017256255402E-2</v>
      </c>
      <c r="E1682" s="353">
        <v>8.4920817075969449E-3</v>
      </c>
    </row>
    <row r="1683" spans="2:5">
      <c r="B1683" s="375">
        <v>38953</v>
      </c>
      <c r="C1683" s="352">
        <v>231.8</v>
      </c>
      <c r="D1683" s="351">
        <f t="shared" si="29"/>
        <v>-0.6102564102564102</v>
      </c>
      <c r="E1683" s="353">
        <v>8.4837937785513032E-3</v>
      </c>
    </row>
    <row r="1684" spans="2:5">
      <c r="B1684" s="375">
        <v>41607</v>
      </c>
      <c r="C1684" s="352">
        <v>594.75</v>
      </c>
      <c r="D1684" s="351">
        <f t="shared" si="29"/>
        <v>6.2433011789925059E-2</v>
      </c>
      <c r="E1684" s="353">
        <v>8.4781687155574392E-3</v>
      </c>
    </row>
    <row r="1685" spans="2:5">
      <c r="B1685" s="375">
        <v>41660</v>
      </c>
      <c r="C1685" s="352">
        <v>559.79999999999995</v>
      </c>
      <c r="D1685" s="351">
        <f t="shared" si="29"/>
        <v>6.7098741898589262E-2</v>
      </c>
      <c r="E1685" s="353">
        <v>8.4669428931722773E-3</v>
      </c>
    </row>
    <row r="1686" spans="2:5">
      <c r="B1686" s="375">
        <v>41234</v>
      </c>
      <c r="C1686" s="352">
        <v>524.6</v>
      </c>
      <c r="D1686" s="351">
        <f t="shared" si="29"/>
        <v>-0.44003842664247211</v>
      </c>
      <c r="E1686" s="353">
        <v>8.4582852748942266E-3</v>
      </c>
    </row>
    <row r="1687" spans="2:5">
      <c r="B1687" s="375">
        <v>42201</v>
      </c>
      <c r="C1687" s="352">
        <v>936.85</v>
      </c>
      <c r="D1687" s="351">
        <f t="shared" si="29"/>
        <v>4.0613182063749322</v>
      </c>
      <c r="E1687" s="353">
        <v>8.449946178686784E-3</v>
      </c>
    </row>
    <row r="1688" spans="2:5">
      <c r="B1688" s="375">
        <v>36850</v>
      </c>
      <c r="C1688" s="352">
        <v>185.1</v>
      </c>
      <c r="D1688" s="351">
        <f t="shared" si="29"/>
        <v>-0.34045964724746119</v>
      </c>
      <c r="E1688" s="353">
        <v>8.4445655134839717E-3</v>
      </c>
    </row>
    <row r="1689" spans="2:5">
      <c r="B1689" s="375">
        <v>40109</v>
      </c>
      <c r="C1689" s="352">
        <v>280.64999999999998</v>
      </c>
      <c r="D1689" s="351">
        <f t="shared" si="29"/>
        <v>0.3425017938292273</v>
      </c>
      <c r="E1689" s="353">
        <v>8.4441250449154362E-3</v>
      </c>
    </row>
    <row r="1690" spans="2:5">
      <c r="B1690" s="375">
        <v>39115</v>
      </c>
      <c r="C1690" s="352">
        <v>209.05</v>
      </c>
      <c r="D1690" s="351">
        <f t="shared" si="29"/>
        <v>6.0360131879279764E-2</v>
      </c>
      <c r="E1690" s="353">
        <v>8.4418716835504091E-3</v>
      </c>
    </row>
    <row r="1691" spans="2:5">
      <c r="B1691" s="375">
        <v>38029</v>
      </c>
      <c r="C1691" s="352">
        <v>197.15</v>
      </c>
      <c r="D1691" s="351">
        <f t="shared" si="29"/>
        <v>-0.90969057053205371</v>
      </c>
      <c r="E1691" s="353">
        <v>8.439897698209747E-3</v>
      </c>
    </row>
    <row r="1692" spans="2:5">
      <c r="B1692" s="375">
        <v>44659</v>
      </c>
      <c r="C1692" s="352">
        <v>2183.0500000000002</v>
      </c>
      <c r="D1692" s="351">
        <f t="shared" si="29"/>
        <v>8.3532562125107113</v>
      </c>
      <c r="E1692" s="353">
        <v>8.4303399852180341E-3</v>
      </c>
    </row>
    <row r="1693" spans="2:5">
      <c r="B1693" s="375">
        <v>37300</v>
      </c>
      <c r="C1693" s="352">
        <v>233.4</v>
      </c>
      <c r="D1693" s="351">
        <f t="shared" si="29"/>
        <v>-0.72537945640663615</v>
      </c>
      <c r="E1693" s="353">
        <v>8.4251458198315709E-3</v>
      </c>
    </row>
    <row r="1694" spans="2:5">
      <c r="B1694" s="375">
        <v>42426</v>
      </c>
      <c r="C1694" s="352">
        <v>849.9</v>
      </c>
      <c r="D1694" s="351">
        <f t="shared" si="29"/>
        <v>-0.63972022043238652</v>
      </c>
      <c r="E1694" s="353">
        <v>8.4242999525391826E-3</v>
      </c>
    </row>
    <row r="1695" spans="2:5">
      <c r="B1695" s="375">
        <v>44355</v>
      </c>
      <c r="C1695" s="352">
        <v>2359</v>
      </c>
      <c r="D1695" s="351">
        <f t="shared" si="29"/>
        <v>-0.1004251911453467</v>
      </c>
      <c r="E1695" s="353">
        <v>8.4213226178770639E-3</v>
      </c>
    </row>
    <row r="1696" spans="2:5">
      <c r="B1696" s="375">
        <v>44951</v>
      </c>
      <c r="C1696" s="352">
        <v>2622.35</v>
      </c>
      <c r="D1696" s="351">
        <f t="shared" si="29"/>
        <v>8.4806579898770789</v>
      </c>
      <c r="E1696" s="353">
        <v>8.4022303403191341E-3</v>
      </c>
    </row>
    <row r="1697" spans="2:5">
      <c r="B1697" s="375">
        <v>40134</v>
      </c>
      <c r="C1697" s="352">
        <v>276.60000000000002</v>
      </c>
      <c r="D1697" s="351">
        <f t="shared" si="29"/>
        <v>-0.87733652630878733</v>
      </c>
      <c r="E1697" s="353">
        <v>8.384979948961032E-3</v>
      </c>
    </row>
    <row r="1698" spans="2:5">
      <c r="B1698" s="375">
        <v>43888</v>
      </c>
      <c r="C1698" s="352">
        <v>2254.9499999999998</v>
      </c>
      <c r="D1698" s="351">
        <f t="shared" si="29"/>
        <v>-0.1576263588479212</v>
      </c>
      <c r="E1698" s="353">
        <v>8.3847598604775975E-3</v>
      </c>
    </row>
    <row r="1699" spans="2:5">
      <c r="B1699" s="375">
        <v>45121</v>
      </c>
      <c r="C1699" s="352">
        <v>2676.9</v>
      </c>
      <c r="D1699" s="351">
        <f t="shared" si="29"/>
        <v>-1.1721706385099588E-2</v>
      </c>
      <c r="E1699" s="353">
        <v>8.3625268391909723E-3</v>
      </c>
    </row>
    <row r="1700" spans="2:5">
      <c r="B1700" s="375">
        <v>44474</v>
      </c>
      <c r="C1700" s="352">
        <v>2708.65</v>
      </c>
      <c r="D1700" s="351">
        <f t="shared" si="29"/>
        <v>-3.2935842050769396E-2</v>
      </c>
      <c r="E1700" s="353">
        <v>8.3575310848039135E-3</v>
      </c>
    </row>
    <row r="1701" spans="2:5">
      <c r="B1701" s="375">
        <v>44447</v>
      </c>
      <c r="C1701" s="352">
        <v>2800.9</v>
      </c>
      <c r="D1701" s="351">
        <f t="shared" si="29"/>
        <v>0.11734317343173435</v>
      </c>
      <c r="E1701" s="353">
        <v>8.3522338625482504E-3</v>
      </c>
    </row>
    <row r="1702" spans="2:5">
      <c r="B1702" s="375">
        <v>45050</v>
      </c>
      <c r="C1702" s="352">
        <v>2506.75</v>
      </c>
      <c r="D1702" s="351">
        <f t="shared" si="29"/>
        <v>0.13204777925802158</v>
      </c>
      <c r="E1702" s="353">
        <v>8.3467417538214007E-3</v>
      </c>
    </row>
    <row r="1703" spans="2:5">
      <c r="B1703" s="375">
        <v>44061</v>
      </c>
      <c r="C1703" s="352">
        <v>2214.35</v>
      </c>
      <c r="D1703" s="351">
        <f t="shared" si="29"/>
        <v>3.0217035960770069</v>
      </c>
      <c r="E1703" s="353">
        <v>8.3331435987339664E-3</v>
      </c>
    </row>
    <row r="1704" spans="2:5">
      <c r="B1704" s="375">
        <v>41212</v>
      </c>
      <c r="C1704" s="352">
        <v>550.6</v>
      </c>
      <c r="D1704" s="351">
        <f t="shared" si="29"/>
        <v>-0.65279354269138601</v>
      </c>
      <c r="E1704" s="353">
        <v>8.3325702774472467E-3</v>
      </c>
    </row>
    <row r="1705" spans="2:5">
      <c r="B1705" s="375">
        <v>43250</v>
      </c>
      <c r="C1705" s="352">
        <v>1585.8</v>
      </c>
      <c r="D1705" s="351">
        <f t="shared" si="29"/>
        <v>-0.29002507163323782</v>
      </c>
      <c r="E1705" s="353">
        <v>8.3296242131365855E-3</v>
      </c>
    </row>
    <row r="1706" spans="2:5">
      <c r="B1706" s="375">
        <v>43886</v>
      </c>
      <c r="C1706" s="352">
        <v>2233.6</v>
      </c>
      <c r="D1706" s="351">
        <f t="shared" si="29"/>
        <v>7.7816001572636129</v>
      </c>
      <c r="E1706" s="353">
        <v>8.3290070649842309E-3</v>
      </c>
    </row>
    <row r="1707" spans="2:5">
      <c r="B1707" s="375">
        <v>39722</v>
      </c>
      <c r="C1707" s="352">
        <v>254.35</v>
      </c>
      <c r="D1707" s="351">
        <f t="shared" si="29"/>
        <v>0.1997641509433962</v>
      </c>
      <c r="E1707" s="353">
        <v>8.3250743310207907E-3</v>
      </c>
    </row>
    <row r="1708" spans="2:5">
      <c r="B1708" s="375">
        <v>39429</v>
      </c>
      <c r="C1708" s="352">
        <v>212</v>
      </c>
      <c r="D1708" s="351">
        <f t="shared" si="29"/>
        <v>2.8377395100654835E-2</v>
      </c>
      <c r="E1708" s="353">
        <v>8.3234244946492272E-3</v>
      </c>
    </row>
    <row r="1709" spans="2:5">
      <c r="B1709" s="375">
        <v>38877</v>
      </c>
      <c r="C1709" s="352">
        <v>206.15</v>
      </c>
      <c r="D1709" s="351">
        <f t="shared" si="29"/>
        <v>-0.75725640270827199</v>
      </c>
      <c r="E1709" s="353">
        <v>8.3149914404500713E-3</v>
      </c>
    </row>
    <row r="1710" spans="2:5">
      <c r="B1710" s="375">
        <v>42660</v>
      </c>
      <c r="C1710" s="352">
        <v>849.25</v>
      </c>
      <c r="D1710" s="351">
        <f t="shared" si="29"/>
        <v>-9.8077740016992376E-2</v>
      </c>
      <c r="E1710" s="353">
        <v>8.3110715345799946E-3</v>
      </c>
    </row>
    <row r="1711" spans="2:5">
      <c r="B1711" s="375">
        <v>42033</v>
      </c>
      <c r="C1711" s="352">
        <v>941.6</v>
      </c>
      <c r="D1711" s="351">
        <f t="shared" si="29"/>
        <v>0.11484726497750414</v>
      </c>
      <c r="E1711" s="353">
        <v>8.2989773518230975E-3</v>
      </c>
    </row>
    <row r="1712" spans="2:5">
      <c r="B1712" s="375">
        <v>42682</v>
      </c>
      <c r="C1712" s="352">
        <v>844.6</v>
      </c>
      <c r="D1712" s="351">
        <f t="shared" si="29"/>
        <v>-0.52093023255813953</v>
      </c>
      <c r="E1712" s="353">
        <v>8.2970214289978458E-3</v>
      </c>
    </row>
    <row r="1713" spans="2:5">
      <c r="B1713" s="375">
        <v>43315</v>
      </c>
      <c r="C1713" s="352">
        <v>1763</v>
      </c>
      <c r="D1713" s="351">
        <f t="shared" si="29"/>
        <v>-0.28849607522650683</v>
      </c>
      <c r="E1713" s="353">
        <v>8.2928224192164706E-3</v>
      </c>
    </row>
    <row r="1714" spans="2:5">
      <c r="B1714" s="375">
        <v>44881</v>
      </c>
      <c r="C1714" s="352">
        <v>2477.85</v>
      </c>
      <c r="D1714" s="351">
        <f t="shared" si="29"/>
        <v>10.283469945355192</v>
      </c>
      <c r="E1714" s="353">
        <v>8.2807731434384173E-3</v>
      </c>
    </row>
    <row r="1715" spans="2:5">
      <c r="B1715" s="375">
        <v>39384</v>
      </c>
      <c r="C1715" s="352">
        <v>219.6</v>
      </c>
      <c r="D1715" s="351">
        <f t="shared" si="29"/>
        <v>-0.85002048900423444</v>
      </c>
      <c r="E1715" s="353">
        <v>8.2644628099172758E-3</v>
      </c>
    </row>
    <row r="1716" spans="2:5">
      <c r="B1716" s="375">
        <v>43224</v>
      </c>
      <c r="C1716" s="352">
        <v>1464.2</v>
      </c>
      <c r="D1716" s="351">
        <f t="shared" si="29"/>
        <v>4.1995738636363633</v>
      </c>
      <c r="E1716" s="353">
        <v>8.2633246109351331E-3</v>
      </c>
    </row>
    <row r="1717" spans="2:5">
      <c r="B1717" s="375">
        <v>38811</v>
      </c>
      <c r="C1717" s="352">
        <v>281.60000000000002</v>
      </c>
      <c r="D1717" s="351">
        <f t="shared" si="29"/>
        <v>-0.88386431590885661</v>
      </c>
      <c r="E1717" s="353">
        <v>8.2348728965270721E-3</v>
      </c>
    </row>
    <row r="1718" spans="2:5">
      <c r="B1718" s="375">
        <v>44515</v>
      </c>
      <c r="C1718" s="352">
        <v>2424.75</v>
      </c>
      <c r="D1718" s="351">
        <f t="shared" si="29"/>
        <v>12.652871621621623</v>
      </c>
      <c r="E1718" s="353">
        <v>8.2330193974927482E-3</v>
      </c>
    </row>
    <row r="1719" spans="2:5">
      <c r="B1719" s="375">
        <v>38611</v>
      </c>
      <c r="C1719" s="352">
        <v>177.6</v>
      </c>
      <c r="D1719" s="351">
        <f t="shared" si="29"/>
        <v>-0.90301441677588468</v>
      </c>
      <c r="E1719" s="353">
        <v>8.231620777746175E-3</v>
      </c>
    </row>
    <row r="1720" spans="2:5">
      <c r="B1720" s="375">
        <v>43725</v>
      </c>
      <c r="C1720" s="352">
        <v>1831.2</v>
      </c>
      <c r="D1720" s="351">
        <f t="shared" si="29"/>
        <v>9.6372349695033392</v>
      </c>
      <c r="E1720" s="353">
        <v>8.2034906127842824E-3</v>
      </c>
    </row>
    <row r="1721" spans="2:5">
      <c r="B1721" s="375">
        <v>37543</v>
      </c>
      <c r="C1721" s="352">
        <v>172.15</v>
      </c>
      <c r="D1721" s="351">
        <f t="shared" si="29"/>
        <v>-0.79869028825352284</v>
      </c>
      <c r="E1721" s="353">
        <v>8.1991215226940306E-3</v>
      </c>
    </row>
    <row r="1722" spans="2:5">
      <c r="B1722" s="375">
        <v>42522</v>
      </c>
      <c r="C1722" s="352">
        <v>855.15</v>
      </c>
      <c r="D1722" s="351">
        <f t="shared" si="29"/>
        <v>-0.53373681197350131</v>
      </c>
      <c r="E1722" s="353">
        <v>8.1938222117424325E-3</v>
      </c>
    </row>
    <row r="1723" spans="2:5">
      <c r="B1723" s="375">
        <v>43717</v>
      </c>
      <c r="C1723" s="352">
        <v>1834.05</v>
      </c>
      <c r="D1723" s="351">
        <f t="shared" si="29"/>
        <v>4.8927652273377156E-2</v>
      </c>
      <c r="E1723" s="353">
        <v>8.1906384850066582E-3</v>
      </c>
    </row>
    <row r="1724" spans="2:5">
      <c r="B1724" s="375">
        <v>43314</v>
      </c>
      <c r="C1724" s="352">
        <v>1748.5</v>
      </c>
      <c r="D1724" s="351">
        <f t="shared" si="29"/>
        <v>-0.25296932410493034</v>
      </c>
      <c r="E1724" s="353">
        <v>8.1877414518826304E-3</v>
      </c>
    </row>
    <row r="1725" spans="2:5">
      <c r="B1725" s="375">
        <v>44538</v>
      </c>
      <c r="C1725" s="352">
        <v>2340.6</v>
      </c>
      <c r="D1725" s="351">
        <f t="shared" si="29"/>
        <v>2.1129139513233142</v>
      </c>
      <c r="E1725" s="353">
        <v>8.1840110268780152E-3</v>
      </c>
    </row>
    <row r="1726" spans="2:5">
      <c r="B1726" s="375">
        <v>41891</v>
      </c>
      <c r="C1726" s="352">
        <v>751.9</v>
      </c>
      <c r="D1726" s="351">
        <f t="shared" si="29"/>
        <v>1.7714706966457794</v>
      </c>
      <c r="E1726" s="353">
        <v>8.1791364977205992E-3</v>
      </c>
    </row>
    <row r="1727" spans="2:5">
      <c r="B1727" s="375">
        <v>40627</v>
      </c>
      <c r="C1727" s="352">
        <v>271.3</v>
      </c>
      <c r="D1727" s="351">
        <f t="shared" si="29"/>
        <v>-0.89194678986777121</v>
      </c>
      <c r="E1727" s="353">
        <v>8.1753994797472626E-3</v>
      </c>
    </row>
    <row r="1728" spans="2:5">
      <c r="B1728" s="375">
        <v>45042</v>
      </c>
      <c r="C1728" s="352">
        <v>2510.8000000000002</v>
      </c>
      <c r="D1728" s="351">
        <f t="shared" si="29"/>
        <v>0.21078265901528687</v>
      </c>
      <c r="E1728" s="353">
        <v>8.1712140376238689E-3</v>
      </c>
    </row>
    <row r="1729" spans="2:5">
      <c r="B1729" s="375">
        <v>43854</v>
      </c>
      <c r="C1729" s="352">
        <v>2073.6999999999998</v>
      </c>
      <c r="D1729" s="351">
        <f t="shared" si="29"/>
        <v>-0.26349623526069049</v>
      </c>
      <c r="E1729" s="353">
        <v>8.1676309008701081E-3</v>
      </c>
    </row>
    <row r="1730" spans="2:5">
      <c r="B1730" s="375">
        <v>45527</v>
      </c>
      <c r="C1730" s="352">
        <v>2815.6</v>
      </c>
      <c r="D1730" s="351">
        <f t="shared" si="29"/>
        <v>17.998650472334685</v>
      </c>
      <c r="E1730" s="353">
        <v>8.1638498997420959E-3</v>
      </c>
    </row>
    <row r="1731" spans="2:5">
      <c r="B1731" s="375">
        <v>38085</v>
      </c>
      <c r="C1731" s="352">
        <v>148.19999999999999</v>
      </c>
      <c r="D1731" s="351">
        <f t="shared" si="29"/>
        <v>-0.38480697384806978</v>
      </c>
      <c r="E1731" s="353">
        <v>8.1632653061223717E-3</v>
      </c>
    </row>
    <row r="1732" spans="2:5">
      <c r="B1732" s="375">
        <v>38968</v>
      </c>
      <c r="C1732" s="352">
        <v>240.9</v>
      </c>
      <c r="D1732" s="351">
        <f t="shared" si="29"/>
        <v>-0.17088280846670109</v>
      </c>
      <c r="E1732" s="353">
        <v>8.1607030759573845E-3</v>
      </c>
    </row>
    <row r="1733" spans="2:5">
      <c r="B1733" s="375">
        <v>38835</v>
      </c>
      <c r="C1733" s="352">
        <v>290.55</v>
      </c>
      <c r="D1733" s="351">
        <f t="shared" si="29"/>
        <v>-0.30903686087990484</v>
      </c>
      <c r="E1733" s="353">
        <v>8.1540596807773164E-3</v>
      </c>
    </row>
    <row r="1734" spans="2:5">
      <c r="B1734" s="375">
        <v>41023</v>
      </c>
      <c r="C1734" s="352">
        <v>420.5</v>
      </c>
      <c r="D1734" s="351">
        <f t="shared" si="29"/>
        <v>1.3439241917502787</v>
      </c>
      <c r="E1734" s="353">
        <v>8.1515224166865911E-3</v>
      </c>
    </row>
    <row r="1735" spans="2:5">
      <c r="B1735" s="375">
        <v>37491</v>
      </c>
      <c r="C1735" s="352">
        <v>179.4</v>
      </c>
      <c r="D1735" s="351">
        <f t="shared" si="29"/>
        <v>-0.92461709771624256</v>
      </c>
      <c r="E1735" s="353">
        <v>8.1483562798539879E-3</v>
      </c>
    </row>
    <row r="1736" spans="2:5">
      <c r="B1736" s="375">
        <v>44313</v>
      </c>
      <c r="C1736" s="352">
        <v>2379.85</v>
      </c>
      <c r="D1736" s="351">
        <f t="shared" si="29"/>
        <v>2.3327313381492951E-2</v>
      </c>
      <c r="E1736" s="353">
        <v>8.1333531018998231E-3</v>
      </c>
    </row>
    <row r="1737" spans="2:5">
      <c r="B1737" s="375">
        <v>44560</v>
      </c>
      <c r="C1737" s="352">
        <v>2325.6</v>
      </c>
      <c r="D1737" s="351">
        <f t="shared" ref="D1737:D1800" si="30">(C1737-C1738)/C1738</f>
        <v>0.37272378478883206</v>
      </c>
      <c r="E1737" s="353">
        <v>8.1279667078483653E-3</v>
      </c>
    </row>
    <row r="1738" spans="2:5">
      <c r="B1738" s="375">
        <v>43565</v>
      </c>
      <c r="C1738" s="352">
        <v>1694.15</v>
      </c>
      <c r="D1738" s="351">
        <f t="shared" si="30"/>
        <v>-0.33446602895248573</v>
      </c>
      <c r="E1738" s="353">
        <v>8.1225825647129376E-3</v>
      </c>
    </row>
    <row r="1739" spans="2:5">
      <c r="B1739" s="375">
        <v>45260</v>
      </c>
      <c r="C1739" s="352">
        <v>2545.5500000000002</v>
      </c>
      <c r="D1739" s="351">
        <f t="shared" si="30"/>
        <v>1.7504592112371693</v>
      </c>
      <c r="E1739" s="353">
        <v>8.1186511158194887E-3</v>
      </c>
    </row>
    <row r="1740" spans="2:5">
      <c r="B1740" s="375">
        <v>42587</v>
      </c>
      <c r="C1740" s="352">
        <v>925.5</v>
      </c>
      <c r="D1740" s="351">
        <f t="shared" si="30"/>
        <v>2.7243460764587524</v>
      </c>
      <c r="E1740" s="353">
        <v>8.1150264146833458E-3</v>
      </c>
    </row>
    <row r="1741" spans="2:5">
      <c r="B1741" s="375">
        <v>37315</v>
      </c>
      <c r="C1741" s="352">
        <v>248.5</v>
      </c>
      <c r="D1741" s="351">
        <f t="shared" si="30"/>
        <v>-0.60401561628555489</v>
      </c>
      <c r="E1741" s="353">
        <v>8.1135902636916835E-3</v>
      </c>
    </row>
    <row r="1742" spans="2:5">
      <c r="B1742" s="375">
        <v>41841</v>
      </c>
      <c r="C1742" s="352">
        <v>627.54999999999995</v>
      </c>
      <c r="D1742" s="351">
        <f t="shared" si="30"/>
        <v>-0.7342466333530957</v>
      </c>
      <c r="E1742" s="353">
        <v>8.1124497991967148E-3</v>
      </c>
    </row>
    <row r="1743" spans="2:5">
      <c r="B1743" s="375">
        <v>44405</v>
      </c>
      <c r="C1743" s="352">
        <v>2361.4</v>
      </c>
      <c r="D1743" s="351">
        <f t="shared" si="30"/>
        <v>8.7377319587628861</v>
      </c>
      <c r="E1743" s="353">
        <v>8.111338797814208E-3</v>
      </c>
    </row>
    <row r="1744" spans="2:5">
      <c r="B1744" s="375">
        <v>40227</v>
      </c>
      <c r="C1744" s="352">
        <v>242.5</v>
      </c>
      <c r="D1744" s="351">
        <f t="shared" si="30"/>
        <v>-0.85667001595838999</v>
      </c>
      <c r="E1744" s="353">
        <v>8.106422781126537E-3</v>
      </c>
    </row>
    <row r="1745" spans="2:5">
      <c r="B1745" s="375">
        <v>43290</v>
      </c>
      <c r="C1745" s="352">
        <v>1691.9</v>
      </c>
      <c r="D1745" s="351">
        <f t="shared" si="30"/>
        <v>9.4535063330244071</v>
      </c>
      <c r="E1745" s="353">
        <v>8.1034380027409508E-3</v>
      </c>
    </row>
    <row r="1746" spans="2:5">
      <c r="B1746" s="375">
        <v>38574</v>
      </c>
      <c r="C1746" s="352">
        <v>161.85</v>
      </c>
      <c r="D1746" s="351">
        <f t="shared" si="30"/>
        <v>-0.93930018001800186</v>
      </c>
      <c r="E1746" s="353">
        <v>8.0971659919027265E-3</v>
      </c>
    </row>
    <row r="1747" spans="2:5">
      <c r="B1747" s="375">
        <v>44434</v>
      </c>
      <c r="C1747" s="352">
        <v>2666.4</v>
      </c>
      <c r="D1747" s="351">
        <f t="shared" si="30"/>
        <v>3.6505624836487311</v>
      </c>
      <c r="E1747" s="353">
        <v>8.0907372400756492E-3</v>
      </c>
    </row>
    <row r="1748" spans="2:5">
      <c r="B1748" s="375">
        <v>41638</v>
      </c>
      <c r="C1748" s="352">
        <v>573.35</v>
      </c>
      <c r="D1748" s="351">
        <f t="shared" si="30"/>
        <v>0.39264027204274965</v>
      </c>
      <c r="E1748" s="353">
        <v>8.0879120879121282E-3</v>
      </c>
    </row>
    <row r="1749" spans="2:5">
      <c r="B1749" s="375">
        <v>40900</v>
      </c>
      <c r="C1749" s="352">
        <v>411.7</v>
      </c>
      <c r="D1749" s="351">
        <f t="shared" si="30"/>
        <v>2.1284194528875382</v>
      </c>
      <c r="E1749" s="353">
        <v>8.0803134182174628E-3</v>
      </c>
    </row>
    <row r="1750" spans="2:5">
      <c r="B1750" s="375">
        <v>38485</v>
      </c>
      <c r="C1750" s="352">
        <v>131.6</v>
      </c>
      <c r="D1750" s="351">
        <f t="shared" si="30"/>
        <v>-0.41731237547044497</v>
      </c>
      <c r="E1750" s="353">
        <v>8.0428954423591176E-3</v>
      </c>
    </row>
    <row r="1751" spans="2:5">
      <c r="B1751" s="375">
        <v>39366</v>
      </c>
      <c r="C1751" s="352">
        <v>225.85</v>
      </c>
      <c r="D1751" s="351">
        <f t="shared" si="30"/>
        <v>-0.28061793279184583</v>
      </c>
      <c r="E1751" s="353">
        <v>8.0339209997767596E-3</v>
      </c>
    </row>
    <row r="1752" spans="2:5">
      <c r="B1752" s="375">
        <v>40707</v>
      </c>
      <c r="C1752" s="352">
        <v>313.95</v>
      </c>
      <c r="D1752" s="351">
        <f t="shared" si="30"/>
        <v>1.1726643598615916</v>
      </c>
      <c r="E1752" s="353">
        <v>8.0269706212875262E-3</v>
      </c>
    </row>
    <row r="1753" spans="2:5">
      <c r="B1753" s="375">
        <v>38470</v>
      </c>
      <c r="C1753" s="352">
        <v>144.5</v>
      </c>
      <c r="D1753" s="351">
        <f t="shared" si="30"/>
        <v>-0.37889533634214489</v>
      </c>
      <c r="E1753" s="353">
        <v>8.0223229856993764E-3</v>
      </c>
    </row>
    <row r="1754" spans="2:5">
      <c r="B1754" s="375">
        <v>39965</v>
      </c>
      <c r="C1754" s="352">
        <v>232.65</v>
      </c>
      <c r="D1754" s="351">
        <f t="shared" si="30"/>
        <v>0.12039489525644112</v>
      </c>
      <c r="E1754" s="353">
        <v>8.0155979202772721E-3</v>
      </c>
    </row>
    <row r="1755" spans="2:5">
      <c r="B1755" s="375">
        <v>39422</v>
      </c>
      <c r="C1755" s="352">
        <v>207.65</v>
      </c>
      <c r="D1755" s="351">
        <f t="shared" si="30"/>
        <v>0.31841269841269842</v>
      </c>
      <c r="E1755" s="353">
        <v>8.0097087378641057E-3</v>
      </c>
    </row>
    <row r="1756" spans="2:5">
      <c r="B1756" s="375">
        <v>38082</v>
      </c>
      <c r="C1756" s="352">
        <v>157.5</v>
      </c>
      <c r="D1756" s="351">
        <f t="shared" si="30"/>
        <v>-0.91176470588235292</v>
      </c>
      <c r="E1756" s="353">
        <v>8.0000000000000002E-3</v>
      </c>
    </row>
    <row r="1757" spans="2:5">
      <c r="B1757" s="375">
        <v>43474</v>
      </c>
      <c r="C1757" s="352">
        <v>1785</v>
      </c>
      <c r="D1757" s="351">
        <f t="shared" si="30"/>
        <v>9.880829015544041</v>
      </c>
      <c r="E1757" s="353">
        <v>7.9905130304656468E-3</v>
      </c>
    </row>
    <row r="1758" spans="2:5">
      <c r="B1758" s="375">
        <v>38533</v>
      </c>
      <c r="C1758" s="352">
        <v>164.05</v>
      </c>
      <c r="D1758" s="351">
        <f t="shared" si="30"/>
        <v>-0.26143526021970104</v>
      </c>
      <c r="E1758" s="353">
        <v>7.9877112135177345E-3</v>
      </c>
    </row>
    <row r="1759" spans="2:5">
      <c r="B1759" s="375">
        <v>36670</v>
      </c>
      <c r="C1759" s="352">
        <v>222.12</v>
      </c>
      <c r="D1759" s="351">
        <f t="shared" si="30"/>
        <v>0.67448171880889551</v>
      </c>
      <c r="E1759" s="353">
        <v>7.9869304774005754E-3</v>
      </c>
    </row>
    <row r="1760" spans="2:5">
      <c r="B1760" s="375">
        <v>38488</v>
      </c>
      <c r="C1760" s="352">
        <v>132.65</v>
      </c>
      <c r="D1760" s="351">
        <f t="shared" si="30"/>
        <v>-0.94128712433054484</v>
      </c>
      <c r="E1760" s="353">
        <v>7.9787234042554053E-3</v>
      </c>
    </row>
    <row r="1761" spans="2:5">
      <c r="B1761" s="375">
        <v>45713</v>
      </c>
      <c r="C1761" s="352">
        <v>2259.3000000000002</v>
      </c>
      <c r="D1761" s="351">
        <f t="shared" si="30"/>
        <v>7.9141842572499517</v>
      </c>
      <c r="E1761" s="353">
        <v>7.9635949943118803E-3</v>
      </c>
    </row>
    <row r="1762" spans="2:5">
      <c r="B1762" s="375">
        <v>40392</v>
      </c>
      <c r="C1762" s="352">
        <v>253.45</v>
      </c>
      <c r="D1762" s="351">
        <f t="shared" si="30"/>
        <v>0.48086473853345008</v>
      </c>
      <c r="E1762" s="353">
        <v>7.9538675681049918E-3</v>
      </c>
    </row>
    <row r="1763" spans="2:5">
      <c r="B1763" s="375">
        <v>37813</v>
      </c>
      <c r="C1763" s="352">
        <v>171.15</v>
      </c>
      <c r="D1763" s="351">
        <f t="shared" si="30"/>
        <v>-0.88706697459584294</v>
      </c>
      <c r="E1763" s="353">
        <v>7.9505300353356553E-3</v>
      </c>
    </row>
    <row r="1764" spans="2:5">
      <c r="B1764" s="375">
        <v>43235</v>
      </c>
      <c r="C1764" s="352">
        <v>1515.5</v>
      </c>
      <c r="D1764" s="351">
        <f t="shared" si="30"/>
        <v>0.62293853073463279</v>
      </c>
      <c r="E1764" s="353">
        <v>7.9478567390509434E-3</v>
      </c>
    </row>
    <row r="1765" spans="2:5">
      <c r="B1765" s="375">
        <v>42104</v>
      </c>
      <c r="C1765" s="352">
        <v>933.8</v>
      </c>
      <c r="D1765" s="351">
        <f t="shared" si="30"/>
        <v>-0.62920902160101655</v>
      </c>
      <c r="E1765" s="353">
        <v>7.9335096335473136E-3</v>
      </c>
    </row>
    <row r="1766" spans="2:5">
      <c r="B1766" s="375">
        <v>45880</v>
      </c>
      <c r="C1766" s="352">
        <v>2518.4</v>
      </c>
      <c r="D1766" s="351">
        <f t="shared" si="30"/>
        <v>3.7086098906235394</v>
      </c>
      <c r="E1766" s="353">
        <v>7.9244376851037319E-3</v>
      </c>
    </row>
    <row r="1767" spans="2:5">
      <c r="B1767" s="375">
        <v>41253</v>
      </c>
      <c r="C1767" s="352">
        <v>534.85</v>
      </c>
      <c r="D1767" s="351">
        <f t="shared" si="30"/>
        <v>-1.2554232437921083E-2</v>
      </c>
      <c r="E1767" s="353">
        <v>7.9148214453972406E-3</v>
      </c>
    </row>
    <row r="1768" spans="2:5">
      <c r="B1768" s="375">
        <v>41240</v>
      </c>
      <c r="C1768" s="352">
        <v>541.65</v>
      </c>
      <c r="D1768" s="351">
        <f t="shared" si="30"/>
        <v>0.1484151383441111</v>
      </c>
      <c r="E1768" s="353">
        <v>7.9084480833643469E-3</v>
      </c>
    </row>
    <row r="1769" spans="2:5">
      <c r="B1769" s="375">
        <v>41375</v>
      </c>
      <c r="C1769" s="352">
        <v>471.65</v>
      </c>
      <c r="D1769" s="351">
        <f t="shared" si="30"/>
        <v>-0.79844447768210081</v>
      </c>
      <c r="E1769" s="353">
        <v>7.906827652526956E-3</v>
      </c>
    </row>
    <row r="1770" spans="2:5">
      <c r="B1770" s="375">
        <v>44347</v>
      </c>
      <c r="C1770" s="352">
        <v>2340.0500000000002</v>
      </c>
      <c r="D1770" s="351">
        <f t="shared" si="30"/>
        <v>1.133719339837695</v>
      </c>
      <c r="E1770" s="353">
        <v>7.9036912607142896E-3</v>
      </c>
    </row>
    <row r="1771" spans="2:5">
      <c r="B1771" s="375">
        <v>42921</v>
      </c>
      <c r="C1771" s="352">
        <v>1096.7</v>
      </c>
      <c r="D1771" s="351">
        <f t="shared" si="30"/>
        <v>3.4079581993569135</v>
      </c>
      <c r="E1771" s="353">
        <v>7.9036853230402878E-3</v>
      </c>
    </row>
    <row r="1772" spans="2:5">
      <c r="B1772" s="375">
        <v>39703</v>
      </c>
      <c r="C1772" s="352">
        <v>248.8</v>
      </c>
      <c r="D1772" s="351">
        <f t="shared" si="30"/>
        <v>-0.8593197817421051</v>
      </c>
      <c r="E1772" s="353">
        <v>7.8995341300385543E-3</v>
      </c>
    </row>
    <row r="1773" spans="2:5">
      <c r="B1773" s="375">
        <v>43518</v>
      </c>
      <c r="C1773" s="352">
        <v>1768.55</v>
      </c>
      <c r="D1773" s="351">
        <f t="shared" si="30"/>
        <v>0.3506567893691766</v>
      </c>
      <c r="E1773" s="353">
        <v>7.8930871374023534E-3</v>
      </c>
    </row>
    <row r="1774" spans="2:5">
      <c r="B1774" s="375">
        <v>43178</v>
      </c>
      <c r="C1774" s="352">
        <v>1309.4000000000001</v>
      </c>
      <c r="D1774" s="351">
        <f t="shared" si="30"/>
        <v>-0.44255944145256382</v>
      </c>
      <c r="E1774" s="353">
        <v>7.8897740830543035E-3</v>
      </c>
    </row>
    <row r="1775" spans="2:5">
      <c r="B1775" s="375">
        <v>44711</v>
      </c>
      <c r="C1775" s="352">
        <v>2348.9499999999998</v>
      </c>
      <c r="D1775" s="351">
        <f t="shared" si="30"/>
        <v>1.565196024898984</v>
      </c>
      <c r="E1775" s="353">
        <v>7.8735089676477774E-3</v>
      </c>
    </row>
    <row r="1776" spans="2:5">
      <c r="B1776" s="375">
        <v>42845</v>
      </c>
      <c r="C1776" s="352">
        <v>915.7</v>
      </c>
      <c r="D1776" s="351">
        <f t="shared" si="30"/>
        <v>2.7621199671322927</v>
      </c>
      <c r="E1776" s="353">
        <v>7.8696824610644343E-3</v>
      </c>
    </row>
    <row r="1777" spans="2:5">
      <c r="B1777" s="375">
        <v>39679</v>
      </c>
      <c r="C1777" s="352">
        <v>243.4</v>
      </c>
      <c r="D1777" s="351">
        <f t="shared" si="30"/>
        <v>-0.86144475436898726</v>
      </c>
      <c r="E1777" s="353">
        <v>7.8674948240165868E-3</v>
      </c>
    </row>
    <row r="1778" spans="2:5">
      <c r="B1778" s="375">
        <v>43494</v>
      </c>
      <c r="C1778" s="352">
        <v>1756.7</v>
      </c>
      <c r="D1778" s="351">
        <f t="shared" si="30"/>
        <v>12.041573867854492</v>
      </c>
      <c r="E1778" s="353">
        <v>7.860011474469332E-3</v>
      </c>
    </row>
    <row r="1779" spans="2:5">
      <c r="B1779" s="375">
        <v>38435</v>
      </c>
      <c r="C1779" s="352">
        <v>134.69999999999999</v>
      </c>
      <c r="D1779" s="351">
        <f t="shared" si="30"/>
        <v>-0.54369918699186992</v>
      </c>
      <c r="E1779" s="353">
        <v>7.8563411896743953E-3</v>
      </c>
    </row>
    <row r="1780" spans="2:5">
      <c r="B1780" s="375">
        <v>36721</v>
      </c>
      <c r="C1780" s="352">
        <v>295.2</v>
      </c>
      <c r="D1780" s="351">
        <f t="shared" si="30"/>
        <v>0.48304446119065547</v>
      </c>
      <c r="E1780" s="353">
        <v>7.8525093888699611E-3</v>
      </c>
    </row>
    <row r="1781" spans="2:5">
      <c r="B1781" s="375">
        <v>39268</v>
      </c>
      <c r="C1781" s="352">
        <v>199.05</v>
      </c>
      <c r="D1781" s="351">
        <f t="shared" si="30"/>
        <v>-0.88393247616548587</v>
      </c>
      <c r="E1781" s="353">
        <v>7.8481012658228426E-3</v>
      </c>
    </row>
    <row r="1782" spans="2:5">
      <c r="B1782" s="375">
        <v>43535</v>
      </c>
      <c r="C1782" s="352">
        <v>1714.95</v>
      </c>
      <c r="D1782" s="351">
        <f t="shared" si="30"/>
        <v>1.0684477143890967</v>
      </c>
      <c r="E1782" s="353">
        <v>7.8455571227081192E-3</v>
      </c>
    </row>
    <row r="1783" spans="2:5">
      <c r="B1783" s="375">
        <v>42160</v>
      </c>
      <c r="C1783" s="352">
        <v>829.1</v>
      </c>
      <c r="D1783" s="351">
        <f t="shared" si="30"/>
        <v>-0.64468919411172299</v>
      </c>
      <c r="E1783" s="353">
        <v>7.8405154075245186E-3</v>
      </c>
    </row>
    <row r="1784" spans="2:5">
      <c r="B1784" s="375">
        <v>44183</v>
      </c>
      <c r="C1784" s="352">
        <v>2333.4499999999998</v>
      </c>
      <c r="D1784" s="351">
        <f t="shared" si="30"/>
        <v>-0.10611197303146967</v>
      </c>
      <c r="E1784" s="353">
        <v>7.839156912710938E-3</v>
      </c>
    </row>
    <row r="1785" spans="2:5">
      <c r="B1785" s="375">
        <v>45483</v>
      </c>
      <c r="C1785" s="352">
        <v>2610.4499999999998</v>
      </c>
      <c r="D1785" s="351">
        <f t="shared" si="30"/>
        <v>0.41945569723498538</v>
      </c>
      <c r="E1785" s="353">
        <v>7.8373839352932177E-3</v>
      </c>
    </row>
    <row r="1786" spans="2:5">
      <c r="B1786" s="375">
        <v>43691</v>
      </c>
      <c r="C1786" s="352">
        <v>1839.05</v>
      </c>
      <c r="D1786" s="351">
        <f t="shared" si="30"/>
        <v>1.2468540012217471</v>
      </c>
      <c r="E1786" s="353">
        <v>7.8366899575284029E-3</v>
      </c>
    </row>
    <row r="1787" spans="2:5">
      <c r="B1787" s="375">
        <v>42305</v>
      </c>
      <c r="C1787" s="352">
        <v>818.5</v>
      </c>
      <c r="D1787" s="351">
        <f t="shared" si="30"/>
        <v>-0.66171395507429065</v>
      </c>
      <c r="E1787" s="353">
        <v>7.8187526934679844E-3</v>
      </c>
    </row>
    <row r="1788" spans="2:5">
      <c r="B1788" s="375">
        <v>45358</v>
      </c>
      <c r="C1788" s="352">
        <v>2419.5500000000002</v>
      </c>
      <c r="D1788" s="351">
        <f t="shared" si="30"/>
        <v>2.597209854556248E-2</v>
      </c>
      <c r="E1788" s="353">
        <v>7.8098967010996325E-3</v>
      </c>
    </row>
    <row r="1789" spans="2:5">
      <c r="B1789" s="375">
        <v>44348</v>
      </c>
      <c r="C1789" s="352">
        <v>2358.3000000000002</v>
      </c>
      <c r="D1789" s="351">
        <f t="shared" si="30"/>
        <v>9.6903898458748881</v>
      </c>
      <c r="E1789" s="353">
        <v>7.798978654302258E-3</v>
      </c>
    </row>
    <row r="1790" spans="2:5">
      <c r="B1790" s="375">
        <v>39353</v>
      </c>
      <c r="C1790" s="352">
        <v>220.6</v>
      </c>
      <c r="D1790" s="351">
        <f t="shared" si="30"/>
        <v>0.21342134213421332</v>
      </c>
      <c r="E1790" s="353">
        <v>7.7661032434901264E-3</v>
      </c>
    </row>
    <row r="1791" spans="2:5">
      <c r="B1791" s="375">
        <v>37609</v>
      </c>
      <c r="C1791" s="352">
        <v>181.8</v>
      </c>
      <c r="D1791" s="351">
        <f t="shared" si="30"/>
        <v>-0.31795160382667415</v>
      </c>
      <c r="E1791" s="353">
        <v>7.7605321507760849E-3</v>
      </c>
    </row>
    <row r="1792" spans="2:5">
      <c r="B1792" s="375">
        <v>40422</v>
      </c>
      <c r="C1792" s="352">
        <v>266.55</v>
      </c>
      <c r="D1792" s="351">
        <f t="shared" si="30"/>
        <v>-0.10927318295739344</v>
      </c>
      <c r="E1792" s="353">
        <v>7.7504725897921036E-3</v>
      </c>
    </row>
    <row r="1793" spans="2:5">
      <c r="B1793" s="375">
        <v>40515</v>
      </c>
      <c r="C1793" s="352">
        <v>299.25</v>
      </c>
      <c r="D1793" s="351">
        <f t="shared" si="30"/>
        <v>-0.84968731948665144</v>
      </c>
      <c r="E1793" s="353">
        <v>7.745411685468973E-3</v>
      </c>
    </row>
    <row r="1794" spans="2:5">
      <c r="B1794" s="375">
        <v>43971</v>
      </c>
      <c r="C1794" s="352">
        <v>1990.85</v>
      </c>
      <c r="D1794" s="351">
        <f t="shared" si="30"/>
        <v>-0.15722298655942432</v>
      </c>
      <c r="E1794" s="353">
        <v>7.7446786970716787E-3</v>
      </c>
    </row>
    <row r="1795" spans="2:5">
      <c r="B1795" s="375">
        <v>44337</v>
      </c>
      <c r="C1795" s="352">
        <v>2362.25</v>
      </c>
      <c r="D1795" s="351">
        <f t="shared" si="30"/>
        <v>8.7815734989648035</v>
      </c>
      <c r="E1795" s="353">
        <v>7.7213488897894368E-3</v>
      </c>
    </row>
    <row r="1796" spans="2:5">
      <c r="B1796" s="375">
        <v>39678</v>
      </c>
      <c r="C1796" s="352">
        <v>241.5</v>
      </c>
      <c r="D1796" s="351">
        <f t="shared" si="30"/>
        <v>0.11857341361741544</v>
      </c>
      <c r="E1796" s="353">
        <v>7.7195910703108462E-3</v>
      </c>
    </row>
    <row r="1797" spans="2:5">
      <c r="B1797" s="375">
        <v>36991</v>
      </c>
      <c r="C1797" s="352">
        <v>215.9</v>
      </c>
      <c r="D1797" s="351">
        <f t="shared" si="30"/>
        <v>-2.9444819060462951E-2</v>
      </c>
      <c r="E1797" s="353">
        <v>7.7012835472579028E-3</v>
      </c>
    </row>
    <row r="1798" spans="2:5">
      <c r="B1798" s="375">
        <v>37258</v>
      </c>
      <c r="C1798" s="352">
        <v>222.45</v>
      </c>
      <c r="D1798" s="351">
        <f t="shared" si="30"/>
        <v>0.21424672489082972</v>
      </c>
      <c r="E1798" s="353">
        <v>7.7010192525480796E-3</v>
      </c>
    </row>
    <row r="1799" spans="2:5">
      <c r="B1799" s="375">
        <v>37610</v>
      </c>
      <c r="C1799" s="352">
        <v>183.2</v>
      </c>
      <c r="D1799" s="351">
        <f t="shared" si="30"/>
        <v>-0.77603911980440088</v>
      </c>
      <c r="E1799" s="353">
        <v>7.7007700770075748E-3</v>
      </c>
    </row>
    <row r="1800" spans="2:5">
      <c r="B1800" s="375">
        <v>42381</v>
      </c>
      <c r="C1800" s="352">
        <v>818</v>
      </c>
      <c r="D1800" s="351">
        <f t="shared" si="30"/>
        <v>-0.67954242732899783</v>
      </c>
      <c r="E1800" s="353">
        <v>7.6994148444718205E-3</v>
      </c>
    </row>
    <row r="1801" spans="2:5">
      <c r="B1801" s="375">
        <v>45154</v>
      </c>
      <c r="C1801" s="352">
        <v>2552.6</v>
      </c>
      <c r="D1801" s="351">
        <f t="shared" ref="D1801:D1864" si="31">(C1801-C1802)/C1802</f>
        <v>3.0201590676431209</v>
      </c>
      <c r="E1801" s="353">
        <v>7.6980774545023891E-3</v>
      </c>
    </row>
    <row r="1802" spans="2:5">
      <c r="B1802" s="375">
        <v>41803</v>
      </c>
      <c r="C1802" s="352">
        <v>634.95000000000005</v>
      </c>
      <c r="D1802" s="351">
        <f t="shared" si="31"/>
        <v>-0.74486167199083841</v>
      </c>
      <c r="E1802" s="353">
        <v>7.697190922075897E-3</v>
      </c>
    </row>
    <row r="1803" spans="2:5">
      <c r="B1803" s="375">
        <v>45187</v>
      </c>
      <c r="C1803" s="352">
        <v>2488.65</v>
      </c>
      <c r="D1803" s="351">
        <f t="shared" si="31"/>
        <v>0.86653416335408395</v>
      </c>
      <c r="E1803" s="353">
        <v>7.6729967202495341E-3</v>
      </c>
    </row>
    <row r="1804" spans="2:5">
      <c r="B1804" s="375">
        <v>43157</v>
      </c>
      <c r="C1804" s="352">
        <v>1333.3</v>
      </c>
      <c r="D1804" s="351">
        <f t="shared" si="31"/>
        <v>8.2269896193771626</v>
      </c>
      <c r="E1804" s="353">
        <v>7.6710879340965597E-3</v>
      </c>
    </row>
    <row r="1805" spans="2:5">
      <c r="B1805" s="375">
        <v>38355</v>
      </c>
      <c r="C1805" s="352">
        <v>144.5</v>
      </c>
      <c r="D1805" s="351">
        <f t="shared" si="31"/>
        <v>-0.93155065015039906</v>
      </c>
      <c r="E1805" s="353">
        <v>7.6708507670850369E-3</v>
      </c>
    </row>
    <row r="1806" spans="2:5">
      <c r="B1806" s="375">
        <v>44109</v>
      </c>
      <c r="C1806" s="352">
        <v>2111.0500000000002</v>
      </c>
      <c r="D1806" s="351">
        <f t="shared" si="31"/>
        <v>13.543920082673097</v>
      </c>
      <c r="E1806" s="353">
        <v>7.6610978520287266E-3</v>
      </c>
    </row>
    <row r="1807" spans="2:5">
      <c r="B1807" s="375">
        <v>38064</v>
      </c>
      <c r="C1807" s="352">
        <v>145.15</v>
      </c>
      <c r="D1807" s="351">
        <f t="shared" si="31"/>
        <v>9.7957639939485766E-2</v>
      </c>
      <c r="E1807" s="353">
        <v>7.6362374175633057E-3</v>
      </c>
    </row>
    <row r="1808" spans="2:5">
      <c r="B1808" s="375">
        <v>38464</v>
      </c>
      <c r="C1808" s="352">
        <v>132.19999999999999</v>
      </c>
      <c r="D1808" s="351">
        <f t="shared" si="31"/>
        <v>-0.47383084577114432</v>
      </c>
      <c r="E1808" s="353">
        <v>7.6219512195121958E-3</v>
      </c>
    </row>
    <row r="1809" spans="2:5">
      <c r="B1809" s="375">
        <v>36780</v>
      </c>
      <c r="C1809" s="352">
        <v>251.25</v>
      </c>
      <c r="D1809" s="351">
        <f t="shared" si="31"/>
        <v>-0.85840284039675385</v>
      </c>
      <c r="E1809" s="353">
        <v>7.6198115099258305E-3</v>
      </c>
    </row>
    <row r="1810" spans="2:5">
      <c r="B1810" s="375">
        <v>43643</v>
      </c>
      <c r="C1810" s="352">
        <v>1774.4</v>
      </c>
      <c r="D1810" s="351">
        <f t="shared" si="31"/>
        <v>8.2296488946684008</v>
      </c>
      <c r="E1810" s="353">
        <v>7.6093128904032321E-3</v>
      </c>
    </row>
    <row r="1811" spans="2:5">
      <c r="B1811" s="375">
        <v>37433</v>
      </c>
      <c r="C1811" s="352">
        <v>192.25</v>
      </c>
      <c r="D1811" s="351">
        <f t="shared" si="31"/>
        <v>-0.76614767059968369</v>
      </c>
      <c r="E1811" s="353">
        <v>7.5995807127881999E-3</v>
      </c>
    </row>
    <row r="1812" spans="2:5">
      <c r="B1812" s="375">
        <v>42349</v>
      </c>
      <c r="C1812" s="352">
        <v>822.1</v>
      </c>
      <c r="D1812" s="351">
        <f t="shared" si="31"/>
        <v>4.6288942143101668</v>
      </c>
      <c r="E1812" s="353">
        <v>7.5989704620664858E-3</v>
      </c>
    </row>
    <row r="1813" spans="2:5">
      <c r="B1813" s="375">
        <v>38419</v>
      </c>
      <c r="C1813" s="352">
        <v>146.05000000000001</v>
      </c>
      <c r="D1813" s="351">
        <f t="shared" si="31"/>
        <v>-0.93455368345581635</v>
      </c>
      <c r="E1813" s="353">
        <v>7.5888237323216475E-3</v>
      </c>
    </row>
    <row r="1814" spans="2:5">
      <c r="B1814" s="375">
        <v>45401</v>
      </c>
      <c r="C1814" s="352">
        <v>2231.6</v>
      </c>
      <c r="D1814" s="351">
        <f t="shared" si="31"/>
        <v>6.9985663082437268</v>
      </c>
      <c r="E1814" s="353">
        <v>7.5853350189632142E-3</v>
      </c>
    </row>
    <row r="1815" spans="2:5">
      <c r="B1815" s="375">
        <v>36717</v>
      </c>
      <c r="C1815" s="352">
        <v>279</v>
      </c>
      <c r="D1815" s="351">
        <f t="shared" si="31"/>
        <v>0.14753424094106035</v>
      </c>
      <c r="E1815" s="353">
        <v>7.5839653304442863E-3</v>
      </c>
    </row>
    <row r="1816" spans="2:5">
      <c r="B1816" s="375">
        <v>36535</v>
      </c>
      <c r="C1816" s="352">
        <v>243.13</v>
      </c>
      <c r="D1816" s="351">
        <f t="shared" si="31"/>
        <v>-0.8608578704895985</v>
      </c>
      <c r="E1816" s="353">
        <v>7.5839204309986908E-3</v>
      </c>
    </row>
    <row r="1817" spans="2:5">
      <c r="B1817" s="375">
        <v>43581</v>
      </c>
      <c r="C1817" s="352">
        <v>1747.35</v>
      </c>
      <c r="D1817" s="351">
        <f t="shared" si="31"/>
        <v>7.7630391173520552</v>
      </c>
      <c r="E1817" s="353">
        <v>7.5827470879943851E-3</v>
      </c>
    </row>
    <row r="1818" spans="2:5">
      <c r="B1818" s="375">
        <v>39318</v>
      </c>
      <c r="C1818" s="352">
        <v>199.4</v>
      </c>
      <c r="D1818" s="351">
        <f t="shared" si="31"/>
        <v>0.15360138848712765</v>
      </c>
      <c r="E1818" s="353">
        <v>7.5795856493178371E-3</v>
      </c>
    </row>
    <row r="1819" spans="2:5">
      <c r="B1819" s="375">
        <v>38581</v>
      </c>
      <c r="C1819" s="352">
        <v>172.85</v>
      </c>
      <c r="D1819" s="351">
        <f t="shared" si="31"/>
        <v>-0.93794093887442787</v>
      </c>
      <c r="E1819" s="353">
        <v>7.5779656076944502E-3</v>
      </c>
    </row>
    <row r="1820" spans="2:5">
      <c r="B1820" s="375">
        <v>45533</v>
      </c>
      <c r="C1820" s="352">
        <v>2785.25</v>
      </c>
      <c r="D1820" s="351">
        <f t="shared" si="31"/>
        <v>5.348261058683363E-2</v>
      </c>
      <c r="E1820" s="353">
        <v>7.5605476875215119E-3</v>
      </c>
    </row>
    <row r="1821" spans="2:5">
      <c r="B1821" s="375">
        <v>44936</v>
      </c>
      <c r="C1821" s="352">
        <v>2643.85</v>
      </c>
      <c r="D1821" s="351">
        <f t="shared" si="31"/>
        <v>0.56131337289987304</v>
      </c>
      <c r="E1821" s="353">
        <v>7.5455879270592118E-3</v>
      </c>
    </row>
    <row r="1822" spans="2:5">
      <c r="B1822" s="375">
        <v>43669</v>
      </c>
      <c r="C1822" s="352">
        <v>1693.35</v>
      </c>
      <c r="D1822" s="351">
        <f t="shared" si="31"/>
        <v>2.2433441869373683</v>
      </c>
      <c r="E1822" s="353">
        <v>7.5266258106740421E-3</v>
      </c>
    </row>
    <row r="1823" spans="2:5">
      <c r="B1823" s="375">
        <v>41271</v>
      </c>
      <c r="C1823" s="352">
        <v>522.1</v>
      </c>
      <c r="D1823" s="351">
        <f t="shared" si="31"/>
        <v>1.6850089997428648</v>
      </c>
      <c r="E1823" s="353">
        <v>7.5260517174835524E-3</v>
      </c>
    </row>
    <row r="1824" spans="2:5">
      <c r="B1824" s="375">
        <v>38027</v>
      </c>
      <c r="C1824" s="352">
        <v>194.45</v>
      </c>
      <c r="D1824" s="351">
        <f t="shared" si="31"/>
        <v>-0.77413172261586716</v>
      </c>
      <c r="E1824" s="353">
        <v>7.5129533678755887E-3</v>
      </c>
    </row>
    <row r="1825" spans="2:5">
      <c r="B1825" s="375">
        <v>42247</v>
      </c>
      <c r="C1825" s="352">
        <v>860.9</v>
      </c>
      <c r="D1825" s="351">
        <f t="shared" si="31"/>
        <v>-0.60497396012572546</v>
      </c>
      <c r="E1825" s="353">
        <v>7.4897600936219746E-3</v>
      </c>
    </row>
    <row r="1826" spans="2:5">
      <c r="B1826" s="375">
        <v>44126</v>
      </c>
      <c r="C1826" s="352">
        <v>2179.35</v>
      </c>
      <c r="D1826" s="351">
        <f t="shared" si="31"/>
        <v>-1.0308576099543731E-2</v>
      </c>
      <c r="E1826" s="353">
        <v>7.489078427293446E-3</v>
      </c>
    </row>
    <row r="1827" spans="2:5">
      <c r="B1827" s="375">
        <v>44064</v>
      </c>
      <c r="C1827" s="352">
        <v>2202.0500000000002</v>
      </c>
      <c r="D1827" s="351">
        <f t="shared" si="31"/>
        <v>1.5736909770920995</v>
      </c>
      <c r="E1827" s="353">
        <v>7.4804410486344715E-3</v>
      </c>
    </row>
    <row r="1828" spans="2:5">
      <c r="B1828" s="375">
        <v>42661</v>
      </c>
      <c r="C1828" s="352">
        <v>855.6</v>
      </c>
      <c r="D1828" s="351">
        <f t="shared" si="31"/>
        <v>-0.63318327974276534</v>
      </c>
      <c r="E1828" s="353">
        <v>7.4771857521342628E-3</v>
      </c>
    </row>
    <row r="1829" spans="2:5">
      <c r="B1829" s="375">
        <v>45700</v>
      </c>
      <c r="C1829" s="352">
        <v>2332.5</v>
      </c>
      <c r="D1829" s="351">
        <f t="shared" si="31"/>
        <v>11.305460300712211</v>
      </c>
      <c r="E1829" s="353">
        <v>7.4505992873339809E-3</v>
      </c>
    </row>
    <row r="1830" spans="2:5">
      <c r="B1830" s="375">
        <v>39139</v>
      </c>
      <c r="C1830" s="352">
        <v>189.55</v>
      </c>
      <c r="D1830" s="351">
        <f t="shared" si="31"/>
        <v>-0.89396397404341021</v>
      </c>
      <c r="E1830" s="353">
        <v>7.4408716449641541E-3</v>
      </c>
    </row>
    <row r="1831" spans="2:5">
      <c r="B1831" s="375">
        <v>43644</v>
      </c>
      <c r="C1831" s="352">
        <v>1787.6</v>
      </c>
      <c r="D1831" s="351">
        <f t="shared" si="31"/>
        <v>9.1452894438138479</v>
      </c>
      <c r="E1831" s="353">
        <v>7.4391343552749198E-3</v>
      </c>
    </row>
    <row r="1832" spans="2:5">
      <c r="B1832" s="375">
        <v>37526</v>
      </c>
      <c r="C1832" s="352">
        <v>176.2</v>
      </c>
      <c r="D1832" s="351">
        <f t="shared" si="31"/>
        <v>0.18175720992622399</v>
      </c>
      <c r="E1832" s="353">
        <v>7.4328187535733729E-3</v>
      </c>
    </row>
    <row r="1833" spans="2:5">
      <c r="B1833" s="375">
        <v>38518</v>
      </c>
      <c r="C1833" s="352">
        <v>149.1</v>
      </c>
      <c r="D1833" s="351">
        <f t="shared" si="31"/>
        <v>-0.78846563098531597</v>
      </c>
      <c r="E1833" s="353">
        <v>7.4324324324323938E-3</v>
      </c>
    </row>
    <row r="1834" spans="2:5">
      <c r="B1834" s="375">
        <v>41856</v>
      </c>
      <c r="C1834" s="352">
        <v>704.85</v>
      </c>
      <c r="D1834" s="351">
        <f t="shared" si="31"/>
        <v>0.65070257611241222</v>
      </c>
      <c r="E1834" s="353">
        <v>7.4322875723576726E-3</v>
      </c>
    </row>
    <row r="1835" spans="2:5">
      <c r="B1835" s="375">
        <v>41052</v>
      </c>
      <c r="C1835" s="352">
        <v>427</v>
      </c>
      <c r="D1835" s="351">
        <f t="shared" si="31"/>
        <v>0.96864914707238359</v>
      </c>
      <c r="E1835" s="353">
        <v>7.4318744838975511E-3</v>
      </c>
    </row>
    <row r="1836" spans="2:5">
      <c r="B1836" s="375">
        <v>39443</v>
      </c>
      <c r="C1836" s="352">
        <v>216.9</v>
      </c>
      <c r="D1836" s="351">
        <f t="shared" si="31"/>
        <v>0.68400621118012417</v>
      </c>
      <c r="E1836" s="353">
        <v>7.4314909428703866E-3</v>
      </c>
    </row>
    <row r="1837" spans="2:5">
      <c r="B1837" s="375">
        <v>38153</v>
      </c>
      <c r="C1837" s="352">
        <v>128.80000000000001</v>
      </c>
      <c r="D1837" s="351">
        <f t="shared" si="31"/>
        <v>-0.85726950354609921</v>
      </c>
      <c r="E1837" s="353">
        <v>7.4305827141182409E-3</v>
      </c>
    </row>
    <row r="1838" spans="2:5">
      <c r="B1838" s="375">
        <v>42086</v>
      </c>
      <c r="C1838" s="352">
        <v>902.4</v>
      </c>
      <c r="D1838" s="351">
        <f t="shared" si="31"/>
        <v>2.6900429360049065</v>
      </c>
      <c r="E1838" s="353">
        <v>7.4239464136198466E-3</v>
      </c>
    </row>
    <row r="1839" spans="2:5">
      <c r="B1839" s="375">
        <v>38785</v>
      </c>
      <c r="C1839" s="352">
        <v>244.55</v>
      </c>
      <c r="D1839" s="351">
        <f t="shared" si="31"/>
        <v>-0.26759508834980522</v>
      </c>
      <c r="E1839" s="353">
        <v>7.4150360453141559E-3</v>
      </c>
    </row>
    <row r="1840" spans="2:5">
      <c r="B1840" s="375">
        <v>40833</v>
      </c>
      <c r="C1840" s="352">
        <v>333.9</v>
      </c>
      <c r="D1840" s="351">
        <f t="shared" si="31"/>
        <v>-0.80893797207598983</v>
      </c>
      <c r="E1840" s="353">
        <v>7.3917634635691318E-3</v>
      </c>
    </row>
    <row r="1841" spans="2:5">
      <c r="B1841" s="375">
        <v>43537</v>
      </c>
      <c r="C1841" s="352">
        <v>1747.6</v>
      </c>
      <c r="D1841" s="351">
        <f t="shared" si="31"/>
        <v>8.137777777777778</v>
      </c>
      <c r="E1841" s="353">
        <v>7.3783721466451208E-3</v>
      </c>
    </row>
    <row r="1842" spans="2:5">
      <c r="B1842" s="375">
        <v>37910</v>
      </c>
      <c r="C1842" s="352">
        <v>191.25</v>
      </c>
      <c r="D1842" s="351">
        <f t="shared" si="31"/>
        <v>-0.20012547051442908</v>
      </c>
      <c r="E1842" s="353">
        <v>7.3742428232815684E-3</v>
      </c>
    </row>
    <row r="1843" spans="2:5">
      <c r="B1843" s="375">
        <v>40291</v>
      </c>
      <c r="C1843" s="352">
        <v>239.1</v>
      </c>
      <c r="D1843" s="351">
        <f t="shared" si="31"/>
        <v>-0.90432172869147665</v>
      </c>
      <c r="E1843" s="353">
        <v>7.373077733305246E-3</v>
      </c>
    </row>
    <row r="1844" spans="2:5">
      <c r="B1844" s="375">
        <v>45012</v>
      </c>
      <c r="C1844" s="352">
        <v>2499</v>
      </c>
      <c r="D1844" s="351">
        <f t="shared" si="31"/>
        <v>1.0516399162595953</v>
      </c>
      <c r="E1844" s="353">
        <v>7.3363431151240799E-3</v>
      </c>
    </row>
    <row r="1845" spans="2:5">
      <c r="B1845" s="375">
        <v>43019</v>
      </c>
      <c r="C1845" s="352">
        <v>1218.05</v>
      </c>
      <c r="D1845" s="351">
        <f t="shared" si="31"/>
        <v>7.836053681537904</v>
      </c>
      <c r="E1845" s="353">
        <v>7.3188885213363456E-3</v>
      </c>
    </row>
    <row r="1846" spans="2:5">
      <c r="B1846" s="375">
        <v>38128</v>
      </c>
      <c r="C1846" s="352">
        <v>137.85</v>
      </c>
      <c r="D1846" s="351">
        <f t="shared" si="31"/>
        <v>-9.0999010880316589E-2</v>
      </c>
      <c r="E1846" s="353">
        <v>7.3072707343807093E-3</v>
      </c>
    </row>
    <row r="1847" spans="2:5">
      <c r="B1847" s="375">
        <v>38093</v>
      </c>
      <c r="C1847" s="352">
        <v>151.65</v>
      </c>
      <c r="D1847" s="351">
        <f t="shared" si="31"/>
        <v>4.6222835460503743E-2</v>
      </c>
      <c r="E1847" s="353">
        <v>7.3065426768515063E-3</v>
      </c>
    </row>
    <row r="1848" spans="2:5">
      <c r="B1848" s="375">
        <v>38400</v>
      </c>
      <c r="C1848" s="352">
        <v>144.94999999999999</v>
      </c>
      <c r="D1848" s="351">
        <f t="shared" si="31"/>
        <v>-0.84230852915578758</v>
      </c>
      <c r="E1848" s="353">
        <v>7.2967338429463721E-3</v>
      </c>
    </row>
    <row r="1849" spans="2:5">
      <c r="B1849" s="375">
        <v>42824</v>
      </c>
      <c r="C1849" s="352">
        <v>919.2</v>
      </c>
      <c r="D1849" s="351">
        <f t="shared" si="31"/>
        <v>2.4088633413684408</v>
      </c>
      <c r="E1849" s="353">
        <v>7.2872719303052891E-3</v>
      </c>
    </row>
    <row r="1850" spans="2:5">
      <c r="B1850" s="375">
        <v>40625</v>
      </c>
      <c r="C1850" s="352">
        <v>269.64999999999998</v>
      </c>
      <c r="D1850" s="351">
        <f t="shared" si="31"/>
        <v>-0.8415128717526742</v>
      </c>
      <c r="E1850" s="353">
        <v>7.2842734404183363E-3</v>
      </c>
    </row>
    <row r="1851" spans="2:5">
      <c r="B1851" s="375">
        <v>43423</v>
      </c>
      <c r="C1851" s="352">
        <v>1701.4</v>
      </c>
      <c r="D1851" s="351">
        <f t="shared" si="31"/>
        <v>0.90697153104685047</v>
      </c>
      <c r="E1851" s="353">
        <v>7.2819844887811154E-3</v>
      </c>
    </row>
    <row r="1852" spans="2:5">
      <c r="B1852" s="375">
        <v>42487</v>
      </c>
      <c r="C1852" s="352">
        <v>892.2</v>
      </c>
      <c r="D1852" s="351">
        <f t="shared" si="31"/>
        <v>4.6025117739403454</v>
      </c>
      <c r="E1852" s="353">
        <v>7.2819644369179178E-3</v>
      </c>
    </row>
    <row r="1853" spans="2:5">
      <c r="B1853" s="375">
        <v>37575</v>
      </c>
      <c r="C1853" s="352">
        <v>159.25</v>
      </c>
      <c r="D1853" s="351">
        <f t="shared" si="31"/>
        <v>-0.93137698489647303</v>
      </c>
      <c r="E1853" s="353">
        <v>7.2738772928526612E-3</v>
      </c>
    </row>
    <row r="1854" spans="2:5">
      <c r="B1854" s="375">
        <v>44739</v>
      </c>
      <c r="C1854" s="352">
        <v>2320.65</v>
      </c>
      <c r="D1854" s="351">
        <f t="shared" si="31"/>
        <v>0.43135138469129719</v>
      </c>
      <c r="E1854" s="353">
        <v>7.270280828160944E-3</v>
      </c>
    </row>
    <row r="1855" spans="2:5">
      <c r="B1855" s="375">
        <v>43266</v>
      </c>
      <c r="C1855" s="352">
        <v>1621.3</v>
      </c>
      <c r="D1855" s="351">
        <f t="shared" si="31"/>
        <v>7.3464607464607461</v>
      </c>
      <c r="E1855" s="353">
        <v>7.2688866799205058E-3</v>
      </c>
    </row>
    <row r="1856" spans="2:5">
      <c r="B1856" s="375">
        <v>37445</v>
      </c>
      <c r="C1856" s="352">
        <v>194.25</v>
      </c>
      <c r="D1856" s="351">
        <f t="shared" si="31"/>
        <v>-3.5980148883374689E-2</v>
      </c>
      <c r="E1856" s="353">
        <v>7.2595281306715364E-3</v>
      </c>
    </row>
    <row r="1857" spans="2:5">
      <c r="B1857" s="375">
        <v>36928</v>
      </c>
      <c r="C1857" s="352">
        <v>201.5</v>
      </c>
      <c r="D1857" s="351">
        <f t="shared" si="31"/>
        <v>-0.63778536760740601</v>
      </c>
      <c r="E1857" s="353">
        <v>7.2481879530116901E-3</v>
      </c>
    </row>
    <row r="1858" spans="2:5">
      <c r="B1858" s="375">
        <v>41768</v>
      </c>
      <c r="C1858" s="352">
        <v>556.29999999999995</v>
      </c>
      <c r="D1858" s="351">
        <f t="shared" si="31"/>
        <v>-0.33993830090175609</v>
      </c>
      <c r="E1858" s="353">
        <v>7.2424407025167489E-3</v>
      </c>
    </row>
    <row r="1859" spans="2:5">
      <c r="B1859" s="375">
        <v>42425</v>
      </c>
      <c r="C1859" s="352">
        <v>842.8</v>
      </c>
      <c r="D1859" s="351">
        <f t="shared" si="31"/>
        <v>2.351093439363817</v>
      </c>
      <c r="E1859" s="353">
        <v>7.2303555422766116E-3</v>
      </c>
    </row>
    <row r="1860" spans="2:5">
      <c r="B1860" s="375">
        <v>39762</v>
      </c>
      <c r="C1860" s="352">
        <v>251.5</v>
      </c>
      <c r="D1860" s="351">
        <f t="shared" si="31"/>
        <v>0.16059067835717589</v>
      </c>
      <c r="E1860" s="353">
        <v>7.2086503804565938E-3</v>
      </c>
    </row>
    <row r="1861" spans="2:5">
      <c r="B1861" s="375">
        <v>37203</v>
      </c>
      <c r="C1861" s="352">
        <v>216.7</v>
      </c>
      <c r="D1861" s="351">
        <f t="shared" si="31"/>
        <v>3.2888465204956994E-2</v>
      </c>
      <c r="E1861" s="353">
        <v>7.2042760864512332E-3</v>
      </c>
    </row>
    <row r="1862" spans="2:5">
      <c r="B1862" s="375">
        <v>39328</v>
      </c>
      <c r="C1862" s="352">
        <v>209.8</v>
      </c>
      <c r="D1862" s="351">
        <f t="shared" si="31"/>
        <v>-0.21053621825023514</v>
      </c>
      <c r="E1862" s="353">
        <v>7.2011521843494955E-3</v>
      </c>
    </row>
    <row r="1863" spans="2:5">
      <c r="B1863" s="375">
        <v>40128</v>
      </c>
      <c r="C1863" s="352">
        <v>265.75</v>
      </c>
      <c r="D1863" s="351">
        <f t="shared" si="31"/>
        <v>-0.85114129673715166</v>
      </c>
      <c r="E1863" s="353">
        <v>7.20106120902019E-3</v>
      </c>
    </row>
    <row r="1864" spans="2:5">
      <c r="B1864" s="375">
        <v>43606</v>
      </c>
      <c r="C1864" s="352">
        <v>1785.25</v>
      </c>
      <c r="D1864" s="351">
        <f t="shared" si="31"/>
        <v>6.2733754328783871</v>
      </c>
      <c r="E1864" s="353">
        <v>7.1932299012693931E-3</v>
      </c>
    </row>
    <row r="1865" spans="2:5">
      <c r="B1865" s="375">
        <v>38777</v>
      </c>
      <c r="C1865" s="352">
        <v>245.45</v>
      </c>
      <c r="D1865" s="351">
        <f t="shared" ref="D1865:D1928" si="32">(C1865-C1866)/C1866</f>
        <v>-0.36420152829944313</v>
      </c>
      <c r="E1865" s="353">
        <v>7.1809601969634804E-3</v>
      </c>
    </row>
    <row r="1866" spans="2:5">
      <c r="B1866" s="375">
        <v>40890</v>
      </c>
      <c r="C1866" s="352">
        <v>386.05</v>
      </c>
      <c r="D1866" s="351">
        <f t="shared" si="32"/>
        <v>-0.36827033218785798</v>
      </c>
      <c r="E1866" s="353">
        <v>7.1745369162535873E-3</v>
      </c>
    </row>
    <row r="1867" spans="2:5">
      <c r="B1867" s="375">
        <v>41554</v>
      </c>
      <c r="C1867" s="352">
        <v>611.1</v>
      </c>
      <c r="D1867" s="351">
        <f t="shared" si="32"/>
        <v>-0.63797393364928912</v>
      </c>
      <c r="E1867" s="353">
        <v>7.1693448702101733E-3</v>
      </c>
    </row>
    <row r="1868" spans="2:5">
      <c r="B1868" s="375">
        <v>43286</v>
      </c>
      <c r="C1868" s="352">
        <v>1688</v>
      </c>
      <c r="D1868" s="351">
        <f t="shared" si="32"/>
        <v>-2.4784794037783862E-2</v>
      </c>
      <c r="E1868" s="353">
        <v>7.1599045346062056E-3</v>
      </c>
    </row>
    <row r="1869" spans="2:5">
      <c r="B1869" s="375">
        <v>43657</v>
      </c>
      <c r="C1869" s="352">
        <v>1730.9</v>
      </c>
      <c r="D1869" s="351">
        <f t="shared" si="32"/>
        <v>9.2359550561797761</v>
      </c>
      <c r="E1869" s="353">
        <v>7.1569882462470518E-3</v>
      </c>
    </row>
    <row r="1870" spans="2:5">
      <c r="B1870" s="375">
        <v>38597</v>
      </c>
      <c r="C1870" s="352">
        <v>169.1</v>
      </c>
      <c r="D1870" s="351">
        <f t="shared" si="32"/>
        <v>-0.92290859357191712</v>
      </c>
      <c r="E1870" s="353">
        <v>7.1471113758188719E-3</v>
      </c>
    </row>
    <row r="1871" spans="2:5">
      <c r="B1871" s="375">
        <v>44258</v>
      </c>
      <c r="C1871" s="352">
        <v>2193.5</v>
      </c>
      <c r="D1871" s="351">
        <f t="shared" si="32"/>
        <v>9.3491389478650628</v>
      </c>
      <c r="E1871" s="353">
        <v>7.1397415000345205E-3</v>
      </c>
    </row>
    <row r="1872" spans="2:5">
      <c r="B1872" s="375">
        <v>37995</v>
      </c>
      <c r="C1872" s="352">
        <v>211.95</v>
      </c>
      <c r="D1872" s="351">
        <f t="shared" si="32"/>
        <v>-0.91526745022787248</v>
      </c>
      <c r="E1872" s="353">
        <v>7.1275837491090524E-3</v>
      </c>
    </row>
    <row r="1873" spans="2:5">
      <c r="B1873" s="375">
        <v>44886</v>
      </c>
      <c r="C1873" s="352">
        <v>2501.4</v>
      </c>
      <c r="D1873" s="351">
        <f t="shared" si="32"/>
        <v>-2.4281785735182259E-2</v>
      </c>
      <c r="E1873" s="353">
        <v>7.1264645488586685E-3</v>
      </c>
    </row>
    <row r="1874" spans="2:5">
      <c r="B1874" s="375">
        <v>45261</v>
      </c>
      <c r="C1874" s="352">
        <v>2563.65</v>
      </c>
      <c r="D1874" s="351">
        <f t="shared" si="32"/>
        <v>3.2089147923165329</v>
      </c>
      <c r="E1874" s="353">
        <v>7.110447643927602E-3</v>
      </c>
    </row>
    <row r="1875" spans="2:5">
      <c r="B1875" s="375">
        <v>41738</v>
      </c>
      <c r="C1875" s="352">
        <v>609.1</v>
      </c>
      <c r="D1875" s="351">
        <f t="shared" si="32"/>
        <v>1.7724169321802461</v>
      </c>
      <c r="E1875" s="353">
        <v>7.109788359788473E-3</v>
      </c>
    </row>
    <row r="1876" spans="2:5">
      <c r="B1876" s="375">
        <v>39072</v>
      </c>
      <c r="C1876" s="352">
        <v>219.7</v>
      </c>
      <c r="D1876" s="351">
        <f t="shared" si="32"/>
        <v>3.2910202162670432E-2</v>
      </c>
      <c r="E1876" s="353">
        <v>7.1052028420810582E-3</v>
      </c>
    </row>
    <row r="1877" spans="2:5">
      <c r="B1877" s="375">
        <v>37111</v>
      </c>
      <c r="C1877" s="352">
        <v>212.7</v>
      </c>
      <c r="D1877" s="351">
        <f t="shared" si="32"/>
        <v>-0.91152614283931621</v>
      </c>
      <c r="E1877" s="353">
        <v>7.1022727272727279E-3</v>
      </c>
    </row>
    <row r="1878" spans="2:5">
      <c r="B1878" s="375">
        <v>45342</v>
      </c>
      <c r="C1878" s="352">
        <v>2404.1</v>
      </c>
      <c r="D1878" s="351">
        <f t="shared" si="32"/>
        <v>1.9682079140687694</v>
      </c>
      <c r="E1878" s="353">
        <v>7.1005173533292077E-3</v>
      </c>
    </row>
    <row r="1879" spans="2:5">
      <c r="B1879" s="375">
        <v>42387</v>
      </c>
      <c r="C1879" s="352">
        <v>809.95</v>
      </c>
      <c r="D1879" s="351">
        <f t="shared" si="32"/>
        <v>5.6882741535920731</v>
      </c>
      <c r="E1879" s="353">
        <v>7.0873484612994034E-3</v>
      </c>
    </row>
    <row r="1880" spans="2:5">
      <c r="B1880" s="375">
        <v>38195</v>
      </c>
      <c r="C1880" s="352">
        <v>121.1</v>
      </c>
      <c r="D1880" s="351">
        <f t="shared" si="32"/>
        <v>-0.34664148907472353</v>
      </c>
      <c r="E1880" s="353">
        <v>7.0686070686070213E-3</v>
      </c>
    </row>
    <row r="1881" spans="2:5">
      <c r="B1881" s="375">
        <v>36859</v>
      </c>
      <c r="C1881" s="352">
        <v>185.35</v>
      </c>
      <c r="D1881" s="351">
        <f t="shared" si="32"/>
        <v>-0.90428855438795797</v>
      </c>
      <c r="E1881" s="353">
        <v>7.0632980168431562E-3</v>
      </c>
    </row>
    <row r="1882" spans="2:5">
      <c r="B1882" s="375">
        <v>43831</v>
      </c>
      <c r="C1882" s="352">
        <v>1936.55</v>
      </c>
      <c r="D1882" s="351">
        <f t="shared" si="32"/>
        <v>-0.27720444154147617</v>
      </c>
      <c r="E1882" s="353">
        <v>7.0462818512740276E-3</v>
      </c>
    </row>
    <row r="1883" spans="2:5">
      <c r="B1883" s="375">
        <v>44831</v>
      </c>
      <c r="C1883" s="352">
        <v>2679.25</v>
      </c>
      <c r="D1883" s="351">
        <f t="shared" si="32"/>
        <v>2.1854119605278801</v>
      </c>
      <c r="E1883" s="353">
        <v>7.0286219014864659E-3</v>
      </c>
    </row>
    <row r="1884" spans="2:5">
      <c r="B1884" s="375">
        <v>42676</v>
      </c>
      <c r="C1884" s="352">
        <v>841.1</v>
      </c>
      <c r="D1884" s="351">
        <f t="shared" si="32"/>
        <v>1.1258688234550742</v>
      </c>
      <c r="E1884" s="353">
        <v>7.0038910505836847E-3</v>
      </c>
    </row>
    <row r="1885" spans="2:5">
      <c r="B1885" s="375">
        <v>40858</v>
      </c>
      <c r="C1885" s="352">
        <v>395.65</v>
      </c>
      <c r="D1885" s="351">
        <f t="shared" si="32"/>
        <v>-0.84598766032814954</v>
      </c>
      <c r="E1885" s="353">
        <v>6.9992364469330624E-3</v>
      </c>
    </row>
    <row r="1886" spans="2:5">
      <c r="B1886" s="375">
        <v>45140</v>
      </c>
      <c r="C1886" s="352">
        <v>2568.9499999999998</v>
      </c>
      <c r="D1886" s="351">
        <f t="shared" si="32"/>
        <v>0.27884806849860605</v>
      </c>
      <c r="E1886" s="353">
        <v>6.9969816941711062E-3</v>
      </c>
    </row>
    <row r="1887" spans="2:5">
      <c r="B1887" s="375">
        <v>43844</v>
      </c>
      <c r="C1887" s="352">
        <v>2008.8</v>
      </c>
      <c r="D1887" s="351">
        <f t="shared" si="32"/>
        <v>9.3333333333333321</v>
      </c>
      <c r="E1887" s="353">
        <v>6.9930069930070164E-3</v>
      </c>
    </row>
    <row r="1888" spans="2:5">
      <c r="B1888" s="375">
        <v>37438</v>
      </c>
      <c r="C1888" s="352">
        <v>194.4</v>
      </c>
      <c r="D1888" s="351">
        <f t="shared" si="32"/>
        <v>-0.92763010944829127</v>
      </c>
      <c r="E1888" s="353">
        <v>6.9930069930069635E-3</v>
      </c>
    </row>
    <row r="1889" spans="2:5">
      <c r="B1889" s="375">
        <v>44944</v>
      </c>
      <c r="C1889" s="352">
        <v>2686.2</v>
      </c>
      <c r="D1889" s="351">
        <f t="shared" si="32"/>
        <v>11.821957040572791</v>
      </c>
      <c r="E1889" s="353">
        <v>6.9914340874583925E-3</v>
      </c>
    </row>
    <row r="1890" spans="2:5">
      <c r="B1890" s="375">
        <v>38761</v>
      </c>
      <c r="C1890" s="352">
        <v>209.5</v>
      </c>
      <c r="D1890" s="351">
        <f t="shared" si="32"/>
        <v>-0.92288438178672649</v>
      </c>
      <c r="E1890" s="353">
        <v>6.9694784907473615E-3</v>
      </c>
    </row>
    <row r="1891" spans="2:5">
      <c r="B1891" s="375">
        <v>45079</v>
      </c>
      <c r="C1891" s="352">
        <v>2716.7</v>
      </c>
      <c r="D1891" s="351">
        <f t="shared" si="32"/>
        <v>10.390775681341719</v>
      </c>
      <c r="E1891" s="353">
        <v>6.9683828162644011E-3</v>
      </c>
    </row>
    <row r="1892" spans="2:5">
      <c r="B1892" s="375">
        <v>40310</v>
      </c>
      <c r="C1892" s="352">
        <v>238.5</v>
      </c>
      <c r="D1892" s="351">
        <f t="shared" si="32"/>
        <v>2.8017241379310345E-2</v>
      </c>
      <c r="E1892" s="353">
        <v>6.9664344521849515E-3</v>
      </c>
    </row>
    <row r="1893" spans="2:5">
      <c r="B1893" s="375">
        <v>39955</v>
      </c>
      <c r="C1893" s="352">
        <v>232</v>
      </c>
      <c r="D1893" s="351">
        <f t="shared" si="32"/>
        <v>-0.91080010765504249</v>
      </c>
      <c r="E1893" s="353">
        <v>6.9444444444444198E-3</v>
      </c>
    </row>
    <row r="1894" spans="2:5">
      <c r="B1894" s="375">
        <v>44854</v>
      </c>
      <c r="C1894" s="352">
        <v>2600.9</v>
      </c>
      <c r="D1894" s="351">
        <f t="shared" si="32"/>
        <v>10.176571698680762</v>
      </c>
      <c r="E1894" s="353">
        <v>6.9299264421215992E-3</v>
      </c>
    </row>
    <row r="1895" spans="2:5">
      <c r="B1895" s="375">
        <v>36573</v>
      </c>
      <c r="C1895" s="352">
        <v>232.71</v>
      </c>
      <c r="D1895" s="351">
        <f t="shared" si="32"/>
        <v>-3.1988352745424282E-2</v>
      </c>
      <c r="E1895" s="353">
        <v>6.9231102072605868E-3</v>
      </c>
    </row>
    <row r="1896" spans="2:5">
      <c r="B1896" s="375">
        <v>39058</v>
      </c>
      <c r="C1896" s="352">
        <v>240.4</v>
      </c>
      <c r="D1896" s="351">
        <f t="shared" si="32"/>
        <v>-0.70848238646698602</v>
      </c>
      <c r="E1896" s="353">
        <v>6.9109947643979297E-3</v>
      </c>
    </row>
    <row r="1897" spans="2:5">
      <c r="B1897" s="375">
        <v>41977</v>
      </c>
      <c r="C1897" s="352">
        <v>824.65</v>
      </c>
      <c r="D1897" s="351">
        <f t="shared" si="32"/>
        <v>-0.68786903860711579</v>
      </c>
      <c r="E1897" s="353">
        <v>6.8986568986568707E-3</v>
      </c>
    </row>
    <row r="1898" spans="2:5">
      <c r="B1898" s="375">
        <v>45909</v>
      </c>
      <c r="C1898" s="352">
        <v>2642</v>
      </c>
      <c r="D1898" s="351">
        <f t="shared" si="32"/>
        <v>0.15943301004958976</v>
      </c>
      <c r="E1898" s="353">
        <v>6.8981287396623001E-3</v>
      </c>
    </row>
    <row r="1899" spans="2:5">
      <c r="B1899" s="375">
        <v>45833</v>
      </c>
      <c r="C1899" s="352">
        <v>2278.6999999999998</v>
      </c>
      <c r="D1899" s="351">
        <f t="shared" si="32"/>
        <v>14.580854700854699</v>
      </c>
      <c r="E1899" s="353">
        <v>6.8931995934779326E-3</v>
      </c>
    </row>
    <row r="1900" spans="2:5">
      <c r="B1900" s="375">
        <v>37757</v>
      </c>
      <c r="C1900" s="352">
        <v>146.25</v>
      </c>
      <c r="D1900" s="351">
        <f t="shared" si="32"/>
        <v>-0.35572687224669602</v>
      </c>
      <c r="E1900" s="353">
        <v>6.8846815834767644E-3</v>
      </c>
    </row>
    <row r="1901" spans="2:5">
      <c r="B1901" s="375">
        <v>40284</v>
      </c>
      <c r="C1901" s="352">
        <v>227</v>
      </c>
      <c r="D1901" s="351">
        <f t="shared" si="32"/>
        <v>-0.90406356317224179</v>
      </c>
      <c r="E1901" s="353">
        <v>6.8751386116656082E-3</v>
      </c>
    </row>
    <row r="1902" spans="2:5">
      <c r="B1902" s="375">
        <v>45758</v>
      </c>
      <c r="C1902" s="352">
        <v>2366.15</v>
      </c>
      <c r="D1902" s="351">
        <f t="shared" si="32"/>
        <v>3.548539023452518</v>
      </c>
      <c r="E1902" s="353">
        <v>6.8723404255319536E-3</v>
      </c>
    </row>
    <row r="1903" spans="2:5">
      <c r="B1903" s="375">
        <v>41233</v>
      </c>
      <c r="C1903" s="352">
        <v>520.20000000000005</v>
      </c>
      <c r="D1903" s="351">
        <f t="shared" si="32"/>
        <v>-0.56635545181727232</v>
      </c>
      <c r="E1903" s="353">
        <v>6.8711893932063648E-3</v>
      </c>
    </row>
    <row r="1904" spans="2:5">
      <c r="B1904" s="375">
        <v>42969</v>
      </c>
      <c r="C1904" s="352">
        <v>1199.5999999999999</v>
      </c>
      <c r="D1904" s="351">
        <f t="shared" si="32"/>
        <v>4.4317410006791933</v>
      </c>
      <c r="E1904" s="353">
        <v>6.8404045490787387E-3</v>
      </c>
    </row>
    <row r="1905" spans="2:5">
      <c r="B1905" s="375">
        <v>39077</v>
      </c>
      <c r="C1905" s="352">
        <v>220.85</v>
      </c>
      <c r="D1905" s="351">
        <f t="shared" si="32"/>
        <v>-0.91391206049738838</v>
      </c>
      <c r="E1905" s="353">
        <v>6.8383861408707544E-3</v>
      </c>
    </row>
    <row r="1906" spans="2:5">
      <c r="B1906" s="375">
        <v>45310</v>
      </c>
      <c r="C1906" s="352">
        <v>2565.4</v>
      </c>
      <c r="D1906" s="351">
        <f t="shared" si="32"/>
        <v>12.915920802820724</v>
      </c>
      <c r="E1906" s="353">
        <v>6.8288854003140075E-3</v>
      </c>
    </row>
    <row r="1907" spans="2:5">
      <c r="B1907" s="375">
        <v>37616</v>
      </c>
      <c r="C1907" s="352">
        <v>184.35</v>
      </c>
      <c r="D1907" s="351">
        <f t="shared" si="32"/>
        <v>-0.22050739957716703</v>
      </c>
      <c r="E1907" s="353">
        <v>6.8268705625341344E-3</v>
      </c>
    </row>
    <row r="1908" spans="2:5">
      <c r="B1908" s="375">
        <v>38959</v>
      </c>
      <c r="C1908" s="352">
        <v>236.5</v>
      </c>
      <c r="D1908" s="351">
        <f t="shared" si="32"/>
        <v>0.27837837837837837</v>
      </c>
      <c r="E1908" s="353">
        <v>6.8114091102596608E-3</v>
      </c>
    </row>
    <row r="1909" spans="2:5">
      <c r="B1909" s="375">
        <v>39153</v>
      </c>
      <c r="C1909" s="352">
        <v>185</v>
      </c>
      <c r="D1909" s="351">
        <f t="shared" si="32"/>
        <v>-0.58347405155915788</v>
      </c>
      <c r="E1909" s="353">
        <v>6.8027210884353739E-3</v>
      </c>
    </row>
    <row r="1910" spans="2:5">
      <c r="B1910" s="375">
        <v>41107</v>
      </c>
      <c r="C1910" s="352">
        <v>444.15</v>
      </c>
      <c r="D1910" s="351">
        <f t="shared" si="32"/>
        <v>0.98609310021016849</v>
      </c>
      <c r="E1910" s="353">
        <v>6.8004080244814689E-3</v>
      </c>
    </row>
    <row r="1911" spans="2:5">
      <c r="B1911" s="375">
        <v>36671</v>
      </c>
      <c r="C1911" s="352">
        <v>223.63</v>
      </c>
      <c r="D1911" s="351">
        <f t="shared" si="32"/>
        <v>-0.1125793650793651</v>
      </c>
      <c r="E1911" s="353">
        <v>6.7981271384836613E-3</v>
      </c>
    </row>
    <row r="1912" spans="2:5">
      <c r="B1912" s="375">
        <v>39743</v>
      </c>
      <c r="C1912" s="352">
        <v>252</v>
      </c>
      <c r="D1912" s="351">
        <f t="shared" si="32"/>
        <v>-0.60006348198698622</v>
      </c>
      <c r="E1912" s="353">
        <v>6.7918497802636375E-3</v>
      </c>
    </row>
    <row r="1913" spans="2:5">
      <c r="B1913" s="375">
        <v>41802</v>
      </c>
      <c r="C1913" s="352">
        <v>630.1</v>
      </c>
      <c r="D1913" s="351">
        <f t="shared" si="32"/>
        <v>1.9238979118329467</v>
      </c>
      <c r="E1913" s="353">
        <v>6.7907645601981304E-3</v>
      </c>
    </row>
    <row r="1914" spans="2:5">
      <c r="B1914" s="375">
        <v>37209</v>
      </c>
      <c r="C1914" s="352">
        <v>215.5</v>
      </c>
      <c r="D1914" s="351">
        <f t="shared" si="32"/>
        <v>7.347447073474471E-2</v>
      </c>
      <c r="E1914" s="353">
        <v>6.7741181966829642E-3</v>
      </c>
    </row>
    <row r="1915" spans="2:5">
      <c r="B1915" s="375">
        <v>39321</v>
      </c>
      <c r="C1915" s="352">
        <v>200.75</v>
      </c>
      <c r="D1915" s="351">
        <f t="shared" si="32"/>
        <v>-0.91846556871027352</v>
      </c>
      <c r="E1915" s="353">
        <v>6.7703109327983662E-3</v>
      </c>
    </row>
    <row r="1916" spans="2:5">
      <c r="B1916" s="375">
        <v>45470</v>
      </c>
      <c r="C1916" s="352">
        <v>2462.15</v>
      </c>
      <c r="D1916" s="351">
        <f t="shared" si="32"/>
        <v>8.1905561776782392</v>
      </c>
      <c r="E1916" s="353">
        <v>6.7672554792280763E-3</v>
      </c>
    </row>
    <row r="1917" spans="2:5">
      <c r="B1917" s="375">
        <v>39848</v>
      </c>
      <c r="C1917" s="352">
        <v>267.89999999999998</v>
      </c>
      <c r="D1917" s="351">
        <f t="shared" si="32"/>
        <v>-0.8893683797567673</v>
      </c>
      <c r="E1917" s="353">
        <v>6.7643742953775064E-3</v>
      </c>
    </row>
    <row r="1918" spans="2:5">
      <c r="B1918" s="375">
        <v>45350</v>
      </c>
      <c r="C1918" s="352">
        <v>2421.5500000000002</v>
      </c>
      <c r="D1918" s="351">
        <f t="shared" si="32"/>
        <v>20.620982142857144</v>
      </c>
      <c r="E1918" s="353">
        <v>6.7559140231987684E-3</v>
      </c>
    </row>
    <row r="1919" spans="2:5">
      <c r="B1919" s="375">
        <v>38229</v>
      </c>
      <c r="C1919" s="352">
        <v>112</v>
      </c>
      <c r="D1919" s="351">
        <f t="shared" si="32"/>
        <v>-0.28639694170117869</v>
      </c>
      <c r="E1919" s="353">
        <v>6.7415730337078653E-3</v>
      </c>
    </row>
    <row r="1920" spans="2:5">
      <c r="B1920" s="375">
        <v>37706</v>
      </c>
      <c r="C1920" s="352">
        <v>156.94999999999999</v>
      </c>
      <c r="D1920" s="351">
        <f t="shared" si="32"/>
        <v>-0.22340425531914898</v>
      </c>
      <c r="E1920" s="353">
        <v>6.7350865939703845E-3</v>
      </c>
    </row>
    <row r="1921" spans="2:5">
      <c r="B1921" s="375">
        <v>39322</v>
      </c>
      <c r="C1921" s="352">
        <v>202.1</v>
      </c>
      <c r="D1921" s="351">
        <f t="shared" si="32"/>
        <v>-0.83230999004314632</v>
      </c>
      <c r="E1921" s="353">
        <v>6.7247820672477927E-3</v>
      </c>
    </row>
    <row r="1922" spans="2:5">
      <c r="B1922" s="375">
        <v>42983</v>
      </c>
      <c r="C1922" s="352">
        <v>1205.2</v>
      </c>
      <c r="D1922" s="351">
        <f t="shared" si="32"/>
        <v>3.3477633477633479</v>
      </c>
      <c r="E1922" s="353">
        <v>6.7243035542746974E-3</v>
      </c>
    </row>
    <row r="1923" spans="2:5">
      <c r="B1923" s="375">
        <v>40639</v>
      </c>
      <c r="C1923" s="352">
        <v>277.2</v>
      </c>
      <c r="D1923" s="351">
        <f t="shared" si="32"/>
        <v>-0.79579358355740537</v>
      </c>
      <c r="E1923" s="353">
        <v>6.7187216270200318E-3</v>
      </c>
    </row>
    <row r="1924" spans="2:5">
      <c r="B1924" s="375">
        <v>43194</v>
      </c>
      <c r="C1924" s="352">
        <v>1357.45</v>
      </c>
      <c r="D1924" s="351">
        <f t="shared" si="32"/>
        <v>5.6918905595267448</v>
      </c>
      <c r="E1924" s="353">
        <v>6.711658261643395E-3</v>
      </c>
    </row>
    <row r="1925" spans="2:5">
      <c r="B1925" s="375">
        <v>36929</v>
      </c>
      <c r="C1925" s="352">
        <v>202.85</v>
      </c>
      <c r="D1925" s="351">
        <f t="shared" si="32"/>
        <v>-0.91068991326553084</v>
      </c>
      <c r="E1925" s="353">
        <v>6.6997518610421554E-3</v>
      </c>
    </row>
    <row r="1926" spans="2:5">
      <c r="B1926" s="375">
        <v>45741</v>
      </c>
      <c r="C1926" s="352">
        <v>2271.3000000000002</v>
      </c>
      <c r="D1926" s="351">
        <f t="shared" si="32"/>
        <v>12.125108350187807</v>
      </c>
      <c r="E1926" s="353">
        <v>6.6926690896198767E-3</v>
      </c>
    </row>
    <row r="1927" spans="2:5">
      <c r="B1927" s="375">
        <v>37595</v>
      </c>
      <c r="C1927" s="352">
        <v>173.05</v>
      </c>
      <c r="D1927" s="351">
        <f t="shared" si="32"/>
        <v>-8.1231749402707637E-2</v>
      </c>
      <c r="E1927" s="353">
        <v>6.6899360093077703E-3</v>
      </c>
    </row>
    <row r="1928" spans="2:5">
      <c r="B1928" s="375">
        <v>38702</v>
      </c>
      <c r="C1928" s="352">
        <v>188.35</v>
      </c>
      <c r="D1928" s="351">
        <f t="shared" si="32"/>
        <v>0.24900530503978766</v>
      </c>
      <c r="E1928" s="353">
        <v>6.6809192944949228E-3</v>
      </c>
    </row>
    <row r="1929" spans="2:5">
      <c r="B1929" s="375">
        <v>38069</v>
      </c>
      <c r="C1929" s="352">
        <v>150.80000000000001</v>
      </c>
      <c r="D1929" s="351">
        <f t="shared" ref="D1929:D1992" si="33">(C1929-C1930)/C1930</f>
        <v>-4.8280214578731322E-2</v>
      </c>
      <c r="E1929" s="353">
        <v>6.675567423230974E-3</v>
      </c>
    </row>
    <row r="1930" spans="2:5">
      <c r="B1930" s="375">
        <v>37774</v>
      </c>
      <c r="C1930" s="352">
        <v>158.44999999999999</v>
      </c>
      <c r="D1930" s="351">
        <f t="shared" si="33"/>
        <v>-0.9341957722496782</v>
      </c>
      <c r="E1930" s="353">
        <v>6.6709021601015434E-3</v>
      </c>
    </row>
    <row r="1931" spans="2:5">
      <c r="B1931" s="375">
        <v>44363</v>
      </c>
      <c r="C1931" s="352">
        <v>2407.9</v>
      </c>
      <c r="D1931" s="351">
        <f t="shared" si="33"/>
        <v>-4.5204012847456281E-2</v>
      </c>
      <c r="E1931" s="353">
        <v>6.6681995861118644E-3</v>
      </c>
    </row>
    <row r="1932" spans="2:5">
      <c r="B1932" s="375">
        <v>45252</v>
      </c>
      <c r="C1932" s="352">
        <v>2521.9</v>
      </c>
      <c r="D1932" s="351">
        <f t="shared" si="33"/>
        <v>-4.668481137068118E-2</v>
      </c>
      <c r="E1932" s="353">
        <v>6.6460433090510295E-3</v>
      </c>
    </row>
    <row r="1933" spans="2:5">
      <c r="B1933" s="375">
        <v>44778</v>
      </c>
      <c r="C1933" s="352">
        <v>2645.4</v>
      </c>
      <c r="D1933" s="351">
        <f t="shared" si="33"/>
        <v>14.159885386819484</v>
      </c>
      <c r="E1933" s="353">
        <v>6.6401567761944762E-3</v>
      </c>
    </row>
    <row r="1934" spans="2:5">
      <c r="B1934" s="375">
        <v>37482</v>
      </c>
      <c r="C1934" s="352">
        <v>174.5</v>
      </c>
      <c r="D1934" s="351">
        <f t="shared" si="33"/>
        <v>-0.92861233840615287</v>
      </c>
      <c r="E1934" s="353">
        <v>6.6339775021632868E-3</v>
      </c>
    </row>
    <row r="1935" spans="2:5">
      <c r="B1935" s="375">
        <v>45320</v>
      </c>
      <c r="C1935" s="352">
        <v>2444.4</v>
      </c>
      <c r="D1935" s="351">
        <f t="shared" si="33"/>
        <v>4.5447431099013276</v>
      </c>
      <c r="E1935" s="353">
        <v>6.6301527817814549E-3</v>
      </c>
    </row>
    <row r="1936" spans="2:5">
      <c r="B1936" s="375">
        <v>41095</v>
      </c>
      <c r="C1936" s="352">
        <v>440.85</v>
      </c>
      <c r="D1936" s="351">
        <f t="shared" si="33"/>
        <v>2.2178832116788323</v>
      </c>
      <c r="E1936" s="353">
        <v>6.6217604749401393E-3</v>
      </c>
    </row>
    <row r="1937" spans="2:5">
      <c r="B1937" s="375">
        <v>38300</v>
      </c>
      <c r="C1937" s="352">
        <v>137</v>
      </c>
      <c r="D1937" s="351">
        <f t="shared" si="33"/>
        <v>0.12479474548440068</v>
      </c>
      <c r="E1937" s="353">
        <v>6.6127847171198071E-3</v>
      </c>
    </row>
    <row r="1938" spans="2:5">
      <c r="B1938" s="375">
        <v>38243</v>
      </c>
      <c r="C1938" s="352">
        <v>121.8</v>
      </c>
      <c r="D1938" s="351">
        <f t="shared" si="33"/>
        <v>-0.23827392120075053</v>
      </c>
      <c r="E1938" s="353">
        <v>6.6115702479338607E-3</v>
      </c>
    </row>
    <row r="1939" spans="2:5">
      <c r="B1939" s="375">
        <v>37571</v>
      </c>
      <c r="C1939" s="352">
        <v>159.9</v>
      </c>
      <c r="D1939" s="351">
        <f t="shared" si="33"/>
        <v>-0.9393721088951239</v>
      </c>
      <c r="E1939" s="353">
        <v>6.6100094428707045E-3</v>
      </c>
    </row>
    <row r="1940" spans="2:5">
      <c r="B1940" s="375">
        <v>44771</v>
      </c>
      <c r="C1940" s="352">
        <v>2637.4</v>
      </c>
      <c r="D1940" s="351">
        <f t="shared" si="33"/>
        <v>0.27152637161315224</v>
      </c>
      <c r="E1940" s="353">
        <v>6.6028014197932073E-3</v>
      </c>
    </row>
    <row r="1941" spans="2:5">
      <c r="B1941" s="375">
        <v>43859</v>
      </c>
      <c r="C1941" s="352">
        <v>2074.1999999999998</v>
      </c>
      <c r="D1941" s="351">
        <f t="shared" si="33"/>
        <v>-0.12940188877229808</v>
      </c>
      <c r="E1941" s="353">
        <v>6.6000194118217559E-3</v>
      </c>
    </row>
    <row r="1942" spans="2:5">
      <c r="B1942" s="375">
        <v>45435</v>
      </c>
      <c r="C1942" s="352">
        <v>2382.5</v>
      </c>
      <c r="D1942" s="351">
        <f t="shared" si="33"/>
        <v>12.560045532157087</v>
      </c>
      <c r="E1942" s="353">
        <v>6.5908994887827572E-3</v>
      </c>
    </row>
    <row r="1943" spans="2:5">
      <c r="B1943" s="375">
        <v>38041</v>
      </c>
      <c r="C1943" s="352">
        <v>175.7</v>
      </c>
      <c r="D1943" s="351">
        <f t="shared" si="33"/>
        <v>-0.6717421765530126</v>
      </c>
      <c r="E1943" s="353">
        <v>6.588370094528658E-3</v>
      </c>
    </row>
    <row r="1944" spans="2:5">
      <c r="B1944" s="375">
        <v>41249</v>
      </c>
      <c r="C1944" s="352">
        <v>535.25</v>
      </c>
      <c r="D1944" s="351">
        <f t="shared" si="33"/>
        <v>-0.68910638050707174</v>
      </c>
      <c r="E1944" s="353">
        <v>6.5820404325340857E-3</v>
      </c>
    </row>
    <row r="1945" spans="2:5">
      <c r="B1945" s="375">
        <v>43567</v>
      </c>
      <c r="C1945" s="352">
        <v>1721.65</v>
      </c>
      <c r="D1945" s="351">
        <f t="shared" si="33"/>
        <v>3.496930912890166</v>
      </c>
      <c r="E1945" s="353">
        <v>6.5774087932647333E-3</v>
      </c>
    </row>
    <row r="1946" spans="2:5">
      <c r="B1946" s="375">
        <v>40970</v>
      </c>
      <c r="C1946" s="352">
        <v>382.85</v>
      </c>
      <c r="D1946" s="351">
        <f t="shared" si="33"/>
        <v>-0.84828611056072922</v>
      </c>
      <c r="E1946" s="353">
        <v>6.5728933876692515E-3</v>
      </c>
    </row>
    <row r="1947" spans="2:5">
      <c r="B1947" s="375">
        <v>45175</v>
      </c>
      <c r="C1947" s="352">
        <v>2523.5</v>
      </c>
      <c r="D1947" s="351">
        <f t="shared" si="33"/>
        <v>8.696588559614063E-2</v>
      </c>
      <c r="E1947" s="353">
        <v>6.5614965796453265E-3</v>
      </c>
    </row>
    <row r="1948" spans="2:5">
      <c r="B1948" s="375">
        <v>44537</v>
      </c>
      <c r="C1948" s="352">
        <v>2321.6</v>
      </c>
      <c r="D1948" s="351">
        <f t="shared" si="33"/>
        <v>0.81922187830584159</v>
      </c>
      <c r="E1948" s="353">
        <v>6.5467158031649294E-3</v>
      </c>
    </row>
    <row r="1949" spans="2:5">
      <c r="B1949" s="375">
        <v>43068</v>
      </c>
      <c r="C1949" s="352">
        <v>1276.1500000000001</v>
      </c>
      <c r="D1949" s="351">
        <f t="shared" si="33"/>
        <v>-0.48141902188268276</v>
      </c>
      <c r="E1949" s="353">
        <v>6.5465157550184819E-3</v>
      </c>
    </row>
    <row r="1950" spans="2:5">
      <c r="B1950" s="375">
        <v>43929</v>
      </c>
      <c r="C1950" s="352">
        <v>2460.85</v>
      </c>
      <c r="D1950" s="351">
        <f t="shared" si="33"/>
        <v>3.2019291256028481E-2</v>
      </c>
      <c r="E1950" s="353">
        <v>6.5237842038528438E-3</v>
      </c>
    </row>
    <row r="1951" spans="2:5">
      <c r="B1951" s="375">
        <v>45439</v>
      </c>
      <c r="C1951" s="352">
        <v>2384.5</v>
      </c>
      <c r="D1951" s="351">
        <f t="shared" si="33"/>
        <v>1.7818934842209648</v>
      </c>
      <c r="E1951" s="353">
        <v>6.5216014858275754E-3</v>
      </c>
    </row>
    <row r="1952" spans="2:5">
      <c r="B1952" s="375">
        <v>42443</v>
      </c>
      <c r="C1952" s="352">
        <v>857.15</v>
      </c>
      <c r="D1952" s="351">
        <f t="shared" si="33"/>
        <v>8.8271641264049908E-3</v>
      </c>
      <c r="E1952" s="353">
        <v>6.5171441991544793E-3</v>
      </c>
    </row>
    <row r="1953" spans="2:5">
      <c r="B1953" s="375">
        <v>42446</v>
      </c>
      <c r="C1953" s="352">
        <v>849.65</v>
      </c>
      <c r="D1953" s="351">
        <f t="shared" si="33"/>
        <v>3.3989127621019932</v>
      </c>
      <c r="E1953" s="353">
        <v>6.5154297222057697E-3</v>
      </c>
    </row>
    <row r="1954" spans="2:5">
      <c r="B1954" s="375">
        <v>36874</v>
      </c>
      <c r="C1954" s="352">
        <v>193.15</v>
      </c>
      <c r="D1954" s="351">
        <f t="shared" si="33"/>
        <v>-0.91259785510656588</v>
      </c>
      <c r="E1954" s="353">
        <v>6.5138092756644086E-3</v>
      </c>
    </row>
    <row r="1955" spans="2:5">
      <c r="B1955" s="375">
        <v>44043</v>
      </c>
      <c r="C1955" s="352">
        <v>2209.9</v>
      </c>
      <c r="D1955" s="351">
        <f t="shared" si="33"/>
        <v>11.999411764705883</v>
      </c>
      <c r="E1955" s="353">
        <v>6.5130260521042913E-3</v>
      </c>
    </row>
    <row r="1956" spans="2:5">
      <c r="B1956" s="375">
        <v>37811</v>
      </c>
      <c r="C1956" s="352">
        <v>170</v>
      </c>
      <c r="D1956" s="351">
        <f t="shared" si="33"/>
        <v>-0.71076137813696294</v>
      </c>
      <c r="E1956" s="353">
        <v>6.5127294256956438E-3</v>
      </c>
    </row>
    <row r="1957" spans="2:5">
      <c r="B1957" s="375">
        <v>41450</v>
      </c>
      <c r="C1957" s="352">
        <v>587.75</v>
      </c>
      <c r="D1957" s="351">
        <f t="shared" si="33"/>
        <v>-0.35617263665242632</v>
      </c>
      <c r="E1957" s="353">
        <v>6.507406456032116E-3</v>
      </c>
    </row>
    <row r="1958" spans="2:5">
      <c r="B1958" s="375">
        <v>42053</v>
      </c>
      <c r="C1958" s="352">
        <v>912.9</v>
      </c>
      <c r="D1958" s="351">
        <f t="shared" si="33"/>
        <v>3.7093113231880319</v>
      </c>
      <c r="E1958" s="353">
        <v>6.5049614112458404E-3</v>
      </c>
    </row>
    <row r="1959" spans="2:5">
      <c r="B1959" s="375">
        <v>37448</v>
      </c>
      <c r="C1959" s="352">
        <v>193.85</v>
      </c>
      <c r="D1959" s="351">
        <f t="shared" si="33"/>
        <v>-0.91075662362175724</v>
      </c>
      <c r="E1959" s="353">
        <v>6.4901349948078921E-3</v>
      </c>
    </row>
    <row r="1960" spans="2:5">
      <c r="B1960" s="375">
        <v>43774</v>
      </c>
      <c r="C1960" s="352">
        <v>2172.15</v>
      </c>
      <c r="D1960" s="351">
        <f t="shared" si="33"/>
        <v>0.59934469683024694</v>
      </c>
      <c r="E1960" s="353">
        <v>6.4870375089775964E-3</v>
      </c>
    </row>
    <row r="1961" spans="2:5">
      <c r="B1961" s="375">
        <v>43146</v>
      </c>
      <c r="C1961" s="352">
        <v>1358.15</v>
      </c>
      <c r="D1961" s="351">
        <f t="shared" si="33"/>
        <v>1.3617946265542131</v>
      </c>
      <c r="E1961" s="353">
        <v>6.4843634207796055E-3</v>
      </c>
    </row>
    <row r="1962" spans="2:5">
      <c r="B1962" s="375">
        <v>41194</v>
      </c>
      <c r="C1962" s="352">
        <v>575.04999999999995</v>
      </c>
      <c r="D1962" s="351">
        <f t="shared" si="33"/>
        <v>2.3609000584453534</v>
      </c>
      <c r="E1962" s="353">
        <v>6.4758904349346835E-3</v>
      </c>
    </row>
    <row r="1963" spans="2:5">
      <c r="B1963" s="375">
        <v>37792</v>
      </c>
      <c r="C1963" s="352">
        <v>171.1</v>
      </c>
      <c r="D1963" s="351">
        <f t="shared" si="33"/>
        <v>-0.78484753222257153</v>
      </c>
      <c r="E1963" s="353">
        <v>6.4705882352940839E-3</v>
      </c>
    </row>
    <row r="1964" spans="2:5">
      <c r="B1964" s="375">
        <v>42258</v>
      </c>
      <c r="C1964" s="352">
        <v>795.25</v>
      </c>
      <c r="D1964" s="351">
        <f t="shared" si="33"/>
        <v>4.666191663697898</v>
      </c>
      <c r="E1964" s="353">
        <v>6.4544706701259542E-3</v>
      </c>
    </row>
    <row r="1965" spans="2:5">
      <c r="B1965" s="375">
        <v>37740</v>
      </c>
      <c r="C1965" s="352">
        <v>140.35</v>
      </c>
      <c r="D1965" s="351">
        <f t="shared" si="33"/>
        <v>-0.66123581945450161</v>
      </c>
      <c r="E1965" s="353">
        <v>6.4539261384009014E-3</v>
      </c>
    </row>
    <row r="1966" spans="2:5">
      <c r="B1966" s="375">
        <v>40906</v>
      </c>
      <c r="C1966" s="352">
        <v>414.3</v>
      </c>
      <c r="D1966" s="351">
        <f t="shared" si="33"/>
        <v>0.95932844644123927</v>
      </c>
      <c r="E1966" s="353">
        <v>6.4375075914005452E-3</v>
      </c>
    </row>
    <row r="1967" spans="2:5">
      <c r="B1967" s="375">
        <v>37273</v>
      </c>
      <c r="C1967" s="352">
        <v>211.45</v>
      </c>
      <c r="D1967" s="351">
        <f t="shared" si="33"/>
        <v>-0.75019197826215367</v>
      </c>
      <c r="E1967" s="353">
        <v>6.4255116611137281E-3</v>
      </c>
    </row>
    <row r="1968" spans="2:5">
      <c r="B1968" s="375">
        <v>42138</v>
      </c>
      <c r="C1968" s="352">
        <v>846.45</v>
      </c>
      <c r="D1968" s="351">
        <f t="shared" si="33"/>
        <v>-0.3649084633853541</v>
      </c>
      <c r="E1968" s="353">
        <v>6.4205457463885514E-3</v>
      </c>
    </row>
    <row r="1969" spans="2:5">
      <c r="B1969" s="375">
        <v>43186</v>
      </c>
      <c r="C1969" s="352">
        <v>1332.8</v>
      </c>
      <c r="D1969" s="351">
        <f t="shared" si="33"/>
        <v>6.8676582608346914E-2</v>
      </c>
      <c r="E1969" s="353">
        <v>6.4184852374839542E-3</v>
      </c>
    </row>
    <row r="1970" spans="2:5">
      <c r="B1970" s="375">
        <v>43003</v>
      </c>
      <c r="C1970" s="352">
        <v>1247.1500000000001</v>
      </c>
      <c r="D1970" s="351">
        <f t="shared" si="33"/>
        <v>1.0103973563311035</v>
      </c>
      <c r="E1970" s="353">
        <v>6.4154293092317993E-3</v>
      </c>
    </row>
    <row r="1971" spans="2:5">
      <c r="B1971" s="375">
        <v>41820</v>
      </c>
      <c r="C1971" s="352">
        <v>620.35</v>
      </c>
      <c r="D1971" s="351">
        <f t="shared" si="33"/>
        <v>1.2566387777373593</v>
      </c>
      <c r="E1971" s="353">
        <v>6.4081765087606194E-3</v>
      </c>
    </row>
    <row r="1972" spans="2:5">
      <c r="B1972" s="375">
        <v>40000</v>
      </c>
      <c r="C1972" s="352">
        <v>274.89999999999998</v>
      </c>
      <c r="D1972" s="351">
        <f t="shared" si="33"/>
        <v>0.29456086649399571</v>
      </c>
      <c r="E1972" s="353">
        <v>6.4067362255171159E-3</v>
      </c>
    </row>
    <row r="1973" spans="2:5">
      <c r="B1973" s="375">
        <v>39330</v>
      </c>
      <c r="C1973" s="352">
        <v>212.35</v>
      </c>
      <c r="D1973" s="351">
        <f t="shared" si="33"/>
        <v>-0.89496203596072521</v>
      </c>
      <c r="E1973" s="353">
        <v>6.3981042654028169E-3</v>
      </c>
    </row>
    <row r="1974" spans="2:5">
      <c r="B1974" s="375">
        <v>43845</v>
      </c>
      <c r="C1974" s="352">
        <v>2021.65</v>
      </c>
      <c r="D1974" s="351">
        <f t="shared" si="33"/>
        <v>9.6993913733792017</v>
      </c>
      <c r="E1974" s="353">
        <v>6.3968538430904699E-3</v>
      </c>
    </row>
    <row r="1975" spans="2:5">
      <c r="B1975" s="375">
        <v>39252</v>
      </c>
      <c r="C1975" s="352">
        <v>188.95</v>
      </c>
      <c r="D1975" s="351">
        <f t="shared" si="33"/>
        <v>-0.92353298259813843</v>
      </c>
      <c r="E1975" s="353">
        <v>6.3914780292942137E-3</v>
      </c>
    </row>
    <row r="1976" spans="2:5">
      <c r="B1976" s="375">
        <v>44988</v>
      </c>
      <c r="C1976" s="352">
        <v>2471</v>
      </c>
      <c r="D1976" s="351">
        <f t="shared" si="33"/>
        <v>0.3786754449589913</v>
      </c>
      <c r="E1976" s="353">
        <v>6.3738367238886885E-3</v>
      </c>
    </row>
    <row r="1977" spans="2:5">
      <c r="B1977" s="375">
        <v>43339</v>
      </c>
      <c r="C1977" s="352">
        <v>1792.3</v>
      </c>
      <c r="D1977" s="351">
        <f t="shared" si="33"/>
        <v>0.91895074946466804</v>
      </c>
      <c r="E1977" s="353">
        <v>6.3730031724640833E-3</v>
      </c>
    </row>
    <row r="1978" spans="2:5">
      <c r="B1978" s="375">
        <v>42858</v>
      </c>
      <c r="C1978" s="352">
        <v>934</v>
      </c>
      <c r="D1978" s="351">
        <f t="shared" si="33"/>
        <v>-0.65125179694938673</v>
      </c>
      <c r="E1978" s="353">
        <v>6.3570735912078192E-3</v>
      </c>
    </row>
    <row r="1979" spans="2:5">
      <c r="B1979" s="375">
        <v>45107</v>
      </c>
      <c r="C1979" s="352">
        <v>2678.15</v>
      </c>
      <c r="D1979" s="351">
        <f t="shared" si="33"/>
        <v>16.789106609099964</v>
      </c>
      <c r="E1979" s="353">
        <v>6.3503992484734957E-3</v>
      </c>
    </row>
    <row r="1980" spans="2:5">
      <c r="B1980" s="375">
        <v>38076</v>
      </c>
      <c r="C1980" s="352">
        <v>150.55000000000001</v>
      </c>
      <c r="D1980" s="351">
        <f t="shared" si="33"/>
        <v>-0.89394152870729138</v>
      </c>
      <c r="E1980" s="353">
        <v>6.3502673796792582E-3</v>
      </c>
    </row>
    <row r="1981" spans="2:5">
      <c r="B1981" s="375">
        <v>43206</v>
      </c>
      <c r="C1981" s="352">
        <v>1419.5</v>
      </c>
      <c r="D1981" s="351">
        <f t="shared" si="33"/>
        <v>-0.37094236777381406</v>
      </c>
      <c r="E1981" s="353">
        <v>6.3450427138350618E-3</v>
      </c>
    </row>
    <row r="1982" spans="2:5">
      <c r="B1982" s="375">
        <v>45373</v>
      </c>
      <c r="C1982" s="352">
        <v>2256.5500000000002</v>
      </c>
      <c r="D1982" s="351">
        <f t="shared" si="33"/>
        <v>1.4901235930258221</v>
      </c>
      <c r="E1982" s="353">
        <v>6.3326420942316202E-3</v>
      </c>
    </row>
    <row r="1983" spans="2:5">
      <c r="B1983" s="375">
        <v>42810</v>
      </c>
      <c r="C1983" s="352">
        <v>906.2</v>
      </c>
      <c r="D1983" s="351">
        <f t="shared" si="33"/>
        <v>-0.59882240963322042</v>
      </c>
      <c r="E1983" s="353">
        <v>6.3298167684620165E-3</v>
      </c>
    </row>
    <row r="1984" spans="2:5">
      <c r="B1984" s="375">
        <v>45744</v>
      </c>
      <c r="C1984" s="352">
        <v>2258.85</v>
      </c>
      <c r="D1984" s="351">
        <f t="shared" si="33"/>
        <v>1.3845138815581126</v>
      </c>
      <c r="E1984" s="353">
        <v>6.326153297841453E-3</v>
      </c>
    </row>
    <row r="1985" spans="2:5">
      <c r="B1985" s="375">
        <v>42852</v>
      </c>
      <c r="C1985" s="352">
        <v>947.3</v>
      </c>
      <c r="D1985" s="351">
        <f t="shared" si="33"/>
        <v>-0.19165457803566868</v>
      </c>
      <c r="E1985" s="353">
        <v>6.3207096191638936E-3</v>
      </c>
    </row>
    <row r="1986" spans="2:5">
      <c r="B1986" s="375">
        <v>42943</v>
      </c>
      <c r="C1986" s="352">
        <v>1171.9000000000001</v>
      </c>
      <c r="D1986" s="351">
        <f t="shared" si="33"/>
        <v>1.5784378437843787</v>
      </c>
      <c r="E1986" s="353">
        <v>6.3114507749775766E-3</v>
      </c>
    </row>
    <row r="1987" spans="2:5">
      <c r="B1987" s="375">
        <v>41089</v>
      </c>
      <c r="C1987" s="352">
        <v>454.5</v>
      </c>
      <c r="D1987" s="351">
        <f t="shared" si="33"/>
        <v>0.62495530925992138</v>
      </c>
      <c r="E1987" s="353">
        <v>6.3101959481900206E-3</v>
      </c>
    </row>
    <row r="1988" spans="2:5">
      <c r="B1988" s="375">
        <v>40122</v>
      </c>
      <c r="C1988" s="352">
        <v>279.7</v>
      </c>
      <c r="D1988" s="351">
        <f t="shared" si="33"/>
        <v>-7.9025353967731318E-2</v>
      </c>
      <c r="E1988" s="353">
        <v>6.2960964202194644E-3</v>
      </c>
    </row>
    <row r="1989" spans="2:5">
      <c r="B1989" s="375">
        <v>40497</v>
      </c>
      <c r="C1989" s="352">
        <v>303.7</v>
      </c>
      <c r="D1989" s="351">
        <f t="shared" si="33"/>
        <v>0.19332023575638502</v>
      </c>
      <c r="E1989" s="353">
        <v>6.2955599734923033E-3</v>
      </c>
    </row>
    <row r="1990" spans="2:5">
      <c r="B1990" s="375">
        <v>36640</v>
      </c>
      <c r="C1990" s="352">
        <v>254.5</v>
      </c>
      <c r="D1990" s="351">
        <f t="shared" si="33"/>
        <v>0.38165038002171559</v>
      </c>
      <c r="E1990" s="353">
        <v>6.2868213989166243E-3</v>
      </c>
    </row>
    <row r="1991" spans="2:5">
      <c r="B1991" s="375">
        <v>37048</v>
      </c>
      <c r="C1991" s="352">
        <v>184.2</v>
      </c>
      <c r="D1991" s="351">
        <f t="shared" si="33"/>
        <v>9.2850786116879122E-2</v>
      </c>
      <c r="E1991" s="353">
        <v>6.2824364927614156E-3</v>
      </c>
    </row>
    <row r="1992" spans="2:5">
      <c r="B1992" s="375">
        <v>37587</v>
      </c>
      <c r="C1992" s="352">
        <v>168.55</v>
      </c>
      <c r="D1992" s="351">
        <f t="shared" si="33"/>
        <v>-0.60387779083431259</v>
      </c>
      <c r="E1992" s="353">
        <v>6.2686567164179779E-3</v>
      </c>
    </row>
    <row r="1993" spans="2:5">
      <c r="B1993" s="375">
        <v>41018</v>
      </c>
      <c r="C1993" s="352">
        <v>425.5</v>
      </c>
      <c r="D1993" s="351">
        <f t="shared" ref="D1993:D2056" si="34">(C1993-C1994)/C1994</f>
        <v>0.82618025751072965</v>
      </c>
      <c r="E1993" s="353">
        <v>6.2669977533403743E-3</v>
      </c>
    </row>
    <row r="1994" spans="2:5">
      <c r="B1994" s="375">
        <v>40325</v>
      </c>
      <c r="C1994" s="352">
        <v>233</v>
      </c>
      <c r="D1994" s="351">
        <f t="shared" si="34"/>
        <v>-0.89007359879222492</v>
      </c>
      <c r="E1994" s="353">
        <v>6.2621464046641699E-3</v>
      </c>
    </row>
    <row r="1995" spans="2:5">
      <c r="B1995" s="375">
        <v>43992</v>
      </c>
      <c r="C1995" s="352">
        <v>2119.6</v>
      </c>
      <c r="D1995" s="351">
        <f t="shared" si="34"/>
        <v>-0.15765210825418283</v>
      </c>
      <c r="E1995" s="353">
        <v>6.2188464277236691E-3</v>
      </c>
    </row>
    <row r="1996" spans="2:5">
      <c r="B1996" s="375">
        <v>45054</v>
      </c>
      <c r="C1996" s="352">
        <v>2516.3000000000002</v>
      </c>
      <c r="D1996" s="351">
        <f t="shared" si="34"/>
        <v>8.4225800411907876</v>
      </c>
      <c r="E1996" s="353">
        <v>6.2181345596321828E-3</v>
      </c>
    </row>
    <row r="1997" spans="2:5">
      <c r="B1997" s="375">
        <v>40091</v>
      </c>
      <c r="C1997" s="352">
        <v>267.05</v>
      </c>
      <c r="D1997" s="351">
        <f t="shared" si="34"/>
        <v>-0.87406272105635463</v>
      </c>
      <c r="E1997" s="353">
        <v>6.2170308967597369E-3</v>
      </c>
    </row>
    <row r="1998" spans="2:5">
      <c r="B1998" s="375">
        <v>43985</v>
      </c>
      <c r="C1998" s="352">
        <v>2120.5</v>
      </c>
      <c r="D1998" s="351">
        <f t="shared" si="34"/>
        <v>-0.22104876480852237</v>
      </c>
      <c r="E1998" s="353">
        <v>6.2161905665748833E-3</v>
      </c>
    </row>
    <row r="1999" spans="2:5">
      <c r="B1999" s="375">
        <v>44904</v>
      </c>
      <c r="C1999" s="352">
        <v>2722.25</v>
      </c>
      <c r="D1999" s="351">
        <f t="shared" si="34"/>
        <v>8.3116127928852404</v>
      </c>
      <c r="E1999" s="353">
        <v>6.2096878522982062E-3</v>
      </c>
    </row>
    <row r="2000" spans="2:5">
      <c r="B2000" s="375">
        <v>38839</v>
      </c>
      <c r="C2000" s="352">
        <v>292.35000000000002</v>
      </c>
      <c r="D2000" s="351">
        <f t="shared" si="34"/>
        <v>0.43873031496063014</v>
      </c>
      <c r="E2000" s="353">
        <v>6.1951471347444888E-3</v>
      </c>
    </row>
    <row r="2001" spans="2:5">
      <c r="B2001" s="375">
        <v>39324</v>
      </c>
      <c r="C2001" s="352">
        <v>203.2</v>
      </c>
      <c r="D2001" s="351">
        <f t="shared" si="34"/>
        <v>-0.76447406548826424</v>
      </c>
      <c r="E2001" s="353">
        <v>6.1896509036890321E-3</v>
      </c>
    </row>
    <row r="2002" spans="2:5">
      <c r="B2002" s="375">
        <v>42369</v>
      </c>
      <c r="C2002" s="352">
        <v>862.75</v>
      </c>
      <c r="D2002" s="351">
        <f t="shared" si="34"/>
        <v>6.9414316702819959E-2</v>
      </c>
      <c r="E2002" s="353">
        <v>6.1811184325616117E-3</v>
      </c>
    </row>
    <row r="2003" spans="2:5">
      <c r="B2003" s="375">
        <v>42731</v>
      </c>
      <c r="C2003" s="352">
        <v>806.75</v>
      </c>
      <c r="D2003" s="351">
        <f t="shared" si="34"/>
        <v>-0.68385680976546426</v>
      </c>
      <c r="E2003" s="353">
        <v>6.1736093788975375E-3</v>
      </c>
    </row>
    <row r="2004" spans="2:5">
      <c r="B2004" s="375">
        <v>45033</v>
      </c>
      <c r="C2004" s="352">
        <v>2551.85</v>
      </c>
      <c r="D2004" s="351">
        <f t="shared" si="34"/>
        <v>3.5309836647727266</v>
      </c>
      <c r="E2004" s="353">
        <v>6.1706490024446385E-3</v>
      </c>
    </row>
    <row r="2005" spans="2:5">
      <c r="B2005" s="375">
        <v>41618</v>
      </c>
      <c r="C2005" s="352">
        <v>563.20000000000005</v>
      </c>
      <c r="D2005" s="351">
        <f t="shared" si="34"/>
        <v>-0.77894220390540669</v>
      </c>
      <c r="E2005" s="353">
        <v>6.1634658329612242E-3</v>
      </c>
    </row>
    <row r="2006" spans="2:5">
      <c r="B2006" s="375">
        <v>45027</v>
      </c>
      <c r="C2006" s="352">
        <v>2547.75</v>
      </c>
      <c r="D2006" s="351">
        <f t="shared" si="34"/>
        <v>4.6717497773820131</v>
      </c>
      <c r="E2006" s="353">
        <v>6.1607724660860961E-3</v>
      </c>
    </row>
    <row r="2007" spans="2:5">
      <c r="B2007" s="375">
        <v>41079</v>
      </c>
      <c r="C2007" s="352">
        <v>449.2</v>
      </c>
      <c r="D2007" s="351">
        <f t="shared" si="34"/>
        <v>1.8915352429996783</v>
      </c>
      <c r="E2007" s="353">
        <v>6.159704334191959E-3</v>
      </c>
    </row>
    <row r="2008" spans="2:5">
      <c r="B2008" s="375">
        <v>38526</v>
      </c>
      <c r="C2008" s="352">
        <v>155.35</v>
      </c>
      <c r="D2008" s="351">
        <f t="shared" si="34"/>
        <v>-0.94250129543267458</v>
      </c>
      <c r="E2008" s="353">
        <v>6.1528497409325689E-3</v>
      </c>
    </row>
    <row r="2009" spans="2:5">
      <c r="B2009" s="375">
        <v>44469</v>
      </c>
      <c r="C2009" s="352">
        <v>2701.8</v>
      </c>
      <c r="D2009" s="351">
        <f t="shared" si="34"/>
        <v>0.13008198092688639</v>
      </c>
      <c r="E2009" s="353">
        <v>6.1445648530890403E-3</v>
      </c>
    </row>
    <row r="2010" spans="2:5">
      <c r="B2010" s="375">
        <v>45664</v>
      </c>
      <c r="C2010" s="352">
        <v>2390.8000000000002</v>
      </c>
      <c r="D2010" s="351">
        <f t="shared" si="34"/>
        <v>1.6289861447107985</v>
      </c>
      <c r="E2010" s="353">
        <v>6.1442639508460422E-3</v>
      </c>
    </row>
    <row r="2011" spans="2:5">
      <c r="B2011" s="375">
        <v>42579</v>
      </c>
      <c r="C2011" s="352">
        <v>909.4</v>
      </c>
      <c r="D2011" s="351">
        <f t="shared" si="34"/>
        <v>-0.27166426397565269</v>
      </c>
      <c r="E2011" s="353">
        <v>6.1403994025556836E-3</v>
      </c>
    </row>
    <row r="2012" spans="2:5">
      <c r="B2012" s="375">
        <v>43021</v>
      </c>
      <c r="C2012" s="352">
        <v>1248.5999999999999</v>
      </c>
      <c r="D2012" s="351">
        <f t="shared" si="34"/>
        <v>0.36608315098468264</v>
      </c>
      <c r="E2012" s="353">
        <v>6.1240934730055676E-3</v>
      </c>
    </row>
    <row r="2013" spans="2:5">
      <c r="B2013" s="375">
        <v>42628</v>
      </c>
      <c r="C2013" s="352">
        <v>914</v>
      </c>
      <c r="D2013" s="351">
        <f t="shared" si="34"/>
        <v>2.954997836434444</v>
      </c>
      <c r="E2013" s="353">
        <v>6.1093070614782917E-3</v>
      </c>
    </row>
    <row r="2014" spans="2:5">
      <c r="B2014" s="375">
        <v>36951</v>
      </c>
      <c r="C2014" s="352">
        <v>231.1</v>
      </c>
      <c r="D2014" s="351">
        <f t="shared" si="34"/>
        <v>-0.77449258391881337</v>
      </c>
      <c r="E2014" s="353">
        <v>6.0949063996517446E-3</v>
      </c>
    </row>
    <row r="2015" spans="2:5">
      <c r="B2015" s="375">
        <v>42878</v>
      </c>
      <c r="C2015" s="352">
        <v>1024.8</v>
      </c>
      <c r="D2015" s="351">
        <f t="shared" si="34"/>
        <v>0.77132486388384758</v>
      </c>
      <c r="E2015" s="353">
        <v>6.0867857844099076E-3</v>
      </c>
    </row>
    <row r="2016" spans="2:5">
      <c r="B2016" s="375">
        <v>41197</v>
      </c>
      <c r="C2016" s="352">
        <v>578.54999999999995</v>
      </c>
      <c r="D2016" s="351">
        <f t="shared" si="34"/>
        <v>-0.73344237370130616</v>
      </c>
      <c r="E2016" s="353">
        <v>6.0864272671941576E-3</v>
      </c>
    </row>
    <row r="2017" spans="2:5">
      <c r="B2017" s="375">
        <v>45721</v>
      </c>
      <c r="C2017" s="352">
        <v>2170.4499999999998</v>
      </c>
      <c r="D2017" s="351">
        <f t="shared" si="34"/>
        <v>5.5483481671443649</v>
      </c>
      <c r="E2017" s="353">
        <v>6.0722645838644212E-3</v>
      </c>
    </row>
    <row r="2018" spans="2:5">
      <c r="B2018" s="375">
        <v>40835</v>
      </c>
      <c r="C2018" s="352">
        <v>331.45</v>
      </c>
      <c r="D2018" s="351">
        <f t="shared" si="34"/>
        <v>0.17535460992907798</v>
      </c>
      <c r="E2018" s="353">
        <v>6.0707239338291096E-3</v>
      </c>
    </row>
    <row r="2019" spans="2:5">
      <c r="B2019" s="375">
        <v>40602</v>
      </c>
      <c r="C2019" s="352">
        <v>282</v>
      </c>
      <c r="D2019" s="351">
        <f t="shared" si="34"/>
        <v>-0.88326848249027234</v>
      </c>
      <c r="E2019" s="353">
        <v>6.0649304316803014E-3</v>
      </c>
    </row>
    <row r="2020" spans="2:5">
      <c r="B2020" s="375">
        <v>44566</v>
      </c>
      <c r="C2020" s="352">
        <v>2415.8000000000002</v>
      </c>
      <c r="D2020" s="351">
        <f t="shared" si="34"/>
        <v>1.6446986698779353</v>
      </c>
      <c r="E2020" s="353">
        <v>6.0593440916190244E-3</v>
      </c>
    </row>
    <row r="2021" spans="2:5">
      <c r="B2021" s="375">
        <v>42101</v>
      </c>
      <c r="C2021" s="352">
        <v>913.45</v>
      </c>
      <c r="D2021" s="351">
        <f t="shared" si="34"/>
        <v>-0.60598283224776772</v>
      </c>
      <c r="E2021" s="353">
        <v>6.0576022908750476E-3</v>
      </c>
    </row>
    <row r="2022" spans="2:5">
      <c r="B2022" s="375">
        <v>44544</v>
      </c>
      <c r="C2022" s="352">
        <v>2318.3000000000002</v>
      </c>
      <c r="D2022" s="351">
        <f t="shared" si="34"/>
        <v>0.16670441106162415</v>
      </c>
      <c r="E2022" s="353">
        <v>6.0537678738040116E-3</v>
      </c>
    </row>
    <row r="2023" spans="2:5">
      <c r="B2023" s="375">
        <v>44649</v>
      </c>
      <c r="C2023" s="352">
        <v>1987.05</v>
      </c>
      <c r="D2023" s="351">
        <f t="shared" si="34"/>
        <v>1.6790481326681945</v>
      </c>
      <c r="E2023" s="353">
        <v>6.0503265657435301E-3</v>
      </c>
    </row>
    <row r="2024" spans="2:5">
      <c r="B2024" s="375">
        <v>41904</v>
      </c>
      <c r="C2024" s="352">
        <v>741.7</v>
      </c>
      <c r="D2024" s="351">
        <f t="shared" si="34"/>
        <v>2.702021462440729</v>
      </c>
      <c r="E2024" s="353">
        <v>6.0359443879281728E-3</v>
      </c>
    </row>
    <row r="2025" spans="2:5">
      <c r="B2025" s="375">
        <v>36882</v>
      </c>
      <c r="C2025" s="352">
        <v>200.35</v>
      </c>
      <c r="D2025" s="351">
        <f t="shared" si="34"/>
        <v>-0.25060781746773902</v>
      </c>
      <c r="E2025" s="353">
        <v>6.0256088375595712E-3</v>
      </c>
    </row>
    <row r="2026" spans="2:5">
      <c r="B2026" s="375">
        <v>40004</v>
      </c>
      <c r="C2026" s="352">
        <v>267.35000000000002</v>
      </c>
      <c r="D2026" s="351">
        <f t="shared" si="34"/>
        <v>0.27857484457197529</v>
      </c>
      <c r="E2026" s="353">
        <v>6.0206961429916193E-3</v>
      </c>
    </row>
    <row r="2027" spans="2:5">
      <c r="B2027" s="375">
        <v>39119</v>
      </c>
      <c r="C2027" s="352">
        <v>209.1</v>
      </c>
      <c r="D2027" s="351">
        <f t="shared" si="34"/>
        <v>-0.91567528330039927</v>
      </c>
      <c r="E2027" s="353">
        <v>6.0139523694972335E-3</v>
      </c>
    </row>
    <row r="2028" spans="2:5">
      <c r="B2028" s="375">
        <v>45860</v>
      </c>
      <c r="C2028" s="352">
        <v>2479.6999999999998</v>
      </c>
      <c r="D2028" s="351">
        <f t="shared" si="34"/>
        <v>4.2742741678187812</v>
      </c>
      <c r="E2028" s="353">
        <v>6.0043003772971429E-3</v>
      </c>
    </row>
    <row r="2029" spans="2:5">
      <c r="B2029" s="375">
        <v>41122</v>
      </c>
      <c r="C2029" s="352">
        <v>470.15</v>
      </c>
      <c r="D2029" s="351">
        <f t="shared" si="34"/>
        <v>-0.62917537563591908</v>
      </c>
      <c r="E2029" s="353">
        <v>5.9912271316999131E-3</v>
      </c>
    </row>
    <row r="2030" spans="2:5">
      <c r="B2030" s="375">
        <v>43067</v>
      </c>
      <c r="C2030" s="352">
        <v>1267.8499999999999</v>
      </c>
      <c r="D2030" s="351">
        <f t="shared" si="34"/>
        <v>1.4332597639382016</v>
      </c>
      <c r="E2030" s="353">
        <v>5.9906371498849118E-3</v>
      </c>
    </row>
    <row r="2031" spans="2:5">
      <c r="B2031" s="375">
        <v>41148</v>
      </c>
      <c r="C2031" s="352">
        <v>521.04999999999995</v>
      </c>
      <c r="D2031" s="351">
        <f t="shared" si="34"/>
        <v>1.0615232443125617</v>
      </c>
      <c r="E2031" s="353">
        <v>5.9851337001639322E-3</v>
      </c>
    </row>
    <row r="2032" spans="2:5">
      <c r="B2032" s="375">
        <v>36781</v>
      </c>
      <c r="C2032" s="352">
        <v>252.75</v>
      </c>
      <c r="D2032" s="351">
        <f t="shared" si="34"/>
        <v>-0.81367489863619613</v>
      </c>
      <c r="E2032" s="353">
        <v>5.9701492537313433E-3</v>
      </c>
    </row>
    <row r="2033" spans="2:5">
      <c r="B2033" s="375">
        <v>43091</v>
      </c>
      <c r="C2033" s="352">
        <v>1356.5</v>
      </c>
      <c r="D2033" s="351">
        <f t="shared" si="34"/>
        <v>3.5990845906085775</v>
      </c>
      <c r="E2033" s="353">
        <v>5.9698171975230479E-3</v>
      </c>
    </row>
    <row r="2034" spans="2:5">
      <c r="B2034" s="375">
        <v>40442</v>
      </c>
      <c r="C2034" s="352">
        <v>294.95</v>
      </c>
      <c r="D2034" s="351">
        <f t="shared" si="34"/>
        <v>0.20535349407437681</v>
      </c>
      <c r="E2034" s="353">
        <v>5.9686221009549794E-3</v>
      </c>
    </row>
    <row r="2035" spans="2:5">
      <c r="B2035" s="375">
        <v>36756</v>
      </c>
      <c r="C2035" s="352">
        <v>244.7</v>
      </c>
      <c r="D2035" s="351">
        <f t="shared" si="34"/>
        <v>-0.47331037451571251</v>
      </c>
      <c r="E2035" s="353">
        <v>5.9609455292908061E-3</v>
      </c>
    </row>
    <row r="2036" spans="2:5">
      <c r="B2036" s="375">
        <v>41117</v>
      </c>
      <c r="C2036" s="352">
        <v>464.6</v>
      </c>
      <c r="D2036" s="351">
        <f t="shared" si="34"/>
        <v>-0.74420525243627145</v>
      </c>
      <c r="E2036" s="353">
        <v>5.954314171267727E-3</v>
      </c>
    </row>
    <row r="2037" spans="2:5">
      <c r="B2037" s="375">
        <v>43724</v>
      </c>
      <c r="C2037" s="352">
        <v>1816.3</v>
      </c>
      <c r="D2037" s="351">
        <f t="shared" si="34"/>
        <v>7.8691055944886568E-2</v>
      </c>
      <c r="E2037" s="353">
        <v>5.9538644734291489E-3</v>
      </c>
    </row>
    <row r="2038" spans="2:5">
      <c r="B2038" s="375">
        <v>43550</v>
      </c>
      <c r="C2038" s="352">
        <v>1683.8</v>
      </c>
      <c r="D2038" s="351">
        <f t="shared" si="34"/>
        <v>-0.16226771810244039</v>
      </c>
      <c r="E2038" s="353">
        <v>5.9443797233922069E-3</v>
      </c>
    </row>
    <row r="2039" spans="2:5">
      <c r="B2039" s="375">
        <v>43979</v>
      </c>
      <c r="C2039" s="352">
        <v>2009.95</v>
      </c>
      <c r="D2039" s="351">
        <f t="shared" si="34"/>
        <v>1.1544027011093843</v>
      </c>
      <c r="E2039" s="353">
        <v>5.9306341023973455E-3</v>
      </c>
    </row>
    <row r="2040" spans="2:5">
      <c r="B2040" s="375">
        <v>42565</v>
      </c>
      <c r="C2040" s="352">
        <v>932.95</v>
      </c>
      <c r="D2040" s="351">
        <f t="shared" si="34"/>
        <v>-0.46922114126415199</v>
      </c>
      <c r="E2040" s="353">
        <v>5.9302388268909368E-3</v>
      </c>
    </row>
    <row r="2041" spans="2:5">
      <c r="B2041" s="375">
        <v>43585</v>
      </c>
      <c r="C2041" s="352">
        <v>1757.7</v>
      </c>
      <c r="D2041" s="351">
        <f t="shared" si="34"/>
        <v>1.3781626302259504</v>
      </c>
      <c r="E2041" s="353">
        <v>5.9232552150399959E-3</v>
      </c>
    </row>
    <row r="2042" spans="2:5">
      <c r="B2042" s="375">
        <v>41921</v>
      </c>
      <c r="C2042" s="352">
        <v>739.1</v>
      </c>
      <c r="D2042" s="351">
        <f t="shared" si="34"/>
        <v>-0.71389308249138705</v>
      </c>
      <c r="E2042" s="353">
        <v>5.9203810820007115E-3</v>
      </c>
    </row>
    <row r="2043" spans="2:5">
      <c r="B2043" s="375">
        <v>45133</v>
      </c>
      <c r="C2043" s="352">
        <v>2583.3000000000002</v>
      </c>
      <c r="D2043" s="351">
        <f t="shared" si="34"/>
        <v>12.163312101910829</v>
      </c>
      <c r="E2043" s="353">
        <v>5.899188131534408E-3</v>
      </c>
    </row>
    <row r="2044" spans="2:5">
      <c r="B2044" s="375">
        <v>38720</v>
      </c>
      <c r="C2044" s="352">
        <v>196.25</v>
      </c>
      <c r="D2044" s="351">
        <f t="shared" si="34"/>
        <v>-0.92108331992922632</v>
      </c>
      <c r="E2044" s="353">
        <v>5.8944131214761957E-3</v>
      </c>
    </row>
    <row r="2045" spans="2:5">
      <c r="B2045" s="375">
        <v>45232</v>
      </c>
      <c r="C2045" s="352">
        <v>2486.8000000000002</v>
      </c>
      <c r="D2045" s="351">
        <f t="shared" si="34"/>
        <v>14.312807881773399</v>
      </c>
      <c r="E2045" s="353">
        <v>5.8853271311559031E-3</v>
      </c>
    </row>
    <row r="2046" spans="2:5">
      <c r="B2046" s="375">
        <v>38657</v>
      </c>
      <c r="C2046" s="352">
        <v>162.4</v>
      </c>
      <c r="D2046" s="351">
        <f t="shared" si="34"/>
        <v>-0.875148952527388</v>
      </c>
      <c r="E2046" s="353">
        <v>5.8841746670796969E-3</v>
      </c>
    </row>
    <row r="2047" spans="2:5">
      <c r="B2047" s="375">
        <v>43168</v>
      </c>
      <c r="C2047" s="352">
        <v>1300.75</v>
      </c>
      <c r="D2047" s="351">
        <f t="shared" si="34"/>
        <v>-0.42890698746515049</v>
      </c>
      <c r="E2047" s="353">
        <v>5.8771217569500121E-3</v>
      </c>
    </row>
    <row r="2048" spans="2:5">
      <c r="B2048" s="375">
        <v>44601</v>
      </c>
      <c r="C2048" s="352">
        <v>2277.65</v>
      </c>
      <c r="D2048" s="351">
        <f t="shared" si="34"/>
        <v>2.090014923348257</v>
      </c>
      <c r="E2048" s="353">
        <v>5.8736502749134108E-3</v>
      </c>
    </row>
    <row r="2049" spans="2:5">
      <c r="B2049" s="375">
        <v>41886</v>
      </c>
      <c r="C2049" s="352">
        <v>737.1</v>
      </c>
      <c r="D2049" s="351">
        <f t="shared" si="34"/>
        <v>0.4064109902690326</v>
      </c>
      <c r="E2049" s="353">
        <v>5.8679039301310978E-3</v>
      </c>
    </row>
    <row r="2050" spans="2:5">
      <c r="B2050" s="375">
        <v>41149</v>
      </c>
      <c r="C2050" s="352">
        <v>524.1</v>
      </c>
      <c r="D2050" s="351">
        <f t="shared" si="34"/>
        <v>-0.77900063251106899</v>
      </c>
      <c r="E2050" s="353">
        <v>5.853564916994662E-3</v>
      </c>
    </row>
    <row r="2051" spans="2:5">
      <c r="B2051" s="375">
        <v>44414</v>
      </c>
      <c r="C2051" s="352">
        <v>2371.5</v>
      </c>
      <c r="D2051" s="351">
        <f t="shared" si="34"/>
        <v>12.783783783783782</v>
      </c>
      <c r="E2051" s="353">
        <v>5.8531619798957383E-3</v>
      </c>
    </row>
    <row r="2052" spans="2:5">
      <c r="B2052" s="375">
        <v>37845</v>
      </c>
      <c r="C2052" s="352">
        <v>172.05</v>
      </c>
      <c r="D2052" s="351">
        <f t="shared" si="34"/>
        <v>-2.3195129022903875E-3</v>
      </c>
      <c r="E2052" s="353">
        <v>5.8462437883659742E-3</v>
      </c>
    </row>
    <row r="2053" spans="2:5">
      <c r="B2053" s="375">
        <v>37676</v>
      </c>
      <c r="C2053" s="352">
        <v>172.45</v>
      </c>
      <c r="D2053" s="351">
        <f t="shared" si="34"/>
        <v>-0.9298598824558193</v>
      </c>
      <c r="E2053" s="353">
        <v>5.8326042578011085E-3</v>
      </c>
    </row>
    <row r="2054" spans="2:5">
      <c r="B2054" s="375">
        <v>45321</v>
      </c>
      <c r="C2054" s="352">
        <v>2458.65</v>
      </c>
      <c r="D2054" s="351">
        <f t="shared" si="34"/>
        <v>2.1415811557475878E-2</v>
      </c>
      <c r="E2054" s="353">
        <v>5.8296514482081493E-3</v>
      </c>
    </row>
    <row r="2055" spans="2:5">
      <c r="B2055" s="375">
        <v>44501</v>
      </c>
      <c r="C2055" s="352">
        <v>2407.1</v>
      </c>
      <c r="D2055" s="351">
        <f t="shared" si="34"/>
        <v>7.9917818453492719</v>
      </c>
      <c r="E2055" s="353">
        <v>5.8291373294610946E-3</v>
      </c>
    </row>
    <row r="2056" spans="2:5">
      <c r="B2056" s="375">
        <v>40624</v>
      </c>
      <c r="C2056" s="352">
        <v>267.7</v>
      </c>
      <c r="D2056" s="351">
        <f t="shared" si="34"/>
        <v>0.23877834335955575</v>
      </c>
      <c r="E2056" s="353">
        <v>5.8237835806876255E-3</v>
      </c>
    </row>
    <row r="2057" spans="2:5">
      <c r="B2057" s="375">
        <v>39624</v>
      </c>
      <c r="C2057" s="352">
        <v>216.1</v>
      </c>
      <c r="D2057" s="351">
        <f t="shared" ref="D2057:D2120" si="35">(C2057-C2058)/C2058</f>
        <v>-0.86661317202641819</v>
      </c>
      <c r="E2057" s="353">
        <v>5.8180125669071445E-3</v>
      </c>
    </row>
    <row r="2058" spans="2:5">
      <c r="B2058" s="375">
        <v>43370</v>
      </c>
      <c r="C2058" s="352">
        <v>1620.1</v>
      </c>
      <c r="D2058" s="351">
        <f t="shared" si="35"/>
        <v>5.2323523754568182</v>
      </c>
      <c r="E2058" s="353">
        <v>5.8047493403693366E-3</v>
      </c>
    </row>
    <row r="2059" spans="2:5">
      <c r="B2059" s="375">
        <v>40080</v>
      </c>
      <c r="C2059" s="352">
        <v>259.95</v>
      </c>
      <c r="D2059" s="351">
        <f t="shared" si="35"/>
        <v>1.1342364532019702</v>
      </c>
      <c r="E2059" s="353">
        <v>5.8038305281485781E-3</v>
      </c>
    </row>
    <row r="2060" spans="2:5">
      <c r="B2060" s="375">
        <v>38196</v>
      </c>
      <c r="C2060" s="352">
        <v>121.8</v>
      </c>
      <c r="D2060" s="351">
        <f t="shared" si="35"/>
        <v>-0.60006567066163186</v>
      </c>
      <c r="E2060" s="353">
        <v>5.7803468208092726E-3</v>
      </c>
    </row>
    <row r="2061" spans="2:5">
      <c r="B2061" s="375">
        <v>40694</v>
      </c>
      <c r="C2061" s="352">
        <v>304.55</v>
      </c>
      <c r="D2061" s="351">
        <f t="shared" si="35"/>
        <v>-0.87938852695986214</v>
      </c>
      <c r="E2061" s="353">
        <v>5.7793923381770146E-3</v>
      </c>
    </row>
    <row r="2062" spans="2:5">
      <c r="B2062" s="375">
        <v>45259</v>
      </c>
      <c r="C2062" s="352">
        <v>2525.0500000000002</v>
      </c>
      <c r="D2062" s="351">
        <f t="shared" si="35"/>
        <v>14.247886473429954</v>
      </c>
      <c r="E2062" s="353">
        <v>5.7756268546732782E-3</v>
      </c>
    </row>
    <row r="2063" spans="2:5">
      <c r="B2063" s="375">
        <v>38386</v>
      </c>
      <c r="C2063" s="352">
        <v>165.6</v>
      </c>
      <c r="D2063" s="351">
        <f t="shared" si="35"/>
        <v>-9.6069868995633162E-2</v>
      </c>
      <c r="E2063" s="353">
        <v>5.7698147585787344E-3</v>
      </c>
    </row>
    <row r="2064" spans="2:5">
      <c r="B2064" s="375">
        <v>37943</v>
      </c>
      <c r="C2064" s="352">
        <v>183.2</v>
      </c>
      <c r="D2064" s="351">
        <f t="shared" si="35"/>
        <v>-0.19312926668134781</v>
      </c>
      <c r="E2064" s="353">
        <v>5.764479824320521E-3</v>
      </c>
    </row>
    <row r="2065" spans="2:5">
      <c r="B2065" s="375">
        <v>39622</v>
      </c>
      <c r="C2065" s="352">
        <v>227.05</v>
      </c>
      <c r="D2065" s="351">
        <f t="shared" si="35"/>
        <v>-0.70136788109956605</v>
      </c>
      <c r="E2065" s="353">
        <v>5.7585825027685993E-3</v>
      </c>
    </row>
    <row r="2066" spans="2:5">
      <c r="B2066" s="375">
        <v>42009</v>
      </c>
      <c r="C2066" s="352">
        <v>760.3</v>
      </c>
      <c r="D2066" s="351">
        <f t="shared" si="35"/>
        <v>3.1421955870335059</v>
      </c>
      <c r="E2066" s="353">
        <v>5.7543488325946281E-3</v>
      </c>
    </row>
    <row r="2067" spans="2:5">
      <c r="B2067" s="375">
        <v>36847</v>
      </c>
      <c r="C2067" s="352">
        <v>183.55</v>
      </c>
      <c r="D2067" s="351">
        <f t="shared" si="35"/>
        <v>-0.92898320823338232</v>
      </c>
      <c r="E2067" s="353">
        <v>5.7534246575343092E-3</v>
      </c>
    </row>
    <row r="2068" spans="2:5">
      <c r="B2068" s="375">
        <v>45135</v>
      </c>
      <c r="C2068" s="352">
        <v>2584.6</v>
      </c>
      <c r="D2068" s="351">
        <f t="shared" si="35"/>
        <v>-2.2968095578160129E-3</v>
      </c>
      <c r="E2068" s="353">
        <v>5.7396346090238734E-3</v>
      </c>
    </row>
    <row r="2069" spans="2:5">
      <c r="B2069" s="375">
        <v>44851</v>
      </c>
      <c r="C2069" s="352">
        <v>2590.5500000000002</v>
      </c>
      <c r="D2069" s="351">
        <f t="shared" si="35"/>
        <v>6.7619475655430721</v>
      </c>
      <c r="E2069" s="353">
        <v>5.7263762714496467E-3</v>
      </c>
    </row>
    <row r="2070" spans="2:5">
      <c r="B2070" s="375">
        <v>40745</v>
      </c>
      <c r="C2070" s="352">
        <v>333.75</v>
      </c>
      <c r="D2070" s="351">
        <f t="shared" si="35"/>
        <v>0.58175355450236965</v>
      </c>
      <c r="E2070" s="353">
        <v>5.7254783787855272E-3</v>
      </c>
    </row>
    <row r="2071" spans="2:5">
      <c r="B2071" s="375">
        <v>39329</v>
      </c>
      <c r="C2071" s="352">
        <v>211</v>
      </c>
      <c r="D2071" s="351">
        <f t="shared" si="35"/>
        <v>-0.38483965014577259</v>
      </c>
      <c r="E2071" s="353">
        <v>5.7197330791229194E-3</v>
      </c>
    </row>
    <row r="2072" spans="2:5">
      <c r="B2072" s="375">
        <v>40842</v>
      </c>
      <c r="C2072" s="352">
        <v>343</v>
      </c>
      <c r="D2072" s="351">
        <f t="shared" si="35"/>
        <v>-0.86365623882020903</v>
      </c>
      <c r="E2072" s="353">
        <v>5.7176367101597668E-3</v>
      </c>
    </row>
    <row r="2073" spans="2:5">
      <c r="B2073" s="375">
        <v>44887</v>
      </c>
      <c r="C2073" s="352">
        <v>2515.6999999999998</v>
      </c>
      <c r="D2073" s="351">
        <f t="shared" si="35"/>
        <v>0.12027965799786246</v>
      </c>
      <c r="E2073" s="353">
        <v>5.7167985927879294E-3</v>
      </c>
    </row>
    <row r="2074" spans="2:5">
      <c r="B2074" s="375">
        <v>44231</v>
      </c>
      <c r="C2074" s="352">
        <v>2245.6</v>
      </c>
      <c r="D2074" s="351">
        <f t="shared" si="35"/>
        <v>9.1933726736268717</v>
      </c>
      <c r="E2074" s="353">
        <v>5.7101910114875608E-3</v>
      </c>
    </row>
    <row r="2075" spans="2:5">
      <c r="B2075" s="375">
        <v>37004</v>
      </c>
      <c r="C2075" s="352">
        <v>220.3</v>
      </c>
      <c r="D2075" s="351">
        <f t="shared" si="35"/>
        <v>-0.89237383360203237</v>
      </c>
      <c r="E2075" s="353">
        <v>5.7064597123944304E-3</v>
      </c>
    </row>
    <row r="2076" spans="2:5">
      <c r="B2076" s="375">
        <v>43801</v>
      </c>
      <c r="C2076" s="352">
        <v>2046.9</v>
      </c>
      <c r="D2076" s="351">
        <f t="shared" si="35"/>
        <v>6.7139626907857544</v>
      </c>
      <c r="E2076" s="353">
        <v>5.6994054930477748E-3</v>
      </c>
    </row>
    <row r="2077" spans="2:5">
      <c r="B2077" s="375">
        <v>40184</v>
      </c>
      <c r="C2077" s="352">
        <v>265.35000000000002</v>
      </c>
      <c r="D2077" s="351">
        <f t="shared" si="35"/>
        <v>0.66572504708097935</v>
      </c>
      <c r="E2077" s="353">
        <v>5.685048322910744E-3</v>
      </c>
    </row>
    <row r="2078" spans="2:5">
      <c r="B2078" s="375">
        <v>37693</v>
      </c>
      <c r="C2078" s="352">
        <v>159.30000000000001</v>
      </c>
      <c r="D2078" s="351">
        <f t="shared" si="35"/>
        <v>-0.18181818181818171</v>
      </c>
      <c r="E2078" s="353">
        <v>5.6818181818182175E-3</v>
      </c>
    </row>
    <row r="2079" spans="2:5">
      <c r="B2079" s="375">
        <v>39224</v>
      </c>
      <c r="C2079" s="352">
        <v>194.7</v>
      </c>
      <c r="D2079" s="351">
        <f t="shared" si="35"/>
        <v>-0.92418076675947747</v>
      </c>
      <c r="E2079" s="353">
        <v>5.6818181818181525E-3</v>
      </c>
    </row>
    <row r="2080" spans="2:5">
      <c r="B2080" s="375">
        <v>44761</v>
      </c>
      <c r="C2080" s="352">
        <v>2567.9499999999998</v>
      </c>
      <c r="D2080" s="351">
        <f t="shared" si="35"/>
        <v>12.750736278447121</v>
      </c>
      <c r="E2080" s="353">
        <v>5.6588995496376811E-3</v>
      </c>
    </row>
    <row r="2081" spans="2:5">
      <c r="B2081" s="375">
        <v>37455</v>
      </c>
      <c r="C2081" s="352">
        <v>186.75</v>
      </c>
      <c r="D2081" s="351">
        <f t="shared" si="35"/>
        <v>-0.66672615329704654</v>
      </c>
      <c r="E2081" s="353">
        <v>5.6542810985461033E-3</v>
      </c>
    </row>
    <row r="2082" spans="2:5">
      <c r="B2082" s="375">
        <v>41709</v>
      </c>
      <c r="C2082" s="352">
        <v>560.35</v>
      </c>
      <c r="D2082" s="351">
        <f t="shared" si="35"/>
        <v>-0.76552431165787937</v>
      </c>
      <c r="E2082" s="353">
        <v>5.65326633165825E-3</v>
      </c>
    </row>
    <row r="2083" spans="2:5">
      <c r="B2083" s="375">
        <v>45814</v>
      </c>
      <c r="C2083" s="352">
        <v>2389.8000000000002</v>
      </c>
      <c r="D2083" s="351">
        <f t="shared" si="35"/>
        <v>1.6767473118279572</v>
      </c>
      <c r="E2083" s="353">
        <v>5.6387813499411254E-3</v>
      </c>
    </row>
    <row r="2084" spans="2:5">
      <c r="B2084" s="375">
        <v>42048</v>
      </c>
      <c r="C2084" s="352">
        <v>892.8</v>
      </c>
      <c r="D2084" s="351">
        <f t="shared" si="35"/>
        <v>-0.6610671374067536</v>
      </c>
      <c r="E2084" s="353">
        <v>5.6318990763685513E-3</v>
      </c>
    </row>
    <row r="2085" spans="2:5">
      <c r="B2085" s="375">
        <v>44431</v>
      </c>
      <c r="C2085" s="352">
        <v>2634.15</v>
      </c>
      <c r="D2085" s="351">
        <f t="shared" si="35"/>
        <v>2.0097691956124315</v>
      </c>
      <c r="E2085" s="353">
        <v>5.631060548217149E-3</v>
      </c>
    </row>
    <row r="2086" spans="2:5">
      <c r="B2086" s="375">
        <v>42804</v>
      </c>
      <c r="C2086" s="352">
        <v>875.2</v>
      </c>
      <c r="D2086" s="351">
        <f t="shared" si="35"/>
        <v>-5.2249715739888458E-2</v>
      </c>
      <c r="E2086" s="353">
        <v>5.6302424451339667E-3</v>
      </c>
    </row>
    <row r="2087" spans="2:5">
      <c r="B2087" s="375">
        <v>42187</v>
      </c>
      <c r="C2087" s="352">
        <v>923.45</v>
      </c>
      <c r="D2087" s="351">
        <f t="shared" si="35"/>
        <v>-0.62836790953176247</v>
      </c>
      <c r="E2087" s="353">
        <v>5.6081890449745089E-3</v>
      </c>
    </row>
    <row r="2088" spans="2:5">
      <c r="B2088" s="375">
        <v>44991</v>
      </c>
      <c r="C2088" s="352">
        <v>2484.85</v>
      </c>
      <c r="D2088" s="351">
        <f t="shared" si="35"/>
        <v>4.4183384212821633</v>
      </c>
      <c r="E2088" s="353">
        <v>5.6050182112504692E-3</v>
      </c>
    </row>
    <row r="2089" spans="2:5">
      <c r="B2089" s="375">
        <v>41348</v>
      </c>
      <c r="C2089" s="352">
        <v>458.6</v>
      </c>
      <c r="D2089" s="351">
        <f t="shared" si="35"/>
        <v>-0.81480808447917297</v>
      </c>
      <c r="E2089" s="353">
        <v>5.5914921609472893E-3</v>
      </c>
    </row>
    <row r="2090" spans="2:5">
      <c r="B2090" s="375">
        <v>45007</v>
      </c>
      <c r="C2090" s="352">
        <v>2476.35</v>
      </c>
      <c r="D2090" s="351">
        <f t="shared" si="35"/>
        <v>8.2391765194396491E-2</v>
      </c>
      <c r="E2090" s="353">
        <v>5.5835296028587675E-3</v>
      </c>
    </row>
    <row r="2091" spans="2:5">
      <c r="B2091" s="375">
        <v>44028</v>
      </c>
      <c r="C2091" s="352">
        <v>2287.85</v>
      </c>
      <c r="D2091" s="351">
        <f t="shared" si="35"/>
        <v>2.9041808873720134</v>
      </c>
      <c r="E2091" s="353">
        <v>5.5820495351954014E-3</v>
      </c>
    </row>
    <row r="2092" spans="2:5">
      <c r="B2092" s="375">
        <v>41411</v>
      </c>
      <c r="C2092" s="352">
        <v>586</v>
      </c>
      <c r="D2092" s="351">
        <f t="shared" si="35"/>
        <v>-0.3513752836349549</v>
      </c>
      <c r="E2092" s="353">
        <v>5.5770055770055773E-3</v>
      </c>
    </row>
    <row r="2093" spans="2:5">
      <c r="B2093" s="375">
        <v>42815</v>
      </c>
      <c r="C2093" s="352">
        <v>903.45</v>
      </c>
      <c r="D2093" s="351">
        <f t="shared" si="35"/>
        <v>3.7487516425755589</v>
      </c>
      <c r="E2093" s="353">
        <v>5.5651399632700759E-3</v>
      </c>
    </row>
    <row r="2094" spans="2:5">
      <c r="B2094" s="375">
        <v>39259</v>
      </c>
      <c r="C2094" s="352">
        <v>190.25</v>
      </c>
      <c r="D2094" s="351">
        <f t="shared" si="35"/>
        <v>-0.91435966689173986</v>
      </c>
      <c r="E2094" s="353">
        <v>5.5496828752643309E-3</v>
      </c>
    </row>
    <row r="2095" spans="2:5">
      <c r="B2095" s="375">
        <v>44039</v>
      </c>
      <c r="C2095" s="352">
        <v>2221.5</v>
      </c>
      <c r="D2095" s="351">
        <f t="shared" si="35"/>
        <v>3.976478494623656</v>
      </c>
      <c r="E2095" s="353">
        <v>5.522111075906313E-3</v>
      </c>
    </row>
    <row r="2096" spans="2:5">
      <c r="B2096" s="375">
        <v>41100</v>
      </c>
      <c r="C2096" s="352">
        <v>446.4</v>
      </c>
      <c r="D2096" s="351">
        <f t="shared" si="35"/>
        <v>-0.24677296886864086</v>
      </c>
      <c r="E2096" s="353">
        <v>5.5186394864286262E-3</v>
      </c>
    </row>
    <row r="2097" spans="2:5">
      <c r="B2097" s="375">
        <v>41508</v>
      </c>
      <c r="C2097" s="352">
        <v>592.65</v>
      </c>
      <c r="D2097" s="351">
        <f t="shared" si="35"/>
        <v>-0.75766683022571146</v>
      </c>
      <c r="E2097" s="353">
        <v>5.5140821174075334E-3</v>
      </c>
    </row>
    <row r="2098" spans="2:5">
      <c r="B2098" s="375">
        <v>45469</v>
      </c>
      <c r="C2098" s="352">
        <v>2445.6</v>
      </c>
      <c r="D2098" s="351">
        <f t="shared" si="35"/>
        <v>0.14008670924432429</v>
      </c>
      <c r="E2098" s="353">
        <v>5.509415344132922E-3</v>
      </c>
    </row>
    <row r="2099" spans="2:5">
      <c r="B2099" s="375">
        <v>43763</v>
      </c>
      <c r="C2099" s="352">
        <v>2145.1</v>
      </c>
      <c r="D2099" s="351">
        <f t="shared" si="35"/>
        <v>1.3726357703793828</v>
      </c>
      <c r="E2099" s="353">
        <v>5.5077694705510114E-3</v>
      </c>
    </row>
    <row r="2100" spans="2:5">
      <c r="B2100" s="375">
        <v>42480</v>
      </c>
      <c r="C2100" s="352">
        <v>904.1</v>
      </c>
      <c r="D2100" s="351">
        <f t="shared" si="35"/>
        <v>2.8028881687418246E-2</v>
      </c>
      <c r="E2100" s="353">
        <v>5.5051993549463888E-3</v>
      </c>
    </row>
    <row r="2101" spans="2:5">
      <c r="B2101" s="375">
        <v>42537</v>
      </c>
      <c r="C2101" s="352">
        <v>879.45</v>
      </c>
      <c r="D2101" s="351">
        <f t="shared" si="35"/>
        <v>-0.63118054099391907</v>
      </c>
      <c r="E2101" s="353">
        <v>5.4879094494941615E-3</v>
      </c>
    </row>
    <row r="2102" spans="2:5">
      <c r="B2102" s="375">
        <v>44417</v>
      </c>
      <c r="C2102" s="352">
        <v>2384.5</v>
      </c>
      <c r="D2102" s="351">
        <f t="shared" si="35"/>
        <v>10.287573964497041</v>
      </c>
      <c r="E2102" s="353">
        <v>5.4817625975121234E-3</v>
      </c>
    </row>
    <row r="2103" spans="2:5">
      <c r="B2103" s="375">
        <v>37014</v>
      </c>
      <c r="C2103" s="352">
        <v>211.25</v>
      </c>
      <c r="D2103" s="351">
        <f t="shared" si="35"/>
        <v>-0.36207156877547936</v>
      </c>
      <c r="E2103" s="353">
        <v>5.4735840076154483E-3</v>
      </c>
    </row>
    <row r="2104" spans="2:5">
      <c r="B2104" s="375">
        <v>40826</v>
      </c>
      <c r="C2104" s="352">
        <v>331.15</v>
      </c>
      <c r="D2104" s="351">
        <f t="shared" si="35"/>
        <v>1.397900072411296</v>
      </c>
      <c r="E2104" s="353">
        <v>5.4653104599968255E-3</v>
      </c>
    </row>
    <row r="2105" spans="2:5">
      <c r="B2105" s="375">
        <v>37748</v>
      </c>
      <c r="C2105" s="352">
        <v>138.1</v>
      </c>
      <c r="D2105" s="351">
        <f t="shared" si="35"/>
        <v>-0.28593588417786975</v>
      </c>
      <c r="E2105" s="353">
        <v>5.4605023662176923E-3</v>
      </c>
    </row>
    <row r="2106" spans="2:5">
      <c r="B2106" s="375">
        <v>38714</v>
      </c>
      <c r="C2106" s="352">
        <v>193.4</v>
      </c>
      <c r="D2106" s="351">
        <f t="shared" si="35"/>
        <v>-0.58842306873802941</v>
      </c>
      <c r="E2106" s="353">
        <v>5.4587990642059343E-3</v>
      </c>
    </row>
    <row r="2107" spans="2:5">
      <c r="B2107" s="375">
        <v>41128</v>
      </c>
      <c r="C2107" s="352">
        <v>469.9</v>
      </c>
      <c r="D2107" s="351">
        <f t="shared" si="35"/>
        <v>-0.43375308790745321</v>
      </c>
      <c r="E2107" s="353">
        <v>5.4562961377981264E-3</v>
      </c>
    </row>
    <row r="2108" spans="2:5">
      <c r="B2108" s="375">
        <v>42738</v>
      </c>
      <c r="C2108" s="352">
        <v>829.85</v>
      </c>
      <c r="D2108" s="351">
        <f t="shared" si="35"/>
        <v>4.6222899728997291</v>
      </c>
      <c r="E2108" s="353">
        <v>5.4522323862603739E-3</v>
      </c>
    </row>
    <row r="2109" spans="2:5">
      <c r="B2109" s="375">
        <v>38509</v>
      </c>
      <c r="C2109" s="352">
        <v>147.6</v>
      </c>
      <c r="D2109" s="351">
        <f t="shared" si="35"/>
        <v>-0.88916838746010896</v>
      </c>
      <c r="E2109" s="353">
        <v>5.4495912806538345E-3</v>
      </c>
    </row>
    <row r="2110" spans="2:5">
      <c r="B2110" s="375">
        <v>43087</v>
      </c>
      <c r="C2110" s="352">
        <v>1331.75</v>
      </c>
      <c r="D2110" s="351">
        <f t="shared" si="35"/>
        <v>-0.47131798332671693</v>
      </c>
      <c r="E2110" s="353">
        <v>5.4358083877543662E-3</v>
      </c>
    </row>
    <row r="2111" spans="2:5">
      <c r="B2111" s="375">
        <v>44861</v>
      </c>
      <c r="C2111" s="352">
        <v>2519</v>
      </c>
      <c r="D2111" s="351">
        <f t="shared" si="35"/>
        <v>5.4556637621732449</v>
      </c>
      <c r="E2111" s="353">
        <v>5.4282749261594593E-3</v>
      </c>
    </row>
    <row r="2112" spans="2:5">
      <c r="B2112" s="375">
        <v>40984</v>
      </c>
      <c r="C2112" s="352">
        <v>390.2</v>
      </c>
      <c r="D2112" s="351">
        <f t="shared" si="35"/>
        <v>0.99590792838874675</v>
      </c>
      <c r="E2112" s="353">
        <v>5.410976552434851E-3</v>
      </c>
    </row>
    <row r="2113" spans="2:5">
      <c r="B2113" s="375">
        <v>38028</v>
      </c>
      <c r="C2113" s="352">
        <v>195.5</v>
      </c>
      <c r="D2113" s="351">
        <f t="shared" si="35"/>
        <v>-5.1124744376275218E-4</v>
      </c>
      <c r="E2113" s="353">
        <v>5.3998457186938105E-3</v>
      </c>
    </row>
    <row r="2114" spans="2:5">
      <c r="B2114" s="375">
        <v>38707</v>
      </c>
      <c r="C2114" s="352">
        <v>195.6</v>
      </c>
      <c r="D2114" s="351">
        <f t="shared" si="35"/>
        <v>0.31143144485417357</v>
      </c>
      <c r="E2114" s="353">
        <v>5.3970701619120171E-3</v>
      </c>
    </row>
    <row r="2115" spans="2:5">
      <c r="B2115" s="375">
        <v>37712</v>
      </c>
      <c r="C2115" s="352">
        <v>149.15</v>
      </c>
      <c r="D2115" s="351">
        <f t="shared" si="35"/>
        <v>-0.92760762995680235</v>
      </c>
      <c r="E2115" s="353">
        <v>5.392652510953902E-3</v>
      </c>
    </row>
    <row r="2116" spans="2:5">
      <c r="B2116" s="375">
        <v>43847</v>
      </c>
      <c r="C2116" s="352">
        <v>2060.3000000000002</v>
      </c>
      <c r="D2116" s="351">
        <f t="shared" si="35"/>
        <v>2.6774654172244539</v>
      </c>
      <c r="E2116" s="353">
        <v>5.3922166646334915E-3</v>
      </c>
    </row>
    <row r="2117" spans="2:5">
      <c r="B2117" s="375">
        <v>41684</v>
      </c>
      <c r="C2117" s="352">
        <v>560.25</v>
      </c>
      <c r="D2117" s="351">
        <f t="shared" si="35"/>
        <v>-0.74291614087415392</v>
      </c>
      <c r="E2117" s="353">
        <v>5.3835800807537013E-3</v>
      </c>
    </row>
    <row r="2118" spans="2:5">
      <c r="B2118" s="375">
        <v>44250</v>
      </c>
      <c r="C2118" s="352">
        <v>2179.25</v>
      </c>
      <c r="D2118" s="351">
        <f t="shared" si="35"/>
        <v>14.527253295333097</v>
      </c>
      <c r="E2118" s="353">
        <v>5.3746078612290516E-3</v>
      </c>
    </row>
    <row r="2119" spans="2:5">
      <c r="B2119" s="375">
        <v>38134</v>
      </c>
      <c r="C2119" s="352">
        <v>140.35</v>
      </c>
      <c r="D2119" s="351">
        <f t="shared" si="35"/>
        <v>-0.9106705279572288</v>
      </c>
      <c r="E2119" s="353">
        <v>5.3724928366762183E-3</v>
      </c>
    </row>
    <row r="2120" spans="2:5">
      <c r="B2120" s="375">
        <v>43257</v>
      </c>
      <c r="C2120" s="352">
        <v>1571.15</v>
      </c>
      <c r="D2120" s="351">
        <f t="shared" si="35"/>
        <v>10.90716180371353</v>
      </c>
      <c r="E2120" s="353">
        <v>5.3429741489634868E-3</v>
      </c>
    </row>
    <row r="2121" spans="2:5">
      <c r="B2121" s="375">
        <v>38442</v>
      </c>
      <c r="C2121" s="352">
        <v>131.94999999999999</v>
      </c>
      <c r="D2121" s="351">
        <f t="shared" ref="D2121:D2184" si="36">(C2121-C2122)/C2122</f>
        <v>-0.9383353584447145</v>
      </c>
      <c r="E2121" s="353">
        <v>5.3333333333332464E-3</v>
      </c>
    </row>
    <row r="2122" spans="2:5">
      <c r="B2122" s="375">
        <v>44656</v>
      </c>
      <c r="C2122" s="352">
        <v>2139.8000000000002</v>
      </c>
      <c r="D2122" s="351">
        <f t="shared" si="36"/>
        <v>11.594467333725721</v>
      </c>
      <c r="E2122" s="353">
        <v>5.3325189692031124E-3</v>
      </c>
    </row>
    <row r="2123" spans="2:5">
      <c r="B2123" s="375">
        <v>37783</v>
      </c>
      <c r="C2123" s="352">
        <v>169.9</v>
      </c>
      <c r="D2123" s="351">
        <f t="shared" si="36"/>
        <v>-0.92073341420173549</v>
      </c>
      <c r="E2123" s="353">
        <v>5.3254437869822823E-3</v>
      </c>
    </row>
    <row r="2124" spans="2:5">
      <c r="B2124" s="375">
        <v>44256</v>
      </c>
      <c r="C2124" s="352">
        <v>2143.4</v>
      </c>
      <c r="D2124" s="351">
        <f t="shared" si="36"/>
        <v>11.608235294117648</v>
      </c>
      <c r="E2124" s="353">
        <v>5.3235149269481993E-3</v>
      </c>
    </row>
    <row r="2125" spans="2:5">
      <c r="B2125" s="375">
        <v>37537</v>
      </c>
      <c r="C2125" s="352">
        <v>170</v>
      </c>
      <c r="D2125" s="351">
        <f t="shared" si="36"/>
        <v>-0.80854777859113691</v>
      </c>
      <c r="E2125" s="353">
        <v>5.3222945002957172E-3</v>
      </c>
    </row>
    <row r="2126" spans="2:5">
      <c r="B2126" s="375">
        <v>42181</v>
      </c>
      <c r="C2126" s="352">
        <v>887.95</v>
      </c>
      <c r="D2126" s="351">
        <f t="shared" si="36"/>
        <v>-0.67400921489803034</v>
      </c>
      <c r="E2126" s="353">
        <v>5.3212567223323466E-3</v>
      </c>
    </row>
    <row r="2127" spans="2:5">
      <c r="B2127" s="375">
        <v>44467</v>
      </c>
      <c r="C2127" s="352">
        <v>2723.85</v>
      </c>
      <c r="D2127" s="351">
        <f t="shared" si="36"/>
        <v>5.5226293103448274</v>
      </c>
      <c r="E2127" s="353">
        <v>5.2961801070307837E-3</v>
      </c>
    </row>
    <row r="2128" spans="2:5">
      <c r="B2128" s="375">
        <v>41029</v>
      </c>
      <c r="C2128" s="352">
        <v>417.6</v>
      </c>
      <c r="D2128" s="351">
        <f t="shared" si="36"/>
        <v>0.99952118745511154</v>
      </c>
      <c r="E2128" s="353">
        <v>5.2961001444392043E-3</v>
      </c>
    </row>
    <row r="2129" spans="2:5">
      <c r="B2129" s="375">
        <v>37999</v>
      </c>
      <c r="C2129" s="352">
        <v>208.85</v>
      </c>
      <c r="D2129" s="351">
        <f t="shared" si="36"/>
        <v>-0.92280967604826936</v>
      </c>
      <c r="E2129" s="353">
        <v>5.2948255114319822E-3</v>
      </c>
    </row>
    <row r="2130" spans="2:5">
      <c r="B2130" s="375">
        <v>45504</v>
      </c>
      <c r="C2130" s="352">
        <v>2705.65</v>
      </c>
      <c r="D2130" s="351">
        <f t="shared" si="36"/>
        <v>2.4304832573018711E-2</v>
      </c>
      <c r="E2130" s="353">
        <v>5.2946421936538599E-3</v>
      </c>
    </row>
    <row r="2131" spans="2:5">
      <c r="B2131" s="375">
        <v>45065</v>
      </c>
      <c r="C2131" s="352">
        <v>2641.45</v>
      </c>
      <c r="D2131" s="351">
        <f t="shared" si="36"/>
        <v>2.4315686911334846</v>
      </c>
      <c r="E2131" s="353">
        <v>5.2900991417859358E-3</v>
      </c>
    </row>
    <row r="2132" spans="2:5">
      <c r="B2132" s="375">
        <v>41969</v>
      </c>
      <c r="C2132" s="352">
        <v>769.75</v>
      </c>
      <c r="D2132" s="351">
        <f t="shared" si="36"/>
        <v>-0.7093912222746579</v>
      </c>
      <c r="E2132" s="353">
        <v>5.2892777850332435E-3</v>
      </c>
    </row>
    <row r="2133" spans="2:5">
      <c r="B2133" s="375">
        <v>44960</v>
      </c>
      <c r="C2133" s="352">
        <v>2648.75</v>
      </c>
      <c r="D2133" s="351">
        <f t="shared" si="36"/>
        <v>4.0466800038106125</v>
      </c>
      <c r="E2133" s="353">
        <v>5.275442624817387E-3</v>
      </c>
    </row>
    <row r="2134" spans="2:5">
      <c r="B2134" s="375">
        <v>41274</v>
      </c>
      <c r="C2134" s="352">
        <v>524.85</v>
      </c>
      <c r="D2134" s="351">
        <f t="shared" si="36"/>
        <v>-0.41507856904045465</v>
      </c>
      <c r="E2134" s="353">
        <v>5.2671901934495304E-3</v>
      </c>
    </row>
    <row r="2135" spans="2:5">
      <c r="B2135" s="375">
        <v>42640</v>
      </c>
      <c r="C2135" s="352">
        <v>897.3</v>
      </c>
      <c r="D2135" s="351">
        <f t="shared" si="36"/>
        <v>5.5957634598411243E-2</v>
      </c>
      <c r="E2135" s="353">
        <v>5.2655164687429217E-3</v>
      </c>
    </row>
    <row r="2136" spans="2:5">
      <c r="B2136" s="375">
        <v>42769</v>
      </c>
      <c r="C2136" s="352">
        <v>849.75</v>
      </c>
      <c r="D2136" s="351">
        <f t="shared" si="36"/>
        <v>-0.58557877539076786</v>
      </c>
      <c r="E2136" s="353">
        <v>5.2644031704720757E-3</v>
      </c>
    </row>
    <row r="2137" spans="2:5">
      <c r="B2137" s="375">
        <v>43732</v>
      </c>
      <c r="C2137" s="352">
        <v>2050.4499999999998</v>
      </c>
      <c r="D2137" s="351">
        <f t="shared" si="36"/>
        <v>-0.11089671320787443</v>
      </c>
      <c r="E2137" s="353">
        <v>5.2457408996199623E-3</v>
      </c>
    </row>
    <row r="2138" spans="2:5">
      <c r="B2138" s="375">
        <v>45828</v>
      </c>
      <c r="C2138" s="352">
        <v>2306.1999999999998</v>
      </c>
      <c r="D2138" s="351">
        <f t="shared" si="36"/>
        <v>8.2137435077906495</v>
      </c>
      <c r="E2138" s="353">
        <v>5.2305814663063379E-3</v>
      </c>
    </row>
    <row r="2139" spans="2:5">
      <c r="B2139" s="375">
        <v>39563</v>
      </c>
      <c r="C2139" s="352">
        <v>250.3</v>
      </c>
      <c r="D2139" s="351">
        <f t="shared" si="36"/>
        <v>3.9667705088265885E-2</v>
      </c>
      <c r="E2139" s="353">
        <v>5.2208835341365917E-3</v>
      </c>
    </row>
    <row r="2140" spans="2:5">
      <c r="B2140" s="375">
        <v>36733</v>
      </c>
      <c r="C2140" s="352">
        <v>240.75</v>
      </c>
      <c r="D2140" s="351">
        <f t="shared" si="36"/>
        <v>0.66263812154696122</v>
      </c>
      <c r="E2140" s="353">
        <v>5.2192066805845511E-3</v>
      </c>
    </row>
    <row r="2141" spans="2:5">
      <c r="B2141" s="375">
        <v>38350</v>
      </c>
      <c r="C2141" s="352">
        <v>144.80000000000001</v>
      </c>
      <c r="D2141" s="351">
        <f t="shared" si="36"/>
        <v>-0.8612295749676554</v>
      </c>
      <c r="E2141" s="353">
        <v>5.2065255119750084E-3</v>
      </c>
    </row>
    <row r="2142" spans="2:5">
      <c r="B2142" s="375">
        <v>42880</v>
      </c>
      <c r="C2142" s="352">
        <v>1043.45</v>
      </c>
      <c r="D2142" s="351">
        <f t="shared" si="36"/>
        <v>4.9985628054038518</v>
      </c>
      <c r="E2142" s="353">
        <v>5.2020615577285214E-3</v>
      </c>
    </row>
    <row r="2143" spans="2:5">
      <c r="B2143" s="375">
        <v>38044</v>
      </c>
      <c r="C2143" s="352">
        <v>173.95</v>
      </c>
      <c r="D2143" s="351">
        <f t="shared" si="36"/>
        <v>-0.9264326496087969</v>
      </c>
      <c r="E2143" s="353">
        <v>5.2008090147354939E-3</v>
      </c>
    </row>
    <row r="2144" spans="2:5">
      <c r="B2144" s="375">
        <v>45812</v>
      </c>
      <c r="C2144" s="352">
        <v>2364.5</v>
      </c>
      <c r="D2144" s="351">
        <f t="shared" si="36"/>
        <v>4.292669278119754</v>
      </c>
      <c r="E2144" s="353">
        <v>5.1864132976235247E-3</v>
      </c>
    </row>
    <row r="2145" spans="2:5">
      <c r="B2145" s="375">
        <v>41346</v>
      </c>
      <c r="C2145" s="352">
        <v>446.75</v>
      </c>
      <c r="D2145" s="351">
        <f t="shared" si="36"/>
        <v>-0.50621718706825092</v>
      </c>
      <c r="E2145" s="353">
        <v>5.1749353133086094E-3</v>
      </c>
    </row>
    <row r="2146" spans="2:5">
      <c r="B2146" s="375">
        <v>42213</v>
      </c>
      <c r="C2146" s="352">
        <v>904.75</v>
      </c>
      <c r="D2146" s="351">
        <f t="shared" si="36"/>
        <v>-0.54898930734528051</v>
      </c>
      <c r="E2146" s="353">
        <v>5.166092656371489E-3</v>
      </c>
    </row>
    <row r="2147" spans="2:5">
      <c r="B2147" s="375">
        <v>43965</v>
      </c>
      <c r="C2147" s="352">
        <v>2006.05</v>
      </c>
      <c r="D2147" s="351">
        <f t="shared" si="36"/>
        <v>3.665775090126759</v>
      </c>
      <c r="E2147" s="353">
        <v>5.1609670549918347E-3</v>
      </c>
    </row>
    <row r="2148" spans="2:5">
      <c r="B2148" s="375">
        <v>41046</v>
      </c>
      <c r="C2148" s="352">
        <v>429.95</v>
      </c>
      <c r="D2148" s="351">
        <f t="shared" si="36"/>
        <v>0.33297163230506888</v>
      </c>
      <c r="E2148" s="353">
        <v>5.1431911163062269E-3</v>
      </c>
    </row>
    <row r="2149" spans="2:5">
      <c r="B2149" s="375">
        <v>40714</v>
      </c>
      <c r="C2149" s="352">
        <v>322.55</v>
      </c>
      <c r="D2149" s="351">
        <f t="shared" si="36"/>
        <v>-0.87699494708742487</v>
      </c>
      <c r="E2149" s="353">
        <v>5.1417887192272806E-3</v>
      </c>
    </row>
    <row r="2150" spans="2:5">
      <c r="B2150" s="375">
        <v>45485</v>
      </c>
      <c r="C2150" s="352">
        <v>2622.25</v>
      </c>
      <c r="D2150" s="351">
        <f t="shared" si="36"/>
        <v>3.2534468775344689</v>
      </c>
      <c r="E2150" s="353">
        <v>5.1363627652030938E-3</v>
      </c>
    </row>
    <row r="2151" spans="2:5">
      <c r="B2151" s="375">
        <v>41521</v>
      </c>
      <c r="C2151" s="352">
        <v>616.5</v>
      </c>
      <c r="D2151" s="351">
        <f t="shared" si="36"/>
        <v>2.7015911137796453</v>
      </c>
      <c r="E2151" s="353">
        <v>5.1357300073367196E-3</v>
      </c>
    </row>
    <row r="2152" spans="2:5">
      <c r="B2152" s="375">
        <v>38603</v>
      </c>
      <c r="C2152" s="352">
        <v>166.55</v>
      </c>
      <c r="D2152" s="351">
        <f t="shared" si="36"/>
        <v>-0.3929287406597412</v>
      </c>
      <c r="E2152" s="353">
        <v>5.1297525648764204E-3</v>
      </c>
    </row>
    <row r="2153" spans="2:5">
      <c r="B2153" s="375">
        <v>40581</v>
      </c>
      <c r="C2153" s="352">
        <v>274.35000000000002</v>
      </c>
      <c r="D2153" s="351">
        <f t="shared" si="36"/>
        <v>-0.89747374715049144</v>
      </c>
      <c r="E2153" s="353">
        <v>5.1291445319656863E-3</v>
      </c>
    </row>
    <row r="2154" spans="2:5">
      <c r="B2154" s="375">
        <v>45062</v>
      </c>
      <c r="C2154" s="352">
        <v>2675.9</v>
      </c>
      <c r="D2154" s="351">
        <f t="shared" si="36"/>
        <v>-2.5953698311007474E-2</v>
      </c>
      <c r="E2154" s="353">
        <v>5.1272419945535136E-3</v>
      </c>
    </row>
    <row r="2155" spans="2:5">
      <c r="B2155" s="375">
        <v>45513</v>
      </c>
      <c r="C2155" s="352">
        <v>2747.2</v>
      </c>
      <c r="D2155" s="351">
        <f t="shared" si="36"/>
        <v>14.551655816586468</v>
      </c>
      <c r="E2155" s="353">
        <v>5.1222010829796577E-3</v>
      </c>
    </row>
    <row r="2156" spans="2:5">
      <c r="B2156" s="375">
        <v>37547</v>
      </c>
      <c r="C2156" s="352">
        <v>176.65</v>
      </c>
      <c r="D2156" s="351">
        <f t="shared" si="36"/>
        <v>-0.68978839230836775</v>
      </c>
      <c r="E2156" s="353">
        <v>5.1209103840683112E-3</v>
      </c>
    </row>
    <row r="2157" spans="2:5">
      <c r="B2157" s="375">
        <v>41204</v>
      </c>
      <c r="C2157" s="352">
        <v>569.45000000000005</v>
      </c>
      <c r="D2157" s="351">
        <f t="shared" si="36"/>
        <v>-0.39047364195879042</v>
      </c>
      <c r="E2157" s="353">
        <v>5.11870090901084E-3</v>
      </c>
    </row>
    <row r="2158" spans="2:5">
      <c r="B2158" s="375">
        <v>42591</v>
      </c>
      <c r="C2158" s="352">
        <v>934.25</v>
      </c>
      <c r="D2158" s="351">
        <f t="shared" si="36"/>
        <v>2.516845473367213</v>
      </c>
      <c r="E2158" s="353">
        <v>5.1102743410435716E-3</v>
      </c>
    </row>
    <row r="2159" spans="2:5">
      <c r="B2159" s="375">
        <v>40171</v>
      </c>
      <c r="C2159" s="352">
        <v>265.64999999999998</v>
      </c>
      <c r="D2159" s="351">
        <f t="shared" si="36"/>
        <v>-0.89031791907514446</v>
      </c>
      <c r="E2159" s="353">
        <v>5.1078320090804609E-3</v>
      </c>
    </row>
    <row r="2160" spans="2:5">
      <c r="B2160" s="375">
        <v>45355</v>
      </c>
      <c r="C2160" s="352">
        <v>2422</v>
      </c>
      <c r="D2160" s="351">
        <f t="shared" si="36"/>
        <v>11.938034188034189</v>
      </c>
      <c r="E2160" s="353">
        <v>5.1043698385691925E-3</v>
      </c>
    </row>
    <row r="2161" spans="2:5">
      <c r="B2161" s="375">
        <v>37868</v>
      </c>
      <c r="C2161" s="352">
        <v>187.2</v>
      </c>
      <c r="D2161" s="351">
        <f t="shared" si="36"/>
        <v>-0.92214597629444794</v>
      </c>
      <c r="E2161" s="353">
        <v>5.1006711409395363E-3</v>
      </c>
    </row>
    <row r="2162" spans="2:5">
      <c r="B2162" s="375">
        <v>44421</v>
      </c>
      <c r="C2162" s="352">
        <v>2404.5</v>
      </c>
      <c r="D2162" s="351">
        <f t="shared" si="36"/>
        <v>0.45212428662016496</v>
      </c>
      <c r="E2162" s="353">
        <v>5.0996948543242139E-3</v>
      </c>
    </row>
    <row r="2163" spans="2:5">
      <c r="B2163" s="375">
        <v>43301</v>
      </c>
      <c r="C2163" s="352">
        <v>1655.85</v>
      </c>
      <c r="D2163" s="351">
        <f t="shared" si="36"/>
        <v>6.3041464490516095</v>
      </c>
      <c r="E2163" s="353">
        <v>5.0987890376034866E-3</v>
      </c>
    </row>
    <row r="2164" spans="2:5">
      <c r="B2164" s="375">
        <v>40253</v>
      </c>
      <c r="C2164" s="352">
        <v>226.7</v>
      </c>
      <c r="D2164" s="351">
        <f t="shared" si="36"/>
        <v>-0.72942650832487921</v>
      </c>
      <c r="E2164" s="353">
        <v>5.0986477499444785E-3</v>
      </c>
    </row>
    <row r="2165" spans="2:5">
      <c r="B2165" s="375">
        <v>42702</v>
      </c>
      <c r="C2165" s="352">
        <v>837.85</v>
      </c>
      <c r="D2165" s="351">
        <f t="shared" si="36"/>
        <v>1.118725502591984</v>
      </c>
      <c r="E2165" s="353">
        <v>5.0983685220729368E-3</v>
      </c>
    </row>
    <row r="2166" spans="2:5">
      <c r="B2166" s="375">
        <v>40918</v>
      </c>
      <c r="C2166" s="352">
        <v>395.45</v>
      </c>
      <c r="D2166" s="351">
        <f t="shared" si="36"/>
        <v>-0.54660628296262326</v>
      </c>
      <c r="E2166" s="353">
        <v>5.0832380226204094E-3</v>
      </c>
    </row>
    <row r="2167" spans="2:5">
      <c r="B2167" s="375">
        <v>42464</v>
      </c>
      <c r="C2167" s="352">
        <v>872.2</v>
      </c>
      <c r="D2167" s="351">
        <f t="shared" si="36"/>
        <v>3.8849061887426495</v>
      </c>
      <c r="E2167" s="353">
        <v>5.0702926941692686E-3</v>
      </c>
    </row>
    <row r="2168" spans="2:5">
      <c r="B2168" s="375">
        <v>37642</v>
      </c>
      <c r="C2168" s="352">
        <v>178.55</v>
      </c>
      <c r="D2168" s="351">
        <f t="shared" si="36"/>
        <v>-0.90020679633355694</v>
      </c>
      <c r="E2168" s="353">
        <v>5.0661412890515376E-3</v>
      </c>
    </row>
    <row r="2169" spans="2:5">
      <c r="B2169" s="375">
        <v>43648</v>
      </c>
      <c r="C2169" s="352">
        <v>1789.2</v>
      </c>
      <c r="D2169" s="351">
        <f t="shared" si="36"/>
        <v>-0.22448095011052832</v>
      </c>
      <c r="E2169" s="353">
        <v>5.0556117290192111E-3</v>
      </c>
    </row>
    <row r="2170" spans="2:5">
      <c r="B2170" s="375">
        <v>45840</v>
      </c>
      <c r="C2170" s="352">
        <v>2307.1</v>
      </c>
      <c r="D2170" s="351">
        <f t="shared" si="36"/>
        <v>11.210108494310665</v>
      </c>
      <c r="E2170" s="353">
        <v>5.0533652798954078E-3</v>
      </c>
    </row>
    <row r="2171" spans="2:5">
      <c r="B2171" s="375">
        <v>38695</v>
      </c>
      <c r="C2171" s="352">
        <v>188.95</v>
      </c>
      <c r="D2171" s="351">
        <f t="shared" si="36"/>
        <v>5.470276304772527E-2</v>
      </c>
      <c r="E2171" s="353">
        <v>5.0531914893616418E-3</v>
      </c>
    </row>
    <row r="2172" spans="2:5">
      <c r="B2172" s="375">
        <v>37956</v>
      </c>
      <c r="C2172" s="352">
        <v>179.15</v>
      </c>
      <c r="D2172" s="351">
        <f t="shared" si="36"/>
        <v>-5.4866789765233473E-2</v>
      </c>
      <c r="E2172" s="353">
        <v>5.0490883590463154E-3</v>
      </c>
    </row>
    <row r="2173" spans="2:5">
      <c r="B2173" s="375">
        <v>39254</v>
      </c>
      <c r="C2173" s="352">
        <v>189.55</v>
      </c>
      <c r="D2173" s="351">
        <f t="shared" si="36"/>
        <v>-0.92023649217303471</v>
      </c>
      <c r="E2173" s="353">
        <v>5.0371155885472804E-3</v>
      </c>
    </row>
    <row r="2174" spans="2:5">
      <c r="B2174" s="375">
        <v>45813</v>
      </c>
      <c r="C2174" s="352">
        <v>2376.4</v>
      </c>
      <c r="D2174" s="351">
        <f t="shared" si="36"/>
        <v>8.9140592407175649</v>
      </c>
      <c r="E2174" s="353">
        <v>5.0327764855149469E-3</v>
      </c>
    </row>
    <row r="2175" spans="2:5">
      <c r="B2175" s="375">
        <v>40266</v>
      </c>
      <c r="C2175" s="352">
        <v>239.7</v>
      </c>
      <c r="D2175" s="351">
        <f t="shared" si="36"/>
        <v>0.33203667685468186</v>
      </c>
      <c r="E2175" s="353">
        <v>5.0314465408804552E-3</v>
      </c>
    </row>
    <row r="2176" spans="2:5">
      <c r="B2176" s="375">
        <v>37601</v>
      </c>
      <c r="C2176" s="352">
        <v>179.95</v>
      </c>
      <c r="D2176" s="351">
        <f t="shared" si="36"/>
        <v>-0.53864889116779902</v>
      </c>
      <c r="E2176" s="353">
        <v>5.0265289025410624E-3</v>
      </c>
    </row>
    <row r="2177" spans="2:5">
      <c r="B2177" s="375">
        <v>40849</v>
      </c>
      <c r="C2177" s="352">
        <v>390.05</v>
      </c>
      <c r="D2177" s="351">
        <f t="shared" si="36"/>
        <v>-0.85972451988779397</v>
      </c>
      <c r="E2177" s="353">
        <v>5.0244782272609858E-3</v>
      </c>
    </row>
    <row r="2178" spans="2:5">
      <c r="B2178" s="375">
        <v>44445</v>
      </c>
      <c r="C2178" s="352">
        <v>2780.6</v>
      </c>
      <c r="D2178" s="351">
        <f t="shared" si="36"/>
        <v>12.225208085612365</v>
      </c>
      <c r="E2178" s="353">
        <v>5.0240358549897323E-3</v>
      </c>
    </row>
    <row r="2179" spans="2:5">
      <c r="B2179" s="375">
        <v>37384</v>
      </c>
      <c r="C2179" s="352">
        <v>210.25</v>
      </c>
      <c r="D2179" s="351">
        <f t="shared" si="36"/>
        <v>0.23494860499265785</v>
      </c>
      <c r="E2179" s="353">
        <v>5.0191204588910677E-3</v>
      </c>
    </row>
    <row r="2180" spans="2:5">
      <c r="B2180" s="375">
        <v>37539</v>
      </c>
      <c r="C2180" s="352">
        <v>170.25</v>
      </c>
      <c r="D2180" s="351">
        <f t="shared" si="36"/>
        <v>-0.87597887452194501</v>
      </c>
      <c r="E2180" s="353">
        <v>5.0177095631640748E-3</v>
      </c>
    </row>
    <row r="2181" spans="2:5">
      <c r="B2181" s="375">
        <v>43125</v>
      </c>
      <c r="C2181" s="352">
        <v>1372.75</v>
      </c>
      <c r="D2181" s="351">
        <f t="shared" si="36"/>
        <v>-0.42494187629600155</v>
      </c>
      <c r="E2181" s="353">
        <v>5.0150084193571337E-3</v>
      </c>
    </row>
    <row r="2182" spans="2:5">
      <c r="B2182" s="375">
        <v>45341</v>
      </c>
      <c r="C2182" s="352">
        <v>2387.15</v>
      </c>
      <c r="D2182" s="351">
        <f t="shared" si="36"/>
        <v>10.879323214730034</v>
      </c>
      <c r="E2182" s="353">
        <v>5.0099989474792512E-3</v>
      </c>
    </row>
    <row r="2183" spans="2:5">
      <c r="B2183" s="375">
        <v>39400</v>
      </c>
      <c r="C2183" s="352">
        <v>200.95</v>
      </c>
      <c r="D2183" s="351">
        <f t="shared" si="36"/>
        <v>-4.8757396449704199E-2</v>
      </c>
      <c r="E2183" s="353">
        <v>5.0012503125781444E-3</v>
      </c>
    </row>
    <row r="2184" spans="2:5">
      <c r="B2184" s="375">
        <v>37025</v>
      </c>
      <c r="C2184" s="352">
        <v>211.25</v>
      </c>
      <c r="D2184" s="351">
        <f t="shared" si="36"/>
        <v>-0.91668309998027997</v>
      </c>
      <c r="E2184" s="353">
        <v>4.9952426260704633E-3</v>
      </c>
    </row>
    <row r="2185" spans="2:5">
      <c r="B2185" s="375">
        <v>45278</v>
      </c>
      <c r="C2185" s="352">
        <v>2535.5</v>
      </c>
      <c r="D2185" s="351">
        <f t="shared" ref="D2185:D2248" si="37">(C2185-C2186)/C2186</f>
        <v>1.1883226168385619</v>
      </c>
      <c r="E2185" s="353">
        <v>4.9942526457647579E-3</v>
      </c>
    </row>
    <row r="2186" spans="2:5">
      <c r="B2186" s="375">
        <v>42937</v>
      </c>
      <c r="C2186" s="352">
        <v>1158.6500000000001</v>
      </c>
      <c r="D2186" s="351">
        <f t="shared" si="37"/>
        <v>-0.35400869759143616</v>
      </c>
      <c r="E2186" s="353">
        <v>4.9874230202099053E-3</v>
      </c>
    </row>
    <row r="2187" spans="2:5">
      <c r="B2187" s="375">
        <v>43650</v>
      </c>
      <c r="C2187" s="352">
        <v>1793.6</v>
      </c>
      <c r="D2187" s="351">
        <f t="shared" si="37"/>
        <v>0.35714285714285715</v>
      </c>
      <c r="E2187" s="353">
        <v>4.9868325208717789E-3</v>
      </c>
    </row>
    <row r="2188" spans="2:5">
      <c r="B2188" s="375">
        <v>43083</v>
      </c>
      <c r="C2188" s="352">
        <v>1321.6</v>
      </c>
      <c r="D2188" s="351">
        <f t="shared" si="37"/>
        <v>-0.28136809765911752</v>
      </c>
      <c r="E2188" s="353">
        <v>4.9807992091555108E-3</v>
      </c>
    </row>
    <row r="2189" spans="2:5">
      <c r="B2189" s="375">
        <v>43503</v>
      </c>
      <c r="C2189" s="352">
        <v>1839.05</v>
      </c>
      <c r="D2189" s="351">
        <f t="shared" si="37"/>
        <v>8.5758916948711263</v>
      </c>
      <c r="E2189" s="353">
        <v>4.9728134648487163E-3</v>
      </c>
    </row>
    <row r="2190" spans="2:5">
      <c r="B2190" s="375">
        <v>37160</v>
      </c>
      <c r="C2190" s="352">
        <v>192.05</v>
      </c>
      <c r="D2190" s="351">
        <f t="shared" si="37"/>
        <v>-0.91888581504867684</v>
      </c>
      <c r="E2190" s="353">
        <v>4.9712192569336322E-3</v>
      </c>
    </row>
    <row r="2191" spans="2:5">
      <c r="B2191" s="375">
        <v>44217</v>
      </c>
      <c r="C2191" s="352">
        <v>2367.65</v>
      </c>
      <c r="D2191" s="351">
        <f t="shared" si="37"/>
        <v>11.261263593992751</v>
      </c>
      <c r="E2191" s="353">
        <v>4.9661495362805976E-3</v>
      </c>
    </row>
    <row r="2192" spans="2:5">
      <c r="B2192" s="375">
        <v>39217</v>
      </c>
      <c r="C2192" s="352">
        <v>193.1</v>
      </c>
      <c r="D2192" s="351">
        <f t="shared" si="37"/>
        <v>-0.92376026531901456</v>
      </c>
      <c r="E2192" s="353">
        <v>4.9440541243819342E-3</v>
      </c>
    </row>
    <row r="2193" spans="2:5">
      <c r="B2193" s="375">
        <v>44872</v>
      </c>
      <c r="C2193" s="352">
        <v>2532.8000000000002</v>
      </c>
      <c r="D2193" s="351">
        <f t="shared" si="37"/>
        <v>0.44628122769450401</v>
      </c>
      <c r="E2193" s="353">
        <v>4.9397901085167827E-3</v>
      </c>
    </row>
    <row r="2194" spans="2:5">
      <c r="B2194" s="375">
        <v>43297</v>
      </c>
      <c r="C2194" s="352">
        <v>1751.25</v>
      </c>
      <c r="D2194" s="351">
        <f t="shared" si="37"/>
        <v>0.32244666792524068</v>
      </c>
      <c r="E2194" s="353">
        <v>4.9350127679108876E-3</v>
      </c>
    </row>
    <row r="2195" spans="2:5">
      <c r="B2195" s="375">
        <v>43160</v>
      </c>
      <c r="C2195" s="352">
        <v>1324.25</v>
      </c>
      <c r="D2195" s="351">
        <f t="shared" si="37"/>
        <v>-0.46028284969025102</v>
      </c>
      <c r="E2195" s="353">
        <v>4.9326503509770445E-3</v>
      </c>
    </row>
    <row r="2196" spans="2:5">
      <c r="B2196" s="375">
        <v>45867</v>
      </c>
      <c r="C2196" s="352">
        <v>2453.6</v>
      </c>
      <c r="D2196" s="351">
        <f t="shared" si="37"/>
        <v>1.4345363595022455E-2</v>
      </c>
      <c r="E2196" s="353">
        <v>4.9148099606815205E-3</v>
      </c>
    </row>
    <row r="2197" spans="2:5">
      <c r="B2197" s="375">
        <v>44502</v>
      </c>
      <c r="C2197" s="352">
        <v>2418.9</v>
      </c>
      <c r="D2197" s="351">
        <f t="shared" si="37"/>
        <v>11.407796870992565</v>
      </c>
      <c r="E2197" s="353">
        <v>4.9021644302273204E-3</v>
      </c>
    </row>
    <row r="2198" spans="2:5">
      <c r="B2198" s="375">
        <v>37872</v>
      </c>
      <c r="C2198" s="352">
        <v>194.95</v>
      </c>
      <c r="D2198" s="351">
        <f t="shared" si="37"/>
        <v>-0.92435442252100197</v>
      </c>
      <c r="E2198" s="353">
        <v>4.8969072164947863E-3</v>
      </c>
    </row>
    <row r="2199" spans="2:5">
      <c r="B2199" s="375">
        <v>44812</v>
      </c>
      <c r="C2199" s="352">
        <v>2577.15</v>
      </c>
      <c r="D2199" s="351">
        <f t="shared" si="37"/>
        <v>10.398275099513491</v>
      </c>
      <c r="E2199" s="353">
        <v>4.8935506511737434E-3</v>
      </c>
    </row>
    <row r="2200" spans="2:5">
      <c r="B2200" s="375">
        <v>39017</v>
      </c>
      <c r="C2200" s="352">
        <v>226.1</v>
      </c>
      <c r="D2200" s="351">
        <f t="shared" si="37"/>
        <v>-0.47668093970605258</v>
      </c>
      <c r="E2200" s="353">
        <v>4.8888888888888636E-3</v>
      </c>
    </row>
    <row r="2201" spans="2:5">
      <c r="B2201" s="375">
        <v>41047</v>
      </c>
      <c r="C2201" s="352">
        <v>432.05</v>
      </c>
      <c r="D2201" s="351">
        <f t="shared" si="37"/>
        <v>1.6208674552623601</v>
      </c>
      <c r="E2201" s="353">
        <v>4.8842888707989829E-3</v>
      </c>
    </row>
    <row r="2202" spans="2:5">
      <c r="B2202" s="375">
        <v>38534</v>
      </c>
      <c r="C2202" s="352">
        <v>164.85</v>
      </c>
      <c r="D2202" s="351">
        <f t="shared" si="37"/>
        <v>-0.82418812989921608</v>
      </c>
      <c r="E2202" s="353">
        <v>4.8765620237731355E-3</v>
      </c>
    </row>
    <row r="2203" spans="2:5">
      <c r="B2203" s="375">
        <v>42111</v>
      </c>
      <c r="C2203" s="352">
        <v>937.65</v>
      </c>
      <c r="D2203" s="351">
        <f t="shared" si="37"/>
        <v>1.9329058492336568</v>
      </c>
      <c r="E2203" s="353">
        <v>4.8762190547636418E-3</v>
      </c>
    </row>
    <row r="2204" spans="2:5">
      <c r="B2204" s="375">
        <v>40779</v>
      </c>
      <c r="C2204" s="352">
        <v>319.7</v>
      </c>
      <c r="D2204" s="351">
        <f t="shared" si="37"/>
        <v>-0.87557648524003195</v>
      </c>
      <c r="E2204" s="353">
        <v>4.8719157630049076E-3</v>
      </c>
    </row>
    <row r="2205" spans="2:5">
      <c r="B2205" s="375">
        <v>45212</v>
      </c>
      <c r="C2205" s="352">
        <v>2569.4499999999998</v>
      </c>
      <c r="D2205" s="351">
        <f t="shared" si="37"/>
        <v>16.763221569305216</v>
      </c>
      <c r="E2205" s="353">
        <v>4.8689870942510045E-3</v>
      </c>
    </row>
    <row r="2206" spans="2:5">
      <c r="B2206" s="375">
        <v>38335</v>
      </c>
      <c r="C2206" s="352">
        <v>144.65</v>
      </c>
      <c r="D2206" s="351">
        <f t="shared" si="37"/>
        <v>-0.8294422827496758</v>
      </c>
      <c r="E2206" s="353">
        <v>4.8627995831887257E-3</v>
      </c>
    </row>
    <row r="2207" spans="2:5">
      <c r="B2207" s="375">
        <v>42705</v>
      </c>
      <c r="C2207" s="352">
        <v>848.1</v>
      </c>
      <c r="D2207" s="351">
        <f t="shared" si="37"/>
        <v>4.8509830976198698</v>
      </c>
      <c r="E2207" s="353">
        <v>4.8578199052132969E-3</v>
      </c>
    </row>
    <row r="2208" spans="2:5">
      <c r="B2208" s="375">
        <v>38348</v>
      </c>
      <c r="C2208" s="352">
        <v>144.94999999999999</v>
      </c>
      <c r="D2208" s="351">
        <f t="shared" si="37"/>
        <v>-0.67521846291732024</v>
      </c>
      <c r="E2208" s="353">
        <v>4.8526863084921226E-3</v>
      </c>
    </row>
    <row r="2209" spans="2:5">
      <c r="B2209" s="375">
        <v>41108</v>
      </c>
      <c r="C2209" s="352">
        <v>446.3</v>
      </c>
      <c r="D2209" s="351">
        <f t="shared" si="37"/>
        <v>-4.4530079212160158E-2</v>
      </c>
      <c r="E2209" s="353">
        <v>4.8407069683666197E-3</v>
      </c>
    </row>
    <row r="2210" spans="2:5">
      <c r="B2210" s="375">
        <v>41309</v>
      </c>
      <c r="C2210" s="352">
        <v>467.1</v>
      </c>
      <c r="D2210" s="351">
        <f t="shared" si="37"/>
        <v>-0.73348168435467309</v>
      </c>
      <c r="E2210" s="353">
        <v>4.8402710551790898E-3</v>
      </c>
    </row>
    <row r="2211" spans="2:5">
      <c r="B2211" s="375">
        <v>43579</v>
      </c>
      <c r="C2211" s="352">
        <v>1752.6</v>
      </c>
      <c r="D2211" s="351">
        <f t="shared" si="37"/>
        <v>8.3273017562533251</v>
      </c>
      <c r="E2211" s="353">
        <v>4.8159614723081428E-3</v>
      </c>
    </row>
    <row r="2212" spans="2:5">
      <c r="B2212" s="375">
        <v>37963</v>
      </c>
      <c r="C2212" s="352">
        <v>187.9</v>
      </c>
      <c r="D2212" s="351">
        <f t="shared" si="37"/>
        <v>-1.8592297476759327E-3</v>
      </c>
      <c r="E2212" s="353">
        <v>4.8128342245989612E-3</v>
      </c>
    </row>
    <row r="2213" spans="2:5">
      <c r="B2213" s="375">
        <v>37965</v>
      </c>
      <c r="C2213" s="352">
        <v>188.25</v>
      </c>
      <c r="D2213" s="351">
        <f t="shared" si="37"/>
        <v>-0.30777716492002205</v>
      </c>
      <c r="E2213" s="353">
        <v>4.8038430744595986E-3</v>
      </c>
    </row>
    <row r="2214" spans="2:5">
      <c r="B2214" s="375">
        <v>40151</v>
      </c>
      <c r="C2214" s="352">
        <v>271.95</v>
      </c>
      <c r="D2214" s="351">
        <f t="shared" si="37"/>
        <v>-0.88649596193576663</v>
      </c>
      <c r="E2214" s="353">
        <v>4.8032514317384502E-3</v>
      </c>
    </row>
    <row r="2215" spans="2:5">
      <c r="B2215" s="375">
        <v>45440</v>
      </c>
      <c r="C2215" s="352">
        <v>2395.9499999999998</v>
      </c>
      <c r="D2215" s="351">
        <f t="shared" si="37"/>
        <v>4.1939085194016901</v>
      </c>
      <c r="E2215" s="353">
        <v>4.8018452505765646E-3</v>
      </c>
    </row>
    <row r="2216" spans="2:5">
      <c r="B2216" s="375">
        <v>41358</v>
      </c>
      <c r="C2216" s="352">
        <v>461.3</v>
      </c>
      <c r="D2216" s="351">
        <f t="shared" si="37"/>
        <v>-0.77098175499565602</v>
      </c>
      <c r="E2216" s="353">
        <v>4.7919843171422101E-3</v>
      </c>
    </row>
    <row r="2217" spans="2:5">
      <c r="B2217" s="375">
        <v>43752</v>
      </c>
      <c r="C2217" s="352">
        <v>2014.25</v>
      </c>
      <c r="D2217" s="351">
        <f t="shared" si="37"/>
        <v>5.857021276595745</v>
      </c>
      <c r="E2217" s="353">
        <v>4.7888658868131141E-3</v>
      </c>
    </row>
    <row r="2218" spans="2:5">
      <c r="B2218" s="375">
        <v>38840</v>
      </c>
      <c r="C2218" s="352">
        <v>293.75</v>
      </c>
      <c r="D2218" s="351">
        <f t="shared" si="37"/>
        <v>-0.51765188834154352</v>
      </c>
      <c r="E2218" s="353">
        <v>4.7887805712330325E-3</v>
      </c>
    </row>
    <row r="2219" spans="2:5">
      <c r="B2219" s="375">
        <v>41568</v>
      </c>
      <c r="C2219" s="352">
        <v>609</v>
      </c>
      <c r="D2219" s="351">
        <f t="shared" si="37"/>
        <v>-0.32565607352452663</v>
      </c>
      <c r="E2219" s="353">
        <v>4.7846889952152735E-3</v>
      </c>
    </row>
    <row r="2220" spans="2:5">
      <c r="B2220" s="375">
        <v>42822</v>
      </c>
      <c r="C2220" s="352">
        <v>903.1</v>
      </c>
      <c r="D2220" s="351">
        <f t="shared" si="37"/>
        <v>3.292300380228137</v>
      </c>
      <c r="E2220" s="353">
        <v>4.7841566533156077E-3</v>
      </c>
    </row>
    <row r="2221" spans="2:5">
      <c r="B2221" s="375">
        <v>39373</v>
      </c>
      <c r="C2221" s="352">
        <v>210.4</v>
      </c>
      <c r="D2221" s="351">
        <f t="shared" si="37"/>
        <v>5.2263065766441699E-2</v>
      </c>
      <c r="E2221" s="353">
        <v>4.7755491881566383E-3</v>
      </c>
    </row>
    <row r="2222" spans="2:5">
      <c r="B2222" s="375">
        <v>39399</v>
      </c>
      <c r="C2222" s="352">
        <v>199.95</v>
      </c>
      <c r="D2222" s="351">
        <f t="shared" si="37"/>
        <v>-0.91747322368285289</v>
      </c>
      <c r="E2222" s="353">
        <v>4.7738693467336115E-3</v>
      </c>
    </row>
    <row r="2223" spans="2:5">
      <c r="B2223" s="375">
        <v>44504</v>
      </c>
      <c r="C2223" s="352">
        <v>2422.85</v>
      </c>
      <c r="D2223" s="351">
        <f t="shared" si="37"/>
        <v>4.0117626856701213E-2</v>
      </c>
      <c r="E2223" s="353">
        <v>4.7691127376780643E-3</v>
      </c>
    </row>
    <row r="2224" spans="2:5">
      <c r="B2224" s="375">
        <v>45705</v>
      </c>
      <c r="C2224" s="352">
        <v>2329.4</v>
      </c>
      <c r="D2224" s="351">
        <f t="shared" si="37"/>
        <v>8.5998351535132898</v>
      </c>
      <c r="E2224" s="353">
        <v>4.7663208747601455E-3</v>
      </c>
    </row>
    <row r="2225" spans="2:5">
      <c r="B2225" s="375">
        <v>40295</v>
      </c>
      <c r="C2225" s="352">
        <v>242.65</v>
      </c>
      <c r="D2225" s="351">
        <f t="shared" si="37"/>
        <v>-0.90337673714809064</v>
      </c>
      <c r="E2225" s="353">
        <v>4.7619047619047858E-3</v>
      </c>
    </row>
    <row r="2226" spans="2:5">
      <c r="B2226" s="375">
        <v>45208</v>
      </c>
      <c r="C2226" s="352">
        <v>2511.3000000000002</v>
      </c>
      <c r="D2226" s="351">
        <f t="shared" si="37"/>
        <v>12.998327759197325</v>
      </c>
      <c r="E2226" s="353">
        <v>4.7611426742418545E-3</v>
      </c>
    </row>
    <row r="2227" spans="2:5">
      <c r="B2227" s="375">
        <v>37643</v>
      </c>
      <c r="C2227" s="352">
        <v>179.4</v>
      </c>
      <c r="D2227" s="351">
        <f t="shared" si="37"/>
        <v>-0.83656736813336985</v>
      </c>
      <c r="E2227" s="353">
        <v>4.7605712685521943E-3</v>
      </c>
    </row>
    <row r="2228" spans="2:5">
      <c r="B2228" s="375">
        <v>42923</v>
      </c>
      <c r="C2228" s="352">
        <v>1097.7</v>
      </c>
      <c r="D2228" s="351">
        <f t="shared" si="37"/>
        <v>3.7243382827630733</v>
      </c>
      <c r="E2228" s="353">
        <v>4.7597254004577072E-3</v>
      </c>
    </row>
    <row r="2229" spans="2:5">
      <c r="B2229" s="375">
        <v>39595</v>
      </c>
      <c r="C2229" s="352">
        <v>232.35</v>
      </c>
      <c r="D2229" s="351">
        <f t="shared" si="37"/>
        <v>-0.21503378378378379</v>
      </c>
      <c r="E2229" s="353">
        <v>4.7567567567567319E-3</v>
      </c>
    </row>
    <row r="2230" spans="2:5">
      <c r="B2230" s="375">
        <v>40485</v>
      </c>
      <c r="C2230" s="352">
        <v>296</v>
      </c>
      <c r="D2230" s="351">
        <f t="shared" si="37"/>
        <v>-0.79721166032953106</v>
      </c>
      <c r="E2230" s="353">
        <v>4.7522063815342063E-3</v>
      </c>
    </row>
    <row r="2231" spans="2:5">
      <c r="B2231" s="375">
        <v>43214</v>
      </c>
      <c r="C2231" s="352">
        <v>1459.65</v>
      </c>
      <c r="D2231" s="351">
        <f t="shared" si="37"/>
        <v>1.4567028528149459</v>
      </c>
      <c r="E2231" s="353">
        <v>4.7496128033041414E-3</v>
      </c>
    </row>
    <row r="2232" spans="2:5">
      <c r="B2232" s="375">
        <v>41423</v>
      </c>
      <c r="C2232" s="352">
        <v>594.15</v>
      </c>
      <c r="D2232" s="351">
        <f t="shared" si="37"/>
        <v>1.5418181818181818</v>
      </c>
      <c r="E2232" s="353">
        <v>4.7349285533101453E-3</v>
      </c>
    </row>
    <row r="2233" spans="2:5">
      <c r="B2233" s="375">
        <v>39966</v>
      </c>
      <c r="C2233" s="352">
        <v>233.75</v>
      </c>
      <c r="D2233" s="351">
        <f t="shared" si="37"/>
        <v>-0.90646445649346752</v>
      </c>
      <c r="E2233" s="353">
        <v>4.7281323877068314E-3</v>
      </c>
    </row>
    <row r="2234" spans="2:5">
      <c r="B2234" s="375">
        <v>44382</v>
      </c>
      <c r="C2234" s="352">
        <v>2499.0500000000002</v>
      </c>
      <c r="D2234" s="351">
        <f t="shared" si="37"/>
        <v>1.5791399073246226E-2</v>
      </c>
      <c r="E2234" s="353">
        <v>4.7239979093796486E-3</v>
      </c>
    </row>
    <row r="2235" spans="2:5">
      <c r="B2235" s="375">
        <v>44375</v>
      </c>
      <c r="C2235" s="352">
        <v>2460.1999999999998</v>
      </c>
      <c r="D2235" s="351">
        <f t="shared" si="37"/>
        <v>18.145525291828793</v>
      </c>
      <c r="E2235" s="353">
        <v>4.7168848140811169E-3</v>
      </c>
    </row>
    <row r="2236" spans="2:5">
      <c r="B2236" s="375">
        <v>38294</v>
      </c>
      <c r="C2236" s="352">
        <v>128.5</v>
      </c>
      <c r="D2236" s="351">
        <f t="shared" si="37"/>
        <v>-7.7760497667180657E-4</v>
      </c>
      <c r="E2236" s="353">
        <v>4.6911649726348262E-3</v>
      </c>
    </row>
    <row r="2237" spans="2:5">
      <c r="B2237" s="375">
        <v>38155</v>
      </c>
      <c r="C2237" s="352">
        <v>128.6</v>
      </c>
      <c r="D2237" s="351">
        <f t="shared" si="37"/>
        <v>-0.50145377011048653</v>
      </c>
      <c r="E2237" s="353">
        <v>4.6874999999999556E-3</v>
      </c>
    </row>
    <row r="2238" spans="2:5">
      <c r="B2238" s="375">
        <v>40200</v>
      </c>
      <c r="C2238" s="352">
        <v>257.95</v>
      </c>
      <c r="D2238" s="351">
        <f t="shared" si="37"/>
        <v>-0.90706011637752437</v>
      </c>
      <c r="E2238" s="353">
        <v>4.6738072054527307E-3</v>
      </c>
    </row>
    <row r="2239" spans="2:5">
      <c r="B2239" s="375">
        <v>44454</v>
      </c>
      <c r="C2239" s="352">
        <v>2775.45</v>
      </c>
      <c r="D2239" s="351">
        <f t="shared" si="37"/>
        <v>0.51668078362796788</v>
      </c>
      <c r="E2239" s="353">
        <v>4.6695987402941615E-3</v>
      </c>
    </row>
    <row r="2240" spans="2:5">
      <c r="B2240" s="375">
        <v>43502</v>
      </c>
      <c r="C2240" s="352">
        <v>1829.95</v>
      </c>
      <c r="D2240" s="351">
        <f t="shared" si="37"/>
        <v>-0.2736996685916136</v>
      </c>
      <c r="E2240" s="353">
        <v>4.6666117653517804E-3</v>
      </c>
    </row>
    <row r="2241" spans="2:5">
      <c r="B2241" s="375">
        <v>45204</v>
      </c>
      <c r="C2241" s="352">
        <v>2519.5500000000002</v>
      </c>
      <c r="D2241" s="351">
        <f t="shared" si="37"/>
        <v>16.990360585505176</v>
      </c>
      <c r="E2241" s="353">
        <v>4.6653507984928417E-3</v>
      </c>
    </row>
    <row r="2242" spans="2:5">
      <c r="B2242" s="375">
        <v>38365</v>
      </c>
      <c r="C2242" s="352">
        <v>140.05000000000001</v>
      </c>
      <c r="D2242" s="351">
        <f t="shared" si="37"/>
        <v>-0.84744839605685973</v>
      </c>
      <c r="E2242" s="353">
        <v>4.6628407460545598E-3</v>
      </c>
    </row>
    <row r="2243" spans="2:5">
      <c r="B2243" s="375">
        <v>42586</v>
      </c>
      <c r="C2243" s="352">
        <v>918.05</v>
      </c>
      <c r="D2243" s="351">
        <f t="shared" si="37"/>
        <v>-0.56095169775227172</v>
      </c>
      <c r="E2243" s="353">
        <v>4.6509082950317356E-3</v>
      </c>
    </row>
    <row r="2244" spans="2:5">
      <c r="B2244" s="375">
        <v>43782</v>
      </c>
      <c r="C2244" s="352">
        <v>2091</v>
      </c>
      <c r="D2244" s="351">
        <f t="shared" si="37"/>
        <v>0.20404226528085675</v>
      </c>
      <c r="E2244" s="353">
        <v>4.636413866000476E-3</v>
      </c>
    </row>
    <row r="2245" spans="2:5">
      <c r="B2245" s="375">
        <v>43671</v>
      </c>
      <c r="C2245" s="352">
        <v>1736.65</v>
      </c>
      <c r="D2245" s="351">
        <f t="shared" si="37"/>
        <v>1.8064802844214611</v>
      </c>
      <c r="E2245" s="353">
        <v>4.62788881497122E-3</v>
      </c>
    </row>
    <row r="2246" spans="2:5">
      <c r="B2246" s="375">
        <v>41491</v>
      </c>
      <c r="C2246" s="352">
        <v>618.79999999999995</v>
      </c>
      <c r="D2246" s="351">
        <f t="shared" si="37"/>
        <v>9.522123893805301E-2</v>
      </c>
      <c r="E2246" s="353">
        <v>4.6269989447193906E-3</v>
      </c>
    </row>
    <row r="2247" spans="2:5">
      <c r="B2247" s="375">
        <v>41642</v>
      </c>
      <c r="C2247" s="352">
        <v>565</v>
      </c>
      <c r="D2247" s="351">
        <f t="shared" si="37"/>
        <v>1.0775877918735062</v>
      </c>
      <c r="E2247" s="353">
        <v>4.6230440967283482E-3</v>
      </c>
    </row>
    <row r="2248" spans="2:5">
      <c r="B2248" s="375">
        <v>40571</v>
      </c>
      <c r="C2248" s="352">
        <v>271.95</v>
      </c>
      <c r="D2248" s="351">
        <f t="shared" si="37"/>
        <v>-0.68761128022514495</v>
      </c>
      <c r="E2248" s="353">
        <v>4.6176579239009972E-3</v>
      </c>
    </row>
    <row r="2249" spans="2:5">
      <c r="B2249" s="375">
        <v>42230</v>
      </c>
      <c r="C2249" s="352">
        <v>870.55</v>
      </c>
      <c r="D2249" s="351">
        <f t="shared" ref="D2249:D2312" si="38">(C2249-C2250)/C2250</f>
        <v>6.6589071306052322E-2</v>
      </c>
      <c r="E2249" s="353">
        <v>4.6160060008078015E-3</v>
      </c>
    </row>
    <row r="2250" spans="2:5">
      <c r="B2250" s="375">
        <v>42335</v>
      </c>
      <c r="C2250" s="352">
        <v>816.2</v>
      </c>
      <c r="D2250" s="351">
        <f t="shared" si="38"/>
        <v>1.3346576447948351E-2</v>
      </c>
      <c r="E2250" s="353">
        <v>4.6156686565327091E-3</v>
      </c>
    </row>
    <row r="2251" spans="2:5">
      <c r="B2251" s="375">
        <v>42689</v>
      </c>
      <c r="C2251" s="352">
        <v>805.45</v>
      </c>
      <c r="D2251" s="351">
        <f t="shared" si="38"/>
        <v>-0.54774137398579403</v>
      </c>
      <c r="E2251" s="353">
        <v>4.614904895541061E-3</v>
      </c>
    </row>
    <row r="2252" spans="2:5">
      <c r="B2252" s="375">
        <v>43336</v>
      </c>
      <c r="C2252" s="352">
        <v>1780.95</v>
      </c>
      <c r="D2252" s="351">
        <f t="shared" si="38"/>
        <v>-0.1818119171222492</v>
      </c>
      <c r="E2252" s="353">
        <v>4.597247292418824E-3</v>
      </c>
    </row>
    <row r="2253" spans="2:5">
      <c r="B2253" s="375">
        <v>44131</v>
      </c>
      <c r="C2253" s="352">
        <v>2176.6999999999998</v>
      </c>
      <c r="D2253" s="351">
        <f t="shared" si="38"/>
        <v>7.63941258186148</v>
      </c>
      <c r="E2253" s="353">
        <v>4.5921310718817663E-3</v>
      </c>
    </row>
    <row r="2254" spans="2:5">
      <c r="B2254" s="375">
        <v>39577</v>
      </c>
      <c r="C2254" s="352">
        <v>251.95</v>
      </c>
      <c r="D2254" s="351">
        <f t="shared" si="38"/>
        <v>0.20781399808245443</v>
      </c>
      <c r="E2254" s="353">
        <v>4.5853269537479155E-3</v>
      </c>
    </row>
    <row r="2255" spans="2:5">
      <c r="B2255" s="375">
        <v>39423</v>
      </c>
      <c r="C2255" s="352">
        <v>208.6</v>
      </c>
      <c r="D2255" s="351">
        <f t="shared" si="38"/>
        <v>-0.92113421550094521</v>
      </c>
      <c r="E2255" s="353">
        <v>4.575006019744708E-3</v>
      </c>
    </row>
    <row r="2256" spans="2:5">
      <c r="B2256" s="375">
        <v>44433</v>
      </c>
      <c r="C2256" s="352">
        <v>2645</v>
      </c>
      <c r="D2256" s="351">
        <f t="shared" si="38"/>
        <v>6.0077752394693637E-2</v>
      </c>
      <c r="E2256" s="353">
        <v>4.5575389289783516E-3</v>
      </c>
    </row>
    <row r="2257" spans="2:5">
      <c r="B2257" s="375">
        <v>45882</v>
      </c>
      <c r="C2257" s="352">
        <v>2495.1</v>
      </c>
      <c r="D2257" s="351">
        <f t="shared" si="38"/>
        <v>9.7062862046771059</v>
      </c>
      <c r="E2257" s="353">
        <v>4.5494806345115256E-3</v>
      </c>
    </row>
    <row r="2258" spans="2:5">
      <c r="B2258" s="375">
        <v>39958</v>
      </c>
      <c r="C2258" s="352">
        <v>233.05</v>
      </c>
      <c r="D2258" s="351">
        <f t="shared" si="38"/>
        <v>-0.90877776690478518</v>
      </c>
      <c r="E2258" s="353">
        <v>4.5258620689655662E-3</v>
      </c>
    </row>
    <row r="2259" spans="2:5">
      <c r="B2259" s="375">
        <v>45156</v>
      </c>
      <c r="C2259" s="352">
        <v>2554.75</v>
      </c>
      <c r="D2259" s="351">
        <f t="shared" si="38"/>
        <v>-1.825343452781247E-2</v>
      </c>
      <c r="E2259" s="353">
        <v>4.5217733215374032E-3</v>
      </c>
    </row>
    <row r="2260" spans="2:5">
      <c r="B2260" s="375">
        <v>44852</v>
      </c>
      <c r="C2260" s="352">
        <v>2602.25</v>
      </c>
      <c r="D2260" s="351">
        <f t="shared" si="38"/>
        <v>3.2510005717552888</v>
      </c>
      <c r="E2260" s="353">
        <v>4.5164154330160841E-3</v>
      </c>
    </row>
    <row r="2261" spans="2:5">
      <c r="B2261" s="375">
        <v>41744</v>
      </c>
      <c r="C2261" s="352">
        <v>612.15</v>
      </c>
      <c r="D2261" s="351">
        <f t="shared" si="38"/>
        <v>1.2896951561623338</v>
      </c>
      <c r="E2261" s="353">
        <v>4.5126353790613718E-3</v>
      </c>
    </row>
    <row r="2262" spans="2:5">
      <c r="B2262" s="375">
        <v>40365</v>
      </c>
      <c r="C2262" s="352">
        <v>267.35000000000002</v>
      </c>
      <c r="D2262" s="351">
        <f t="shared" si="38"/>
        <v>-0.83109580819408035</v>
      </c>
      <c r="E2262" s="353">
        <v>4.5087356753712024E-3</v>
      </c>
    </row>
    <row r="2263" spans="2:5">
      <c r="B2263" s="375">
        <v>43248</v>
      </c>
      <c r="C2263" s="352">
        <v>1582.85</v>
      </c>
      <c r="D2263" s="351">
        <f t="shared" si="38"/>
        <v>-0.17959416383756188</v>
      </c>
      <c r="E2263" s="353">
        <v>4.5057908932253903E-3</v>
      </c>
    </row>
    <row r="2264" spans="2:5">
      <c r="B2264" s="375">
        <v>43838</v>
      </c>
      <c r="C2264" s="352">
        <v>1929.35</v>
      </c>
      <c r="D2264" s="351">
        <f t="shared" si="38"/>
        <v>7.6112474893996866</v>
      </c>
      <c r="E2264" s="353">
        <v>4.5035664080803166E-3</v>
      </c>
    </row>
    <row r="2265" spans="2:5">
      <c r="B2265" s="375">
        <v>38938</v>
      </c>
      <c r="C2265" s="352">
        <v>224.05</v>
      </c>
      <c r="D2265" s="351">
        <f t="shared" si="38"/>
        <v>-0.91345076679414372</v>
      </c>
      <c r="E2265" s="353">
        <v>4.4832997085855189E-3</v>
      </c>
    </row>
    <row r="2266" spans="2:5">
      <c r="B2266" s="375">
        <v>44813</v>
      </c>
      <c r="C2266" s="352">
        <v>2588.6999999999998</v>
      </c>
      <c r="D2266" s="351">
        <f t="shared" si="38"/>
        <v>10.525823686553874</v>
      </c>
      <c r="E2266" s="353">
        <v>4.4816948955240191E-3</v>
      </c>
    </row>
    <row r="2267" spans="2:5">
      <c r="B2267" s="375">
        <v>37088</v>
      </c>
      <c r="C2267" s="352">
        <v>224.6</v>
      </c>
      <c r="D2267" s="351">
        <f t="shared" si="38"/>
        <v>-0.71859926079057812</v>
      </c>
      <c r="E2267" s="353">
        <v>4.4722719141323791E-3</v>
      </c>
    </row>
    <row r="2268" spans="2:5">
      <c r="B2268" s="375">
        <v>42328</v>
      </c>
      <c r="C2268" s="352">
        <v>798.15</v>
      </c>
      <c r="D2268" s="351">
        <f t="shared" si="38"/>
        <v>6.0946666666666669</v>
      </c>
      <c r="E2268" s="353">
        <v>4.4676566826075438E-3</v>
      </c>
    </row>
    <row r="2269" spans="2:5">
      <c r="B2269" s="375">
        <v>38231</v>
      </c>
      <c r="C2269" s="352">
        <v>112.5</v>
      </c>
      <c r="D2269" s="351">
        <f t="shared" si="38"/>
        <v>-0.6432535278262248</v>
      </c>
      <c r="E2269" s="353">
        <v>4.464285714285714E-3</v>
      </c>
    </row>
    <row r="2270" spans="2:5">
      <c r="B2270" s="375">
        <v>40708</v>
      </c>
      <c r="C2270" s="352">
        <v>315.35000000000002</v>
      </c>
      <c r="D2270" s="351">
        <f t="shared" si="38"/>
        <v>-0.86022958957539231</v>
      </c>
      <c r="E2270" s="353">
        <v>4.4593088071350033E-3</v>
      </c>
    </row>
    <row r="2271" spans="2:5">
      <c r="B2271" s="375">
        <v>45740</v>
      </c>
      <c r="C2271" s="352">
        <v>2256.1999999999998</v>
      </c>
      <c r="D2271" s="351">
        <f t="shared" si="38"/>
        <v>2.9197359277275883</v>
      </c>
      <c r="E2271" s="353">
        <v>4.4519633158222778E-3</v>
      </c>
    </row>
    <row r="2272" spans="2:5">
      <c r="B2272" s="375">
        <v>41200</v>
      </c>
      <c r="C2272" s="352">
        <v>575.6</v>
      </c>
      <c r="D2272" s="351">
        <f t="shared" si="38"/>
        <v>2.9196458971739871</v>
      </c>
      <c r="E2272" s="353">
        <v>4.4498734839893E-3</v>
      </c>
    </row>
    <row r="2273" spans="2:5">
      <c r="B2273" s="375">
        <v>38413</v>
      </c>
      <c r="C2273" s="352">
        <v>146.85</v>
      </c>
      <c r="D2273" s="351">
        <f t="shared" si="38"/>
        <v>-0.81703214552703707</v>
      </c>
      <c r="E2273" s="353">
        <v>4.4459644322845807E-3</v>
      </c>
    </row>
    <row r="2274" spans="2:5">
      <c r="B2274" s="375">
        <v>42317</v>
      </c>
      <c r="C2274" s="352">
        <v>802.6</v>
      </c>
      <c r="D2274" s="351">
        <f t="shared" si="38"/>
        <v>3.7309165929855586</v>
      </c>
      <c r="E2274" s="353">
        <v>4.4427757962581423E-3</v>
      </c>
    </row>
    <row r="2275" spans="2:5">
      <c r="B2275" s="375">
        <v>38673</v>
      </c>
      <c r="C2275" s="352">
        <v>169.65</v>
      </c>
      <c r="D2275" s="351">
        <f t="shared" si="38"/>
        <v>-0.46440410418310968</v>
      </c>
      <c r="E2275" s="353">
        <v>4.4404973357015983E-3</v>
      </c>
    </row>
    <row r="2276" spans="2:5">
      <c r="B2276" s="375">
        <v>40709</v>
      </c>
      <c r="C2276" s="352">
        <v>316.75</v>
      </c>
      <c r="D2276" s="351">
        <f t="shared" si="38"/>
        <v>-0.85868837831809053</v>
      </c>
      <c r="E2276" s="353">
        <v>4.4395116537180182E-3</v>
      </c>
    </row>
    <row r="2277" spans="2:5">
      <c r="B2277" s="375">
        <v>45404</v>
      </c>
      <c r="C2277" s="352">
        <v>2241.5</v>
      </c>
      <c r="D2277" s="351">
        <f t="shared" si="38"/>
        <v>4.6496534341524889</v>
      </c>
      <c r="E2277" s="353">
        <v>4.4362789030292574E-3</v>
      </c>
    </row>
    <row r="2278" spans="2:5">
      <c r="B2278" s="375">
        <v>40884</v>
      </c>
      <c r="C2278" s="352">
        <v>396.75</v>
      </c>
      <c r="D2278" s="351">
        <f t="shared" si="38"/>
        <v>-0.83957057075271424</v>
      </c>
      <c r="E2278" s="353">
        <v>4.4303797468354432E-3</v>
      </c>
    </row>
    <row r="2279" spans="2:5">
      <c r="B2279" s="375">
        <v>45471</v>
      </c>
      <c r="C2279" s="352">
        <v>2473.0500000000002</v>
      </c>
      <c r="D2279" s="351">
        <f t="shared" si="38"/>
        <v>3.6251168879745652</v>
      </c>
      <c r="E2279" s="353">
        <v>4.4270251609366167E-3</v>
      </c>
    </row>
    <row r="2280" spans="2:5">
      <c r="B2280" s="375">
        <v>41278</v>
      </c>
      <c r="C2280" s="352">
        <v>534.70000000000005</v>
      </c>
      <c r="D2280" s="351">
        <f t="shared" si="38"/>
        <v>1.9354927257754602</v>
      </c>
      <c r="E2280" s="353">
        <v>4.4143890297736873E-3</v>
      </c>
    </row>
    <row r="2281" spans="2:5">
      <c r="B2281" s="375">
        <v>37942</v>
      </c>
      <c r="C2281" s="352">
        <v>182.15</v>
      </c>
      <c r="D2281" s="351">
        <f t="shared" si="38"/>
        <v>-0.15846615846615839</v>
      </c>
      <c r="E2281" s="353">
        <v>4.4113592500689899E-3</v>
      </c>
    </row>
    <row r="2282" spans="2:5">
      <c r="B2282" s="375">
        <v>37210</v>
      </c>
      <c r="C2282" s="352">
        <v>216.45</v>
      </c>
      <c r="D2282" s="351">
        <f t="shared" si="38"/>
        <v>-0.73287671232876705</v>
      </c>
      <c r="E2282" s="353">
        <v>4.4083526682134047E-3</v>
      </c>
    </row>
    <row r="2283" spans="2:5">
      <c r="B2283" s="375">
        <v>42732</v>
      </c>
      <c r="C2283" s="352">
        <v>810.3</v>
      </c>
      <c r="D2283" s="351">
        <f t="shared" si="38"/>
        <v>3.1692822227939281</v>
      </c>
      <c r="E2283" s="353">
        <v>4.4003718624108512E-3</v>
      </c>
    </row>
    <row r="2284" spans="2:5">
      <c r="B2284" s="375">
        <v>36861</v>
      </c>
      <c r="C2284" s="352">
        <v>194.35</v>
      </c>
      <c r="D2284" s="351">
        <f t="shared" si="38"/>
        <v>-0.76069691559440988</v>
      </c>
      <c r="E2284" s="353">
        <v>4.3927648578811077E-3</v>
      </c>
    </row>
    <row r="2285" spans="2:5">
      <c r="B2285" s="375">
        <v>42304</v>
      </c>
      <c r="C2285" s="352">
        <v>812.15</v>
      </c>
      <c r="D2285" s="351">
        <f t="shared" si="38"/>
        <v>-0.49716744574807298</v>
      </c>
      <c r="E2285" s="353">
        <v>4.3903042295324688E-3</v>
      </c>
    </row>
    <row r="2286" spans="2:5">
      <c r="B2286" s="375">
        <v>43276</v>
      </c>
      <c r="C2286" s="352">
        <v>1615.15</v>
      </c>
      <c r="D2286" s="351">
        <f t="shared" si="38"/>
        <v>1.3474311459922974</v>
      </c>
      <c r="E2286" s="353">
        <v>4.3840557179281028E-3</v>
      </c>
    </row>
    <row r="2287" spans="2:5">
      <c r="B2287" s="375">
        <v>41473</v>
      </c>
      <c r="C2287" s="352">
        <v>688.05</v>
      </c>
      <c r="D2287" s="351">
        <f t="shared" si="38"/>
        <v>1.5871404399323181</v>
      </c>
      <c r="E2287" s="353">
        <v>4.3792423910663462E-3</v>
      </c>
    </row>
    <row r="2288" spans="2:5">
      <c r="B2288" s="375">
        <v>40186</v>
      </c>
      <c r="C2288" s="352">
        <v>265.95</v>
      </c>
      <c r="D2288" s="351">
        <f t="shared" si="38"/>
        <v>0.21051433773327266</v>
      </c>
      <c r="E2288" s="353">
        <v>4.3429003021147172E-3</v>
      </c>
    </row>
    <row r="2289" spans="2:5">
      <c r="B2289" s="375">
        <v>37137</v>
      </c>
      <c r="C2289" s="352">
        <v>219.7</v>
      </c>
      <c r="D2289" s="351">
        <f t="shared" si="38"/>
        <v>-5.1176851651911132E-2</v>
      </c>
      <c r="E2289" s="353">
        <v>4.3428571428570911E-3</v>
      </c>
    </row>
    <row r="2290" spans="2:5">
      <c r="B2290" s="375">
        <v>40324</v>
      </c>
      <c r="C2290" s="352">
        <v>231.55</v>
      </c>
      <c r="D2290" s="351">
        <f t="shared" si="38"/>
        <v>-0.58358061325420374</v>
      </c>
      <c r="E2290" s="353">
        <v>4.3374539145521578E-3</v>
      </c>
    </row>
    <row r="2291" spans="2:5">
      <c r="B2291" s="375">
        <v>41716</v>
      </c>
      <c r="C2291" s="352">
        <v>556.04999999999995</v>
      </c>
      <c r="D2291" s="351">
        <f t="shared" si="38"/>
        <v>1.3998705222270176</v>
      </c>
      <c r="E2291" s="353">
        <v>4.3348685992955433E-3</v>
      </c>
    </row>
    <row r="2292" spans="2:5">
      <c r="B2292" s="375">
        <v>40322</v>
      </c>
      <c r="C2292" s="352">
        <v>231.7</v>
      </c>
      <c r="D2292" s="351">
        <f t="shared" si="38"/>
        <v>-0.91347859370040518</v>
      </c>
      <c r="E2292" s="353">
        <v>4.3346337234503683E-3</v>
      </c>
    </row>
    <row r="2293" spans="2:5">
      <c r="B2293" s="375">
        <v>44435</v>
      </c>
      <c r="C2293" s="352">
        <v>2677.95</v>
      </c>
      <c r="D2293" s="351">
        <f t="shared" si="38"/>
        <v>1.8810650887573963</v>
      </c>
      <c r="E2293" s="353">
        <v>4.3316831683167288E-3</v>
      </c>
    </row>
    <row r="2294" spans="2:5">
      <c r="B2294" s="375">
        <v>42590</v>
      </c>
      <c r="C2294" s="352">
        <v>929.5</v>
      </c>
      <c r="D2294" s="351">
        <f t="shared" si="38"/>
        <v>-0.66950523564863373</v>
      </c>
      <c r="E2294" s="353">
        <v>4.3219881145326851E-3</v>
      </c>
    </row>
    <row r="2295" spans="2:5">
      <c r="B2295" s="375">
        <v>44460</v>
      </c>
      <c r="C2295" s="352">
        <v>2812.45</v>
      </c>
      <c r="D2295" s="351">
        <f t="shared" si="38"/>
        <v>0.32077110923264757</v>
      </c>
      <c r="E2295" s="353">
        <v>4.3208884603709924E-3</v>
      </c>
    </row>
    <row r="2296" spans="2:5">
      <c r="B2296" s="375">
        <v>44158</v>
      </c>
      <c r="C2296" s="352">
        <v>2129.4</v>
      </c>
      <c r="D2296" s="351">
        <f t="shared" si="38"/>
        <v>11.116073968705548</v>
      </c>
      <c r="E2296" s="353">
        <v>4.3155288291475491E-3</v>
      </c>
    </row>
    <row r="2297" spans="2:5">
      <c r="B2297" s="375">
        <v>37546</v>
      </c>
      <c r="C2297" s="352">
        <v>175.75</v>
      </c>
      <c r="D2297" s="351">
        <f t="shared" si="38"/>
        <v>-0.78647794921637715</v>
      </c>
      <c r="E2297" s="353">
        <v>4.2857142857142859E-3</v>
      </c>
    </row>
    <row r="2298" spans="2:5">
      <c r="B2298" s="375">
        <v>42514</v>
      </c>
      <c r="C2298" s="352">
        <v>823.1</v>
      </c>
      <c r="D2298" s="351">
        <f t="shared" si="38"/>
        <v>-0.65718450645564352</v>
      </c>
      <c r="E2298" s="353">
        <v>4.2703757930697903E-3</v>
      </c>
    </row>
    <row r="2299" spans="2:5">
      <c r="B2299" s="375">
        <v>45665</v>
      </c>
      <c r="C2299" s="352">
        <v>2401</v>
      </c>
      <c r="D2299" s="351">
        <f t="shared" si="38"/>
        <v>0.10675762883746653</v>
      </c>
      <c r="E2299" s="353">
        <v>4.2663543583736901E-3</v>
      </c>
    </row>
    <row r="2300" spans="2:5">
      <c r="B2300" s="375">
        <v>43768</v>
      </c>
      <c r="C2300" s="352">
        <v>2169.4</v>
      </c>
      <c r="D2300" s="351">
        <f t="shared" si="38"/>
        <v>2.0647736102281558</v>
      </c>
      <c r="E2300" s="353">
        <v>4.2588649199149491E-3</v>
      </c>
    </row>
    <row r="2301" spans="2:5">
      <c r="B2301" s="375">
        <v>41857</v>
      </c>
      <c r="C2301" s="352">
        <v>707.85</v>
      </c>
      <c r="D2301" s="351">
        <f t="shared" si="38"/>
        <v>1.8542338709677419</v>
      </c>
      <c r="E2301" s="353">
        <v>4.2562247286656732E-3</v>
      </c>
    </row>
    <row r="2302" spans="2:5">
      <c r="B2302" s="375">
        <v>39028</v>
      </c>
      <c r="C2302" s="352">
        <v>248</v>
      </c>
      <c r="D2302" s="351">
        <f t="shared" si="38"/>
        <v>4.995766299745983E-2</v>
      </c>
      <c r="E2302" s="353">
        <v>4.2518728487548549E-3</v>
      </c>
    </row>
    <row r="2303" spans="2:5">
      <c r="B2303" s="375">
        <v>40235</v>
      </c>
      <c r="C2303" s="352">
        <v>236.2</v>
      </c>
      <c r="D2303" s="351">
        <f t="shared" si="38"/>
        <v>-0.79600120913762573</v>
      </c>
      <c r="E2303" s="353">
        <v>4.2517006802721092E-3</v>
      </c>
    </row>
    <row r="2304" spans="2:5">
      <c r="B2304" s="375">
        <v>42934</v>
      </c>
      <c r="C2304" s="352">
        <v>1157.8499999999999</v>
      </c>
      <c r="D2304" s="351">
        <f t="shared" si="38"/>
        <v>-0.46786313394765267</v>
      </c>
      <c r="E2304" s="353">
        <v>4.2499674747385951E-3</v>
      </c>
    </row>
    <row r="2305" spans="2:5">
      <c r="B2305" s="375">
        <v>43894</v>
      </c>
      <c r="C2305" s="352">
        <v>2175.85</v>
      </c>
      <c r="D2305" s="351">
        <f t="shared" si="38"/>
        <v>8.6812013348164623</v>
      </c>
      <c r="E2305" s="353">
        <v>4.2461865091269089E-3</v>
      </c>
    </row>
    <row r="2306" spans="2:5">
      <c r="B2306" s="375">
        <v>39518</v>
      </c>
      <c r="C2306" s="352">
        <v>224.75</v>
      </c>
      <c r="D2306" s="351">
        <f t="shared" si="38"/>
        <v>-0.90452421410365336</v>
      </c>
      <c r="E2306" s="353">
        <v>4.2448614834673304E-3</v>
      </c>
    </row>
    <row r="2307" spans="2:5">
      <c r="B2307" s="375">
        <v>44342</v>
      </c>
      <c r="C2307" s="352">
        <v>2354</v>
      </c>
      <c r="D2307" s="351">
        <f t="shared" si="38"/>
        <v>9.4692016900155664</v>
      </c>
      <c r="E2307" s="353">
        <v>4.2447900002132279E-3</v>
      </c>
    </row>
    <row r="2308" spans="2:5">
      <c r="B2308" s="375">
        <v>40255</v>
      </c>
      <c r="C2308" s="352">
        <v>224.85</v>
      </c>
      <c r="D2308" s="351">
        <f t="shared" si="38"/>
        <v>-0.62767014406358668</v>
      </c>
      <c r="E2308" s="353">
        <v>4.2429656096471128E-3</v>
      </c>
    </row>
    <row r="2309" spans="2:5">
      <c r="B2309" s="375">
        <v>41558</v>
      </c>
      <c r="C2309" s="352">
        <v>603.9</v>
      </c>
      <c r="D2309" s="351">
        <f t="shared" si="38"/>
        <v>-0.74881979827389</v>
      </c>
      <c r="E2309" s="353">
        <v>4.2404589673234461E-3</v>
      </c>
    </row>
    <row r="2310" spans="2:5">
      <c r="B2310" s="375">
        <v>45348</v>
      </c>
      <c r="C2310" s="352">
        <v>2404.25</v>
      </c>
      <c r="D2310" s="351">
        <f t="shared" si="38"/>
        <v>7.1156118143459919</v>
      </c>
      <c r="E2310" s="353">
        <v>4.2395889895994699E-3</v>
      </c>
    </row>
    <row r="2311" spans="2:5">
      <c r="B2311" s="375">
        <v>40539</v>
      </c>
      <c r="C2311" s="352">
        <v>296.25</v>
      </c>
      <c r="D2311" s="351">
        <f t="shared" si="38"/>
        <v>0.24920936116382034</v>
      </c>
      <c r="E2311" s="353">
        <v>4.2372881355932203E-3</v>
      </c>
    </row>
    <row r="2312" spans="2:5">
      <c r="B2312" s="375">
        <v>39006</v>
      </c>
      <c r="C2312" s="352">
        <v>237.15</v>
      </c>
      <c r="D2312" s="351">
        <f t="shared" si="38"/>
        <v>-0.66164930803252964</v>
      </c>
      <c r="E2312" s="353">
        <v>4.2345966546686424E-3</v>
      </c>
    </row>
    <row r="2313" spans="2:5">
      <c r="B2313" s="375">
        <v>41863</v>
      </c>
      <c r="C2313" s="352">
        <v>700.9</v>
      </c>
      <c r="D2313" s="351">
        <f t="shared" ref="D2313:D2376" si="39">(C2313-C2314)/C2314</f>
        <v>4.358562691131497</v>
      </c>
      <c r="E2313" s="353">
        <v>4.2266638011317879E-3</v>
      </c>
    </row>
    <row r="2314" spans="2:5">
      <c r="B2314" s="375">
        <v>38433</v>
      </c>
      <c r="C2314" s="352">
        <v>130.80000000000001</v>
      </c>
      <c r="D2314" s="351">
        <f t="shared" si="39"/>
        <v>-0.93428126413103552</v>
      </c>
      <c r="E2314" s="353">
        <v>4.2226487523993198E-3</v>
      </c>
    </row>
    <row r="2315" spans="2:5">
      <c r="B2315" s="375">
        <v>43739</v>
      </c>
      <c r="C2315" s="352">
        <v>1990.3</v>
      </c>
      <c r="D2315" s="351">
        <f t="shared" si="39"/>
        <v>7.3485738255033546</v>
      </c>
      <c r="E2315" s="353">
        <v>4.2130225283180242E-3</v>
      </c>
    </row>
    <row r="2316" spans="2:5">
      <c r="B2316" s="375">
        <v>37333</v>
      </c>
      <c r="C2316" s="352">
        <v>238.4</v>
      </c>
      <c r="D2316" s="351">
        <f t="shared" si="39"/>
        <v>-5.2159399123722092E-3</v>
      </c>
      <c r="E2316" s="353">
        <v>4.2122999157540014E-3</v>
      </c>
    </row>
    <row r="2317" spans="2:5">
      <c r="B2317" s="375">
        <v>39660</v>
      </c>
      <c r="C2317" s="352">
        <v>239.65</v>
      </c>
      <c r="D2317" s="351">
        <f t="shared" si="39"/>
        <v>0.53326935380678175</v>
      </c>
      <c r="E2317" s="353">
        <v>4.1902367483762828E-3</v>
      </c>
    </row>
    <row r="2318" spans="2:5">
      <c r="B2318" s="375">
        <v>38548</v>
      </c>
      <c r="C2318" s="352">
        <v>156.30000000000001</v>
      </c>
      <c r="D2318" s="351">
        <f t="shared" si="39"/>
        <v>-0.70492731734944314</v>
      </c>
      <c r="E2318" s="353">
        <v>4.1760359781561557E-3</v>
      </c>
    </row>
    <row r="2319" spans="2:5">
      <c r="B2319" s="375">
        <v>41173</v>
      </c>
      <c r="C2319" s="352">
        <v>529.70000000000005</v>
      </c>
      <c r="D2319" s="351">
        <f t="shared" si="39"/>
        <v>0.22092889247435754</v>
      </c>
      <c r="E2319" s="353">
        <v>4.1706161137441619E-3</v>
      </c>
    </row>
    <row r="2320" spans="2:5">
      <c r="B2320" s="375">
        <v>41043</v>
      </c>
      <c r="C2320" s="352">
        <v>433.85</v>
      </c>
      <c r="D2320" s="351">
        <f t="shared" si="39"/>
        <v>5.8041702231435219E-2</v>
      </c>
      <c r="E2320" s="353">
        <v>4.1661844693901429E-3</v>
      </c>
    </row>
    <row r="2321" spans="2:5">
      <c r="B2321" s="375">
        <v>40998</v>
      </c>
      <c r="C2321" s="352">
        <v>410.05</v>
      </c>
      <c r="D2321" s="351">
        <f t="shared" si="39"/>
        <v>0.88789134438305728</v>
      </c>
      <c r="E2321" s="353">
        <v>4.163095383861855E-3</v>
      </c>
    </row>
    <row r="2322" spans="2:5">
      <c r="B2322" s="375">
        <v>37245</v>
      </c>
      <c r="C2322" s="352">
        <v>217.2</v>
      </c>
      <c r="D2322" s="351">
        <f t="shared" si="39"/>
        <v>-0.76051601521583323</v>
      </c>
      <c r="E2322" s="353">
        <v>4.160887656033182E-3</v>
      </c>
    </row>
    <row r="2323" spans="2:5">
      <c r="B2323" s="375">
        <v>42576</v>
      </c>
      <c r="C2323" s="352">
        <v>906.95</v>
      </c>
      <c r="D2323" s="351">
        <f t="shared" si="39"/>
        <v>2.4083051484404359</v>
      </c>
      <c r="E2323" s="353">
        <v>4.1519043401240033E-3</v>
      </c>
    </row>
    <row r="2324" spans="2:5">
      <c r="B2324" s="375">
        <v>40177</v>
      </c>
      <c r="C2324" s="352">
        <v>266.10000000000002</v>
      </c>
      <c r="D2324" s="351">
        <f t="shared" si="39"/>
        <v>-0.87931972789115653</v>
      </c>
      <c r="E2324" s="353">
        <v>4.1509433962265011E-3</v>
      </c>
    </row>
    <row r="2325" spans="2:5">
      <c r="B2325" s="375">
        <v>44733</v>
      </c>
      <c r="C2325" s="352">
        <v>2205</v>
      </c>
      <c r="D2325" s="351">
        <f t="shared" si="39"/>
        <v>9.1100412654745533</v>
      </c>
      <c r="E2325" s="353">
        <v>4.1440867070449061E-3</v>
      </c>
    </row>
    <row r="2326" spans="2:5">
      <c r="B2326" s="375">
        <v>37246</v>
      </c>
      <c r="C2326" s="352">
        <v>218.1</v>
      </c>
      <c r="D2326" s="351">
        <f t="shared" si="39"/>
        <v>-0.91823958313808551</v>
      </c>
      <c r="E2326" s="353">
        <v>4.1436464088398057E-3</v>
      </c>
    </row>
    <row r="2327" spans="2:5">
      <c r="B2327" s="375">
        <v>45077</v>
      </c>
      <c r="C2327" s="352">
        <v>2667.55</v>
      </c>
      <c r="D2327" s="351">
        <f t="shared" si="39"/>
        <v>1.9292812826003405</v>
      </c>
      <c r="E2327" s="353">
        <v>4.1407088140633522E-3</v>
      </c>
    </row>
    <row r="2328" spans="2:5">
      <c r="B2328" s="375">
        <v>42601</v>
      </c>
      <c r="C2328" s="352">
        <v>910.65</v>
      </c>
      <c r="D2328" s="351">
        <f t="shared" si="39"/>
        <v>2.7483021197777324</v>
      </c>
      <c r="E2328" s="353">
        <v>4.1349652662917629E-3</v>
      </c>
    </row>
    <row r="2329" spans="2:5">
      <c r="B2329" s="375">
        <v>39672</v>
      </c>
      <c r="C2329" s="352">
        <v>242.95</v>
      </c>
      <c r="D2329" s="351">
        <f t="shared" si="39"/>
        <v>0.11088248742569731</v>
      </c>
      <c r="E2329" s="353">
        <v>4.1330853482124405E-3</v>
      </c>
    </row>
    <row r="2330" spans="2:5">
      <c r="B2330" s="375">
        <v>37253</v>
      </c>
      <c r="C2330" s="352">
        <v>218.7</v>
      </c>
      <c r="D2330" s="351">
        <f t="shared" si="39"/>
        <v>-0.72328715126209919</v>
      </c>
      <c r="E2330" s="353">
        <v>4.1322314049585728E-3</v>
      </c>
    </row>
    <row r="2331" spans="2:5">
      <c r="B2331" s="375">
        <v>42298</v>
      </c>
      <c r="C2331" s="352">
        <v>790.35</v>
      </c>
      <c r="D2331" s="351">
        <f t="shared" si="39"/>
        <v>-0.5013250047321598</v>
      </c>
      <c r="E2331" s="353">
        <v>4.1290814381908271E-3</v>
      </c>
    </row>
    <row r="2332" spans="2:5">
      <c r="B2332" s="375">
        <v>43395</v>
      </c>
      <c r="C2332" s="352">
        <v>1584.9</v>
      </c>
      <c r="D2332" s="351">
        <f t="shared" si="39"/>
        <v>-0.18639630390143733</v>
      </c>
      <c r="E2332" s="353">
        <v>4.1180942726811963E-3</v>
      </c>
    </row>
    <row r="2333" spans="2:5">
      <c r="B2333" s="375">
        <v>43747</v>
      </c>
      <c r="C2333" s="352">
        <v>1948</v>
      </c>
      <c r="D2333" s="351">
        <f t="shared" si="39"/>
        <v>1.4086553323029367</v>
      </c>
      <c r="E2333" s="353">
        <v>4.0978325300894541E-3</v>
      </c>
    </row>
    <row r="2334" spans="2:5">
      <c r="B2334" s="375">
        <v>42690</v>
      </c>
      <c r="C2334" s="352">
        <v>808.75</v>
      </c>
      <c r="D2334" s="351">
        <f t="shared" si="39"/>
        <v>-0.67994380466183868</v>
      </c>
      <c r="E2334" s="353">
        <v>4.0970885840212979E-3</v>
      </c>
    </row>
    <row r="2335" spans="2:5">
      <c r="B2335" s="375">
        <v>45853</v>
      </c>
      <c r="C2335" s="352">
        <v>2526.9</v>
      </c>
      <c r="D2335" s="351">
        <f t="shared" si="39"/>
        <v>0.41952699286556949</v>
      </c>
      <c r="E2335" s="353">
        <v>4.0928236509577137E-3</v>
      </c>
    </row>
    <row r="2336" spans="2:5">
      <c r="B2336" s="375">
        <v>43343</v>
      </c>
      <c r="C2336" s="352">
        <v>1780.1</v>
      </c>
      <c r="D2336" s="351">
        <f t="shared" si="39"/>
        <v>9.7641436719592981E-2</v>
      </c>
      <c r="E2336" s="353">
        <v>4.0894604732492883E-3</v>
      </c>
    </row>
    <row r="2337" spans="2:5">
      <c r="B2337" s="375">
        <v>43277</v>
      </c>
      <c r="C2337" s="352">
        <v>1621.75</v>
      </c>
      <c r="D2337" s="351">
        <f t="shared" si="39"/>
        <v>4.9942709295878762</v>
      </c>
      <c r="E2337" s="353">
        <v>4.0863077732717756E-3</v>
      </c>
    </row>
    <row r="2338" spans="2:5">
      <c r="B2338" s="375">
        <v>40009</v>
      </c>
      <c r="C2338" s="352">
        <v>270.55</v>
      </c>
      <c r="D2338" s="351">
        <f t="shared" si="39"/>
        <v>-0.88809612441576702</v>
      </c>
      <c r="E2338" s="353">
        <v>4.0823900538134077E-3</v>
      </c>
    </row>
    <row r="2339" spans="2:5">
      <c r="B2339" s="375">
        <v>44364</v>
      </c>
      <c r="C2339" s="352">
        <v>2417.6999999999998</v>
      </c>
      <c r="D2339" s="351">
        <f t="shared" si="39"/>
        <v>0.17312824494153026</v>
      </c>
      <c r="E2339" s="353">
        <v>4.0699364591551667E-3</v>
      </c>
    </row>
    <row r="2340" spans="2:5">
      <c r="B2340" s="375">
        <v>44098</v>
      </c>
      <c r="C2340" s="352">
        <v>2060.9</v>
      </c>
      <c r="D2340" s="351">
        <f t="shared" si="39"/>
        <v>10.121964382083108</v>
      </c>
      <c r="E2340" s="353">
        <v>4.0681103992594135E-3</v>
      </c>
    </row>
    <row r="2341" spans="2:5">
      <c r="B2341" s="375">
        <v>38624</v>
      </c>
      <c r="C2341" s="352">
        <v>185.3</v>
      </c>
      <c r="D2341" s="351">
        <f t="shared" si="39"/>
        <v>-0.11782908831230658</v>
      </c>
      <c r="E2341" s="353">
        <v>4.0639393118396096E-3</v>
      </c>
    </row>
    <row r="2342" spans="2:5">
      <c r="B2342" s="375">
        <v>39415</v>
      </c>
      <c r="C2342" s="352">
        <v>210.05</v>
      </c>
      <c r="D2342" s="351">
        <f t="shared" si="39"/>
        <v>-0.81563240586324937</v>
      </c>
      <c r="E2342" s="353">
        <v>4.0630975143404529E-3</v>
      </c>
    </row>
    <row r="2343" spans="2:5">
      <c r="B2343" s="375">
        <v>42930</v>
      </c>
      <c r="C2343" s="352">
        <v>1139.3</v>
      </c>
      <c r="D2343" s="351">
        <f t="shared" si="39"/>
        <v>-0.16378582700282585</v>
      </c>
      <c r="E2343" s="353">
        <v>4.0539349607825051E-3</v>
      </c>
    </row>
    <row r="2344" spans="2:5">
      <c r="B2344" s="375">
        <v>43119</v>
      </c>
      <c r="C2344" s="352">
        <v>1362.45</v>
      </c>
      <c r="D2344" s="351">
        <f t="shared" si="39"/>
        <v>4.7730932203389829</v>
      </c>
      <c r="E2344" s="353">
        <v>4.0532075610744686E-3</v>
      </c>
    </row>
    <row r="2345" spans="2:5">
      <c r="B2345" s="375">
        <v>39776</v>
      </c>
      <c r="C2345" s="352">
        <v>236</v>
      </c>
      <c r="D2345" s="351">
        <f t="shared" si="39"/>
        <v>-9.6650717703349279E-2</v>
      </c>
      <c r="E2345" s="353">
        <v>4.0416932567538333E-3</v>
      </c>
    </row>
    <row r="2346" spans="2:5">
      <c r="B2346" s="375">
        <v>40401</v>
      </c>
      <c r="C2346" s="352">
        <v>261.25</v>
      </c>
      <c r="D2346" s="351">
        <f t="shared" si="39"/>
        <v>-0.13321167883211674</v>
      </c>
      <c r="E2346" s="353">
        <v>4.0353574173712971E-3</v>
      </c>
    </row>
    <row r="2347" spans="2:5">
      <c r="B2347" s="375">
        <v>40675</v>
      </c>
      <c r="C2347" s="352">
        <v>301.39999999999998</v>
      </c>
      <c r="D2347" s="351">
        <f t="shared" si="39"/>
        <v>-0.46697320718012209</v>
      </c>
      <c r="E2347" s="353">
        <v>3.9973351099266774E-3</v>
      </c>
    </row>
    <row r="2348" spans="2:5">
      <c r="B2348" s="375">
        <v>41619</v>
      </c>
      <c r="C2348" s="352">
        <v>565.45000000000005</v>
      </c>
      <c r="D2348" s="351">
        <f t="shared" si="39"/>
        <v>1.0442877801879971</v>
      </c>
      <c r="E2348" s="353">
        <v>3.995028409090909E-3</v>
      </c>
    </row>
    <row r="2349" spans="2:5">
      <c r="B2349" s="375">
        <v>40137</v>
      </c>
      <c r="C2349" s="352">
        <v>276.60000000000002</v>
      </c>
      <c r="D2349" s="351">
        <f t="shared" si="39"/>
        <v>0.99855491329479773</v>
      </c>
      <c r="E2349" s="353">
        <v>3.9927404718694114E-3</v>
      </c>
    </row>
    <row r="2350" spans="2:5">
      <c r="B2350" s="375">
        <v>38131</v>
      </c>
      <c r="C2350" s="352">
        <v>138.4</v>
      </c>
      <c r="D2350" s="351">
        <f t="shared" si="39"/>
        <v>-0.78026514249424472</v>
      </c>
      <c r="E2350" s="353">
        <v>3.9898440333696874E-3</v>
      </c>
    </row>
    <row r="2351" spans="2:5">
      <c r="B2351" s="375">
        <v>41829</v>
      </c>
      <c r="C2351" s="352">
        <v>629.85</v>
      </c>
      <c r="D2351" s="351">
        <f t="shared" si="39"/>
        <v>-0.25386483444885383</v>
      </c>
      <c r="E2351" s="353">
        <v>3.9850163385669879E-3</v>
      </c>
    </row>
    <row r="2352" spans="2:5">
      <c r="B2352" s="375">
        <v>42445</v>
      </c>
      <c r="C2352" s="352">
        <v>844.15</v>
      </c>
      <c r="D2352" s="351">
        <f t="shared" si="39"/>
        <v>-0.69733421774439319</v>
      </c>
      <c r="E2352" s="353">
        <v>3.9843006660323773E-3</v>
      </c>
    </row>
    <row r="2353" spans="2:5">
      <c r="B2353" s="375">
        <v>45537</v>
      </c>
      <c r="C2353" s="352">
        <v>2789.05</v>
      </c>
      <c r="D2353" s="351">
        <f t="shared" si="39"/>
        <v>0.121654501216545</v>
      </c>
      <c r="E2353" s="353">
        <v>3.977681785457229E-3</v>
      </c>
    </row>
    <row r="2354" spans="2:5">
      <c r="B2354" s="375">
        <v>45240</v>
      </c>
      <c r="C2354" s="352">
        <v>2486.5500000000002</v>
      </c>
      <c r="D2354" s="351">
        <f t="shared" si="39"/>
        <v>4.9686749879980798</v>
      </c>
      <c r="E2354" s="353">
        <v>3.9770662575202348E-3</v>
      </c>
    </row>
    <row r="2355" spans="2:5">
      <c r="B2355" s="375">
        <v>41010</v>
      </c>
      <c r="C2355" s="352">
        <v>416.6</v>
      </c>
      <c r="D2355" s="351">
        <f t="shared" si="39"/>
        <v>-0.84291693375061272</v>
      </c>
      <c r="E2355" s="353">
        <v>3.9763826967105292E-3</v>
      </c>
    </row>
    <row r="2356" spans="2:5">
      <c r="B2356" s="375">
        <v>45103</v>
      </c>
      <c r="C2356" s="352">
        <v>2652.1</v>
      </c>
      <c r="D2356" s="351">
        <f t="shared" si="39"/>
        <v>11.341088878548161</v>
      </c>
      <c r="E2356" s="353">
        <v>3.9748637189582076E-3</v>
      </c>
    </row>
    <row r="2357" spans="2:5">
      <c r="B2357" s="375">
        <v>36804</v>
      </c>
      <c r="C2357" s="352">
        <v>214.9</v>
      </c>
      <c r="D2357" s="351">
        <f t="shared" si="39"/>
        <v>-0.88365545991012928</v>
      </c>
      <c r="E2357" s="353">
        <v>3.9710348049520876E-3</v>
      </c>
    </row>
    <row r="2358" spans="2:5">
      <c r="B2358" s="375">
        <v>43628</v>
      </c>
      <c r="C2358" s="352">
        <v>1847.1</v>
      </c>
      <c r="D2358" s="351">
        <f t="shared" si="39"/>
        <v>1.1143543956043955</v>
      </c>
      <c r="E2358" s="353">
        <v>3.9678225894118676E-3</v>
      </c>
    </row>
    <row r="2359" spans="2:5">
      <c r="B2359" s="375">
        <v>42452</v>
      </c>
      <c r="C2359" s="352">
        <v>873.6</v>
      </c>
      <c r="D2359" s="351">
        <f t="shared" si="39"/>
        <v>-0.26649874055415618</v>
      </c>
      <c r="E2359" s="353">
        <v>3.9648336493708506E-3</v>
      </c>
    </row>
    <row r="2360" spans="2:5">
      <c r="B2360" s="375">
        <v>42955</v>
      </c>
      <c r="C2360" s="352">
        <v>1191</v>
      </c>
      <c r="D2360" s="351">
        <f t="shared" si="39"/>
        <v>3.6991517064509765</v>
      </c>
      <c r="E2360" s="353">
        <v>3.9618983393745642E-3</v>
      </c>
    </row>
    <row r="2361" spans="2:5">
      <c r="B2361" s="375">
        <v>39862</v>
      </c>
      <c r="C2361" s="352">
        <v>253.45</v>
      </c>
      <c r="D2361" s="351">
        <f t="shared" si="39"/>
        <v>9.6663926268876182E-2</v>
      </c>
      <c r="E2361" s="353">
        <v>3.9611804317686676E-3</v>
      </c>
    </row>
    <row r="2362" spans="2:5">
      <c r="B2362" s="375">
        <v>36572</v>
      </c>
      <c r="C2362" s="352">
        <v>231.11</v>
      </c>
      <c r="D2362" s="351">
        <f t="shared" si="39"/>
        <v>-0.90422891241737968</v>
      </c>
      <c r="E2362" s="353">
        <v>3.9530842745439838E-3</v>
      </c>
    </row>
    <row r="2363" spans="2:5">
      <c r="B2363" s="375">
        <v>44573</v>
      </c>
      <c r="C2363" s="352">
        <v>2413.15</v>
      </c>
      <c r="D2363" s="351">
        <f t="shared" si="39"/>
        <v>5.123969039461997</v>
      </c>
      <c r="E2363" s="353">
        <v>3.9523225095167763E-3</v>
      </c>
    </row>
    <row r="2364" spans="2:5">
      <c r="B2364" s="375">
        <v>40920</v>
      </c>
      <c r="C2364" s="352">
        <v>394.05</v>
      </c>
      <c r="D2364" s="351">
        <f t="shared" si="39"/>
        <v>0.58106969465955149</v>
      </c>
      <c r="E2364" s="353">
        <v>3.9490445859872905E-3</v>
      </c>
    </row>
    <row r="2365" spans="2:5">
      <c r="B2365" s="375">
        <v>36593</v>
      </c>
      <c r="C2365" s="352">
        <v>249.23</v>
      </c>
      <c r="D2365" s="351">
        <f t="shared" si="39"/>
        <v>-0.42381227603745236</v>
      </c>
      <c r="E2365" s="353">
        <v>3.9476334340382262E-3</v>
      </c>
    </row>
    <row r="2366" spans="2:5">
      <c r="B2366" s="375">
        <v>41038</v>
      </c>
      <c r="C2366" s="352">
        <v>432.55</v>
      </c>
      <c r="D2366" s="351">
        <f t="shared" si="39"/>
        <v>-0.76260256304711727</v>
      </c>
      <c r="E2366" s="353">
        <v>3.9456887547870221E-3</v>
      </c>
    </row>
    <row r="2367" spans="2:5">
      <c r="B2367" s="375">
        <v>43462</v>
      </c>
      <c r="C2367" s="352">
        <v>1822.05</v>
      </c>
      <c r="D2367" s="351">
        <f t="shared" si="39"/>
        <v>3.608118361153263</v>
      </c>
      <c r="E2367" s="353">
        <v>3.9396109978510462E-3</v>
      </c>
    </row>
    <row r="2368" spans="2:5">
      <c r="B2368" s="375">
        <v>40988</v>
      </c>
      <c r="C2368" s="352">
        <v>395.4</v>
      </c>
      <c r="D2368" s="351">
        <f t="shared" si="39"/>
        <v>-0.6404310462419861</v>
      </c>
      <c r="E2368" s="353">
        <v>3.9355084423002527E-3</v>
      </c>
    </row>
    <row r="2369" spans="2:5">
      <c r="B2369" s="375">
        <v>42898</v>
      </c>
      <c r="C2369" s="352">
        <v>1099.6500000000001</v>
      </c>
      <c r="D2369" s="351">
        <f t="shared" si="39"/>
        <v>-0.36313091825210664</v>
      </c>
      <c r="E2369" s="353">
        <v>3.9256858538368397E-3</v>
      </c>
    </row>
    <row r="2370" spans="2:5">
      <c r="B2370" s="375">
        <v>43677</v>
      </c>
      <c r="C2370" s="352">
        <v>1726.65</v>
      </c>
      <c r="D2370" s="351">
        <f t="shared" si="39"/>
        <v>5.743409490333919</v>
      </c>
      <c r="E2370" s="353">
        <v>3.9246467817896386E-3</v>
      </c>
    </row>
    <row r="2371" spans="2:5">
      <c r="B2371" s="375">
        <v>40399</v>
      </c>
      <c r="C2371" s="352">
        <v>256.05</v>
      </c>
      <c r="D2371" s="351">
        <f t="shared" si="39"/>
        <v>-0.59201720841300187</v>
      </c>
      <c r="E2371" s="353">
        <v>3.9207998431680059E-3</v>
      </c>
    </row>
    <row r="2372" spans="2:5">
      <c r="B2372" s="375">
        <v>41827</v>
      </c>
      <c r="C2372" s="352">
        <v>627.6</v>
      </c>
      <c r="D2372" s="351">
        <f t="shared" si="39"/>
        <v>1.4468790206245858</v>
      </c>
      <c r="E2372" s="353">
        <v>3.9190594257378962E-3</v>
      </c>
    </row>
    <row r="2373" spans="2:5">
      <c r="B2373" s="375">
        <v>36682</v>
      </c>
      <c r="C2373" s="352">
        <v>256.49</v>
      </c>
      <c r="D2373" s="351">
        <f t="shared" si="39"/>
        <v>-0.13098424529900041</v>
      </c>
      <c r="E2373" s="353">
        <v>3.914047516536851E-3</v>
      </c>
    </row>
    <row r="2374" spans="2:5">
      <c r="B2374" s="375">
        <v>40532</v>
      </c>
      <c r="C2374" s="352">
        <v>295.14999999999998</v>
      </c>
      <c r="D2374" s="351">
        <f t="shared" si="39"/>
        <v>-0.83525898638088858</v>
      </c>
      <c r="E2374" s="353">
        <v>3.9115646258502624E-3</v>
      </c>
    </row>
    <row r="2375" spans="2:5">
      <c r="B2375" s="375">
        <v>43460</v>
      </c>
      <c r="C2375" s="352">
        <v>1791.6</v>
      </c>
      <c r="D2375" s="351">
        <f t="shared" si="39"/>
        <v>-0.28052526956207463</v>
      </c>
      <c r="E2375" s="353">
        <v>3.8943210153250317E-3</v>
      </c>
    </row>
    <row r="2376" spans="2:5">
      <c r="B2376" s="375">
        <v>44371</v>
      </c>
      <c r="C2376" s="352">
        <v>2490.15</v>
      </c>
      <c r="D2376" s="351">
        <f t="shared" si="39"/>
        <v>4.5037020665266878</v>
      </c>
      <c r="E2376" s="353">
        <v>3.8903446885708891E-3</v>
      </c>
    </row>
    <row r="2377" spans="2:5">
      <c r="B2377" s="375">
        <v>41087</v>
      </c>
      <c r="C2377" s="352">
        <v>452.45</v>
      </c>
      <c r="D2377" s="351">
        <f t="shared" ref="D2377:D2440" si="40">(C2377-C2378)/C2378</f>
        <v>0.74859903381642512</v>
      </c>
      <c r="E2377" s="353">
        <v>3.8828489017084535E-3</v>
      </c>
    </row>
    <row r="2378" spans="2:5">
      <c r="B2378" s="375">
        <v>40350</v>
      </c>
      <c r="C2378" s="352">
        <v>258.75</v>
      </c>
      <c r="D2378" s="351">
        <f t="shared" si="40"/>
        <v>-0.58353452438435538</v>
      </c>
      <c r="E2378" s="353">
        <v>3.8797284190106693E-3</v>
      </c>
    </row>
    <row r="2379" spans="2:5">
      <c r="B2379" s="375">
        <v>41836</v>
      </c>
      <c r="C2379" s="352">
        <v>621.29999999999995</v>
      </c>
      <c r="D2379" s="351">
        <f t="shared" si="40"/>
        <v>4.2624601443195131E-2</v>
      </c>
      <c r="E2379" s="353">
        <v>3.8778477944740302E-3</v>
      </c>
    </row>
    <row r="2380" spans="2:5">
      <c r="B2380" s="375">
        <v>41442</v>
      </c>
      <c r="C2380" s="352">
        <v>595.9</v>
      </c>
      <c r="D2380" s="351">
        <f t="shared" si="40"/>
        <v>1.7037205081669691</v>
      </c>
      <c r="E2380" s="353">
        <v>3.8746630727762034E-3</v>
      </c>
    </row>
    <row r="2381" spans="2:5">
      <c r="B2381" s="375">
        <v>39079</v>
      </c>
      <c r="C2381" s="352">
        <v>220.4</v>
      </c>
      <c r="D2381" s="351">
        <f t="shared" si="40"/>
        <v>0.21065641307333147</v>
      </c>
      <c r="E2381" s="353">
        <v>3.8715554543383933E-3</v>
      </c>
    </row>
    <row r="2382" spans="2:5">
      <c r="B2382" s="375">
        <v>36832</v>
      </c>
      <c r="C2382" s="352">
        <v>182.05</v>
      </c>
      <c r="D2382" s="351">
        <f t="shared" si="40"/>
        <v>-0.60076754385964914</v>
      </c>
      <c r="E2382" s="353">
        <v>3.8599393438104057E-3</v>
      </c>
    </row>
    <row r="2383" spans="2:5">
      <c r="B2383" s="375">
        <v>41312</v>
      </c>
      <c r="C2383" s="352">
        <v>456</v>
      </c>
      <c r="D2383" s="351">
        <f t="shared" si="40"/>
        <v>-0.73486830629687772</v>
      </c>
      <c r="E2383" s="353">
        <v>3.852504127682994E-3</v>
      </c>
    </row>
    <row r="2384" spans="2:5">
      <c r="B2384" s="375">
        <v>43676</v>
      </c>
      <c r="C2384" s="352">
        <v>1719.9</v>
      </c>
      <c r="D2384" s="351">
        <f t="shared" si="40"/>
        <v>5.595973154362416</v>
      </c>
      <c r="E2384" s="353">
        <v>3.8522150236386717E-3</v>
      </c>
    </row>
    <row r="2385" spans="2:5">
      <c r="B2385" s="375">
        <v>39983</v>
      </c>
      <c r="C2385" s="352">
        <v>260.75</v>
      </c>
      <c r="D2385" s="351">
        <f t="shared" si="40"/>
        <v>-0.87588061690784469</v>
      </c>
      <c r="E2385" s="353">
        <v>3.8498556304138597E-3</v>
      </c>
    </row>
    <row r="2386" spans="2:5">
      <c r="B2386" s="375">
        <v>44004</v>
      </c>
      <c r="C2386" s="352">
        <v>2100.8000000000002</v>
      </c>
      <c r="D2386" s="351">
        <f t="shared" si="40"/>
        <v>2.5764385427306777</v>
      </c>
      <c r="E2386" s="353">
        <v>3.8466133078486116E-3</v>
      </c>
    </row>
    <row r="2387" spans="2:5">
      <c r="B2387" s="375">
        <v>41456</v>
      </c>
      <c r="C2387" s="352">
        <v>587.4</v>
      </c>
      <c r="D2387" s="351">
        <f t="shared" si="40"/>
        <v>1.9984686064318529</v>
      </c>
      <c r="E2387" s="353">
        <v>3.8451679056652143E-3</v>
      </c>
    </row>
    <row r="2388" spans="2:5">
      <c r="B2388" s="375">
        <v>39209</v>
      </c>
      <c r="C2388" s="352">
        <v>195.9</v>
      </c>
      <c r="D2388" s="351">
        <f t="shared" si="40"/>
        <v>-0.77642090846838629</v>
      </c>
      <c r="E2388" s="353">
        <v>3.843197540353574E-3</v>
      </c>
    </row>
    <row r="2389" spans="2:5">
      <c r="B2389" s="375">
        <v>42235</v>
      </c>
      <c r="C2389" s="352">
        <v>876.2</v>
      </c>
      <c r="D2389" s="351">
        <f t="shared" si="40"/>
        <v>-0.62778249787595575</v>
      </c>
      <c r="E2389" s="353">
        <v>3.8380019476428055E-3</v>
      </c>
    </row>
    <row r="2390" spans="2:5">
      <c r="B2390" s="375">
        <v>45674</v>
      </c>
      <c r="C2390" s="352">
        <v>2354</v>
      </c>
      <c r="D2390" s="351">
        <f t="shared" si="40"/>
        <v>8.9936319252812549</v>
      </c>
      <c r="E2390" s="353">
        <v>3.8379530916844351E-3</v>
      </c>
    </row>
    <row r="2391" spans="2:5">
      <c r="B2391" s="375">
        <v>39769</v>
      </c>
      <c r="C2391" s="352">
        <v>235.55</v>
      </c>
      <c r="D2391" s="351">
        <f t="shared" si="40"/>
        <v>-0.55111958075273937</v>
      </c>
      <c r="E2391" s="353">
        <v>3.8354996803750506E-3</v>
      </c>
    </row>
    <row r="2392" spans="2:5">
      <c r="B2392" s="375">
        <v>41261</v>
      </c>
      <c r="C2392" s="352">
        <v>524.75</v>
      </c>
      <c r="D2392" s="351">
        <f t="shared" si="40"/>
        <v>-0.38510663229435199</v>
      </c>
      <c r="E2392" s="353">
        <v>3.8259206121472981E-3</v>
      </c>
    </row>
    <row r="2393" spans="2:5">
      <c r="B2393" s="375">
        <v>42496</v>
      </c>
      <c r="C2393" s="352">
        <v>853.4</v>
      </c>
      <c r="D2393" s="351">
        <f t="shared" si="40"/>
        <v>0.41057851239669418</v>
      </c>
      <c r="E2393" s="353">
        <v>3.8228547903311184E-3</v>
      </c>
    </row>
    <row r="2394" spans="2:5">
      <c r="B2394" s="375">
        <v>41564</v>
      </c>
      <c r="C2394" s="352">
        <v>605</v>
      </c>
      <c r="D2394" s="351">
        <f t="shared" si="40"/>
        <v>1.1837213499368344</v>
      </c>
      <c r="E2394" s="353">
        <v>3.8161606105856219E-3</v>
      </c>
    </row>
    <row r="2395" spans="2:5">
      <c r="B2395" s="375">
        <v>40641</v>
      </c>
      <c r="C2395" s="352">
        <v>277.05</v>
      </c>
      <c r="D2395" s="351">
        <f t="shared" si="40"/>
        <v>-0.66770614692653674</v>
      </c>
      <c r="E2395" s="353">
        <v>3.8043478260869979E-3</v>
      </c>
    </row>
    <row r="2396" spans="2:5">
      <c r="B2396" s="375">
        <v>42250</v>
      </c>
      <c r="C2396" s="352">
        <v>833.75</v>
      </c>
      <c r="D2396" s="351">
        <f t="shared" si="40"/>
        <v>5.2829691032403918</v>
      </c>
      <c r="E2396" s="353">
        <v>3.792439200577868E-3</v>
      </c>
    </row>
    <row r="2397" spans="2:5">
      <c r="B2397" s="375">
        <v>38482</v>
      </c>
      <c r="C2397" s="352">
        <v>132.69999999999999</v>
      </c>
      <c r="D2397" s="351">
        <f t="shared" si="40"/>
        <v>-0.46545820745216521</v>
      </c>
      <c r="E2397" s="353">
        <v>3.7821482602118008E-3</v>
      </c>
    </row>
    <row r="2398" spans="2:5">
      <c r="B2398" s="375">
        <v>36592</v>
      </c>
      <c r="C2398" s="352">
        <v>248.25</v>
      </c>
      <c r="D2398" s="351">
        <f t="shared" si="40"/>
        <v>-0.8727184167350287</v>
      </c>
      <c r="E2398" s="353">
        <v>3.7603105288695087E-3</v>
      </c>
    </row>
    <row r="2399" spans="2:5">
      <c r="B2399" s="375">
        <v>43822</v>
      </c>
      <c r="C2399" s="352">
        <v>1950.4</v>
      </c>
      <c r="D2399" s="351">
        <f t="shared" si="40"/>
        <v>-0.21585655128050499</v>
      </c>
      <c r="E2399" s="353">
        <v>3.7568833307602195E-3</v>
      </c>
    </row>
    <row r="2400" spans="2:5">
      <c r="B2400" s="375">
        <v>44379</v>
      </c>
      <c r="C2400" s="352">
        <v>2487.3000000000002</v>
      </c>
      <c r="D2400" s="351">
        <f t="shared" si="40"/>
        <v>11.399302093718845</v>
      </c>
      <c r="E2400" s="353">
        <v>3.7530266343826402E-3</v>
      </c>
    </row>
    <row r="2401" spans="2:5">
      <c r="B2401" s="375">
        <v>37979</v>
      </c>
      <c r="C2401" s="352">
        <v>200.6</v>
      </c>
      <c r="D2401" s="351">
        <f t="shared" si="40"/>
        <v>-1.9900497512438092E-3</v>
      </c>
      <c r="E2401" s="353">
        <v>3.7528146109582186E-3</v>
      </c>
    </row>
    <row r="2402" spans="2:5">
      <c r="B2402" s="375">
        <v>36913</v>
      </c>
      <c r="C2402" s="352">
        <v>201</v>
      </c>
      <c r="D2402" s="351">
        <f t="shared" si="40"/>
        <v>-0.91734857518812452</v>
      </c>
      <c r="E2402" s="353">
        <v>3.7453183520599251E-3</v>
      </c>
    </row>
    <row r="2403" spans="2:5">
      <c r="B2403" s="375">
        <v>44508</v>
      </c>
      <c r="C2403" s="352">
        <v>2431.9</v>
      </c>
      <c r="D2403" s="351">
        <f t="shared" si="40"/>
        <v>-8.6181305777360231E-2</v>
      </c>
      <c r="E2403" s="353">
        <v>3.735270445962475E-3</v>
      </c>
    </row>
    <row r="2404" spans="2:5">
      <c r="B2404" s="375">
        <v>45105</v>
      </c>
      <c r="C2404" s="352">
        <v>2661.25</v>
      </c>
      <c r="D2404" s="351">
        <f t="shared" si="40"/>
        <v>7.2371204642072778E-2</v>
      </c>
      <c r="E2404" s="353">
        <v>3.7339468572614295E-3</v>
      </c>
    </row>
    <row r="2405" spans="2:5">
      <c r="B2405" s="375">
        <v>44384</v>
      </c>
      <c r="C2405" s="352">
        <v>2481.65</v>
      </c>
      <c r="D2405" s="351">
        <f t="shared" si="40"/>
        <v>9.7430735930735928</v>
      </c>
      <c r="E2405" s="353">
        <v>3.7007077856420997E-3</v>
      </c>
    </row>
    <row r="2406" spans="2:5">
      <c r="B2406" s="375">
        <v>39961</v>
      </c>
      <c r="C2406" s="352">
        <v>231</v>
      </c>
      <c r="D2406" s="351">
        <f t="shared" si="40"/>
        <v>-0.19188385516879489</v>
      </c>
      <c r="E2406" s="353">
        <v>3.6932435368237856E-3</v>
      </c>
    </row>
    <row r="2407" spans="2:5">
      <c r="B2407" s="375">
        <v>38831</v>
      </c>
      <c r="C2407" s="352">
        <v>285.85000000000002</v>
      </c>
      <c r="D2407" s="351">
        <f t="shared" si="40"/>
        <v>-4.5735269571023161E-2</v>
      </c>
      <c r="E2407" s="353">
        <v>3.6867977528090286E-3</v>
      </c>
    </row>
    <row r="2408" spans="2:5">
      <c r="B2408" s="375">
        <v>40500</v>
      </c>
      <c r="C2408" s="352">
        <v>299.55</v>
      </c>
      <c r="D2408" s="351">
        <f t="shared" si="40"/>
        <v>-0.65636113341746016</v>
      </c>
      <c r="E2408" s="353">
        <v>3.6857094990786488E-3</v>
      </c>
    </row>
    <row r="2409" spans="2:5">
      <c r="B2409" s="375">
        <v>42466</v>
      </c>
      <c r="C2409" s="352">
        <v>871.7</v>
      </c>
      <c r="D2409" s="351">
        <f t="shared" si="40"/>
        <v>-0.35400918926930491</v>
      </c>
      <c r="E2409" s="353">
        <v>3.6845135290731667E-3</v>
      </c>
    </row>
    <row r="2410" spans="2:5">
      <c r="B2410" s="375">
        <v>43145</v>
      </c>
      <c r="C2410" s="352">
        <v>1349.4</v>
      </c>
      <c r="D2410" s="351">
        <f t="shared" si="40"/>
        <v>-0.45642409716207771</v>
      </c>
      <c r="E2410" s="353">
        <v>3.6818029677563651E-3</v>
      </c>
    </row>
    <row r="2411" spans="2:5">
      <c r="B2411" s="375">
        <v>45191</v>
      </c>
      <c r="C2411" s="352">
        <v>2482.4499999999998</v>
      </c>
      <c r="D2411" s="351">
        <f t="shared" si="40"/>
        <v>7.6237752536200437E-2</v>
      </c>
      <c r="E2411" s="353">
        <v>3.6792204904279252E-3</v>
      </c>
    </row>
    <row r="2412" spans="2:5">
      <c r="B2412" s="375">
        <v>44596</v>
      </c>
      <c r="C2412" s="352">
        <v>2306.6</v>
      </c>
      <c r="D2412" s="351">
        <f t="shared" si="40"/>
        <v>-5.8914728682170577E-2</v>
      </c>
      <c r="E2412" s="353">
        <v>3.6768705262928084E-3</v>
      </c>
    </row>
    <row r="2413" spans="2:5">
      <c r="B2413" s="375">
        <v>45670</v>
      </c>
      <c r="C2413" s="352">
        <v>2451</v>
      </c>
      <c r="D2413" s="351">
        <f t="shared" si="40"/>
        <v>-4.8450966689960469E-2</v>
      </c>
      <c r="E2413" s="353">
        <v>3.6649536250280778E-3</v>
      </c>
    </row>
    <row r="2414" spans="2:5">
      <c r="B2414" s="375">
        <v>44848</v>
      </c>
      <c r="C2414" s="352">
        <v>2575.8000000000002</v>
      </c>
      <c r="D2414" s="351">
        <f t="shared" si="40"/>
        <v>10.054935622317597</v>
      </c>
      <c r="E2414" s="353">
        <v>3.6627182044888132E-3</v>
      </c>
    </row>
    <row r="2415" spans="2:5">
      <c r="B2415" s="375">
        <v>39008</v>
      </c>
      <c r="C2415" s="352">
        <v>233</v>
      </c>
      <c r="D2415" s="351">
        <f t="shared" si="40"/>
        <v>-0.91419786047025464</v>
      </c>
      <c r="E2415" s="353">
        <v>3.6614258022829821E-3</v>
      </c>
    </row>
    <row r="2416" spans="2:5">
      <c r="B2416" s="375">
        <v>45505</v>
      </c>
      <c r="C2416" s="352">
        <v>2715.55</v>
      </c>
      <c r="D2416" s="351">
        <f t="shared" si="40"/>
        <v>3.3025429771052841</v>
      </c>
      <c r="E2416" s="353">
        <v>3.6590098497588713E-3</v>
      </c>
    </row>
    <row r="2417" spans="2:5">
      <c r="B2417" s="375">
        <v>41822</v>
      </c>
      <c r="C2417" s="352">
        <v>631.15</v>
      </c>
      <c r="D2417" s="351">
        <f t="shared" si="40"/>
        <v>-0.74873601656116884</v>
      </c>
      <c r="E2417" s="353">
        <v>3.6574699848929862E-3</v>
      </c>
    </row>
    <row r="2418" spans="2:5">
      <c r="B2418" s="375">
        <v>45273</v>
      </c>
      <c r="C2418" s="352">
        <v>2511.9</v>
      </c>
      <c r="D2418" s="351">
        <f t="shared" si="40"/>
        <v>7.288841430859587E-2</v>
      </c>
      <c r="E2418" s="353">
        <v>3.6559784237339289E-3</v>
      </c>
    </row>
    <row r="2419" spans="2:5">
      <c r="B2419" s="375">
        <v>45653</v>
      </c>
      <c r="C2419" s="352">
        <v>2341.25</v>
      </c>
      <c r="D2419" s="351">
        <f t="shared" si="40"/>
        <v>-0.12890203519738061</v>
      </c>
      <c r="E2419" s="353">
        <v>3.6437680848783625E-3</v>
      </c>
    </row>
    <row r="2420" spans="2:5">
      <c r="B2420" s="375">
        <v>44438</v>
      </c>
      <c r="C2420" s="352">
        <v>2687.7</v>
      </c>
      <c r="D2420" s="351">
        <f t="shared" si="40"/>
        <v>0.67834394904458573</v>
      </c>
      <c r="E2420" s="353">
        <v>3.6408446759648239E-3</v>
      </c>
    </row>
    <row r="2421" spans="2:5">
      <c r="B2421" s="375">
        <v>43262</v>
      </c>
      <c r="C2421" s="352">
        <v>1601.4</v>
      </c>
      <c r="D2421" s="351">
        <f t="shared" si="40"/>
        <v>-0.33008429375222231</v>
      </c>
      <c r="E2421" s="353">
        <v>3.6349962396591768E-3</v>
      </c>
    </row>
    <row r="2422" spans="2:5">
      <c r="B2422" s="375">
        <v>44419</v>
      </c>
      <c r="C2422" s="352">
        <v>2390.4499999999998</v>
      </c>
      <c r="D2422" s="351">
        <f t="shared" si="40"/>
        <v>2.7090315373377902E-2</v>
      </c>
      <c r="E2422" s="353">
        <v>3.6317071122678795E-3</v>
      </c>
    </row>
    <row r="2423" spans="2:5">
      <c r="B2423" s="375">
        <v>45824</v>
      </c>
      <c r="C2423" s="352">
        <v>2327.4</v>
      </c>
      <c r="D2423" s="351">
        <f t="shared" si="40"/>
        <v>7.380986676269357</v>
      </c>
      <c r="E2423" s="353">
        <v>3.6222509702458347E-3</v>
      </c>
    </row>
    <row r="2424" spans="2:5">
      <c r="B2424" s="375">
        <v>40631</v>
      </c>
      <c r="C2424" s="352">
        <v>277.7</v>
      </c>
      <c r="D2424" s="351">
        <f t="shared" si="40"/>
        <v>0.17074198988195616</v>
      </c>
      <c r="E2424" s="353">
        <v>3.6140224069389233E-3</v>
      </c>
    </row>
    <row r="2425" spans="2:5">
      <c r="B2425" s="375">
        <v>40329</v>
      </c>
      <c r="C2425" s="352">
        <v>237.2</v>
      </c>
      <c r="D2425" s="351">
        <f t="shared" si="40"/>
        <v>-0.70775580607404676</v>
      </c>
      <c r="E2425" s="353">
        <v>3.5963613285381608E-3</v>
      </c>
    </row>
    <row r="2426" spans="2:5">
      <c r="B2426" s="375">
        <v>42691</v>
      </c>
      <c r="C2426" s="352">
        <v>811.65</v>
      </c>
      <c r="D2426" s="351">
        <f t="shared" si="40"/>
        <v>-0.56127027027027021</v>
      </c>
      <c r="E2426" s="353">
        <v>3.5857805255022903E-3</v>
      </c>
    </row>
    <row r="2427" spans="2:5">
      <c r="B2427" s="375">
        <v>43698</v>
      </c>
      <c r="C2427" s="352">
        <v>1850</v>
      </c>
      <c r="D2427" s="351">
        <f t="shared" si="40"/>
        <v>6.7519379844961236</v>
      </c>
      <c r="E2427" s="353">
        <v>3.5803406748399201E-3</v>
      </c>
    </row>
    <row r="2428" spans="2:5">
      <c r="B2428" s="375">
        <v>39659</v>
      </c>
      <c r="C2428" s="352">
        <v>238.65</v>
      </c>
      <c r="D2428" s="351">
        <f t="shared" si="40"/>
        <v>-5.6346381969157769E-2</v>
      </c>
      <c r="E2428" s="353">
        <v>3.5744322960470742E-3</v>
      </c>
    </row>
    <row r="2429" spans="2:5">
      <c r="B2429" s="375">
        <v>38789</v>
      </c>
      <c r="C2429" s="352">
        <v>252.9</v>
      </c>
      <c r="D2429" s="351">
        <f t="shared" si="40"/>
        <v>-0.7273756265833019</v>
      </c>
      <c r="E2429" s="353">
        <v>3.5714285714285939E-3</v>
      </c>
    </row>
    <row r="2430" spans="2:5">
      <c r="B2430" s="375">
        <v>42193</v>
      </c>
      <c r="C2430" s="352">
        <v>927.65</v>
      </c>
      <c r="D2430" s="351">
        <f t="shared" si="40"/>
        <v>0.64988883948421516</v>
      </c>
      <c r="E2430" s="353">
        <v>3.5700762698111692E-3</v>
      </c>
    </row>
    <row r="2431" spans="2:5">
      <c r="B2431" s="375">
        <v>41688</v>
      </c>
      <c r="C2431" s="352">
        <v>562.25</v>
      </c>
      <c r="D2431" s="351">
        <f t="shared" si="40"/>
        <v>2.3288928359976317</v>
      </c>
      <c r="E2431" s="353">
        <v>3.5698348951360998E-3</v>
      </c>
    </row>
    <row r="2432" spans="2:5">
      <c r="B2432" s="375">
        <v>37810</v>
      </c>
      <c r="C2432" s="352">
        <v>168.9</v>
      </c>
      <c r="D2432" s="351">
        <f t="shared" si="40"/>
        <v>-0.47870370370370369</v>
      </c>
      <c r="E2432" s="353">
        <v>3.5650623885917663E-3</v>
      </c>
    </row>
    <row r="2433" spans="2:5">
      <c r="B2433" s="375">
        <v>40753</v>
      </c>
      <c r="C2433" s="352">
        <v>324</v>
      </c>
      <c r="D2433" s="351">
        <f t="shared" si="40"/>
        <v>1.550177095631641</v>
      </c>
      <c r="E2433" s="353">
        <v>3.562025708533304E-3</v>
      </c>
    </row>
    <row r="2434" spans="2:5">
      <c r="B2434" s="375">
        <v>38264</v>
      </c>
      <c r="C2434" s="352">
        <v>127.05</v>
      </c>
      <c r="D2434" s="351">
        <f t="shared" si="40"/>
        <v>-0.95084631008801623</v>
      </c>
      <c r="E2434" s="353">
        <v>3.5545023696682693E-3</v>
      </c>
    </row>
    <row r="2435" spans="2:5">
      <c r="B2435" s="375">
        <v>45286</v>
      </c>
      <c r="C2435" s="352">
        <v>2584.75</v>
      </c>
      <c r="D2435" s="351">
        <f t="shared" si="40"/>
        <v>0.48766870989093208</v>
      </c>
      <c r="E2435" s="353">
        <v>3.5525702748874402E-3</v>
      </c>
    </row>
    <row r="2436" spans="2:5">
      <c r="B2436" s="375">
        <v>43679</v>
      </c>
      <c r="C2436" s="352">
        <v>1737.45</v>
      </c>
      <c r="D2436" s="351">
        <f t="shared" si="40"/>
        <v>-0.26844210526315787</v>
      </c>
      <c r="E2436" s="353">
        <v>3.5522439785133086E-3</v>
      </c>
    </row>
    <row r="2437" spans="2:5">
      <c r="B2437" s="375">
        <v>45764</v>
      </c>
      <c r="C2437" s="352">
        <v>2375</v>
      </c>
      <c r="D2437" s="351">
        <f t="shared" si="40"/>
        <v>8.867054424594933</v>
      </c>
      <c r="E2437" s="353">
        <v>3.549395757627014E-3</v>
      </c>
    </row>
    <row r="2438" spans="2:5">
      <c r="B2438" s="375">
        <v>36748</v>
      </c>
      <c r="C2438" s="352">
        <v>240.7</v>
      </c>
      <c r="D2438" s="351">
        <f t="shared" si="40"/>
        <v>-0.90314273067482198</v>
      </c>
      <c r="E2438" s="353">
        <v>3.543881592662057E-3</v>
      </c>
    </row>
    <row r="2439" spans="2:5">
      <c r="B2439" s="375">
        <v>45008</v>
      </c>
      <c r="C2439" s="352">
        <v>2485.1</v>
      </c>
      <c r="D2439" s="351">
        <f t="shared" si="40"/>
        <v>1.2681513256970744</v>
      </c>
      <c r="E2439" s="353">
        <v>3.5334262119651907E-3</v>
      </c>
    </row>
    <row r="2440" spans="2:5">
      <c r="B2440" s="375">
        <v>42905</v>
      </c>
      <c r="C2440" s="352">
        <v>1095.6500000000001</v>
      </c>
      <c r="D2440" s="351">
        <f t="shared" si="40"/>
        <v>-2.0493669733126878E-3</v>
      </c>
      <c r="E2440" s="353">
        <v>3.5262868657264484E-3</v>
      </c>
    </row>
    <row r="2441" spans="2:5">
      <c r="B2441" s="375">
        <v>42909</v>
      </c>
      <c r="C2441" s="352">
        <v>1097.9000000000001</v>
      </c>
      <c r="D2441" s="351">
        <f t="shared" ref="D2441:D2504" si="41">(C2441-C2442)/C2442</f>
        <v>1.8516883116883118</v>
      </c>
      <c r="E2441" s="353">
        <v>3.5190347790321616E-3</v>
      </c>
    </row>
    <row r="2442" spans="2:5">
      <c r="B2442" s="375">
        <v>40871</v>
      </c>
      <c r="C2442" s="352">
        <v>385</v>
      </c>
      <c r="D2442" s="351">
        <f t="shared" si="41"/>
        <v>-0.13082740715656394</v>
      </c>
      <c r="E2442" s="353">
        <v>3.5188322689952375E-3</v>
      </c>
    </row>
    <row r="2443" spans="2:5">
      <c r="B2443" s="375">
        <v>41102</v>
      </c>
      <c r="C2443" s="352">
        <v>442.95</v>
      </c>
      <c r="D2443" s="351">
        <f t="shared" si="41"/>
        <v>-6.0949756200975196E-2</v>
      </c>
      <c r="E2443" s="353">
        <v>3.5115541458994367E-3</v>
      </c>
    </row>
    <row r="2444" spans="2:5">
      <c r="B2444" s="375">
        <v>41369</v>
      </c>
      <c r="C2444" s="352">
        <v>471.7</v>
      </c>
      <c r="D2444" s="351">
        <f t="shared" si="41"/>
        <v>0.83326855810338119</v>
      </c>
      <c r="E2444" s="353">
        <v>3.5102648654397983E-3</v>
      </c>
    </row>
    <row r="2445" spans="2:5">
      <c r="B2445" s="375">
        <v>40196</v>
      </c>
      <c r="C2445" s="352">
        <v>257.3</v>
      </c>
      <c r="D2445" s="351">
        <f t="shared" si="41"/>
        <v>-0.14319014319014317</v>
      </c>
      <c r="E2445" s="353">
        <v>3.5101404056163579E-3</v>
      </c>
    </row>
    <row r="2446" spans="2:5">
      <c r="B2446" s="375">
        <v>40518</v>
      </c>
      <c r="C2446" s="352">
        <v>300.3</v>
      </c>
      <c r="D2446" s="351">
        <f t="shared" si="41"/>
        <v>-0.87456140350877187</v>
      </c>
      <c r="E2446" s="353">
        <v>3.5087719298245992E-3</v>
      </c>
    </row>
    <row r="2447" spans="2:5">
      <c r="B2447" s="375">
        <v>45335</v>
      </c>
      <c r="C2447" s="352">
        <v>2394</v>
      </c>
      <c r="D2447" s="351">
        <f t="shared" si="41"/>
        <v>0.43792419965163065</v>
      </c>
      <c r="E2447" s="353">
        <v>3.5000943139186004E-3</v>
      </c>
    </row>
    <row r="2448" spans="2:5">
      <c r="B2448" s="375">
        <v>43563</v>
      </c>
      <c r="C2448" s="352">
        <v>1664.9</v>
      </c>
      <c r="D2448" s="351">
        <f t="shared" si="41"/>
        <v>6.2418442801217919</v>
      </c>
      <c r="E2448" s="353">
        <v>3.4958712555000796E-3</v>
      </c>
    </row>
    <row r="2449" spans="2:5">
      <c r="B2449" s="375">
        <v>40274</v>
      </c>
      <c r="C2449" s="352">
        <v>229.9</v>
      </c>
      <c r="D2449" s="351">
        <f t="shared" si="41"/>
        <v>-0.56814126044895286</v>
      </c>
      <c r="E2449" s="353">
        <v>3.4919249236141921E-3</v>
      </c>
    </row>
    <row r="2450" spans="2:5">
      <c r="B2450" s="375">
        <v>41277</v>
      </c>
      <c r="C2450" s="352">
        <v>532.35</v>
      </c>
      <c r="D2450" s="351">
        <f t="shared" si="41"/>
        <v>-0.81059541387223599</v>
      </c>
      <c r="E2450" s="353">
        <v>3.4872761545712023E-3</v>
      </c>
    </row>
    <row r="2451" spans="2:5">
      <c r="B2451" s="375">
        <v>44448</v>
      </c>
      <c r="C2451" s="352">
        <v>2810.65</v>
      </c>
      <c r="D2451" s="351">
        <f t="shared" si="41"/>
        <v>9.2578467153284674</v>
      </c>
      <c r="E2451" s="353">
        <v>3.4810239565853831E-3</v>
      </c>
    </row>
    <row r="2452" spans="2:5">
      <c r="B2452" s="375">
        <v>40063</v>
      </c>
      <c r="C2452" s="352">
        <v>274</v>
      </c>
      <c r="D2452" s="351">
        <f t="shared" si="41"/>
        <v>0.72598425196850391</v>
      </c>
      <c r="E2452" s="353">
        <v>3.4792162607580612E-3</v>
      </c>
    </row>
    <row r="2453" spans="2:5">
      <c r="B2453" s="375">
        <v>38545</v>
      </c>
      <c r="C2453" s="352">
        <v>158.75</v>
      </c>
      <c r="D2453" s="351">
        <f t="shared" si="41"/>
        <v>-0.82555903521784513</v>
      </c>
      <c r="E2453" s="353">
        <v>3.4766118836916018E-3</v>
      </c>
    </row>
    <row r="2454" spans="2:5">
      <c r="B2454" s="375">
        <v>42572</v>
      </c>
      <c r="C2454" s="352">
        <v>910.05</v>
      </c>
      <c r="D2454" s="351">
        <f t="shared" si="41"/>
        <v>3.4785925196850389</v>
      </c>
      <c r="E2454" s="353">
        <v>3.4733708236850559E-3</v>
      </c>
    </row>
    <row r="2455" spans="2:5">
      <c r="B2455" s="375">
        <v>37378</v>
      </c>
      <c r="C2455" s="352">
        <v>203.2</v>
      </c>
      <c r="D2455" s="351">
        <f t="shared" si="41"/>
        <v>-0.91531216137367688</v>
      </c>
      <c r="E2455" s="353">
        <v>3.4567901234567339E-3</v>
      </c>
    </row>
    <row r="2456" spans="2:5">
      <c r="B2456" s="375">
        <v>44518</v>
      </c>
      <c r="C2456" s="352">
        <v>2399.4</v>
      </c>
      <c r="D2456" s="351">
        <f t="shared" si="41"/>
        <v>0.86883713684866415</v>
      </c>
      <c r="E2456" s="353">
        <v>3.4502226961922087E-3</v>
      </c>
    </row>
    <row r="2457" spans="2:5">
      <c r="B2457" s="375">
        <v>43053</v>
      </c>
      <c r="C2457" s="352">
        <v>1283.9000000000001</v>
      </c>
      <c r="D2457" s="351">
        <f t="shared" si="41"/>
        <v>1.7471916122820157</v>
      </c>
      <c r="E2457" s="353">
        <v>3.4388432981634163E-3</v>
      </c>
    </row>
    <row r="2458" spans="2:5">
      <c r="B2458" s="375">
        <v>41121</v>
      </c>
      <c r="C2458" s="352">
        <v>467.35</v>
      </c>
      <c r="D2458" s="351">
        <f t="shared" si="41"/>
        <v>1.1315849486887115</v>
      </c>
      <c r="E2458" s="353">
        <v>3.4353193773484117E-3</v>
      </c>
    </row>
    <row r="2459" spans="2:5">
      <c r="B2459" s="375">
        <v>37123</v>
      </c>
      <c r="C2459" s="352">
        <v>219.25</v>
      </c>
      <c r="D2459" s="351">
        <f t="shared" si="41"/>
        <v>-0.84884522578421229</v>
      </c>
      <c r="E2459" s="353">
        <v>3.4324942791762012E-3</v>
      </c>
    </row>
    <row r="2460" spans="2:5">
      <c r="B2460" s="375">
        <v>43208</v>
      </c>
      <c r="C2460" s="352">
        <v>1450.5</v>
      </c>
      <c r="D2460" s="351">
        <f t="shared" si="41"/>
        <v>5.1710274409700059</v>
      </c>
      <c r="E2460" s="353">
        <v>3.4243021687247383E-3</v>
      </c>
    </row>
    <row r="2461" spans="2:5">
      <c r="B2461" s="375">
        <v>39773</v>
      </c>
      <c r="C2461" s="352">
        <v>235.05</v>
      </c>
      <c r="D2461" s="351">
        <f t="shared" si="41"/>
        <v>-0.90422150686606084</v>
      </c>
      <c r="E2461" s="353">
        <v>3.4151547491996217E-3</v>
      </c>
    </row>
    <row r="2462" spans="2:5">
      <c r="B2462" s="375">
        <v>44491</v>
      </c>
      <c r="C2462" s="352">
        <v>2454.1</v>
      </c>
      <c r="D2462" s="351">
        <f t="shared" si="41"/>
        <v>11.811798486034975</v>
      </c>
      <c r="E2462" s="353">
        <v>3.4140856587958333E-3</v>
      </c>
    </row>
    <row r="2463" spans="2:5">
      <c r="B2463" s="375">
        <v>37900</v>
      </c>
      <c r="C2463" s="352">
        <v>191.55</v>
      </c>
      <c r="D2463" s="351">
        <f t="shared" si="41"/>
        <v>-0.77605658502367447</v>
      </c>
      <c r="E2463" s="353">
        <v>3.404924044002125E-3</v>
      </c>
    </row>
    <row r="2464" spans="2:5">
      <c r="B2464" s="375">
        <v>42150</v>
      </c>
      <c r="C2464" s="352">
        <v>855.35</v>
      </c>
      <c r="D2464" s="351">
        <f t="shared" si="41"/>
        <v>3.1132483770137056</v>
      </c>
      <c r="E2464" s="353">
        <v>3.40195905918233E-3</v>
      </c>
    </row>
    <row r="2465" spans="2:5">
      <c r="B2465" s="375">
        <v>38001</v>
      </c>
      <c r="C2465" s="352">
        <v>207.95</v>
      </c>
      <c r="D2465" s="351">
        <f t="shared" si="41"/>
        <v>-0.22261682242990657</v>
      </c>
      <c r="E2465" s="353">
        <v>3.3775633293123696E-3</v>
      </c>
    </row>
    <row r="2466" spans="2:5">
      <c r="B2466" s="375">
        <v>39994</v>
      </c>
      <c r="C2466" s="352">
        <v>267.5</v>
      </c>
      <c r="D2466" s="351">
        <f t="shared" si="41"/>
        <v>-0.8772626121269127</v>
      </c>
      <c r="E2466" s="353">
        <v>3.3758439609901619E-3</v>
      </c>
    </row>
    <row r="2467" spans="2:5">
      <c r="B2467" s="375">
        <v>43775</v>
      </c>
      <c r="C2467" s="352">
        <v>2179.4499999999998</v>
      </c>
      <c r="D2467" s="351">
        <f t="shared" si="41"/>
        <v>10.205398457583547</v>
      </c>
      <c r="E2467" s="353">
        <v>3.3607255484196428E-3</v>
      </c>
    </row>
    <row r="2468" spans="2:5">
      <c r="B2468" s="375">
        <v>37449</v>
      </c>
      <c r="C2468" s="352">
        <v>194.5</v>
      </c>
      <c r="D2468" s="351">
        <f t="shared" si="41"/>
        <v>-0.92451731832735029</v>
      </c>
      <c r="E2468" s="353">
        <v>3.3531080732525443E-3</v>
      </c>
    </row>
    <row r="2469" spans="2:5">
      <c r="B2469" s="375">
        <v>44957</v>
      </c>
      <c r="C2469" s="352">
        <v>2576.75</v>
      </c>
      <c r="D2469" s="351">
        <f t="shared" si="41"/>
        <v>0.11591096098046863</v>
      </c>
      <c r="E2469" s="353">
        <v>3.3487140548643609E-3</v>
      </c>
    </row>
    <row r="2470" spans="2:5">
      <c r="B2470" s="375">
        <v>44558</v>
      </c>
      <c r="C2470" s="352">
        <v>2309.1</v>
      </c>
      <c r="D2470" s="351">
        <f t="shared" si="41"/>
        <v>11.796342477140483</v>
      </c>
      <c r="E2470" s="353">
        <v>3.3457895194228806E-3</v>
      </c>
    </row>
    <row r="2471" spans="2:5">
      <c r="B2471" s="375">
        <v>37516</v>
      </c>
      <c r="C2471" s="352">
        <v>180.45</v>
      </c>
      <c r="D2471" s="351">
        <f t="shared" si="41"/>
        <v>-0.91671474395956887</v>
      </c>
      <c r="E2471" s="353">
        <v>3.3361134278565158E-3</v>
      </c>
    </row>
    <row r="2472" spans="2:5">
      <c r="B2472" s="375">
        <v>43893</v>
      </c>
      <c r="C2472" s="352">
        <v>2166.65</v>
      </c>
      <c r="D2472" s="351">
        <f t="shared" si="41"/>
        <v>-0.12859958172458172</v>
      </c>
      <c r="E2472" s="353">
        <v>3.3341823149414312E-3</v>
      </c>
    </row>
    <row r="2473" spans="2:5">
      <c r="B2473" s="375">
        <v>45245</v>
      </c>
      <c r="C2473" s="352">
        <v>2486.4</v>
      </c>
      <c r="D2473" s="351">
        <f t="shared" si="41"/>
        <v>0.82047151852394218</v>
      </c>
      <c r="E2473" s="353">
        <v>3.3290963016766538E-3</v>
      </c>
    </row>
    <row r="2474" spans="2:5">
      <c r="B2474" s="375">
        <v>43110</v>
      </c>
      <c r="C2474" s="352">
        <v>1365.8</v>
      </c>
      <c r="D2474" s="351">
        <f t="shared" si="41"/>
        <v>-0.19913216840623907</v>
      </c>
      <c r="E2474" s="353">
        <v>3.305663703812532E-3</v>
      </c>
    </row>
    <row r="2475" spans="2:5">
      <c r="B2475" s="375">
        <v>43531</v>
      </c>
      <c r="C2475" s="352">
        <v>1705.4</v>
      </c>
      <c r="D2475" s="351">
        <f t="shared" si="41"/>
        <v>7.6001008572869395</v>
      </c>
      <c r="E2475" s="353">
        <v>3.2945052359101873E-3</v>
      </c>
    </row>
    <row r="2476" spans="2:5">
      <c r="B2476" s="375">
        <v>37081</v>
      </c>
      <c r="C2476" s="352">
        <v>198.3</v>
      </c>
      <c r="D2476" s="351">
        <f t="shared" si="41"/>
        <v>-0.48061812467260345</v>
      </c>
      <c r="E2476" s="353">
        <v>3.2886415380723789E-3</v>
      </c>
    </row>
    <row r="2477" spans="2:5">
      <c r="B2477" s="375">
        <v>40981</v>
      </c>
      <c r="C2477" s="352">
        <v>381.8</v>
      </c>
      <c r="D2477" s="351">
        <f t="shared" si="41"/>
        <v>-0.55490790394031242</v>
      </c>
      <c r="E2477" s="353">
        <v>3.2847194849559848E-3</v>
      </c>
    </row>
    <row r="2478" spans="2:5">
      <c r="B2478" s="375">
        <v>42243</v>
      </c>
      <c r="C2478" s="352">
        <v>857.8</v>
      </c>
      <c r="D2478" s="351">
        <f t="shared" si="41"/>
        <v>3.6531055058312991</v>
      </c>
      <c r="E2478" s="353">
        <v>3.2748538011695373E-3</v>
      </c>
    </row>
    <row r="2479" spans="2:5">
      <c r="B2479" s="375">
        <v>37895</v>
      </c>
      <c r="C2479" s="352">
        <v>184.35</v>
      </c>
      <c r="D2479" s="351">
        <f t="shared" si="41"/>
        <v>-0.79412585850689599</v>
      </c>
      <c r="E2479" s="353">
        <v>3.2653061224489485E-3</v>
      </c>
    </row>
    <row r="2480" spans="2:5">
      <c r="B2480" s="375">
        <v>42024</v>
      </c>
      <c r="C2480" s="352">
        <v>895.45</v>
      </c>
      <c r="D2480" s="351">
        <f t="shared" si="41"/>
        <v>4.2534467585802291</v>
      </c>
      <c r="E2480" s="353">
        <v>3.2491176964876936E-3</v>
      </c>
    </row>
    <row r="2481" spans="2:5">
      <c r="B2481" s="375">
        <v>37784</v>
      </c>
      <c r="C2481" s="352">
        <v>170.45</v>
      </c>
      <c r="D2481" s="351">
        <f t="shared" si="41"/>
        <v>-0.89630418250950572</v>
      </c>
      <c r="E2481" s="353">
        <v>3.2371983519716477E-3</v>
      </c>
    </row>
    <row r="2482" spans="2:5">
      <c r="B2482" s="375">
        <v>43409</v>
      </c>
      <c r="C2482" s="352">
        <v>1643.75</v>
      </c>
      <c r="D2482" s="351">
        <f t="shared" si="41"/>
        <v>-0.39853269420761828</v>
      </c>
      <c r="E2482" s="353">
        <v>3.2347645640696723E-3</v>
      </c>
    </row>
    <row r="2483" spans="2:5">
      <c r="B2483" s="375">
        <v>44440</v>
      </c>
      <c r="C2483" s="352">
        <v>2732.9</v>
      </c>
      <c r="D2483" s="351">
        <f t="shared" si="41"/>
        <v>1.0207031683241525</v>
      </c>
      <c r="E2483" s="353">
        <v>3.2304247274329806E-3</v>
      </c>
    </row>
    <row r="2484" spans="2:5">
      <c r="B2484" s="375">
        <v>43096</v>
      </c>
      <c r="C2484" s="352">
        <v>1352.45</v>
      </c>
      <c r="D2484" s="351">
        <f t="shared" si="41"/>
        <v>4.1132325141776942</v>
      </c>
      <c r="E2484" s="353">
        <v>3.2267635932053534E-3</v>
      </c>
    </row>
    <row r="2485" spans="2:5">
      <c r="B2485" s="375">
        <v>40421</v>
      </c>
      <c r="C2485" s="352">
        <v>264.5</v>
      </c>
      <c r="D2485" s="351">
        <f t="shared" si="41"/>
        <v>-5.6368176953264397E-2</v>
      </c>
      <c r="E2485" s="353">
        <v>3.2239711739048844E-3</v>
      </c>
    </row>
    <row r="2486" spans="2:5">
      <c r="B2486" s="375">
        <v>40595</v>
      </c>
      <c r="C2486" s="352">
        <v>280.3</v>
      </c>
      <c r="D2486" s="351">
        <f t="shared" si="41"/>
        <v>0.79794740218088522</v>
      </c>
      <c r="E2486" s="353">
        <v>3.2211882605584618E-3</v>
      </c>
    </row>
    <row r="2487" spans="2:5">
      <c r="B2487" s="375">
        <v>37705</v>
      </c>
      <c r="C2487" s="352">
        <v>155.9</v>
      </c>
      <c r="D2487" s="351">
        <f t="shared" si="41"/>
        <v>-0.93943396592917772</v>
      </c>
      <c r="E2487" s="353">
        <v>3.2175032175032173E-3</v>
      </c>
    </row>
    <row r="2488" spans="2:5">
      <c r="B2488" s="375">
        <v>45161</v>
      </c>
      <c r="C2488" s="352">
        <v>2574.0500000000002</v>
      </c>
      <c r="D2488" s="351">
        <f t="shared" si="41"/>
        <v>9.8120773874277423E-2</v>
      </c>
      <c r="E2488" s="353">
        <v>3.2153714241172342E-3</v>
      </c>
    </row>
    <row r="2489" spans="2:5">
      <c r="B2489" s="375">
        <v>44341</v>
      </c>
      <c r="C2489" s="352">
        <v>2344.0500000000002</v>
      </c>
      <c r="D2489" s="351">
        <f t="shared" si="41"/>
        <v>10.527169904106222</v>
      </c>
      <c r="E2489" s="353">
        <v>3.2098606920459649E-3</v>
      </c>
    </row>
    <row r="2490" spans="2:5">
      <c r="B2490" s="375">
        <v>39125</v>
      </c>
      <c r="C2490" s="352">
        <v>203.35</v>
      </c>
      <c r="D2490" s="351">
        <f t="shared" si="41"/>
        <v>8.3089214380825532E-2</v>
      </c>
      <c r="E2490" s="353">
        <v>3.2067094227923323E-3</v>
      </c>
    </row>
    <row r="2491" spans="2:5">
      <c r="B2491" s="375">
        <v>39251</v>
      </c>
      <c r="C2491" s="352">
        <v>187.75</v>
      </c>
      <c r="D2491" s="351">
        <f t="shared" si="41"/>
        <v>-0.14288975119835659</v>
      </c>
      <c r="E2491" s="353">
        <v>3.2059845044081982E-3</v>
      </c>
    </row>
    <row r="2492" spans="2:5">
      <c r="B2492" s="375">
        <v>36987</v>
      </c>
      <c r="C2492" s="352">
        <v>219.05</v>
      </c>
      <c r="D2492" s="351">
        <f t="shared" si="41"/>
        <v>0.74960063897763585</v>
      </c>
      <c r="E2492" s="353">
        <v>3.2058621479277172E-3</v>
      </c>
    </row>
    <row r="2493" spans="2:5">
      <c r="B2493" s="375">
        <v>38292</v>
      </c>
      <c r="C2493" s="352">
        <v>125.2</v>
      </c>
      <c r="D2493" s="351">
        <f t="shared" si="41"/>
        <v>-0.38461538461538458</v>
      </c>
      <c r="E2493" s="353">
        <v>3.2051282051282506E-3</v>
      </c>
    </row>
    <row r="2494" spans="2:5">
      <c r="B2494" s="375">
        <v>37419</v>
      </c>
      <c r="C2494" s="352">
        <v>203.45</v>
      </c>
      <c r="D2494" s="351">
        <f t="shared" si="41"/>
        <v>-0.90176243360695318</v>
      </c>
      <c r="E2494" s="353">
        <v>3.2051282051280927E-3</v>
      </c>
    </row>
    <row r="2495" spans="2:5">
      <c r="B2495" s="375">
        <v>43754</v>
      </c>
      <c r="C2495" s="352">
        <v>2071</v>
      </c>
      <c r="D2495" s="351">
        <f t="shared" si="41"/>
        <v>12.182686187141949</v>
      </c>
      <c r="E2495" s="353">
        <v>3.1970548343343871E-3</v>
      </c>
    </row>
    <row r="2496" spans="2:5">
      <c r="B2496" s="375">
        <v>37776</v>
      </c>
      <c r="C2496" s="352">
        <v>157.1</v>
      </c>
      <c r="D2496" s="351">
        <f t="shared" si="41"/>
        <v>-0.83061081459916974</v>
      </c>
      <c r="E2496" s="353">
        <v>3.1928480204342275E-3</v>
      </c>
    </row>
    <row r="2497" spans="2:5">
      <c r="B2497" s="375">
        <v>42191</v>
      </c>
      <c r="C2497" s="352">
        <v>927.45</v>
      </c>
      <c r="D2497" s="351">
        <f t="shared" si="41"/>
        <v>0.73501075671125271</v>
      </c>
      <c r="E2497" s="353">
        <v>3.1909140075717097E-3</v>
      </c>
    </row>
    <row r="2498" spans="2:5">
      <c r="B2498" s="375">
        <v>41220</v>
      </c>
      <c r="C2498" s="352">
        <v>534.54999999999995</v>
      </c>
      <c r="D2498" s="351">
        <f t="shared" si="41"/>
        <v>-0.60594891452581923</v>
      </c>
      <c r="E2498" s="353">
        <v>3.1903912921083452E-3</v>
      </c>
    </row>
    <row r="2499" spans="2:5">
      <c r="B2499" s="375">
        <v>43105</v>
      </c>
      <c r="C2499" s="352">
        <v>1356.55</v>
      </c>
      <c r="D2499" s="351">
        <f t="shared" si="41"/>
        <v>5.1396243494003171</v>
      </c>
      <c r="E2499" s="353">
        <v>3.1798853762247769E-3</v>
      </c>
    </row>
    <row r="2500" spans="2:5">
      <c r="B2500" s="375">
        <v>39506</v>
      </c>
      <c r="C2500" s="352">
        <v>220.95</v>
      </c>
      <c r="D2500" s="351">
        <f t="shared" si="41"/>
        <v>-0.65031257418691146</v>
      </c>
      <c r="E2500" s="353">
        <v>3.1782065834278714E-3</v>
      </c>
    </row>
    <row r="2501" spans="2:5">
      <c r="B2501" s="375">
        <v>41830</v>
      </c>
      <c r="C2501" s="352">
        <v>631.85</v>
      </c>
      <c r="D2501" s="351">
        <f t="shared" si="41"/>
        <v>1.2154628330995794</v>
      </c>
      <c r="E2501" s="353">
        <v>3.1753592125109151E-3</v>
      </c>
    </row>
    <row r="2502" spans="2:5">
      <c r="B2502" s="375">
        <v>40147</v>
      </c>
      <c r="C2502" s="352">
        <v>285.2</v>
      </c>
      <c r="D2502" s="351">
        <f t="shared" si="41"/>
        <v>0.38245273873000474</v>
      </c>
      <c r="E2502" s="353">
        <v>3.1656700668307326E-3</v>
      </c>
    </row>
    <row r="2503" spans="2:5">
      <c r="B2503" s="375">
        <v>38005</v>
      </c>
      <c r="C2503" s="352">
        <v>206.3</v>
      </c>
      <c r="D2503" s="351">
        <f t="shared" si="41"/>
        <v>-0.45888524590163932</v>
      </c>
      <c r="E2503" s="353">
        <v>3.1607099440797747E-3</v>
      </c>
    </row>
    <row r="2504" spans="2:5">
      <c r="B2504" s="375">
        <v>40967</v>
      </c>
      <c r="C2504" s="352">
        <v>381.25</v>
      </c>
      <c r="D2504" s="351">
        <f t="shared" si="41"/>
        <v>1.666083916083916</v>
      </c>
      <c r="E2504" s="353">
        <v>3.1574792790422012E-3</v>
      </c>
    </row>
    <row r="2505" spans="2:5">
      <c r="B2505" s="375">
        <v>38112</v>
      </c>
      <c r="C2505" s="352">
        <v>143</v>
      </c>
      <c r="D2505" s="351">
        <f t="shared" ref="D2505:D2568" si="42">(C2505-C2506)/C2506</f>
        <v>-0.25072046109510082</v>
      </c>
      <c r="E2505" s="353">
        <v>3.156787092248254E-3</v>
      </c>
    </row>
    <row r="2506" spans="2:5">
      <c r="B2506" s="375">
        <v>39260</v>
      </c>
      <c r="C2506" s="352">
        <v>190.85</v>
      </c>
      <c r="D2506" s="351">
        <f t="shared" si="42"/>
        <v>-0.2511281145772023</v>
      </c>
      <c r="E2506" s="353">
        <v>3.1537450722732949E-3</v>
      </c>
    </row>
    <row r="2507" spans="2:5">
      <c r="B2507" s="375">
        <v>36622</v>
      </c>
      <c r="C2507" s="352">
        <v>254.85</v>
      </c>
      <c r="D2507" s="351">
        <f t="shared" si="42"/>
        <v>-0.56801423849478772</v>
      </c>
      <c r="E2507" s="353">
        <v>3.1489864199959966E-3</v>
      </c>
    </row>
    <row r="2508" spans="2:5">
      <c r="B2508" s="375">
        <v>41585</v>
      </c>
      <c r="C2508" s="352">
        <v>589.95000000000005</v>
      </c>
      <c r="D2508" s="351">
        <f t="shared" si="42"/>
        <v>-0.35230828347148263</v>
      </c>
      <c r="E2508" s="353">
        <v>3.1457235164088124E-3</v>
      </c>
    </row>
    <row r="2509" spans="2:5">
      <c r="B2509" s="375">
        <v>42038</v>
      </c>
      <c r="C2509" s="352">
        <v>910.85</v>
      </c>
      <c r="D2509" s="351">
        <f t="shared" si="42"/>
        <v>-0.63260325911584381</v>
      </c>
      <c r="E2509" s="353">
        <v>3.1387665198238136E-3</v>
      </c>
    </row>
    <row r="2510" spans="2:5">
      <c r="B2510" s="375">
        <v>45622</v>
      </c>
      <c r="C2510" s="352">
        <v>2479.1999999999998</v>
      </c>
      <c r="D2510" s="351">
        <f t="shared" si="42"/>
        <v>11.9125</v>
      </c>
      <c r="E2510" s="353">
        <v>3.1358109611766376E-3</v>
      </c>
    </row>
    <row r="2511" spans="2:5">
      <c r="B2511" s="375">
        <v>36871</v>
      </c>
      <c r="C2511" s="352">
        <v>192</v>
      </c>
      <c r="D2511" s="351">
        <f t="shared" si="42"/>
        <v>-0.92508047995317533</v>
      </c>
      <c r="E2511" s="353">
        <v>3.1347962382444845E-3</v>
      </c>
    </row>
    <row r="2512" spans="2:5">
      <c r="B2512" s="375">
        <v>45159</v>
      </c>
      <c r="C2512" s="352">
        <v>2562.75</v>
      </c>
      <c r="D2512" s="351">
        <f t="shared" si="42"/>
        <v>0.11815266476144777</v>
      </c>
      <c r="E2512" s="353">
        <v>3.131421861238869E-3</v>
      </c>
    </row>
    <row r="2513" spans="2:5">
      <c r="B2513" s="375">
        <v>44715</v>
      </c>
      <c r="C2513" s="352">
        <v>2291.9499999999998</v>
      </c>
      <c r="D2513" s="351">
        <f t="shared" si="42"/>
        <v>2.7606858643038801</v>
      </c>
      <c r="E2513" s="353">
        <v>3.1293767507001207E-3</v>
      </c>
    </row>
    <row r="2514" spans="2:5">
      <c r="B2514" s="375">
        <v>41746</v>
      </c>
      <c r="C2514" s="352">
        <v>609.45000000000005</v>
      </c>
      <c r="D2514" s="351">
        <f t="shared" si="42"/>
        <v>8.4623598505072201E-2</v>
      </c>
      <c r="E2514" s="353">
        <v>3.1273146243109063E-3</v>
      </c>
    </row>
    <row r="2515" spans="2:5">
      <c r="B2515" s="375">
        <v>41787</v>
      </c>
      <c r="C2515" s="352">
        <v>561.9</v>
      </c>
      <c r="D2515" s="351">
        <f t="shared" si="42"/>
        <v>-0.28828372387587081</v>
      </c>
      <c r="E2515" s="353">
        <v>3.124163170579309E-3</v>
      </c>
    </row>
    <row r="2516" spans="2:5">
      <c r="B2516" s="375">
        <v>42727</v>
      </c>
      <c r="C2516" s="352">
        <v>789.5</v>
      </c>
      <c r="D2516" s="351">
        <f t="shared" si="42"/>
        <v>-0.19705059750826343</v>
      </c>
      <c r="E2516" s="353">
        <v>3.1128899053427935E-3</v>
      </c>
    </row>
    <row r="2517" spans="2:5">
      <c r="B2517" s="375">
        <v>42870</v>
      </c>
      <c r="C2517" s="352">
        <v>983.25</v>
      </c>
      <c r="D2517" s="351">
        <f t="shared" si="42"/>
        <v>-0.60462825204069326</v>
      </c>
      <c r="E2517" s="353">
        <v>3.1116098755355585E-3</v>
      </c>
    </row>
    <row r="2518" spans="2:5">
      <c r="B2518" s="375">
        <v>45623</v>
      </c>
      <c r="C2518" s="352">
        <v>2486.9</v>
      </c>
      <c r="D2518" s="351">
        <f t="shared" si="42"/>
        <v>-9.6017884080623783E-2</v>
      </c>
      <c r="E2518" s="353">
        <v>3.1058405937400262E-3</v>
      </c>
    </row>
    <row r="2519" spans="2:5">
      <c r="B2519" s="375">
        <v>45524</v>
      </c>
      <c r="C2519" s="352">
        <v>2751.05</v>
      </c>
      <c r="D2519" s="351">
        <f t="shared" si="42"/>
        <v>10.288674599917934</v>
      </c>
      <c r="E2519" s="353">
        <v>3.0993053909682592E-3</v>
      </c>
    </row>
    <row r="2520" spans="2:5">
      <c r="B2520" s="375">
        <v>39673</v>
      </c>
      <c r="C2520" s="352">
        <v>243.7</v>
      </c>
      <c r="D2520" s="351">
        <f t="shared" si="42"/>
        <v>-6.2872524514516526E-2</v>
      </c>
      <c r="E2520" s="353">
        <v>3.0870549495781024E-3</v>
      </c>
    </row>
    <row r="2521" spans="2:5">
      <c r="B2521" s="375">
        <v>39987</v>
      </c>
      <c r="C2521" s="352">
        <v>260.05</v>
      </c>
      <c r="D2521" s="351">
        <f t="shared" si="42"/>
        <v>-0.8962518202309947</v>
      </c>
      <c r="E2521" s="353">
        <v>3.0858244937319629E-3</v>
      </c>
    </row>
    <row r="2522" spans="2:5">
      <c r="B2522" s="375">
        <v>45182</v>
      </c>
      <c r="C2522" s="352">
        <v>2506.5500000000002</v>
      </c>
      <c r="D2522" s="351">
        <f t="shared" si="42"/>
        <v>-1.4720911949685464E-2</v>
      </c>
      <c r="E2522" s="353">
        <v>3.0814174520280421E-3</v>
      </c>
    </row>
    <row r="2523" spans="2:5">
      <c r="B2523" s="375">
        <v>45303</v>
      </c>
      <c r="C2523" s="352">
        <v>2544</v>
      </c>
      <c r="D2523" s="351">
        <f t="shared" si="42"/>
        <v>9.2078484872803159</v>
      </c>
      <c r="E2523" s="353">
        <v>3.0754672344453049E-3</v>
      </c>
    </row>
    <row r="2524" spans="2:5">
      <c r="B2524" s="375">
        <v>36693</v>
      </c>
      <c r="C2524" s="352">
        <v>249.22</v>
      </c>
      <c r="D2524" s="351">
        <f t="shared" si="42"/>
        <v>0.37995570321151723</v>
      </c>
      <c r="E2524" s="353">
        <v>3.0588424696127783E-3</v>
      </c>
    </row>
    <row r="2525" spans="2:5">
      <c r="B2525" s="375">
        <v>37508</v>
      </c>
      <c r="C2525" s="352">
        <v>180.6</v>
      </c>
      <c r="D2525" s="351">
        <f t="shared" si="42"/>
        <v>-0.93397433553906339</v>
      </c>
      <c r="E2525" s="353">
        <v>3.0547070258260646E-3</v>
      </c>
    </row>
    <row r="2526" spans="2:5">
      <c r="B2526" s="375">
        <v>45495</v>
      </c>
      <c r="C2526" s="352">
        <v>2735.3</v>
      </c>
      <c r="D2526" s="351">
        <f t="shared" si="42"/>
        <v>2.3958372328079961E-2</v>
      </c>
      <c r="E2526" s="353">
        <v>3.0436376971031101E-3</v>
      </c>
    </row>
    <row r="2527" spans="2:5">
      <c r="B2527" s="375">
        <v>44911</v>
      </c>
      <c r="C2527" s="352">
        <v>2671.3</v>
      </c>
      <c r="D2527" s="351">
        <f t="shared" si="42"/>
        <v>7.0497212596052439</v>
      </c>
      <c r="E2527" s="353">
        <v>3.0226227353797736E-3</v>
      </c>
    </row>
    <row r="2528" spans="2:5">
      <c r="B2528" s="375">
        <v>40744</v>
      </c>
      <c r="C2528" s="352">
        <v>331.85</v>
      </c>
      <c r="D2528" s="351">
        <f t="shared" si="42"/>
        <v>0.20910150841652717</v>
      </c>
      <c r="E2528" s="353">
        <v>3.022517757291824E-3</v>
      </c>
    </row>
    <row r="2529" spans="2:5">
      <c r="B2529" s="375">
        <v>36626</v>
      </c>
      <c r="C2529" s="352">
        <v>274.45999999999998</v>
      </c>
      <c r="D2529" s="351">
        <f t="shared" si="42"/>
        <v>0.36649240726910626</v>
      </c>
      <c r="E2529" s="353">
        <v>2.9966379184329529E-3</v>
      </c>
    </row>
    <row r="2530" spans="2:5">
      <c r="B2530" s="375">
        <v>37041</v>
      </c>
      <c r="C2530" s="352">
        <v>200.85</v>
      </c>
      <c r="D2530" s="351">
        <f t="shared" si="42"/>
        <v>-0.91129904829200437</v>
      </c>
      <c r="E2530" s="353">
        <v>2.9962546816479116E-3</v>
      </c>
    </row>
    <row r="2531" spans="2:5">
      <c r="B2531" s="375">
        <v>44600</v>
      </c>
      <c r="C2531" s="352">
        <v>2264.35</v>
      </c>
      <c r="D2531" s="351">
        <f t="shared" si="42"/>
        <v>2.9562330741679039</v>
      </c>
      <c r="E2531" s="353">
        <v>2.9899007795889439E-3</v>
      </c>
    </row>
    <row r="2532" spans="2:5">
      <c r="B2532" s="375">
        <v>41640</v>
      </c>
      <c r="C2532" s="352">
        <v>572.35</v>
      </c>
      <c r="D2532" s="351">
        <f t="shared" si="42"/>
        <v>1.8327146745854985</v>
      </c>
      <c r="E2532" s="353">
        <v>2.9790589678437666E-3</v>
      </c>
    </row>
    <row r="2533" spans="2:5">
      <c r="B2533" s="375">
        <v>37033</v>
      </c>
      <c r="C2533" s="352">
        <v>202.05</v>
      </c>
      <c r="D2533" s="351">
        <f t="shared" si="42"/>
        <v>-0.21064968551002067</v>
      </c>
      <c r="E2533" s="353">
        <v>2.9784065524945287E-3</v>
      </c>
    </row>
    <row r="2534" spans="2:5">
      <c r="B2534" s="375">
        <v>36552</v>
      </c>
      <c r="C2534" s="352">
        <v>255.97</v>
      </c>
      <c r="D2534" s="351">
        <f t="shared" si="42"/>
        <v>1.2739861523244309E-2</v>
      </c>
      <c r="E2534" s="353">
        <v>2.9779397359037296E-3</v>
      </c>
    </row>
    <row r="2535" spans="2:5">
      <c r="B2535" s="375">
        <v>40340</v>
      </c>
      <c r="C2535" s="352">
        <v>252.75</v>
      </c>
      <c r="D2535" s="351">
        <f t="shared" si="42"/>
        <v>-6.2673836454663373E-2</v>
      </c>
      <c r="E2535" s="353">
        <v>2.976190476190476E-3</v>
      </c>
    </row>
    <row r="2536" spans="2:5">
      <c r="B2536" s="375">
        <v>40414</v>
      </c>
      <c r="C2536" s="352">
        <v>269.64999999999998</v>
      </c>
      <c r="D2536" s="351">
        <f t="shared" si="42"/>
        <v>6.6442554874431417E-2</v>
      </c>
      <c r="E2536" s="353">
        <v>2.9756369722892112E-3</v>
      </c>
    </row>
    <row r="2537" spans="2:5">
      <c r="B2537" s="375">
        <v>39811</v>
      </c>
      <c r="C2537" s="352">
        <v>252.85</v>
      </c>
      <c r="D2537" s="351">
        <f t="shared" si="42"/>
        <v>-0.88734935733220477</v>
      </c>
      <c r="E2537" s="353">
        <v>2.9750099166997225E-3</v>
      </c>
    </row>
    <row r="2538" spans="2:5">
      <c r="B2538" s="375">
        <v>45750</v>
      </c>
      <c r="C2538" s="352">
        <v>2244.5500000000002</v>
      </c>
      <c r="D2538" s="351">
        <f t="shared" si="42"/>
        <v>-3.7582540090901138E-2</v>
      </c>
      <c r="E2538" s="353">
        <v>2.9715358148264402E-3</v>
      </c>
    </row>
    <row r="2539" spans="2:5">
      <c r="B2539" s="375">
        <v>45772</v>
      </c>
      <c r="C2539" s="352">
        <v>2332.1999999999998</v>
      </c>
      <c r="D2539" s="351">
        <f t="shared" si="42"/>
        <v>0.20524017467248901</v>
      </c>
      <c r="E2539" s="353">
        <v>2.967359050444947E-3</v>
      </c>
    </row>
    <row r="2540" spans="2:5">
      <c r="B2540" s="375">
        <v>43839</v>
      </c>
      <c r="C2540" s="352">
        <v>1935.05</v>
      </c>
      <c r="D2540" s="351">
        <f t="shared" si="42"/>
        <v>0.47348181991243093</v>
      </c>
      <c r="E2540" s="353">
        <v>2.9543628683235523E-3</v>
      </c>
    </row>
    <row r="2541" spans="2:5">
      <c r="B2541" s="375">
        <v>43179</v>
      </c>
      <c r="C2541" s="352">
        <v>1313.25</v>
      </c>
      <c r="D2541" s="351">
        <f t="shared" si="42"/>
        <v>-0.45826372130437476</v>
      </c>
      <c r="E2541" s="353">
        <v>2.9402779899189773E-3</v>
      </c>
    </row>
    <row r="2542" spans="2:5">
      <c r="B2542" s="375">
        <v>45331</v>
      </c>
      <c r="C2542" s="352">
        <v>2424.15</v>
      </c>
      <c r="D2542" s="351">
        <f t="shared" si="42"/>
        <v>13.197071742313325</v>
      </c>
      <c r="E2542" s="353">
        <v>2.9374650917440301E-3</v>
      </c>
    </row>
    <row r="2543" spans="2:5">
      <c r="B2543" s="375">
        <v>37540</v>
      </c>
      <c r="C2543" s="352">
        <v>170.75</v>
      </c>
      <c r="D2543" s="351">
        <f t="shared" si="42"/>
        <v>-0.92018417239283878</v>
      </c>
      <c r="E2543" s="353">
        <v>2.936857562408223E-3</v>
      </c>
    </row>
    <row r="2544" spans="2:5">
      <c r="B2544" s="375">
        <v>44167</v>
      </c>
      <c r="C2544" s="352">
        <v>2139.3000000000002</v>
      </c>
      <c r="D2544" s="351">
        <f t="shared" si="42"/>
        <v>8.5611173184357554</v>
      </c>
      <c r="E2544" s="353">
        <v>2.9300766508051847E-3</v>
      </c>
    </row>
    <row r="2545" spans="2:5">
      <c r="B2545" s="375">
        <v>37358</v>
      </c>
      <c r="C2545" s="352">
        <v>223.75</v>
      </c>
      <c r="D2545" s="351">
        <f t="shared" si="42"/>
        <v>0.29111367570686664</v>
      </c>
      <c r="E2545" s="353">
        <v>2.9134917077543957E-3</v>
      </c>
    </row>
    <row r="2546" spans="2:5">
      <c r="B2546" s="375">
        <v>37474</v>
      </c>
      <c r="C2546" s="352">
        <v>173.3</v>
      </c>
      <c r="D2546" s="351">
        <f t="shared" si="42"/>
        <v>-0.47848329822449592</v>
      </c>
      <c r="E2546" s="353">
        <v>2.8935185185185184E-3</v>
      </c>
    </row>
    <row r="2547" spans="2:5">
      <c r="B2547" s="375">
        <v>40738</v>
      </c>
      <c r="C2547" s="352">
        <v>332.3</v>
      </c>
      <c r="D2547" s="351">
        <f t="shared" si="42"/>
        <v>-0.86897720999921135</v>
      </c>
      <c r="E2547" s="353">
        <v>2.8670590010562505E-3</v>
      </c>
    </row>
    <row r="2548" spans="2:5">
      <c r="B2548" s="375">
        <v>45029</v>
      </c>
      <c r="C2548" s="352">
        <v>2536.1999999999998</v>
      </c>
      <c r="D2548" s="351">
        <f t="shared" si="42"/>
        <v>1.6848038956227172</v>
      </c>
      <c r="E2548" s="353">
        <v>2.866802427885091E-3</v>
      </c>
    </row>
    <row r="2549" spans="2:5">
      <c r="B2549" s="375">
        <v>42026</v>
      </c>
      <c r="C2549" s="352">
        <v>944.65</v>
      </c>
      <c r="D2549" s="351">
        <f t="shared" si="42"/>
        <v>-0.63026673711814318</v>
      </c>
      <c r="E2549" s="353">
        <v>2.8663941822813649E-3</v>
      </c>
    </row>
    <row r="2550" spans="2:5">
      <c r="B2550" s="375">
        <v>45595</v>
      </c>
      <c r="C2550" s="352">
        <v>2554.9499999999998</v>
      </c>
      <c r="D2550" s="351">
        <f t="shared" si="42"/>
        <v>6.6736747259348252</v>
      </c>
      <c r="E2550" s="353">
        <v>2.8653857476496876E-3</v>
      </c>
    </row>
    <row r="2551" spans="2:5">
      <c r="B2551" s="375">
        <v>40736</v>
      </c>
      <c r="C2551" s="352">
        <v>332.95</v>
      </c>
      <c r="D2551" s="351">
        <f t="shared" si="42"/>
        <v>0.89931545921277789</v>
      </c>
      <c r="E2551" s="353">
        <v>2.8614457831324957E-3</v>
      </c>
    </row>
    <row r="2552" spans="2:5">
      <c r="B2552" s="375">
        <v>37466</v>
      </c>
      <c r="C2552" s="352">
        <v>175.3</v>
      </c>
      <c r="D2552" s="351">
        <f t="shared" si="42"/>
        <v>-0.79592549476135044</v>
      </c>
      <c r="E2552" s="353">
        <v>2.860411899313501E-3</v>
      </c>
    </row>
    <row r="2553" spans="2:5">
      <c r="B2553" s="375">
        <v>42373</v>
      </c>
      <c r="C2553" s="352">
        <v>859</v>
      </c>
      <c r="D2553" s="351">
        <f t="shared" si="42"/>
        <v>0.5288778143632642</v>
      </c>
      <c r="E2553" s="353">
        <v>2.8603117156033456E-3</v>
      </c>
    </row>
    <row r="2554" spans="2:5">
      <c r="B2554" s="375">
        <v>41711</v>
      </c>
      <c r="C2554" s="352">
        <v>561.85</v>
      </c>
      <c r="D2554" s="351">
        <f t="shared" si="42"/>
        <v>0.27969479558136889</v>
      </c>
      <c r="E2554" s="353">
        <v>2.8558679161089207E-3</v>
      </c>
    </row>
    <row r="2555" spans="2:5">
      <c r="B2555" s="375">
        <v>41344</v>
      </c>
      <c r="C2555" s="352">
        <v>439.05</v>
      </c>
      <c r="D2555" s="351">
        <f t="shared" si="42"/>
        <v>-0.24800890639719106</v>
      </c>
      <c r="E2555" s="353">
        <v>2.8551850159890362E-3</v>
      </c>
    </row>
    <row r="2556" spans="2:5">
      <c r="B2556" s="375">
        <v>41408</v>
      </c>
      <c r="C2556" s="352">
        <v>583.85</v>
      </c>
      <c r="D2556" s="351">
        <f t="shared" si="42"/>
        <v>-0.75937107177447605</v>
      </c>
      <c r="E2556" s="353">
        <v>2.8340776365509742E-3</v>
      </c>
    </row>
    <row r="2557" spans="2:5">
      <c r="B2557" s="375">
        <v>45328</v>
      </c>
      <c r="C2557" s="352">
        <v>2426.35</v>
      </c>
      <c r="D2557" s="351">
        <f t="shared" si="42"/>
        <v>3.1440649017933389</v>
      </c>
      <c r="E2557" s="353">
        <v>2.8311634635254843E-3</v>
      </c>
    </row>
    <row r="2558" spans="2:5">
      <c r="B2558" s="375">
        <v>41409</v>
      </c>
      <c r="C2558" s="352">
        <v>585.5</v>
      </c>
      <c r="D2558" s="351">
        <f t="shared" si="42"/>
        <v>-0.31392078743848134</v>
      </c>
      <c r="E2558" s="353">
        <v>2.8260683394707156E-3</v>
      </c>
    </row>
    <row r="2559" spans="2:5">
      <c r="B2559" s="375">
        <v>42494</v>
      </c>
      <c r="C2559" s="352">
        <v>853.4</v>
      </c>
      <c r="D2559" s="351">
        <f t="shared" si="42"/>
        <v>-5.8888398764887495E-2</v>
      </c>
      <c r="E2559" s="353">
        <v>2.820211515863663E-3</v>
      </c>
    </row>
    <row r="2560" spans="2:5">
      <c r="B2560" s="375">
        <v>42209</v>
      </c>
      <c r="C2560" s="352">
        <v>906.8</v>
      </c>
      <c r="D2560" s="351">
        <f t="shared" si="42"/>
        <v>-0.1776921333031059</v>
      </c>
      <c r="E2560" s="353">
        <v>2.8200165883328224E-3</v>
      </c>
    </row>
    <row r="2561" spans="2:5">
      <c r="B2561" s="375">
        <v>42899</v>
      </c>
      <c r="C2561" s="352">
        <v>1102.75</v>
      </c>
      <c r="D2561" s="351">
        <f t="shared" si="42"/>
        <v>2.6418428005284018</v>
      </c>
      <c r="E2561" s="353">
        <v>2.8190787977992169E-3</v>
      </c>
    </row>
    <row r="2562" spans="2:5">
      <c r="B2562" s="375">
        <v>40693</v>
      </c>
      <c r="C2562" s="352">
        <v>302.8</v>
      </c>
      <c r="D2562" s="351">
        <f t="shared" si="42"/>
        <v>0.88719227173574344</v>
      </c>
      <c r="E2562" s="353">
        <v>2.8150356019209233E-3</v>
      </c>
    </row>
    <row r="2563" spans="2:5">
      <c r="B2563" s="375">
        <v>38392</v>
      </c>
      <c r="C2563" s="352">
        <v>160.44999999999999</v>
      </c>
      <c r="D2563" s="351">
        <f t="shared" si="42"/>
        <v>-0.10287950796757063</v>
      </c>
      <c r="E2563" s="353">
        <v>2.8124999999999288E-3</v>
      </c>
    </row>
    <row r="2564" spans="2:5">
      <c r="B2564" s="375">
        <v>37958</v>
      </c>
      <c r="C2564" s="352">
        <v>178.85</v>
      </c>
      <c r="D2564" s="351">
        <f t="shared" si="42"/>
        <v>-0.93071186440677967</v>
      </c>
      <c r="E2564" s="353">
        <v>2.8034763106251754E-3</v>
      </c>
    </row>
    <row r="2565" spans="2:5">
      <c r="B2565" s="375">
        <v>45162</v>
      </c>
      <c r="C2565" s="352">
        <v>2581.25</v>
      </c>
      <c r="D2565" s="351">
        <f t="shared" si="42"/>
        <v>2.1991696102125551</v>
      </c>
      <c r="E2565" s="353">
        <v>2.7971484625395069E-3</v>
      </c>
    </row>
    <row r="2566" spans="2:5">
      <c r="B2566" s="375">
        <v>42263</v>
      </c>
      <c r="C2566" s="352">
        <v>806.85</v>
      </c>
      <c r="D2566" s="351">
        <f t="shared" si="42"/>
        <v>2.4606476517263567</v>
      </c>
      <c r="E2566" s="353">
        <v>2.7964205816554807E-3</v>
      </c>
    </row>
    <row r="2567" spans="2:5">
      <c r="B2567" s="375">
        <v>39784</v>
      </c>
      <c r="C2567" s="352">
        <v>233.15</v>
      </c>
      <c r="D2567" s="351">
        <f t="shared" si="42"/>
        <v>-0.86878833924250098</v>
      </c>
      <c r="E2567" s="353">
        <v>2.7956989247312071E-3</v>
      </c>
    </row>
    <row r="2568" spans="2:5">
      <c r="B2568" s="375">
        <v>43613</v>
      </c>
      <c r="C2568" s="352">
        <v>1776.9</v>
      </c>
      <c r="D2568" s="351">
        <f t="shared" si="42"/>
        <v>8.8771539744302395</v>
      </c>
      <c r="E2568" s="353">
        <v>2.7935325488868453E-3</v>
      </c>
    </row>
    <row r="2569" spans="2:5">
      <c r="B2569" s="375">
        <v>37644</v>
      </c>
      <c r="C2569" s="352">
        <v>179.9</v>
      </c>
      <c r="D2569" s="351">
        <f t="shared" ref="D2569:D2632" si="43">(C2569-C2570)/C2570</f>
        <v>-0.91566858080393765</v>
      </c>
      <c r="E2569" s="353">
        <v>2.7870680044593085E-3</v>
      </c>
    </row>
    <row r="2570" spans="2:5">
      <c r="B2570" s="375">
        <v>43761</v>
      </c>
      <c r="C2570" s="352">
        <v>2133.25</v>
      </c>
      <c r="D2570" s="351">
        <f t="shared" si="43"/>
        <v>-3.5099622317208271E-2</v>
      </c>
      <c r="E2570" s="353">
        <v>2.7734035302136892E-3</v>
      </c>
    </row>
    <row r="2571" spans="2:5">
      <c r="B2571" s="375">
        <v>44270</v>
      </c>
      <c r="C2571" s="352">
        <v>2210.85</v>
      </c>
      <c r="D2571" s="351">
        <f t="shared" si="43"/>
        <v>4.8073286052009454</v>
      </c>
      <c r="E2571" s="353">
        <v>2.7667536001813853E-3</v>
      </c>
    </row>
    <row r="2572" spans="2:5">
      <c r="B2572" s="375">
        <v>40855</v>
      </c>
      <c r="C2572" s="352">
        <v>380.7</v>
      </c>
      <c r="D2572" s="351">
        <f t="shared" si="43"/>
        <v>-0.3236809379996447</v>
      </c>
      <c r="E2572" s="353">
        <v>2.7657052548400144E-3</v>
      </c>
    </row>
    <row r="2573" spans="2:5">
      <c r="B2573" s="375">
        <v>41781</v>
      </c>
      <c r="C2573" s="352">
        <v>562.9</v>
      </c>
      <c r="D2573" s="351">
        <f t="shared" si="43"/>
        <v>-0.78705857875125307</v>
      </c>
      <c r="E2573" s="353">
        <v>2.7612006769394395E-3</v>
      </c>
    </row>
    <row r="2574" spans="2:5">
      <c r="B2574" s="375">
        <v>45089</v>
      </c>
      <c r="C2574" s="352">
        <v>2643.45</v>
      </c>
      <c r="D2574" s="351">
        <f t="shared" si="43"/>
        <v>2.082021685904162</v>
      </c>
      <c r="E2574" s="353">
        <v>2.7501707002503604E-3</v>
      </c>
    </row>
    <row r="2575" spans="2:5">
      <c r="B2575" s="375">
        <v>42151</v>
      </c>
      <c r="C2575" s="352">
        <v>857.7</v>
      </c>
      <c r="D2575" s="351">
        <f t="shared" si="43"/>
        <v>-0.60571861999218513</v>
      </c>
      <c r="E2575" s="353">
        <v>2.7474133395686243E-3</v>
      </c>
    </row>
    <row r="2576" spans="2:5">
      <c r="B2576" s="375">
        <v>43769</v>
      </c>
      <c r="C2576" s="352">
        <v>2175.35</v>
      </c>
      <c r="D2576" s="351">
        <f t="shared" si="43"/>
        <v>-0.13768977682641612</v>
      </c>
      <c r="E2576" s="353">
        <v>2.7426938323959703E-3</v>
      </c>
    </row>
    <row r="2577" spans="2:5">
      <c r="B2577" s="375">
        <v>45056</v>
      </c>
      <c r="C2577" s="352">
        <v>2522.6999999999998</v>
      </c>
      <c r="D2577" s="351">
        <f t="shared" si="43"/>
        <v>0.31342739626177946</v>
      </c>
      <c r="E2577" s="353">
        <v>2.7426663486762206E-3</v>
      </c>
    </row>
    <row r="2578" spans="2:5">
      <c r="B2578" s="375">
        <v>43837</v>
      </c>
      <c r="C2578" s="352">
        <v>1920.7</v>
      </c>
      <c r="D2578" s="351">
        <f t="shared" si="43"/>
        <v>3.9875357050116849</v>
      </c>
      <c r="E2578" s="353">
        <v>2.7408702915763918E-3</v>
      </c>
    </row>
    <row r="2579" spans="2:5">
      <c r="B2579" s="375">
        <v>40956</v>
      </c>
      <c r="C2579" s="352">
        <v>385.1</v>
      </c>
      <c r="D2579" s="351">
        <f t="shared" si="43"/>
        <v>-0.8335350566266102</v>
      </c>
      <c r="E2579" s="353">
        <v>2.7340190079417036E-3</v>
      </c>
    </row>
    <row r="2580" spans="2:5">
      <c r="B2580" s="375">
        <v>45841</v>
      </c>
      <c r="C2580" s="352">
        <v>2313.4</v>
      </c>
      <c r="D2580" s="351">
        <f t="shared" si="43"/>
        <v>-5.2681149034622586E-2</v>
      </c>
      <c r="E2580" s="353">
        <v>2.7307008798925845E-3</v>
      </c>
    </row>
    <row r="2581" spans="2:5">
      <c r="B2581" s="375">
        <v>45667</v>
      </c>
      <c r="C2581" s="352">
        <v>2442.0500000000002</v>
      </c>
      <c r="D2581" s="351">
        <f t="shared" si="43"/>
        <v>10.070036264732549</v>
      </c>
      <c r="E2581" s="353">
        <v>2.7305576086064263E-3</v>
      </c>
    </row>
    <row r="2582" spans="2:5">
      <c r="B2582" s="375">
        <v>39099</v>
      </c>
      <c r="C2582" s="352">
        <v>220.6</v>
      </c>
      <c r="D2582" s="351">
        <f t="shared" si="43"/>
        <v>-7.7951933124346937E-2</v>
      </c>
      <c r="E2582" s="353">
        <v>2.7272727272727015E-3</v>
      </c>
    </row>
    <row r="2583" spans="2:5">
      <c r="B2583" s="375">
        <v>39896</v>
      </c>
      <c r="C2583" s="352">
        <v>239.25</v>
      </c>
      <c r="D2583" s="351">
        <f t="shared" si="43"/>
        <v>-0.90345036319612593</v>
      </c>
      <c r="E2583" s="353">
        <v>2.724224643755263E-3</v>
      </c>
    </row>
    <row r="2584" spans="2:5">
      <c r="B2584" s="375">
        <v>44378</v>
      </c>
      <c r="C2584" s="352">
        <v>2478</v>
      </c>
      <c r="D2584" s="351">
        <f t="shared" si="43"/>
        <v>9.2928348909657323</v>
      </c>
      <c r="E2584" s="353">
        <v>2.7111237000768088E-3</v>
      </c>
    </row>
    <row r="2585" spans="2:5">
      <c r="B2585" s="375">
        <v>37308</v>
      </c>
      <c r="C2585" s="352">
        <v>240.75</v>
      </c>
      <c r="D2585" s="351">
        <f t="shared" si="43"/>
        <v>-0.13430420711974117</v>
      </c>
      <c r="E2585" s="353">
        <v>2.7072053311120604E-3</v>
      </c>
    </row>
    <row r="2586" spans="2:5">
      <c r="B2586" s="375">
        <v>40616</v>
      </c>
      <c r="C2586" s="352">
        <v>278.10000000000002</v>
      </c>
      <c r="D2586" s="351">
        <f t="shared" si="43"/>
        <v>-0.75491319291442671</v>
      </c>
      <c r="E2586" s="353">
        <v>2.704164413196322E-3</v>
      </c>
    </row>
    <row r="2587" spans="2:5">
      <c r="B2587" s="375">
        <v>42929</v>
      </c>
      <c r="C2587" s="352">
        <v>1134.7</v>
      </c>
      <c r="D2587" s="351">
        <f t="shared" si="43"/>
        <v>-0.39012657547499391</v>
      </c>
      <c r="E2587" s="353">
        <v>2.6951796050015062E-3</v>
      </c>
    </row>
    <row r="2588" spans="2:5">
      <c r="B2588" s="375">
        <v>43448</v>
      </c>
      <c r="C2588" s="352">
        <v>1860.55</v>
      </c>
      <c r="D2588" s="351">
        <f t="shared" si="43"/>
        <v>7.4654883613469655E-2</v>
      </c>
      <c r="E2588" s="353">
        <v>2.6946188461642101E-3</v>
      </c>
    </row>
    <row r="2589" spans="2:5">
      <c r="B2589" s="375">
        <v>43678</v>
      </c>
      <c r="C2589" s="352">
        <v>1731.3</v>
      </c>
      <c r="D2589" s="351">
        <f t="shared" si="43"/>
        <v>4.9916940647170787</v>
      </c>
      <c r="E2589" s="353">
        <v>2.6930761879940136E-3</v>
      </c>
    </row>
    <row r="2590" spans="2:5">
      <c r="B2590" s="375">
        <v>36706</v>
      </c>
      <c r="C2590" s="352">
        <v>288.95</v>
      </c>
      <c r="D2590" s="351">
        <f t="shared" si="43"/>
        <v>-9.6183922427275581E-2</v>
      </c>
      <c r="E2590" s="353">
        <v>2.6719411478936142E-3</v>
      </c>
    </row>
    <row r="2591" spans="2:5">
      <c r="B2591" s="375">
        <v>40763</v>
      </c>
      <c r="C2591" s="352">
        <v>319.7</v>
      </c>
      <c r="D2591" s="351">
        <f t="shared" si="43"/>
        <v>0.69782262347318091</v>
      </c>
      <c r="E2591" s="353">
        <v>2.6658303277402096E-3</v>
      </c>
    </row>
    <row r="2592" spans="2:5">
      <c r="B2592" s="375">
        <v>37503</v>
      </c>
      <c r="C2592" s="352">
        <v>188.3</v>
      </c>
      <c r="D2592" s="351">
        <f t="shared" si="43"/>
        <v>-0.79643243243243245</v>
      </c>
      <c r="E2592" s="353">
        <v>2.6624068157614484E-3</v>
      </c>
    </row>
    <row r="2593" spans="2:5">
      <c r="B2593" s="375">
        <v>42583</v>
      </c>
      <c r="C2593" s="352">
        <v>925</v>
      </c>
      <c r="D2593" s="351">
        <f t="shared" si="43"/>
        <v>-0.49534902752393684</v>
      </c>
      <c r="E2593" s="353">
        <v>2.6556826188282971E-3</v>
      </c>
    </row>
    <row r="2594" spans="2:5">
      <c r="B2594" s="375">
        <v>43706</v>
      </c>
      <c r="C2594" s="352">
        <v>1832.95</v>
      </c>
      <c r="D2594" s="351">
        <f t="shared" si="43"/>
        <v>-0.25892008813956774</v>
      </c>
      <c r="E2594" s="353">
        <v>2.6530277337126727E-3</v>
      </c>
    </row>
    <row r="2595" spans="2:5">
      <c r="B2595" s="375">
        <v>45190</v>
      </c>
      <c r="C2595" s="352">
        <v>2473.35</v>
      </c>
      <c r="D2595" s="351">
        <f t="shared" si="43"/>
        <v>0.99874742413834883</v>
      </c>
      <c r="E2595" s="353">
        <v>2.634939295052395E-3</v>
      </c>
    </row>
    <row r="2596" spans="2:5">
      <c r="B2596" s="375">
        <v>43039</v>
      </c>
      <c r="C2596" s="352">
        <v>1237.45</v>
      </c>
      <c r="D2596" s="351">
        <f t="shared" si="43"/>
        <v>-7.1715239488391216E-2</v>
      </c>
      <c r="E2596" s="353">
        <v>2.6332847188462161E-3</v>
      </c>
    </row>
    <row r="2597" spans="2:5">
      <c r="B2597" s="375">
        <v>43140</v>
      </c>
      <c r="C2597" s="352">
        <v>1333.05</v>
      </c>
      <c r="D2597" s="351">
        <f t="shared" si="43"/>
        <v>0.66060417315478037</v>
      </c>
      <c r="E2597" s="353">
        <v>2.6324696325824527E-3</v>
      </c>
    </row>
    <row r="2598" spans="2:5">
      <c r="B2598" s="375">
        <v>42310</v>
      </c>
      <c r="C2598" s="352">
        <v>802.75</v>
      </c>
      <c r="D2598" s="351">
        <f t="shared" si="43"/>
        <v>0.35439514088071528</v>
      </c>
      <c r="E2598" s="353">
        <v>2.6228689190033383E-3</v>
      </c>
    </row>
    <row r="2599" spans="2:5">
      <c r="B2599" s="375">
        <v>41435</v>
      </c>
      <c r="C2599" s="352">
        <v>592.70000000000005</v>
      </c>
      <c r="D2599" s="351">
        <f t="shared" si="43"/>
        <v>-0.7616088486676722</v>
      </c>
      <c r="E2599" s="353">
        <v>2.6220079506048691E-3</v>
      </c>
    </row>
    <row r="2600" spans="2:5">
      <c r="B2600" s="375">
        <v>45461</v>
      </c>
      <c r="C2600" s="352">
        <v>2486.25</v>
      </c>
      <c r="D2600" s="351">
        <f t="shared" si="43"/>
        <v>1.7003910068426196</v>
      </c>
      <c r="E2600" s="353">
        <v>2.6212319790301442E-3</v>
      </c>
    </row>
    <row r="2601" spans="2:5">
      <c r="B2601" s="375">
        <v>42559</v>
      </c>
      <c r="C2601" s="352">
        <v>920.7</v>
      </c>
      <c r="D2601" s="351">
        <f t="shared" si="43"/>
        <v>-0.63506282452732965</v>
      </c>
      <c r="E2601" s="353">
        <v>2.6135249918328336E-3</v>
      </c>
    </row>
    <row r="2602" spans="2:5">
      <c r="B2602" s="375">
        <v>45275</v>
      </c>
      <c r="C2602" s="352">
        <v>2522.9</v>
      </c>
      <c r="D2602" s="351">
        <f t="shared" si="43"/>
        <v>0.29445869676757314</v>
      </c>
      <c r="E2602" s="353">
        <v>2.6029765334711712E-3</v>
      </c>
    </row>
    <row r="2603" spans="2:5">
      <c r="B2603" s="375">
        <v>44628</v>
      </c>
      <c r="C2603" s="352">
        <v>1949</v>
      </c>
      <c r="D2603" s="351">
        <f t="shared" si="43"/>
        <v>9.0879917184265011</v>
      </c>
      <c r="E2603" s="353">
        <v>2.5978034414465157E-3</v>
      </c>
    </row>
    <row r="2604" spans="2:5">
      <c r="B2604" s="375">
        <v>37055</v>
      </c>
      <c r="C2604" s="352">
        <v>193.2</v>
      </c>
      <c r="D2604" s="351">
        <f t="shared" si="43"/>
        <v>-0.79167565236144066</v>
      </c>
      <c r="E2604" s="353">
        <v>2.5947067981318111E-3</v>
      </c>
    </row>
    <row r="2605" spans="2:5">
      <c r="B2605" s="375">
        <v>42584</v>
      </c>
      <c r="C2605" s="352">
        <v>927.4</v>
      </c>
      <c r="D2605" s="351">
        <f t="shared" si="43"/>
        <v>4.9909560723514206</v>
      </c>
      <c r="E2605" s="353">
        <v>2.5945945945945702E-3</v>
      </c>
    </row>
    <row r="2606" spans="2:5">
      <c r="B2606" s="375">
        <v>38078</v>
      </c>
      <c r="C2606" s="352">
        <v>154.80000000000001</v>
      </c>
      <c r="D2606" s="351">
        <f t="shared" si="43"/>
        <v>-0.91209540034071557</v>
      </c>
      <c r="E2606" s="353">
        <v>2.5906735751295702E-3</v>
      </c>
    </row>
    <row r="2607" spans="2:5">
      <c r="B2607" s="375">
        <v>43642</v>
      </c>
      <c r="C2607" s="352">
        <v>1761</v>
      </c>
      <c r="D2607" s="351">
        <f t="shared" si="43"/>
        <v>14.128865979381441</v>
      </c>
      <c r="E2607" s="353">
        <v>2.5904523328303991E-3</v>
      </c>
    </row>
    <row r="2608" spans="2:5">
      <c r="B2608" s="375">
        <v>38208</v>
      </c>
      <c r="C2608" s="352">
        <v>116.4</v>
      </c>
      <c r="D2608" s="351">
        <f t="shared" si="43"/>
        <v>-0.93696523340192783</v>
      </c>
      <c r="E2608" s="353">
        <v>2.5839793281654728E-3</v>
      </c>
    </row>
    <row r="2609" spans="2:5">
      <c r="B2609" s="375">
        <v>43712</v>
      </c>
      <c r="C2609" s="352">
        <v>1846.6</v>
      </c>
      <c r="D2609" s="351">
        <f t="shared" si="43"/>
        <v>1.1087130295763388</v>
      </c>
      <c r="E2609" s="353">
        <v>2.5789287944186553E-3</v>
      </c>
    </row>
    <row r="2610" spans="2:5">
      <c r="B2610" s="375">
        <v>42178</v>
      </c>
      <c r="C2610" s="352">
        <v>875.7</v>
      </c>
      <c r="D2610" s="351">
        <f t="shared" si="43"/>
        <v>3.4965340179717588</v>
      </c>
      <c r="E2610" s="353">
        <v>2.5759917568263782E-3</v>
      </c>
    </row>
    <row r="2611" spans="2:5">
      <c r="B2611" s="375">
        <v>37446</v>
      </c>
      <c r="C2611" s="352">
        <v>194.75</v>
      </c>
      <c r="D2611" s="351">
        <f t="shared" si="43"/>
        <v>-0.86214829233763934</v>
      </c>
      <c r="E2611" s="353">
        <v>2.5740025740025739E-3</v>
      </c>
    </row>
    <row r="2612" spans="2:5">
      <c r="B2612" s="375">
        <v>43202</v>
      </c>
      <c r="C2612" s="352">
        <v>1412.75</v>
      </c>
      <c r="D2612" s="351">
        <f t="shared" si="43"/>
        <v>-2.8503644615596235E-2</v>
      </c>
      <c r="E2612" s="353">
        <v>2.5547315757725644E-3</v>
      </c>
    </row>
    <row r="2613" spans="2:5">
      <c r="B2613" s="375">
        <v>43209</v>
      </c>
      <c r="C2613" s="352">
        <v>1454.2</v>
      </c>
      <c r="D2613" s="351">
        <f t="shared" si="43"/>
        <v>-0.40901794241358991</v>
      </c>
      <c r="E2613" s="353">
        <v>2.5508445363668013E-3</v>
      </c>
    </row>
    <row r="2614" spans="2:5">
      <c r="B2614" s="375">
        <v>44301</v>
      </c>
      <c r="C2614" s="352">
        <v>2460.65</v>
      </c>
      <c r="D2614" s="351">
        <f t="shared" si="43"/>
        <v>0.26193650956459302</v>
      </c>
      <c r="E2614" s="353">
        <v>2.5464471968709257E-3</v>
      </c>
    </row>
    <row r="2615" spans="2:5">
      <c r="B2615" s="375">
        <v>43826</v>
      </c>
      <c r="C2615" s="352">
        <v>1949.9</v>
      </c>
      <c r="D2615" s="351">
        <f t="shared" si="43"/>
        <v>3.3020408163265307</v>
      </c>
      <c r="E2615" s="353">
        <v>2.545052572045577E-3</v>
      </c>
    </row>
    <row r="2616" spans="2:5">
      <c r="B2616" s="375">
        <v>41332</v>
      </c>
      <c r="C2616" s="352">
        <v>453.25</v>
      </c>
      <c r="D2616" s="351">
        <f t="shared" si="43"/>
        <v>-0.779644124653605</v>
      </c>
      <c r="E2616" s="353">
        <v>2.5436850254367998E-3</v>
      </c>
    </row>
    <row r="2617" spans="2:5">
      <c r="B2617" s="375">
        <v>43853</v>
      </c>
      <c r="C2617" s="352">
        <v>2056.9</v>
      </c>
      <c r="D2617" s="351">
        <f t="shared" si="43"/>
        <v>-0.1817567029994431</v>
      </c>
      <c r="E2617" s="353">
        <v>2.5344835989668437E-3</v>
      </c>
    </row>
    <row r="2618" spans="2:5">
      <c r="B2618" s="375">
        <v>45177</v>
      </c>
      <c r="C2618" s="352">
        <v>2513.8000000000002</v>
      </c>
      <c r="D2618" s="351">
        <f t="shared" si="43"/>
        <v>8.0636380025238878</v>
      </c>
      <c r="E2618" s="353">
        <v>2.5324532891983346E-3</v>
      </c>
    </row>
    <row r="2619" spans="2:5">
      <c r="B2619" s="375">
        <v>40613</v>
      </c>
      <c r="C2619" s="352">
        <v>277.35000000000002</v>
      </c>
      <c r="D2619" s="351">
        <f t="shared" si="43"/>
        <v>-0.76001557497620487</v>
      </c>
      <c r="E2619" s="353">
        <v>2.5302729080066708E-3</v>
      </c>
    </row>
    <row r="2620" spans="2:5">
      <c r="B2620" s="375">
        <v>42961</v>
      </c>
      <c r="C2620" s="352">
        <v>1155.7</v>
      </c>
      <c r="D2620" s="351">
        <f t="shared" si="43"/>
        <v>0.52567656765676574</v>
      </c>
      <c r="E2620" s="353">
        <v>2.5156141568356098E-3</v>
      </c>
    </row>
    <row r="2621" spans="2:5">
      <c r="B2621" s="375">
        <v>41894</v>
      </c>
      <c r="C2621" s="352">
        <v>757.5</v>
      </c>
      <c r="D2621" s="351">
        <f t="shared" si="43"/>
        <v>-0.6835971763919636</v>
      </c>
      <c r="E2621" s="353">
        <v>2.514557967178371E-3</v>
      </c>
    </row>
    <row r="2622" spans="2:5">
      <c r="B2622" s="375">
        <v>45345</v>
      </c>
      <c r="C2622" s="352">
        <v>2394.1</v>
      </c>
      <c r="D2622" s="351">
        <f t="shared" si="43"/>
        <v>0.37260635248251339</v>
      </c>
      <c r="E2622" s="353">
        <v>2.5124576022779615E-3</v>
      </c>
    </row>
    <row r="2623" spans="2:5">
      <c r="B2623" s="375">
        <v>43578</v>
      </c>
      <c r="C2623" s="352">
        <v>1744.2</v>
      </c>
      <c r="D2623" s="351">
        <f t="shared" si="43"/>
        <v>9.8706762231224694</v>
      </c>
      <c r="E2623" s="353">
        <v>2.500215535822132E-3</v>
      </c>
    </row>
    <row r="2624" spans="2:5">
      <c r="B2624" s="375">
        <v>37567</v>
      </c>
      <c r="C2624" s="352">
        <v>160.44999999999999</v>
      </c>
      <c r="D2624" s="351">
        <f t="shared" si="43"/>
        <v>-0.8062081043541276</v>
      </c>
      <c r="E2624" s="353">
        <v>2.4992189940642126E-3</v>
      </c>
    </row>
    <row r="2625" spans="2:5">
      <c r="B2625" s="375">
        <v>42748</v>
      </c>
      <c r="C2625" s="352">
        <v>827.95</v>
      </c>
      <c r="D2625" s="351">
        <f t="shared" si="43"/>
        <v>-0.53975930403846684</v>
      </c>
      <c r="E2625" s="353">
        <v>2.4821406949994771E-3</v>
      </c>
    </row>
    <row r="2626" spans="2:5">
      <c r="B2626" s="375">
        <v>43509</v>
      </c>
      <c r="C2626" s="352">
        <v>1798.95</v>
      </c>
      <c r="D2626" s="351">
        <f t="shared" si="43"/>
        <v>4.5566023166023166</v>
      </c>
      <c r="E2626" s="353">
        <v>2.4797993870159071E-3</v>
      </c>
    </row>
    <row r="2627" spans="2:5">
      <c r="B2627" s="375">
        <v>40757</v>
      </c>
      <c r="C2627" s="352">
        <v>323.75</v>
      </c>
      <c r="D2627" s="351">
        <f t="shared" si="43"/>
        <v>-0.30488459473966723</v>
      </c>
      <c r="E2627" s="353">
        <v>2.4771636476235066E-3</v>
      </c>
    </row>
    <row r="2628" spans="2:5">
      <c r="B2628" s="375">
        <v>41120</v>
      </c>
      <c r="C2628" s="352">
        <v>465.75</v>
      </c>
      <c r="D2628" s="351">
        <f t="shared" si="43"/>
        <v>-0.153797238372093</v>
      </c>
      <c r="E2628" s="353">
        <v>2.4752475247524263E-3</v>
      </c>
    </row>
    <row r="2629" spans="2:5">
      <c r="B2629" s="375">
        <v>41705</v>
      </c>
      <c r="C2629" s="352">
        <v>550.4</v>
      </c>
      <c r="D2629" s="351">
        <f t="shared" si="43"/>
        <v>-0.3146130377934126</v>
      </c>
      <c r="E2629" s="353">
        <v>2.4587924597031653E-3</v>
      </c>
    </row>
    <row r="2630" spans="2:5">
      <c r="B2630" s="375">
        <v>42256</v>
      </c>
      <c r="C2630" s="352">
        <v>803.05</v>
      </c>
      <c r="D2630" s="351">
        <f t="shared" si="43"/>
        <v>-4.9701201112360219E-2</v>
      </c>
      <c r="E2630" s="353">
        <v>2.4341530395705054E-3</v>
      </c>
    </row>
    <row r="2631" spans="2:5">
      <c r="B2631" s="375">
        <v>42713</v>
      </c>
      <c r="C2631" s="352">
        <v>845.05</v>
      </c>
      <c r="D2631" s="351">
        <f t="shared" si="43"/>
        <v>3.0912611958363589</v>
      </c>
      <c r="E2631" s="353">
        <v>2.4317912218267549E-3</v>
      </c>
    </row>
    <row r="2632" spans="2:5">
      <c r="B2632" s="375">
        <v>39420</v>
      </c>
      <c r="C2632" s="352">
        <v>206.55</v>
      </c>
      <c r="D2632" s="351">
        <f t="shared" si="43"/>
        <v>-0.90953288220222051</v>
      </c>
      <c r="E2632" s="353">
        <v>2.4265954865323948E-3</v>
      </c>
    </row>
    <row r="2633" spans="2:5">
      <c r="B2633" s="375">
        <v>44602</v>
      </c>
      <c r="C2633" s="352">
        <v>2283.15</v>
      </c>
      <c r="D2633" s="351">
        <f t="shared" ref="D2633:D2696" si="44">(C2633-C2634)/C2634</f>
        <v>1.616341030195382</v>
      </c>
      <c r="E2633" s="353">
        <v>2.4147696090268478E-3</v>
      </c>
    </row>
    <row r="2634" spans="2:5">
      <c r="B2634" s="375">
        <v>42233</v>
      </c>
      <c r="C2634" s="352">
        <v>872.65</v>
      </c>
      <c r="D2634" s="351">
        <f t="shared" si="44"/>
        <v>-0.66262661408799195</v>
      </c>
      <c r="E2634" s="353">
        <v>2.4122681063695629E-3</v>
      </c>
    </row>
    <row r="2635" spans="2:5">
      <c r="B2635" s="375">
        <v>44817</v>
      </c>
      <c r="C2635" s="352">
        <v>2586.6</v>
      </c>
      <c r="D2635" s="351">
        <f t="shared" si="44"/>
        <v>0.44623986580933739</v>
      </c>
      <c r="E2635" s="353">
        <v>2.4027282591845521E-3</v>
      </c>
    </row>
    <row r="2636" spans="2:5">
      <c r="B2636" s="375">
        <v>43616</v>
      </c>
      <c r="C2636" s="352">
        <v>1788.5</v>
      </c>
      <c r="D2636" s="351">
        <f t="shared" si="44"/>
        <v>7.4984556901876935</v>
      </c>
      <c r="E2636" s="353">
        <v>2.3819532016253328E-3</v>
      </c>
    </row>
    <row r="2637" spans="2:5">
      <c r="B2637" s="375">
        <v>37994</v>
      </c>
      <c r="C2637" s="352">
        <v>210.45</v>
      </c>
      <c r="D2637" s="351">
        <f t="shared" si="44"/>
        <v>-1.6603415559773374E-3</v>
      </c>
      <c r="E2637" s="353">
        <v>2.3815194093831865E-3</v>
      </c>
    </row>
    <row r="2638" spans="2:5">
      <c r="B2638" s="375">
        <v>37018</v>
      </c>
      <c r="C2638" s="352">
        <v>210.8</v>
      </c>
      <c r="D2638" s="351">
        <f t="shared" si="44"/>
        <v>-0.9119538885640297</v>
      </c>
      <c r="E2638" s="353">
        <v>2.3775558725630053E-3</v>
      </c>
    </row>
    <row r="2639" spans="2:5">
      <c r="B2639" s="375">
        <v>44523</v>
      </c>
      <c r="C2639" s="352">
        <v>2394.1999999999998</v>
      </c>
      <c r="D2639" s="351">
        <f t="shared" si="44"/>
        <v>17.807541241162607</v>
      </c>
      <c r="E2639" s="353">
        <v>2.3654518431682971E-3</v>
      </c>
    </row>
    <row r="2640" spans="2:5">
      <c r="B2640" s="375">
        <v>38173</v>
      </c>
      <c r="C2640" s="352">
        <v>127.3</v>
      </c>
      <c r="D2640" s="351">
        <f t="shared" si="44"/>
        <v>-0.40080018827959518</v>
      </c>
      <c r="E2640" s="353">
        <v>2.3622047244094262E-3</v>
      </c>
    </row>
    <row r="2641" spans="2:5">
      <c r="B2641" s="375">
        <v>37223</v>
      </c>
      <c r="C2641" s="352">
        <v>212.45</v>
      </c>
      <c r="D2641" s="351">
        <f t="shared" si="44"/>
        <v>-0.92002785567747647</v>
      </c>
      <c r="E2641" s="353">
        <v>2.3590469450342063E-3</v>
      </c>
    </row>
    <row r="2642" spans="2:5">
      <c r="B2642" s="375">
        <v>45076</v>
      </c>
      <c r="C2642" s="352">
        <v>2656.55</v>
      </c>
      <c r="D2642" s="351">
        <f t="shared" si="44"/>
        <v>11.495531514581375</v>
      </c>
      <c r="E2642" s="353">
        <v>2.3582235973286041E-3</v>
      </c>
    </row>
    <row r="2643" spans="2:5">
      <c r="B2643" s="375">
        <v>37168</v>
      </c>
      <c r="C2643" s="352">
        <v>212.6</v>
      </c>
      <c r="D2643" s="351">
        <f t="shared" si="44"/>
        <v>0.66614420062695923</v>
      </c>
      <c r="E2643" s="353">
        <v>2.3573785950023575E-3</v>
      </c>
    </row>
    <row r="2644" spans="2:5">
      <c r="B2644" s="375">
        <v>38174</v>
      </c>
      <c r="C2644" s="352">
        <v>127.6</v>
      </c>
      <c r="D2644" s="351">
        <f t="shared" si="44"/>
        <v>-0.78574427000251867</v>
      </c>
      <c r="E2644" s="353">
        <v>2.3566378633149815E-3</v>
      </c>
    </row>
    <row r="2645" spans="2:5">
      <c r="B2645" s="375">
        <v>41424</v>
      </c>
      <c r="C2645" s="352">
        <v>595.54999999999995</v>
      </c>
      <c r="D2645" s="351">
        <f t="shared" si="44"/>
        <v>7.2386783109750483E-2</v>
      </c>
      <c r="E2645" s="353">
        <v>2.3563073297988343E-3</v>
      </c>
    </row>
    <row r="2646" spans="2:5">
      <c r="B2646" s="375">
        <v>41691</v>
      </c>
      <c r="C2646" s="352">
        <v>555.35</v>
      </c>
      <c r="D2646" s="351">
        <f t="shared" si="44"/>
        <v>-0.31586079457961191</v>
      </c>
      <c r="E2646" s="353">
        <v>2.3463586318925519E-3</v>
      </c>
    </row>
    <row r="2647" spans="2:5">
      <c r="B2647" s="375">
        <v>42380</v>
      </c>
      <c r="C2647" s="352">
        <v>811.75</v>
      </c>
      <c r="D2647" s="351">
        <f t="shared" si="44"/>
        <v>2.7932242990654204</v>
      </c>
      <c r="E2647" s="353">
        <v>2.3461134778045034E-3</v>
      </c>
    </row>
    <row r="2648" spans="2:5">
      <c r="B2648" s="375">
        <v>37109</v>
      </c>
      <c r="C2648" s="352">
        <v>214</v>
      </c>
      <c r="D2648" s="351">
        <f t="shared" si="44"/>
        <v>0.66149068322981353</v>
      </c>
      <c r="E2648" s="353">
        <v>2.34192037470726E-3</v>
      </c>
    </row>
    <row r="2649" spans="2:5">
      <c r="B2649" s="375">
        <v>38295</v>
      </c>
      <c r="C2649" s="352">
        <v>128.80000000000001</v>
      </c>
      <c r="D2649" s="351">
        <f t="shared" si="44"/>
        <v>0</v>
      </c>
      <c r="E2649" s="353">
        <v>2.3346303501946409E-3</v>
      </c>
    </row>
    <row r="2650" spans="2:5">
      <c r="B2650" s="375">
        <v>38268</v>
      </c>
      <c r="C2650" s="352">
        <v>128.80000000000001</v>
      </c>
      <c r="D2650" s="351">
        <f t="shared" si="44"/>
        <v>-0.40093023255813948</v>
      </c>
      <c r="E2650" s="353">
        <v>2.3346303501946409E-3</v>
      </c>
    </row>
    <row r="2651" spans="2:5">
      <c r="B2651" s="375">
        <v>37216</v>
      </c>
      <c r="C2651" s="352">
        <v>215</v>
      </c>
      <c r="D2651" s="351">
        <f t="shared" si="44"/>
        <v>0.11025045184611409</v>
      </c>
      <c r="E2651" s="353">
        <v>2.331002331002331E-3</v>
      </c>
    </row>
    <row r="2652" spans="2:5">
      <c r="B2652" s="375">
        <v>38022</v>
      </c>
      <c r="C2652" s="352">
        <v>193.65</v>
      </c>
      <c r="D2652" s="351">
        <f t="shared" si="44"/>
        <v>-0.79120168203137642</v>
      </c>
      <c r="E2652" s="353">
        <v>2.3291925465839395E-3</v>
      </c>
    </row>
    <row r="2653" spans="2:5">
      <c r="B2653" s="375">
        <v>42564</v>
      </c>
      <c r="C2653" s="352">
        <v>927.45</v>
      </c>
      <c r="D2653" s="351">
        <f t="shared" si="44"/>
        <v>5.1016447368421058</v>
      </c>
      <c r="E2653" s="353">
        <v>2.3235707338161581E-3</v>
      </c>
    </row>
    <row r="2654" spans="2:5">
      <c r="B2654" s="375">
        <v>38096</v>
      </c>
      <c r="C2654" s="352">
        <v>152</v>
      </c>
      <c r="D2654" s="351">
        <f t="shared" si="44"/>
        <v>-9.8586920801844026E-4</v>
      </c>
      <c r="E2654" s="353">
        <v>2.3079459281239319E-3</v>
      </c>
    </row>
    <row r="2655" spans="2:5">
      <c r="B2655" s="375">
        <v>38398</v>
      </c>
      <c r="C2655" s="352">
        <v>152.15</v>
      </c>
      <c r="D2655" s="351">
        <f t="shared" si="44"/>
        <v>-0.12582591209422583</v>
      </c>
      <c r="E2655" s="353">
        <v>2.3056653491435723E-3</v>
      </c>
    </row>
    <row r="2656" spans="2:5">
      <c r="B2656" s="375">
        <v>36825</v>
      </c>
      <c r="C2656" s="352">
        <v>174.05</v>
      </c>
      <c r="D2656" s="351">
        <f t="shared" si="44"/>
        <v>-0.91774185925610852</v>
      </c>
      <c r="E2656" s="353">
        <v>2.3034840195796467E-3</v>
      </c>
    </row>
    <row r="2657" spans="2:5">
      <c r="B2657" s="375">
        <v>44110</v>
      </c>
      <c r="C2657" s="352">
        <v>2115.9</v>
      </c>
      <c r="D2657" s="351">
        <f t="shared" si="44"/>
        <v>-0.16431999052113974</v>
      </c>
      <c r="E2657" s="353">
        <v>2.2974349257478075E-3</v>
      </c>
    </row>
    <row r="2658" spans="2:5">
      <c r="B2658" s="375">
        <v>45168</v>
      </c>
      <c r="C2658" s="352">
        <v>2531.9499999999998</v>
      </c>
      <c r="D2658" s="351">
        <f t="shared" si="44"/>
        <v>1.8854131054131051</v>
      </c>
      <c r="E2658" s="353">
        <v>2.2959840072837032E-3</v>
      </c>
    </row>
    <row r="2659" spans="2:5">
      <c r="B2659" s="375">
        <v>42796</v>
      </c>
      <c r="C2659" s="352">
        <v>877.5</v>
      </c>
      <c r="D2659" s="351">
        <f t="shared" si="44"/>
        <v>-0.64646159424669125</v>
      </c>
      <c r="E2659" s="353">
        <v>2.2844089091947459E-3</v>
      </c>
    </row>
    <row r="2660" spans="2:5">
      <c r="B2660" s="375">
        <v>45226</v>
      </c>
      <c r="C2660" s="352">
        <v>2482.0500000000002</v>
      </c>
      <c r="D2660" s="351">
        <f t="shared" si="44"/>
        <v>6.4064875823619588E-3</v>
      </c>
      <c r="E2660" s="353">
        <v>2.2815377160394488E-3</v>
      </c>
    </row>
    <row r="2661" spans="2:5">
      <c r="B2661" s="375">
        <v>44986</v>
      </c>
      <c r="C2661" s="352">
        <v>2466.25</v>
      </c>
      <c r="D2661" s="351">
        <f t="shared" si="44"/>
        <v>-5.3480964077371781E-2</v>
      </c>
      <c r="E2661" s="353">
        <v>2.2758214292971E-3</v>
      </c>
    </row>
    <row r="2662" spans="2:5">
      <c r="B2662" s="375">
        <v>44844</v>
      </c>
      <c r="C2662" s="352">
        <v>2605.6</v>
      </c>
      <c r="D2662" s="351">
        <f t="shared" si="44"/>
        <v>2.0213358070500926</v>
      </c>
      <c r="E2662" s="353">
        <v>2.2694926337654695E-3</v>
      </c>
    </row>
    <row r="2663" spans="2:5">
      <c r="B2663" s="375">
        <v>42758</v>
      </c>
      <c r="C2663" s="352">
        <v>862.4</v>
      </c>
      <c r="D2663" s="351">
        <f t="shared" si="44"/>
        <v>-0.65601005165433479</v>
      </c>
      <c r="E2663" s="353">
        <v>2.2662560288220484E-3</v>
      </c>
    </row>
    <row r="2664" spans="2:5">
      <c r="B2664" s="375">
        <v>45174</v>
      </c>
      <c r="C2664" s="352">
        <v>2507.0500000000002</v>
      </c>
      <c r="D2664" s="351">
        <f t="shared" si="44"/>
        <v>4.9380625296068228</v>
      </c>
      <c r="E2664" s="353">
        <v>2.2587351083393661E-3</v>
      </c>
    </row>
    <row r="2665" spans="2:5">
      <c r="B2665" s="375">
        <v>41016</v>
      </c>
      <c r="C2665" s="352">
        <v>422.2</v>
      </c>
      <c r="D2665" s="351">
        <f t="shared" si="44"/>
        <v>1.1083645443196004</v>
      </c>
      <c r="E2665" s="353">
        <v>2.255192878338252E-3</v>
      </c>
    </row>
    <row r="2666" spans="2:5">
      <c r="B2666" s="375">
        <v>36910</v>
      </c>
      <c r="C2666" s="352">
        <v>200.25</v>
      </c>
      <c r="D2666" s="351">
        <f t="shared" si="44"/>
        <v>-0.87844851133570068</v>
      </c>
      <c r="E2666" s="353">
        <v>2.2522522522521954E-3</v>
      </c>
    </row>
    <row r="2667" spans="2:5">
      <c r="B2667" s="375">
        <v>43300</v>
      </c>
      <c r="C2667" s="352">
        <v>1647.45</v>
      </c>
      <c r="D2667" s="351">
        <f t="shared" si="44"/>
        <v>5.717431192660551</v>
      </c>
      <c r="E2667" s="353">
        <v>2.2509505703422329E-3</v>
      </c>
    </row>
    <row r="2668" spans="2:5">
      <c r="B2668" s="375">
        <v>36759</v>
      </c>
      <c r="C2668" s="352">
        <v>245.25</v>
      </c>
      <c r="D2668" s="351">
        <f t="shared" si="44"/>
        <v>-0.71148755955532028</v>
      </c>
      <c r="E2668" s="353">
        <v>2.2476501838986978E-3</v>
      </c>
    </row>
    <row r="2669" spans="2:5">
      <c r="B2669" s="375">
        <v>42781</v>
      </c>
      <c r="C2669" s="352">
        <v>850.05</v>
      </c>
      <c r="D2669" s="351">
        <f t="shared" si="44"/>
        <v>2.6504766812677141</v>
      </c>
      <c r="E2669" s="353">
        <v>2.2401697812886603E-3</v>
      </c>
    </row>
    <row r="2670" spans="2:5">
      <c r="B2670" s="375">
        <v>36662</v>
      </c>
      <c r="C2670" s="352">
        <v>232.86</v>
      </c>
      <c r="D2670" s="351">
        <f t="shared" si="44"/>
        <v>-0.81770070849806231</v>
      </c>
      <c r="E2670" s="353">
        <v>2.2380993371783173E-3</v>
      </c>
    </row>
    <row r="2671" spans="2:5">
      <c r="B2671" s="375">
        <v>43060</v>
      </c>
      <c r="C2671" s="352">
        <v>1277.3499999999999</v>
      </c>
      <c r="D2671" s="351">
        <f t="shared" si="44"/>
        <v>-0.55547242039324873</v>
      </c>
      <c r="E2671" s="353">
        <v>2.2361710474695247E-3</v>
      </c>
    </row>
    <row r="2672" spans="2:5">
      <c r="B2672" s="375">
        <v>45552</v>
      </c>
      <c r="C2672" s="352">
        <v>2873.5</v>
      </c>
      <c r="D2672" s="351">
        <f t="shared" si="44"/>
        <v>1.1694160280850101</v>
      </c>
      <c r="E2672" s="353">
        <v>2.2322207108228143E-3</v>
      </c>
    </row>
    <row r="2673" spans="2:5">
      <c r="B2673" s="375">
        <v>43084</v>
      </c>
      <c r="C2673" s="352">
        <v>1324.55</v>
      </c>
      <c r="D2673" s="351">
        <f t="shared" si="44"/>
        <v>-0.25622595951371535</v>
      </c>
      <c r="E2673" s="353">
        <v>2.2321428571428917E-3</v>
      </c>
    </row>
    <row r="2674" spans="2:5">
      <c r="B2674" s="375">
        <v>43614</v>
      </c>
      <c r="C2674" s="352">
        <v>1780.85</v>
      </c>
      <c r="D2674" s="351">
        <f t="shared" si="44"/>
        <v>7.7382237487733061</v>
      </c>
      <c r="E2674" s="353">
        <v>2.2229725927175518E-3</v>
      </c>
    </row>
    <row r="2675" spans="2:5">
      <c r="B2675" s="375">
        <v>37382</v>
      </c>
      <c r="C2675" s="352">
        <v>203.8</v>
      </c>
      <c r="D2675" s="351">
        <f t="shared" si="44"/>
        <v>0.12255576976039657</v>
      </c>
      <c r="E2675" s="353">
        <v>2.2129333661176152E-3</v>
      </c>
    </row>
    <row r="2676" spans="2:5">
      <c r="B2676" s="375">
        <v>37495</v>
      </c>
      <c r="C2676" s="352">
        <v>181.55</v>
      </c>
      <c r="D2676" s="351">
        <f t="shared" si="44"/>
        <v>-0.69260074500507962</v>
      </c>
      <c r="E2676" s="353">
        <v>2.2081148219707737E-3</v>
      </c>
    </row>
    <row r="2677" spans="2:5">
      <c r="B2677" s="375">
        <v>41506</v>
      </c>
      <c r="C2677" s="352">
        <v>590.6</v>
      </c>
      <c r="D2677" s="351">
        <f t="shared" si="44"/>
        <v>-0.67985689505637459</v>
      </c>
      <c r="E2677" s="353">
        <v>2.2060071271000651E-3</v>
      </c>
    </row>
    <row r="2678" spans="2:5">
      <c r="B2678" s="375">
        <v>43453</v>
      </c>
      <c r="C2678" s="352">
        <v>1844.8</v>
      </c>
      <c r="D2678" s="351">
        <f t="shared" si="44"/>
        <v>5.2240215924426456</v>
      </c>
      <c r="E2678" s="353">
        <v>2.2001901398886075E-3</v>
      </c>
    </row>
    <row r="2679" spans="2:5">
      <c r="B2679" s="375">
        <v>40520</v>
      </c>
      <c r="C2679" s="352">
        <v>296.39999999999998</v>
      </c>
      <c r="D2679" s="351">
        <f t="shared" si="44"/>
        <v>0.62011478546050836</v>
      </c>
      <c r="E2679" s="353">
        <v>2.197802197802121E-3</v>
      </c>
    </row>
    <row r="2680" spans="2:5">
      <c r="B2680" s="375">
        <v>37931</v>
      </c>
      <c r="C2680" s="352">
        <v>182.95</v>
      </c>
      <c r="D2680" s="351">
        <f t="shared" si="44"/>
        <v>-0.9208351363046301</v>
      </c>
      <c r="E2680" s="353">
        <v>2.1911804984934388E-3</v>
      </c>
    </row>
    <row r="2681" spans="2:5">
      <c r="B2681" s="375">
        <v>44187</v>
      </c>
      <c r="C2681" s="352">
        <v>2311</v>
      </c>
      <c r="D2681" s="351">
        <f t="shared" si="44"/>
        <v>0.34599143830629892</v>
      </c>
      <c r="E2681" s="353">
        <v>2.1899867733472895E-3</v>
      </c>
    </row>
    <row r="2682" spans="2:5">
      <c r="B2682" s="375">
        <v>43661</v>
      </c>
      <c r="C2682" s="352">
        <v>1716.95</v>
      </c>
      <c r="D2682" s="351">
        <f t="shared" si="44"/>
        <v>9.7141965678627145</v>
      </c>
      <c r="E2682" s="353">
        <v>2.1888862946532802E-3</v>
      </c>
    </row>
    <row r="2683" spans="2:5">
      <c r="B2683" s="375">
        <v>38553</v>
      </c>
      <c r="C2683" s="352">
        <v>160.25</v>
      </c>
      <c r="D2683" s="351">
        <f t="shared" si="44"/>
        <v>-0.92582048789519977</v>
      </c>
      <c r="E2683" s="353">
        <v>2.1888680425265435E-3</v>
      </c>
    </row>
    <row r="2684" spans="2:5">
      <c r="B2684" s="375">
        <v>43866</v>
      </c>
      <c r="C2684" s="352">
        <v>2160.3000000000002</v>
      </c>
      <c r="D2684" s="351">
        <f t="shared" si="44"/>
        <v>6.2094109794760559</v>
      </c>
      <c r="E2684" s="353">
        <v>2.1803674151049698E-3</v>
      </c>
    </row>
    <row r="2685" spans="2:5">
      <c r="B2685" s="375">
        <v>40504</v>
      </c>
      <c r="C2685" s="352">
        <v>299.64999999999998</v>
      </c>
      <c r="D2685" s="351">
        <f t="shared" si="44"/>
        <v>1.1651011560693638</v>
      </c>
      <c r="E2685" s="353">
        <v>2.173913043478185E-3</v>
      </c>
    </row>
    <row r="2686" spans="2:5">
      <c r="B2686" s="375">
        <v>37749</v>
      </c>
      <c r="C2686" s="352">
        <v>138.4</v>
      </c>
      <c r="D2686" s="351">
        <f t="shared" si="44"/>
        <v>-0.53912753912753908</v>
      </c>
      <c r="E2686" s="353">
        <v>2.1723388848661216E-3</v>
      </c>
    </row>
    <row r="2687" spans="2:5">
      <c r="B2687" s="375">
        <v>40505</v>
      </c>
      <c r="C2687" s="352">
        <v>300.3</v>
      </c>
      <c r="D2687" s="351">
        <f t="shared" si="44"/>
        <v>-0.64893617021276584</v>
      </c>
      <c r="E2687" s="353">
        <v>2.1691973969632378E-3</v>
      </c>
    </row>
    <row r="2688" spans="2:5">
      <c r="B2688" s="375">
        <v>42766</v>
      </c>
      <c r="C2688" s="352">
        <v>855.4</v>
      </c>
      <c r="D2688" s="351">
        <f t="shared" si="44"/>
        <v>-0.63010529502064816</v>
      </c>
      <c r="E2688" s="353">
        <v>2.1674184289145601E-3</v>
      </c>
    </row>
    <row r="2689" spans="2:5">
      <c r="B2689" s="375">
        <v>44610</v>
      </c>
      <c r="C2689" s="352">
        <v>2312.5500000000002</v>
      </c>
      <c r="D2689" s="351">
        <f t="shared" si="44"/>
        <v>2.8074153107495371E-2</v>
      </c>
      <c r="E2689" s="353">
        <v>2.1668002860176375E-3</v>
      </c>
    </row>
    <row r="2690" spans="2:5">
      <c r="B2690" s="375">
        <v>45754</v>
      </c>
      <c r="C2690" s="352">
        <v>2249.4</v>
      </c>
      <c r="D2690" s="351">
        <f t="shared" si="44"/>
        <v>1.5522210245645887</v>
      </c>
      <c r="E2690" s="353">
        <v>2.160789467822017E-3</v>
      </c>
    </row>
    <row r="2691" spans="2:5">
      <c r="B2691" s="375">
        <v>42538</v>
      </c>
      <c r="C2691" s="352">
        <v>881.35</v>
      </c>
      <c r="D2691" s="351">
        <f t="shared" si="44"/>
        <v>-0.62758810107326968</v>
      </c>
      <c r="E2691" s="353">
        <v>2.1604411848314027E-3</v>
      </c>
    </row>
    <row r="2692" spans="2:5">
      <c r="B2692" s="375">
        <v>45763</v>
      </c>
      <c r="C2692" s="352">
        <v>2366.6</v>
      </c>
      <c r="D2692" s="351">
        <f t="shared" si="44"/>
        <v>0.35917757868136907</v>
      </c>
      <c r="E2692" s="353">
        <v>2.1596442938809695E-3</v>
      </c>
    </row>
    <row r="2693" spans="2:5">
      <c r="B2693" s="375">
        <v>43682</v>
      </c>
      <c r="C2693" s="352">
        <v>1741.2</v>
      </c>
      <c r="D2693" s="351">
        <f t="shared" si="44"/>
        <v>2.1201505241465823</v>
      </c>
      <c r="E2693" s="353">
        <v>2.158335491668825E-3</v>
      </c>
    </row>
    <row r="2694" spans="2:5">
      <c r="B2694" s="375">
        <v>41626</v>
      </c>
      <c r="C2694" s="352">
        <v>558.04999999999995</v>
      </c>
      <c r="D2694" s="351">
        <f t="shared" si="44"/>
        <v>2.4278255528255523</v>
      </c>
      <c r="E2694" s="353">
        <v>2.154978899164823E-3</v>
      </c>
    </row>
    <row r="2695" spans="2:5">
      <c r="B2695" s="375">
        <v>38531</v>
      </c>
      <c r="C2695" s="352">
        <v>162.80000000000001</v>
      </c>
      <c r="D2695" s="351">
        <f t="shared" si="44"/>
        <v>-2.1452650934722299E-3</v>
      </c>
      <c r="E2695" s="353">
        <v>2.1545090797169763E-3</v>
      </c>
    </row>
    <row r="2696" spans="2:5">
      <c r="B2696" s="375">
        <v>38539</v>
      </c>
      <c r="C2696" s="352">
        <v>163.15</v>
      </c>
      <c r="D2696" s="351">
        <f t="shared" si="44"/>
        <v>-0.41700911202429874</v>
      </c>
      <c r="E2696" s="353">
        <v>2.1498771498771148E-3</v>
      </c>
    </row>
    <row r="2697" spans="2:5">
      <c r="B2697" s="375">
        <v>38847</v>
      </c>
      <c r="C2697" s="352">
        <v>279.85000000000002</v>
      </c>
      <c r="D2697" s="351">
        <f t="shared" ref="D2697:D2760" si="45">(C2697-C2698)/C2698</f>
        <v>-0.88796813386977325</v>
      </c>
      <c r="E2697" s="353">
        <v>2.1486123545211198E-3</v>
      </c>
    </row>
    <row r="2698" spans="2:5">
      <c r="B2698" s="375">
        <v>45037</v>
      </c>
      <c r="C2698" s="352">
        <v>2497.9499999999998</v>
      </c>
      <c r="D2698" s="351">
        <f t="shared" si="45"/>
        <v>6.800205224678256E-2</v>
      </c>
      <c r="E2698" s="353">
        <v>2.1463532054882086E-3</v>
      </c>
    </row>
    <row r="2699" spans="2:5">
      <c r="B2699" s="375">
        <v>45649</v>
      </c>
      <c r="C2699" s="352">
        <v>2338.9</v>
      </c>
      <c r="D2699" s="351">
        <f t="shared" si="45"/>
        <v>11.49746192893401</v>
      </c>
      <c r="E2699" s="353">
        <v>2.1423368610480309E-3</v>
      </c>
    </row>
    <row r="2700" spans="2:5">
      <c r="B2700" s="375">
        <v>37456</v>
      </c>
      <c r="C2700" s="352">
        <v>187.15</v>
      </c>
      <c r="D2700" s="351">
        <f t="shared" si="45"/>
        <v>-0.76540269507991232</v>
      </c>
      <c r="E2700" s="353">
        <v>2.1419009370816904E-3</v>
      </c>
    </row>
    <row r="2701" spans="2:5">
      <c r="B2701" s="375">
        <v>41985</v>
      </c>
      <c r="C2701" s="352">
        <v>797.75</v>
      </c>
      <c r="D2701" s="351">
        <f t="shared" si="45"/>
        <v>-0.67644792342634652</v>
      </c>
      <c r="E2701" s="353">
        <v>2.135544249733114E-3</v>
      </c>
    </row>
    <row r="2702" spans="2:5">
      <c r="B2702" s="375">
        <v>45198</v>
      </c>
      <c r="C2702" s="352">
        <v>2465.6</v>
      </c>
      <c r="D2702" s="351">
        <f t="shared" si="45"/>
        <v>3.9022334597555795E-2</v>
      </c>
      <c r="E2702" s="353">
        <v>2.1338427459507794E-3</v>
      </c>
    </row>
    <row r="2703" spans="2:5">
      <c r="B2703" s="375">
        <v>45672</v>
      </c>
      <c r="C2703" s="352">
        <v>2373</v>
      </c>
      <c r="D2703" s="351">
        <f t="shared" si="45"/>
        <v>8.1816598955310518</v>
      </c>
      <c r="E2703" s="353">
        <v>2.1326463818915867E-3</v>
      </c>
    </row>
    <row r="2704" spans="2:5">
      <c r="B2704" s="375">
        <v>38792</v>
      </c>
      <c r="C2704" s="352">
        <v>258.45</v>
      </c>
      <c r="D2704" s="351">
        <f t="shared" si="45"/>
        <v>9.8852040816326536E-2</v>
      </c>
      <c r="E2704" s="353">
        <v>2.1326095385808897E-3</v>
      </c>
    </row>
    <row r="2705" spans="2:5">
      <c r="B2705" s="375">
        <v>39591</v>
      </c>
      <c r="C2705" s="352">
        <v>235.2</v>
      </c>
      <c r="D2705" s="351">
        <f t="shared" si="45"/>
        <v>-0.86848579736076936</v>
      </c>
      <c r="E2705" s="353">
        <v>2.1303792074989351E-3</v>
      </c>
    </row>
    <row r="2706" spans="2:5">
      <c r="B2706" s="375">
        <v>43468</v>
      </c>
      <c r="C2706" s="352">
        <v>1788.4</v>
      </c>
      <c r="D2706" s="351">
        <f t="shared" si="45"/>
        <v>5.8983606557377053</v>
      </c>
      <c r="E2706" s="353">
        <v>2.1293287011095942E-3</v>
      </c>
    </row>
    <row r="2707" spans="2:5">
      <c r="B2707" s="375">
        <v>39857</v>
      </c>
      <c r="C2707" s="352">
        <v>259.25</v>
      </c>
      <c r="D2707" s="351">
        <f t="shared" si="45"/>
        <v>-0.90704886881072744</v>
      </c>
      <c r="E2707" s="353">
        <v>2.1260146888288033E-3</v>
      </c>
    </row>
    <row r="2708" spans="2:5">
      <c r="B2708" s="375">
        <v>45579</v>
      </c>
      <c r="C2708" s="352">
        <v>2789.1</v>
      </c>
      <c r="D2708" s="351">
        <f t="shared" si="45"/>
        <v>2.467089315681521</v>
      </c>
      <c r="E2708" s="353">
        <v>2.1198620293188027E-3</v>
      </c>
    </row>
    <row r="2709" spans="2:5">
      <c r="B2709" s="375">
        <v>42311</v>
      </c>
      <c r="C2709" s="352">
        <v>804.45</v>
      </c>
      <c r="D2709" s="351">
        <f t="shared" si="45"/>
        <v>-0.60949976942307227</v>
      </c>
      <c r="E2709" s="353">
        <v>2.1177203363438746E-3</v>
      </c>
    </row>
    <row r="2710" spans="2:5">
      <c r="B2710" s="375">
        <v>44139</v>
      </c>
      <c r="C2710" s="352">
        <v>2060.0500000000002</v>
      </c>
      <c r="D2710" s="351">
        <f t="shared" si="45"/>
        <v>-9.5537066713498514E-2</v>
      </c>
      <c r="E2710" s="353">
        <v>2.1160675195798823E-3</v>
      </c>
    </row>
    <row r="2711" spans="2:5">
      <c r="B2711" s="375">
        <v>44552</v>
      </c>
      <c r="C2711" s="352">
        <v>2277.65</v>
      </c>
      <c r="D2711" s="351">
        <f t="shared" si="45"/>
        <v>0.62660239242992333</v>
      </c>
      <c r="E2711" s="353">
        <v>2.1118859581583395E-3</v>
      </c>
    </row>
    <row r="2712" spans="2:5">
      <c r="B2712" s="375">
        <v>43130</v>
      </c>
      <c r="C2712" s="352">
        <v>1400.25</v>
      </c>
      <c r="D2712" s="351">
        <f t="shared" si="45"/>
        <v>3.5213109460768486</v>
      </c>
      <c r="E2712" s="353">
        <v>2.1112144850783982E-3</v>
      </c>
    </row>
    <row r="2713" spans="2:5">
      <c r="B2713" s="375">
        <v>40452</v>
      </c>
      <c r="C2713" s="352">
        <v>309.7</v>
      </c>
      <c r="D2713" s="351">
        <f t="shared" si="45"/>
        <v>0.18070911170415546</v>
      </c>
      <c r="E2713" s="353">
        <v>2.1032195437630714E-3</v>
      </c>
    </row>
    <row r="2714" spans="2:5">
      <c r="B2714" s="375">
        <v>40381</v>
      </c>
      <c r="C2714" s="352">
        <v>262.3</v>
      </c>
      <c r="D2714" s="351">
        <f t="shared" si="45"/>
        <v>-0.8914949946223214</v>
      </c>
      <c r="E2714" s="353">
        <v>2.1012416427889642E-3</v>
      </c>
    </row>
    <row r="2715" spans="2:5">
      <c r="B2715" s="375">
        <v>44393</v>
      </c>
      <c r="C2715" s="352">
        <v>2417.4</v>
      </c>
      <c r="D2715" s="351">
        <f t="shared" si="45"/>
        <v>4.610769409307184</v>
      </c>
      <c r="E2715" s="353">
        <v>2.0933944079425384E-3</v>
      </c>
    </row>
    <row r="2716" spans="2:5">
      <c r="B2716" s="375">
        <v>41037</v>
      </c>
      <c r="C2716" s="352">
        <v>430.85</v>
      </c>
      <c r="D2716" s="351">
        <f t="shared" si="45"/>
        <v>-0.82931563830840849</v>
      </c>
      <c r="E2716" s="353">
        <v>2.0932666589139064E-3</v>
      </c>
    </row>
    <row r="2717" spans="2:5">
      <c r="B2717" s="375">
        <v>44862</v>
      </c>
      <c r="C2717" s="352">
        <v>2524.25</v>
      </c>
      <c r="D2717" s="351">
        <f t="shared" si="45"/>
        <v>10.603079751781198</v>
      </c>
      <c r="E2717" s="353">
        <v>2.0841603811036125E-3</v>
      </c>
    </row>
    <row r="2718" spans="2:5">
      <c r="B2718" s="375">
        <v>39337</v>
      </c>
      <c r="C2718" s="352">
        <v>217.55</v>
      </c>
      <c r="D2718" s="351">
        <f t="shared" si="45"/>
        <v>-0.18398349587396851</v>
      </c>
      <c r="E2718" s="353">
        <v>2.0727775218793969E-3</v>
      </c>
    </row>
    <row r="2719" spans="2:5">
      <c r="B2719" s="375">
        <v>39993</v>
      </c>
      <c r="C2719" s="352">
        <v>266.60000000000002</v>
      </c>
      <c r="D2719" s="351">
        <f t="shared" si="45"/>
        <v>-5.6232427366439464E-4</v>
      </c>
      <c r="E2719" s="353">
        <v>2.0672805863559906E-3</v>
      </c>
    </row>
    <row r="2720" spans="2:5">
      <c r="B2720" s="375">
        <v>40011</v>
      </c>
      <c r="C2720" s="352">
        <v>266.75</v>
      </c>
      <c r="D2720" s="351">
        <f t="shared" si="45"/>
        <v>-0.66766336510309598</v>
      </c>
      <c r="E2720" s="353">
        <v>2.0661157024793818E-3</v>
      </c>
    </row>
    <row r="2721" spans="2:5">
      <c r="B2721" s="375">
        <v>42313</v>
      </c>
      <c r="C2721" s="352">
        <v>802.65</v>
      </c>
      <c r="D2721" s="351">
        <f t="shared" si="45"/>
        <v>-0.67687198067632848</v>
      </c>
      <c r="E2721" s="353">
        <v>2.0599250936329306E-3</v>
      </c>
    </row>
    <row r="2722" spans="2:5">
      <c r="B2722" s="375">
        <v>45230</v>
      </c>
      <c r="C2722" s="352">
        <v>2484</v>
      </c>
      <c r="D2722" s="351">
        <f t="shared" si="45"/>
        <v>13.513584574934267</v>
      </c>
      <c r="E2722" s="353">
        <v>2.0573641534551248E-3</v>
      </c>
    </row>
    <row r="2723" spans="2:5">
      <c r="B2723" s="375">
        <v>37652</v>
      </c>
      <c r="C2723" s="352">
        <v>171.15</v>
      </c>
      <c r="D2723" s="351">
        <f t="shared" si="45"/>
        <v>-0.36493506493506489</v>
      </c>
      <c r="E2723" s="353">
        <v>2.0491803278688192E-3</v>
      </c>
    </row>
    <row r="2724" spans="2:5">
      <c r="B2724" s="375">
        <v>40050</v>
      </c>
      <c r="C2724" s="352">
        <v>269.5</v>
      </c>
      <c r="D2724" s="351">
        <f t="shared" si="45"/>
        <v>-0.89867659222497931</v>
      </c>
      <c r="E2724" s="353">
        <v>2.044989775051167E-3</v>
      </c>
    </row>
    <row r="2725" spans="2:5">
      <c r="B2725" s="375">
        <v>45898</v>
      </c>
      <c r="C2725" s="352">
        <v>2659.8</v>
      </c>
      <c r="D2725" s="351">
        <f t="shared" si="45"/>
        <v>2.5950530512941814</v>
      </c>
      <c r="E2725" s="353">
        <v>2.0343580470163092E-3</v>
      </c>
    </row>
    <row r="2726" spans="2:5">
      <c r="B2726" s="375">
        <v>41946</v>
      </c>
      <c r="C2726" s="352">
        <v>739.85</v>
      </c>
      <c r="D2726" s="351">
        <f t="shared" si="45"/>
        <v>2.7432329876043511</v>
      </c>
      <c r="E2726" s="353">
        <v>2.0315568497325117E-3</v>
      </c>
    </row>
    <row r="2727" spans="2:5">
      <c r="B2727" s="375">
        <v>37078</v>
      </c>
      <c r="C2727" s="352">
        <v>197.65</v>
      </c>
      <c r="D2727" s="351">
        <f t="shared" si="45"/>
        <v>-0.75790053895149434</v>
      </c>
      <c r="E2727" s="353">
        <v>2.0278833967047184E-3</v>
      </c>
    </row>
    <row r="2728" spans="2:5">
      <c r="B2728" s="375">
        <v>42278</v>
      </c>
      <c r="C2728" s="352">
        <v>816.4</v>
      </c>
      <c r="D2728" s="351">
        <f t="shared" si="45"/>
        <v>-0.65336277173913038</v>
      </c>
      <c r="E2728" s="353">
        <v>2.0251610923595915E-3</v>
      </c>
    </row>
    <row r="2729" spans="2:5">
      <c r="B2729" s="375">
        <v>45792</v>
      </c>
      <c r="C2729" s="352">
        <v>2355.1999999999998</v>
      </c>
      <c r="D2729" s="351">
        <f t="shared" si="45"/>
        <v>-4.859086491739553E-3</v>
      </c>
      <c r="E2729" s="353">
        <v>1.9995745586044748E-3</v>
      </c>
    </row>
    <row r="2730" spans="2:5">
      <c r="B2730" s="375">
        <v>45806</v>
      </c>
      <c r="C2730" s="352">
        <v>2366.6999999999998</v>
      </c>
      <c r="D2730" s="351">
        <f t="shared" si="45"/>
        <v>-0.16108679084770405</v>
      </c>
      <c r="E2730" s="353">
        <v>1.98983911939027E-3</v>
      </c>
    </row>
    <row r="2731" spans="2:5">
      <c r="B2731" s="375">
        <v>45530</v>
      </c>
      <c r="C2731" s="352">
        <v>2821.15</v>
      </c>
      <c r="D2731" s="351">
        <f t="shared" si="45"/>
        <v>0.26483445044721932</v>
      </c>
      <c r="E2731" s="353">
        <v>1.9711606762324841E-3</v>
      </c>
    </row>
    <row r="2732" spans="2:5">
      <c r="B2732" s="375">
        <v>45412</v>
      </c>
      <c r="C2732" s="352">
        <v>2230.4499999999998</v>
      </c>
      <c r="D2732" s="351">
        <f t="shared" si="45"/>
        <v>-0.11356410460217789</v>
      </c>
      <c r="E2732" s="353">
        <v>1.9540901127532047E-3</v>
      </c>
    </row>
    <row r="2733" spans="2:5">
      <c r="B2733" s="375">
        <v>45209</v>
      </c>
      <c r="C2733" s="352">
        <v>2516.1999999999998</v>
      </c>
      <c r="D2733" s="351">
        <f t="shared" si="45"/>
        <v>18.596573208722738</v>
      </c>
      <c r="E2733" s="353">
        <v>1.9511806634012806E-3</v>
      </c>
    </row>
    <row r="2734" spans="2:5">
      <c r="B2734" s="375">
        <v>38160</v>
      </c>
      <c r="C2734" s="352">
        <v>128.4</v>
      </c>
      <c r="D2734" s="351">
        <f t="shared" si="45"/>
        <v>-0.37503042102701378</v>
      </c>
      <c r="E2734" s="353">
        <v>1.9508388607101053E-3</v>
      </c>
    </row>
    <row r="2735" spans="2:5">
      <c r="B2735" s="375">
        <v>39406</v>
      </c>
      <c r="C2735" s="352">
        <v>205.45</v>
      </c>
      <c r="D2735" s="351">
        <f t="shared" si="45"/>
        <v>-0.83003102378490168</v>
      </c>
      <c r="E2735" s="353">
        <v>1.950743721043537E-3</v>
      </c>
    </row>
    <row r="2736" spans="2:5">
      <c r="B2736" s="375">
        <v>42985</v>
      </c>
      <c r="C2736" s="352">
        <v>1208.75</v>
      </c>
      <c r="D2736" s="351">
        <f t="shared" si="45"/>
        <v>2.8966795615731784</v>
      </c>
      <c r="E2736" s="353">
        <v>1.9479442970821526E-3</v>
      </c>
    </row>
    <row r="2737" spans="2:5">
      <c r="B2737" s="375">
        <v>40683</v>
      </c>
      <c r="C2737" s="352">
        <v>310.2</v>
      </c>
      <c r="D2737" s="351">
        <f t="shared" si="45"/>
        <v>-0.86521247936038936</v>
      </c>
      <c r="E2737" s="353">
        <v>1.9379844961239206E-3</v>
      </c>
    </row>
    <row r="2738" spans="2:5">
      <c r="B2738" s="375">
        <v>44557</v>
      </c>
      <c r="C2738" s="352">
        <v>2301.4</v>
      </c>
      <c r="D2738" s="351">
        <f t="shared" si="45"/>
        <v>-4.5022615046267478E-2</v>
      </c>
      <c r="E2738" s="353">
        <v>1.9373517055226597E-3</v>
      </c>
    </row>
    <row r="2739" spans="2:5">
      <c r="B2739" s="375">
        <v>44294</v>
      </c>
      <c r="C2739" s="352">
        <v>2409.9</v>
      </c>
      <c r="D2739" s="351">
        <f t="shared" si="45"/>
        <v>-3.263487475915211E-2</v>
      </c>
      <c r="E2739" s="353">
        <v>1.9332709697537018E-3</v>
      </c>
    </row>
    <row r="2740" spans="2:5">
      <c r="B2740" s="375">
        <v>45246</v>
      </c>
      <c r="C2740" s="352">
        <v>2491.1999999999998</v>
      </c>
      <c r="D2740" s="351">
        <f t="shared" si="45"/>
        <v>-0.14219306853984823</v>
      </c>
      <c r="E2740" s="353">
        <v>1.9305019305018206E-3</v>
      </c>
    </row>
    <row r="2741" spans="2:5">
      <c r="B2741" s="375">
        <v>45546</v>
      </c>
      <c r="C2741" s="352">
        <v>2904.15</v>
      </c>
      <c r="D2741" s="351">
        <f t="shared" si="45"/>
        <v>0.15537476129853603</v>
      </c>
      <c r="E2741" s="353">
        <v>1.9147174498034161E-3</v>
      </c>
    </row>
    <row r="2742" spans="2:5">
      <c r="B2742" s="375">
        <v>44875</v>
      </c>
      <c r="C2742" s="352">
        <v>2513.6</v>
      </c>
      <c r="D2742" s="351">
        <f t="shared" si="45"/>
        <v>-4.9714566557029979E-2</v>
      </c>
      <c r="E2742" s="353">
        <v>1.9132653061223401E-3</v>
      </c>
    </row>
    <row r="2743" spans="2:5">
      <c r="B2743" s="375">
        <v>44480</v>
      </c>
      <c r="C2743" s="352">
        <v>2645.1</v>
      </c>
      <c r="D2743" s="351">
        <f t="shared" si="45"/>
        <v>0.20171732315660351</v>
      </c>
      <c r="E2743" s="353">
        <v>1.9128425597999003E-3</v>
      </c>
    </row>
    <row r="2744" spans="2:5">
      <c r="B2744" s="375">
        <v>44260</v>
      </c>
      <c r="C2744" s="352">
        <v>2201.1</v>
      </c>
      <c r="D2744" s="351">
        <f t="shared" si="45"/>
        <v>0.23362757461118111</v>
      </c>
      <c r="E2744" s="353">
        <v>1.9117847876552495E-3</v>
      </c>
    </row>
    <row r="2745" spans="2:5">
      <c r="B2745" s="375">
        <v>43615</v>
      </c>
      <c r="C2745" s="352">
        <v>1784.25</v>
      </c>
      <c r="D2745" s="351">
        <f t="shared" si="45"/>
        <v>-0.16491154170176914</v>
      </c>
      <c r="E2745" s="353">
        <v>1.9092006626049869E-3</v>
      </c>
    </row>
    <row r="2746" spans="2:5">
      <c r="B2746" s="375">
        <v>44145</v>
      </c>
      <c r="C2746" s="352">
        <v>2136.6</v>
      </c>
      <c r="D2746" s="351">
        <f t="shared" si="45"/>
        <v>12.48437993057747</v>
      </c>
      <c r="E2746" s="353">
        <v>1.8991348385734106E-3</v>
      </c>
    </row>
    <row r="2747" spans="2:5">
      <c r="B2747" s="375">
        <v>38051</v>
      </c>
      <c r="C2747" s="352">
        <v>158.44999999999999</v>
      </c>
      <c r="D2747" s="351">
        <f t="shared" si="45"/>
        <v>0.19856278366111954</v>
      </c>
      <c r="E2747" s="353">
        <v>1.8969332911791524E-3</v>
      </c>
    </row>
    <row r="2748" spans="2:5">
      <c r="B2748" s="375">
        <v>38443</v>
      </c>
      <c r="C2748" s="352">
        <v>132.19999999999999</v>
      </c>
      <c r="D2748" s="351">
        <f t="shared" si="45"/>
        <v>-0.16671919319256234</v>
      </c>
      <c r="E2748" s="353">
        <v>1.8946570670708603E-3</v>
      </c>
    </row>
    <row r="2749" spans="2:5">
      <c r="B2749" s="375">
        <v>38541</v>
      </c>
      <c r="C2749" s="352">
        <v>158.65</v>
      </c>
      <c r="D2749" s="351">
        <f t="shared" si="45"/>
        <v>-0.87531926598294618</v>
      </c>
      <c r="E2749" s="353">
        <v>1.8945374171140598E-3</v>
      </c>
    </row>
    <row r="2750" spans="2:5">
      <c r="B2750" s="375">
        <v>43033</v>
      </c>
      <c r="C2750" s="352">
        <v>1272.45</v>
      </c>
      <c r="D2750" s="351">
        <f t="shared" si="45"/>
        <v>-0.27296880356530684</v>
      </c>
      <c r="E2750" s="353">
        <v>1.8896893823078548E-3</v>
      </c>
    </row>
    <row r="2751" spans="2:5">
      <c r="B2751" s="375">
        <v>43487</v>
      </c>
      <c r="C2751" s="352">
        <v>1750.2</v>
      </c>
      <c r="D2751" s="351">
        <f t="shared" si="45"/>
        <v>-0.25940971120279277</v>
      </c>
      <c r="E2751" s="353">
        <v>1.8890606216726512E-3</v>
      </c>
    </row>
    <row r="2752" spans="2:5">
      <c r="B2752" s="375">
        <v>44350</v>
      </c>
      <c r="C2752" s="352">
        <v>2363.25</v>
      </c>
      <c r="D2752" s="351">
        <f t="shared" si="45"/>
        <v>-0.15426045879111053</v>
      </c>
      <c r="E2752" s="353">
        <v>1.8865524843139807E-3</v>
      </c>
    </row>
    <row r="2753" spans="2:5">
      <c r="B2753" s="375">
        <v>45538</v>
      </c>
      <c r="C2753" s="352">
        <v>2794.3</v>
      </c>
      <c r="D2753" s="351">
        <f t="shared" si="45"/>
        <v>12.124941286989197</v>
      </c>
      <c r="E2753" s="353">
        <v>1.8823613775299831E-3</v>
      </c>
    </row>
    <row r="2754" spans="2:5">
      <c r="B2754" s="375">
        <v>39436</v>
      </c>
      <c r="C2754" s="352">
        <v>212.9</v>
      </c>
      <c r="D2754" s="351">
        <f t="shared" si="45"/>
        <v>0.14216738197424891</v>
      </c>
      <c r="E2754" s="353">
        <v>1.8823529411764973E-3</v>
      </c>
    </row>
    <row r="2755" spans="2:5">
      <c r="B2755" s="375">
        <v>37050</v>
      </c>
      <c r="C2755" s="352">
        <v>186.4</v>
      </c>
      <c r="D2755" s="351">
        <f t="shared" si="45"/>
        <v>-0.30121836925960638</v>
      </c>
      <c r="E2755" s="353">
        <v>1.8812147272238339E-3</v>
      </c>
    </row>
    <row r="2756" spans="2:5">
      <c r="B2756" s="375">
        <v>40357</v>
      </c>
      <c r="C2756" s="352">
        <v>266.75</v>
      </c>
      <c r="D2756" s="351">
        <f t="shared" si="45"/>
        <v>-0.16718701217608495</v>
      </c>
      <c r="E2756" s="353">
        <v>1.8779342723004694E-3</v>
      </c>
    </row>
    <row r="2757" spans="2:5">
      <c r="B2757" s="375">
        <v>40780</v>
      </c>
      <c r="C2757" s="352">
        <v>320.3</v>
      </c>
      <c r="D2757" s="351">
        <f t="shared" si="45"/>
        <v>0.71146139460325941</v>
      </c>
      <c r="E2757" s="353">
        <v>1.8767594619956921E-3</v>
      </c>
    </row>
    <row r="2758" spans="2:5">
      <c r="B2758" s="375">
        <v>39248</v>
      </c>
      <c r="C2758" s="352">
        <v>187.15</v>
      </c>
      <c r="D2758" s="351">
        <f t="shared" si="45"/>
        <v>-0.3007659256491686</v>
      </c>
      <c r="E2758" s="353">
        <v>1.8736616702355155E-3</v>
      </c>
    </row>
    <row r="2759" spans="2:5">
      <c r="B2759" s="375">
        <v>40059</v>
      </c>
      <c r="C2759" s="352">
        <v>267.64999999999998</v>
      </c>
      <c r="D2759" s="351">
        <f t="shared" si="45"/>
        <v>-0.89362716849154455</v>
      </c>
      <c r="E2759" s="353">
        <v>1.8716077110237696E-3</v>
      </c>
    </row>
    <row r="2760" spans="2:5">
      <c r="B2760" s="375">
        <v>44978</v>
      </c>
      <c r="C2760" s="352">
        <v>2516.15</v>
      </c>
      <c r="D2760" s="351">
        <f t="shared" si="45"/>
        <v>-5.0634821815986504E-2</v>
      </c>
      <c r="E2760" s="353">
        <v>1.8714288558403605E-3</v>
      </c>
    </row>
    <row r="2761" spans="2:5">
      <c r="B2761" s="375">
        <v>44781</v>
      </c>
      <c r="C2761" s="352">
        <v>2650.35</v>
      </c>
      <c r="D2761" s="351">
        <f t="shared" ref="D2761:D2824" si="46">(C2761-C2762)/C2762</f>
        <v>11.31575278810409</v>
      </c>
      <c r="E2761" s="353">
        <v>1.8711726014968692E-3</v>
      </c>
    </row>
    <row r="2762" spans="2:5">
      <c r="B2762" s="375">
        <v>37196</v>
      </c>
      <c r="C2762" s="352">
        <v>215.2</v>
      </c>
      <c r="D2762" s="351">
        <f t="shared" si="46"/>
        <v>-0.11330861145447055</v>
      </c>
      <c r="E2762" s="353">
        <v>1.8621973929235439E-3</v>
      </c>
    </row>
    <row r="2763" spans="2:5">
      <c r="B2763" s="375">
        <v>38904</v>
      </c>
      <c r="C2763" s="352">
        <v>242.7</v>
      </c>
      <c r="D2763" s="351">
        <f t="shared" si="46"/>
        <v>-0.71969740717214303</v>
      </c>
      <c r="E2763" s="353">
        <v>1.8575851393188385E-3</v>
      </c>
    </row>
    <row r="2764" spans="2:5">
      <c r="B2764" s="375">
        <v>42366</v>
      </c>
      <c r="C2764" s="352">
        <v>865.85</v>
      </c>
      <c r="D2764" s="351">
        <f t="shared" si="46"/>
        <v>-0.48580675812102858</v>
      </c>
      <c r="E2764" s="353">
        <v>1.8513161700896995E-3</v>
      </c>
    </row>
    <row r="2765" spans="2:5">
      <c r="B2765" s="375">
        <v>43552</v>
      </c>
      <c r="C2765" s="352">
        <v>1683.9</v>
      </c>
      <c r="D2765" s="351">
        <f t="shared" si="46"/>
        <v>-0.22733842659508563</v>
      </c>
      <c r="E2765" s="353">
        <v>1.8443598286531037E-3</v>
      </c>
    </row>
    <row r="2766" spans="2:5">
      <c r="B2766" s="375">
        <v>43770</v>
      </c>
      <c r="C2766" s="352">
        <v>2179.35</v>
      </c>
      <c r="D2766" s="351">
        <f t="shared" si="46"/>
        <v>12.309007633587786</v>
      </c>
      <c r="E2766" s="353">
        <v>1.8387845634035903E-3</v>
      </c>
    </row>
    <row r="2767" spans="2:5">
      <c r="B2767" s="375">
        <v>37581</v>
      </c>
      <c r="C2767" s="352">
        <v>163.75</v>
      </c>
      <c r="D2767" s="351">
        <f t="shared" si="46"/>
        <v>-0.90915899256629318</v>
      </c>
      <c r="E2767" s="353">
        <v>1.8354236769655026E-3</v>
      </c>
    </row>
    <row r="2768" spans="2:5">
      <c r="B2768" s="375">
        <v>43500</v>
      </c>
      <c r="C2768" s="352">
        <v>1802.6</v>
      </c>
      <c r="D2768" s="351">
        <f t="shared" si="46"/>
        <v>0.94036598493003221</v>
      </c>
      <c r="E2768" s="353">
        <v>1.8340465736675121E-3</v>
      </c>
    </row>
    <row r="2769" spans="2:5">
      <c r="B2769" s="375">
        <v>42200</v>
      </c>
      <c r="C2769" s="352">
        <v>929</v>
      </c>
      <c r="D2769" s="351">
        <f t="shared" si="46"/>
        <v>-0.60522681398066502</v>
      </c>
      <c r="E2769" s="353">
        <v>1.8332794133506369E-3</v>
      </c>
    </row>
    <row r="2770" spans="2:5">
      <c r="B2770" s="375">
        <v>44712</v>
      </c>
      <c r="C2770" s="352">
        <v>2353.25</v>
      </c>
      <c r="D2770" s="351">
        <f t="shared" si="46"/>
        <v>13.318527532704595</v>
      </c>
      <c r="E2770" s="353">
        <v>1.8306051640095285E-3</v>
      </c>
    </row>
    <row r="2771" spans="2:5">
      <c r="B2771" s="375">
        <v>38560</v>
      </c>
      <c r="C2771" s="352">
        <v>164.35</v>
      </c>
      <c r="D2771" s="351">
        <f t="shared" si="46"/>
        <v>-0.70011860231730672</v>
      </c>
      <c r="E2771" s="353">
        <v>1.828710758914861E-3</v>
      </c>
    </row>
    <row r="2772" spans="2:5">
      <c r="B2772" s="375">
        <v>41166</v>
      </c>
      <c r="C2772" s="352">
        <v>548.04999999999995</v>
      </c>
      <c r="D2772" s="351">
        <f t="shared" si="46"/>
        <v>2.994533527696793</v>
      </c>
      <c r="E2772" s="353">
        <v>1.8279864729001008E-3</v>
      </c>
    </row>
    <row r="2773" spans="2:5">
      <c r="B2773" s="375">
        <v>38139</v>
      </c>
      <c r="C2773" s="352">
        <v>137.19999999999999</v>
      </c>
      <c r="D2773" s="351">
        <f t="shared" si="46"/>
        <v>-0.9231351018235805</v>
      </c>
      <c r="E2773" s="353">
        <v>1.8254837531945967E-3</v>
      </c>
    </row>
    <row r="2774" spans="2:5">
      <c r="B2774" s="375">
        <v>43472</v>
      </c>
      <c r="C2774" s="352">
        <v>1784.95</v>
      </c>
      <c r="D2774" s="351">
        <f t="shared" si="46"/>
        <v>7.1041997729852442</v>
      </c>
      <c r="E2774" s="353">
        <v>1.8241005780995677E-3</v>
      </c>
    </row>
    <row r="2775" spans="2:5">
      <c r="B2775" s="375">
        <v>39505</v>
      </c>
      <c r="C2775" s="352">
        <v>220.25</v>
      </c>
      <c r="D2775" s="351">
        <f t="shared" si="46"/>
        <v>-0.63661112027718203</v>
      </c>
      <c r="E2775" s="353">
        <v>1.8194223334091686E-3</v>
      </c>
    </row>
    <row r="2776" spans="2:5">
      <c r="B2776" s="375">
        <v>41565</v>
      </c>
      <c r="C2776" s="352">
        <v>606.1</v>
      </c>
      <c r="D2776" s="351">
        <f t="shared" si="46"/>
        <v>-0.76865087695860457</v>
      </c>
      <c r="E2776" s="353">
        <v>1.8181818181818557E-3</v>
      </c>
    </row>
    <row r="2777" spans="2:5">
      <c r="B2777" s="375">
        <v>44900</v>
      </c>
      <c r="C2777" s="352">
        <v>2619.85</v>
      </c>
      <c r="D2777" s="351">
        <f t="shared" si="46"/>
        <v>0.17067339916886357</v>
      </c>
      <c r="E2777" s="353">
        <v>1.8163741348323199E-3</v>
      </c>
    </row>
    <row r="2778" spans="2:5">
      <c r="B2778" s="375">
        <v>45749</v>
      </c>
      <c r="C2778" s="352">
        <v>2237.9</v>
      </c>
      <c r="D2778" s="351">
        <f t="shared" si="46"/>
        <v>12.489451476793249</v>
      </c>
      <c r="E2778" s="353">
        <v>1.8130134073461432E-3</v>
      </c>
    </row>
    <row r="2779" spans="2:5">
      <c r="B2779" s="375">
        <v>38387</v>
      </c>
      <c r="C2779" s="352">
        <v>165.9</v>
      </c>
      <c r="D2779" s="351">
        <f t="shared" si="46"/>
        <v>-0.81270110076206603</v>
      </c>
      <c r="E2779" s="353">
        <v>1.8115942028986195E-3</v>
      </c>
    </row>
    <row r="2780" spans="2:5">
      <c r="B2780" s="375">
        <v>42486</v>
      </c>
      <c r="C2780" s="352">
        <v>885.75</v>
      </c>
      <c r="D2780" s="351">
        <f t="shared" si="46"/>
        <v>2.5324027916251248</v>
      </c>
      <c r="E2780" s="353">
        <v>1.8096476842165048E-3</v>
      </c>
    </row>
    <row r="2781" spans="2:5">
      <c r="B2781" s="375">
        <v>39814</v>
      </c>
      <c r="C2781" s="352">
        <v>250.75</v>
      </c>
      <c r="D2781" s="351">
        <f t="shared" si="46"/>
        <v>-0.90649587947943466</v>
      </c>
      <c r="E2781" s="353">
        <v>1.7978425888932825E-3</v>
      </c>
    </row>
    <row r="2782" spans="2:5">
      <c r="B2782" s="375">
        <v>45124</v>
      </c>
      <c r="C2782" s="352">
        <v>2681.7</v>
      </c>
      <c r="D2782" s="351">
        <f t="shared" si="46"/>
        <v>1.0383855275159624</v>
      </c>
      <c r="E2782" s="353">
        <v>1.7931189061973652E-3</v>
      </c>
    </row>
    <row r="2783" spans="2:5">
      <c r="B2783" s="375">
        <v>43180</v>
      </c>
      <c r="C2783" s="352">
        <v>1315.6</v>
      </c>
      <c r="D2783" s="351">
        <f t="shared" si="46"/>
        <v>3.2493540051679579</v>
      </c>
      <c r="E2783" s="353">
        <v>1.789453645535815E-3</v>
      </c>
    </row>
    <row r="2784" spans="2:5">
      <c r="B2784" s="375">
        <v>40682</v>
      </c>
      <c r="C2784" s="352">
        <v>309.60000000000002</v>
      </c>
      <c r="D2784" s="351">
        <f t="shared" si="46"/>
        <v>-0.87696465118127453</v>
      </c>
      <c r="E2784" s="353">
        <v>1.7796473062611595E-3</v>
      </c>
    </row>
    <row r="2785" spans="2:5">
      <c r="B2785" s="375">
        <v>45274</v>
      </c>
      <c r="C2785" s="352">
        <v>2516.35</v>
      </c>
      <c r="D2785" s="351">
        <f t="shared" si="46"/>
        <v>3.2312930889524125</v>
      </c>
      <c r="E2785" s="353">
        <v>1.7715673394640781E-3</v>
      </c>
    </row>
    <row r="2786" spans="2:5">
      <c r="B2786" s="375">
        <v>41438</v>
      </c>
      <c r="C2786" s="352">
        <v>594.70000000000005</v>
      </c>
      <c r="D2786" s="351">
        <f t="shared" si="46"/>
        <v>-0.73098409969918354</v>
      </c>
      <c r="E2786" s="353">
        <v>1.7687189421377381E-3</v>
      </c>
    </row>
    <row r="2787" spans="2:5">
      <c r="B2787" s="375">
        <v>44054</v>
      </c>
      <c r="C2787" s="352">
        <v>2210.65</v>
      </c>
      <c r="D2787" s="351">
        <f t="shared" si="46"/>
        <v>1.4073287596645978</v>
      </c>
      <c r="E2787" s="353">
        <v>1.7673048600884065E-3</v>
      </c>
    </row>
    <row r="2788" spans="2:5">
      <c r="B2788" s="375">
        <v>42186</v>
      </c>
      <c r="C2788" s="352">
        <v>918.3</v>
      </c>
      <c r="D2788" s="351">
        <f t="shared" si="46"/>
        <v>2.50965029619721</v>
      </c>
      <c r="E2788" s="353">
        <v>1.7453910766880212E-3</v>
      </c>
    </row>
    <row r="2789" spans="2:5">
      <c r="B2789" s="375">
        <v>40074</v>
      </c>
      <c r="C2789" s="352">
        <v>261.64999999999998</v>
      </c>
      <c r="D2789" s="351">
        <f t="shared" si="46"/>
        <v>-0.89809748213346829</v>
      </c>
      <c r="E2789" s="353">
        <v>1.7228177641653471E-3</v>
      </c>
    </row>
    <row r="2790" spans="2:5">
      <c r="B2790" s="375">
        <v>45266</v>
      </c>
      <c r="C2790" s="352">
        <v>2567.65</v>
      </c>
      <c r="D2790" s="351">
        <f t="shared" si="46"/>
        <v>8.7314762175478489</v>
      </c>
      <c r="E2790" s="353">
        <v>1.7165707597776615E-3</v>
      </c>
    </row>
    <row r="2791" spans="2:5">
      <c r="B2791" s="375">
        <v>39825</v>
      </c>
      <c r="C2791" s="352">
        <v>263.85000000000002</v>
      </c>
      <c r="D2791" s="351">
        <f t="shared" si="46"/>
        <v>-0.88325221238938056</v>
      </c>
      <c r="E2791" s="353">
        <v>1.7084282460138403E-3</v>
      </c>
    </row>
    <row r="2792" spans="2:5">
      <c r="B2792" s="375">
        <v>44173</v>
      </c>
      <c r="C2792" s="352">
        <v>2260</v>
      </c>
      <c r="D2792" s="351">
        <f t="shared" si="46"/>
        <v>3.5367417995235392E-2</v>
      </c>
      <c r="E2792" s="353">
        <v>1.7064468231278544E-3</v>
      </c>
    </row>
    <row r="2793" spans="2:5">
      <c r="B2793" s="375">
        <v>44069</v>
      </c>
      <c r="C2793" s="352">
        <v>2182.8000000000002</v>
      </c>
      <c r="D2793" s="351">
        <f t="shared" si="46"/>
        <v>-2.8225447422313081E-2</v>
      </c>
      <c r="E2793" s="353">
        <v>1.6979486944152509E-3</v>
      </c>
    </row>
    <row r="2794" spans="2:5">
      <c r="B2794" s="375">
        <v>45737</v>
      </c>
      <c r="C2794" s="352">
        <v>2246.1999999999998</v>
      </c>
      <c r="D2794" s="351">
        <f t="shared" si="46"/>
        <v>1.0506687360204501</v>
      </c>
      <c r="E2794" s="353">
        <v>1.6946129147340915E-3</v>
      </c>
    </row>
    <row r="2795" spans="2:5">
      <c r="B2795" s="375">
        <v>42895</v>
      </c>
      <c r="C2795" s="352">
        <v>1095.3499999999999</v>
      </c>
      <c r="D2795" s="351">
        <f t="shared" si="46"/>
        <v>1.636856042368801</v>
      </c>
      <c r="E2795" s="353">
        <v>1.6918152720621024E-3</v>
      </c>
    </row>
    <row r="2796" spans="2:5">
      <c r="B2796" s="375">
        <v>41026</v>
      </c>
      <c r="C2796" s="352">
        <v>415.4</v>
      </c>
      <c r="D2796" s="351">
        <f t="shared" si="46"/>
        <v>-0.46212611679399196</v>
      </c>
      <c r="E2796" s="353">
        <v>1.6879672052085572E-3</v>
      </c>
    </row>
    <row r="2797" spans="2:5">
      <c r="B2797" s="375">
        <v>41954</v>
      </c>
      <c r="C2797" s="352">
        <v>772.3</v>
      </c>
      <c r="D2797" s="351">
        <f t="shared" si="46"/>
        <v>0.23538350795809004</v>
      </c>
      <c r="E2797" s="353">
        <v>1.6861219195848957E-3</v>
      </c>
    </row>
    <row r="2798" spans="2:5">
      <c r="B2798" s="375">
        <v>41824</v>
      </c>
      <c r="C2798" s="352">
        <v>625.15</v>
      </c>
      <c r="D2798" s="351">
        <f t="shared" si="46"/>
        <v>-0.76444988696307459</v>
      </c>
      <c r="E2798" s="353">
        <v>1.6824226886716144E-3</v>
      </c>
    </row>
    <row r="2799" spans="2:5">
      <c r="B2799" s="375">
        <v>44487</v>
      </c>
      <c r="C2799" s="352">
        <v>2654</v>
      </c>
      <c r="D2799" s="351">
        <f t="shared" si="46"/>
        <v>7.8836820083682007</v>
      </c>
      <c r="E2799" s="353">
        <v>1.6795304863089272E-3</v>
      </c>
    </row>
    <row r="2800" spans="2:5">
      <c r="B2800" s="375">
        <v>40527</v>
      </c>
      <c r="C2800" s="352">
        <v>298.75</v>
      </c>
      <c r="D2800" s="351">
        <f t="shared" si="46"/>
        <v>0.66018338427340939</v>
      </c>
      <c r="E2800" s="353">
        <v>1.6764459346186086E-3</v>
      </c>
    </row>
    <row r="2801" spans="2:5">
      <c r="B2801" s="375">
        <v>37624</v>
      </c>
      <c r="C2801" s="352">
        <v>179.95</v>
      </c>
      <c r="D2801" s="351">
        <f t="shared" si="46"/>
        <v>-0.92506298540404364</v>
      </c>
      <c r="E2801" s="353">
        <v>1.6699137211243136E-3</v>
      </c>
    </row>
    <row r="2802" spans="2:5">
      <c r="B2802" s="375">
        <v>45637</v>
      </c>
      <c r="C2802" s="352">
        <v>2401.35</v>
      </c>
      <c r="D2802" s="351">
        <f t="shared" si="46"/>
        <v>-7.0523117415958764E-2</v>
      </c>
      <c r="E2802" s="353">
        <v>1.6685089786639415E-3</v>
      </c>
    </row>
    <row r="2803" spans="2:5">
      <c r="B2803" s="375">
        <v>44824</v>
      </c>
      <c r="C2803" s="352">
        <v>2583.5500000000002</v>
      </c>
      <c r="D2803" s="351">
        <f t="shared" si="46"/>
        <v>13.321230598669624</v>
      </c>
      <c r="E2803" s="353">
        <v>1.667151303673619E-3</v>
      </c>
    </row>
    <row r="2804" spans="2:5">
      <c r="B2804" s="375">
        <v>37608</v>
      </c>
      <c r="C2804" s="352">
        <v>180.4</v>
      </c>
      <c r="D2804" s="351">
        <f t="shared" si="46"/>
        <v>-0.89656556390115238</v>
      </c>
      <c r="E2804" s="353">
        <v>1.6657412548584751E-3</v>
      </c>
    </row>
    <row r="2805" spans="2:5">
      <c r="B2805" s="375">
        <v>43683</v>
      </c>
      <c r="C2805" s="352">
        <v>1744.1</v>
      </c>
      <c r="D2805" s="351">
        <f t="shared" si="46"/>
        <v>0.92728880048621454</v>
      </c>
      <c r="E2805" s="353">
        <v>1.6655180335400088E-3</v>
      </c>
    </row>
    <row r="2806" spans="2:5">
      <c r="B2806" s="375">
        <v>42816</v>
      </c>
      <c r="C2806" s="352">
        <v>904.95</v>
      </c>
      <c r="D2806" s="351">
        <f t="shared" si="46"/>
        <v>-0.64867225716282317</v>
      </c>
      <c r="E2806" s="353">
        <v>1.6603021749958492E-3</v>
      </c>
    </row>
    <row r="2807" spans="2:5">
      <c r="B2807" s="375">
        <v>44802</v>
      </c>
      <c r="C2807" s="352">
        <v>2575.8000000000002</v>
      </c>
      <c r="D2807" s="351">
        <f t="shared" si="46"/>
        <v>0.13329080229667611</v>
      </c>
      <c r="E2807" s="353">
        <v>1.6526997336236899E-3</v>
      </c>
    </row>
    <row r="2808" spans="2:5">
      <c r="B2808" s="375">
        <v>44551</v>
      </c>
      <c r="C2808" s="352">
        <v>2272.85</v>
      </c>
      <c r="D2808" s="351">
        <f t="shared" si="46"/>
        <v>0.96655851178888164</v>
      </c>
      <c r="E2808" s="353">
        <v>1.6526376096249616E-3</v>
      </c>
    </row>
    <row r="2809" spans="2:5">
      <c r="B2809" s="375">
        <v>42947</v>
      </c>
      <c r="C2809" s="352">
        <v>1155.75</v>
      </c>
      <c r="D2809" s="351">
        <f t="shared" si="46"/>
        <v>-0.46491816940206943</v>
      </c>
      <c r="E2809" s="353">
        <v>1.646661177796153E-3</v>
      </c>
    </row>
    <row r="2810" spans="2:5">
      <c r="B2810" s="375">
        <v>43868</v>
      </c>
      <c r="C2810" s="352">
        <v>2159.9499999999998</v>
      </c>
      <c r="D2810" s="351">
        <f t="shared" si="46"/>
        <v>-0.12391247034010019</v>
      </c>
      <c r="E2810" s="353">
        <v>1.6462622890000588E-3</v>
      </c>
    </row>
    <row r="2811" spans="2:5">
      <c r="B2811" s="375">
        <v>44995</v>
      </c>
      <c r="C2811" s="352">
        <v>2465.4499999999998</v>
      </c>
      <c r="D2811" s="351">
        <f t="shared" si="46"/>
        <v>19.208606557377049</v>
      </c>
      <c r="E2811" s="353">
        <v>1.6454050540341786E-3</v>
      </c>
    </row>
    <row r="2812" spans="2:5">
      <c r="B2812" s="375">
        <v>38189</v>
      </c>
      <c r="C2812" s="352">
        <v>122</v>
      </c>
      <c r="D2812" s="351">
        <f t="shared" si="46"/>
        <v>-0.43282194328219431</v>
      </c>
      <c r="E2812" s="353">
        <v>1.6420361247947688E-3</v>
      </c>
    </row>
    <row r="2813" spans="2:5">
      <c r="B2813" s="375">
        <v>37267</v>
      </c>
      <c r="C2813" s="352">
        <v>215.1</v>
      </c>
      <c r="D2813" s="351">
        <f t="shared" si="46"/>
        <v>-0.75108488109703175</v>
      </c>
      <c r="E2813" s="353">
        <v>1.6298020954598105E-3</v>
      </c>
    </row>
    <row r="2814" spans="2:5">
      <c r="B2814" s="375">
        <v>42788</v>
      </c>
      <c r="C2814" s="352">
        <v>864.15</v>
      </c>
      <c r="D2814" s="351">
        <f t="shared" si="46"/>
        <v>0.99457587997691854</v>
      </c>
      <c r="E2814" s="353">
        <v>1.6227180527383105E-3</v>
      </c>
    </row>
    <row r="2815" spans="2:5">
      <c r="B2815" s="375">
        <v>41039</v>
      </c>
      <c r="C2815" s="352">
        <v>433.25</v>
      </c>
      <c r="D2815" s="351">
        <f t="shared" si="46"/>
        <v>-0.80294726309326181</v>
      </c>
      <c r="E2815" s="353">
        <v>1.6183100219627526E-3</v>
      </c>
    </row>
    <row r="2816" spans="2:5">
      <c r="B2816" s="375">
        <v>44056</v>
      </c>
      <c r="C2816" s="352">
        <v>2198.65</v>
      </c>
      <c r="D2816" s="351">
        <f t="shared" si="46"/>
        <v>1.4452538508591448</v>
      </c>
      <c r="E2816" s="353">
        <v>1.6172383946062511E-3</v>
      </c>
    </row>
    <row r="2817" spans="2:5">
      <c r="B2817" s="375">
        <v>42478</v>
      </c>
      <c r="C2817" s="352">
        <v>899.15</v>
      </c>
      <c r="D2817" s="351">
        <f t="shared" si="46"/>
        <v>3.1387802071346376</v>
      </c>
      <c r="E2817" s="353">
        <v>1.615238943967842E-3</v>
      </c>
    </row>
    <row r="2818" spans="2:5">
      <c r="B2818" s="375">
        <v>37243</v>
      </c>
      <c r="C2818" s="352">
        <v>217.25</v>
      </c>
      <c r="D2818" s="351">
        <f t="shared" si="46"/>
        <v>-0.91386829481029219</v>
      </c>
      <c r="E2818" s="353">
        <v>1.6136468418625832E-3</v>
      </c>
    </row>
    <row r="2819" spans="2:5">
      <c r="B2819" s="375">
        <v>45268</v>
      </c>
      <c r="C2819" s="352">
        <v>2522.3000000000002</v>
      </c>
      <c r="D2819" s="351">
        <f t="shared" si="46"/>
        <v>4.3970257836739064</v>
      </c>
      <c r="E2819" s="353">
        <v>1.6082597041597068E-3</v>
      </c>
    </row>
    <row r="2820" spans="2:5">
      <c r="B2820" s="375">
        <v>41127</v>
      </c>
      <c r="C2820" s="352">
        <v>467.35</v>
      </c>
      <c r="D2820" s="351">
        <f t="shared" si="46"/>
        <v>-0.73246894498826498</v>
      </c>
      <c r="E2820" s="353">
        <v>1.6073724817831118E-3</v>
      </c>
    </row>
    <row r="2821" spans="2:5">
      <c r="B2821" s="375">
        <v>43486</v>
      </c>
      <c r="C2821" s="352">
        <v>1746.9</v>
      </c>
      <c r="D2821" s="351">
        <f t="shared" si="46"/>
        <v>8.2772172065852363</v>
      </c>
      <c r="E2821" s="353">
        <v>1.6054125336850994E-3</v>
      </c>
    </row>
    <row r="2822" spans="2:5">
      <c r="B2822" s="375">
        <v>38741</v>
      </c>
      <c r="C2822" s="352">
        <v>188.3</v>
      </c>
      <c r="D2822" s="351">
        <f t="shared" si="46"/>
        <v>-0.92318831711844007</v>
      </c>
      <c r="E2822" s="353">
        <v>1.5957446808511242E-3</v>
      </c>
    </row>
    <row r="2823" spans="2:5">
      <c r="B2823" s="375">
        <v>44386</v>
      </c>
      <c r="C2823" s="352">
        <v>2451.4499999999998</v>
      </c>
      <c r="D2823" s="351">
        <f t="shared" si="46"/>
        <v>11.967204443268974</v>
      </c>
      <c r="E2823" s="353">
        <v>1.5934301648585876E-3</v>
      </c>
    </row>
    <row r="2824" spans="2:5">
      <c r="B2824" s="375">
        <v>37904</v>
      </c>
      <c r="C2824" s="352">
        <v>189.05</v>
      </c>
      <c r="D2824" s="351">
        <f t="shared" si="46"/>
        <v>-0.66853686332953444</v>
      </c>
      <c r="E2824" s="353">
        <v>1.5894039735099941E-3</v>
      </c>
    </row>
    <row r="2825" spans="2:5">
      <c r="B2825" s="375">
        <v>41205</v>
      </c>
      <c r="C2825" s="352">
        <v>570.35</v>
      </c>
      <c r="D2825" s="351">
        <f t="shared" ref="D2825:D2888" si="47">(C2825-C2826)/C2826</f>
        <v>-0.78067679292443759</v>
      </c>
      <c r="E2825" s="353">
        <v>1.580472385635222E-3</v>
      </c>
    </row>
    <row r="2826" spans="2:5">
      <c r="B2826" s="375">
        <v>44950</v>
      </c>
      <c r="C2826" s="352">
        <v>2600.5</v>
      </c>
      <c r="D2826" s="351">
        <f t="shared" si="47"/>
        <v>1.8084669798585236</v>
      </c>
      <c r="E2826" s="353">
        <v>1.5791095362809695E-3</v>
      </c>
    </row>
    <row r="2827" spans="2:5">
      <c r="B2827" s="375">
        <v>42835</v>
      </c>
      <c r="C2827" s="352">
        <v>925.95</v>
      </c>
      <c r="D2827" s="351">
        <f t="shared" si="47"/>
        <v>2.6219440641502056</v>
      </c>
      <c r="E2827" s="353">
        <v>1.5684153596539161E-3</v>
      </c>
    </row>
    <row r="2828" spans="2:5">
      <c r="B2828" s="375">
        <v>38800</v>
      </c>
      <c r="C2828" s="352">
        <v>255.65</v>
      </c>
      <c r="D2828" s="351">
        <f t="shared" si="47"/>
        <v>0.5963159537933187</v>
      </c>
      <c r="E2828" s="353">
        <v>1.567091087169464E-3</v>
      </c>
    </row>
    <row r="2829" spans="2:5">
      <c r="B2829" s="375">
        <v>37572</v>
      </c>
      <c r="C2829" s="352">
        <v>160.15</v>
      </c>
      <c r="D2829" s="351">
        <f t="shared" si="47"/>
        <v>-0.50031201248049917</v>
      </c>
      <c r="E2829" s="353">
        <v>1.5634771732332708E-3</v>
      </c>
    </row>
    <row r="2830" spans="2:5">
      <c r="B2830" s="375">
        <v>40793</v>
      </c>
      <c r="C2830" s="352">
        <v>320.5</v>
      </c>
      <c r="D2830" s="351">
        <f t="shared" si="47"/>
        <v>0.66191340420015565</v>
      </c>
      <c r="E2830" s="353">
        <v>1.5625000000000001E-3</v>
      </c>
    </row>
    <row r="2831" spans="2:5">
      <c r="B2831" s="375">
        <v>37442</v>
      </c>
      <c r="C2831" s="352">
        <v>192.85</v>
      </c>
      <c r="D2831" s="351">
        <f t="shared" si="47"/>
        <v>-0.91336867166793945</v>
      </c>
      <c r="E2831" s="353">
        <v>1.5580368735392518E-3</v>
      </c>
    </row>
    <row r="2832" spans="2:5">
      <c r="B2832" s="375">
        <v>45411</v>
      </c>
      <c r="C2832" s="352">
        <v>2226.1</v>
      </c>
      <c r="D2832" s="351">
        <f t="shared" si="47"/>
        <v>1.3291456142746514E-2</v>
      </c>
      <c r="E2832" s="353">
        <v>1.5522012012686738E-3</v>
      </c>
    </row>
    <row r="2833" spans="2:5">
      <c r="B2833" s="375">
        <v>44259</v>
      </c>
      <c r="C2833" s="352">
        <v>2196.9</v>
      </c>
      <c r="D2833" s="351">
        <f t="shared" si="47"/>
        <v>4.1954593827598439</v>
      </c>
      <c r="E2833" s="353">
        <v>1.5500341919307459E-3</v>
      </c>
    </row>
    <row r="2834" spans="2:5">
      <c r="B2834" s="375">
        <v>41017</v>
      </c>
      <c r="C2834" s="352">
        <v>422.85</v>
      </c>
      <c r="D2834" s="351">
        <f t="shared" si="47"/>
        <v>-0.2785976285933634</v>
      </c>
      <c r="E2834" s="353">
        <v>1.5395547134060496E-3</v>
      </c>
    </row>
    <row r="2835" spans="2:5">
      <c r="B2835" s="375">
        <v>41418</v>
      </c>
      <c r="C2835" s="352">
        <v>586.15</v>
      </c>
      <c r="D2835" s="351">
        <f t="shared" si="47"/>
        <v>-0.66202502450556422</v>
      </c>
      <c r="E2835" s="353">
        <v>1.5378043571123063E-3</v>
      </c>
    </row>
    <row r="2836" spans="2:5">
      <c r="B2836" s="375">
        <v>43313</v>
      </c>
      <c r="C2836" s="352">
        <v>1734.3</v>
      </c>
      <c r="D2836" s="351">
        <f t="shared" si="47"/>
        <v>1.2940476190476189</v>
      </c>
      <c r="E2836" s="353">
        <v>1.5303323419858883E-3</v>
      </c>
    </row>
    <row r="2837" spans="2:5">
      <c r="B2837" s="375">
        <v>41898</v>
      </c>
      <c r="C2837" s="352">
        <v>756</v>
      </c>
      <c r="D2837" s="351">
        <f t="shared" si="47"/>
        <v>-0.44186046511627908</v>
      </c>
      <c r="E2837" s="353">
        <v>1.523481486387994E-3</v>
      </c>
    </row>
    <row r="2838" spans="2:5">
      <c r="B2838" s="375">
        <v>43097</v>
      </c>
      <c r="C2838" s="352">
        <v>1354.5</v>
      </c>
      <c r="D2838" s="351">
        <f t="shared" si="47"/>
        <v>3.5414920368818104</v>
      </c>
      <c r="E2838" s="353">
        <v>1.5157676808754145E-3</v>
      </c>
    </row>
    <row r="2839" spans="2:5">
      <c r="B2839" s="375">
        <v>40512</v>
      </c>
      <c r="C2839" s="352">
        <v>298.25</v>
      </c>
      <c r="D2839" s="351">
        <f t="shared" si="47"/>
        <v>-0.88469865079058263</v>
      </c>
      <c r="E2839" s="353">
        <v>1.5110812625923056E-3</v>
      </c>
    </row>
    <row r="2840" spans="2:5">
      <c r="B2840" s="375">
        <v>44966</v>
      </c>
      <c r="C2840" s="352">
        <v>2586.6999999999998</v>
      </c>
      <c r="D2840" s="351">
        <f t="shared" si="47"/>
        <v>0.58761431289510824</v>
      </c>
      <c r="E2840" s="353">
        <v>1.5099891590520504E-3</v>
      </c>
    </row>
    <row r="2841" spans="2:5">
      <c r="B2841" s="375">
        <v>43357</v>
      </c>
      <c r="C2841" s="352">
        <v>1629.3</v>
      </c>
      <c r="D2841" s="351">
        <f t="shared" si="47"/>
        <v>8.7387925881649728</v>
      </c>
      <c r="E2841" s="353">
        <v>1.5059778098780131E-3</v>
      </c>
    </row>
    <row r="2842" spans="2:5">
      <c r="B2842" s="375">
        <v>37662</v>
      </c>
      <c r="C2842" s="352">
        <v>167.3</v>
      </c>
      <c r="D2842" s="351">
        <f t="shared" si="47"/>
        <v>-8.957897879962811E-4</v>
      </c>
      <c r="E2842" s="353">
        <v>1.4965579167913797E-3</v>
      </c>
    </row>
    <row r="2843" spans="2:5">
      <c r="B2843" s="375">
        <v>38650</v>
      </c>
      <c r="C2843" s="352">
        <v>167.45</v>
      </c>
      <c r="D2843" s="351">
        <f t="shared" si="47"/>
        <v>-0.9325573433755564</v>
      </c>
      <c r="E2843" s="353">
        <v>1.4952153110047847E-3</v>
      </c>
    </row>
    <row r="2844" spans="2:5">
      <c r="B2844" s="375">
        <v>45629</v>
      </c>
      <c r="C2844" s="352">
        <v>2482.85</v>
      </c>
      <c r="D2844" s="351">
        <f t="shared" si="47"/>
        <v>9.5518487037824045</v>
      </c>
      <c r="E2844" s="353">
        <v>1.4924470080470394E-3</v>
      </c>
    </row>
    <row r="2845" spans="2:5">
      <c r="B2845" s="375">
        <v>39602</v>
      </c>
      <c r="C2845" s="352">
        <v>235.3</v>
      </c>
      <c r="D2845" s="351">
        <f t="shared" si="47"/>
        <v>-0.75994694960212206</v>
      </c>
      <c r="E2845" s="353">
        <v>1.4896786550330826E-3</v>
      </c>
    </row>
    <row r="2846" spans="2:5">
      <c r="B2846" s="375">
        <v>42867</v>
      </c>
      <c r="C2846" s="352">
        <v>980.2</v>
      </c>
      <c r="D2846" s="351">
        <f t="shared" si="47"/>
        <v>3.1428571428571432</v>
      </c>
      <c r="E2846" s="353">
        <v>1.481481481481528E-3</v>
      </c>
    </row>
    <row r="2847" spans="2:5">
      <c r="B2847" s="375">
        <v>39778</v>
      </c>
      <c r="C2847" s="352">
        <v>236.6</v>
      </c>
      <c r="D2847" s="351">
        <f t="shared" si="47"/>
        <v>0.74098601913171436</v>
      </c>
      <c r="E2847" s="353">
        <v>1.4814814814814573E-3</v>
      </c>
    </row>
    <row r="2848" spans="2:5">
      <c r="B2848" s="375">
        <v>37736</v>
      </c>
      <c r="C2848" s="352">
        <v>135.9</v>
      </c>
      <c r="D2848" s="351">
        <f t="shared" si="47"/>
        <v>-0.94321292020976533</v>
      </c>
      <c r="E2848" s="353">
        <v>1.4738393515108111E-3</v>
      </c>
    </row>
    <row r="2849" spans="2:5">
      <c r="B2849" s="375">
        <v>44498</v>
      </c>
      <c r="C2849" s="352">
        <v>2393.15</v>
      </c>
      <c r="D2849" s="351">
        <f t="shared" si="47"/>
        <v>10.591910874303707</v>
      </c>
      <c r="E2849" s="353">
        <v>1.4646496348837696E-3</v>
      </c>
    </row>
    <row r="2850" spans="2:5">
      <c r="B2850" s="375">
        <v>37985</v>
      </c>
      <c r="C2850" s="352">
        <v>206.45</v>
      </c>
      <c r="D2850" s="351">
        <f t="shared" si="47"/>
        <v>-0.77216796336147442</v>
      </c>
      <c r="E2850" s="353">
        <v>1.4552510308027307E-3</v>
      </c>
    </row>
    <row r="2851" spans="2:5">
      <c r="B2851" s="375">
        <v>42226</v>
      </c>
      <c r="C2851" s="352">
        <v>906.15</v>
      </c>
      <c r="D2851" s="351">
        <f t="shared" si="47"/>
        <v>-0.56990293566224448</v>
      </c>
      <c r="E2851" s="353">
        <v>1.4367022158368286E-3</v>
      </c>
    </row>
    <row r="2852" spans="2:5">
      <c r="B2852" s="375">
        <v>43756</v>
      </c>
      <c r="C2852" s="352">
        <v>2106.85</v>
      </c>
      <c r="D2852" s="351">
        <f t="shared" si="47"/>
        <v>-0.11965151261908738</v>
      </c>
      <c r="E2852" s="353">
        <v>1.4259571737528817E-3</v>
      </c>
    </row>
    <row r="2853" spans="2:5">
      <c r="B2853" s="375">
        <v>45817</v>
      </c>
      <c r="C2853" s="352">
        <v>2393.1999999999998</v>
      </c>
      <c r="D2853" s="351">
        <f t="shared" si="47"/>
        <v>-0.11724239685730634</v>
      </c>
      <c r="E2853" s="353">
        <v>1.4227131977569822E-3</v>
      </c>
    </row>
    <row r="2854" spans="2:5">
      <c r="B2854" s="375">
        <v>45499</v>
      </c>
      <c r="C2854" s="352">
        <v>2711.05</v>
      </c>
      <c r="D2854" s="351">
        <f t="shared" si="47"/>
        <v>8.6221827861579428</v>
      </c>
      <c r="E2854" s="353">
        <v>1.4221335697400873E-3</v>
      </c>
    </row>
    <row r="2855" spans="2:5">
      <c r="B2855" s="375">
        <v>40610</v>
      </c>
      <c r="C2855" s="352">
        <v>281.75</v>
      </c>
      <c r="D2855" s="351">
        <f t="shared" si="47"/>
        <v>-6.1728395061728392E-3</v>
      </c>
      <c r="E2855" s="353">
        <v>1.4217167229428726E-3</v>
      </c>
    </row>
    <row r="2856" spans="2:5">
      <c r="B2856" s="375">
        <v>40116</v>
      </c>
      <c r="C2856" s="352">
        <v>283.5</v>
      </c>
      <c r="D2856" s="351">
        <f t="shared" si="47"/>
        <v>0.1406155703077851</v>
      </c>
      <c r="E2856" s="353">
        <v>1.4129282938890046E-3</v>
      </c>
    </row>
    <row r="2857" spans="2:5">
      <c r="B2857" s="375">
        <v>39574</v>
      </c>
      <c r="C2857" s="352">
        <v>248.55</v>
      </c>
      <c r="D2857" s="351">
        <f t="shared" si="47"/>
        <v>-0.81619523017193574</v>
      </c>
      <c r="E2857" s="353">
        <v>1.4101531023369169E-3</v>
      </c>
    </row>
    <row r="2858" spans="2:5">
      <c r="B2858" s="375">
        <v>43104</v>
      </c>
      <c r="C2858" s="352">
        <v>1352.25</v>
      </c>
      <c r="D2858" s="351">
        <f t="shared" si="47"/>
        <v>2.4504975759122227</v>
      </c>
      <c r="E2858" s="353">
        <v>1.4070426185804354E-3</v>
      </c>
    </row>
    <row r="2859" spans="2:5">
      <c r="B2859" s="375">
        <v>40863</v>
      </c>
      <c r="C2859" s="352">
        <v>391.9</v>
      </c>
      <c r="D2859" s="351">
        <f t="shared" si="47"/>
        <v>-0.3129382889200561</v>
      </c>
      <c r="E2859" s="353">
        <v>1.4053915932028989E-3</v>
      </c>
    </row>
    <row r="2860" spans="2:5">
      <c r="B2860" s="375">
        <v>41669</v>
      </c>
      <c r="C2860" s="352">
        <v>570.4</v>
      </c>
      <c r="D2860" s="351">
        <f t="shared" si="47"/>
        <v>-0.76859571188056552</v>
      </c>
      <c r="E2860" s="353">
        <v>1.4044943820223921E-3</v>
      </c>
    </row>
    <row r="2861" spans="2:5">
      <c r="B2861" s="375">
        <v>45609</v>
      </c>
      <c r="C2861" s="352">
        <v>2464.9499999999998</v>
      </c>
      <c r="D2861" s="351">
        <f t="shared" si="47"/>
        <v>0.49986309288387221</v>
      </c>
      <c r="E2861" s="353">
        <v>1.4015843997561724E-3</v>
      </c>
    </row>
    <row r="2862" spans="2:5">
      <c r="B2862" s="375">
        <v>43283</v>
      </c>
      <c r="C2862" s="352">
        <v>1643.45</v>
      </c>
      <c r="D2862" s="351">
        <f t="shared" si="47"/>
        <v>5.5371917263325372</v>
      </c>
      <c r="E2862" s="353">
        <v>1.4014562958900494E-3</v>
      </c>
    </row>
    <row r="2863" spans="2:5">
      <c r="B2863" s="375">
        <v>40337</v>
      </c>
      <c r="C2863" s="352">
        <v>251.4</v>
      </c>
      <c r="D2863" s="351">
        <f t="shared" si="47"/>
        <v>-0.66798732171156894</v>
      </c>
      <c r="E2863" s="353">
        <v>1.3941445927105928E-3</v>
      </c>
    </row>
    <row r="2864" spans="2:5">
      <c r="B2864" s="375">
        <v>41960</v>
      </c>
      <c r="C2864" s="352">
        <v>757.2</v>
      </c>
      <c r="D2864" s="351">
        <f t="shared" si="47"/>
        <v>-0.44780309936189605</v>
      </c>
      <c r="E2864" s="353">
        <v>1.3886133703631134E-3</v>
      </c>
    </row>
    <row r="2865" spans="2:5">
      <c r="B2865" s="375">
        <v>43132</v>
      </c>
      <c r="C2865" s="352">
        <v>1371.25</v>
      </c>
      <c r="D2865" s="351">
        <f t="shared" si="47"/>
        <v>0.72571104958469668</v>
      </c>
      <c r="E2865" s="353">
        <v>1.387519626100041E-3</v>
      </c>
    </row>
    <row r="2866" spans="2:5">
      <c r="B2866" s="375">
        <v>42327</v>
      </c>
      <c r="C2866" s="352">
        <v>794.6</v>
      </c>
      <c r="D2866" s="351">
        <f t="shared" si="47"/>
        <v>4.4932595921189078</v>
      </c>
      <c r="E2866" s="353">
        <v>1.386263390044137E-3</v>
      </c>
    </row>
    <row r="2867" spans="2:5">
      <c r="B2867" s="375">
        <v>38324</v>
      </c>
      <c r="C2867" s="352">
        <v>144.65</v>
      </c>
      <c r="D2867" s="351">
        <f t="shared" si="47"/>
        <v>-0.80998357963875212</v>
      </c>
      <c r="E2867" s="353">
        <v>1.3845621322258017E-3</v>
      </c>
    </row>
    <row r="2868" spans="2:5">
      <c r="B2868" s="375">
        <v>41963</v>
      </c>
      <c r="C2868" s="352">
        <v>761.25</v>
      </c>
      <c r="D2868" s="351">
        <f t="shared" si="47"/>
        <v>2.48</v>
      </c>
      <c r="E2868" s="353">
        <v>1.3812154696131998E-3</v>
      </c>
    </row>
    <row r="2869" spans="2:5">
      <c r="B2869" s="375">
        <v>37134</v>
      </c>
      <c r="C2869" s="352">
        <v>218.75</v>
      </c>
      <c r="D2869" s="351">
        <f t="shared" si="47"/>
        <v>-3.1897926634768224E-3</v>
      </c>
      <c r="E2869" s="353">
        <v>1.3733119707027301E-3</v>
      </c>
    </row>
    <row r="2870" spans="2:5">
      <c r="B2870" s="375">
        <v>37132</v>
      </c>
      <c r="C2870" s="352">
        <v>219.45</v>
      </c>
      <c r="D2870" s="351">
        <f t="shared" si="47"/>
        <v>-0.14411076443057719</v>
      </c>
      <c r="E2870" s="353">
        <v>1.3689253935659728E-3</v>
      </c>
    </row>
    <row r="2871" spans="2:5">
      <c r="B2871" s="375">
        <v>40193</v>
      </c>
      <c r="C2871" s="352">
        <v>256.39999999999998</v>
      </c>
      <c r="D2871" s="351">
        <f t="shared" si="47"/>
        <v>-0.90065865943432777</v>
      </c>
      <c r="E2871" s="353">
        <v>1.3669205233351528E-3</v>
      </c>
    </row>
    <row r="2872" spans="2:5">
      <c r="B2872" s="375">
        <v>44970</v>
      </c>
      <c r="C2872" s="352">
        <v>2581</v>
      </c>
      <c r="D2872" s="351">
        <f t="shared" si="47"/>
        <v>3.3487784330244312</v>
      </c>
      <c r="E2872" s="353">
        <v>1.3579049466537342E-3</v>
      </c>
    </row>
    <row r="2873" spans="2:5">
      <c r="B2873" s="375">
        <v>41436</v>
      </c>
      <c r="C2873" s="352">
        <v>593.5</v>
      </c>
      <c r="D2873" s="351">
        <f t="shared" si="47"/>
        <v>-0.75960954271132897</v>
      </c>
      <c r="E2873" s="353">
        <v>1.3497553568414956E-3</v>
      </c>
    </row>
    <row r="2874" spans="2:5">
      <c r="B2874" s="375">
        <v>45202</v>
      </c>
      <c r="C2874" s="352">
        <v>2468.9</v>
      </c>
      <c r="D2874" s="351">
        <f t="shared" si="47"/>
        <v>6.3401817633630647E-2</v>
      </c>
      <c r="E2874" s="353">
        <v>1.3384166125893016E-3</v>
      </c>
    </row>
    <row r="2875" spans="2:5">
      <c r="B2875" s="375">
        <v>45776</v>
      </c>
      <c r="C2875" s="352">
        <v>2321.6999999999998</v>
      </c>
      <c r="D2875" s="351">
        <f t="shared" si="47"/>
        <v>7.8445714285714283</v>
      </c>
      <c r="E2875" s="353">
        <v>1.33701371517291E-3</v>
      </c>
    </row>
    <row r="2876" spans="2:5">
      <c r="B2876" s="375">
        <v>40191</v>
      </c>
      <c r="C2876" s="352">
        <v>262.5</v>
      </c>
      <c r="D2876" s="351">
        <f t="shared" si="47"/>
        <v>-0.54200471080868884</v>
      </c>
      <c r="E2876" s="353">
        <v>1.3351134846462818E-3</v>
      </c>
    </row>
    <row r="2877" spans="2:5">
      <c r="B2877" s="375">
        <v>41400</v>
      </c>
      <c r="C2877" s="352">
        <v>573.15</v>
      </c>
      <c r="D2877" s="351">
        <f t="shared" si="47"/>
        <v>1.9627810803825279</v>
      </c>
      <c r="E2877" s="353">
        <v>1.3102725366876311E-3</v>
      </c>
    </row>
    <row r="2878" spans="2:5">
      <c r="B2878" s="375">
        <v>37056</v>
      </c>
      <c r="C2878" s="352">
        <v>193.45</v>
      </c>
      <c r="D2878" s="351">
        <f t="shared" si="47"/>
        <v>-0.84864843719438243</v>
      </c>
      <c r="E2878" s="353">
        <v>1.2939958592132505E-3</v>
      </c>
    </row>
    <row r="2879" spans="2:5">
      <c r="B2879" s="375">
        <v>43056</v>
      </c>
      <c r="C2879" s="352">
        <v>1278.1500000000001</v>
      </c>
      <c r="D2879" s="351">
        <f t="shared" si="47"/>
        <v>0.41411738673452458</v>
      </c>
      <c r="E2879" s="353">
        <v>1.292596944770929E-3</v>
      </c>
    </row>
    <row r="2880" spans="2:5">
      <c r="B2880" s="375">
        <v>42578</v>
      </c>
      <c r="C2880" s="352">
        <v>903.85</v>
      </c>
      <c r="D2880" s="351">
        <f t="shared" si="47"/>
        <v>1.2784219813461055</v>
      </c>
      <c r="E2880" s="353">
        <v>1.2739559100476095E-3</v>
      </c>
    </row>
    <row r="2881" spans="2:5">
      <c r="B2881" s="375">
        <v>40897</v>
      </c>
      <c r="C2881" s="352">
        <v>396.7</v>
      </c>
      <c r="D2881" s="351">
        <f t="shared" si="47"/>
        <v>0.42672181262362874</v>
      </c>
      <c r="E2881" s="353">
        <v>1.2619888944977284E-3</v>
      </c>
    </row>
    <row r="2882" spans="2:5">
      <c r="B2882" s="375">
        <v>40632</v>
      </c>
      <c r="C2882" s="352">
        <v>278.05</v>
      </c>
      <c r="D2882" s="351">
        <f t="shared" si="47"/>
        <v>-0.88783557554609804</v>
      </c>
      <c r="E2882" s="353">
        <v>1.2603528988117492E-3</v>
      </c>
    </row>
    <row r="2883" spans="2:5">
      <c r="B2883" s="375">
        <v>45195</v>
      </c>
      <c r="C2883" s="352">
        <v>2478.9499999999998</v>
      </c>
      <c r="D2883" s="351">
        <f t="shared" si="47"/>
        <v>6.7370474406991256</v>
      </c>
      <c r="E2883" s="353">
        <v>1.2520952400185427E-3</v>
      </c>
    </row>
    <row r="2884" spans="2:5">
      <c r="B2884" s="375">
        <v>40785</v>
      </c>
      <c r="C2884" s="352">
        <v>320.39999999999998</v>
      </c>
      <c r="D2884" s="351">
        <f t="shared" si="47"/>
        <v>-0.86689377258942291</v>
      </c>
      <c r="E2884" s="353">
        <v>1.2499999999999289E-3</v>
      </c>
    </row>
    <row r="2885" spans="2:5">
      <c r="B2885" s="375">
        <v>45343</v>
      </c>
      <c r="C2885" s="352">
        <v>2407.1</v>
      </c>
      <c r="D2885" s="351">
        <f t="shared" si="47"/>
        <v>10.925191974238295</v>
      </c>
      <c r="E2885" s="353">
        <v>1.2478682251154279E-3</v>
      </c>
    </row>
    <row r="2886" spans="2:5">
      <c r="B2886" s="375">
        <v>37035</v>
      </c>
      <c r="C2886" s="352">
        <v>201.85</v>
      </c>
      <c r="D2886" s="351">
        <f t="shared" si="47"/>
        <v>-0.90214993819230682</v>
      </c>
      <c r="E2886" s="353">
        <v>1.240079365079365E-3</v>
      </c>
    </row>
    <row r="2887" spans="2:5">
      <c r="B2887" s="375">
        <v>43850</v>
      </c>
      <c r="C2887" s="352">
        <v>2062.85</v>
      </c>
      <c r="D2887" s="351">
        <f t="shared" si="47"/>
        <v>7.2240960012757638</v>
      </c>
      <c r="E2887" s="353">
        <v>1.2376838324514522E-3</v>
      </c>
    </row>
    <row r="2888" spans="2:5">
      <c r="B2888" s="375">
        <v>36613</v>
      </c>
      <c r="C2888" s="352">
        <v>250.83</v>
      </c>
      <c r="D2888" s="351">
        <f t="shared" si="47"/>
        <v>-0.85242255758538532</v>
      </c>
      <c r="E2888" s="353">
        <v>1.2374261536005199E-3</v>
      </c>
    </row>
    <row r="2889" spans="2:5">
      <c r="B2889" s="375">
        <v>43543</v>
      </c>
      <c r="C2889" s="352">
        <v>1699.65</v>
      </c>
      <c r="D2889" s="351">
        <f t="shared" ref="D2889:D2952" si="48">(C2889-C2890)/C2890</f>
        <v>2.2080973952434886</v>
      </c>
      <c r="E2889" s="353">
        <v>1.2370769638597606E-3</v>
      </c>
    </row>
    <row r="2890" spans="2:5">
      <c r="B2890" s="375">
        <v>41225</v>
      </c>
      <c r="C2890" s="352">
        <v>529.79999999999995</v>
      </c>
      <c r="D2890" s="351">
        <f t="shared" si="48"/>
        <v>3.2794830371567039</v>
      </c>
      <c r="E2890" s="353">
        <v>1.2283851459888072E-3</v>
      </c>
    </row>
    <row r="2891" spans="2:5">
      <c r="B2891" s="375">
        <v>38246</v>
      </c>
      <c r="C2891" s="352">
        <v>123.8</v>
      </c>
      <c r="D2891" s="351">
        <f t="shared" si="48"/>
        <v>-0.95174994153870129</v>
      </c>
      <c r="E2891" s="353">
        <v>1.213101496158443E-3</v>
      </c>
    </row>
    <row r="2892" spans="2:5">
      <c r="B2892" s="375">
        <v>45160</v>
      </c>
      <c r="C2892" s="352">
        <v>2565.8000000000002</v>
      </c>
      <c r="D2892" s="351">
        <f t="shared" si="48"/>
        <v>14.231819531018109</v>
      </c>
      <c r="E2892" s="353">
        <v>1.1901277924105675E-3</v>
      </c>
    </row>
    <row r="2893" spans="2:5">
      <c r="B2893" s="375">
        <v>37684</v>
      </c>
      <c r="C2893" s="352">
        <v>168.45</v>
      </c>
      <c r="D2893" s="351">
        <f t="shared" si="48"/>
        <v>-0.90495133305120612</v>
      </c>
      <c r="E2893" s="353">
        <v>1.1887072808320276E-3</v>
      </c>
    </row>
    <row r="2894" spans="2:5">
      <c r="B2894" s="375">
        <v>43522</v>
      </c>
      <c r="C2894" s="352">
        <v>1772.25</v>
      </c>
      <c r="D2894" s="351">
        <f t="shared" si="48"/>
        <v>1.2055254806794848</v>
      </c>
      <c r="E2894" s="353">
        <v>1.1863401406659937E-3</v>
      </c>
    </row>
    <row r="2895" spans="2:5">
      <c r="B2895" s="375">
        <v>42318</v>
      </c>
      <c r="C2895" s="352">
        <v>803.55</v>
      </c>
      <c r="D2895" s="351">
        <f t="shared" si="48"/>
        <v>3.7323321554770317</v>
      </c>
      <c r="E2895" s="353">
        <v>1.1836531273360725E-3</v>
      </c>
    </row>
    <row r="2896" spans="2:5">
      <c r="B2896" s="375">
        <v>37679</v>
      </c>
      <c r="C2896" s="352">
        <v>169.8</v>
      </c>
      <c r="D2896" s="351">
        <f t="shared" si="48"/>
        <v>-0.92406761470351484</v>
      </c>
      <c r="E2896" s="353">
        <v>1.1792452830189685E-3</v>
      </c>
    </row>
    <row r="2897" spans="2:5">
      <c r="B2897" s="375">
        <v>43887</v>
      </c>
      <c r="C2897" s="352">
        <v>2236.1999999999998</v>
      </c>
      <c r="D2897" s="351">
        <f t="shared" si="48"/>
        <v>0.23431031627752927</v>
      </c>
      <c r="E2897" s="353">
        <v>1.1640401146131398E-3</v>
      </c>
    </row>
    <row r="2898" spans="2:5">
      <c r="B2898" s="375">
        <v>43635</v>
      </c>
      <c r="C2898" s="352">
        <v>1811.7</v>
      </c>
      <c r="D2898" s="351">
        <f t="shared" si="48"/>
        <v>12.995365005793744</v>
      </c>
      <c r="E2898" s="353">
        <v>1.1604774535809773E-3</v>
      </c>
    </row>
    <row r="2899" spans="2:5">
      <c r="B2899" s="375">
        <v>38497</v>
      </c>
      <c r="C2899" s="352">
        <v>129.44999999999999</v>
      </c>
      <c r="D2899" s="351">
        <f t="shared" si="48"/>
        <v>-0.95002219948651634</v>
      </c>
      <c r="E2899" s="353">
        <v>1.1600928074244181E-3</v>
      </c>
    </row>
    <row r="2900" spans="2:5">
      <c r="B2900" s="375">
        <v>45482</v>
      </c>
      <c r="C2900" s="352">
        <v>2590.15</v>
      </c>
      <c r="D2900" s="351">
        <f t="shared" si="48"/>
        <v>1.9969916112236044</v>
      </c>
      <c r="E2900" s="353">
        <v>1.1595771408692962E-3</v>
      </c>
    </row>
    <row r="2901" spans="2:5">
      <c r="B2901" s="375">
        <v>42362</v>
      </c>
      <c r="C2901" s="352">
        <v>864.25</v>
      </c>
      <c r="D2901" s="351">
        <f t="shared" si="48"/>
        <v>1.8565526359279458</v>
      </c>
      <c r="E2901" s="353">
        <v>1.1584129742253113E-3</v>
      </c>
    </row>
    <row r="2902" spans="2:5">
      <c r="B2902" s="375">
        <v>40557</v>
      </c>
      <c r="C2902" s="352">
        <v>302.55</v>
      </c>
      <c r="D2902" s="351">
        <f t="shared" si="48"/>
        <v>-0.82558441184100539</v>
      </c>
      <c r="E2902" s="353">
        <v>1.1581733951026563E-3</v>
      </c>
    </row>
    <row r="2903" spans="2:5">
      <c r="B2903" s="375">
        <v>43525</v>
      </c>
      <c r="C2903" s="352">
        <v>1734.65</v>
      </c>
      <c r="D2903" s="351">
        <f t="shared" si="48"/>
        <v>2.6354395892277065</v>
      </c>
      <c r="E2903" s="353">
        <v>1.1543012149020286E-3</v>
      </c>
    </row>
    <row r="2904" spans="2:5">
      <c r="B2904" s="375">
        <v>41325</v>
      </c>
      <c r="C2904" s="352">
        <v>477.15</v>
      </c>
      <c r="D2904" s="351">
        <f t="shared" si="48"/>
        <v>-0.15861400105801454</v>
      </c>
      <c r="E2904" s="353">
        <v>1.154007553503891E-3</v>
      </c>
    </row>
    <row r="2905" spans="2:5">
      <c r="B2905" s="375">
        <v>41662</v>
      </c>
      <c r="C2905" s="352">
        <v>567.1</v>
      </c>
      <c r="D2905" s="351">
        <f t="shared" si="48"/>
        <v>0.44098589759878037</v>
      </c>
      <c r="E2905" s="353">
        <v>1.1474975726012485E-3</v>
      </c>
    </row>
    <row r="2906" spans="2:5">
      <c r="B2906" s="375">
        <v>40933</v>
      </c>
      <c r="C2906" s="352">
        <v>393.55</v>
      </c>
      <c r="D2906" s="351">
        <f t="shared" si="48"/>
        <v>0.79744233843343248</v>
      </c>
      <c r="E2906" s="353">
        <v>1.1447468837445652E-3</v>
      </c>
    </row>
    <row r="2907" spans="2:5">
      <c r="B2907" s="375">
        <v>39433</v>
      </c>
      <c r="C2907" s="352">
        <v>218.95</v>
      </c>
      <c r="D2907" s="351">
        <f t="shared" si="48"/>
        <v>-0.9056636291173874</v>
      </c>
      <c r="E2907" s="353">
        <v>1.1431184270690445E-3</v>
      </c>
    </row>
    <row r="2908" spans="2:5">
      <c r="B2908" s="375">
        <v>44545</v>
      </c>
      <c r="C2908" s="352">
        <v>2320.9499999999998</v>
      </c>
      <c r="D2908" s="351">
        <f t="shared" si="48"/>
        <v>1.5104921579232016</v>
      </c>
      <c r="E2908" s="353">
        <v>1.1430789802871224E-3</v>
      </c>
    </row>
    <row r="2909" spans="2:5">
      <c r="B2909" s="375">
        <v>42188</v>
      </c>
      <c r="C2909" s="352">
        <v>924.5</v>
      </c>
      <c r="D2909" s="351">
        <f t="shared" si="48"/>
        <v>3.1965501588742624</v>
      </c>
      <c r="E2909" s="353">
        <v>1.1370404461529639E-3</v>
      </c>
    </row>
    <row r="2910" spans="2:5">
      <c r="B2910" s="375">
        <v>37281</v>
      </c>
      <c r="C2910" s="352">
        <v>220.3</v>
      </c>
      <c r="D2910" s="351">
        <f t="shared" si="48"/>
        <v>-0.91551132332355356</v>
      </c>
      <c r="E2910" s="353">
        <v>1.1361054305839581E-3</v>
      </c>
    </row>
    <row r="2911" spans="2:5">
      <c r="B2911" s="375">
        <v>44763</v>
      </c>
      <c r="C2911" s="352">
        <v>2607.4499999999998</v>
      </c>
      <c r="D2911" s="351">
        <f t="shared" si="48"/>
        <v>13.727195707427278</v>
      </c>
      <c r="E2911" s="353">
        <v>1.13265502015735E-3</v>
      </c>
    </row>
    <row r="2912" spans="2:5">
      <c r="B2912" s="375">
        <v>39156</v>
      </c>
      <c r="C2912" s="352">
        <v>177.05</v>
      </c>
      <c r="D2912" s="351">
        <f t="shared" si="48"/>
        <v>0.31294030404152778</v>
      </c>
      <c r="E2912" s="353">
        <v>1.1309018942607693E-3</v>
      </c>
    </row>
    <row r="2913" spans="2:5">
      <c r="B2913" s="375">
        <v>38439</v>
      </c>
      <c r="C2913" s="352">
        <v>134.85</v>
      </c>
      <c r="D2913" s="351">
        <f t="shared" si="48"/>
        <v>-0.25207986688851919</v>
      </c>
      <c r="E2913" s="353">
        <v>1.1135857461024921E-3</v>
      </c>
    </row>
    <row r="2914" spans="2:5">
      <c r="B2914" s="375">
        <v>37631</v>
      </c>
      <c r="C2914" s="352">
        <v>180.3</v>
      </c>
      <c r="D2914" s="351">
        <f t="shared" si="48"/>
        <v>-0.20026613439787083</v>
      </c>
      <c r="E2914" s="353">
        <v>1.1104941699057026E-3</v>
      </c>
    </row>
    <row r="2915" spans="2:5">
      <c r="B2915" s="375">
        <v>36957</v>
      </c>
      <c r="C2915" s="352">
        <v>225.45</v>
      </c>
      <c r="D2915" s="351">
        <f t="shared" si="48"/>
        <v>0.24903047091412736</v>
      </c>
      <c r="E2915" s="353">
        <v>1.1101243339253998E-3</v>
      </c>
    </row>
    <row r="2916" spans="2:5">
      <c r="B2916" s="375">
        <v>37634</v>
      </c>
      <c r="C2916" s="352">
        <v>180.5</v>
      </c>
      <c r="D2916" s="351">
        <f t="shared" si="48"/>
        <v>-0.77905624579227617</v>
      </c>
      <c r="E2916" s="353">
        <v>1.1092623405434753E-3</v>
      </c>
    </row>
    <row r="2917" spans="2:5">
      <c r="B2917" s="375">
        <v>42720</v>
      </c>
      <c r="C2917" s="352">
        <v>816.95</v>
      </c>
      <c r="D2917" s="351">
        <f t="shared" si="48"/>
        <v>2.5752735229759303</v>
      </c>
      <c r="E2917" s="353">
        <v>1.1028735984315802E-3</v>
      </c>
    </row>
    <row r="2918" spans="2:5">
      <c r="B2918" s="375">
        <v>40260</v>
      </c>
      <c r="C2918" s="352">
        <v>228.5</v>
      </c>
      <c r="D2918" s="351">
        <f t="shared" si="48"/>
        <v>-0.28593750000000001</v>
      </c>
      <c r="E2918" s="353">
        <v>1.0952902519167579E-3</v>
      </c>
    </row>
    <row r="2919" spans="2:5">
      <c r="B2919" s="375">
        <v>40784</v>
      </c>
      <c r="C2919" s="352">
        <v>320</v>
      </c>
      <c r="D2919" s="351">
        <f t="shared" si="48"/>
        <v>0.38678223185265437</v>
      </c>
      <c r="E2919" s="353">
        <v>1.0949475989364078E-3</v>
      </c>
    </row>
    <row r="2920" spans="2:5">
      <c r="B2920" s="375">
        <v>38916</v>
      </c>
      <c r="C2920" s="352">
        <v>230.75</v>
      </c>
      <c r="D2920" s="351">
        <f t="shared" si="48"/>
        <v>-0.89665673914503885</v>
      </c>
      <c r="E2920" s="353">
        <v>1.0845986984815619E-3</v>
      </c>
    </row>
    <row r="2921" spans="2:5">
      <c r="B2921" s="375">
        <v>44230</v>
      </c>
      <c r="C2921" s="352">
        <v>2232.85</v>
      </c>
      <c r="D2921" s="351">
        <f t="shared" si="48"/>
        <v>8.4512169312169316</v>
      </c>
      <c r="E2921" s="353">
        <v>1.0760160505727953E-3</v>
      </c>
    </row>
    <row r="2922" spans="2:5">
      <c r="B2922" s="375">
        <v>39777</v>
      </c>
      <c r="C2922" s="352">
        <v>236.25</v>
      </c>
      <c r="D2922" s="351">
        <f t="shared" si="48"/>
        <v>0.24834874504623514</v>
      </c>
      <c r="E2922" s="353">
        <v>1.0593220338983051E-3</v>
      </c>
    </row>
    <row r="2923" spans="2:5">
      <c r="B2923" s="375">
        <v>37907</v>
      </c>
      <c r="C2923" s="352">
        <v>189.25</v>
      </c>
      <c r="D2923" s="351">
        <f t="shared" si="48"/>
        <v>-0.92857277650921854</v>
      </c>
      <c r="E2923" s="353">
        <v>1.0579211848716669E-3</v>
      </c>
    </row>
    <row r="2924" spans="2:5">
      <c r="B2924" s="375">
        <v>44483</v>
      </c>
      <c r="C2924" s="352">
        <v>2649.55</v>
      </c>
      <c r="D2924" s="351">
        <f t="shared" si="48"/>
        <v>10.174820750738087</v>
      </c>
      <c r="E2924" s="353">
        <v>1.0579011995844646E-3</v>
      </c>
    </row>
    <row r="2925" spans="2:5">
      <c r="B2925" s="375">
        <v>39598</v>
      </c>
      <c r="C2925" s="352">
        <v>237.1</v>
      </c>
      <c r="D2925" s="351">
        <f t="shared" si="48"/>
        <v>-0.88931164071800384</v>
      </c>
      <c r="E2925" s="353">
        <v>1.0555203715431709E-3</v>
      </c>
    </row>
    <row r="2926" spans="2:5">
      <c r="B2926" s="375">
        <v>44657</v>
      </c>
      <c r="C2926" s="352">
        <v>2142.0500000000002</v>
      </c>
      <c r="D2926" s="351">
        <f t="shared" si="48"/>
        <v>7.9719371727748696</v>
      </c>
      <c r="E2926" s="353">
        <v>1.0515001402000186E-3</v>
      </c>
    </row>
    <row r="2927" spans="2:5">
      <c r="B2927" s="375">
        <v>37329</v>
      </c>
      <c r="C2927" s="352">
        <v>238.75</v>
      </c>
      <c r="D2927" s="351">
        <f t="shared" si="48"/>
        <v>-0.89809855097206515</v>
      </c>
      <c r="E2927" s="353">
        <v>1.0482180293501049E-3</v>
      </c>
    </row>
    <row r="2928" spans="2:5">
      <c r="B2928" s="375">
        <v>45679</v>
      </c>
      <c r="C2928" s="352">
        <v>2342.9499999999998</v>
      </c>
      <c r="D2928" s="351">
        <f t="shared" si="48"/>
        <v>8.7622916666666661</v>
      </c>
      <c r="E2928" s="353">
        <v>1.0467848750266261E-3</v>
      </c>
    </row>
    <row r="2929" spans="2:5">
      <c r="B2929" s="375">
        <v>39899</v>
      </c>
      <c r="C2929" s="352">
        <v>240</v>
      </c>
      <c r="D2929" s="351">
        <f t="shared" si="48"/>
        <v>0.66493236212278872</v>
      </c>
      <c r="E2929" s="353">
        <v>1.0427528675703858E-3</v>
      </c>
    </row>
    <row r="2930" spans="2:5">
      <c r="B2930" s="375">
        <v>37721</v>
      </c>
      <c r="C2930" s="352">
        <v>144.15</v>
      </c>
      <c r="D2930" s="351">
        <f t="shared" si="48"/>
        <v>-0.83407194244604321</v>
      </c>
      <c r="E2930" s="353">
        <v>1.0416666666667061E-3</v>
      </c>
    </row>
    <row r="2931" spans="2:5">
      <c r="B2931" s="375">
        <v>42646</v>
      </c>
      <c r="C2931" s="352">
        <v>868.75</v>
      </c>
      <c r="D2931" s="351">
        <f t="shared" si="48"/>
        <v>3.4931471424877167</v>
      </c>
      <c r="E2931" s="353">
        <v>1.037045572391516E-3</v>
      </c>
    </row>
    <row r="2932" spans="2:5">
      <c r="B2932" s="375">
        <v>36875</v>
      </c>
      <c r="C2932" s="352">
        <v>193.35</v>
      </c>
      <c r="D2932" s="351">
        <f t="shared" si="48"/>
        <v>-0.63683320811419974</v>
      </c>
      <c r="E2932" s="353">
        <v>1.0354646647682559E-3</v>
      </c>
    </row>
    <row r="2933" spans="2:5">
      <c r="B2933" s="375">
        <v>41170</v>
      </c>
      <c r="C2933" s="352">
        <v>532.4</v>
      </c>
      <c r="D2933" s="351">
        <f t="shared" si="48"/>
        <v>-0.42234036781858625</v>
      </c>
      <c r="E2933" s="353">
        <v>1.0341261633918482E-3</v>
      </c>
    </row>
    <row r="2934" spans="2:5">
      <c r="B2934" s="375">
        <v>42216</v>
      </c>
      <c r="C2934" s="352">
        <v>921.65</v>
      </c>
      <c r="D2934" s="351">
        <f t="shared" si="48"/>
        <v>3.7422176485721637</v>
      </c>
      <c r="E2934" s="353">
        <v>1.0318236124686995E-3</v>
      </c>
    </row>
    <row r="2935" spans="2:5">
      <c r="B2935" s="375">
        <v>37158</v>
      </c>
      <c r="C2935" s="352">
        <v>194.35</v>
      </c>
      <c r="D2935" s="351">
        <f t="shared" si="48"/>
        <v>-0.66966941446417949</v>
      </c>
      <c r="E2935" s="353">
        <v>1.030131341746014E-3</v>
      </c>
    </row>
    <row r="2936" spans="2:5">
      <c r="B2936" s="375">
        <v>41451</v>
      </c>
      <c r="C2936" s="352">
        <v>588.35</v>
      </c>
      <c r="D2936" s="351">
        <f t="shared" si="48"/>
        <v>-1.018762203922273E-3</v>
      </c>
      <c r="E2936" s="353">
        <v>1.0208421948107575E-3</v>
      </c>
    </row>
    <row r="2937" spans="2:5">
      <c r="B2937" s="375">
        <v>41452</v>
      </c>
      <c r="C2937" s="352">
        <v>588.95000000000005</v>
      </c>
      <c r="D2937" s="351">
        <f t="shared" si="48"/>
        <v>2.9434214931369271</v>
      </c>
      <c r="E2937" s="353">
        <v>1.0198011387779768E-3</v>
      </c>
    </row>
    <row r="2938" spans="2:5">
      <c r="B2938" s="375">
        <v>38520</v>
      </c>
      <c r="C2938" s="352">
        <v>149.35</v>
      </c>
      <c r="D2938" s="351">
        <f t="shared" si="48"/>
        <v>-0.93211055047956726</v>
      </c>
      <c r="E2938" s="353">
        <v>1.0053619302949443E-3</v>
      </c>
    </row>
    <row r="2939" spans="2:5">
      <c r="B2939" s="375">
        <v>44722</v>
      </c>
      <c r="C2939" s="352">
        <v>2199.9</v>
      </c>
      <c r="D2939" s="351">
        <f t="shared" si="48"/>
        <v>1.3039220820024089</v>
      </c>
      <c r="E2939" s="353">
        <v>1.0010465486646372E-3</v>
      </c>
    </row>
    <row r="2940" spans="2:5">
      <c r="B2940" s="375">
        <v>42863</v>
      </c>
      <c r="C2940" s="352">
        <v>954.85</v>
      </c>
      <c r="D2940" s="351">
        <f t="shared" si="48"/>
        <v>-0.20851293103448279</v>
      </c>
      <c r="E2940" s="353">
        <v>9.9591152112385515E-4</v>
      </c>
    </row>
    <row r="2941" spans="2:5">
      <c r="B2941" s="375">
        <v>42984</v>
      </c>
      <c r="C2941" s="352">
        <v>1206.4000000000001</v>
      </c>
      <c r="D2941" s="351">
        <f t="shared" si="48"/>
        <v>4.9960238568588471</v>
      </c>
      <c r="E2941" s="353">
        <v>9.9568536342519538E-4</v>
      </c>
    </row>
    <row r="2942" spans="2:5">
      <c r="B2942" s="375">
        <v>36914</v>
      </c>
      <c r="C2942" s="352">
        <v>201.2</v>
      </c>
      <c r="D2942" s="351">
        <f t="shared" si="48"/>
        <v>-0.20190400634668784</v>
      </c>
      <c r="E2942" s="353">
        <v>9.9502487562183389E-4</v>
      </c>
    </row>
    <row r="2943" spans="2:5">
      <c r="B2943" s="375">
        <v>36776</v>
      </c>
      <c r="C2943" s="352">
        <v>252.1</v>
      </c>
      <c r="D2943" s="351">
        <f t="shared" si="48"/>
        <v>-5.9464816650150912E-4</v>
      </c>
      <c r="E2943" s="353">
        <v>9.9265435775263062E-4</v>
      </c>
    </row>
    <row r="2944" spans="2:5">
      <c r="B2944" s="375">
        <v>39972</v>
      </c>
      <c r="C2944" s="352">
        <v>252.25</v>
      </c>
      <c r="D2944" s="351">
        <f t="shared" si="48"/>
        <v>-0.78438328062227547</v>
      </c>
      <c r="E2944" s="353">
        <v>9.9206349206349201E-4</v>
      </c>
    </row>
    <row r="2945" spans="2:5">
      <c r="B2945" s="375">
        <v>42950</v>
      </c>
      <c r="C2945" s="352">
        <v>1169.9000000000001</v>
      </c>
      <c r="D2945" s="351">
        <f t="shared" si="48"/>
        <v>-8.1494857501766466E-2</v>
      </c>
      <c r="E2945" s="353">
        <v>9.839572192514147E-4</v>
      </c>
    </row>
    <row r="2946" spans="2:5">
      <c r="B2946" s="375">
        <v>43034</v>
      </c>
      <c r="C2946" s="352">
        <v>1273.7</v>
      </c>
      <c r="D2946" s="351">
        <f t="shared" si="48"/>
        <v>5.2071150097465893</v>
      </c>
      <c r="E2946" s="353">
        <v>9.8235687060395306E-4</v>
      </c>
    </row>
    <row r="2947" spans="2:5">
      <c r="B2947" s="375">
        <v>39171</v>
      </c>
      <c r="C2947" s="352">
        <v>205.2</v>
      </c>
      <c r="D2947" s="351">
        <f t="shared" si="48"/>
        <v>-0.20833333333333334</v>
      </c>
      <c r="E2947" s="353">
        <v>9.7560975609750557E-4</v>
      </c>
    </row>
    <row r="2948" spans="2:5">
      <c r="B2948" s="375">
        <v>39855</v>
      </c>
      <c r="C2948" s="352">
        <v>259.2</v>
      </c>
      <c r="D2948" s="351">
        <f t="shared" si="48"/>
        <v>-0.54716981132075471</v>
      </c>
      <c r="E2948" s="353">
        <v>9.6543734311643184E-4</v>
      </c>
    </row>
    <row r="2949" spans="2:5">
      <c r="B2949" s="375">
        <v>41397</v>
      </c>
      <c r="C2949" s="352">
        <v>572.4</v>
      </c>
      <c r="D2949" s="351">
        <f t="shared" si="48"/>
        <v>-0.75574994666097717</v>
      </c>
      <c r="E2949" s="353">
        <v>9.6179067937388215E-4</v>
      </c>
    </row>
    <row r="2950" spans="2:5">
      <c r="B2950" s="375">
        <v>45656</v>
      </c>
      <c r="C2950" s="352">
        <v>2343.5</v>
      </c>
      <c r="D2950" s="351">
        <f t="shared" si="48"/>
        <v>7.9480717831233303</v>
      </c>
      <c r="E2950" s="353">
        <v>9.6102509343299518E-4</v>
      </c>
    </row>
    <row r="2951" spans="2:5">
      <c r="B2951" s="375">
        <v>39846</v>
      </c>
      <c r="C2951" s="352">
        <v>261.89999999999998</v>
      </c>
      <c r="D2951" s="351">
        <f t="shared" si="48"/>
        <v>0.24565992865636135</v>
      </c>
      <c r="E2951" s="353">
        <v>9.5547487101089253E-4</v>
      </c>
    </row>
    <row r="2952" spans="2:5">
      <c r="B2952" s="375">
        <v>37389</v>
      </c>
      <c r="C2952" s="352">
        <v>210.25</v>
      </c>
      <c r="D2952" s="351">
        <f t="shared" si="48"/>
        <v>-0.21254681647940074</v>
      </c>
      <c r="E2952" s="353">
        <v>9.521542489882819E-4</v>
      </c>
    </row>
    <row r="2953" spans="2:5">
      <c r="B2953" s="375">
        <v>40014</v>
      </c>
      <c r="C2953" s="352">
        <v>267</v>
      </c>
      <c r="D2953" s="351">
        <f t="shared" ref="D2953:D3016" si="49">(C2953-C2954)/C2954</f>
        <v>-2.242152466367798E-3</v>
      </c>
      <c r="E2953" s="353">
        <v>9.372071227741331E-4</v>
      </c>
    </row>
    <row r="2954" spans="2:5">
      <c r="B2954" s="375">
        <v>40366</v>
      </c>
      <c r="C2954" s="352">
        <v>267.60000000000002</v>
      </c>
      <c r="D2954" s="351">
        <f t="shared" si="49"/>
        <v>-0.5470931708555471</v>
      </c>
      <c r="E2954" s="353">
        <v>9.3510379652141378E-4</v>
      </c>
    </row>
    <row r="2955" spans="2:5">
      <c r="B2955" s="375">
        <v>41431</v>
      </c>
      <c r="C2955" s="352">
        <v>590.85</v>
      </c>
      <c r="D2955" s="351">
        <f t="shared" si="49"/>
        <v>1.7360500115767541</v>
      </c>
      <c r="E2955" s="353">
        <v>9.3172962900231785E-4</v>
      </c>
    </row>
    <row r="2956" spans="2:5">
      <c r="B2956" s="375">
        <v>39379</v>
      </c>
      <c r="C2956" s="352">
        <v>215.95</v>
      </c>
      <c r="D2956" s="351">
        <f t="shared" si="49"/>
        <v>-0.90531830936513513</v>
      </c>
      <c r="E2956" s="353">
        <v>9.2699884125139575E-4</v>
      </c>
    </row>
    <row r="2957" spans="2:5">
      <c r="B2957" s="375">
        <v>45834</v>
      </c>
      <c r="C2957" s="352">
        <v>2280.8000000000002</v>
      </c>
      <c r="D2957" s="351">
        <f t="shared" si="49"/>
        <v>0.82325432671169918</v>
      </c>
      <c r="E2957" s="353">
        <v>9.2157809277235441E-4</v>
      </c>
    </row>
    <row r="2958" spans="2:5">
      <c r="B2958" s="375">
        <v>42991</v>
      </c>
      <c r="C2958" s="352">
        <v>1250.95</v>
      </c>
      <c r="D2958" s="351">
        <f t="shared" si="49"/>
        <v>4.7212439972558879</v>
      </c>
      <c r="E2958" s="353">
        <v>9.2014722355584176E-4</v>
      </c>
    </row>
    <row r="2959" spans="2:5">
      <c r="B2959" s="375">
        <v>38890</v>
      </c>
      <c r="C2959" s="352">
        <v>218.65</v>
      </c>
      <c r="D2959" s="351">
        <f t="shared" si="49"/>
        <v>-0.89479129074942854</v>
      </c>
      <c r="E2959" s="353">
        <v>9.1554131380186337E-4</v>
      </c>
    </row>
    <row r="2960" spans="2:5">
      <c r="B2960" s="375">
        <v>43999</v>
      </c>
      <c r="C2960" s="352">
        <v>2078.25</v>
      </c>
      <c r="D2960" s="351">
        <f t="shared" si="49"/>
        <v>2.4545378989361701</v>
      </c>
      <c r="E2960" s="353">
        <v>9.1506730560844316E-4</v>
      </c>
    </row>
    <row r="2961" spans="2:5">
      <c r="B2961" s="375">
        <v>41467</v>
      </c>
      <c r="C2961" s="352">
        <v>601.6</v>
      </c>
      <c r="D2961" s="351">
        <f t="shared" si="49"/>
        <v>1.7389027999089461</v>
      </c>
      <c r="E2961" s="353">
        <v>9.1506530238760211E-4</v>
      </c>
    </row>
    <row r="2962" spans="2:5">
      <c r="B2962" s="375">
        <v>37141</v>
      </c>
      <c r="C2962" s="352">
        <v>219.65</v>
      </c>
      <c r="D2962" s="351">
        <f t="shared" si="49"/>
        <v>-1.1368804001819009E-3</v>
      </c>
      <c r="E2962" s="353">
        <v>9.1136933242204181E-4</v>
      </c>
    </row>
    <row r="2963" spans="2:5">
      <c r="B2963" s="375">
        <v>37138</v>
      </c>
      <c r="C2963" s="352">
        <v>219.9</v>
      </c>
      <c r="D2963" s="351">
        <f t="shared" si="49"/>
        <v>-0.91154642907423422</v>
      </c>
      <c r="E2963" s="353">
        <v>9.1033227127909448E-4</v>
      </c>
    </row>
    <row r="2964" spans="2:5">
      <c r="B2964" s="375">
        <v>44426</v>
      </c>
      <c r="C2964" s="352">
        <v>2486.0500000000002</v>
      </c>
      <c r="D2964" s="351">
        <f t="shared" si="49"/>
        <v>0.40442900319181996</v>
      </c>
      <c r="E2964" s="353">
        <v>9.0587003784523706E-4</v>
      </c>
    </row>
    <row r="2965" spans="2:5">
      <c r="B2965" s="375">
        <v>43521</v>
      </c>
      <c r="C2965" s="352">
        <v>1770.15</v>
      </c>
      <c r="D2965" s="351">
        <f t="shared" si="49"/>
        <v>1.9009341199606686</v>
      </c>
      <c r="E2965" s="353">
        <v>9.0469593734988354E-4</v>
      </c>
    </row>
    <row r="2966" spans="2:5">
      <c r="B2966" s="375">
        <v>41556</v>
      </c>
      <c r="C2966" s="352">
        <v>610.20000000000005</v>
      </c>
      <c r="D2966" s="351">
        <f t="shared" si="49"/>
        <v>0.56381342901076392</v>
      </c>
      <c r="E2966" s="353">
        <v>9.0215697531381646E-4</v>
      </c>
    </row>
    <row r="2967" spans="2:5">
      <c r="B2967" s="375">
        <v>40868</v>
      </c>
      <c r="C2967" s="352">
        <v>390.2</v>
      </c>
      <c r="D2967" s="351">
        <f t="shared" si="49"/>
        <v>-0.68412531368898244</v>
      </c>
      <c r="E2967" s="353">
        <v>8.9778119789653938E-4</v>
      </c>
    </row>
    <row r="2968" spans="2:5">
      <c r="B2968" s="375">
        <v>43047</v>
      </c>
      <c r="C2968" s="352">
        <v>1235.3</v>
      </c>
      <c r="D2968" s="351">
        <f t="shared" si="49"/>
        <v>-4.2721263904561945E-3</v>
      </c>
      <c r="E2968" s="353">
        <v>8.9126559714787631E-4</v>
      </c>
    </row>
    <row r="2969" spans="2:5">
      <c r="B2969" s="375">
        <v>43045</v>
      </c>
      <c r="C2969" s="352">
        <v>1240.5999999999999</v>
      </c>
      <c r="D2969" s="351">
        <f t="shared" si="49"/>
        <v>1.7440831674408313</v>
      </c>
      <c r="E2969" s="353">
        <v>8.8745461879782904E-4</v>
      </c>
    </row>
    <row r="2970" spans="2:5">
      <c r="B2970" s="375">
        <v>41331</v>
      </c>
      <c r="C2970" s="352">
        <v>452.1</v>
      </c>
      <c r="D2970" s="351">
        <f t="shared" si="49"/>
        <v>-0.80056904651624428</v>
      </c>
      <c r="E2970" s="353">
        <v>8.8554350232462724E-4</v>
      </c>
    </row>
    <row r="2971" spans="2:5">
      <c r="B2971" s="375">
        <v>45387</v>
      </c>
      <c r="C2971" s="352">
        <v>2266.9499999999998</v>
      </c>
      <c r="D2971" s="351">
        <f t="shared" si="49"/>
        <v>-8.8146499482139322E-4</v>
      </c>
      <c r="E2971" s="353">
        <v>8.8302170025828387E-4</v>
      </c>
    </row>
    <row r="2972" spans="2:5">
      <c r="B2972" s="375">
        <v>45390</v>
      </c>
      <c r="C2972" s="352">
        <v>2268.9499999999998</v>
      </c>
      <c r="D2972" s="351">
        <f t="shared" si="49"/>
        <v>2.9788689171416043</v>
      </c>
      <c r="E2972" s="353">
        <v>8.8224266084386519E-4</v>
      </c>
    </row>
    <row r="2973" spans="2:5">
      <c r="B2973" s="375">
        <v>41674</v>
      </c>
      <c r="C2973" s="352">
        <v>570.25</v>
      </c>
      <c r="D2973" s="351">
        <f t="shared" si="49"/>
        <v>-0.64412755866200699</v>
      </c>
      <c r="E2973" s="353">
        <v>8.7757788503729707E-4</v>
      </c>
    </row>
    <row r="2974" spans="2:5">
      <c r="B2974" s="375">
        <v>43271</v>
      </c>
      <c r="C2974" s="352">
        <v>1602.4</v>
      </c>
      <c r="D2974" s="351">
        <f t="shared" si="49"/>
        <v>1.1098090849242923</v>
      </c>
      <c r="E2974" s="353">
        <v>8.7445346658344221E-4</v>
      </c>
    </row>
    <row r="2975" spans="2:5">
      <c r="B2975" s="375">
        <v>42003</v>
      </c>
      <c r="C2975" s="352">
        <v>759.5</v>
      </c>
      <c r="D2975" s="351">
        <f t="shared" si="49"/>
        <v>-7.4288500213297637E-2</v>
      </c>
      <c r="E2975" s="353">
        <v>8.5655926731235054E-4</v>
      </c>
    </row>
    <row r="2976" spans="2:5">
      <c r="B2976" s="375">
        <v>42165</v>
      </c>
      <c r="C2976" s="352">
        <v>820.45</v>
      </c>
      <c r="D2976" s="351">
        <f t="shared" si="49"/>
        <v>-7.5184579834300783E-2</v>
      </c>
      <c r="E2976" s="353">
        <v>8.5391887770667335E-4</v>
      </c>
    </row>
    <row r="2977" spans="2:5">
      <c r="B2977" s="375">
        <v>42062</v>
      </c>
      <c r="C2977" s="352">
        <v>887.15</v>
      </c>
      <c r="D2977" s="351">
        <f t="shared" si="49"/>
        <v>2.7158115183246072</v>
      </c>
      <c r="E2977" s="353">
        <v>8.4611913357400721E-4</v>
      </c>
    </row>
    <row r="2978" spans="2:5">
      <c r="B2978" s="375">
        <v>39057</v>
      </c>
      <c r="C2978" s="352">
        <v>238.75</v>
      </c>
      <c r="D2978" s="351">
        <f t="shared" si="49"/>
        <v>-0.90032147628590509</v>
      </c>
      <c r="E2978" s="353">
        <v>8.3839865856209859E-4</v>
      </c>
    </row>
    <row r="2979" spans="2:5">
      <c r="B2979" s="375">
        <v>45818</v>
      </c>
      <c r="C2979" s="352">
        <v>2395.1999999999998</v>
      </c>
      <c r="D2979" s="351">
        <f t="shared" si="49"/>
        <v>6.9866622207402465</v>
      </c>
      <c r="E2979" s="353">
        <v>8.3570115326759154E-4</v>
      </c>
    </row>
    <row r="2980" spans="2:5">
      <c r="B2980" s="375">
        <v>40563</v>
      </c>
      <c r="C2980" s="352">
        <v>299.89999999999998</v>
      </c>
      <c r="D2980" s="351">
        <f t="shared" si="49"/>
        <v>0.66472384124340811</v>
      </c>
      <c r="E2980" s="353">
        <v>8.3430669113966302E-4</v>
      </c>
    </row>
    <row r="2981" spans="2:5">
      <c r="B2981" s="375">
        <v>37603</v>
      </c>
      <c r="C2981" s="352">
        <v>180.15</v>
      </c>
      <c r="D2981" s="351">
        <f t="shared" si="49"/>
        <v>-0.93337771121096136</v>
      </c>
      <c r="E2981" s="353">
        <v>8.3333333333336494E-4</v>
      </c>
    </row>
    <row r="2982" spans="2:5">
      <c r="B2982" s="375">
        <v>44470</v>
      </c>
      <c r="C2982" s="352">
        <v>2704.05</v>
      </c>
      <c r="D2982" s="351">
        <f t="shared" si="49"/>
        <v>-5.9738859815358841E-2</v>
      </c>
      <c r="E2982" s="353">
        <v>8.3277814790139897E-4</v>
      </c>
    </row>
    <row r="2983" spans="2:5">
      <c r="B2983" s="375">
        <v>45553</v>
      </c>
      <c r="C2983" s="352">
        <v>2875.85</v>
      </c>
      <c r="D2983" s="351">
        <f t="shared" si="49"/>
        <v>22.080658105939005</v>
      </c>
      <c r="E2983" s="353">
        <v>8.1781799199579224E-4</v>
      </c>
    </row>
    <row r="2984" spans="2:5">
      <c r="B2984" s="375">
        <v>38281</v>
      </c>
      <c r="C2984" s="352">
        <v>124.6</v>
      </c>
      <c r="D2984" s="351">
        <f t="shared" si="49"/>
        <v>-0.75107381879932078</v>
      </c>
      <c r="E2984" s="353">
        <v>8.0321285140557688E-4</v>
      </c>
    </row>
    <row r="2985" spans="2:5">
      <c r="B2985" s="375">
        <v>41291</v>
      </c>
      <c r="C2985" s="352">
        <v>500.55</v>
      </c>
      <c r="D2985" s="351">
        <f t="shared" si="49"/>
        <v>0.99860251547215029</v>
      </c>
      <c r="E2985" s="353">
        <v>7.9976007197847467E-4</v>
      </c>
    </row>
    <row r="2986" spans="2:5">
      <c r="B2986" s="375">
        <v>39570</v>
      </c>
      <c r="C2986" s="352">
        <v>250.45</v>
      </c>
      <c r="D2986" s="351">
        <f t="shared" si="49"/>
        <v>-0.200223535047102</v>
      </c>
      <c r="E2986" s="353">
        <v>7.9920079920075377E-4</v>
      </c>
    </row>
    <row r="2987" spans="2:5">
      <c r="B2987" s="375">
        <v>40546</v>
      </c>
      <c r="C2987" s="352">
        <v>313.14999999999998</v>
      </c>
      <c r="D2987" s="351">
        <f t="shared" si="49"/>
        <v>-0.58801473490330225</v>
      </c>
      <c r="E2987" s="353">
        <v>7.9897730904442317E-4</v>
      </c>
    </row>
    <row r="2988" spans="2:5">
      <c r="B2988" s="375">
        <v>42004</v>
      </c>
      <c r="C2988" s="352">
        <v>760.1</v>
      </c>
      <c r="D2988" s="351">
        <f t="shared" si="49"/>
        <v>0.19870682857593439</v>
      </c>
      <c r="E2988" s="353">
        <v>7.8999341672155723E-4</v>
      </c>
    </row>
    <row r="2989" spans="2:5">
      <c r="B2989" s="375">
        <v>41843</v>
      </c>
      <c r="C2989" s="352">
        <v>634.1</v>
      </c>
      <c r="D2989" s="351">
        <f t="shared" si="49"/>
        <v>3.9772370486656201</v>
      </c>
      <c r="E2989" s="353">
        <v>7.8914141414141413E-4</v>
      </c>
    </row>
    <row r="2990" spans="2:5">
      <c r="B2990" s="375">
        <v>38169</v>
      </c>
      <c r="C2990" s="352">
        <v>127.4</v>
      </c>
      <c r="D2990" s="351">
        <f t="shared" si="49"/>
        <v>-0.71476547632374343</v>
      </c>
      <c r="E2990" s="353">
        <v>7.8554595443840159E-4</v>
      </c>
    </row>
    <row r="2991" spans="2:5">
      <c r="B2991" s="375">
        <v>41109</v>
      </c>
      <c r="C2991" s="352">
        <v>446.65</v>
      </c>
      <c r="D2991" s="351">
        <f t="shared" si="49"/>
        <v>0.74472656249999991</v>
      </c>
      <c r="E2991" s="353">
        <v>7.8422585704675306E-4</v>
      </c>
    </row>
    <row r="2992" spans="2:5">
      <c r="B2992" s="375">
        <v>36745</v>
      </c>
      <c r="C2992" s="352">
        <v>256</v>
      </c>
      <c r="D2992" s="351">
        <f t="shared" si="49"/>
        <v>-0.60192816047271036</v>
      </c>
      <c r="E2992" s="353">
        <v>7.8186082877243403E-4</v>
      </c>
    </row>
    <row r="2993" spans="2:5">
      <c r="B2993" s="375">
        <v>41541</v>
      </c>
      <c r="C2993" s="352">
        <v>643.1</v>
      </c>
      <c r="D2993" s="351">
        <f t="shared" si="49"/>
        <v>-0.63038105638255082</v>
      </c>
      <c r="E2993" s="353">
        <v>7.7808901338313101E-4</v>
      </c>
    </row>
    <row r="2994" spans="2:5">
      <c r="B2994" s="375">
        <v>43573</v>
      </c>
      <c r="C2994" s="352">
        <v>1739.9</v>
      </c>
      <c r="D2994" s="351">
        <f t="shared" si="49"/>
        <v>-0.10224194422228522</v>
      </c>
      <c r="E2994" s="353">
        <v>7.7650915993220581E-4</v>
      </c>
    </row>
    <row r="2995" spans="2:5">
      <c r="B2995" s="375">
        <v>43832</v>
      </c>
      <c r="C2995" s="352">
        <v>1938.05</v>
      </c>
      <c r="D2995" s="351">
        <f t="shared" si="49"/>
        <v>-0.18988003176859097</v>
      </c>
      <c r="E2995" s="353">
        <v>7.745733391856652E-4</v>
      </c>
    </row>
    <row r="2996" spans="2:5">
      <c r="B2996" s="375">
        <v>44420</v>
      </c>
      <c r="C2996" s="352">
        <v>2392.3000000000002</v>
      </c>
      <c r="D2996" s="351">
        <f t="shared" si="49"/>
        <v>1.642841361025188</v>
      </c>
      <c r="E2996" s="353">
        <v>7.7391286159524944E-4</v>
      </c>
    </row>
    <row r="2997" spans="2:5">
      <c r="B2997" s="375">
        <v>42611</v>
      </c>
      <c r="C2997" s="352">
        <v>905.2</v>
      </c>
      <c r="D2997" s="351">
        <f t="shared" si="49"/>
        <v>-0.57580017807769812</v>
      </c>
      <c r="E2997" s="353">
        <v>7.7390823659485408E-4</v>
      </c>
    </row>
    <row r="2998" spans="2:5">
      <c r="B2998" s="375">
        <v>44084</v>
      </c>
      <c r="C2998" s="352">
        <v>2133.9</v>
      </c>
      <c r="D2998" s="351">
        <f t="shared" si="49"/>
        <v>2.6300076550140346</v>
      </c>
      <c r="E2998" s="353">
        <v>7.7383046078090799E-4</v>
      </c>
    </row>
    <row r="2999" spans="2:5">
      <c r="B2999" s="375">
        <v>41457</v>
      </c>
      <c r="C2999" s="352">
        <v>587.85</v>
      </c>
      <c r="D2999" s="351">
        <f t="shared" si="49"/>
        <v>1.55364900086881</v>
      </c>
      <c r="E2999" s="353">
        <v>7.6608784473960762E-4</v>
      </c>
    </row>
    <row r="3000" spans="2:5">
      <c r="B3000" s="375">
        <v>36571</v>
      </c>
      <c r="C3000" s="352">
        <v>230.2</v>
      </c>
      <c r="D3000" s="351">
        <f t="shared" si="49"/>
        <v>0.13203835751167933</v>
      </c>
      <c r="E3000" s="353">
        <v>7.3903403903833188E-4</v>
      </c>
    </row>
    <row r="3001" spans="2:5">
      <c r="B3001" s="375">
        <v>37379</v>
      </c>
      <c r="C3001" s="352">
        <v>203.35</v>
      </c>
      <c r="D3001" s="351">
        <f t="shared" si="49"/>
        <v>0.48484848484848492</v>
      </c>
      <c r="E3001" s="353">
        <v>7.3818897637798072E-4</v>
      </c>
    </row>
    <row r="3002" spans="2:5">
      <c r="B3002" s="375">
        <v>38138</v>
      </c>
      <c r="C3002" s="352">
        <v>136.94999999999999</v>
      </c>
      <c r="D3002" s="351">
        <f t="shared" si="49"/>
        <v>-0.81931525826241836</v>
      </c>
      <c r="E3002" s="353">
        <v>7.3072707343802934E-4</v>
      </c>
    </row>
    <row r="3003" spans="2:5">
      <c r="B3003" s="375">
        <v>41935</v>
      </c>
      <c r="C3003" s="352">
        <v>757.95</v>
      </c>
      <c r="D3003" s="351">
        <f t="shared" si="49"/>
        <v>-0.69678967896789679</v>
      </c>
      <c r="E3003" s="353">
        <v>7.2616847108538188E-4</v>
      </c>
    </row>
    <row r="3004" spans="2:5">
      <c r="B3004" s="375">
        <v>45040</v>
      </c>
      <c r="C3004" s="352">
        <v>2499.75</v>
      </c>
      <c r="D3004" s="351">
        <f t="shared" si="49"/>
        <v>1.998200899550225</v>
      </c>
      <c r="E3004" s="353">
        <v>7.2059088452538361E-4</v>
      </c>
    </row>
    <row r="3005" spans="2:5">
      <c r="B3005" s="375">
        <v>42741</v>
      </c>
      <c r="C3005" s="352">
        <v>833.75</v>
      </c>
      <c r="D3005" s="351">
        <f t="shared" si="49"/>
        <v>1.9744916161255799</v>
      </c>
      <c r="E3005" s="353">
        <v>7.2015843485569555E-4</v>
      </c>
    </row>
    <row r="3006" spans="2:5">
      <c r="B3006" s="375">
        <v>40599</v>
      </c>
      <c r="C3006" s="352">
        <v>280.3</v>
      </c>
      <c r="D3006" s="351">
        <f t="shared" si="49"/>
        <v>1</v>
      </c>
      <c r="E3006" s="353">
        <v>7.1403070332020215E-4</v>
      </c>
    </row>
    <row r="3007" spans="2:5">
      <c r="B3007" s="375">
        <v>38366</v>
      </c>
      <c r="C3007" s="352">
        <v>140.15</v>
      </c>
      <c r="D3007" s="351">
        <f t="shared" si="49"/>
        <v>-7.130124777183195E-4</v>
      </c>
      <c r="E3007" s="353">
        <v>7.1403070332020215E-4</v>
      </c>
    </row>
    <row r="3008" spans="2:5">
      <c r="B3008" s="375">
        <v>38369</v>
      </c>
      <c r="C3008" s="352">
        <v>140.25</v>
      </c>
      <c r="D3008" s="351">
        <f t="shared" si="49"/>
        <v>-0.33357091945830358</v>
      </c>
      <c r="E3008" s="353">
        <v>7.1352122725647032E-4</v>
      </c>
    </row>
    <row r="3009" spans="2:5">
      <c r="B3009" s="375">
        <v>39413</v>
      </c>
      <c r="C3009" s="352">
        <v>210.45</v>
      </c>
      <c r="D3009" s="351">
        <f t="shared" si="49"/>
        <v>-0.91430665553677959</v>
      </c>
      <c r="E3009" s="353">
        <v>7.1326676176879339E-4</v>
      </c>
    </row>
    <row r="3010" spans="2:5">
      <c r="B3010" s="375">
        <v>44494</v>
      </c>
      <c r="C3010" s="352">
        <v>2455.85</v>
      </c>
      <c r="D3010" s="351">
        <f t="shared" si="49"/>
        <v>-7.9033225830645773E-2</v>
      </c>
      <c r="E3010" s="353">
        <v>7.1309237602379697E-4</v>
      </c>
    </row>
    <row r="3011" spans="2:5">
      <c r="B3011" s="375">
        <v>45904</v>
      </c>
      <c r="C3011" s="352">
        <v>2666.6</v>
      </c>
      <c r="D3011" s="351">
        <f t="shared" si="49"/>
        <v>17.759057333802321</v>
      </c>
      <c r="E3011" s="353">
        <v>7.1302585656925395E-4</v>
      </c>
    </row>
    <row r="3012" spans="2:5">
      <c r="B3012" s="375">
        <v>38372</v>
      </c>
      <c r="C3012" s="352">
        <v>142.15</v>
      </c>
      <c r="D3012" s="351">
        <f t="shared" si="49"/>
        <v>-0.89640722926687066</v>
      </c>
      <c r="E3012" s="353">
        <v>7.0397747272083291E-4</v>
      </c>
    </row>
    <row r="3013" spans="2:5">
      <c r="B3013" s="375">
        <v>43133</v>
      </c>
      <c r="C3013" s="352">
        <v>1372.2</v>
      </c>
      <c r="D3013" s="351">
        <f t="shared" si="49"/>
        <v>1.3400409276944067</v>
      </c>
      <c r="E3013" s="353">
        <v>6.92798541476788E-4</v>
      </c>
    </row>
    <row r="3014" spans="2:5">
      <c r="B3014" s="375">
        <v>41414</v>
      </c>
      <c r="C3014" s="352">
        <v>586.4</v>
      </c>
      <c r="D3014" s="351">
        <f t="shared" si="49"/>
        <v>-0.67170529615944474</v>
      </c>
      <c r="E3014" s="353">
        <v>6.8259385665525129E-4</v>
      </c>
    </row>
    <row r="3015" spans="2:5">
      <c r="B3015" s="375">
        <v>43475</v>
      </c>
      <c r="C3015" s="352">
        <v>1786.2</v>
      </c>
      <c r="D3015" s="351">
        <f t="shared" si="49"/>
        <v>10.971849865951743</v>
      </c>
      <c r="E3015" s="353">
        <v>6.7226890756305071E-4</v>
      </c>
    </row>
    <row r="3016" spans="2:5">
      <c r="B3016" s="375">
        <v>38519</v>
      </c>
      <c r="C3016" s="352">
        <v>149.19999999999999</v>
      </c>
      <c r="D3016" s="351">
        <f t="shared" si="49"/>
        <v>-0.3361512791991102</v>
      </c>
      <c r="E3016" s="353">
        <v>6.7069081153584389E-4</v>
      </c>
    </row>
    <row r="3017" spans="2:5">
      <c r="B3017" s="375">
        <v>37089</v>
      </c>
      <c r="C3017" s="352">
        <v>224.75</v>
      </c>
      <c r="D3017" s="351">
        <f t="shared" ref="D3017:D3080" si="50">(C3017-C3018)/C3018</f>
        <v>-0.82470849744569674</v>
      </c>
      <c r="E3017" s="353">
        <v>6.6785396260020337E-4</v>
      </c>
    </row>
    <row r="3018" spans="2:5">
      <c r="B3018" s="375">
        <v>43025</v>
      </c>
      <c r="C3018" s="352">
        <v>1282.1500000000001</v>
      </c>
      <c r="D3018" s="351">
        <f t="shared" si="50"/>
        <v>3.2476395560708959</v>
      </c>
      <c r="E3018" s="353">
        <v>6.6338874580514821E-4</v>
      </c>
    </row>
    <row r="3019" spans="2:5">
      <c r="B3019" s="375">
        <v>40561</v>
      </c>
      <c r="C3019" s="352">
        <v>301.85000000000002</v>
      </c>
      <c r="D3019" s="351">
        <f t="shared" si="50"/>
        <v>-0.8852979176166591</v>
      </c>
      <c r="E3019" s="353">
        <v>6.6302005635685555E-4</v>
      </c>
    </row>
    <row r="3020" spans="2:5">
      <c r="B3020" s="375">
        <v>45894</v>
      </c>
      <c r="C3020" s="352">
        <v>2631.6</v>
      </c>
      <c r="D3020" s="351">
        <f t="shared" si="50"/>
        <v>15.9945108169196</v>
      </c>
      <c r="E3020" s="353">
        <v>6.4641241111822428E-4</v>
      </c>
    </row>
    <row r="3021" spans="2:5">
      <c r="B3021" s="375">
        <v>37714</v>
      </c>
      <c r="C3021" s="352">
        <v>154.85</v>
      </c>
      <c r="D3021" s="351">
        <f t="shared" si="50"/>
        <v>-0.92870954375949544</v>
      </c>
      <c r="E3021" s="353">
        <v>6.4620355411951094E-4</v>
      </c>
    </row>
    <row r="3022" spans="2:5">
      <c r="B3022" s="375">
        <v>44620</v>
      </c>
      <c r="C3022" s="352">
        <v>2172.1</v>
      </c>
      <c r="D3022" s="351">
        <f t="shared" si="50"/>
        <v>1.5180848597264085</v>
      </c>
      <c r="E3022" s="353">
        <v>6.4495324089007739E-4</v>
      </c>
    </row>
    <row r="3023" spans="2:5">
      <c r="B3023" s="375">
        <v>42173</v>
      </c>
      <c r="C3023" s="352">
        <v>862.6</v>
      </c>
      <c r="D3023" s="351">
        <f t="shared" si="50"/>
        <v>2.6099602427286048</v>
      </c>
      <c r="E3023" s="353">
        <v>6.38014036308878E-4</v>
      </c>
    </row>
    <row r="3024" spans="2:5">
      <c r="B3024" s="375">
        <v>36768</v>
      </c>
      <c r="C3024" s="352">
        <v>238.95</v>
      </c>
      <c r="D3024" s="351">
        <f t="shared" si="50"/>
        <v>-1.0968543046357639E-2</v>
      </c>
      <c r="E3024" s="353">
        <v>6.2814070351749265E-4</v>
      </c>
    </row>
    <row r="3025" spans="2:5">
      <c r="B3025" s="375">
        <v>38867</v>
      </c>
      <c r="C3025" s="352">
        <v>241.6</v>
      </c>
      <c r="D3025" s="351">
        <f t="shared" si="50"/>
        <v>-0.40101648692202807</v>
      </c>
      <c r="E3025" s="353">
        <v>6.2124663491408441E-4</v>
      </c>
    </row>
    <row r="3026" spans="2:5">
      <c r="B3026" s="375">
        <v>40994</v>
      </c>
      <c r="C3026" s="352">
        <v>403.35</v>
      </c>
      <c r="D3026" s="351">
        <f t="shared" si="50"/>
        <v>-0.50231352952063668</v>
      </c>
      <c r="E3026" s="353">
        <v>6.2019350037211603E-4</v>
      </c>
    </row>
    <row r="3027" spans="2:5">
      <c r="B3027" s="375">
        <v>42388</v>
      </c>
      <c r="C3027" s="352">
        <v>810.45</v>
      </c>
      <c r="D3027" s="351">
        <f t="shared" si="50"/>
        <v>-2.4616899501507783E-3</v>
      </c>
      <c r="E3027" s="353">
        <v>6.1732205691709366E-4</v>
      </c>
    </row>
    <row r="3028" spans="2:5">
      <c r="B3028" s="375">
        <v>42334</v>
      </c>
      <c r="C3028" s="352">
        <v>812.45</v>
      </c>
      <c r="D3028" s="351">
        <f t="shared" si="50"/>
        <v>-0.69084267204474969</v>
      </c>
      <c r="E3028" s="353">
        <v>6.1580146560748813E-4</v>
      </c>
    </row>
    <row r="3029" spans="2:5">
      <c r="B3029" s="375">
        <v>44777</v>
      </c>
      <c r="C3029" s="352">
        <v>2627.95</v>
      </c>
      <c r="D3029" s="351">
        <f t="shared" si="50"/>
        <v>1.2667442963729676</v>
      </c>
      <c r="E3029" s="353">
        <v>6.0921050126598098E-4</v>
      </c>
    </row>
    <row r="3030" spans="2:5">
      <c r="B3030" s="375">
        <v>42940</v>
      </c>
      <c r="C3030" s="352">
        <v>1159.3499999999999</v>
      </c>
      <c r="D3030" s="351">
        <f t="shared" si="50"/>
        <v>0.25654365143879038</v>
      </c>
      <c r="E3030" s="353">
        <v>6.0415138307497347E-4</v>
      </c>
    </row>
    <row r="3031" spans="2:5">
      <c r="B3031" s="375">
        <v>42082</v>
      </c>
      <c r="C3031" s="352">
        <v>922.65</v>
      </c>
      <c r="D3031" s="351">
        <f t="shared" si="50"/>
        <v>4.42735294117647</v>
      </c>
      <c r="E3031" s="353">
        <v>5.964645916928256E-4</v>
      </c>
    </row>
    <row r="3032" spans="2:5">
      <c r="B3032" s="375">
        <v>37790</v>
      </c>
      <c r="C3032" s="352">
        <v>170</v>
      </c>
      <c r="D3032" s="351">
        <f t="shared" si="50"/>
        <v>-0.9341021416803954</v>
      </c>
      <c r="E3032" s="353">
        <v>5.8858151854028441E-4</v>
      </c>
    </row>
    <row r="3033" spans="2:5">
      <c r="B3033" s="375">
        <v>45300</v>
      </c>
      <c r="C3033" s="352">
        <v>2579.75</v>
      </c>
      <c r="D3033" s="351">
        <f t="shared" si="50"/>
        <v>1.9939650670225728</v>
      </c>
      <c r="E3033" s="353">
        <v>5.8178997381945117E-4</v>
      </c>
    </row>
    <row r="3034" spans="2:5">
      <c r="B3034" s="375">
        <v>42459</v>
      </c>
      <c r="C3034" s="352">
        <v>861.65</v>
      </c>
      <c r="D3034" s="351">
        <f t="shared" si="50"/>
        <v>0.4132360177136295</v>
      </c>
      <c r="E3034" s="353">
        <v>5.8061893978981593E-4</v>
      </c>
    </row>
    <row r="3035" spans="2:5">
      <c r="B3035" s="375">
        <v>41463</v>
      </c>
      <c r="C3035" s="352">
        <v>609.70000000000005</v>
      </c>
      <c r="D3035" s="351">
        <f t="shared" si="50"/>
        <v>-0.78168862790031512</v>
      </c>
      <c r="E3035" s="353">
        <v>5.7438253877085867E-4</v>
      </c>
    </row>
    <row r="3036" spans="2:5">
      <c r="B3036" s="375">
        <v>45526</v>
      </c>
      <c r="C3036" s="352">
        <v>2792.8</v>
      </c>
      <c r="D3036" s="351">
        <f t="shared" si="50"/>
        <v>14.890753911806545</v>
      </c>
      <c r="E3036" s="353">
        <v>5.7323015190612059E-4</v>
      </c>
    </row>
    <row r="3037" spans="2:5">
      <c r="B3037" s="375">
        <v>38643</v>
      </c>
      <c r="C3037" s="352">
        <v>175.75</v>
      </c>
      <c r="D3037" s="351">
        <f t="shared" si="50"/>
        <v>-0.93351617174200874</v>
      </c>
      <c r="E3037" s="353">
        <v>5.6931397665809457E-4</v>
      </c>
    </row>
    <row r="3038" spans="2:5">
      <c r="B3038" s="375">
        <v>45910</v>
      </c>
      <c r="C3038" s="352">
        <v>2643.5</v>
      </c>
      <c r="D3038" s="351">
        <f t="shared" si="50"/>
        <v>8.9342352499060507</v>
      </c>
      <c r="E3038" s="353">
        <v>5.6775170325510976E-4</v>
      </c>
    </row>
    <row r="3039" spans="2:5">
      <c r="B3039" s="375">
        <v>40189</v>
      </c>
      <c r="C3039" s="352">
        <v>266.10000000000002</v>
      </c>
      <c r="D3039" s="351">
        <f t="shared" si="50"/>
        <v>0.49662542182227226</v>
      </c>
      <c r="E3039" s="353">
        <v>5.6401579244231669E-4</v>
      </c>
    </row>
    <row r="3040" spans="2:5">
      <c r="B3040" s="375">
        <v>37629</v>
      </c>
      <c r="C3040" s="352">
        <v>177.8</v>
      </c>
      <c r="D3040" s="351">
        <f t="shared" si="50"/>
        <v>-1.3318534961154148E-2</v>
      </c>
      <c r="E3040" s="353">
        <v>5.6274620146326809E-4</v>
      </c>
    </row>
    <row r="3041" spans="2:5">
      <c r="B3041" s="375">
        <v>38635</v>
      </c>
      <c r="C3041" s="352">
        <v>180.2</v>
      </c>
      <c r="D3041" s="351">
        <f t="shared" si="50"/>
        <v>-0.80167290336781871</v>
      </c>
      <c r="E3041" s="353">
        <v>5.552470849527725E-4</v>
      </c>
    </row>
    <row r="3042" spans="2:5">
      <c r="B3042" s="375">
        <v>42221</v>
      </c>
      <c r="C3042" s="352">
        <v>908.6</v>
      </c>
      <c r="D3042" s="351">
        <f t="shared" si="50"/>
        <v>3.9977997799779974</v>
      </c>
      <c r="E3042" s="353">
        <v>5.5060015416804318E-4</v>
      </c>
    </row>
    <row r="3043" spans="2:5">
      <c r="B3043" s="375">
        <v>37622</v>
      </c>
      <c r="C3043" s="352">
        <v>181.8</v>
      </c>
      <c r="D3043" s="351">
        <f t="shared" si="50"/>
        <v>-0.93385964274020439</v>
      </c>
      <c r="E3043" s="353">
        <v>5.503577325262672E-4</v>
      </c>
    </row>
    <row r="3044" spans="2:5">
      <c r="B3044" s="375">
        <v>45516</v>
      </c>
      <c r="C3044" s="352">
        <v>2748.7</v>
      </c>
      <c r="D3044" s="351">
        <f t="shared" si="50"/>
        <v>0.15360725227682881</v>
      </c>
      <c r="E3044" s="353">
        <v>5.4601048340128134E-4</v>
      </c>
    </row>
    <row r="3045" spans="2:5">
      <c r="B3045" s="375">
        <v>45796</v>
      </c>
      <c r="C3045" s="352">
        <v>2382.6999999999998</v>
      </c>
      <c r="D3045" s="351">
        <f t="shared" si="50"/>
        <v>7.6095754290876236</v>
      </c>
      <c r="E3045" s="353">
        <v>5.4589737129408212E-4</v>
      </c>
    </row>
    <row r="3046" spans="2:5">
      <c r="B3046" s="375">
        <v>40135</v>
      </c>
      <c r="C3046" s="352">
        <v>276.75</v>
      </c>
      <c r="D3046" s="351">
        <f t="shared" si="50"/>
        <v>-0.50112663361874721</v>
      </c>
      <c r="E3046" s="353">
        <v>5.4229934924069864E-4</v>
      </c>
    </row>
    <row r="3047" spans="2:5">
      <c r="B3047" s="375">
        <v>41696</v>
      </c>
      <c r="C3047" s="352">
        <v>554.75</v>
      </c>
      <c r="D3047" s="351">
        <f t="shared" si="50"/>
        <v>-9.6402749263589712E-3</v>
      </c>
      <c r="E3047" s="353">
        <v>5.410767427179268E-4</v>
      </c>
    </row>
    <row r="3048" spans="2:5">
      <c r="B3048" s="375">
        <v>41786</v>
      </c>
      <c r="C3048" s="352">
        <v>560.15</v>
      </c>
      <c r="D3048" s="351">
        <f t="shared" si="50"/>
        <v>1.9962556833377909</v>
      </c>
      <c r="E3048" s="353">
        <v>5.3585781905859519E-4</v>
      </c>
    </row>
    <row r="3049" spans="2:5">
      <c r="B3049" s="375">
        <v>37967</v>
      </c>
      <c r="C3049" s="352">
        <v>186.95</v>
      </c>
      <c r="D3049" s="351">
        <f t="shared" si="50"/>
        <v>-0.91971570900970545</v>
      </c>
      <c r="E3049" s="353">
        <v>5.3518865400050482E-4</v>
      </c>
    </row>
    <row r="3050" spans="2:5">
      <c r="B3050" s="375">
        <v>45825</v>
      </c>
      <c r="C3050" s="352">
        <v>2328.6</v>
      </c>
      <c r="D3050" s="351">
        <f t="shared" si="50"/>
        <v>0.49331452207650628</v>
      </c>
      <c r="E3050" s="353">
        <v>5.155968032997414E-4</v>
      </c>
    </row>
    <row r="3051" spans="2:5">
      <c r="B3051" s="375">
        <v>43381</v>
      </c>
      <c r="C3051" s="352">
        <v>1559.35</v>
      </c>
      <c r="D3051" s="351">
        <f t="shared" si="50"/>
        <v>-0.2398976358761882</v>
      </c>
      <c r="E3051" s="353">
        <v>5.1329761637416483E-4</v>
      </c>
    </row>
    <row r="3052" spans="2:5">
      <c r="B3052" s="375">
        <v>43733</v>
      </c>
      <c r="C3052" s="352">
        <v>2051.5</v>
      </c>
      <c r="D3052" s="351">
        <f t="shared" si="50"/>
        <v>2.4703543939778396</v>
      </c>
      <c r="E3052" s="353">
        <v>5.120827135507728E-4</v>
      </c>
    </row>
    <row r="3053" spans="2:5">
      <c r="B3053" s="375">
        <v>41432</v>
      </c>
      <c r="C3053" s="352">
        <v>591.15</v>
      </c>
      <c r="D3053" s="351">
        <f t="shared" si="50"/>
        <v>-0.5431077791088611</v>
      </c>
      <c r="E3053" s="353">
        <v>5.0774308200043081E-4</v>
      </c>
    </row>
    <row r="3054" spans="2:5">
      <c r="B3054" s="375">
        <v>43166</v>
      </c>
      <c r="C3054" s="352">
        <v>1293.8499999999999</v>
      </c>
      <c r="D3054" s="351">
        <f t="shared" si="50"/>
        <v>5.4741055791843882</v>
      </c>
      <c r="E3054" s="353">
        <v>5.0262913702433002E-4</v>
      </c>
    </row>
    <row r="3055" spans="2:5">
      <c r="B3055" s="375">
        <v>37978</v>
      </c>
      <c r="C3055" s="352">
        <v>199.85</v>
      </c>
      <c r="D3055" s="351">
        <f t="shared" si="50"/>
        <v>-1.9975031210986553E-3</v>
      </c>
      <c r="E3055" s="353">
        <v>5.0062578222775629E-4</v>
      </c>
    </row>
    <row r="3056" spans="2:5">
      <c r="B3056" s="375">
        <v>37040</v>
      </c>
      <c r="C3056" s="352">
        <v>200.25</v>
      </c>
      <c r="D3056" s="351">
        <f t="shared" si="50"/>
        <v>-0.91519501969254224</v>
      </c>
      <c r="E3056" s="353">
        <v>4.996252810391922E-4</v>
      </c>
    </row>
    <row r="3057" spans="2:5">
      <c r="B3057" s="375">
        <v>44564</v>
      </c>
      <c r="C3057" s="352">
        <v>2361.3000000000002</v>
      </c>
      <c r="D3057" s="351">
        <f t="shared" si="50"/>
        <v>10.432098765432098</v>
      </c>
      <c r="E3057" s="353">
        <v>4.8725716585814075E-4</v>
      </c>
    </row>
    <row r="3058" spans="2:5">
      <c r="B3058" s="375">
        <v>36889</v>
      </c>
      <c r="C3058" s="352">
        <v>206.55</v>
      </c>
      <c r="D3058" s="351">
        <f t="shared" si="50"/>
        <v>-1.5725518227305137E-2</v>
      </c>
      <c r="E3058" s="353">
        <v>4.8437878420936177E-4</v>
      </c>
    </row>
    <row r="3059" spans="2:5">
      <c r="B3059" s="375">
        <v>39637</v>
      </c>
      <c r="C3059" s="352">
        <v>209.85</v>
      </c>
      <c r="D3059" s="351">
        <f t="shared" si="50"/>
        <v>-0.71720234485546797</v>
      </c>
      <c r="E3059" s="353">
        <v>4.7675804529198721E-4</v>
      </c>
    </row>
    <row r="3060" spans="2:5">
      <c r="B3060" s="375">
        <v>41905</v>
      </c>
      <c r="C3060" s="352">
        <v>742.05</v>
      </c>
      <c r="D3060" s="351">
        <f t="shared" si="50"/>
        <v>1.3189062499999999</v>
      </c>
      <c r="E3060" s="353">
        <v>4.7188890386936635E-4</v>
      </c>
    </row>
    <row r="3061" spans="2:5">
      <c r="B3061" s="375">
        <v>40792</v>
      </c>
      <c r="C3061" s="352">
        <v>320</v>
      </c>
      <c r="D3061" s="351">
        <f t="shared" si="50"/>
        <v>0.49010477299185101</v>
      </c>
      <c r="E3061" s="353">
        <v>4.6896982960755747E-4</v>
      </c>
    </row>
    <row r="3062" spans="2:5">
      <c r="B3062" s="375">
        <v>37235</v>
      </c>
      <c r="C3062" s="352">
        <v>214.75</v>
      </c>
      <c r="D3062" s="351">
        <f t="shared" si="50"/>
        <v>-0.3363720642768851</v>
      </c>
      <c r="E3062" s="353">
        <v>4.658746797111312E-4</v>
      </c>
    </row>
    <row r="3063" spans="2:5">
      <c r="B3063" s="375">
        <v>40722</v>
      </c>
      <c r="C3063" s="352">
        <v>323.60000000000002</v>
      </c>
      <c r="D3063" s="351">
        <f t="shared" si="50"/>
        <v>0.48679071904433729</v>
      </c>
      <c r="E3063" s="353">
        <v>4.6375019322935263E-4</v>
      </c>
    </row>
    <row r="3064" spans="2:5">
      <c r="B3064" s="375">
        <v>37102</v>
      </c>
      <c r="C3064" s="352">
        <v>217.65</v>
      </c>
      <c r="D3064" s="351">
        <f t="shared" si="50"/>
        <v>-0.92105835842007899</v>
      </c>
      <c r="E3064" s="353">
        <v>4.5966444495515658E-4</v>
      </c>
    </row>
    <row r="3065" spans="2:5">
      <c r="B3065" s="375">
        <v>45113</v>
      </c>
      <c r="C3065" s="352">
        <v>2757.1</v>
      </c>
      <c r="D3065" s="351">
        <f t="shared" si="50"/>
        <v>0.29779472334015872</v>
      </c>
      <c r="E3065" s="353">
        <v>4.5358056497995174E-4</v>
      </c>
    </row>
    <row r="3066" spans="2:5">
      <c r="B3066" s="375">
        <v>44089</v>
      </c>
      <c r="C3066" s="352">
        <v>2124.4499999999998</v>
      </c>
      <c r="D3066" s="351">
        <f t="shared" si="50"/>
        <v>8.4085473870682002</v>
      </c>
      <c r="E3066" s="353">
        <v>4.4737461737688632E-4</v>
      </c>
    </row>
    <row r="3067" spans="2:5">
      <c r="B3067" s="375">
        <v>39514</v>
      </c>
      <c r="C3067" s="352">
        <v>225.8</v>
      </c>
      <c r="D3067" s="351">
        <f t="shared" si="50"/>
        <v>-0.75201801109219701</v>
      </c>
      <c r="E3067" s="353">
        <v>4.4306601683660941E-4</v>
      </c>
    </row>
    <row r="3068" spans="2:5">
      <c r="B3068" s="375">
        <v>42636</v>
      </c>
      <c r="C3068" s="352">
        <v>910.55</v>
      </c>
      <c r="D3068" s="351">
        <f t="shared" si="50"/>
        <v>-0.6214401529954684</v>
      </c>
      <c r="E3068" s="353">
        <v>4.3948799648407106E-4</v>
      </c>
    </row>
    <row r="3069" spans="2:5">
      <c r="B3069" s="375">
        <v>45349</v>
      </c>
      <c r="C3069" s="352">
        <v>2405.3000000000002</v>
      </c>
      <c r="D3069" s="351">
        <f t="shared" si="50"/>
        <v>-9.553081907292438E-4</v>
      </c>
      <c r="E3069" s="353">
        <v>4.3672662992624806E-4</v>
      </c>
    </row>
    <row r="3070" spans="2:5">
      <c r="B3070" s="375">
        <v>44315</v>
      </c>
      <c r="C3070" s="352">
        <v>2407.6</v>
      </c>
      <c r="D3070" s="351">
        <f t="shared" si="50"/>
        <v>-2.7338248695219572E-3</v>
      </c>
      <c r="E3070" s="353">
        <v>4.3630923936744596E-4</v>
      </c>
    </row>
    <row r="3071" spans="2:5">
      <c r="B3071" s="375">
        <v>44574</v>
      </c>
      <c r="C3071" s="352">
        <v>2414.1999999999998</v>
      </c>
      <c r="D3071" s="351">
        <f t="shared" si="50"/>
        <v>-5.3922721216396408E-2</v>
      </c>
      <c r="E3071" s="353">
        <v>4.3511592731480727E-4</v>
      </c>
    </row>
    <row r="3072" spans="2:5">
      <c r="B3072" s="375">
        <v>44866</v>
      </c>
      <c r="C3072" s="352">
        <v>2551.8000000000002</v>
      </c>
      <c r="D3072" s="351">
        <f t="shared" si="50"/>
        <v>9.8749200937566588</v>
      </c>
      <c r="E3072" s="353">
        <v>4.3125416552333235E-4</v>
      </c>
    </row>
    <row r="3073" spans="2:5">
      <c r="B3073" s="375">
        <v>39766</v>
      </c>
      <c r="C3073" s="352">
        <v>234.65</v>
      </c>
      <c r="D3073" s="351">
        <f t="shared" si="50"/>
        <v>-1.4696619777451186E-2</v>
      </c>
      <c r="E3073" s="353">
        <v>4.2634832658279391E-4</v>
      </c>
    </row>
    <row r="3074" spans="2:5">
      <c r="B3074" s="375">
        <v>38860</v>
      </c>
      <c r="C3074" s="352">
        <v>238.15</v>
      </c>
      <c r="D3074" s="351">
        <f t="shared" si="50"/>
        <v>0.97881179891981729</v>
      </c>
      <c r="E3074" s="353">
        <v>4.2007981516485745E-4</v>
      </c>
    </row>
    <row r="3075" spans="2:5">
      <c r="B3075" s="375">
        <v>38191</v>
      </c>
      <c r="C3075" s="352">
        <v>120.35</v>
      </c>
      <c r="D3075" s="351">
        <f t="shared" si="50"/>
        <v>-0.90973862826714669</v>
      </c>
      <c r="E3075" s="353">
        <v>4.1562759767246183E-4</v>
      </c>
    </row>
    <row r="3076" spans="2:5">
      <c r="B3076" s="375">
        <v>43187</v>
      </c>
      <c r="C3076" s="352">
        <v>1333.35</v>
      </c>
      <c r="D3076" s="351">
        <f t="shared" si="50"/>
        <v>-0.50300059639182948</v>
      </c>
      <c r="E3076" s="353">
        <v>4.1266506602637647E-4</v>
      </c>
    </row>
    <row r="3077" spans="2:5">
      <c r="B3077" s="375">
        <v>45125</v>
      </c>
      <c r="C3077" s="352">
        <v>2682.8</v>
      </c>
      <c r="D3077" s="351">
        <f t="shared" si="50"/>
        <v>0.11746084638453848</v>
      </c>
      <c r="E3077" s="353">
        <v>4.1018756758785991E-4</v>
      </c>
    </row>
    <row r="3078" spans="2:5">
      <c r="B3078" s="375">
        <v>45357</v>
      </c>
      <c r="C3078" s="352">
        <v>2400.8000000000002</v>
      </c>
      <c r="D3078" s="351">
        <f t="shared" si="50"/>
        <v>5.3120809780465361</v>
      </c>
      <c r="E3078" s="353">
        <v>3.9585807446310096E-4</v>
      </c>
    </row>
    <row r="3079" spans="2:5">
      <c r="B3079" s="375">
        <v>40969</v>
      </c>
      <c r="C3079" s="352">
        <v>380.35</v>
      </c>
      <c r="D3079" s="351">
        <f t="shared" si="50"/>
        <v>-0.83430625136135927</v>
      </c>
      <c r="E3079" s="353">
        <v>3.9452919516053158E-4</v>
      </c>
    </row>
    <row r="3080" spans="2:5">
      <c r="B3080" s="375">
        <v>45839</v>
      </c>
      <c r="C3080" s="352">
        <v>2295.5</v>
      </c>
      <c r="D3080" s="351">
        <f t="shared" si="50"/>
        <v>-6.0068790434853747E-2</v>
      </c>
      <c r="E3080" s="353">
        <v>3.9222522444002918E-4</v>
      </c>
    </row>
    <row r="3081" spans="2:5">
      <c r="B3081" s="375">
        <v>45467</v>
      </c>
      <c r="C3081" s="352">
        <v>2442.1999999999998</v>
      </c>
      <c r="D3081" s="351">
        <f t="shared" ref="D3081:D3144" si="51">(C3081-C3082)/C3082</f>
        <v>16.793806921675774</v>
      </c>
      <c r="E3081" s="353">
        <v>3.6865604391088196E-4</v>
      </c>
    </row>
    <row r="3082" spans="2:5">
      <c r="B3082" s="375">
        <v>38140</v>
      </c>
      <c r="C3082" s="352">
        <v>137.25</v>
      </c>
      <c r="D3082" s="351">
        <f t="shared" si="51"/>
        <v>-0.50832885545405693</v>
      </c>
      <c r="E3082" s="353">
        <v>3.6443148688054935E-4</v>
      </c>
    </row>
    <row r="3083" spans="2:5">
      <c r="B3083" s="375">
        <v>40434</v>
      </c>
      <c r="C3083" s="352">
        <v>279.14999999999998</v>
      </c>
      <c r="D3083" s="351">
        <f t="shared" si="51"/>
        <v>-0.50076008226772784</v>
      </c>
      <c r="E3083" s="353">
        <v>3.5835871707567062E-4</v>
      </c>
    </row>
    <row r="3084" spans="2:5">
      <c r="B3084" s="375">
        <v>41647</v>
      </c>
      <c r="C3084" s="352">
        <v>559.15</v>
      </c>
      <c r="D3084" s="351">
        <f t="shared" si="51"/>
        <v>-0.77948020192459377</v>
      </c>
      <c r="E3084" s="353">
        <v>3.5781375793887069E-4</v>
      </c>
    </row>
    <row r="3085" spans="2:5">
      <c r="B3085" s="375">
        <v>45875</v>
      </c>
      <c r="C3085" s="352">
        <v>2535.6</v>
      </c>
      <c r="D3085" s="351">
        <f t="shared" si="51"/>
        <v>0.10884680981326808</v>
      </c>
      <c r="E3085" s="353">
        <v>3.5507160610726755E-4</v>
      </c>
    </row>
    <row r="3086" spans="2:5">
      <c r="B3086" s="375">
        <v>45384</v>
      </c>
      <c r="C3086" s="352">
        <v>2286.6999999999998</v>
      </c>
      <c r="D3086" s="351">
        <f t="shared" si="51"/>
        <v>4.2579903426074956</v>
      </c>
      <c r="E3086" s="353">
        <v>3.4997156481023978E-4</v>
      </c>
    </row>
    <row r="3087" spans="2:5">
      <c r="B3087" s="375">
        <v>41033</v>
      </c>
      <c r="C3087" s="352">
        <v>434.9</v>
      </c>
      <c r="D3087" s="351">
        <f t="shared" si="51"/>
        <v>-0.79010617760617752</v>
      </c>
      <c r="E3087" s="353">
        <v>3.4502587694071828E-4</v>
      </c>
    </row>
    <row r="3088" spans="2:5">
      <c r="B3088" s="375">
        <v>44137</v>
      </c>
      <c r="C3088" s="352">
        <v>2072</v>
      </c>
      <c r="D3088" s="351">
        <f t="shared" si="51"/>
        <v>0.93175461495431677</v>
      </c>
      <c r="E3088" s="353">
        <v>3.379520108143765E-4</v>
      </c>
    </row>
    <row r="3089" spans="2:5">
      <c r="B3089" s="375">
        <v>42885</v>
      </c>
      <c r="C3089" s="352">
        <v>1072.5999999999999</v>
      </c>
      <c r="D3089" s="351">
        <f t="shared" si="51"/>
        <v>1.3302194221160111</v>
      </c>
      <c r="E3089" s="353">
        <v>3.2641641408245192E-4</v>
      </c>
    </row>
    <row r="3090" spans="2:5">
      <c r="B3090" s="375">
        <v>41082</v>
      </c>
      <c r="C3090" s="352">
        <v>460.3</v>
      </c>
      <c r="D3090" s="351">
        <f t="shared" si="51"/>
        <v>0.48940300922180874</v>
      </c>
      <c r="E3090" s="353">
        <v>3.2598065848100428E-4</v>
      </c>
    </row>
    <row r="3091" spans="2:5">
      <c r="B3091" s="375">
        <v>40681</v>
      </c>
      <c r="C3091" s="352">
        <v>309.05</v>
      </c>
      <c r="D3091" s="351">
        <f t="shared" si="51"/>
        <v>-0.3604097682119205</v>
      </c>
      <c r="E3091" s="353">
        <v>3.2367697038363083E-4</v>
      </c>
    </row>
    <row r="3092" spans="2:5">
      <c r="B3092" s="375">
        <v>41382</v>
      </c>
      <c r="C3092" s="352">
        <v>483.2</v>
      </c>
      <c r="D3092" s="351">
        <f t="shared" si="51"/>
        <v>1.9499389499389497</v>
      </c>
      <c r="E3092" s="353">
        <v>3.1052686057339254E-4</v>
      </c>
    </row>
    <row r="3093" spans="2:5">
      <c r="B3093" s="375">
        <v>37582</v>
      </c>
      <c r="C3093" s="352">
        <v>163.80000000000001</v>
      </c>
      <c r="D3093" s="351">
        <f t="shared" si="51"/>
        <v>-0.87544199840310255</v>
      </c>
      <c r="E3093" s="353">
        <v>3.0534351145045113E-4</v>
      </c>
    </row>
    <row r="3094" spans="2:5">
      <c r="B3094" s="375">
        <v>43082</v>
      </c>
      <c r="C3094" s="352">
        <v>1315.05</v>
      </c>
      <c r="D3094" s="351">
        <f t="shared" si="51"/>
        <v>-0.40162442553578737</v>
      </c>
      <c r="E3094" s="353">
        <v>3.0426349218412775E-4</v>
      </c>
    </row>
    <row r="3095" spans="2:5">
      <c r="B3095" s="375">
        <v>44721</v>
      </c>
      <c r="C3095" s="352">
        <v>2197.6999999999998</v>
      </c>
      <c r="D3095" s="351">
        <f t="shared" si="51"/>
        <v>11.630459770114941</v>
      </c>
      <c r="E3095" s="353">
        <v>2.9585125509188964E-4</v>
      </c>
    </row>
    <row r="3096" spans="2:5">
      <c r="B3096" s="375">
        <v>38047</v>
      </c>
      <c r="C3096" s="352">
        <v>174</v>
      </c>
      <c r="D3096" s="351">
        <f t="shared" si="51"/>
        <v>-3.3333333333333333E-2</v>
      </c>
      <c r="E3096" s="353">
        <v>2.8743891922972906E-4</v>
      </c>
    </row>
    <row r="3097" spans="2:5">
      <c r="B3097" s="375">
        <v>37602</v>
      </c>
      <c r="C3097" s="352">
        <v>180</v>
      </c>
      <c r="D3097" s="351">
        <f t="shared" si="51"/>
        <v>-5.552470849527725E-4</v>
      </c>
      <c r="E3097" s="353">
        <v>2.7785495971109403E-4</v>
      </c>
    </row>
    <row r="3098" spans="2:5">
      <c r="B3098" s="375">
        <v>37607</v>
      </c>
      <c r="C3098" s="352">
        <v>180.1</v>
      </c>
      <c r="D3098" s="351">
        <f t="shared" si="51"/>
        <v>-6.8927488282326992E-3</v>
      </c>
      <c r="E3098" s="353">
        <v>2.7770063871137429E-4</v>
      </c>
    </row>
    <row r="3099" spans="2:5">
      <c r="B3099" s="375">
        <v>37939</v>
      </c>
      <c r="C3099" s="352">
        <v>181.35</v>
      </c>
      <c r="D3099" s="351">
        <f t="shared" si="51"/>
        <v>-0.92315189524757935</v>
      </c>
      <c r="E3099" s="353">
        <v>2.7578599007161027E-4</v>
      </c>
    </row>
    <row r="3100" spans="2:5">
      <c r="B3100" s="375">
        <v>45645</v>
      </c>
      <c r="C3100" s="352">
        <v>2359.85</v>
      </c>
      <c r="D3100" s="351">
        <f t="shared" si="51"/>
        <v>1.5876966938976915</v>
      </c>
      <c r="E3100" s="353">
        <v>2.7551712444900435E-4</v>
      </c>
    </row>
    <row r="3101" spans="2:5">
      <c r="B3101" s="375">
        <v>42632</v>
      </c>
      <c r="C3101" s="352">
        <v>911.95</v>
      </c>
      <c r="D3101" s="351">
        <f t="shared" si="51"/>
        <v>3.8507978723404257</v>
      </c>
      <c r="E3101" s="353">
        <v>2.7421300866513104E-4</v>
      </c>
    </row>
    <row r="3102" spans="2:5">
      <c r="B3102" s="375">
        <v>38694</v>
      </c>
      <c r="C3102" s="352">
        <v>188</v>
      </c>
      <c r="D3102" s="351">
        <f t="shared" si="51"/>
        <v>-3.4455340577789857E-3</v>
      </c>
      <c r="E3102" s="353">
        <v>2.6602819898915336E-4</v>
      </c>
    </row>
    <row r="3103" spans="2:5">
      <c r="B3103" s="375">
        <v>39265</v>
      </c>
      <c r="C3103" s="352">
        <v>188.65</v>
      </c>
      <c r="D3103" s="351">
        <f t="shared" si="51"/>
        <v>-0.6775213675213676</v>
      </c>
      <c r="E3103" s="353">
        <v>2.6511134676570188E-4</v>
      </c>
    </row>
    <row r="3104" spans="2:5">
      <c r="B3104" s="375">
        <v>41404</v>
      </c>
      <c r="C3104" s="352">
        <v>585</v>
      </c>
      <c r="D3104" s="351">
        <f t="shared" si="51"/>
        <v>-4.2716787697565144E-4</v>
      </c>
      <c r="E3104" s="353">
        <v>2.5647601949213859E-4</v>
      </c>
    </row>
    <row r="3105" spans="2:5">
      <c r="B3105" s="375">
        <v>41417</v>
      </c>
      <c r="C3105" s="352">
        <v>585.25</v>
      </c>
      <c r="D3105" s="351">
        <f t="shared" si="51"/>
        <v>1.9882563186111819</v>
      </c>
      <c r="E3105" s="353">
        <v>2.563664330883221E-4</v>
      </c>
    </row>
    <row r="3106" spans="2:5">
      <c r="B3106" s="375">
        <v>37421</v>
      </c>
      <c r="C3106" s="352">
        <v>195.85</v>
      </c>
      <c r="D3106" s="351">
        <f t="shared" si="51"/>
        <v>-0.50019139977032034</v>
      </c>
      <c r="E3106" s="353">
        <v>2.553626149130896E-4</v>
      </c>
    </row>
    <row r="3107" spans="2:5">
      <c r="B3107" s="375">
        <v>40953</v>
      </c>
      <c r="C3107" s="352">
        <v>391.85</v>
      </c>
      <c r="D3107" s="351">
        <f t="shared" si="51"/>
        <v>-7.9746835443037407E-3</v>
      </c>
      <c r="E3107" s="353">
        <v>2.552648372687243E-4</v>
      </c>
    </row>
    <row r="3108" spans="2:5">
      <c r="B3108" s="375">
        <v>40882</v>
      </c>
      <c r="C3108" s="352">
        <v>395</v>
      </c>
      <c r="D3108" s="351">
        <f t="shared" si="51"/>
        <v>-0.3346247789101322</v>
      </c>
      <c r="E3108" s="353">
        <v>2.532286654849905E-4</v>
      </c>
    </row>
    <row r="3109" spans="2:5">
      <c r="B3109" s="375">
        <v>41437</v>
      </c>
      <c r="C3109" s="352">
        <v>593.65</v>
      </c>
      <c r="D3109" s="351">
        <f t="shared" si="51"/>
        <v>1.9689922480620154</v>
      </c>
      <c r="E3109" s="353">
        <v>2.527379949452018E-4</v>
      </c>
    </row>
    <row r="3110" spans="2:5">
      <c r="B3110" s="375">
        <v>37972</v>
      </c>
      <c r="C3110" s="352">
        <v>199.95</v>
      </c>
      <c r="D3110" s="351">
        <f t="shared" si="51"/>
        <v>-4.9987503124230312E-4</v>
      </c>
      <c r="E3110" s="353">
        <v>2.5012506253118034E-4</v>
      </c>
    </row>
    <row r="3111" spans="2:5">
      <c r="B3111" s="375">
        <v>36927</v>
      </c>
      <c r="C3111" s="352">
        <v>200.05</v>
      </c>
      <c r="D3111" s="351">
        <f t="shared" si="51"/>
        <v>-0.75827694538424351</v>
      </c>
      <c r="E3111" s="353">
        <v>2.5000000000005682E-4</v>
      </c>
    </row>
    <row r="3112" spans="2:5">
      <c r="B3112" s="375">
        <v>42419</v>
      </c>
      <c r="C3112" s="352">
        <v>827.6</v>
      </c>
      <c r="D3112" s="351">
        <f t="shared" si="51"/>
        <v>-0.67633946030504499</v>
      </c>
      <c r="E3112" s="353">
        <v>2.4172105390385E-4</v>
      </c>
    </row>
    <row r="3113" spans="2:5">
      <c r="B3113" s="375">
        <v>45211</v>
      </c>
      <c r="C3113" s="352">
        <v>2557</v>
      </c>
      <c r="D3113" s="351">
        <f t="shared" si="51"/>
        <v>0.48485816323567843</v>
      </c>
      <c r="E3113" s="353">
        <v>2.3470505398212683E-4</v>
      </c>
    </row>
    <row r="3114" spans="2:5">
      <c r="B3114" s="375">
        <v>43570</v>
      </c>
      <c r="C3114" s="352">
        <v>1722.05</v>
      </c>
      <c r="D3114" s="351">
        <f t="shared" si="51"/>
        <v>6.9650786308973176</v>
      </c>
      <c r="E3114" s="353">
        <v>2.323352597797831E-4</v>
      </c>
    </row>
    <row r="3115" spans="2:5">
      <c r="B3115" s="375">
        <v>36941</v>
      </c>
      <c r="C3115" s="352">
        <v>216.2</v>
      </c>
      <c r="D3115" s="351">
        <f t="shared" si="51"/>
        <v>-0.75230566534914367</v>
      </c>
      <c r="E3115" s="353">
        <v>2.3132084200778601E-4</v>
      </c>
    </row>
    <row r="3116" spans="2:5">
      <c r="B3116" s="375">
        <v>42234</v>
      </c>
      <c r="C3116" s="352">
        <v>872.85</v>
      </c>
      <c r="D3116" s="351">
        <f t="shared" si="51"/>
        <v>2.9711101000909914</v>
      </c>
      <c r="E3116" s="353">
        <v>2.291869592620701E-4</v>
      </c>
    </row>
    <row r="3117" spans="2:5">
      <c r="B3117" s="375">
        <v>39647</v>
      </c>
      <c r="C3117" s="352">
        <v>219.8</v>
      </c>
      <c r="D3117" s="351">
        <f t="shared" si="51"/>
        <v>-1.1023622047244044E-2</v>
      </c>
      <c r="E3117" s="353">
        <v>2.275312855518151E-4</v>
      </c>
    </row>
    <row r="3118" spans="2:5">
      <c r="B3118" s="375">
        <v>36984</v>
      </c>
      <c r="C3118" s="352">
        <v>222.25</v>
      </c>
      <c r="D3118" s="351">
        <f t="shared" si="51"/>
        <v>-0.90577836187892147</v>
      </c>
      <c r="E3118" s="353">
        <v>2.2502250225027619E-4</v>
      </c>
    </row>
    <row r="3119" spans="2:5">
      <c r="B3119" s="375">
        <v>44349</v>
      </c>
      <c r="C3119" s="352">
        <v>2358.8000000000002</v>
      </c>
      <c r="D3119" s="351">
        <f t="shared" si="51"/>
        <v>8.7956810631229239</v>
      </c>
      <c r="E3119" s="353">
        <v>2.1201713098418351E-4</v>
      </c>
    </row>
    <row r="3120" spans="2:5">
      <c r="B3120" s="375">
        <v>37309</v>
      </c>
      <c r="C3120" s="352">
        <v>240.8</v>
      </c>
      <c r="D3120" s="351">
        <f t="shared" si="51"/>
        <v>-1.4124872057318275E-2</v>
      </c>
      <c r="E3120" s="353">
        <v>2.0768431983389976E-4</v>
      </c>
    </row>
    <row r="3121" spans="2:5">
      <c r="B3121" s="375">
        <v>38779</v>
      </c>
      <c r="C3121" s="352">
        <v>244.25</v>
      </c>
      <c r="D3121" s="351">
        <f t="shared" si="51"/>
        <v>-0.9099240300929341</v>
      </c>
      <c r="E3121" s="353">
        <v>2.047502047502513E-4</v>
      </c>
    </row>
    <row r="3122" spans="2:5">
      <c r="B3122" s="375">
        <v>45502</v>
      </c>
      <c r="C3122" s="352">
        <v>2711.6</v>
      </c>
      <c r="D3122" s="351">
        <f t="shared" si="51"/>
        <v>4.1600380589914367</v>
      </c>
      <c r="E3122" s="353">
        <v>2.0287342542547247E-4</v>
      </c>
    </row>
    <row r="3123" spans="2:5">
      <c r="B3123" s="375">
        <v>41282</v>
      </c>
      <c r="C3123" s="352">
        <v>525.5</v>
      </c>
      <c r="D3123" s="351">
        <f t="shared" si="51"/>
        <v>-0.80366883359485919</v>
      </c>
      <c r="E3123" s="353">
        <v>1.903311762467125E-4</v>
      </c>
    </row>
    <row r="3124" spans="2:5">
      <c r="B3124" s="375">
        <v>45098</v>
      </c>
      <c r="C3124" s="352">
        <v>2676.6</v>
      </c>
      <c r="D3124" s="351">
        <f t="shared" si="51"/>
        <v>8.624595469255663</v>
      </c>
      <c r="E3124" s="353">
        <v>1.868390568364411E-4</v>
      </c>
    </row>
    <row r="3125" spans="2:5">
      <c r="B3125" s="375">
        <v>40437</v>
      </c>
      <c r="C3125" s="352">
        <v>278.10000000000002</v>
      </c>
      <c r="D3125" s="351">
        <f t="shared" si="51"/>
        <v>-0.5031710585082626</v>
      </c>
      <c r="E3125" s="353">
        <v>1.7982377270279218E-4</v>
      </c>
    </row>
    <row r="3126" spans="2:5">
      <c r="B3126" s="375">
        <v>41617</v>
      </c>
      <c r="C3126" s="352">
        <v>559.75</v>
      </c>
      <c r="D3126" s="351">
        <f t="shared" si="51"/>
        <v>-0.75037349209534643</v>
      </c>
      <c r="E3126" s="353">
        <v>1.7868310551241444E-4</v>
      </c>
    </row>
    <row r="3127" spans="2:5">
      <c r="B3127" s="375">
        <v>45372</v>
      </c>
      <c r="C3127" s="352">
        <v>2242.35</v>
      </c>
      <c r="D3127" s="351">
        <f t="shared" si="51"/>
        <v>1.6352685391937947</v>
      </c>
      <c r="E3127" s="353">
        <v>1.784161109748616E-4</v>
      </c>
    </row>
    <row r="3128" spans="2:5">
      <c r="B3128" s="375">
        <v>42776</v>
      </c>
      <c r="C3128" s="352">
        <v>850.9</v>
      </c>
      <c r="D3128" s="351">
        <f t="shared" si="51"/>
        <v>-0.70027651068176611</v>
      </c>
      <c r="E3128" s="353">
        <v>1.7631501616218308E-4</v>
      </c>
    </row>
    <row r="3129" spans="2:5">
      <c r="B3129" s="375">
        <v>45541</v>
      </c>
      <c r="C3129" s="352">
        <v>2838.95</v>
      </c>
      <c r="D3129" s="351">
        <f t="shared" si="51"/>
        <v>2.2993782323202971</v>
      </c>
      <c r="E3129" s="353">
        <v>1.7615247758459723E-4</v>
      </c>
    </row>
    <row r="3130" spans="2:5">
      <c r="B3130" s="375">
        <v>42755</v>
      </c>
      <c r="C3130" s="352">
        <v>860.45</v>
      </c>
      <c r="D3130" s="351">
        <f t="shared" si="51"/>
        <v>-0.50624049579663155</v>
      </c>
      <c r="E3130" s="353">
        <v>1.7435778216911654E-4</v>
      </c>
    </row>
    <row r="3131" spans="2:5">
      <c r="B3131" s="375">
        <v>43294</v>
      </c>
      <c r="C3131" s="352">
        <v>1742.65</v>
      </c>
      <c r="D3131" s="351">
        <f t="shared" si="51"/>
        <v>1.999397590361446</v>
      </c>
      <c r="E3131" s="353">
        <v>1.7218124946203801E-4</v>
      </c>
    </row>
    <row r="3132" spans="2:5">
      <c r="B3132" s="375">
        <v>41757</v>
      </c>
      <c r="C3132" s="352">
        <v>581</v>
      </c>
      <c r="D3132" s="351">
        <f t="shared" si="51"/>
        <v>0.97216564833672758</v>
      </c>
      <c r="E3132" s="353">
        <v>1.7214666896199474E-4</v>
      </c>
    </row>
    <row r="3133" spans="2:5">
      <c r="B3133" s="375">
        <v>40484</v>
      </c>
      <c r="C3133" s="352">
        <v>294.60000000000002</v>
      </c>
      <c r="D3133" s="351">
        <f t="shared" si="51"/>
        <v>-8.0808080808080045E-3</v>
      </c>
      <c r="E3133" s="353">
        <v>1.6975046681382233E-4</v>
      </c>
    </row>
    <row r="3134" spans="2:5">
      <c r="B3134" s="375">
        <v>40470</v>
      </c>
      <c r="C3134" s="352">
        <v>297</v>
      </c>
      <c r="D3134" s="351">
        <f t="shared" si="51"/>
        <v>-0.66897012929112798</v>
      </c>
      <c r="E3134" s="353">
        <v>1.6837851490153686E-4</v>
      </c>
    </row>
    <row r="3135" spans="2:5">
      <c r="B3135" s="375">
        <v>42529</v>
      </c>
      <c r="C3135" s="352">
        <v>897.2</v>
      </c>
      <c r="D3135" s="351">
        <f t="shared" si="51"/>
        <v>-0.57423181872108198</v>
      </c>
      <c r="E3135" s="353">
        <v>1.67214759489539E-4</v>
      </c>
    </row>
    <row r="3136" spans="2:5">
      <c r="B3136" s="375">
        <v>43994</v>
      </c>
      <c r="C3136" s="352">
        <v>2107.25</v>
      </c>
      <c r="D3136" s="351">
        <f t="shared" si="51"/>
        <v>2.0015668399686635</v>
      </c>
      <c r="E3136" s="353">
        <v>1.6612084104604348E-4</v>
      </c>
    </row>
    <row r="3137" spans="2:5">
      <c r="B3137" s="375">
        <v>41859</v>
      </c>
      <c r="C3137" s="352">
        <v>702.05</v>
      </c>
      <c r="D3137" s="351">
        <f t="shared" si="51"/>
        <v>-4.1962336244541487E-2</v>
      </c>
      <c r="E3137" s="353">
        <v>1.4246028919425748E-4</v>
      </c>
    </row>
    <row r="3138" spans="2:5">
      <c r="B3138" s="375">
        <v>41885</v>
      </c>
      <c r="C3138" s="352">
        <v>732.8</v>
      </c>
      <c r="D3138" s="351">
        <f t="shared" si="51"/>
        <v>-0.15042606225726046</v>
      </c>
      <c r="E3138" s="353">
        <v>1.3648150675571046E-4</v>
      </c>
    </row>
    <row r="3139" spans="2:5">
      <c r="B3139" s="375">
        <v>42501</v>
      </c>
      <c r="C3139" s="352">
        <v>862.55</v>
      </c>
      <c r="D3139" s="351">
        <f t="shared" si="51"/>
        <v>0.95523064717216366</v>
      </c>
      <c r="E3139" s="353">
        <v>1.1594875065210626E-4</v>
      </c>
    </row>
    <row r="3140" spans="2:5">
      <c r="B3140" s="375">
        <v>41106</v>
      </c>
      <c r="C3140" s="352">
        <v>441.15</v>
      </c>
      <c r="D3140" s="351">
        <f t="shared" si="51"/>
        <v>-0.52248741678843968</v>
      </c>
      <c r="E3140" s="353">
        <v>1.1335298118330203E-4</v>
      </c>
    </row>
    <row r="3141" spans="2:5">
      <c r="B3141" s="375">
        <v>42838</v>
      </c>
      <c r="C3141" s="352">
        <v>923.85</v>
      </c>
      <c r="D3141" s="351">
        <f t="shared" si="51"/>
        <v>-0.62824433624401432</v>
      </c>
      <c r="E3141" s="353">
        <v>1.0825439783493666E-4</v>
      </c>
    </row>
    <row r="3142" spans="2:5">
      <c r="B3142" s="375">
        <v>44993</v>
      </c>
      <c r="C3142" s="352">
        <v>2485.1</v>
      </c>
      <c r="D3142" s="351">
        <f t="shared" si="51"/>
        <v>0.37636731189942119</v>
      </c>
      <c r="E3142" s="353">
        <v>1.0060969475018613E-4</v>
      </c>
    </row>
    <row r="3143" spans="2:5">
      <c r="B3143" s="375">
        <v>43721</v>
      </c>
      <c r="C3143" s="352">
        <v>1805.55</v>
      </c>
      <c r="D3143" s="351">
        <f t="shared" si="51"/>
        <v>-0.15891833977733261</v>
      </c>
      <c r="E3143" s="353">
        <v>8.3084081089987582E-5</v>
      </c>
    </row>
    <row r="3144" spans="2:5">
      <c r="B3144" s="375">
        <v>44728</v>
      </c>
      <c r="C3144" s="352">
        <v>2146.6999999999998</v>
      </c>
      <c r="D3144" s="351">
        <f t="shared" si="51"/>
        <v>1.9798722931704604</v>
      </c>
      <c r="E3144" s="353">
        <v>6.9879574200291725E-5</v>
      </c>
    </row>
    <row r="3145" spans="2:5">
      <c r="B3145" s="375">
        <v>41925</v>
      </c>
      <c r="C3145" s="352">
        <v>720.4</v>
      </c>
      <c r="D3145" s="351">
        <f t="shared" ref="D3145:D3208" si="52">(C3145-C3146)/C3146</f>
        <v>-0.22013531799729366</v>
      </c>
      <c r="E3145" s="353">
        <v>6.9410703130359574E-5</v>
      </c>
    </row>
    <row r="3146" spans="2:5">
      <c r="B3146" s="375">
        <v>42837</v>
      </c>
      <c r="C3146" s="352">
        <v>923.75</v>
      </c>
      <c r="D3146" s="351">
        <f t="shared" si="52"/>
        <v>-8.6391929598625839E-3</v>
      </c>
      <c r="E3146" s="353">
        <v>5.4130128829657383E-5</v>
      </c>
    </row>
    <row r="3147" spans="2:5">
      <c r="B3147" s="375">
        <v>42080</v>
      </c>
      <c r="C3147" s="352">
        <v>931.8</v>
      </c>
      <c r="D3147" s="351">
        <f t="shared" si="52"/>
        <v>-0.56059605771951337</v>
      </c>
      <c r="E3147" s="353">
        <v>5.3662463107007809E-5</v>
      </c>
    </row>
    <row r="3148" spans="2:5">
      <c r="B3148" s="375">
        <v>43986</v>
      </c>
      <c r="C3148" s="352">
        <v>2120.6</v>
      </c>
      <c r="D3148" s="351">
        <f t="shared" si="52"/>
        <v>-5.9765158084702464E-3</v>
      </c>
      <c r="E3148" s="353">
        <v>4.7158688988403227E-5</v>
      </c>
    </row>
    <row r="3149" spans="2:5">
      <c r="B3149" s="375">
        <v>43762</v>
      </c>
      <c r="C3149" s="352">
        <v>2133.35</v>
      </c>
      <c r="D3149" s="351">
        <f t="shared" si="52"/>
        <v>0.29805293580772735</v>
      </c>
      <c r="E3149" s="353">
        <v>4.6876831126173231E-5</v>
      </c>
    </row>
    <row r="3150" spans="2:5">
      <c r="B3150" s="375">
        <v>43284</v>
      </c>
      <c r="C3150" s="352">
        <v>1643.5</v>
      </c>
      <c r="D3150" s="351">
        <f t="shared" si="52"/>
        <v>-0.34202097846104579</v>
      </c>
      <c r="E3150" s="353">
        <v>3.0423803583896392E-5</v>
      </c>
    </row>
    <row r="3151" spans="2:5">
      <c r="B3151" s="375">
        <v>44756</v>
      </c>
      <c r="C3151" s="352">
        <v>2497.8000000000002</v>
      </c>
      <c r="D3151" s="351">
        <f t="shared" si="52"/>
        <v>0.11282885210844043</v>
      </c>
      <c r="E3151" s="353">
        <v>2.001801621466596E-5</v>
      </c>
    </row>
    <row r="3152" spans="2:5">
      <c r="B3152" s="375">
        <v>45751</v>
      </c>
      <c r="C3152" s="352">
        <v>2244.5500000000002</v>
      </c>
      <c r="D3152" s="351">
        <f t="shared" si="52"/>
        <v>2.7421640546848955</v>
      </c>
      <c r="E3152" s="353">
        <v>0</v>
      </c>
    </row>
    <row r="3153" spans="2:5">
      <c r="B3153" s="375">
        <v>41726</v>
      </c>
      <c r="C3153" s="352">
        <v>599.79999999999995</v>
      </c>
      <c r="D3153" s="351">
        <f t="shared" si="52"/>
        <v>7.0593485051316296E-2</v>
      </c>
      <c r="E3153" s="353">
        <v>0</v>
      </c>
    </row>
    <row r="3154" spans="2:5">
      <c r="B3154" s="375">
        <v>41687</v>
      </c>
      <c r="C3154" s="352">
        <v>560.25</v>
      </c>
      <c r="D3154" s="351">
        <f t="shared" si="52"/>
        <v>-4.6950752743046734E-2</v>
      </c>
      <c r="E3154" s="353">
        <v>0</v>
      </c>
    </row>
    <row r="3155" spans="2:5">
      <c r="B3155" s="375">
        <v>41458</v>
      </c>
      <c r="C3155" s="352">
        <v>587.85</v>
      </c>
      <c r="D3155" s="351">
        <f t="shared" si="52"/>
        <v>0.10290806754221393</v>
      </c>
      <c r="E3155" s="353">
        <v>0</v>
      </c>
    </row>
    <row r="3156" spans="2:5">
      <c r="B3156" s="375">
        <v>41218</v>
      </c>
      <c r="C3156" s="352">
        <v>533</v>
      </c>
      <c r="D3156" s="351">
        <f t="shared" si="52"/>
        <v>-4.0504050405040501E-2</v>
      </c>
      <c r="E3156" s="353">
        <v>0</v>
      </c>
    </row>
    <row r="3157" spans="2:5">
      <c r="B3157" s="375">
        <v>41186</v>
      </c>
      <c r="C3157" s="352">
        <v>555.5</v>
      </c>
      <c r="D3157" s="351">
        <f t="shared" si="52"/>
        <v>7.8431372549019565E-2</v>
      </c>
      <c r="E3157" s="353">
        <v>0</v>
      </c>
    </row>
    <row r="3158" spans="2:5">
      <c r="B3158" s="375">
        <v>41155</v>
      </c>
      <c r="C3158" s="352">
        <v>515.1</v>
      </c>
      <c r="D3158" s="351">
        <f t="shared" si="52"/>
        <v>0.6051729510751015</v>
      </c>
      <c r="E3158" s="353">
        <v>0</v>
      </c>
    </row>
    <row r="3159" spans="2:5">
      <c r="B3159" s="375">
        <v>40711</v>
      </c>
      <c r="C3159" s="352">
        <v>320.89999999999998</v>
      </c>
      <c r="D3159" s="351">
        <f t="shared" si="52"/>
        <v>0.14566226347732936</v>
      </c>
      <c r="E3159" s="353">
        <v>0</v>
      </c>
    </row>
    <row r="3160" spans="2:5">
      <c r="B3160" s="375">
        <v>40598</v>
      </c>
      <c r="C3160" s="352">
        <v>280.10000000000002</v>
      </c>
      <c r="D3160" s="351">
        <f t="shared" si="52"/>
        <v>-7.1352122725647032E-4</v>
      </c>
      <c r="E3160" s="353">
        <v>0</v>
      </c>
    </row>
    <row r="3161" spans="2:5">
      <c r="B3161" s="375">
        <v>40596</v>
      </c>
      <c r="C3161" s="352">
        <v>280.3</v>
      </c>
      <c r="D3161" s="351">
        <f t="shared" si="52"/>
        <v>2.6176093721398626E-2</v>
      </c>
      <c r="E3161" s="353">
        <v>0</v>
      </c>
    </row>
    <row r="3162" spans="2:5">
      <c r="B3162" s="375">
        <v>40589</v>
      </c>
      <c r="C3162" s="352">
        <v>273.14999999999998</v>
      </c>
      <c r="D3162" s="351">
        <f t="shared" si="52"/>
        <v>4.2756251192975714E-2</v>
      </c>
      <c r="E3162" s="353">
        <v>0</v>
      </c>
    </row>
    <row r="3163" spans="2:5">
      <c r="B3163" s="375">
        <v>40385</v>
      </c>
      <c r="C3163" s="352">
        <v>261.95</v>
      </c>
      <c r="D3163" s="351">
        <f t="shared" si="52"/>
        <v>9.1230993543011771E-2</v>
      </c>
      <c r="E3163" s="353">
        <v>0</v>
      </c>
    </row>
    <row r="3164" spans="2:5">
      <c r="B3164" s="375">
        <v>40316</v>
      </c>
      <c r="C3164" s="352">
        <v>240.05</v>
      </c>
      <c r="D3164" s="351">
        <f t="shared" si="52"/>
        <v>0.19965017491254383</v>
      </c>
      <c r="E3164" s="353">
        <v>0</v>
      </c>
    </row>
    <row r="3165" spans="2:5">
      <c r="B3165" s="375">
        <v>39301</v>
      </c>
      <c r="C3165" s="352">
        <v>200.1</v>
      </c>
      <c r="D3165" s="351">
        <f t="shared" si="52"/>
        <v>7.1199143468950649E-2</v>
      </c>
      <c r="E3165" s="353">
        <v>0</v>
      </c>
    </row>
    <row r="3166" spans="2:5">
      <c r="B3166" s="375">
        <v>39247</v>
      </c>
      <c r="C3166" s="352">
        <v>186.8</v>
      </c>
      <c r="D3166" s="351">
        <f t="shared" si="52"/>
        <v>-3.5123966942148671E-2</v>
      </c>
      <c r="E3166" s="353">
        <v>0</v>
      </c>
    </row>
    <row r="3167" spans="2:5">
      <c r="B3167" s="375">
        <v>39223</v>
      </c>
      <c r="C3167" s="352">
        <v>193.6</v>
      </c>
      <c r="D3167" s="351">
        <f t="shared" si="52"/>
        <v>-0.10536044362292056</v>
      </c>
      <c r="E3167" s="353">
        <v>0</v>
      </c>
    </row>
    <row r="3168" spans="2:5">
      <c r="B3168" s="375">
        <v>39084</v>
      </c>
      <c r="C3168" s="352">
        <v>216.4</v>
      </c>
      <c r="D3168" s="351">
        <f t="shared" si="52"/>
        <v>-6.6235167206040974E-2</v>
      </c>
      <c r="E3168" s="353">
        <v>0</v>
      </c>
    </row>
    <row r="3169" spans="2:5">
      <c r="B3169" s="375">
        <v>39010</v>
      </c>
      <c r="C3169" s="352">
        <v>231.75</v>
      </c>
      <c r="D3169" s="351">
        <f t="shared" si="52"/>
        <v>-3.0131826741996187E-2</v>
      </c>
      <c r="E3169" s="353">
        <v>0</v>
      </c>
    </row>
    <row r="3170" spans="2:5">
      <c r="B3170" s="375">
        <v>38967</v>
      </c>
      <c r="C3170" s="352">
        <v>238.95</v>
      </c>
      <c r="D3170" s="351">
        <f t="shared" si="52"/>
        <v>0.41181683899556865</v>
      </c>
      <c r="E3170" s="353">
        <v>0</v>
      </c>
    </row>
    <row r="3171" spans="2:5">
      <c r="B3171" s="375">
        <v>38608</v>
      </c>
      <c r="C3171" s="352">
        <v>169.25</v>
      </c>
      <c r="D3171" s="351">
        <f t="shared" si="52"/>
        <v>0.29001524390243916</v>
      </c>
      <c r="E3171" s="353">
        <v>0</v>
      </c>
    </row>
    <row r="3172" spans="2:5">
      <c r="B3172" s="375">
        <v>38463</v>
      </c>
      <c r="C3172" s="352">
        <v>131.19999999999999</v>
      </c>
      <c r="D3172" s="351">
        <f t="shared" si="52"/>
        <v>-6.4369556985991875E-3</v>
      </c>
      <c r="E3172" s="353">
        <v>0</v>
      </c>
    </row>
    <row r="3173" spans="2:5">
      <c r="B3173" s="375">
        <v>38450</v>
      </c>
      <c r="C3173" s="352">
        <v>132.05000000000001</v>
      </c>
      <c r="D3173" s="351">
        <f t="shared" si="52"/>
        <v>6.0952380952381821E-3</v>
      </c>
      <c r="E3173" s="353">
        <v>0</v>
      </c>
    </row>
    <row r="3174" spans="2:5">
      <c r="B3174" s="375">
        <v>38441</v>
      </c>
      <c r="C3174" s="352">
        <v>131.25</v>
      </c>
      <c r="D3174" s="351">
        <f t="shared" si="52"/>
        <v>-8.9490114464099935E-2</v>
      </c>
      <c r="E3174" s="353">
        <v>0</v>
      </c>
    </row>
    <row r="3175" spans="2:5">
      <c r="B3175" s="375">
        <v>38421</v>
      </c>
      <c r="C3175" s="352">
        <v>144.15</v>
      </c>
      <c r="D3175" s="351">
        <f t="shared" si="52"/>
        <v>0.19725913621262459</v>
      </c>
      <c r="E3175" s="353">
        <v>0</v>
      </c>
    </row>
    <row r="3176" spans="2:5">
      <c r="B3176" s="375">
        <v>38254</v>
      </c>
      <c r="C3176" s="352">
        <v>120.4</v>
      </c>
      <c r="D3176" s="351">
        <f t="shared" si="52"/>
        <v>7.5000000000000053E-2</v>
      </c>
      <c r="E3176" s="353">
        <v>0</v>
      </c>
    </row>
    <row r="3177" spans="2:5">
      <c r="B3177" s="375">
        <v>38230</v>
      </c>
      <c r="C3177" s="352">
        <v>112</v>
      </c>
      <c r="D3177" s="351">
        <f t="shared" si="52"/>
        <v>-0.4039382650345929</v>
      </c>
      <c r="E3177" s="353">
        <v>0</v>
      </c>
    </row>
    <row r="3178" spans="2:5">
      <c r="B3178" s="375">
        <v>38016</v>
      </c>
      <c r="C3178" s="352">
        <v>187.9</v>
      </c>
      <c r="D3178" s="351">
        <f t="shared" si="52"/>
        <v>0.10529411764705886</v>
      </c>
      <c r="E3178" s="353">
        <v>0</v>
      </c>
    </row>
    <row r="3179" spans="2:5">
      <c r="B3179" s="375">
        <v>37791</v>
      </c>
      <c r="C3179" s="352">
        <v>170</v>
      </c>
      <c r="D3179" s="351">
        <f t="shared" si="52"/>
        <v>0.14709851551956823</v>
      </c>
      <c r="E3179" s="353">
        <v>0</v>
      </c>
    </row>
    <row r="3180" spans="2:5">
      <c r="B3180" s="375">
        <v>37761</v>
      </c>
      <c r="C3180" s="352">
        <v>148.19999999999999</v>
      </c>
      <c r="D3180" s="351">
        <f t="shared" si="52"/>
        <v>-0.17894736842105269</v>
      </c>
      <c r="E3180" s="353">
        <v>0</v>
      </c>
    </row>
    <row r="3181" spans="2:5">
      <c r="B3181" s="375">
        <v>37635</v>
      </c>
      <c r="C3181" s="352">
        <v>180.5</v>
      </c>
      <c r="D3181" s="351">
        <f t="shared" si="52"/>
        <v>2.1794508915935432E-2</v>
      </c>
      <c r="E3181" s="353">
        <v>0</v>
      </c>
    </row>
    <row r="3182" spans="2:5">
      <c r="B3182" s="375">
        <v>37550</v>
      </c>
      <c r="C3182" s="352">
        <v>176.65</v>
      </c>
      <c r="D3182" s="351">
        <f t="shared" si="52"/>
        <v>-1.8065591995553083E-2</v>
      </c>
      <c r="E3182" s="353">
        <v>0</v>
      </c>
    </row>
    <row r="3183" spans="2:5">
      <c r="B3183" s="375">
        <v>37488</v>
      </c>
      <c r="C3183" s="352">
        <v>179.9</v>
      </c>
      <c r="D3183" s="351">
        <f t="shared" si="52"/>
        <v>-8.7959442332065874E-2</v>
      </c>
      <c r="E3183" s="353">
        <v>0</v>
      </c>
    </row>
    <row r="3184" spans="2:5">
      <c r="B3184" s="375">
        <v>37077</v>
      </c>
      <c r="C3184" s="352">
        <v>197.25</v>
      </c>
      <c r="D3184" s="351">
        <f t="shared" si="52"/>
        <v>-6.1607992388201659E-2</v>
      </c>
      <c r="E3184" s="353">
        <v>0</v>
      </c>
    </row>
    <row r="3185" spans="2:5">
      <c r="B3185" s="375">
        <v>37022</v>
      </c>
      <c r="C3185" s="352">
        <v>210.2</v>
      </c>
      <c r="D3185" s="351">
        <f t="shared" si="52"/>
        <v>-0.12031805817116552</v>
      </c>
      <c r="E3185" s="353">
        <v>0</v>
      </c>
    </row>
    <row r="3186" spans="2:5">
      <c r="B3186" s="375">
        <v>36769</v>
      </c>
      <c r="C3186" s="352">
        <v>238.95</v>
      </c>
      <c r="D3186" s="351">
        <f t="shared" si="52"/>
        <v>-7.4766355140187387E-3</v>
      </c>
      <c r="E3186" s="353">
        <v>0</v>
      </c>
    </row>
    <row r="3187" spans="2:5">
      <c r="B3187" s="375">
        <v>36739</v>
      </c>
      <c r="C3187" s="352">
        <v>240.75</v>
      </c>
      <c r="D3187" s="351">
        <f t="shared" si="52"/>
        <v>-0.8616260022415726</v>
      </c>
      <c r="E3187" s="353">
        <v>0</v>
      </c>
    </row>
    <row r="3188" spans="2:5">
      <c r="B3188" s="375">
        <v>43577</v>
      </c>
      <c r="C3188" s="352">
        <v>1739.85</v>
      </c>
      <c r="D3188" s="351">
        <f t="shared" si="52"/>
        <v>0.16300133689839566</v>
      </c>
      <c r="E3188" s="353">
        <v>-2.8737283752044311E-5</v>
      </c>
    </row>
    <row r="3189" spans="2:5">
      <c r="B3189" s="375">
        <v>43229</v>
      </c>
      <c r="C3189" s="352">
        <v>1496</v>
      </c>
      <c r="D3189" s="351">
        <f t="shared" si="52"/>
        <v>0.65477573143078383</v>
      </c>
      <c r="E3189" s="353">
        <v>-3.3421342869526103E-5</v>
      </c>
    </row>
    <row r="3190" spans="2:5">
      <c r="B3190" s="375">
        <v>42481</v>
      </c>
      <c r="C3190" s="352">
        <v>904.05</v>
      </c>
      <c r="D3190" s="351">
        <f t="shared" si="52"/>
        <v>2.2507493072442434E-2</v>
      </c>
      <c r="E3190" s="353">
        <v>-5.5303616856617864E-5</v>
      </c>
    </row>
    <row r="3191" spans="2:5">
      <c r="B3191" s="375">
        <v>42485</v>
      </c>
      <c r="C3191" s="352">
        <v>884.15</v>
      </c>
      <c r="D3191" s="351">
        <f t="shared" si="52"/>
        <v>-0.65301597268553035</v>
      </c>
      <c r="E3191" s="353">
        <v>-5.6548292241651446E-5</v>
      </c>
    </row>
    <row r="3192" spans="2:5">
      <c r="B3192" s="375">
        <v>45218</v>
      </c>
      <c r="C3192" s="352">
        <v>2548.1</v>
      </c>
      <c r="D3192" s="351">
        <f t="shared" si="52"/>
        <v>0.83118936399568799</v>
      </c>
      <c r="E3192" s="353">
        <v>-5.8863926223914822E-5</v>
      </c>
    </row>
    <row r="3193" spans="2:5">
      <c r="B3193" s="375">
        <v>43200</v>
      </c>
      <c r="C3193" s="352">
        <v>1391.5</v>
      </c>
      <c r="D3193" s="351">
        <f t="shared" si="52"/>
        <v>-0.49968539325842698</v>
      </c>
      <c r="E3193" s="353">
        <v>-7.185972980735057E-5</v>
      </c>
    </row>
    <row r="3194" spans="2:5">
      <c r="B3194" s="375">
        <v>45581</v>
      </c>
      <c r="C3194" s="352">
        <v>2781.25</v>
      </c>
      <c r="D3194" s="351">
        <f t="shared" si="52"/>
        <v>3.5672879546760816</v>
      </c>
      <c r="E3194" s="353">
        <v>-7.1904941667050686E-5</v>
      </c>
    </row>
    <row r="3195" spans="2:5">
      <c r="B3195" s="375">
        <v>41569</v>
      </c>
      <c r="C3195" s="352">
        <v>608.95000000000005</v>
      </c>
      <c r="D3195" s="351">
        <f t="shared" si="52"/>
        <v>-0.72832318365343862</v>
      </c>
      <c r="E3195" s="353">
        <v>-8.2101806239662603E-5</v>
      </c>
    </row>
    <row r="3196" spans="2:5">
      <c r="B3196" s="375">
        <v>45712</v>
      </c>
      <c r="C3196" s="352">
        <v>2241.4499999999998</v>
      </c>
      <c r="D3196" s="351">
        <f t="shared" si="52"/>
        <v>4.8288279861565808E-2</v>
      </c>
      <c r="E3196" s="353">
        <v>-8.9219994200822093E-5</v>
      </c>
    </row>
    <row r="3197" spans="2:5">
      <c r="B3197" s="375">
        <v>44117</v>
      </c>
      <c r="C3197" s="352">
        <v>2138.1999999999998</v>
      </c>
      <c r="D3197" s="351">
        <f t="shared" si="52"/>
        <v>-0.14635899073778358</v>
      </c>
      <c r="E3197" s="353">
        <v>-9.3527871305776675E-5</v>
      </c>
    </row>
    <row r="3198" spans="2:5">
      <c r="B3198" s="375">
        <v>45170</v>
      </c>
      <c r="C3198" s="352">
        <v>2504.8000000000002</v>
      </c>
      <c r="D3198" s="351">
        <f t="shared" si="52"/>
        <v>0.10589637740347486</v>
      </c>
      <c r="E3198" s="353">
        <v>-9.9798407217420803E-5</v>
      </c>
    </row>
    <row r="3199" spans="2:5">
      <c r="B3199" s="375">
        <v>45386</v>
      </c>
      <c r="C3199" s="352">
        <v>2264.9499999999998</v>
      </c>
      <c r="D3199" s="351">
        <f t="shared" si="52"/>
        <v>1.7068419480131458</v>
      </c>
      <c r="E3199" s="353">
        <v>-1.1036553063747132E-4</v>
      </c>
    </row>
    <row r="3200" spans="2:5">
      <c r="B3200" s="375">
        <v>42424</v>
      </c>
      <c r="C3200" s="352">
        <v>836.75</v>
      </c>
      <c r="D3200" s="351">
        <f t="shared" si="52"/>
        <v>-0.6595116988809766</v>
      </c>
      <c r="E3200" s="353">
        <v>-1.1949572802775018E-4</v>
      </c>
    </row>
    <row r="3201" spans="2:5">
      <c r="B3201" s="375">
        <v>44880</v>
      </c>
      <c r="C3201" s="352">
        <v>2457.5</v>
      </c>
      <c r="D3201" s="351">
        <f t="shared" si="52"/>
        <v>9.7245166763405902E-2</v>
      </c>
      <c r="E3201" s="353">
        <v>-1.2206037920098538E-4</v>
      </c>
    </row>
    <row r="3202" spans="2:5">
      <c r="B3202" s="375">
        <v>45378</v>
      </c>
      <c r="C3202" s="352">
        <v>2239.6999999999998</v>
      </c>
      <c r="D3202" s="351">
        <f t="shared" si="52"/>
        <v>0.2945868616513973</v>
      </c>
      <c r="E3202" s="353">
        <v>-1.3392857142865264E-4</v>
      </c>
    </row>
    <row r="3203" spans="2:5">
      <c r="B3203" s="375">
        <v>43319</v>
      </c>
      <c r="C3203" s="352">
        <v>1730.05</v>
      </c>
      <c r="D3203" s="351">
        <f t="shared" si="52"/>
        <v>-0.28143625526966132</v>
      </c>
      <c r="E3203" s="353">
        <v>-1.4448361555799574E-4</v>
      </c>
    </row>
    <row r="3204" spans="2:5">
      <c r="B3204" s="375">
        <v>44320</v>
      </c>
      <c r="C3204" s="352">
        <v>2407.65</v>
      </c>
      <c r="D3204" s="351">
        <f t="shared" si="52"/>
        <v>6.2150134851663177</v>
      </c>
      <c r="E3204" s="353">
        <v>-1.4534883720926457E-4</v>
      </c>
    </row>
    <row r="3205" spans="2:5">
      <c r="B3205" s="375">
        <v>40746</v>
      </c>
      <c r="C3205" s="352">
        <v>333.7</v>
      </c>
      <c r="D3205" s="351">
        <f t="shared" si="52"/>
        <v>-0.42216450216450219</v>
      </c>
      <c r="E3205" s="353">
        <v>-1.4981273408243108E-4</v>
      </c>
    </row>
    <row r="3206" spans="2:5">
      <c r="B3206" s="375">
        <v>41773</v>
      </c>
      <c r="C3206" s="352">
        <v>577.5</v>
      </c>
      <c r="D3206" s="351">
        <f t="shared" si="52"/>
        <v>1.3869382022471869E-2</v>
      </c>
      <c r="E3206" s="353">
        <v>-1.7313019390585653E-4</v>
      </c>
    </row>
    <row r="3207" spans="2:5">
      <c r="B3207" s="375">
        <v>41668</v>
      </c>
      <c r="C3207" s="352">
        <v>569.6</v>
      </c>
      <c r="D3207" s="351">
        <f t="shared" si="52"/>
        <v>-0.33102354806506551</v>
      </c>
      <c r="E3207" s="353">
        <v>-1.7553098121822491E-4</v>
      </c>
    </row>
    <row r="3208" spans="2:5">
      <c r="B3208" s="375">
        <v>42360</v>
      </c>
      <c r="C3208" s="352">
        <v>851.45</v>
      </c>
      <c r="D3208" s="351">
        <f t="shared" si="52"/>
        <v>3.181148748159111E-3</v>
      </c>
      <c r="E3208" s="353">
        <v>-1.7613903240955525E-4</v>
      </c>
    </row>
    <row r="3209" spans="2:5">
      <c r="B3209" s="375">
        <v>42433</v>
      </c>
      <c r="C3209" s="352">
        <v>848.75</v>
      </c>
      <c r="D3209" s="351">
        <f t="shared" ref="D3209:D3272" si="53">(C3209-C3210)/C3210</f>
        <v>0.50194655813130418</v>
      </c>
      <c r="E3209" s="353">
        <v>-1.766992578630902E-4</v>
      </c>
    </row>
    <row r="3210" spans="2:5">
      <c r="B3210" s="375">
        <v>41632</v>
      </c>
      <c r="C3210" s="352">
        <v>565.1</v>
      </c>
      <c r="D3210" s="351">
        <f t="shared" si="53"/>
        <v>8.6568496207050823E-3</v>
      </c>
      <c r="E3210" s="353">
        <v>-1.7692852087760567E-4</v>
      </c>
    </row>
    <row r="3211" spans="2:5">
      <c r="B3211" s="375">
        <v>41710</v>
      </c>
      <c r="C3211" s="352">
        <v>560.25</v>
      </c>
      <c r="D3211" s="351">
        <f t="shared" si="53"/>
        <v>-0.74286894462675268</v>
      </c>
      <c r="E3211" s="353">
        <v>-1.7845989113950697E-4</v>
      </c>
    </row>
    <row r="3212" spans="2:5">
      <c r="B3212" s="375">
        <v>44251</v>
      </c>
      <c r="C3212" s="352">
        <v>2178.85</v>
      </c>
      <c r="D3212" s="351">
        <f t="shared" si="53"/>
        <v>7.104333271340896</v>
      </c>
      <c r="E3212" s="353">
        <v>-1.8354938625678144E-4</v>
      </c>
    </row>
    <row r="3213" spans="2:5">
      <c r="B3213" s="375">
        <v>40413</v>
      </c>
      <c r="C3213" s="352">
        <v>268.85000000000002</v>
      </c>
      <c r="D3213" s="351">
        <f t="shared" si="53"/>
        <v>-0.49321394910461824</v>
      </c>
      <c r="E3213" s="353">
        <v>-1.8594272963910202E-4</v>
      </c>
    </row>
    <row r="3214" spans="2:5">
      <c r="B3214" s="375">
        <v>41276</v>
      </c>
      <c r="C3214" s="352">
        <v>530.5</v>
      </c>
      <c r="D3214" s="351">
        <f t="shared" si="53"/>
        <v>1.0783545543584721</v>
      </c>
      <c r="E3214" s="353">
        <v>-1.8846588767437378E-4</v>
      </c>
    </row>
    <row r="3215" spans="2:5">
      <c r="B3215" s="375">
        <v>38799</v>
      </c>
      <c r="C3215" s="352">
        <v>255.25</v>
      </c>
      <c r="D3215" s="351">
        <f t="shared" si="53"/>
        <v>-0.89854121949280552</v>
      </c>
      <c r="E3215" s="353">
        <v>-1.9584802193502298E-4</v>
      </c>
    </row>
    <row r="3216" spans="2:5">
      <c r="B3216" s="375">
        <v>45055</v>
      </c>
      <c r="C3216" s="352">
        <v>2515.8000000000002</v>
      </c>
      <c r="D3216" s="351">
        <f t="shared" si="53"/>
        <v>9.0934804413239725</v>
      </c>
      <c r="E3216" s="353">
        <v>-1.9870444700552397E-4</v>
      </c>
    </row>
    <row r="3217" spans="2:5">
      <c r="B3217" s="375">
        <v>39864</v>
      </c>
      <c r="C3217" s="352">
        <v>249.25</v>
      </c>
      <c r="D3217" s="351">
        <f t="shared" si="53"/>
        <v>3.0171523041950865E-2</v>
      </c>
      <c r="E3217" s="353">
        <v>-2.0056157240277322E-4</v>
      </c>
    </row>
    <row r="3218" spans="2:5">
      <c r="B3218" s="375">
        <v>39671</v>
      </c>
      <c r="C3218" s="352">
        <v>241.95</v>
      </c>
      <c r="D3218" s="351">
        <f t="shared" si="53"/>
        <v>5.1931865392604902E-3</v>
      </c>
      <c r="E3218" s="353">
        <v>-2.0661157024798085E-4</v>
      </c>
    </row>
    <row r="3219" spans="2:5">
      <c r="B3219" s="375">
        <v>36740</v>
      </c>
      <c r="C3219" s="352">
        <v>240.7</v>
      </c>
      <c r="D3219" s="351">
        <f t="shared" si="53"/>
        <v>6.6917607695524649E-3</v>
      </c>
      <c r="E3219" s="353">
        <v>-2.0768431983389976E-4</v>
      </c>
    </row>
    <row r="3220" spans="2:5">
      <c r="B3220" s="375">
        <v>39920</v>
      </c>
      <c r="C3220" s="352">
        <v>239.1</v>
      </c>
      <c r="D3220" s="351">
        <f t="shared" si="53"/>
        <v>6.736842105263134E-3</v>
      </c>
      <c r="E3220" s="353">
        <v>-2.0907380305252505E-4</v>
      </c>
    </row>
    <row r="3221" spans="2:5">
      <c r="B3221" s="375">
        <v>39023</v>
      </c>
      <c r="C3221" s="352">
        <v>237.5</v>
      </c>
      <c r="D3221" s="351">
        <f t="shared" si="53"/>
        <v>4.440685134277908E-3</v>
      </c>
      <c r="E3221" s="353">
        <v>-2.1048200378872393E-4</v>
      </c>
    </row>
    <row r="3222" spans="2:5">
      <c r="B3222" s="375">
        <v>40212</v>
      </c>
      <c r="C3222" s="352">
        <v>236.45</v>
      </c>
      <c r="D3222" s="351">
        <f t="shared" si="53"/>
        <v>-0.89864111796982171</v>
      </c>
      <c r="E3222" s="353">
        <v>-2.11416490486306E-4</v>
      </c>
    </row>
    <row r="3223" spans="2:5">
      <c r="B3223" s="375">
        <v>44410</v>
      </c>
      <c r="C3223" s="352">
        <v>2332.8000000000002</v>
      </c>
      <c r="D3223" s="351">
        <f t="shared" si="53"/>
        <v>9.4282521233795276</v>
      </c>
      <c r="E3223" s="353">
        <v>-2.1428877555393648E-4</v>
      </c>
    </row>
    <row r="3224" spans="2:5">
      <c r="B3224" s="375">
        <v>37361</v>
      </c>
      <c r="C3224" s="352">
        <v>223.7</v>
      </c>
      <c r="D3224" s="351">
        <f t="shared" si="53"/>
        <v>3.1350852927616336E-2</v>
      </c>
      <c r="E3224" s="353">
        <v>-2.2346368715088879E-4</v>
      </c>
    </row>
    <row r="3225" spans="2:5">
      <c r="B3225" s="375">
        <v>37239</v>
      </c>
      <c r="C3225" s="352">
        <v>216.9</v>
      </c>
      <c r="D3225" s="351">
        <f t="shared" si="53"/>
        <v>5.0872093023255814E-2</v>
      </c>
      <c r="E3225" s="353">
        <v>-2.3046784973488338E-4</v>
      </c>
    </row>
    <row r="3226" spans="2:5">
      <c r="B3226" s="375">
        <v>37391</v>
      </c>
      <c r="C3226" s="352">
        <v>206.4</v>
      </c>
      <c r="D3226" s="351">
        <f t="shared" si="53"/>
        <v>2.2288261515601784E-2</v>
      </c>
      <c r="E3226" s="353">
        <v>-2.4218939210454322E-4</v>
      </c>
    </row>
    <row r="3227" spans="2:5">
      <c r="B3227" s="375">
        <v>39408</v>
      </c>
      <c r="C3227" s="352">
        <v>201.9</v>
      </c>
      <c r="D3227" s="351">
        <f t="shared" si="53"/>
        <v>-0.9150341925302472</v>
      </c>
      <c r="E3227" s="353">
        <v>-2.4758603614747683E-4</v>
      </c>
    </row>
    <row r="3228" spans="2:5">
      <c r="B3228" s="375">
        <v>44333</v>
      </c>
      <c r="C3228" s="352">
        <v>2376.25</v>
      </c>
      <c r="D3228" s="351">
        <f t="shared" si="53"/>
        <v>0.52050806245200931</v>
      </c>
      <c r="E3228" s="353">
        <v>-2.5243494541090478E-4</v>
      </c>
    </row>
    <row r="3229" spans="2:5">
      <c r="B3229" s="375">
        <v>43256</v>
      </c>
      <c r="C3229" s="352">
        <v>1562.8</v>
      </c>
      <c r="D3229" s="351">
        <f t="shared" si="53"/>
        <v>7.3751339764201509</v>
      </c>
      <c r="E3229" s="353">
        <v>-2.5588536335727414E-4</v>
      </c>
    </row>
    <row r="3230" spans="2:5">
      <c r="B3230" s="375">
        <v>38733</v>
      </c>
      <c r="C3230" s="352">
        <v>186.6</v>
      </c>
      <c r="D3230" s="351">
        <f t="shared" si="53"/>
        <v>1.5510204081632622E-2</v>
      </c>
      <c r="E3230" s="353">
        <v>-2.678810608090617E-4</v>
      </c>
    </row>
    <row r="3231" spans="2:5">
      <c r="B3231" s="375">
        <v>39150</v>
      </c>
      <c r="C3231" s="352">
        <v>183.75</v>
      </c>
      <c r="D3231" s="351">
        <f t="shared" si="53"/>
        <v>2.1684737281067588E-2</v>
      </c>
      <c r="E3231" s="353">
        <v>-2.7203482045708036E-4</v>
      </c>
    </row>
    <row r="3232" spans="2:5">
      <c r="B3232" s="375">
        <v>37489</v>
      </c>
      <c r="C3232" s="352">
        <v>179.85</v>
      </c>
      <c r="D3232" s="351">
        <f t="shared" si="53"/>
        <v>1.1245431543435479E-2</v>
      </c>
      <c r="E3232" s="353">
        <v>-2.7793218454703374E-4</v>
      </c>
    </row>
    <row r="3233" spans="2:5">
      <c r="B3233" s="375">
        <v>37803</v>
      </c>
      <c r="C3233" s="352">
        <v>177.85</v>
      </c>
      <c r="D3233" s="351">
        <f t="shared" si="53"/>
        <v>-0.66622876982265178</v>
      </c>
      <c r="E3233" s="353">
        <v>-2.810567734683045E-4</v>
      </c>
    </row>
    <row r="3234" spans="2:5">
      <c r="B3234" s="375">
        <v>41219</v>
      </c>
      <c r="C3234" s="352">
        <v>532.85</v>
      </c>
      <c r="D3234" s="351">
        <f t="shared" si="53"/>
        <v>-0.79902691081901678</v>
      </c>
      <c r="E3234" s="353">
        <v>-2.8142589118194608E-4</v>
      </c>
    </row>
    <row r="3235" spans="2:5">
      <c r="B3235" s="375">
        <v>45104</v>
      </c>
      <c r="C3235" s="352">
        <v>2651.35</v>
      </c>
      <c r="D3235" s="351">
        <f t="shared" si="53"/>
        <v>2.0870932060313208</v>
      </c>
      <c r="E3235" s="353">
        <v>-2.8279476641152295E-4</v>
      </c>
    </row>
    <row r="3236" spans="2:5">
      <c r="B3236" s="375">
        <v>42548</v>
      </c>
      <c r="C3236" s="352">
        <v>858.85</v>
      </c>
      <c r="D3236" s="351">
        <f t="shared" si="53"/>
        <v>4.092499258820042</v>
      </c>
      <c r="E3236" s="353">
        <v>-2.9100221161680828E-4</v>
      </c>
    </row>
    <row r="3237" spans="2:5">
      <c r="B3237" s="375">
        <v>38645</v>
      </c>
      <c r="C3237" s="352">
        <v>168.65</v>
      </c>
      <c r="D3237" s="351">
        <f t="shared" si="53"/>
        <v>1.4741275571600584E-2</v>
      </c>
      <c r="E3237" s="353">
        <v>-2.9638411381139863E-4</v>
      </c>
    </row>
    <row r="3238" spans="2:5">
      <c r="B3238" s="375">
        <v>37686</v>
      </c>
      <c r="C3238" s="352">
        <v>166.2</v>
      </c>
      <c r="D3238" s="351">
        <f t="shared" si="53"/>
        <v>-0.92303061177233359</v>
      </c>
      <c r="E3238" s="353">
        <v>-3.0075187969931652E-4</v>
      </c>
    </row>
    <row r="3239" spans="2:5">
      <c r="B3239" s="375">
        <v>43871</v>
      </c>
      <c r="C3239" s="352">
        <v>2159.3000000000002</v>
      </c>
      <c r="D3239" s="351">
        <f t="shared" si="53"/>
        <v>12.267588325652843</v>
      </c>
      <c r="E3239" s="353">
        <v>-3.0093289196492337E-4</v>
      </c>
    </row>
    <row r="3240" spans="2:5">
      <c r="B3240" s="375">
        <v>38532</v>
      </c>
      <c r="C3240" s="352">
        <v>162.75</v>
      </c>
      <c r="D3240" s="351">
        <f t="shared" si="53"/>
        <v>-0.88846628289473684</v>
      </c>
      <c r="E3240" s="353">
        <v>-3.0712530712537694E-4</v>
      </c>
    </row>
    <row r="3241" spans="2:5">
      <c r="B3241" s="375">
        <v>43215</v>
      </c>
      <c r="C3241" s="352">
        <v>1459.2</v>
      </c>
      <c r="D3241" s="351">
        <f t="shared" si="53"/>
        <v>-0.39979022273409703</v>
      </c>
      <c r="E3241" s="353">
        <v>-3.0829308395851436E-4</v>
      </c>
    </row>
    <row r="3242" spans="2:5">
      <c r="B3242" s="375">
        <v>44509</v>
      </c>
      <c r="C3242" s="352">
        <v>2431.15</v>
      </c>
      <c r="D3242" s="351">
        <f t="shared" si="53"/>
        <v>14.01173201605434</v>
      </c>
      <c r="E3242" s="353">
        <v>-3.0840083885028168E-4</v>
      </c>
    </row>
    <row r="3243" spans="2:5">
      <c r="B3243" s="375">
        <v>38589</v>
      </c>
      <c r="C3243" s="352">
        <v>161.94999999999999</v>
      </c>
      <c r="D3243" s="351">
        <f t="shared" si="53"/>
        <v>1.2820512820512714E-2</v>
      </c>
      <c r="E3243" s="353">
        <v>-3.0864197530871217E-4</v>
      </c>
    </row>
    <row r="3244" spans="2:5">
      <c r="B3244" s="375">
        <v>38552</v>
      </c>
      <c r="C3244" s="352">
        <v>159.9</v>
      </c>
      <c r="D3244" s="351">
        <f t="shared" si="53"/>
        <v>-0.74808979913351714</v>
      </c>
      <c r="E3244" s="353">
        <v>-3.1259768677701125E-4</v>
      </c>
    </row>
    <row r="3245" spans="2:5">
      <c r="B3245" s="375">
        <v>41806</v>
      </c>
      <c r="C3245" s="352">
        <v>634.75</v>
      </c>
      <c r="D3245" s="351">
        <f t="shared" si="53"/>
        <v>-0.70758280738932144</v>
      </c>
      <c r="E3245" s="353">
        <v>-3.149854319238451E-4</v>
      </c>
    </row>
    <row r="3246" spans="2:5">
      <c r="B3246" s="375">
        <v>44617</v>
      </c>
      <c r="C3246" s="352">
        <v>2170.6999999999998</v>
      </c>
      <c r="D3246" s="351">
        <f t="shared" si="53"/>
        <v>6.5201801489693398</v>
      </c>
      <c r="E3246" s="353">
        <v>-3.2237266279832037E-4</v>
      </c>
    </row>
    <row r="3247" spans="2:5">
      <c r="B3247" s="375">
        <v>40658</v>
      </c>
      <c r="C3247" s="352">
        <v>288.64999999999998</v>
      </c>
      <c r="D3247" s="351">
        <f t="shared" si="53"/>
        <v>1.8165784832451418E-2</v>
      </c>
      <c r="E3247" s="353">
        <v>-3.4632034632042509E-4</v>
      </c>
    </row>
    <row r="3248" spans="2:5">
      <c r="B3248" s="375">
        <v>40660</v>
      </c>
      <c r="C3248" s="352">
        <v>283.5</v>
      </c>
      <c r="D3248" s="351">
        <f t="shared" si="53"/>
        <v>-0.88672460293676958</v>
      </c>
      <c r="E3248" s="353">
        <v>-3.5260930888583475E-4</v>
      </c>
    </row>
    <row r="3249" spans="2:5">
      <c r="B3249" s="375">
        <v>45272</v>
      </c>
      <c r="C3249" s="352">
        <v>2502.75</v>
      </c>
      <c r="D3249" s="351">
        <f t="shared" si="53"/>
        <v>8.0010789426362159</v>
      </c>
      <c r="E3249" s="353">
        <v>-3.5947516625730073E-4</v>
      </c>
    </row>
    <row r="3250" spans="2:5">
      <c r="B3250" s="375">
        <v>40436</v>
      </c>
      <c r="C3250" s="352">
        <v>278.05</v>
      </c>
      <c r="D3250" s="351">
        <f t="shared" si="53"/>
        <v>-0.88116251736296602</v>
      </c>
      <c r="E3250" s="353">
        <v>-3.5951824555083912E-4</v>
      </c>
    </row>
    <row r="3251" spans="2:5">
      <c r="B3251" s="375">
        <v>44539</v>
      </c>
      <c r="C3251" s="352">
        <v>2339.75</v>
      </c>
      <c r="D3251" s="351">
        <f t="shared" si="53"/>
        <v>-5.5180907769342626E-2</v>
      </c>
      <c r="E3251" s="353">
        <v>-3.6315474664612028E-4</v>
      </c>
    </row>
    <row r="3252" spans="2:5">
      <c r="B3252" s="375">
        <v>45225</v>
      </c>
      <c r="C3252" s="352">
        <v>2476.4</v>
      </c>
      <c r="D3252" s="351">
        <f t="shared" si="53"/>
        <v>0.20178588760555188</v>
      </c>
      <c r="E3252" s="353">
        <v>-3.6329875267431916E-4</v>
      </c>
    </row>
    <row r="3253" spans="2:5">
      <c r="B3253" s="375">
        <v>43858</v>
      </c>
      <c r="C3253" s="352">
        <v>2060.6</v>
      </c>
      <c r="D3253" s="351">
        <f t="shared" si="53"/>
        <v>0.37048984071031887</v>
      </c>
      <c r="E3253" s="353">
        <v>-3.6383923157154294E-4</v>
      </c>
    </row>
    <row r="3254" spans="2:5">
      <c r="B3254" s="375">
        <v>43234</v>
      </c>
      <c r="C3254" s="352">
        <v>1503.55</v>
      </c>
      <c r="D3254" s="351">
        <f t="shared" si="53"/>
        <v>5.8780878316559928</v>
      </c>
      <c r="E3254" s="353">
        <v>-3.6566717638451867E-4</v>
      </c>
    </row>
    <row r="3255" spans="2:5">
      <c r="B3255" s="375">
        <v>36649</v>
      </c>
      <c r="C3255" s="352">
        <v>218.6</v>
      </c>
      <c r="D3255" s="351">
        <f t="shared" si="53"/>
        <v>-0.19912071808023446</v>
      </c>
      <c r="E3255" s="353">
        <v>-3.658313517469019E-4</v>
      </c>
    </row>
    <row r="3256" spans="2:5">
      <c r="B3256" s="375">
        <v>40158</v>
      </c>
      <c r="C3256" s="352">
        <v>272.95</v>
      </c>
      <c r="D3256" s="351">
        <f t="shared" si="53"/>
        <v>-0.88746418190438892</v>
      </c>
      <c r="E3256" s="353">
        <v>-3.6623329060619936E-4</v>
      </c>
    </row>
    <row r="3257" spans="2:5">
      <c r="B3257" s="375">
        <v>45329</v>
      </c>
      <c r="C3257" s="352">
        <v>2425.4499999999998</v>
      </c>
      <c r="D3257" s="351">
        <f t="shared" si="53"/>
        <v>8.1630147336607486</v>
      </c>
      <c r="E3257" s="353">
        <v>-3.7092752488309229E-4</v>
      </c>
    </row>
    <row r="3258" spans="2:5">
      <c r="B3258" s="375">
        <v>40182</v>
      </c>
      <c r="C3258" s="352">
        <v>264.7</v>
      </c>
      <c r="D3258" s="351">
        <f t="shared" si="53"/>
        <v>-0.89396943659997208</v>
      </c>
      <c r="E3258" s="353">
        <v>-3.7764350453180792E-4</v>
      </c>
    </row>
    <row r="3259" spans="2:5">
      <c r="B3259" s="375">
        <v>45237</v>
      </c>
      <c r="C3259" s="352">
        <v>2496.4499999999998</v>
      </c>
      <c r="D3259" s="351">
        <f t="shared" si="53"/>
        <v>-7.538888888888895E-2</v>
      </c>
      <c r="E3259" s="353">
        <v>-3.8039561143600258E-4</v>
      </c>
    </row>
    <row r="3260" spans="2:5">
      <c r="B3260" s="375">
        <v>45111</v>
      </c>
      <c r="C3260" s="352">
        <v>2700</v>
      </c>
      <c r="D3260" s="351">
        <f t="shared" si="53"/>
        <v>2.5231943628890194</v>
      </c>
      <c r="E3260" s="353">
        <v>-3.8873771311163507E-4</v>
      </c>
    </row>
    <row r="3261" spans="2:5">
      <c r="B3261" s="375">
        <v>41990</v>
      </c>
      <c r="C3261" s="352">
        <v>766.35</v>
      </c>
      <c r="D3261" s="351">
        <f t="shared" si="53"/>
        <v>2.0248667850799289</v>
      </c>
      <c r="E3261" s="353">
        <v>-3.9131285462721518E-4</v>
      </c>
    </row>
    <row r="3262" spans="2:5">
      <c r="B3262" s="375">
        <v>40393</v>
      </c>
      <c r="C3262" s="352">
        <v>253.35</v>
      </c>
      <c r="D3262" s="351">
        <f t="shared" si="53"/>
        <v>-0.59615844424962139</v>
      </c>
      <c r="E3262" s="353">
        <v>-3.9455513908066413E-4</v>
      </c>
    </row>
    <row r="3263" spans="2:5">
      <c r="B3263" s="375">
        <v>41828</v>
      </c>
      <c r="C3263" s="352">
        <v>627.35</v>
      </c>
      <c r="D3263" s="351">
        <f t="shared" si="53"/>
        <v>-0.28478595451177102</v>
      </c>
      <c r="E3263" s="353">
        <v>-3.9834289356277883E-4</v>
      </c>
    </row>
    <row r="3264" spans="2:5">
      <c r="B3264" s="375">
        <v>42797</v>
      </c>
      <c r="C3264" s="352">
        <v>877.15</v>
      </c>
      <c r="D3264" s="351">
        <f t="shared" si="53"/>
        <v>6.0995548360987462</v>
      </c>
      <c r="E3264" s="353">
        <v>-3.9886039886042479E-4</v>
      </c>
    </row>
    <row r="3265" spans="2:5">
      <c r="B3265" s="375">
        <v>38184</v>
      </c>
      <c r="C3265" s="352">
        <v>123.55</v>
      </c>
      <c r="D3265" s="351">
        <f t="shared" si="53"/>
        <v>-0.85445871127341266</v>
      </c>
      <c r="E3265" s="353">
        <v>-4.0453074433654661E-4</v>
      </c>
    </row>
    <row r="3266" spans="2:5">
      <c r="B3266" s="375">
        <v>42432</v>
      </c>
      <c r="C3266" s="352">
        <v>848.9</v>
      </c>
      <c r="D3266" s="351">
        <f t="shared" si="53"/>
        <v>2.5187564766839379</v>
      </c>
      <c r="E3266" s="353">
        <v>-4.1212834854285869E-4</v>
      </c>
    </row>
    <row r="3267" spans="2:5">
      <c r="B3267" s="375">
        <v>36766</v>
      </c>
      <c r="C3267" s="352">
        <v>241.25</v>
      </c>
      <c r="D3267" s="351">
        <f t="shared" si="53"/>
        <v>-0.59498027365063377</v>
      </c>
      <c r="E3267" s="353">
        <v>-4.1433602651748218E-4</v>
      </c>
    </row>
    <row r="3268" spans="2:5">
      <c r="B3268" s="375">
        <v>41443</v>
      </c>
      <c r="C3268" s="352">
        <v>595.65</v>
      </c>
      <c r="D3268" s="351">
        <f t="shared" si="53"/>
        <v>1.5148828372387586</v>
      </c>
      <c r="E3268" s="353">
        <v>-4.19533478771606E-4</v>
      </c>
    </row>
    <row r="3269" spans="2:5">
      <c r="B3269" s="375">
        <v>40309</v>
      </c>
      <c r="C3269" s="352">
        <v>236.85</v>
      </c>
      <c r="D3269" s="351">
        <f t="shared" si="53"/>
        <v>-0.59947577576731204</v>
      </c>
      <c r="E3269" s="353">
        <v>-4.2202996412742908E-4</v>
      </c>
    </row>
    <row r="3270" spans="2:5">
      <c r="B3270" s="375">
        <v>41422</v>
      </c>
      <c r="C3270" s="352">
        <v>591.35</v>
      </c>
      <c r="D3270" s="351">
        <f t="shared" si="53"/>
        <v>-0.77540827952905433</v>
      </c>
      <c r="E3270" s="353">
        <v>-4.2258282623394185E-4</v>
      </c>
    </row>
    <row r="3271" spans="2:5">
      <c r="B3271" s="375">
        <v>44432</v>
      </c>
      <c r="C3271" s="352">
        <v>2633</v>
      </c>
      <c r="D3271" s="351">
        <f t="shared" si="53"/>
        <v>3.619298245614035</v>
      </c>
      <c r="E3271" s="353">
        <v>-4.3657346772207011E-4</v>
      </c>
    </row>
    <row r="3272" spans="2:5">
      <c r="B3272" s="375">
        <v>41675</v>
      </c>
      <c r="C3272" s="352">
        <v>570</v>
      </c>
      <c r="D3272" s="351">
        <f t="shared" si="53"/>
        <v>1.5043936731107206</v>
      </c>
      <c r="E3272" s="353">
        <v>-4.3840420868040335E-4</v>
      </c>
    </row>
    <row r="3273" spans="2:5">
      <c r="B3273" s="375">
        <v>37351</v>
      </c>
      <c r="C3273" s="352">
        <v>227.6</v>
      </c>
      <c r="D3273" s="351">
        <f t="shared" ref="D3273:D3336" si="54">(C3273-C3274)/C3274</f>
        <v>-0.28841644520869164</v>
      </c>
      <c r="E3273" s="353">
        <v>-4.3917435221780556E-4</v>
      </c>
    </row>
    <row r="3274" spans="2:5">
      <c r="B3274" s="375">
        <v>40791</v>
      </c>
      <c r="C3274" s="352">
        <v>319.85000000000002</v>
      </c>
      <c r="D3274" s="351">
        <f t="shared" si="54"/>
        <v>-0.56530307148681702</v>
      </c>
      <c r="E3274" s="353">
        <v>-4.6874999999992897E-4</v>
      </c>
    </row>
    <row r="3275" spans="2:5">
      <c r="B3275" s="375">
        <v>41919</v>
      </c>
      <c r="C3275" s="352">
        <v>735.8</v>
      </c>
      <c r="D3275" s="351">
        <f t="shared" si="54"/>
        <v>0.40326118050920173</v>
      </c>
      <c r="E3275" s="353">
        <v>-4.754465801807006E-4</v>
      </c>
    </row>
    <row r="3276" spans="2:5">
      <c r="B3276" s="375">
        <v>41235</v>
      </c>
      <c r="C3276" s="352">
        <v>524.35</v>
      </c>
      <c r="D3276" s="351">
        <f t="shared" si="54"/>
        <v>-0.79069953098493173</v>
      </c>
      <c r="E3276" s="353">
        <v>-4.7655356462066332E-4</v>
      </c>
    </row>
    <row r="3277" spans="2:5">
      <c r="B3277" s="375">
        <v>45251</v>
      </c>
      <c r="C3277" s="352">
        <v>2505.25</v>
      </c>
      <c r="D3277" s="351">
        <f t="shared" si="54"/>
        <v>11.214773281326183</v>
      </c>
      <c r="E3277" s="353">
        <v>-4.7876478684985465E-4</v>
      </c>
    </row>
    <row r="3278" spans="2:5">
      <c r="B3278" s="375">
        <v>37147</v>
      </c>
      <c r="C3278" s="352">
        <v>205.1</v>
      </c>
      <c r="D3278" s="351">
        <f t="shared" si="54"/>
        <v>2.4731451411441362E-2</v>
      </c>
      <c r="E3278" s="353">
        <v>-4.8732943469782808E-4</v>
      </c>
    </row>
    <row r="3279" spans="2:5">
      <c r="B3279" s="375">
        <v>37039</v>
      </c>
      <c r="C3279" s="352">
        <v>200.15</v>
      </c>
      <c r="D3279" s="351">
        <f t="shared" si="54"/>
        <v>-0.88209478365880234</v>
      </c>
      <c r="E3279" s="353">
        <v>-4.9937578027462826E-4</v>
      </c>
    </row>
    <row r="3280" spans="2:5">
      <c r="B3280" s="375">
        <v>43542</v>
      </c>
      <c r="C3280" s="352">
        <v>1697.55</v>
      </c>
      <c r="D3280" s="351">
        <f t="shared" si="54"/>
        <v>-5.4237004847066762E-2</v>
      </c>
      <c r="E3280" s="353">
        <v>-5.0047103155919476E-4</v>
      </c>
    </row>
    <row r="3281" spans="2:5">
      <c r="B3281" s="375">
        <v>43445</v>
      </c>
      <c r="C3281" s="352">
        <v>1794.9</v>
      </c>
      <c r="D3281" s="351">
        <f t="shared" si="54"/>
        <v>5.0937022576812092</v>
      </c>
      <c r="E3281" s="353">
        <v>-5.0116939525552046E-4</v>
      </c>
    </row>
    <row r="3282" spans="2:5">
      <c r="B3282" s="375">
        <v>40483</v>
      </c>
      <c r="C3282" s="352">
        <v>294.55</v>
      </c>
      <c r="D3282" s="351">
        <f t="shared" si="54"/>
        <v>-0.66306337222603529</v>
      </c>
      <c r="E3282" s="353">
        <v>-5.0899219545292587E-4</v>
      </c>
    </row>
    <row r="3283" spans="2:5">
      <c r="B3283" s="375">
        <v>42534</v>
      </c>
      <c r="C3283" s="352">
        <v>874.2</v>
      </c>
      <c r="D3283" s="351">
        <f t="shared" si="54"/>
        <v>0.14132776290880605</v>
      </c>
      <c r="E3283" s="353">
        <v>-5.1449151088999237E-4</v>
      </c>
    </row>
    <row r="3284" spans="2:5">
      <c r="B3284" s="375">
        <v>41991</v>
      </c>
      <c r="C3284" s="352">
        <v>765.95</v>
      </c>
      <c r="D3284" s="351">
        <f t="shared" si="54"/>
        <v>-0.10671176161875327</v>
      </c>
      <c r="E3284" s="353">
        <v>-5.2195472042797317E-4</v>
      </c>
    </row>
    <row r="3285" spans="2:5">
      <c r="B3285" s="375">
        <v>42368</v>
      </c>
      <c r="C3285" s="352">
        <v>857.45</v>
      </c>
      <c r="D3285" s="351">
        <f t="shared" si="54"/>
        <v>0.5040343799333451</v>
      </c>
      <c r="E3285" s="353">
        <v>-5.2453665928421937E-4</v>
      </c>
    </row>
    <row r="3286" spans="2:5">
      <c r="B3286" s="375">
        <v>41670</v>
      </c>
      <c r="C3286" s="352">
        <v>570.1</v>
      </c>
      <c r="D3286" s="351">
        <f t="shared" si="54"/>
        <v>-0.55913853767931021</v>
      </c>
      <c r="E3286" s="353">
        <v>-5.2594670406724147E-4</v>
      </c>
    </row>
    <row r="3287" spans="2:5">
      <c r="B3287" s="375">
        <v>43167</v>
      </c>
      <c r="C3287" s="352">
        <v>1293.1500000000001</v>
      </c>
      <c r="D3287" s="351">
        <f t="shared" si="54"/>
        <v>-0.56148798724969895</v>
      </c>
      <c r="E3287" s="353">
        <v>-5.4102098388516303E-4</v>
      </c>
    </row>
    <row r="3288" spans="2:5">
      <c r="B3288" s="375">
        <v>45560</v>
      </c>
      <c r="C3288" s="352">
        <v>2948.95</v>
      </c>
      <c r="D3288" s="351">
        <f t="shared" si="54"/>
        <v>0.14318111335090708</v>
      </c>
      <c r="E3288" s="353">
        <v>-5.422717798377806E-4</v>
      </c>
    </row>
    <row r="3289" spans="2:5">
      <c r="B3289" s="375">
        <v>44971</v>
      </c>
      <c r="C3289" s="352">
        <v>2579.6</v>
      </c>
      <c r="D3289" s="351">
        <f t="shared" si="54"/>
        <v>4.6072166068905549</v>
      </c>
      <c r="E3289" s="353">
        <v>-5.4242541650526574E-4</v>
      </c>
    </row>
    <row r="3290" spans="2:5">
      <c r="B3290" s="375">
        <v>41085</v>
      </c>
      <c r="C3290" s="352">
        <v>460.05</v>
      </c>
      <c r="D3290" s="351">
        <f t="shared" si="54"/>
        <v>-0.44404833836858004</v>
      </c>
      <c r="E3290" s="353">
        <v>-5.4312404953291333E-4</v>
      </c>
    </row>
    <row r="3291" spans="2:5">
      <c r="B3291" s="375">
        <v>42751</v>
      </c>
      <c r="C3291" s="352">
        <v>827.5</v>
      </c>
      <c r="D3291" s="351">
        <f t="shared" si="54"/>
        <v>-0.60733605390528611</v>
      </c>
      <c r="E3291" s="353">
        <v>-5.4351108158710729E-4</v>
      </c>
    </row>
    <row r="3292" spans="2:5">
      <c r="B3292" s="375">
        <v>43984</v>
      </c>
      <c r="C3292" s="352">
        <v>2107.4</v>
      </c>
      <c r="D3292" s="351">
        <f t="shared" si="54"/>
        <v>10.704526520410997</v>
      </c>
      <c r="E3292" s="353">
        <v>-5.4539849659723067E-4</v>
      </c>
    </row>
    <row r="3293" spans="2:5">
      <c r="B3293" s="375">
        <v>37606</v>
      </c>
      <c r="C3293" s="352">
        <v>180.05</v>
      </c>
      <c r="D3293" s="351">
        <f t="shared" si="54"/>
        <v>1.7519073184515531E-2</v>
      </c>
      <c r="E3293" s="353">
        <v>-5.5509297807379576E-4</v>
      </c>
    </row>
    <row r="3294" spans="2:5">
      <c r="B3294" s="375">
        <v>39157</v>
      </c>
      <c r="C3294" s="352">
        <v>176.95</v>
      </c>
      <c r="D3294" s="351">
        <f t="shared" si="54"/>
        <v>-0.91179842488286311</v>
      </c>
      <c r="E3294" s="353">
        <v>-5.6481219994364718E-4</v>
      </c>
    </row>
    <row r="3295" spans="2:5">
      <c r="B3295" s="375">
        <v>43812</v>
      </c>
      <c r="C3295" s="352">
        <v>2006.2</v>
      </c>
      <c r="D3295" s="351">
        <f t="shared" si="54"/>
        <v>-0.25711429153320625</v>
      </c>
      <c r="E3295" s="353">
        <v>-5.7289461229973035E-4</v>
      </c>
    </row>
    <row r="3296" spans="2:5">
      <c r="B3296" s="375">
        <v>44833</v>
      </c>
      <c r="C3296" s="352">
        <v>2700.55</v>
      </c>
      <c r="D3296" s="351">
        <f t="shared" si="54"/>
        <v>0.20310516116098282</v>
      </c>
      <c r="E3296" s="353">
        <v>-5.7362791902584181E-4</v>
      </c>
    </row>
    <row r="3297" spans="2:5">
      <c r="B3297" s="375">
        <v>45743</v>
      </c>
      <c r="C3297" s="352">
        <v>2244.65</v>
      </c>
      <c r="D3297" s="351">
        <f t="shared" si="54"/>
        <v>12.057882489819661</v>
      </c>
      <c r="E3297" s="353">
        <v>-5.7881965315333258E-4</v>
      </c>
    </row>
    <row r="3298" spans="2:5">
      <c r="B3298" s="375">
        <v>37594</v>
      </c>
      <c r="C3298" s="352">
        <v>171.9</v>
      </c>
      <c r="D3298" s="351">
        <f t="shared" si="54"/>
        <v>-0.91961279461279455</v>
      </c>
      <c r="E3298" s="353">
        <v>-5.8139534883717623E-4</v>
      </c>
    </row>
    <row r="3299" spans="2:5">
      <c r="B3299" s="375">
        <v>44116</v>
      </c>
      <c r="C3299" s="352">
        <v>2138.4</v>
      </c>
      <c r="D3299" s="351">
        <f t="shared" si="54"/>
        <v>0.67153912295786766</v>
      </c>
      <c r="E3299" s="353">
        <v>-5.8420769752062253E-4</v>
      </c>
    </row>
    <row r="3300" spans="2:5">
      <c r="B3300" s="375">
        <v>42997</v>
      </c>
      <c r="C3300" s="352">
        <v>1279.3</v>
      </c>
      <c r="D3300" s="351">
        <f t="shared" si="54"/>
        <v>0.54030461742219016</v>
      </c>
      <c r="E3300" s="353">
        <v>-5.8591461271044097E-4</v>
      </c>
    </row>
    <row r="3301" spans="2:5">
      <c r="B3301" s="375">
        <v>42745</v>
      </c>
      <c r="C3301" s="352">
        <v>830.55</v>
      </c>
      <c r="D3301" s="351">
        <f t="shared" si="54"/>
        <v>-0.68164133622094025</v>
      </c>
      <c r="E3301" s="353">
        <v>-6.0164851693640577E-4</v>
      </c>
    </row>
    <row r="3302" spans="2:5">
      <c r="B3302" s="375">
        <v>45484</v>
      </c>
      <c r="C3302" s="352">
        <v>2608.85</v>
      </c>
      <c r="D3302" s="351">
        <f t="shared" si="54"/>
        <v>0.18581395877366411</v>
      </c>
      <c r="E3302" s="353">
        <v>-6.129211438640499E-4</v>
      </c>
    </row>
    <row r="3303" spans="2:5">
      <c r="B3303" s="375">
        <v>45735</v>
      </c>
      <c r="C3303" s="352">
        <v>2200.0500000000002</v>
      </c>
      <c r="D3303" s="351">
        <f t="shared" si="54"/>
        <v>2.8614304519526113</v>
      </c>
      <c r="E3303" s="353">
        <v>-6.1324611610789003E-4</v>
      </c>
    </row>
    <row r="3304" spans="2:5">
      <c r="B3304" s="375">
        <v>41673</v>
      </c>
      <c r="C3304" s="352">
        <v>569.75</v>
      </c>
      <c r="D3304" s="351">
        <f t="shared" si="54"/>
        <v>-0.56144402109071323</v>
      </c>
      <c r="E3304" s="353">
        <v>-6.1392738116123962E-4</v>
      </c>
    </row>
    <row r="3305" spans="2:5">
      <c r="B3305" s="375">
        <v>43175</v>
      </c>
      <c r="C3305" s="352">
        <v>1299.1500000000001</v>
      </c>
      <c r="D3305" s="351">
        <f t="shared" si="54"/>
        <v>3.0302466263378314</v>
      </c>
      <c r="E3305" s="353">
        <v>-6.1540828493400089E-4</v>
      </c>
    </row>
    <row r="3306" spans="2:5">
      <c r="B3306" s="375">
        <v>40715</v>
      </c>
      <c r="C3306" s="352">
        <v>322.35000000000002</v>
      </c>
      <c r="D3306" s="351">
        <f t="shared" si="54"/>
        <v>-0.33247049078484148</v>
      </c>
      <c r="E3306" s="353">
        <v>-6.2005890559599635E-4</v>
      </c>
    </row>
    <row r="3307" spans="2:5">
      <c r="B3307" s="375">
        <v>41386</v>
      </c>
      <c r="C3307" s="352">
        <v>482.9</v>
      </c>
      <c r="D3307" s="351">
        <f t="shared" si="54"/>
        <v>-0.79303990057000817</v>
      </c>
      <c r="E3307" s="353">
        <v>-6.2086092715234143E-4</v>
      </c>
    </row>
    <row r="3308" spans="2:5">
      <c r="B3308" s="375">
        <v>44407</v>
      </c>
      <c r="C3308" s="352">
        <v>2333.3000000000002</v>
      </c>
      <c r="D3308" s="351">
        <f t="shared" si="54"/>
        <v>8.6917964693665635</v>
      </c>
      <c r="E3308" s="353">
        <v>-6.2105150444365272E-4</v>
      </c>
    </row>
    <row r="3309" spans="2:5">
      <c r="B3309" s="375">
        <v>36784</v>
      </c>
      <c r="C3309" s="352">
        <v>240.75</v>
      </c>
      <c r="D3309" s="351">
        <f t="shared" si="54"/>
        <v>-0.56765735835503284</v>
      </c>
      <c r="E3309" s="353">
        <v>-6.2266500622667369E-4</v>
      </c>
    </row>
    <row r="3310" spans="2:5">
      <c r="B3310" s="375">
        <v>41625</v>
      </c>
      <c r="C3310" s="352">
        <v>556.85</v>
      </c>
      <c r="D3310" s="351">
        <f t="shared" si="54"/>
        <v>-0.29933941491034916</v>
      </c>
      <c r="E3310" s="353">
        <v>-6.2814070351762871E-4</v>
      </c>
    </row>
    <row r="3311" spans="2:5">
      <c r="B3311" s="375">
        <v>42261</v>
      </c>
      <c r="C3311" s="352">
        <v>794.75</v>
      </c>
      <c r="D3311" s="351">
        <f t="shared" si="54"/>
        <v>-0.62700926903672416</v>
      </c>
      <c r="E3311" s="353">
        <v>-6.2873310279786226E-4</v>
      </c>
    </row>
    <row r="3312" spans="2:5">
      <c r="B3312" s="375">
        <v>44154</v>
      </c>
      <c r="C3312" s="352">
        <v>2130.75</v>
      </c>
      <c r="D3312" s="351">
        <f t="shared" si="54"/>
        <v>0.23008313127814337</v>
      </c>
      <c r="E3312" s="353">
        <v>-6.3317855635284886E-4</v>
      </c>
    </row>
    <row r="3313" spans="2:5">
      <c r="B3313" s="375">
        <v>43432</v>
      </c>
      <c r="C3313" s="352">
        <v>1732.2</v>
      </c>
      <c r="D3313" s="351">
        <f t="shared" si="54"/>
        <v>1.0004619471070564</v>
      </c>
      <c r="E3313" s="353">
        <v>-6.3462758899204353E-4</v>
      </c>
    </row>
    <row r="3314" spans="2:5">
      <c r="B3314" s="375">
        <v>42794</v>
      </c>
      <c r="C3314" s="352">
        <v>865.9</v>
      </c>
      <c r="D3314" s="351">
        <f t="shared" si="54"/>
        <v>1.2137287485619328</v>
      </c>
      <c r="E3314" s="353">
        <v>-6.3477407813499701E-4</v>
      </c>
    </row>
    <row r="3315" spans="2:5">
      <c r="B3315" s="375">
        <v>40928</v>
      </c>
      <c r="C3315" s="352">
        <v>391.15</v>
      </c>
      <c r="D3315" s="351">
        <f t="shared" si="54"/>
        <v>0.69622723330442315</v>
      </c>
      <c r="E3315" s="353">
        <v>-6.3873275421563616E-4</v>
      </c>
    </row>
    <row r="3316" spans="2:5">
      <c r="B3316" s="375">
        <v>39069</v>
      </c>
      <c r="C3316" s="352">
        <v>230.6</v>
      </c>
      <c r="D3316" s="351">
        <f t="shared" si="54"/>
        <v>0.50522193211488253</v>
      </c>
      <c r="E3316" s="353">
        <v>-6.5005417118095641E-4</v>
      </c>
    </row>
    <row r="3317" spans="2:5">
      <c r="B3317" s="375">
        <v>37768</v>
      </c>
      <c r="C3317" s="352">
        <v>153.19999999999999</v>
      </c>
      <c r="D3317" s="351">
        <f t="shared" si="54"/>
        <v>-0.49934640522875823</v>
      </c>
      <c r="E3317" s="353">
        <v>-6.5231572080901978E-4</v>
      </c>
    </row>
    <row r="3318" spans="2:5">
      <c r="B3318" s="375">
        <v>40450</v>
      </c>
      <c r="C3318" s="352">
        <v>306</v>
      </c>
      <c r="D3318" s="351">
        <f t="shared" si="54"/>
        <v>-0.19800812475429172</v>
      </c>
      <c r="E3318" s="353">
        <v>-6.531678641410472E-4</v>
      </c>
    </row>
    <row r="3319" spans="2:5">
      <c r="B3319" s="375">
        <v>40982</v>
      </c>
      <c r="C3319" s="352">
        <v>381.55</v>
      </c>
      <c r="D3319" s="351">
        <f t="shared" si="54"/>
        <v>-0.48853887399463808</v>
      </c>
      <c r="E3319" s="353">
        <v>-6.5479308538501837E-4</v>
      </c>
    </row>
    <row r="3320" spans="2:5">
      <c r="B3320" s="375">
        <v>41912</v>
      </c>
      <c r="C3320" s="352">
        <v>746</v>
      </c>
      <c r="D3320" s="351">
        <f t="shared" si="54"/>
        <v>0.25992231042053704</v>
      </c>
      <c r="E3320" s="353">
        <v>-6.6979236436704619E-4</v>
      </c>
    </row>
    <row r="3321" spans="2:5">
      <c r="B3321" s="375">
        <v>41428</v>
      </c>
      <c r="C3321" s="352">
        <v>592.1</v>
      </c>
      <c r="D3321" s="351">
        <f t="shared" si="54"/>
        <v>3.0492969676436869E-3</v>
      </c>
      <c r="E3321" s="353">
        <v>-6.751054852320291E-4</v>
      </c>
    </row>
    <row r="3322" spans="2:5">
      <c r="B3322" s="375">
        <v>41430</v>
      </c>
      <c r="C3322" s="352">
        <v>590.29999999999995</v>
      </c>
      <c r="D3322" s="351">
        <f t="shared" si="54"/>
        <v>1.6899065846434267</v>
      </c>
      <c r="E3322" s="353">
        <v>-6.7716268833602656E-4</v>
      </c>
    </row>
    <row r="3323" spans="2:5">
      <c r="B3323" s="375">
        <v>39385</v>
      </c>
      <c r="C3323" s="352">
        <v>219.45</v>
      </c>
      <c r="D3323" s="351">
        <f t="shared" si="54"/>
        <v>-0.74593342981186683</v>
      </c>
      <c r="E3323" s="353">
        <v>-6.830601092896434E-4</v>
      </c>
    </row>
    <row r="3324" spans="2:5">
      <c r="B3324" s="375">
        <v>42146</v>
      </c>
      <c r="C3324" s="352">
        <v>863.75</v>
      </c>
      <c r="D3324" s="351">
        <f t="shared" si="54"/>
        <v>-7.6203208556149732E-2</v>
      </c>
      <c r="E3324" s="353">
        <v>-6.9416324405625353E-4</v>
      </c>
    </row>
    <row r="3325" spans="2:5">
      <c r="B3325" s="375">
        <v>42594</v>
      </c>
      <c r="C3325" s="352">
        <v>935</v>
      </c>
      <c r="D3325" s="351">
        <f t="shared" si="54"/>
        <v>5.5591020694493158</v>
      </c>
      <c r="E3325" s="353">
        <v>-6.9470421632018093E-4</v>
      </c>
    </row>
    <row r="3326" spans="2:5">
      <c r="B3326" s="375">
        <v>38111</v>
      </c>
      <c r="C3326" s="352">
        <v>142.55000000000001</v>
      </c>
      <c r="D3326" s="351">
        <f t="shared" si="54"/>
        <v>-0.94731005932469636</v>
      </c>
      <c r="E3326" s="353">
        <v>-7.010164738870965E-4</v>
      </c>
    </row>
    <row r="3327" spans="2:5">
      <c r="B3327" s="375">
        <v>44903</v>
      </c>
      <c r="C3327" s="352">
        <v>2705.45</v>
      </c>
      <c r="D3327" s="351">
        <f t="shared" si="54"/>
        <v>0.10026841270486792</v>
      </c>
      <c r="E3327" s="353">
        <v>-7.0179326647832425E-4</v>
      </c>
    </row>
    <row r="3328" spans="2:5">
      <c r="B3328" s="375">
        <v>44302</v>
      </c>
      <c r="C3328" s="352">
        <v>2458.9</v>
      </c>
      <c r="D3328" s="351">
        <f t="shared" si="54"/>
        <v>7.7786504819707245</v>
      </c>
      <c r="E3328" s="353">
        <v>-7.1119419665535526E-4</v>
      </c>
    </row>
    <row r="3329" spans="2:5">
      <c r="B3329" s="375">
        <v>40597</v>
      </c>
      <c r="C3329" s="352">
        <v>280.10000000000002</v>
      </c>
      <c r="D3329" s="351">
        <f t="shared" si="54"/>
        <v>-0.86377784262231305</v>
      </c>
      <c r="E3329" s="353">
        <v>-7.1352122725647032E-4</v>
      </c>
    </row>
    <row r="3330" spans="2:5">
      <c r="B3330" s="375">
        <v>43787</v>
      </c>
      <c r="C3330" s="352">
        <v>2056.1999999999998</v>
      </c>
      <c r="D3330" s="351">
        <f t="shared" si="54"/>
        <v>6.5665133394664208</v>
      </c>
      <c r="E3330" s="353">
        <v>-7.2896923749817769E-4</v>
      </c>
    </row>
    <row r="3331" spans="2:5">
      <c r="B3331" s="375">
        <v>40154</v>
      </c>
      <c r="C3331" s="352">
        <v>271.75</v>
      </c>
      <c r="D3331" s="351">
        <f t="shared" si="54"/>
        <v>0.3456301064619956</v>
      </c>
      <c r="E3331" s="353">
        <v>-7.3542930685783657E-4</v>
      </c>
    </row>
    <row r="3332" spans="2:5">
      <c r="B3332" s="375">
        <v>39323</v>
      </c>
      <c r="C3332" s="352">
        <v>201.95</v>
      </c>
      <c r="D3332" s="351">
        <f t="shared" si="54"/>
        <v>-0.92292867228943254</v>
      </c>
      <c r="E3332" s="353">
        <v>-7.4220682830284854E-4</v>
      </c>
    </row>
    <row r="3333" spans="2:5">
      <c r="B3333" s="375">
        <v>45488</v>
      </c>
      <c r="C3333" s="352">
        <v>2620.3000000000002</v>
      </c>
      <c r="D3333" s="351">
        <f t="shared" si="54"/>
        <v>0.34723257667292223</v>
      </c>
      <c r="E3333" s="353">
        <v>-7.4363619029452492E-4</v>
      </c>
    </row>
    <row r="3334" spans="2:5">
      <c r="B3334" s="375">
        <v>43825</v>
      </c>
      <c r="C3334" s="352">
        <v>1944.95</v>
      </c>
      <c r="D3334" s="351">
        <f t="shared" si="54"/>
        <v>1.0809393890761247</v>
      </c>
      <c r="E3334" s="353">
        <v>-7.4496506370738051E-4</v>
      </c>
    </row>
    <row r="3335" spans="2:5">
      <c r="B3335" s="375">
        <v>42831</v>
      </c>
      <c r="C3335" s="352">
        <v>934.65</v>
      </c>
      <c r="D3335" s="351">
        <f t="shared" si="54"/>
        <v>2.5163656884875842</v>
      </c>
      <c r="E3335" s="353">
        <v>-7.4838295825097067E-4</v>
      </c>
    </row>
    <row r="3336" spans="2:5">
      <c r="B3336" s="375">
        <v>40403</v>
      </c>
      <c r="C3336" s="352">
        <v>265.8</v>
      </c>
      <c r="D3336" s="351">
        <f t="shared" si="54"/>
        <v>0.37045630317092049</v>
      </c>
      <c r="E3336" s="353">
        <v>-7.5187969924807752E-4</v>
      </c>
    </row>
    <row r="3337" spans="2:5">
      <c r="B3337" s="375">
        <v>39490</v>
      </c>
      <c r="C3337" s="352">
        <v>193.95</v>
      </c>
      <c r="D3337" s="351">
        <f t="shared" ref="D3337:D3400" si="55">(C3337-C3338)/C3338</f>
        <v>-0.9268196053276988</v>
      </c>
      <c r="E3337" s="353">
        <v>-7.727975270479427E-4</v>
      </c>
    </row>
    <row r="3338" spans="2:5">
      <c r="B3338" s="375">
        <v>45075</v>
      </c>
      <c r="C3338" s="352">
        <v>2650.3</v>
      </c>
      <c r="D3338" s="351">
        <f t="shared" si="55"/>
        <v>7.2964470183127261</v>
      </c>
      <c r="E3338" s="353">
        <v>-7.7289950421314201E-4</v>
      </c>
    </row>
    <row r="3339" spans="2:5">
      <c r="B3339" s="375">
        <v>40764</v>
      </c>
      <c r="C3339" s="352">
        <v>319.45</v>
      </c>
      <c r="D3339" s="351">
        <f t="shared" si="55"/>
        <v>-0.1649457587243498</v>
      </c>
      <c r="E3339" s="353">
        <v>-7.8198310916484208E-4</v>
      </c>
    </row>
    <row r="3340" spans="2:5">
      <c r="B3340" s="375">
        <v>40973</v>
      </c>
      <c r="C3340" s="352">
        <v>382.55</v>
      </c>
      <c r="D3340" s="351">
        <f t="shared" si="55"/>
        <v>0.50907297830374754</v>
      </c>
      <c r="E3340" s="353">
        <v>-7.8359670889385227E-4</v>
      </c>
    </row>
    <row r="3341" spans="2:5">
      <c r="B3341" s="375">
        <v>39871</v>
      </c>
      <c r="C3341" s="352">
        <v>253.5</v>
      </c>
      <c r="D3341" s="351">
        <f t="shared" si="55"/>
        <v>-0.90888832979908707</v>
      </c>
      <c r="E3341" s="353">
        <v>-7.8833267638939153E-4</v>
      </c>
    </row>
    <row r="3342" spans="2:5">
      <c r="B3342" s="375">
        <v>44462</v>
      </c>
      <c r="C3342" s="352">
        <v>2782.3</v>
      </c>
      <c r="D3342" s="351">
        <f t="shared" si="55"/>
        <v>2.3930487804878049</v>
      </c>
      <c r="E3342" s="353">
        <v>-7.9008798707122215E-4</v>
      </c>
    </row>
    <row r="3343" spans="2:5">
      <c r="B3343" s="375">
        <v>41981</v>
      </c>
      <c r="C3343" s="352">
        <v>820</v>
      </c>
      <c r="D3343" s="351">
        <f t="shared" si="55"/>
        <v>-0.67459026151831425</v>
      </c>
      <c r="E3343" s="353">
        <v>-7.9205507829157044E-4</v>
      </c>
    </row>
    <row r="3344" spans="2:5">
      <c r="B3344" s="375">
        <v>45253</v>
      </c>
      <c r="C3344" s="352">
        <v>2519.9</v>
      </c>
      <c r="D3344" s="351">
        <f t="shared" si="55"/>
        <v>6.5677070117567529E-2</v>
      </c>
      <c r="E3344" s="353">
        <v>-7.9305285697291725E-4</v>
      </c>
    </row>
    <row r="3345" spans="2:5">
      <c r="B3345" s="375">
        <v>44361</v>
      </c>
      <c r="C3345" s="352">
        <v>2364.6</v>
      </c>
      <c r="D3345" s="351">
        <f t="shared" si="55"/>
        <v>1.6732679558595378E-3</v>
      </c>
      <c r="E3345" s="353">
        <v>-8.0287344179171395E-4</v>
      </c>
    </row>
    <row r="3346" spans="2:5">
      <c r="B3346" s="375">
        <v>45425</v>
      </c>
      <c r="C3346" s="352">
        <v>2360.65</v>
      </c>
      <c r="D3346" s="351">
        <f t="shared" si="55"/>
        <v>3.2541899441340782</v>
      </c>
      <c r="E3346" s="353">
        <v>-8.0421578379297404E-4</v>
      </c>
    </row>
    <row r="3347" spans="2:5">
      <c r="B3347" s="375">
        <v>41694</v>
      </c>
      <c r="C3347" s="352">
        <v>554.9</v>
      </c>
      <c r="D3347" s="351">
        <f t="shared" si="55"/>
        <v>8.116151140768902E-4</v>
      </c>
      <c r="E3347" s="353">
        <v>-8.10299810930126E-4</v>
      </c>
    </row>
    <row r="3348" spans="2:5">
      <c r="B3348" s="375">
        <v>41695</v>
      </c>
      <c r="C3348" s="352">
        <v>554.45000000000005</v>
      </c>
      <c r="D3348" s="351">
        <f t="shared" si="55"/>
        <v>-8.3250661375661228E-2</v>
      </c>
      <c r="E3348" s="353">
        <v>-8.1095692917630528E-4</v>
      </c>
    </row>
    <row r="3349" spans="2:5">
      <c r="B3349" s="375">
        <v>41736</v>
      </c>
      <c r="C3349" s="352">
        <v>604.79999999999995</v>
      </c>
      <c r="D3349" s="351">
        <f t="shared" si="55"/>
        <v>1.5142382041155682</v>
      </c>
      <c r="E3349" s="353">
        <v>-8.2603667602841569E-4</v>
      </c>
    </row>
    <row r="3350" spans="2:5">
      <c r="B3350" s="375">
        <v>36734</v>
      </c>
      <c r="C3350" s="352">
        <v>240.55</v>
      </c>
      <c r="D3350" s="351">
        <f t="shared" si="55"/>
        <v>1.0004158004158006</v>
      </c>
      <c r="E3350" s="353">
        <v>-8.307372793353629E-4</v>
      </c>
    </row>
    <row r="3351" spans="2:5">
      <c r="B3351" s="375">
        <v>38194</v>
      </c>
      <c r="C3351" s="352">
        <v>120.25</v>
      </c>
      <c r="D3351" s="351">
        <f t="shared" si="55"/>
        <v>8.3229296712438046E-4</v>
      </c>
      <c r="E3351" s="353">
        <v>-8.3090984628163126E-4</v>
      </c>
    </row>
    <row r="3352" spans="2:5">
      <c r="B3352" s="375">
        <v>38258</v>
      </c>
      <c r="C3352" s="352">
        <v>120.15</v>
      </c>
      <c r="D3352" s="351">
        <f t="shared" si="55"/>
        <v>-0.33157162726008343</v>
      </c>
      <c r="E3352" s="353">
        <v>-8.3160083160078438E-4</v>
      </c>
    </row>
    <row r="3353" spans="2:5">
      <c r="B3353" s="375">
        <v>37645</v>
      </c>
      <c r="C3353" s="352">
        <v>179.75</v>
      </c>
      <c r="D3353" s="351">
        <f t="shared" si="55"/>
        <v>-0.39671085752643059</v>
      </c>
      <c r="E3353" s="353">
        <v>-8.3379655364094324E-4</v>
      </c>
    </row>
    <row r="3354" spans="2:5">
      <c r="B3354" s="375">
        <v>40567</v>
      </c>
      <c r="C3354" s="352">
        <v>297.95</v>
      </c>
      <c r="D3354" s="351">
        <f t="shared" si="55"/>
        <v>-0.88343798290397679</v>
      </c>
      <c r="E3354" s="353">
        <v>-8.3836351441985248E-4</v>
      </c>
    </row>
    <row r="3355" spans="2:5">
      <c r="B3355" s="375">
        <v>45216</v>
      </c>
      <c r="C3355" s="352">
        <v>2556.15</v>
      </c>
      <c r="D3355" s="351">
        <f t="shared" si="55"/>
        <v>7.6613667473939176E-2</v>
      </c>
      <c r="E3355" s="353">
        <v>-8.4040182933983146E-4</v>
      </c>
    </row>
    <row r="3356" spans="2:5">
      <c r="B3356" s="375">
        <v>44334</v>
      </c>
      <c r="C3356" s="352">
        <v>2374.25</v>
      </c>
      <c r="D3356" s="351">
        <f t="shared" si="55"/>
        <v>9.0433587140439933</v>
      </c>
      <c r="E3356" s="353">
        <v>-8.4166228300894264E-4</v>
      </c>
    </row>
    <row r="3357" spans="2:5">
      <c r="B3357" s="375">
        <v>39780</v>
      </c>
      <c r="C3357" s="352">
        <v>236.4</v>
      </c>
      <c r="D3357" s="351">
        <f t="shared" si="55"/>
        <v>-0.19454855195911411</v>
      </c>
      <c r="E3357" s="353">
        <v>-8.4530853761618184E-4</v>
      </c>
    </row>
    <row r="3358" spans="2:5">
      <c r="B3358" s="375">
        <v>40534</v>
      </c>
      <c r="C3358" s="352">
        <v>293.5</v>
      </c>
      <c r="D3358" s="351">
        <f t="shared" si="55"/>
        <v>-0.83254407485593651</v>
      </c>
      <c r="E3358" s="353">
        <v>-8.5106382978723403E-4</v>
      </c>
    </row>
    <row r="3359" spans="2:5">
      <c r="B3359" s="375">
        <v>43322</v>
      </c>
      <c r="C3359" s="352">
        <v>1752.7</v>
      </c>
      <c r="D3359" s="351">
        <f t="shared" si="55"/>
        <v>1.0115918742109493</v>
      </c>
      <c r="E3359" s="353">
        <v>-8.5509063960779845E-4</v>
      </c>
    </row>
    <row r="3360" spans="2:5">
      <c r="B3360" s="375">
        <v>42802</v>
      </c>
      <c r="C3360" s="352">
        <v>871.3</v>
      </c>
      <c r="D3360" s="351">
        <f t="shared" si="55"/>
        <v>2.7751299826689775</v>
      </c>
      <c r="E3360" s="353">
        <v>-8.6004242875981887E-4</v>
      </c>
    </row>
    <row r="3361" spans="2:5">
      <c r="B3361" s="375">
        <v>39962</v>
      </c>
      <c r="C3361" s="352">
        <v>230.8</v>
      </c>
      <c r="D3361" s="351">
        <f t="shared" si="55"/>
        <v>4.3346337234513544E-4</v>
      </c>
      <c r="E3361" s="353">
        <v>-8.6580086580081658E-4</v>
      </c>
    </row>
    <row r="3362" spans="2:5">
      <c r="B3362" s="375">
        <v>36564</v>
      </c>
      <c r="C3362" s="352">
        <v>230.7</v>
      </c>
      <c r="D3362" s="351">
        <f t="shared" si="55"/>
        <v>-0.87499322676781355</v>
      </c>
      <c r="E3362" s="353">
        <v>-8.6617583369431373E-4</v>
      </c>
    </row>
    <row r="3363" spans="2:5">
      <c r="B3363" s="375">
        <v>43629</v>
      </c>
      <c r="C3363" s="352">
        <v>1845.5</v>
      </c>
      <c r="D3363" s="351">
        <f t="shared" si="55"/>
        <v>9.8367586611861419</v>
      </c>
      <c r="E3363" s="353">
        <v>-8.6622272751876402E-4</v>
      </c>
    </row>
    <row r="3364" spans="2:5">
      <c r="B3364" s="375">
        <v>37785</v>
      </c>
      <c r="C3364" s="352">
        <v>170.3</v>
      </c>
      <c r="D3364" s="351">
        <f t="shared" si="55"/>
        <v>-0.76690391459074725</v>
      </c>
      <c r="E3364" s="353">
        <v>-8.8002346729232784E-4</v>
      </c>
    </row>
    <row r="3365" spans="2:5">
      <c r="B3365" s="375">
        <v>41928</v>
      </c>
      <c r="C3365" s="352">
        <v>730.6</v>
      </c>
      <c r="D3365" s="351">
        <f t="shared" si="55"/>
        <v>1.1714965076534405</v>
      </c>
      <c r="E3365" s="353">
        <v>-8.8888888888885781E-4</v>
      </c>
    </row>
    <row r="3366" spans="2:5">
      <c r="B3366" s="375">
        <v>40728</v>
      </c>
      <c r="C3366" s="352">
        <v>336.45</v>
      </c>
      <c r="D3366" s="351">
        <f t="shared" si="55"/>
        <v>-0.74714414549827135</v>
      </c>
      <c r="E3366" s="353">
        <v>-8.9086859688199366E-4</v>
      </c>
    </row>
    <row r="3367" spans="2:5">
      <c r="B3367" s="375">
        <v>43152</v>
      </c>
      <c r="C3367" s="352">
        <v>1330.6</v>
      </c>
      <c r="D3367" s="351">
        <f t="shared" si="55"/>
        <v>0.50112815884476525</v>
      </c>
      <c r="E3367" s="353">
        <v>-9.0103619162039763E-4</v>
      </c>
    </row>
    <row r="3368" spans="2:5">
      <c r="B3368" s="375">
        <v>42088</v>
      </c>
      <c r="C3368" s="352">
        <v>886.4</v>
      </c>
      <c r="D3368" s="351">
        <f t="shared" si="55"/>
        <v>-0.65608753006906184</v>
      </c>
      <c r="E3368" s="353">
        <v>-9.0171325518492804E-4</v>
      </c>
    </row>
    <row r="3369" spans="2:5">
      <c r="B3369" s="375">
        <v>45301</v>
      </c>
      <c r="C3369" s="352">
        <v>2577.4</v>
      </c>
      <c r="D3369" s="351">
        <f t="shared" si="55"/>
        <v>14.749465322334249</v>
      </c>
      <c r="E3369" s="353">
        <v>-9.1094098265332259E-4</v>
      </c>
    </row>
    <row r="3370" spans="2:5">
      <c r="B3370" s="375">
        <v>37585</v>
      </c>
      <c r="C3370" s="352">
        <v>163.65</v>
      </c>
      <c r="D3370" s="351">
        <f t="shared" si="55"/>
        <v>-0.93714472269165772</v>
      </c>
      <c r="E3370" s="353">
        <v>-9.1575091575095034E-4</v>
      </c>
    </row>
    <row r="3371" spans="2:5">
      <c r="B3371" s="375">
        <v>44806</v>
      </c>
      <c r="C3371" s="352">
        <v>2603.6</v>
      </c>
      <c r="D3371" s="351">
        <f t="shared" si="55"/>
        <v>-5.8151102429142475E-2</v>
      </c>
      <c r="E3371" s="353">
        <v>-9.2095165003840791E-4</v>
      </c>
    </row>
    <row r="3372" spans="2:5">
      <c r="B3372" s="375">
        <v>45532</v>
      </c>
      <c r="C3372" s="352">
        <v>2764.35</v>
      </c>
      <c r="D3372" s="351">
        <f t="shared" si="55"/>
        <v>0.25123342235097074</v>
      </c>
      <c r="E3372" s="353">
        <v>-9.2160902092601167E-4</v>
      </c>
    </row>
    <row r="3373" spans="2:5">
      <c r="B3373" s="375">
        <v>44036</v>
      </c>
      <c r="C3373" s="352">
        <v>2209.3000000000002</v>
      </c>
      <c r="D3373" s="351">
        <f t="shared" si="55"/>
        <v>2.7318592918090717E-2</v>
      </c>
      <c r="E3373" s="353">
        <v>-9.2703552128777769E-4</v>
      </c>
    </row>
    <row r="3374" spans="2:5">
      <c r="B3374" s="375">
        <v>44120</v>
      </c>
      <c r="C3374" s="352">
        <v>2150.5500000000002</v>
      </c>
      <c r="D3374" s="351">
        <f t="shared" si="55"/>
        <v>9.0072126570497915</v>
      </c>
      <c r="E3374" s="353">
        <v>-9.2913056607279727E-4</v>
      </c>
    </row>
    <row r="3375" spans="2:5">
      <c r="B3375" s="375">
        <v>37270</v>
      </c>
      <c r="C3375" s="352">
        <v>214.9</v>
      </c>
      <c r="D3375" s="351">
        <f t="shared" si="55"/>
        <v>1.6313213703099245E-3</v>
      </c>
      <c r="E3375" s="353">
        <v>-9.2980009297995647E-4</v>
      </c>
    </row>
    <row r="3376" spans="2:5">
      <c r="B3376" s="375">
        <v>37218</v>
      </c>
      <c r="C3376" s="352">
        <v>214.55</v>
      </c>
      <c r="D3376" s="351">
        <f t="shared" si="55"/>
        <v>-0.76364637840815208</v>
      </c>
      <c r="E3376" s="353">
        <v>-9.3131548311985396E-4</v>
      </c>
    </row>
    <row r="3377" spans="2:5">
      <c r="B3377" s="375">
        <v>42222</v>
      </c>
      <c r="C3377" s="352">
        <v>907.75</v>
      </c>
      <c r="D3377" s="351">
        <f t="shared" si="55"/>
        <v>2.4627121876788101</v>
      </c>
      <c r="E3377" s="353">
        <v>-9.3550517279333335E-4</v>
      </c>
    </row>
    <row r="3378" spans="2:5">
      <c r="B3378" s="375">
        <v>40371</v>
      </c>
      <c r="C3378" s="352">
        <v>262.14999999999998</v>
      </c>
      <c r="D3378" s="351">
        <f t="shared" si="55"/>
        <v>-0.44330006370779362</v>
      </c>
      <c r="E3378" s="353">
        <v>-9.5274390243902448E-4</v>
      </c>
    </row>
    <row r="3379" spans="2:5">
      <c r="B3379" s="375">
        <v>41366</v>
      </c>
      <c r="C3379" s="352">
        <v>470.9</v>
      </c>
      <c r="D3379" s="351">
        <f t="shared" si="55"/>
        <v>-0.82442534628362629</v>
      </c>
      <c r="E3379" s="353">
        <v>-9.5470457197421334E-4</v>
      </c>
    </row>
    <row r="3380" spans="2:5">
      <c r="B3380" s="375">
        <v>44791</v>
      </c>
      <c r="C3380" s="352">
        <v>2682.05</v>
      </c>
      <c r="D3380" s="351">
        <f t="shared" si="55"/>
        <v>4.1876274643100002E-2</v>
      </c>
      <c r="E3380" s="353">
        <v>-9.6846888793694109E-4</v>
      </c>
    </row>
    <row r="3381" spans="2:5">
      <c r="B3381" s="375">
        <v>44958</v>
      </c>
      <c r="C3381" s="352">
        <v>2574.25</v>
      </c>
      <c r="D3381" s="351">
        <f t="shared" si="55"/>
        <v>0.11591564254286152</v>
      </c>
      <c r="E3381" s="353">
        <v>-9.7021441738624238E-4</v>
      </c>
    </row>
    <row r="3382" spans="2:5">
      <c r="B3382" s="375">
        <v>44559</v>
      </c>
      <c r="C3382" s="352">
        <v>2306.85</v>
      </c>
      <c r="D3382" s="351">
        <f t="shared" si="55"/>
        <v>4.7211566833874299E-2</v>
      </c>
      <c r="E3382" s="353">
        <v>-9.7440561257632844E-4</v>
      </c>
    </row>
    <row r="3383" spans="2:5">
      <c r="B3383" s="375">
        <v>44734</v>
      </c>
      <c r="C3383" s="352">
        <v>2202.85</v>
      </c>
      <c r="D3383" s="351">
        <f t="shared" si="55"/>
        <v>7.6369339345226424</v>
      </c>
      <c r="E3383" s="353">
        <v>-9.7505668934244486E-4</v>
      </c>
    </row>
    <row r="3384" spans="2:5">
      <c r="B3384" s="375">
        <v>40396</v>
      </c>
      <c r="C3384" s="352">
        <v>255.05</v>
      </c>
      <c r="D3384" s="351">
        <f t="shared" si="55"/>
        <v>-0.72050846528957324</v>
      </c>
      <c r="E3384" s="353">
        <v>-9.7924010967489214E-4</v>
      </c>
    </row>
    <row r="3385" spans="2:5">
      <c r="B3385" s="375">
        <v>42102</v>
      </c>
      <c r="C3385" s="352">
        <v>912.55</v>
      </c>
      <c r="D3385" s="351">
        <f t="shared" si="55"/>
        <v>-0.67850411316035164</v>
      </c>
      <c r="E3385" s="353">
        <v>-9.8527560348140664E-4</v>
      </c>
    </row>
    <row r="3386" spans="2:5">
      <c r="B3386" s="375">
        <v>45540</v>
      </c>
      <c r="C3386" s="352">
        <v>2838.45</v>
      </c>
      <c r="D3386" s="351">
        <f t="shared" si="55"/>
        <v>1.3505858970643037</v>
      </c>
      <c r="E3386" s="353">
        <v>-9.8548174219100101E-4</v>
      </c>
    </row>
    <row r="3387" spans="2:5">
      <c r="B3387" s="375">
        <v>42986</v>
      </c>
      <c r="C3387" s="352">
        <v>1207.55</v>
      </c>
      <c r="D3387" s="351">
        <f t="shared" si="55"/>
        <v>1.1830425743469222</v>
      </c>
      <c r="E3387" s="353">
        <v>-9.9276111685629416E-4</v>
      </c>
    </row>
    <row r="3388" spans="2:5">
      <c r="B3388" s="375">
        <v>41766</v>
      </c>
      <c r="C3388" s="352">
        <v>553.15</v>
      </c>
      <c r="D3388" s="351">
        <f t="shared" si="55"/>
        <v>-0.30912383688253298</v>
      </c>
      <c r="E3388" s="353">
        <v>-9.9331768105484584E-4</v>
      </c>
    </row>
    <row r="3389" spans="2:5">
      <c r="B3389" s="375">
        <v>42307</v>
      </c>
      <c r="C3389" s="352">
        <v>800.65</v>
      </c>
      <c r="D3389" s="351">
        <f t="shared" si="55"/>
        <v>2.2115924588848772</v>
      </c>
      <c r="E3389" s="353">
        <v>-9.9819077921276217E-4</v>
      </c>
    </row>
    <row r="3390" spans="2:5">
      <c r="B3390" s="375">
        <v>39728</v>
      </c>
      <c r="C3390" s="352">
        <v>249.3</v>
      </c>
      <c r="D3390" s="351">
        <f t="shared" si="55"/>
        <v>0.68389057750759874</v>
      </c>
      <c r="E3390" s="353">
        <v>-1.0018032458425164E-3</v>
      </c>
    </row>
    <row r="3391" spans="2:5">
      <c r="B3391" s="375">
        <v>37762</v>
      </c>
      <c r="C3391" s="352">
        <v>148.05000000000001</v>
      </c>
      <c r="D3391" s="351">
        <f t="shared" si="55"/>
        <v>-0.9029880086494988</v>
      </c>
      <c r="E3391" s="353">
        <v>-1.012145748987701E-3</v>
      </c>
    </row>
    <row r="3392" spans="2:5">
      <c r="B3392" s="375">
        <v>43384</v>
      </c>
      <c r="C3392" s="352">
        <v>1526.1</v>
      </c>
      <c r="D3392" s="351">
        <f t="shared" si="55"/>
        <v>-0.35374452137457918</v>
      </c>
      <c r="E3392" s="353">
        <v>-1.0146303145355164E-3</v>
      </c>
    </row>
    <row r="3393" spans="2:5">
      <c r="B3393" s="375">
        <v>45698</v>
      </c>
      <c r="C3393" s="352">
        <v>2361.4499999999998</v>
      </c>
      <c r="D3393" s="351">
        <f t="shared" si="55"/>
        <v>11.072852760736197</v>
      </c>
      <c r="E3393" s="353">
        <v>-1.0152928485310368E-3</v>
      </c>
    </row>
    <row r="3394" spans="2:5">
      <c r="B3394" s="375">
        <v>39239</v>
      </c>
      <c r="C3394" s="352">
        <v>195.6</v>
      </c>
      <c r="D3394" s="351">
        <f t="shared" si="55"/>
        <v>-0.66609764424718332</v>
      </c>
      <c r="E3394" s="353">
        <v>-1.0214504596527938E-3</v>
      </c>
    </row>
    <row r="3395" spans="2:5">
      <c r="B3395" s="375">
        <v>41415</v>
      </c>
      <c r="C3395" s="352">
        <v>585.79999999999995</v>
      </c>
      <c r="D3395" s="351">
        <f t="shared" si="55"/>
        <v>-0.77219964612782177</v>
      </c>
      <c r="E3395" s="353">
        <v>-1.0231923601637495E-3</v>
      </c>
    </row>
    <row r="3396" spans="2:5">
      <c r="B3396" s="375">
        <v>44799</v>
      </c>
      <c r="C3396" s="352">
        <v>2571.5500000000002</v>
      </c>
      <c r="D3396" s="351">
        <f t="shared" si="55"/>
        <v>9.6262396694214889</v>
      </c>
      <c r="E3396" s="353">
        <v>-1.0294460414884766E-3</v>
      </c>
    </row>
    <row r="3397" spans="2:5">
      <c r="B3397" s="375">
        <v>39668</v>
      </c>
      <c r="C3397" s="352">
        <v>242</v>
      </c>
      <c r="D3397" s="351">
        <f t="shared" si="55"/>
        <v>-0.9054096310193871</v>
      </c>
      <c r="E3397" s="353">
        <v>-1.0319917440660474E-3</v>
      </c>
    </row>
    <row r="3398" spans="2:5">
      <c r="B3398" s="375">
        <v>44928</v>
      </c>
      <c r="C3398" s="352">
        <v>2558.4</v>
      </c>
      <c r="D3398" s="351">
        <f t="shared" si="55"/>
        <v>6.0542624411880609E-2</v>
      </c>
      <c r="E3398" s="353">
        <v>-1.0347318482653953E-3</v>
      </c>
    </row>
    <row r="3399" spans="2:5">
      <c r="B3399" s="375">
        <v>44392</v>
      </c>
      <c r="C3399" s="352">
        <v>2412.35</v>
      </c>
      <c r="D3399" s="351">
        <f t="shared" si="55"/>
        <v>9.0619395203336808</v>
      </c>
      <c r="E3399" s="353">
        <v>-1.0352609892954013E-3</v>
      </c>
    </row>
    <row r="3400" spans="2:5">
      <c r="B3400" s="375">
        <v>39902</v>
      </c>
      <c r="C3400" s="352">
        <v>239.75</v>
      </c>
      <c r="D3400" s="351">
        <f t="shared" si="55"/>
        <v>-0.91368758325233101</v>
      </c>
      <c r="E3400" s="353">
        <v>-1.0416666666666667E-3</v>
      </c>
    </row>
    <row r="3401" spans="2:5">
      <c r="B3401" s="375">
        <v>44446</v>
      </c>
      <c r="C3401" s="352">
        <v>2777.7</v>
      </c>
      <c r="D3401" s="351">
        <f t="shared" ref="D3401:D3464" si="56">(C3401-C3402)/C3402</f>
        <v>3.8354077813560794</v>
      </c>
      <c r="E3401" s="353">
        <v>-1.04294037258149E-3</v>
      </c>
    </row>
    <row r="3402" spans="2:5">
      <c r="B3402" s="375">
        <v>41590</v>
      </c>
      <c r="C3402" s="352">
        <v>574.45000000000005</v>
      </c>
      <c r="D3402" s="351">
        <f t="shared" si="56"/>
        <v>-0.74446742732590465</v>
      </c>
      <c r="E3402" s="353">
        <v>-1.0433875315188402E-3</v>
      </c>
    </row>
    <row r="3403" spans="2:5">
      <c r="B3403" s="375">
        <v>45708</v>
      </c>
      <c r="C3403" s="352">
        <v>2248.0500000000002</v>
      </c>
      <c r="D3403" s="351">
        <f t="shared" si="56"/>
        <v>1.5045120320855618</v>
      </c>
      <c r="E3403" s="353">
        <v>-1.0442587984357931E-3</v>
      </c>
    </row>
    <row r="3404" spans="2:5">
      <c r="B3404" s="375">
        <v>42552</v>
      </c>
      <c r="C3404" s="352">
        <v>897.6</v>
      </c>
      <c r="D3404" s="351">
        <f t="shared" si="56"/>
        <v>0.12185976752905886</v>
      </c>
      <c r="E3404" s="353">
        <v>-1.0572589171442121E-3</v>
      </c>
    </row>
    <row r="3405" spans="2:5">
      <c r="B3405" s="375">
        <v>42402</v>
      </c>
      <c r="C3405" s="352">
        <v>800.1</v>
      </c>
      <c r="D3405" s="351">
        <f t="shared" si="56"/>
        <v>-0.66796696684234558</v>
      </c>
      <c r="E3405" s="353">
        <v>-1.0612397777639336E-3</v>
      </c>
    </row>
    <row r="3406" spans="2:5">
      <c r="B3406" s="375">
        <v>45352</v>
      </c>
      <c r="C3406" s="352">
        <v>2409.6999999999998</v>
      </c>
      <c r="D3406" s="351">
        <f t="shared" si="56"/>
        <v>7.7087097940007228</v>
      </c>
      <c r="E3406" s="353">
        <v>-1.0778095593418579E-3</v>
      </c>
    </row>
    <row r="3407" spans="2:5">
      <c r="B3407" s="375">
        <v>40156</v>
      </c>
      <c r="C3407" s="352">
        <v>276.7</v>
      </c>
      <c r="D3407" s="351">
        <f t="shared" si="56"/>
        <v>-0.87716416585279233</v>
      </c>
      <c r="E3407" s="353">
        <v>-1.0830324909747702E-3</v>
      </c>
    </row>
    <row r="3408" spans="2:5">
      <c r="B3408" s="375">
        <v>43878</v>
      </c>
      <c r="C3408" s="352">
        <v>2252.6</v>
      </c>
      <c r="D3408" s="351">
        <f t="shared" si="56"/>
        <v>0.23146730811283614</v>
      </c>
      <c r="E3408" s="353">
        <v>-1.0864504112992053E-3</v>
      </c>
    </row>
    <row r="3409" spans="2:5">
      <c r="B3409" s="375">
        <v>43726</v>
      </c>
      <c r="C3409" s="352">
        <v>1829.2</v>
      </c>
      <c r="D3409" s="351">
        <f t="shared" si="56"/>
        <v>4.7368668652971611</v>
      </c>
      <c r="E3409" s="353">
        <v>-1.0921799912625601E-3</v>
      </c>
    </row>
    <row r="3410" spans="2:5">
      <c r="B3410" s="375">
        <v>40760</v>
      </c>
      <c r="C3410" s="352">
        <v>318.85000000000002</v>
      </c>
      <c r="D3410" s="351">
        <f t="shared" si="56"/>
        <v>-0.85893153412233159</v>
      </c>
      <c r="E3410" s="353">
        <v>-1.0964912280700687E-3</v>
      </c>
    </row>
    <row r="3411" spans="2:5">
      <c r="B3411" s="375">
        <v>45406</v>
      </c>
      <c r="C3411" s="352">
        <v>2260.25</v>
      </c>
      <c r="D3411" s="351">
        <f t="shared" si="56"/>
        <v>11.609483960948396</v>
      </c>
      <c r="E3411" s="353">
        <v>-1.1048502927853276E-3</v>
      </c>
    </row>
    <row r="3412" spans="2:5">
      <c r="B3412" s="375">
        <v>37952</v>
      </c>
      <c r="C3412" s="352">
        <v>179.25</v>
      </c>
      <c r="D3412" s="351">
        <f t="shared" si="56"/>
        <v>-0.19995536710555684</v>
      </c>
      <c r="E3412" s="353">
        <v>-1.114516578434041E-3</v>
      </c>
    </row>
    <row r="3413" spans="2:5">
      <c r="B3413" s="375">
        <v>39365</v>
      </c>
      <c r="C3413" s="352">
        <v>224.05</v>
      </c>
      <c r="D3413" s="351">
        <f t="shared" si="56"/>
        <v>3.8082437275986682E-3</v>
      </c>
      <c r="E3413" s="353">
        <v>-1.1145786892554615E-3</v>
      </c>
    </row>
    <row r="3414" spans="2:5">
      <c r="B3414" s="375">
        <v>38940</v>
      </c>
      <c r="C3414" s="352">
        <v>223.2</v>
      </c>
      <c r="D3414" s="351">
        <f t="shared" si="56"/>
        <v>0.67003367003366987</v>
      </c>
      <c r="E3414" s="353">
        <v>-1.1188185276348177E-3</v>
      </c>
    </row>
    <row r="3415" spans="2:5">
      <c r="B3415" s="375">
        <v>38429</v>
      </c>
      <c r="C3415" s="352">
        <v>133.65</v>
      </c>
      <c r="D3415" s="351">
        <f t="shared" si="56"/>
        <v>-0.94388697623645978</v>
      </c>
      <c r="E3415" s="353">
        <v>-1.121076233183899E-3</v>
      </c>
    </row>
    <row r="3416" spans="2:5">
      <c r="B3416" s="375">
        <v>44418</v>
      </c>
      <c r="C3416" s="352">
        <v>2381.8000000000002</v>
      </c>
      <c r="D3416" s="351">
        <f t="shared" si="56"/>
        <v>12.517593643586835</v>
      </c>
      <c r="E3416" s="353">
        <v>-1.1323128538476906E-3</v>
      </c>
    </row>
    <row r="3417" spans="2:5">
      <c r="B3417" s="375">
        <v>37524</v>
      </c>
      <c r="C3417" s="352">
        <v>176.2</v>
      </c>
      <c r="D3417" s="351">
        <f t="shared" si="56"/>
        <v>-0.33168974018585246</v>
      </c>
      <c r="E3417" s="353">
        <v>-1.1337868480726591E-3</v>
      </c>
    </row>
    <row r="3418" spans="2:5">
      <c r="B3418" s="375">
        <v>40420</v>
      </c>
      <c r="C3418" s="352">
        <v>263.64999999999998</v>
      </c>
      <c r="D3418" s="351">
        <f t="shared" si="56"/>
        <v>-0.66414012738853501</v>
      </c>
      <c r="E3418" s="353">
        <v>-1.1365788975185125E-3</v>
      </c>
    </row>
    <row r="3419" spans="2:5">
      <c r="B3419" s="375">
        <v>42270</v>
      </c>
      <c r="C3419" s="352">
        <v>785</v>
      </c>
      <c r="D3419" s="351">
        <f t="shared" si="56"/>
        <v>-9.8012179708146574E-2</v>
      </c>
      <c r="E3419" s="353">
        <v>-1.1451838656317309E-3</v>
      </c>
    </row>
    <row r="3420" spans="2:5">
      <c r="B3420" s="375">
        <v>42803</v>
      </c>
      <c r="C3420" s="352">
        <v>870.3</v>
      </c>
      <c r="D3420" s="351">
        <f t="shared" si="56"/>
        <v>-0.66534645850957475</v>
      </c>
      <c r="E3420" s="353">
        <v>-1.1477103179157581E-3</v>
      </c>
    </row>
    <row r="3421" spans="2:5">
      <c r="B3421" s="375">
        <v>44809</v>
      </c>
      <c r="C3421" s="352">
        <v>2600.6</v>
      </c>
      <c r="D3421" s="351">
        <f t="shared" si="56"/>
        <v>9.0177195685670259</v>
      </c>
      <c r="E3421" s="353">
        <v>-1.1522507297587956E-3</v>
      </c>
    </row>
    <row r="3422" spans="2:5">
      <c r="B3422" s="375">
        <v>40071</v>
      </c>
      <c r="C3422" s="352">
        <v>259.60000000000002</v>
      </c>
      <c r="D3422" s="351">
        <f t="shared" si="56"/>
        <v>0.20884749708963923</v>
      </c>
      <c r="E3422" s="353">
        <v>-1.1542901115812025E-3</v>
      </c>
    </row>
    <row r="3423" spans="2:5">
      <c r="B3423" s="375">
        <v>37217</v>
      </c>
      <c r="C3423" s="352">
        <v>214.75</v>
      </c>
      <c r="D3423" s="351">
        <f t="shared" si="56"/>
        <v>-0.16585744804816466</v>
      </c>
      <c r="E3423" s="353">
        <v>-1.1627906976744186E-3</v>
      </c>
    </row>
    <row r="3424" spans="2:5">
      <c r="B3424" s="375">
        <v>39806</v>
      </c>
      <c r="C3424" s="352">
        <v>257.45</v>
      </c>
      <c r="D3424" s="351">
        <f t="shared" si="56"/>
        <v>-0.87964845849987139</v>
      </c>
      <c r="E3424" s="353">
        <v>-1.1639185257032449E-3</v>
      </c>
    </row>
    <row r="3425" spans="2:5">
      <c r="B3425" s="375">
        <v>44077</v>
      </c>
      <c r="C3425" s="352">
        <v>2139.15</v>
      </c>
      <c r="D3425" s="351">
        <f t="shared" si="56"/>
        <v>7.3365159781761493</v>
      </c>
      <c r="E3425" s="353">
        <v>-1.1673242593327575E-3</v>
      </c>
    </row>
    <row r="3426" spans="2:5">
      <c r="B3426" s="375">
        <v>40045</v>
      </c>
      <c r="C3426" s="352">
        <v>256.60000000000002</v>
      </c>
      <c r="D3426" s="351">
        <f t="shared" si="56"/>
        <v>-0.89030906681485922</v>
      </c>
      <c r="E3426" s="353">
        <v>-1.1677695601399554E-3</v>
      </c>
    </row>
    <row r="3427" spans="2:5">
      <c r="B3427" s="375">
        <v>44354</v>
      </c>
      <c r="C3427" s="352">
        <v>2339.3000000000002</v>
      </c>
      <c r="D3427" s="351">
        <f t="shared" si="56"/>
        <v>12.776796230859834</v>
      </c>
      <c r="E3427" s="353">
        <v>-1.1741850088597596E-3</v>
      </c>
    </row>
    <row r="3428" spans="2:5">
      <c r="B3428" s="375">
        <v>37812</v>
      </c>
      <c r="C3428" s="352">
        <v>169.8</v>
      </c>
      <c r="D3428" s="351">
        <f t="shared" si="56"/>
        <v>0.34708449028163441</v>
      </c>
      <c r="E3428" s="353">
        <v>-1.1764705882352272E-3</v>
      </c>
    </row>
    <row r="3429" spans="2:5">
      <c r="B3429" s="375">
        <v>38279</v>
      </c>
      <c r="C3429" s="352">
        <v>126.05</v>
      </c>
      <c r="D3429" s="351">
        <f t="shared" si="56"/>
        <v>-0.39933285680247793</v>
      </c>
      <c r="E3429" s="353">
        <v>-1.1885895404120893E-3</v>
      </c>
    </row>
    <row r="3430" spans="2:5">
      <c r="B3430" s="375">
        <v>39091</v>
      </c>
      <c r="C3430" s="352">
        <v>209.85</v>
      </c>
      <c r="D3430" s="351">
        <f t="shared" si="56"/>
        <v>-0.91661368513073194</v>
      </c>
      <c r="E3430" s="353">
        <v>-1.1899095668729176E-3</v>
      </c>
    </row>
    <row r="3431" spans="2:5">
      <c r="B3431" s="375">
        <v>45852</v>
      </c>
      <c r="C3431" s="352">
        <v>2516.6</v>
      </c>
      <c r="D3431" s="351">
        <f t="shared" si="56"/>
        <v>4.4708695652173915</v>
      </c>
      <c r="E3431" s="353">
        <v>-1.1906651849499922E-3</v>
      </c>
    </row>
    <row r="3432" spans="2:5">
      <c r="B3432" s="375">
        <v>41317</v>
      </c>
      <c r="C3432" s="352">
        <v>460</v>
      </c>
      <c r="D3432" s="351">
        <f t="shared" si="56"/>
        <v>-0.21380960519569309</v>
      </c>
      <c r="E3432" s="353">
        <v>-1.1942242970361771E-3</v>
      </c>
    </row>
    <row r="3433" spans="2:5">
      <c r="B3433" s="375">
        <v>41416</v>
      </c>
      <c r="C3433" s="352">
        <v>585.1</v>
      </c>
      <c r="D3433" s="351">
        <f t="shared" si="56"/>
        <v>-0.74918015218090239</v>
      </c>
      <c r="E3433" s="353">
        <v>-1.1949470809148716E-3</v>
      </c>
    </row>
    <row r="3434" spans="2:5">
      <c r="B3434" s="375">
        <v>45652</v>
      </c>
      <c r="C3434" s="352">
        <v>2332.75</v>
      </c>
      <c r="D3434" s="351">
        <f t="shared" si="56"/>
        <v>1.6750186342526232</v>
      </c>
      <c r="E3434" s="353">
        <v>-1.1988610819722043E-3</v>
      </c>
    </row>
    <row r="3435" spans="2:5">
      <c r="B3435" s="375">
        <v>42801</v>
      </c>
      <c r="C3435" s="352">
        <v>872.05</v>
      </c>
      <c r="D3435" s="351">
        <f t="shared" si="56"/>
        <v>5.6582056097413132E-2</v>
      </c>
      <c r="E3435" s="353">
        <v>-1.2026113847211867E-3</v>
      </c>
    </row>
    <row r="3436" spans="2:5">
      <c r="B3436" s="375">
        <v>42737</v>
      </c>
      <c r="C3436" s="352">
        <v>825.35</v>
      </c>
      <c r="D3436" s="351">
        <f t="shared" si="56"/>
        <v>-0.34803902207828114</v>
      </c>
      <c r="E3436" s="353">
        <v>-1.2101409814243359E-3</v>
      </c>
    </row>
    <row r="3437" spans="2:5">
      <c r="B3437" s="375">
        <v>43063</v>
      </c>
      <c r="C3437" s="352">
        <v>1265.95</v>
      </c>
      <c r="D3437" s="351">
        <f t="shared" si="56"/>
        <v>-0.46431820586057332</v>
      </c>
      <c r="E3437" s="353">
        <v>-1.2228796844181101E-3</v>
      </c>
    </row>
    <row r="3438" spans="2:5">
      <c r="B3438" s="375">
        <v>45643</v>
      </c>
      <c r="C3438" s="352">
        <v>2363.25</v>
      </c>
      <c r="D3438" s="351">
        <f t="shared" si="56"/>
        <v>0.31921960477838557</v>
      </c>
      <c r="E3438" s="353">
        <v>-1.2256196775352749E-3</v>
      </c>
    </row>
    <row r="3439" spans="2:5">
      <c r="B3439" s="375">
        <v>43651</v>
      </c>
      <c r="C3439" s="352">
        <v>1791.4</v>
      </c>
      <c r="D3439" s="351">
        <f t="shared" si="56"/>
        <v>6.3689839572192524</v>
      </c>
      <c r="E3439" s="353">
        <v>-1.2265834076716203E-3</v>
      </c>
    </row>
    <row r="3440" spans="2:5">
      <c r="B3440" s="375">
        <v>39680</v>
      </c>
      <c r="C3440" s="352">
        <v>243.1</v>
      </c>
      <c r="D3440" s="351">
        <f t="shared" si="56"/>
        <v>-0.90614080809250785</v>
      </c>
      <c r="E3440" s="353">
        <v>-1.2325390304026762E-3</v>
      </c>
    </row>
    <row r="3441" spans="2:5">
      <c r="B3441" s="375">
        <v>44938</v>
      </c>
      <c r="C3441" s="352">
        <v>2590.0500000000002</v>
      </c>
      <c r="D3441" s="351">
        <f t="shared" si="56"/>
        <v>0.73125898198589634</v>
      </c>
      <c r="E3441" s="353">
        <v>-1.2339728140363707E-3</v>
      </c>
    </row>
    <row r="3442" spans="2:5">
      <c r="B3442" s="375">
        <v>43228</v>
      </c>
      <c r="C3442" s="352">
        <v>1496.05</v>
      </c>
      <c r="D3442" s="351">
        <f t="shared" si="56"/>
        <v>6.4208829365079367</v>
      </c>
      <c r="E3442" s="353">
        <v>-1.2350624207224357E-3</v>
      </c>
    </row>
    <row r="3443" spans="2:5">
      <c r="B3443" s="375">
        <v>39296</v>
      </c>
      <c r="C3443" s="352">
        <v>201.6</v>
      </c>
      <c r="D3443" s="351">
        <f t="shared" si="56"/>
        <v>-0.88574343279775569</v>
      </c>
      <c r="E3443" s="353">
        <v>-1.2385434728758979E-3</v>
      </c>
    </row>
    <row r="3444" spans="2:5">
      <c r="B3444" s="375">
        <v>43640</v>
      </c>
      <c r="C3444" s="352">
        <v>1764.45</v>
      </c>
      <c r="D3444" s="351">
        <f t="shared" si="56"/>
        <v>13.673180873180874</v>
      </c>
      <c r="E3444" s="353">
        <v>-1.2452947669317892E-3</v>
      </c>
    </row>
    <row r="3445" spans="2:5">
      <c r="B3445" s="375">
        <v>38257</v>
      </c>
      <c r="C3445" s="352">
        <v>120.25</v>
      </c>
      <c r="D3445" s="351">
        <f t="shared" si="56"/>
        <v>-0.62421875000000004</v>
      </c>
      <c r="E3445" s="353">
        <v>-1.2458471760797814E-3</v>
      </c>
    </row>
    <row r="3446" spans="2:5">
      <c r="B3446" s="375">
        <v>40788</v>
      </c>
      <c r="C3446" s="352">
        <v>320</v>
      </c>
      <c r="D3446" s="351">
        <f t="shared" si="56"/>
        <v>0.60080040020010006</v>
      </c>
      <c r="E3446" s="353">
        <v>-1.2484394506865708E-3</v>
      </c>
    </row>
    <row r="3447" spans="2:5">
      <c r="B3447" s="375">
        <v>39475</v>
      </c>
      <c r="C3447" s="352">
        <v>199.9</v>
      </c>
      <c r="D3447" s="351">
        <f t="shared" si="56"/>
        <v>-0.92183773216031273</v>
      </c>
      <c r="E3447" s="353">
        <v>-1.2490632025980515E-3</v>
      </c>
    </row>
    <row r="3448" spans="2:5">
      <c r="B3448" s="375">
        <v>45280</v>
      </c>
      <c r="C3448" s="352">
        <v>2557.5</v>
      </c>
      <c r="D3448" s="351">
        <f t="shared" si="56"/>
        <v>1.9190207156308852</v>
      </c>
      <c r="E3448" s="353">
        <v>-1.2496582965594635E-3</v>
      </c>
    </row>
    <row r="3449" spans="2:5">
      <c r="B3449" s="375">
        <v>42653</v>
      </c>
      <c r="C3449" s="352">
        <v>876.15</v>
      </c>
      <c r="D3449" s="351">
        <f t="shared" si="56"/>
        <v>-0.24004683840749422</v>
      </c>
      <c r="E3449" s="353">
        <v>-1.2539184952978315E-3</v>
      </c>
    </row>
    <row r="3450" spans="2:5">
      <c r="B3450" s="375">
        <v>42936</v>
      </c>
      <c r="C3450" s="352">
        <v>1152.9000000000001</v>
      </c>
      <c r="D3450" s="351">
        <f t="shared" si="56"/>
        <v>3.8400503778337534</v>
      </c>
      <c r="E3450" s="353">
        <v>-1.2561181617358845E-3</v>
      </c>
    </row>
    <row r="3451" spans="2:5">
      <c r="B3451" s="375">
        <v>40311</v>
      </c>
      <c r="C3451" s="352">
        <v>238.2</v>
      </c>
      <c r="D3451" s="351">
        <f t="shared" si="56"/>
        <v>-0.90096663548487688</v>
      </c>
      <c r="E3451" s="353">
        <v>-1.2578616352201734E-3</v>
      </c>
    </row>
    <row r="3452" spans="2:5">
      <c r="B3452" s="375">
        <v>44293</v>
      </c>
      <c r="C3452" s="352">
        <v>2405.25</v>
      </c>
      <c r="D3452" s="351">
        <f t="shared" si="56"/>
        <v>-8.8264281111405898E-2</v>
      </c>
      <c r="E3452" s="353">
        <v>-1.2664535149276178E-3</v>
      </c>
    </row>
    <row r="3453" spans="2:5">
      <c r="B3453" s="375">
        <v>45068</v>
      </c>
      <c r="C3453" s="352">
        <v>2638.1</v>
      </c>
      <c r="D3453" s="351">
        <f t="shared" si="56"/>
        <v>6.4222033966678693E-2</v>
      </c>
      <c r="E3453" s="353">
        <v>-1.268242821177728E-3</v>
      </c>
    </row>
    <row r="3454" spans="2:5">
      <c r="B3454" s="375">
        <v>45229</v>
      </c>
      <c r="C3454" s="352">
        <v>2478.9</v>
      </c>
      <c r="D3454" s="351">
        <f t="shared" si="56"/>
        <v>5.2164685908319221E-2</v>
      </c>
      <c r="E3454" s="353">
        <v>-1.2691122257811448E-3</v>
      </c>
    </row>
    <row r="3455" spans="2:5">
      <c r="B3455" s="375">
        <v>44356</v>
      </c>
      <c r="C3455" s="352">
        <v>2356</v>
      </c>
      <c r="D3455" s="351">
        <f t="shared" si="56"/>
        <v>5.6218057921635478E-2</v>
      </c>
      <c r="E3455" s="353">
        <v>-1.271725307333616E-3</v>
      </c>
    </row>
    <row r="3456" spans="2:5">
      <c r="B3456" s="375">
        <v>44742</v>
      </c>
      <c r="C3456" s="352">
        <v>2230.6</v>
      </c>
      <c r="D3456" s="351">
        <f t="shared" si="56"/>
        <v>10.450718685831621</v>
      </c>
      <c r="E3456" s="353">
        <v>-1.2760527435133578E-3</v>
      </c>
    </row>
    <row r="3457" spans="2:5">
      <c r="B3457" s="375">
        <v>38722</v>
      </c>
      <c r="C3457" s="352">
        <v>194.8</v>
      </c>
      <c r="D3457" s="351">
        <f t="shared" si="56"/>
        <v>8.0206985769728928E-3</v>
      </c>
      <c r="E3457" s="353">
        <v>-1.281722635221738E-3</v>
      </c>
    </row>
    <row r="3458" spans="2:5">
      <c r="B3458" s="375">
        <v>38726</v>
      </c>
      <c r="C3458" s="352">
        <v>193.25</v>
      </c>
      <c r="D3458" s="351">
        <f t="shared" si="56"/>
        <v>-0.9166181261191293</v>
      </c>
      <c r="E3458" s="353">
        <v>-1.2919896640826874E-3</v>
      </c>
    </row>
    <row r="3459" spans="2:5">
      <c r="B3459" s="375">
        <v>44740</v>
      </c>
      <c r="C3459" s="352">
        <v>2317.65</v>
      </c>
      <c r="D3459" s="351">
        <f t="shared" si="56"/>
        <v>9.0418110918544183</v>
      </c>
      <c r="E3459" s="353">
        <v>-1.2927412578372438E-3</v>
      </c>
    </row>
    <row r="3460" spans="2:5">
      <c r="B3460" s="375">
        <v>36952</v>
      </c>
      <c r="C3460" s="352">
        <v>230.8</v>
      </c>
      <c r="D3460" s="351">
        <f t="shared" si="56"/>
        <v>-0.91004930140109508</v>
      </c>
      <c r="E3460" s="353">
        <v>-1.2981393336217351E-3</v>
      </c>
    </row>
    <row r="3461" spans="2:5">
      <c r="B3461" s="375">
        <v>45146</v>
      </c>
      <c r="C3461" s="352">
        <v>2565.85</v>
      </c>
      <c r="D3461" s="351">
        <f t="shared" si="56"/>
        <v>0.4100788613194844</v>
      </c>
      <c r="E3461" s="353">
        <v>-1.3039078312314764E-3</v>
      </c>
    </row>
    <row r="3462" spans="2:5">
      <c r="B3462" s="375">
        <v>43465</v>
      </c>
      <c r="C3462" s="352">
        <v>1819.65</v>
      </c>
      <c r="D3462" s="351">
        <f t="shared" si="56"/>
        <v>0.65988597491448131</v>
      </c>
      <c r="E3462" s="353">
        <v>-1.3171976619740752E-3</v>
      </c>
    </row>
    <row r="3463" spans="2:5">
      <c r="B3463" s="375">
        <v>42926</v>
      </c>
      <c r="C3463" s="352">
        <v>1096.25</v>
      </c>
      <c r="D3463" s="351">
        <f t="shared" si="56"/>
        <v>3.1849589616338996</v>
      </c>
      <c r="E3463" s="353">
        <v>-1.3209437915642211E-3</v>
      </c>
    </row>
    <row r="3464" spans="2:5">
      <c r="B3464" s="375">
        <v>40382</v>
      </c>
      <c r="C3464" s="352">
        <v>261.95</v>
      </c>
      <c r="D3464" s="351">
        <f t="shared" si="56"/>
        <v>-0.41273399843066927</v>
      </c>
      <c r="E3464" s="353">
        <v>-1.334349980937944E-3</v>
      </c>
    </row>
    <row r="3465" spans="2:5">
      <c r="B3465" s="375">
        <v>41110</v>
      </c>
      <c r="C3465" s="352">
        <v>446.05</v>
      </c>
      <c r="D3465" s="351">
        <f t="shared" ref="D3465:D3528" si="57">(C3465-C3466)/C3466</f>
        <v>-0.80557492807950482</v>
      </c>
      <c r="E3465" s="353">
        <v>-1.3433337064815089E-3</v>
      </c>
    </row>
    <row r="3466" spans="2:5">
      <c r="B3466" s="375">
        <v>45827</v>
      </c>
      <c r="C3466" s="352">
        <v>2294.1999999999998</v>
      </c>
      <c r="D3466" s="351">
        <f t="shared" si="57"/>
        <v>9.3365622888037851</v>
      </c>
      <c r="E3466" s="353">
        <v>-1.3494101771646557E-3</v>
      </c>
    </row>
    <row r="3467" spans="2:5">
      <c r="B3467" s="375">
        <v>39520</v>
      </c>
      <c r="C3467" s="352">
        <v>221.95</v>
      </c>
      <c r="D3467" s="351">
        <f t="shared" si="57"/>
        <v>-0.89818807339449536</v>
      </c>
      <c r="E3467" s="353">
        <v>-1.3498312710911648E-3</v>
      </c>
    </row>
    <row r="3468" spans="2:5">
      <c r="B3468" s="375">
        <v>44012</v>
      </c>
      <c r="C3468" s="352">
        <v>2180</v>
      </c>
      <c r="D3468" s="351">
        <f t="shared" si="57"/>
        <v>8.8508811568007228</v>
      </c>
      <c r="E3468" s="353">
        <v>-1.351382303763173E-3</v>
      </c>
    </row>
    <row r="3469" spans="2:5">
      <c r="B3469" s="375">
        <v>37286</v>
      </c>
      <c r="C3469" s="352">
        <v>221.3</v>
      </c>
      <c r="D3469" s="351">
        <f t="shared" si="57"/>
        <v>-0.90454418012810822</v>
      </c>
      <c r="E3469" s="353">
        <v>-1.3537906137183347E-3</v>
      </c>
    </row>
    <row r="3470" spans="2:5">
      <c r="B3470" s="375">
        <v>45702</v>
      </c>
      <c r="C3470" s="352">
        <v>2318.35</v>
      </c>
      <c r="D3470" s="351">
        <f t="shared" si="57"/>
        <v>-7.3179019748940657E-2</v>
      </c>
      <c r="E3470" s="353">
        <v>-1.3568813267284476E-3</v>
      </c>
    </row>
    <row r="3471" spans="2:5">
      <c r="B3471" s="375">
        <v>45173</v>
      </c>
      <c r="C3471" s="352">
        <v>2501.4</v>
      </c>
      <c r="D3471" s="351">
        <f t="shared" si="57"/>
        <v>4.3161423724730492E-3</v>
      </c>
      <c r="E3471" s="353">
        <v>-1.3573938038965549E-3</v>
      </c>
    </row>
    <row r="3472" spans="2:5">
      <c r="B3472" s="375">
        <v>44980</v>
      </c>
      <c r="C3472" s="352">
        <v>2490.65</v>
      </c>
      <c r="D3472" s="351">
        <f t="shared" si="57"/>
        <v>0.13371113842232235</v>
      </c>
      <c r="E3472" s="353">
        <v>-1.3632445219623065E-3</v>
      </c>
    </row>
    <row r="3473" spans="2:5">
      <c r="B3473" s="375">
        <v>44725</v>
      </c>
      <c r="C3473" s="352">
        <v>2196.9</v>
      </c>
      <c r="D3473" s="351">
        <f t="shared" si="57"/>
        <v>-0.12987167300380231</v>
      </c>
      <c r="E3473" s="353">
        <v>-1.3636983499249965E-3</v>
      </c>
    </row>
    <row r="3474" spans="2:5">
      <c r="B3474" s="375">
        <v>45600</v>
      </c>
      <c r="C3474" s="352">
        <v>2524.8000000000002</v>
      </c>
      <c r="D3474" s="351">
        <f t="shared" si="57"/>
        <v>1.3683145933727063E-3</v>
      </c>
      <c r="E3474" s="353">
        <v>-1.3645802432511887E-3</v>
      </c>
    </row>
    <row r="3475" spans="2:5">
      <c r="B3475" s="375">
        <v>45601</v>
      </c>
      <c r="C3475" s="352">
        <v>2521.35</v>
      </c>
      <c r="D3475" s="351">
        <f t="shared" si="57"/>
        <v>16.418652849740933</v>
      </c>
      <c r="E3475" s="353">
        <v>-1.36644486692026E-3</v>
      </c>
    </row>
    <row r="3476" spans="2:5">
      <c r="B3476" s="375">
        <v>38401</v>
      </c>
      <c r="C3476" s="352">
        <v>144.75</v>
      </c>
      <c r="D3476" s="351">
        <f t="shared" si="57"/>
        <v>-0.19672586015538285</v>
      </c>
      <c r="E3476" s="353">
        <v>-1.3797861331492835E-3</v>
      </c>
    </row>
    <row r="3477" spans="2:5">
      <c r="B3477" s="375">
        <v>37517</v>
      </c>
      <c r="C3477" s="352">
        <v>180.2</v>
      </c>
      <c r="D3477" s="351">
        <f t="shared" si="57"/>
        <v>1.946066166249621E-3</v>
      </c>
      <c r="E3477" s="353">
        <v>-1.3854253255749516E-3</v>
      </c>
    </row>
    <row r="3478" spans="2:5">
      <c r="B3478" s="375">
        <v>37515</v>
      </c>
      <c r="C3478" s="352">
        <v>179.85</v>
      </c>
      <c r="D3478" s="351">
        <f t="shared" si="57"/>
        <v>-0.93128808573229671</v>
      </c>
      <c r="E3478" s="353">
        <v>-1.3881177123820101E-3</v>
      </c>
    </row>
    <row r="3479" spans="2:5">
      <c r="B3479" s="375">
        <v>44921</v>
      </c>
      <c r="C3479" s="352">
        <v>2617.4499999999998</v>
      </c>
      <c r="D3479" s="351">
        <f t="shared" si="57"/>
        <v>11.216802800466743</v>
      </c>
      <c r="E3479" s="353">
        <v>-1.3925451146465572E-3</v>
      </c>
    </row>
    <row r="3480" spans="2:5">
      <c r="B3480" s="375">
        <v>37221</v>
      </c>
      <c r="C3480" s="352">
        <v>214.25</v>
      </c>
      <c r="D3480" s="351">
        <f t="shared" si="57"/>
        <v>0.50933427263120834</v>
      </c>
      <c r="E3480" s="353">
        <v>-1.3982754602657253E-3</v>
      </c>
    </row>
    <row r="3481" spans="2:5">
      <c r="B3481" s="375">
        <v>38120</v>
      </c>
      <c r="C3481" s="352">
        <v>141.94999999999999</v>
      </c>
      <c r="D3481" s="351">
        <f t="shared" si="57"/>
        <v>-0.83995715654771963</v>
      </c>
      <c r="E3481" s="353">
        <v>-1.4069644741471477E-3</v>
      </c>
    </row>
    <row r="3482" spans="2:5">
      <c r="B3482" s="375">
        <v>42228</v>
      </c>
      <c r="C3482" s="352">
        <v>886.95</v>
      </c>
      <c r="D3482" s="351">
        <f t="shared" si="57"/>
        <v>-0.63099868949306259</v>
      </c>
      <c r="E3482" s="353">
        <v>-1.4073406890340013E-3</v>
      </c>
    </row>
    <row r="3483" spans="2:5">
      <c r="B3483" s="375">
        <v>44572</v>
      </c>
      <c r="C3483" s="352">
        <v>2403.65</v>
      </c>
      <c r="D3483" s="351">
        <f t="shared" si="57"/>
        <v>10.362089340581422</v>
      </c>
      <c r="E3483" s="353">
        <v>-1.4125173968135647E-3</v>
      </c>
    </row>
    <row r="3484" spans="2:5">
      <c r="B3484" s="375">
        <v>37193</v>
      </c>
      <c r="C3484" s="352">
        <v>211.55</v>
      </c>
      <c r="D3484" s="351">
        <f t="shared" si="57"/>
        <v>-0.91175673139091074</v>
      </c>
      <c r="E3484" s="353">
        <v>-1.4160962945479489E-3</v>
      </c>
    </row>
    <row r="3485" spans="2:5">
      <c r="B3485" s="375">
        <v>45636</v>
      </c>
      <c r="C3485" s="352">
        <v>2397.35</v>
      </c>
      <c r="D3485" s="351">
        <f t="shared" si="57"/>
        <v>1.626513284031772</v>
      </c>
      <c r="E3485" s="353">
        <v>-1.4162240966365057E-3</v>
      </c>
    </row>
    <row r="3486" spans="2:5">
      <c r="B3486" s="375">
        <v>42843</v>
      </c>
      <c r="C3486" s="352">
        <v>912.75</v>
      </c>
      <c r="D3486" s="351">
        <f t="shared" si="57"/>
        <v>3.3443598286530225</v>
      </c>
      <c r="E3486" s="353">
        <v>-1.4222416716809306E-3</v>
      </c>
    </row>
    <row r="3487" spans="2:5">
      <c r="B3487" s="375">
        <v>37013</v>
      </c>
      <c r="C3487" s="352">
        <v>210.1</v>
      </c>
      <c r="D3487" s="351">
        <f t="shared" si="57"/>
        <v>-0.71405239877509352</v>
      </c>
      <c r="E3487" s="353">
        <v>-1.4258555133080388E-3</v>
      </c>
    </row>
    <row r="3488" spans="2:5">
      <c r="B3488" s="375">
        <v>41920</v>
      </c>
      <c r="C3488" s="352">
        <v>734.75</v>
      </c>
      <c r="D3488" s="351">
        <f t="shared" si="57"/>
        <v>-0.68540600715035005</v>
      </c>
      <c r="E3488" s="353">
        <v>-1.4270182114704466E-3</v>
      </c>
    </row>
    <row r="3489" spans="2:5">
      <c r="B3489" s="375">
        <v>45650</v>
      </c>
      <c r="C3489" s="352">
        <v>2335.5500000000002</v>
      </c>
      <c r="D3489" s="351">
        <f t="shared" si="57"/>
        <v>3.3017824760051342E-2</v>
      </c>
      <c r="E3489" s="353">
        <v>-1.4322972337423186E-3</v>
      </c>
    </row>
    <row r="3490" spans="2:5">
      <c r="B3490" s="375">
        <v>45392</v>
      </c>
      <c r="C3490" s="352">
        <v>2260.9</v>
      </c>
      <c r="D3490" s="351">
        <f t="shared" si="57"/>
        <v>15.419026870007265</v>
      </c>
      <c r="E3490" s="353">
        <v>-1.4354172647571936E-3</v>
      </c>
    </row>
    <row r="3491" spans="2:5">
      <c r="B3491" s="375">
        <v>37753</v>
      </c>
      <c r="C3491" s="352">
        <v>137.69999999999999</v>
      </c>
      <c r="D3491" s="351">
        <f t="shared" si="57"/>
        <v>-0.19988378849506105</v>
      </c>
      <c r="E3491" s="353">
        <v>-1.4503263234228938E-3</v>
      </c>
    </row>
    <row r="3492" spans="2:5">
      <c r="B3492" s="375">
        <v>36817</v>
      </c>
      <c r="C3492" s="352">
        <v>172.1</v>
      </c>
      <c r="D3492" s="351">
        <f t="shared" si="57"/>
        <v>-0.28366285119667017</v>
      </c>
      <c r="E3492" s="353">
        <v>-1.450536698578474E-3</v>
      </c>
    </row>
    <row r="3493" spans="2:5">
      <c r="B3493" s="375">
        <v>39926</v>
      </c>
      <c r="C3493" s="352">
        <v>240.25</v>
      </c>
      <c r="D3493" s="351">
        <f t="shared" si="57"/>
        <v>-0.53153943648240232</v>
      </c>
      <c r="E3493" s="353">
        <v>-1.4546965918536756E-3</v>
      </c>
    </row>
    <row r="3494" spans="2:5">
      <c r="B3494" s="375">
        <v>41143</v>
      </c>
      <c r="C3494" s="352">
        <v>512.85</v>
      </c>
      <c r="D3494" s="351">
        <f t="shared" si="57"/>
        <v>7.145095581322479E-2</v>
      </c>
      <c r="E3494" s="353">
        <v>-1.4602803738317756E-3</v>
      </c>
    </row>
    <row r="3495" spans="2:5">
      <c r="B3495" s="375">
        <v>41389</v>
      </c>
      <c r="C3495" s="352">
        <v>478.65</v>
      </c>
      <c r="D3495" s="351">
        <f t="shared" si="57"/>
        <v>-0.78189150395297435</v>
      </c>
      <c r="E3495" s="353">
        <v>-1.460310837592668E-3</v>
      </c>
    </row>
    <row r="3496" spans="2:5">
      <c r="B3496" s="375">
        <v>44048</v>
      </c>
      <c r="C3496" s="352">
        <v>2194.5500000000002</v>
      </c>
      <c r="D3496" s="351">
        <f t="shared" si="57"/>
        <v>0.76127608346709486</v>
      </c>
      <c r="E3496" s="353">
        <v>-1.4787514787514787E-3</v>
      </c>
    </row>
    <row r="3497" spans="2:5">
      <c r="B3497" s="375">
        <v>42993</v>
      </c>
      <c r="C3497" s="352">
        <v>1246</v>
      </c>
      <c r="D3497" s="351">
        <f t="shared" si="57"/>
        <v>3.6268102487931673</v>
      </c>
      <c r="E3497" s="353">
        <v>-1.4825499859758057E-3</v>
      </c>
    </row>
    <row r="3498" spans="2:5">
      <c r="B3498" s="375">
        <v>40016</v>
      </c>
      <c r="C3498" s="352">
        <v>269.3</v>
      </c>
      <c r="D3498" s="351">
        <f t="shared" si="57"/>
        <v>-0.52894874934406155</v>
      </c>
      <c r="E3498" s="353">
        <v>-1.4831294030403311E-3</v>
      </c>
    </row>
    <row r="3499" spans="2:5">
      <c r="B3499" s="375">
        <v>41719</v>
      </c>
      <c r="C3499" s="352">
        <v>571.70000000000005</v>
      </c>
      <c r="D3499" s="351">
        <f t="shared" si="57"/>
        <v>-0.7590153223596855</v>
      </c>
      <c r="E3499" s="353">
        <v>-1.4845864989955621E-3</v>
      </c>
    </row>
    <row r="3500" spans="2:5">
      <c r="B3500" s="375">
        <v>44209</v>
      </c>
      <c r="C3500" s="352">
        <v>2372.35</v>
      </c>
      <c r="D3500" s="351">
        <f t="shared" si="57"/>
        <v>1.8402873391200238</v>
      </c>
      <c r="E3500" s="353">
        <v>-1.4941706300771E-3</v>
      </c>
    </row>
    <row r="3501" spans="2:5">
      <c r="B3501" s="375">
        <v>42675</v>
      </c>
      <c r="C3501" s="352">
        <v>835.25</v>
      </c>
      <c r="D3501" s="351">
        <f t="shared" si="57"/>
        <v>0.57892249527410211</v>
      </c>
      <c r="E3501" s="353">
        <v>-1.4943215780035865E-3</v>
      </c>
    </row>
    <row r="3502" spans="2:5">
      <c r="B3502" s="375">
        <v>41226</v>
      </c>
      <c r="C3502" s="352">
        <v>529</v>
      </c>
      <c r="D3502" s="351">
        <f t="shared" si="57"/>
        <v>-0.1105506515342581</v>
      </c>
      <c r="E3502" s="353">
        <v>-1.5100037750093518E-3</v>
      </c>
    </row>
    <row r="3503" spans="2:5">
      <c r="B3503" s="375">
        <v>41444</v>
      </c>
      <c r="C3503" s="352">
        <v>594.75</v>
      </c>
      <c r="D3503" s="351">
        <f t="shared" si="57"/>
        <v>-0.72274019859214023</v>
      </c>
      <c r="E3503" s="353">
        <v>-1.510954419541639E-3</v>
      </c>
    </row>
    <row r="3504" spans="2:5">
      <c r="B3504" s="375">
        <v>44678</v>
      </c>
      <c r="C3504" s="352">
        <v>2145.1</v>
      </c>
      <c r="D3504" s="351">
        <f t="shared" si="57"/>
        <v>-0.20447254723803518</v>
      </c>
      <c r="E3504" s="353">
        <v>-1.5127888844927502E-3</v>
      </c>
    </row>
    <row r="3505" spans="2:5">
      <c r="B3505" s="375">
        <v>44834</v>
      </c>
      <c r="C3505" s="352">
        <v>2696.45</v>
      </c>
      <c r="D3505" s="351">
        <f t="shared" si="57"/>
        <v>2.1784640773265749</v>
      </c>
      <c r="E3505" s="353">
        <v>-1.5182092536706832E-3</v>
      </c>
    </row>
    <row r="3506" spans="2:5">
      <c r="B3506" s="375">
        <v>42447</v>
      </c>
      <c r="C3506" s="352">
        <v>848.35</v>
      </c>
      <c r="D3506" s="351">
        <f t="shared" si="57"/>
        <v>-0.51710496357012747</v>
      </c>
      <c r="E3506" s="353">
        <v>-1.5300417819101449E-3</v>
      </c>
    </row>
    <row r="3507" spans="2:5">
      <c r="B3507" s="375">
        <v>43490</v>
      </c>
      <c r="C3507" s="352">
        <v>1756.8</v>
      </c>
      <c r="D3507" s="351">
        <f t="shared" si="57"/>
        <v>12.508650519031141</v>
      </c>
      <c r="E3507" s="353">
        <v>-1.5345268542199747E-3</v>
      </c>
    </row>
    <row r="3508" spans="2:5">
      <c r="B3508" s="375">
        <v>38492</v>
      </c>
      <c r="C3508" s="352">
        <v>130.05000000000001</v>
      </c>
      <c r="D3508" s="351">
        <f t="shared" si="57"/>
        <v>-0.49971148297749562</v>
      </c>
      <c r="E3508" s="353">
        <v>-1.5355086372359971E-3</v>
      </c>
    </row>
    <row r="3509" spans="2:5">
      <c r="B3509" s="375">
        <v>40056</v>
      </c>
      <c r="C3509" s="352">
        <v>259.95</v>
      </c>
      <c r="D3509" s="351">
        <f t="shared" si="57"/>
        <v>-0.52933188484519278</v>
      </c>
      <c r="E3509" s="353">
        <v>-1.5363933166892033E-3</v>
      </c>
    </row>
    <row r="3510" spans="2:5">
      <c r="B3510" s="375">
        <v>41767</v>
      </c>
      <c r="C3510" s="352">
        <v>552.29999999999995</v>
      </c>
      <c r="D3510" s="351">
        <f t="shared" si="57"/>
        <v>-0.72486113532767082</v>
      </c>
      <c r="E3510" s="353">
        <v>-1.5366537105667953E-3</v>
      </c>
    </row>
    <row r="3511" spans="2:5">
      <c r="B3511" s="375">
        <v>43811</v>
      </c>
      <c r="C3511" s="352">
        <v>2007.35</v>
      </c>
      <c r="D3511" s="351">
        <f t="shared" si="57"/>
        <v>-0.1388275166777494</v>
      </c>
      <c r="E3511" s="353">
        <v>-1.5419433460171286E-3</v>
      </c>
    </row>
    <row r="3512" spans="2:5">
      <c r="B3512" s="375">
        <v>44032</v>
      </c>
      <c r="C3512" s="352">
        <v>2330.9499999999998</v>
      </c>
      <c r="D3512" s="351">
        <f t="shared" si="57"/>
        <v>1.5934023141967066</v>
      </c>
      <c r="E3512" s="353">
        <v>-1.5420530723267282E-3</v>
      </c>
    </row>
    <row r="3513" spans="2:5">
      <c r="B3513" s="375">
        <v>42821</v>
      </c>
      <c r="C3513" s="352">
        <v>898.8</v>
      </c>
      <c r="D3513" s="351">
        <f t="shared" si="57"/>
        <v>2.9999999999999996</v>
      </c>
      <c r="E3513" s="353">
        <v>-1.5552099533438024E-3</v>
      </c>
    </row>
    <row r="3514" spans="2:5">
      <c r="B3514" s="375">
        <v>37356</v>
      </c>
      <c r="C3514" s="352">
        <v>224.7</v>
      </c>
      <c r="D3514" s="351">
        <f t="shared" si="57"/>
        <v>-0.84070043600014177</v>
      </c>
      <c r="E3514" s="353">
        <v>-1.5552099533438024E-3</v>
      </c>
    </row>
    <row r="3515" spans="2:5">
      <c r="B3515" s="375">
        <v>43203</v>
      </c>
      <c r="C3515" s="352">
        <v>1410.55</v>
      </c>
      <c r="D3515" s="351">
        <f t="shared" si="57"/>
        <v>1.3165544424371818</v>
      </c>
      <c r="E3515" s="353">
        <v>-1.5572465050433873E-3</v>
      </c>
    </row>
    <row r="3516" spans="2:5">
      <c r="B3516" s="375">
        <v>41579</v>
      </c>
      <c r="C3516" s="352">
        <v>608.9</v>
      </c>
      <c r="D3516" s="351">
        <f t="shared" si="57"/>
        <v>-0.73369779138421165</v>
      </c>
      <c r="E3516" s="353">
        <v>-1.5577601049439132E-3</v>
      </c>
    </row>
    <row r="3517" spans="2:5">
      <c r="B3517" s="375">
        <v>44608</v>
      </c>
      <c r="C3517" s="352">
        <v>2286.5</v>
      </c>
      <c r="D3517" s="351">
        <f t="shared" si="57"/>
        <v>1.6772437210936129</v>
      </c>
      <c r="E3517" s="353">
        <v>-1.5719837561678134E-3</v>
      </c>
    </row>
    <row r="3518" spans="2:5">
      <c r="B3518" s="375">
        <v>42767</v>
      </c>
      <c r="C3518" s="352">
        <v>854.05</v>
      </c>
      <c r="D3518" s="351">
        <f t="shared" si="57"/>
        <v>1.7108395492778923</v>
      </c>
      <c r="E3518" s="353">
        <v>-1.5782090250175624E-3</v>
      </c>
    </row>
    <row r="3519" spans="2:5">
      <c r="B3519" s="375">
        <v>40767</v>
      </c>
      <c r="C3519" s="352">
        <v>315.05</v>
      </c>
      <c r="D3519" s="351">
        <f t="shared" si="57"/>
        <v>-0.47094878253568428</v>
      </c>
      <c r="E3519" s="353">
        <v>-1.5845349389954047E-3</v>
      </c>
    </row>
    <row r="3520" spans="2:5">
      <c r="B3520" s="375">
        <v>41752</v>
      </c>
      <c r="C3520" s="352">
        <v>595.5</v>
      </c>
      <c r="D3520" s="351">
        <f t="shared" si="57"/>
        <v>1.7148392979256895</v>
      </c>
      <c r="E3520" s="353">
        <v>-1.5927571464499043E-3</v>
      </c>
    </row>
    <row r="3521" spans="2:5">
      <c r="B3521" s="375">
        <v>39073</v>
      </c>
      <c r="C3521" s="352">
        <v>219.35</v>
      </c>
      <c r="D3521" s="351">
        <f t="shared" si="57"/>
        <v>-0.91461990580358887</v>
      </c>
      <c r="E3521" s="353">
        <v>-1.5930814747382536E-3</v>
      </c>
    </row>
    <row r="3522" spans="2:5">
      <c r="B3522" s="375">
        <v>45307</v>
      </c>
      <c r="C3522" s="352">
        <v>2569.1</v>
      </c>
      <c r="D3522" s="351">
        <f t="shared" si="57"/>
        <v>5.375197391357836E-2</v>
      </c>
      <c r="E3522" s="353">
        <v>-1.5933468055339302E-3</v>
      </c>
    </row>
    <row r="3523" spans="2:5">
      <c r="B3523" s="375">
        <v>45692</v>
      </c>
      <c r="C3523" s="352">
        <v>2438.0500000000002</v>
      </c>
      <c r="D3523" s="351">
        <f t="shared" si="57"/>
        <v>6.1429286662748592E-2</v>
      </c>
      <c r="E3523" s="353">
        <v>-1.5970842973851375E-3</v>
      </c>
    </row>
    <row r="3524" spans="2:5">
      <c r="B3524" s="375">
        <v>44554</v>
      </c>
      <c r="C3524" s="352">
        <v>2296.9499999999998</v>
      </c>
      <c r="D3524" s="351">
        <f t="shared" si="57"/>
        <v>-8.5408827569730644E-2</v>
      </c>
      <c r="E3524" s="353">
        <v>-1.6082411492405505E-3</v>
      </c>
    </row>
    <row r="3525" spans="2:5">
      <c r="B3525" s="375">
        <v>44977</v>
      </c>
      <c r="C3525" s="352">
        <v>2511.4499999999998</v>
      </c>
      <c r="D3525" s="351">
        <f t="shared" si="57"/>
        <v>1.026179911254538</v>
      </c>
      <c r="E3525" s="353">
        <v>-1.6100178890877288E-3</v>
      </c>
    </row>
    <row r="3526" spans="2:5">
      <c r="B3526" s="375">
        <v>43042</v>
      </c>
      <c r="C3526" s="352">
        <v>1239.5</v>
      </c>
      <c r="D3526" s="351">
        <f t="shared" si="57"/>
        <v>4.7291425930205682</v>
      </c>
      <c r="E3526" s="353">
        <v>-1.6109544905356424E-3</v>
      </c>
    </row>
    <row r="3527" spans="2:5">
      <c r="B3527" s="375">
        <v>37204</v>
      </c>
      <c r="C3527" s="352">
        <v>216.35</v>
      </c>
      <c r="D3527" s="351">
        <f t="shared" si="57"/>
        <v>-0.90035693724812904</v>
      </c>
      <c r="E3527" s="353">
        <v>-1.6151361329026042E-3</v>
      </c>
    </row>
    <row r="3528" spans="2:5">
      <c r="B3528" s="375">
        <v>45733</v>
      </c>
      <c r="C3528" s="352">
        <v>2171.25</v>
      </c>
      <c r="D3528" s="351">
        <f t="shared" si="57"/>
        <v>10.949642267473859</v>
      </c>
      <c r="E3528" s="353">
        <v>-1.6323340077249318E-3</v>
      </c>
    </row>
    <row r="3529" spans="2:5">
      <c r="B3529" s="375">
        <v>37621</v>
      </c>
      <c r="C3529" s="352">
        <v>181.7</v>
      </c>
      <c r="D3529" s="351">
        <f t="shared" ref="D3529:D3592" si="58">(C3529-C3530)/C3530</f>
        <v>-0.69981827193127377</v>
      </c>
      <c r="E3529" s="353">
        <v>-1.6483516483517108E-3</v>
      </c>
    </row>
    <row r="3530" spans="2:5">
      <c r="B3530" s="375">
        <v>41733</v>
      </c>
      <c r="C3530" s="352">
        <v>605.29999999999995</v>
      </c>
      <c r="D3530" s="351">
        <f t="shared" si="58"/>
        <v>1.0190126751167443</v>
      </c>
      <c r="E3530" s="353">
        <v>-1.649348507339601E-3</v>
      </c>
    </row>
    <row r="3531" spans="2:5">
      <c r="B3531" s="375">
        <v>40506</v>
      </c>
      <c r="C3531" s="352">
        <v>299.8</v>
      </c>
      <c r="D3531" s="351">
        <f t="shared" si="58"/>
        <v>-0.87450028256273926</v>
      </c>
      <c r="E3531" s="353">
        <v>-1.665001665001665E-3</v>
      </c>
    </row>
    <row r="3532" spans="2:5">
      <c r="B3532" s="375">
        <v>45685</v>
      </c>
      <c r="C3532" s="352">
        <v>2388.85</v>
      </c>
      <c r="D3532" s="351">
        <f t="shared" si="58"/>
        <v>0.11550315199626426</v>
      </c>
      <c r="E3532" s="353">
        <v>-1.6716467810351673E-3</v>
      </c>
    </row>
    <row r="3533" spans="2:5">
      <c r="B3533" s="375">
        <v>43765</v>
      </c>
      <c r="C3533" s="352">
        <v>2141.5</v>
      </c>
      <c r="D3533" s="351">
        <f t="shared" si="58"/>
        <v>0.22078440314673353</v>
      </c>
      <c r="E3533" s="353">
        <v>-1.6782434385342918E-3</v>
      </c>
    </row>
    <row r="3534" spans="2:5">
      <c r="B3534" s="375">
        <v>43321</v>
      </c>
      <c r="C3534" s="352">
        <v>1754.2</v>
      </c>
      <c r="D3534" s="351">
        <f t="shared" si="58"/>
        <v>1.9504667395509212</v>
      </c>
      <c r="E3534" s="353">
        <v>-1.6788549640042371E-3</v>
      </c>
    </row>
    <row r="3535" spans="2:5">
      <c r="B3535" s="375">
        <v>41514</v>
      </c>
      <c r="C3535" s="352">
        <v>594.54999999999995</v>
      </c>
      <c r="D3535" s="351">
        <f t="shared" si="58"/>
        <v>-0.76713535954880152</v>
      </c>
      <c r="E3535" s="353">
        <v>-1.679120141046092E-3</v>
      </c>
    </row>
    <row r="3536" spans="2:5">
      <c r="B3536" s="375">
        <v>45281</v>
      </c>
      <c r="C3536" s="352">
        <v>2553.1999999999998</v>
      </c>
      <c r="D3536" s="351">
        <f t="shared" si="58"/>
        <v>7.6958768322260812E-2</v>
      </c>
      <c r="E3536" s="353">
        <v>-1.6813294232649783E-3</v>
      </c>
    </row>
    <row r="3537" spans="2:5">
      <c r="B3537" s="375">
        <v>44179</v>
      </c>
      <c r="C3537" s="352">
        <v>2370.75</v>
      </c>
      <c r="D3537" s="351">
        <f t="shared" si="58"/>
        <v>0.40518033369884116</v>
      </c>
      <c r="E3537" s="353">
        <v>-1.6843878302979262E-3</v>
      </c>
    </row>
    <row r="3538" spans="2:5">
      <c r="B3538" s="375">
        <v>43557</v>
      </c>
      <c r="C3538" s="352">
        <v>1687.15</v>
      </c>
      <c r="D3538" s="351">
        <f t="shared" si="58"/>
        <v>8.5833570008520308</v>
      </c>
      <c r="E3538" s="353">
        <v>-1.6863905325443249E-3</v>
      </c>
    </row>
    <row r="3539" spans="2:5">
      <c r="B3539" s="375">
        <v>39142</v>
      </c>
      <c r="C3539" s="352">
        <v>176.05</v>
      </c>
      <c r="D3539" s="351">
        <f t="shared" si="58"/>
        <v>-0.81132783195798941</v>
      </c>
      <c r="E3539" s="353">
        <v>-1.7011624610149302E-3</v>
      </c>
    </row>
    <row r="3540" spans="2:5">
      <c r="B3540" s="375">
        <v>42110</v>
      </c>
      <c r="C3540" s="352">
        <v>933.1</v>
      </c>
      <c r="D3540" s="351">
        <f t="shared" si="58"/>
        <v>-0.60448457104103082</v>
      </c>
      <c r="E3540" s="353">
        <v>-1.7117791804857417E-3</v>
      </c>
    </row>
    <row r="3541" spans="2:5">
      <c r="B3541" s="375">
        <v>45644</v>
      </c>
      <c r="C3541" s="352">
        <v>2359.1999999999998</v>
      </c>
      <c r="D3541" s="351">
        <f t="shared" si="58"/>
        <v>6.9083493825761788E-2</v>
      </c>
      <c r="E3541" s="353">
        <v>-1.7137416693114066E-3</v>
      </c>
    </row>
    <row r="3542" spans="2:5">
      <c r="B3542" s="375">
        <v>44053</v>
      </c>
      <c r="C3542" s="352">
        <v>2206.75</v>
      </c>
      <c r="D3542" s="351">
        <f t="shared" si="58"/>
        <v>9.889464594127805</v>
      </c>
      <c r="E3542" s="353">
        <v>-1.7190292008776918E-3</v>
      </c>
    </row>
    <row r="3543" spans="2:5">
      <c r="B3543" s="375">
        <v>37393</v>
      </c>
      <c r="C3543" s="352">
        <v>202.65</v>
      </c>
      <c r="D3543" s="351">
        <f t="shared" si="58"/>
        <v>-0.92469761997658995</v>
      </c>
      <c r="E3543" s="353">
        <v>-1.7241379310344548E-3</v>
      </c>
    </row>
    <row r="3544" spans="2:5">
      <c r="B3544" s="375">
        <v>45083</v>
      </c>
      <c r="C3544" s="352">
        <v>2691.15</v>
      </c>
      <c r="D3544" s="351">
        <f t="shared" si="58"/>
        <v>9.3446088794926006</v>
      </c>
      <c r="E3544" s="353">
        <v>-1.7249054084131207E-3</v>
      </c>
    </row>
    <row r="3545" spans="2:5">
      <c r="B3545" s="375">
        <v>39853</v>
      </c>
      <c r="C3545" s="352">
        <v>260.14999999999998</v>
      </c>
      <c r="D3545" s="351">
        <f t="shared" si="58"/>
        <v>-0.89513463398903581</v>
      </c>
      <c r="E3545" s="353">
        <v>-1.7267843438221236E-3</v>
      </c>
    </row>
    <row r="3546" spans="2:5">
      <c r="B3546" s="375">
        <v>45009</v>
      </c>
      <c r="C3546" s="352">
        <v>2480.8000000000002</v>
      </c>
      <c r="D3546" s="351">
        <f t="shared" si="58"/>
        <v>8.5599229287090566</v>
      </c>
      <c r="E3546" s="353">
        <v>-1.7303126634741971E-3</v>
      </c>
    </row>
    <row r="3547" spans="2:5">
      <c r="B3547" s="375">
        <v>40081</v>
      </c>
      <c r="C3547" s="352">
        <v>259.5</v>
      </c>
      <c r="D3547" s="351">
        <f t="shared" si="58"/>
        <v>-0.89973920602723845</v>
      </c>
      <c r="E3547" s="353">
        <v>-1.7311021350259229E-3</v>
      </c>
    </row>
    <row r="3548" spans="2:5">
      <c r="B3548" s="375">
        <v>44797</v>
      </c>
      <c r="C3548" s="352">
        <v>2588.25</v>
      </c>
      <c r="D3548" s="351">
        <f t="shared" si="58"/>
        <v>2.1140588341454611</v>
      </c>
      <c r="E3548" s="353">
        <v>-1.7356089094590686E-3</v>
      </c>
    </row>
    <row r="3549" spans="2:5">
      <c r="B3549" s="375">
        <v>42717</v>
      </c>
      <c r="C3549" s="352">
        <v>831.15</v>
      </c>
      <c r="D3549" s="351">
        <f t="shared" si="58"/>
        <v>-0.23614557485525223</v>
      </c>
      <c r="E3549" s="353">
        <v>-1.7415325486428602E-3</v>
      </c>
    </row>
    <row r="3550" spans="2:5">
      <c r="B3550" s="375">
        <v>42915</v>
      </c>
      <c r="C3550" s="352">
        <v>1088.0999999999999</v>
      </c>
      <c r="D3550" s="351">
        <f t="shared" si="58"/>
        <v>0.1982160555004954</v>
      </c>
      <c r="E3550" s="353">
        <v>-1.7431192660551293E-3</v>
      </c>
    </row>
    <row r="3551" spans="2:5">
      <c r="B3551" s="375">
        <v>42220</v>
      </c>
      <c r="C3551" s="352">
        <v>908.1</v>
      </c>
      <c r="D3551" s="351">
        <f t="shared" si="58"/>
        <v>1.010627698439057</v>
      </c>
      <c r="E3551" s="353">
        <v>-1.7588215895350365E-3</v>
      </c>
    </row>
    <row r="3552" spans="2:5">
      <c r="B3552" s="375">
        <v>41088</v>
      </c>
      <c r="C3552" s="352">
        <v>451.65</v>
      </c>
      <c r="D3552" s="351">
        <f t="shared" si="58"/>
        <v>-0.73128867206092341</v>
      </c>
      <c r="E3552" s="353">
        <v>-1.7681511769256522E-3</v>
      </c>
    </row>
    <row r="3553" spans="2:5">
      <c r="B3553" s="375">
        <v>43551</v>
      </c>
      <c r="C3553" s="352">
        <v>1680.8</v>
      </c>
      <c r="D3553" s="351">
        <f t="shared" si="58"/>
        <v>1.2272576691181343</v>
      </c>
      <c r="E3553" s="353">
        <v>-1.7816842855446016E-3</v>
      </c>
    </row>
    <row r="3554" spans="2:5">
      <c r="B3554" s="375">
        <v>41899</v>
      </c>
      <c r="C3554" s="352">
        <v>754.65</v>
      </c>
      <c r="D3554" s="351">
        <f t="shared" si="58"/>
        <v>-0.44750713815066995</v>
      </c>
      <c r="E3554" s="353">
        <v>-1.7857142857143158E-3</v>
      </c>
    </row>
    <row r="3555" spans="2:5">
      <c r="B3555" s="375">
        <v>43124</v>
      </c>
      <c r="C3555" s="352">
        <v>1365.9</v>
      </c>
      <c r="D3555" s="351">
        <f t="shared" si="58"/>
        <v>6.0082093381221133</v>
      </c>
      <c r="E3555" s="353">
        <v>-1.7904775824897272E-3</v>
      </c>
    </row>
    <row r="3556" spans="2:5">
      <c r="B3556" s="375">
        <v>37914</v>
      </c>
      <c r="C3556" s="352">
        <v>194.9</v>
      </c>
      <c r="D3556" s="351">
        <f t="shared" si="58"/>
        <v>-0.90500560510795924</v>
      </c>
      <c r="E3556" s="353">
        <v>-1.79257362355951E-3</v>
      </c>
    </row>
    <row r="3557" spans="2:5">
      <c r="B3557" s="375">
        <v>43852</v>
      </c>
      <c r="C3557" s="352">
        <v>2051.6999999999998</v>
      </c>
      <c r="D3557" s="351">
        <f t="shared" si="58"/>
        <v>6.4189115892243711</v>
      </c>
      <c r="E3557" s="353">
        <v>-1.8001362265253832E-3</v>
      </c>
    </row>
    <row r="3558" spans="2:5">
      <c r="B3558" s="375">
        <v>38827</v>
      </c>
      <c r="C3558" s="352">
        <v>276.55</v>
      </c>
      <c r="D3558" s="351">
        <f t="shared" si="58"/>
        <v>-0.87175384900760533</v>
      </c>
      <c r="E3558" s="353">
        <v>-1.8047283883775491E-3</v>
      </c>
    </row>
    <row r="3559" spans="2:5">
      <c r="B3559" s="375">
        <v>43867</v>
      </c>
      <c r="C3559" s="352">
        <v>2156.4</v>
      </c>
      <c r="D3559" s="351">
        <f t="shared" si="58"/>
        <v>14.70003640334911</v>
      </c>
      <c r="E3559" s="353">
        <v>-1.8053048187752121E-3</v>
      </c>
    </row>
    <row r="3560" spans="2:5">
      <c r="B3560" s="375">
        <v>37747</v>
      </c>
      <c r="C3560" s="352">
        <v>137.35</v>
      </c>
      <c r="D3560" s="351">
        <f t="shared" si="58"/>
        <v>-0.45591031532245285</v>
      </c>
      <c r="E3560" s="353">
        <v>-1.816860465116279E-3</v>
      </c>
    </row>
    <row r="3561" spans="2:5">
      <c r="B3561" s="375">
        <v>36545</v>
      </c>
      <c r="C3561" s="352">
        <v>252.44</v>
      </c>
      <c r="D3561" s="351">
        <f t="shared" si="58"/>
        <v>-0.1557190635451505</v>
      </c>
      <c r="E3561" s="353">
        <v>-1.8189007512851244E-3</v>
      </c>
    </row>
    <row r="3562" spans="2:5">
      <c r="B3562" s="375">
        <v>40501</v>
      </c>
      <c r="C3562" s="352">
        <v>299</v>
      </c>
      <c r="D3562" s="351">
        <f t="shared" si="58"/>
        <v>-0.88996227803845795</v>
      </c>
      <c r="E3562" s="353">
        <v>-1.8360874645301664E-3</v>
      </c>
    </row>
    <row r="3563" spans="2:5">
      <c r="B3563" s="375">
        <v>44907</v>
      </c>
      <c r="C3563" s="352">
        <v>2717.25</v>
      </c>
      <c r="D3563" s="351">
        <f t="shared" si="58"/>
        <v>8.0999665103817815</v>
      </c>
      <c r="E3563" s="353">
        <v>-1.8367159518780421E-3</v>
      </c>
    </row>
    <row r="3564" spans="2:5">
      <c r="B3564" s="375">
        <v>40466</v>
      </c>
      <c r="C3564" s="352">
        <v>298.60000000000002</v>
      </c>
      <c r="D3564" s="351">
        <f t="shared" si="58"/>
        <v>0.2275436793422406</v>
      </c>
      <c r="E3564" s="353">
        <v>-1.8385425371885494E-3</v>
      </c>
    </row>
    <row r="3565" spans="2:5">
      <c r="B3565" s="375">
        <v>36755</v>
      </c>
      <c r="C3565" s="352">
        <v>243.25</v>
      </c>
      <c r="D3565" s="351">
        <f t="shared" si="58"/>
        <v>1.02880658436214E-3</v>
      </c>
      <c r="E3565" s="353">
        <v>-1.8465326220762767E-3</v>
      </c>
    </row>
    <row r="3566" spans="2:5">
      <c r="B3566" s="375">
        <v>40242</v>
      </c>
      <c r="C3566" s="352">
        <v>243</v>
      </c>
      <c r="D3566" s="351">
        <f t="shared" si="58"/>
        <v>-0.90320846029754442</v>
      </c>
      <c r="E3566" s="353">
        <v>-1.848428835489787E-3</v>
      </c>
    </row>
    <row r="3567" spans="2:5">
      <c r="B3567" s="375">
        <v>45258</v>
      </c>
      <c r="C3567" s="352">
        <v>2510.5500000000002</v>
      </c>
      <c r="D3567" s="351">
        <f t="shared" si="58"/>
        <v>3.2293632075471703</v>
      </c>
      <c r="E3567" s="353">
        <v>-1.8487595419845882E-3</v>
      </c>
    </row>
    <row r="3568" spans="2:5">
      <c r="B3568" s="375">
        <v>41439</v>
      </c>
      <c r="C3568" s="352">
        <v>593.6</v>
      </c>
      <c r="D3568" s="351">
        <f t="shared" si="58"/>
        <v>2.1474019088016969</v>
      </c>
      <c r="E3568" s="353">
        <v>-1.8496721035816759E-3</v>
      </c>
    </row>
    <row r="3569" spans="2:5">
      <c r="B3569" s="375">
        <v>39253</v>
      </c>
      <c r="C3569" s="352">
        <v>188.6</v>
      </c>
      <c r="D3569" s="351">
        <f t="shared" si="58"/>
        <v>-0.36240703177822858</v>
      </c>
      <c r="E3569" s="353">
        <v>-1.8523418893886972E-3</v>
      </c>
    </row>
    <row r="3570" spans="2:5">
      <c r="B3570" s="375">
        <v>40459</v>
      </c>
      <c r="C3570" s="352">
        <v>295.8</v>
      </c>
      <c r="D3570" s="351">
        <f t="shared" si="58"/>
        <v>0.37741559953434234</v>
      </c>
      <c r="E3570" s="353">
        <v>-1.8559136156572004E-3</v>
      </c>
    </row>
    <row r="3571" spans="2:5">
      <c r="B3571" s="375">
        <v>37266</v>
      </c>
      <c r="C3571" s="352">
        <v>214.75</v>
      </c>
      <c r="D3571" s="351">
        <f t="shared" si="58"/>
        <v>-0.90353950500830971</v>
      </c>
      <c r="E3571" s="353">
        <v>-1.8591680223100427E-3</v>
      </c>
    </row>
    <row r="3572" spans="2:5">
      <c r="B3572" s="375">
        <v>45414</v>
      </c>
      <c r="C3572" s="352">
        <v>2226.3000000000002</v>
      </c>
      <c r="D3572" s="351">
        <f t="shared" si="58"/>
        <v>1.7717878486055778</v>
      </c>
      <c r="E3572" s="353">
        <v>-1.8606110874485582E-3</v>
      </c>
    </row>
    <row r="3573" spans="2:5">
      <c r="B3573" s="375">
        <v>42416</v>
      </c>
      <c r="C3573" s="352">
        <v>803.2</v>
      </c>
      <c r="D3573" s="351">
        <f t="shared" si="58"/>
        <v>-0.6806615776081425</v>
      </c>
      <c r="E3573" s="353">
        <v>-1.8640487138063874E-3</v>
      </c>
    </row>
    <row r="3574" spans="2:5">
      <c r="B3574" s="375">
        <v>45254</v>
      </c>
      <c r="C3574" s="352">
        <v>2515.1999999999998</v>
      </c>
      <c r="D3574" s="351">
        <f t="shared" si="58"/>
        <v>12.551724137931034</v>
      </c>
      <c r="E3574" s="353">
        <v>-1.8651533791024535E-3</v>
      </c>
    </row>
    <row r="3575" spans="2:5">
      <c r="B3575" s="375">
        <v>38688</v>
      </c>
      <c r="C3575" s="352">
        <v>185.6</v>
      </c>
      <c r="D3575" s="351">
        <f t="shared" si="58"/>
        <v>-0.21054870267971076</v>
      </c>
      <c r="E3575" s="353">
        <v>-1.8822264049475361E-3</v>
      </c>
    </row>
    <row r="3576" spans="2:5">
      <c r="B3576" s="375">
        <v>39770</v>
      </c>
      <c r="C3576" s="352">
        <v>235.1</v>
      </c>
      <c r="D3576" s="351">
        <f t="shared" si="58"/>
        <v>-0.18055071453468102</v>
      </c>
      <c r="E3576" s="353">
        <v>-1.9104224156230823E-3</v>
      </c>
    </row>
    <row r="3577" spans="2:5">
      <c r="B3577" s="375">
        <v>40095</v>
      </c>
      <c r="C3577" s="352">
        <v>286.89999999999998</v>
      </c>
      <c r="D3577" s="351">
        <f t="shared" si="58"/>
        <v>1.2026871401151629</v>
      </c>
      <c r="E3577" s="353">
        <v>-1.9133762393460129E-3</v>
      </c>
    </row>
    <row r="3578" spans="2:5">
      <c r="B3578" s="375">
        <v>38491</v>
      </c>
      <c r="C3578" s="352">
        <v>130.25</v>
      </c>
      <c r="D3578" s="351">
        <f t="shared" si="58"/>
        <v>-0.88050458715596325</v>
      </c>
      <c r="E3578" s="353">
        <v>-1.9157088122605363E-3</v>
      </c>
    </row>
    <row r="3579" spans="2:5">
      <c r="B3579" s="375">
        <v>42914</v>
      </c>
      <c r="C3579" s="352">
        <v>1090</v>
      </c>
      <c r="D3579" s="351">
        <f t="shared" si="58"/>
        <v>-0.32239214223548424</v>
      </c>
      <c r="E3579" s="353">
        <v>-1.9229008332569445E-3</v>
      </c>
    </row>
    <row r="3580" spans="2:5">
      <c r="B3580" s="375">
        <v>43349</v>
      </c>
      <c r="C3580" s="352">
        <v>1608.6</v>
      </c>
      <c r="D3580" s="351">
        <f t="shared" si="58"/>
        <v>-0.32533657677305716</v>
      </c>
      <c r="E3580" s="353">
        <v>-1.9234348824223716E-3</v>
      </c>
    </row>
    <row r="3581" spans="2:5">
      <c r="B3581" s="375">
        <v>44194</v>
      </c>
      <c r="C3581" s="352">
        <v>2384.3000000000002</v>
      </c>
      <c r="D3581" s="351">
        <f t="shared" si="58"/>
        <v>8.2164669501352936</v>
      </c>
      <c r="E3581" s="353">
        <v>-1.9255724391979191E-3</v>
      </c>
    </row>
    <row r="3582" spans="2:5">
      <c r="B3582" s="375">
        <v>39856</v>
      </c>
      <c r="C3582" s="352">
        <v>258.7</v>
      </c>
      <c r="D3582" s="351">
        <f t="shared" si="58"/>
        <v>-0.89175732217573234</v>
      </c>
      <c r="E3582" s="353">
        <v>-1.9290123456790125E-3</v>
      </c>
    </row>
    <row r="3583" spans="2:5">
      <c r="B3583" s="375">
        <v>44322</v>
      </c>
      <c r="C3583" s="352">
        <v>2390</v>
      </c>
      <c r="D3583" s="351">
        <f t="shared" si="58"/>
        <v>7.1508630351939023E-2</v>
      </c>
      <c r="E3583" s="353">
        <v>-1.9418286597206651E-3</v>
      </c>
    </row>
    <row r="3584" spans="2:5">
      <c r="B3584" s="375">
        <v>44683</v>
      </c>
      <c r="C3584" s="352">
        <v>2230.5</v>
      </c>
      <c r="D3584" s="351">
        <f t="shared" si="58"/>
        <v>11.436576526345137</v>
      </c>
      <c r="E3584" s="353">
        <v>-1.9464393583461571E-3</v>
      </c>
    </row>
    <row r="3585" spans="2:5">
      <c r="B3585" s="375">
        <v>37637</v>
      </c>
      <c r="C3585" s="352">
        <v>179.35</v>
      </c>
      <c r="D3585" s="351">
        <f t="shared" si="58"/>
        <v>-0.78770123106060608</v>
      </c>
      <c r="E3585" s="353">
        <v>-1.9476905954368077E-3</v>
      </c>
    </row>
    <row r="3586" spans="2:5">
      <c r="B3586" s="375">
        <v>42139</v>
      </c>
      <c r="C3586" s="352">
        <v>844.8</v>
      </c>
      <c r="D3586" s="351">
        <f t="shared" si="58"/>
        <v>-2.6503802719520627E-2</v>
      </c>
      <c r="E3586" s="353">
        <v>-1.9493177387915304E-3</v>
      </c>
    </row>
    <row r="3587" spans="2:5">
      <c r="B3587" s="375">
        <v>42461</v>
      </c>
      <c r="C3587" s="352">
        <v>867.8</v>
      </c>
      <c r="D3587" s="351">
        <f t="shared" si="58"/>
        <v>-0.34458668479287036</v>
      </c>
      <c r="E3587" s="353">
        <v>-1.9551466359977519E-3</v>
      </c>
    </row>
    <row r="3588" spans="2:5">
      <c r="B3588" s="375">
        <v>43080</v>
      </c>
      <c r="C3588" s="352">
        <v>1324.05</v>
      </c>
      <c r="D3588" s="351">
        <f t="shared" si="58"/>
        <v>-0.35674205067165449</v>
      </c>
      <c r="E3588" s="353">
        <v>-1.959823615874674E-3</v>
      </c>
    </row>
    <row r="3589" spans="2:5">
      <c r="B3589" s="375">
        <v>43795</v>
      </c>
      <c r="C3589" s="352">
        <v>2058.35</v>
      </c>
      <c r="D3589" s="351">
        <f t="shared" si="58"/>
        <v>-0.12837179758627995</v>
      </c>
      <c r="E3589" s="353">
        <v>-1.9637315748643239E-3</v>
      </c>
    </row>
    <row r="3590" spans="2:5">
      <c r="B3590" s="375">
        <v>45762</v>
      </c>
      <c r="C3590" s="352">
        <v>2361.5</v>
      </c>
      <c r="D3590" s="351">
        <f t="shared" si="58"/>
        <v>1.6233059320151075</v>
      </c>
      <c r="E3590" s="353">
        <v>-1.9652177588065384E-3</v>
      </c>
    </row>
    <row r="3591" spans="2:5">
      <c r="B3591" s="375">
        <v>42818</v>
      </c>
      <c r="C3591" s="352">
        <v>900.2</v>
      </c>
      <c r="D3591" s="351">
        <f t="shared" si="58"/>
        <v>9.5267064119722675E-2</v>
      </c>
      <c r="E3591" s="353">
        <v>-1.9955654101995062E-3</v>
      </c>
    </row>
    <row r="3592" spans="2:5">
      <c r="B3592" s="375">
        <v>42285</v>
      </c>
      <c r="C3592" s="352">
        <v>821.9</v>
      </c>
      <c r="D3592" s="351">
        <f t="shared" si="58"/>
        <v>-0.64883571886349067</v>
      </c>
      <c r="E3592" s="353">
        <v>-2.0035213405378877E-3</v>
      </c>
    </row>
    <row r="3593" spans="2:5">
      <c r="B3593" s="375">
        <v>45678</v>
      </c>
      <c r="C3593" s="352">
        <v>2340.5</v>
      </c>
      <c r="D3593" s="351">
        <f t="shared" ref="D3593:D3656" si="59">(C3593-C3594)/C3594</f>
        <v>8.0975147521213688E-3</v>
      </c>
      <c r="E3593" s="353">
        <v>-2.0040934675080242E-3</v>
      </c>
    </row>
    <row r="3594" spans="2:5">
      <c r="B3594" s="375">
        <v>44344</v>
      </c>
      <c r="C3594" s="352">
        <v>2321.6999999999998</v>
      </c>
      <c r="D3594" s="351">
        <f t="shared" si="59"/>
        <v>1.8488864347505978</v>
      </c>
      <c r="E3594" s="353">
        <v>-2.020288858321988E-3</v>
      </c>
    </row>
    <row r="3595" spans="2:5">
      <c r="B3595" s="375">
        <v>42342</v>
      </c>
      <c r="C3595" s="352">
        <v>814.95</v>
      </c>
      <c r="D3595" s="351">
        <f t="shared" si="59"/>
        <v>-2.912794853466754E-2</v>
      </c>
      <c r="E3595" s="353">
        <v>-2.0205731080087893E-3</v>
      </c>
    </row>
    <row r="3596" spans="2:5">
      <c r="B3596" s="375">
        <v>42677</v>
      </c>
      <c r="C3596" s="352">
        <v>839.4</v>
      </c>
      <c r="D3596" s="351">
        <f t="shared" si="59"/>
        <v>0.41898402501901788</v>
      </c>
      <c r="E3596" s="353">
        <v>-2.021162763048443E-3</v>
      </c>
    </row>
    <row r="3597" spans="2:5">
      <c r="B3597" s="375">
        <v>41724</v>
      </c>
      <c r="C3597" s="352">
        <v>591.54999999999995</v>
      </c>
      <c r="D3597" s="351">
        <f t="shared" si="59"/>
        <v>0.85061786328797118</v>
      </c>
      <c r="E3597" s="353">
        <v>-2.0244622522143322E-3</v>
      </c>
    </row>
    <row r="3598" spans="2:5">
      <c r="B3598" s="375">
        <v>40781</v>
      </c>
      <c r="C3598" s="352">
        <v>319.64999999999998</v>
      </c>
      <c r="D3598" s="351">
        <f t="shared" si="59"/>
        <v>-0.45766881574482526</v>
      </c>
      <c r="E3598" s="353">
        <v>-2.0293474867312958E-3</v>
      </c>
    </row>
    <row r="3599" spans="2:5">
      <c r="B3599" s="375">
        <v>41507</v>
      </c>
      <c r="C3599" s="352">
        <v>589.4</v>
      </c>
      <c r="D3599" s="351">
        <f t="shared" si="59"/>
        <v>2.0102145045965267</v>
      </c>
      <c r="E3599" s="353">
        <v>-2.031832035218499E-3</v>
      </c>
    </row>
    <row r="3600" spans="2:5">
      <c r="B3600" s="375">
        <v>39238</v>
      </c>
      <c r="C3600" s="352">
        <v>195.8</v>
      </c>
      <c r="D3600" s="351">
        <f t="shared" si="59"/>
        <v>-0.27238944630248979</v>
      </c>
      <c r="E3600" s="353">
        <v>-2.0387359836899965E-3</v>
      </c>
    </row>
    <row r="3601" spans="2:5">
      <c r="B3601" s="375">
        <v>40626</v>
      </c>
      <c r="C3601" s="352">
        <v>269.10000000000002</v>
      </c>
      <c r="D3601" s="351">
        <f t="shared" si="59"/>
        <v>-0.70250400751755016</v>
      </c>
      <c r="E3601" s="353">
        <v>-2.0396810680510091E-3</v>
      </c>
    </row>
    <row r="3602" spans="2:5">
      <c r="B3602" s="375">
        <v>42849</v>
      </c>
      <c r="C3602" s="352">
        <v>904.55</v>
      </c>
      <c r="D3602" s="351">
        <f t="shared" si="59"/>
        <v>-0.61046035915765906</v>
      </c>
      <c r="E3602" s="353">
        <v>-2.0410414827890808E-3</v>
      </c>
    </row>
    <row r="3603" spans="2:5">
      <c r="B3603" s="375">
        <v>45658</v>
      </c>
      <c r="C3603" s="352">
        <v>2322.1</v>
      </c>
      <c r="D3603" s="351">
        <f t="shared" si="59"/>
        <v>0.1930230168516234</v>
      </c>
      <c r="E3603" s="353">
        <v>-2.0413864237058686E-3</v>
      </c>
    </row>
    <row r="3604" spans="2:5">
      <c r="B3604" s="375">
        <v>43823</v>
      </c>
      <c r="C3604" s="352">
        <v>1946.4</v>
      </c>
      <c r="D3604" s="351">
        <f t="shared" si="59"/>
        <v>-0.18353992323664498</v>
      </c>
      <c r="E3604" s="353">
        <v>-2.0508613617719442E-3</v>
      </c>
    </row>
    <row r="3605" spans="2:5">
      <c r="B3605" s="375">
        <v>45686</v>
      </c>
      <c r="C3605" s="352">
        <v>2383.9499999999998</v>
      </c>
      <c r="D3605" s="351">
        <f t="shared" si="59"/>
        <v>9.8980571428571427</v>
      </c>
      <c r="E3605" s="353">
        <v>-2.0511961822634703E-3</v>
      </c>
    </row>
    <row r="3606" spans="2:5">
      <c r="B3606" s="375">
        <v>37291</v>
      </c>
      <c r="C3606" s="352">
        <v>218.75</v>
      </c>
      <c r="D3606" s="351">
        <f t="shared" si="59"/>
        <v>-0.74989995998399361</v>
      </c>
      <c r="E3606" s="353">
        <v>-2.0529197080291451E-3</v>
      </c>
    </row>
    <row r="3607" spans="2:5">
      <c r="B3607" s="375">
        <v>42531</v>
      </c>
      <c r="C3607" s="352">
        <v>874.65</v>
      </c>
      <c r="D3607" s="351">
        <f t="shared" si="59"/>
        <v>-0.48504562849573152</v>
      </c>
      <c r="E3607" s="353">
        <v>-2.0537395173712909E-3</v>
      </c>
    </row>
    <row r="3608" spans="2:5">
      <c r="B3608" s="375">
        <v>43599</v>
      </c>
      <c r="C3608" s="352">
        <v>1698.5</v>
      </c>
      <c r="D3608" s="351">
        <f t="shared" si="59"/>
        <v>5.4142749244712993</v>
      </c>
      <c r="E3608" s="353">
        <v>-2.0564042303172739E-3</v>
      </c>
    </row>
    <row r="3609" spans="2:5">
      <c r="B3609" s="375">
        <v>40185</v>
      </c>
      <c r="C3609" s="352">
        <v>264.8</v>
      </c>
      <c r="D3609" s="351">
        <f t="shared" si="59"/>
        <v>-0.90344752146724761</v>
      </c>
      <c r="E3609" s="353">
        <v>-2.0727341247409508E-3</v>
      </c>
    </row>
    <row r="3610" spans="2:5">
      <c r="B3610" s="375">
        <v>45523</v>
      </c>
      <c r="C3610" s="352">
        <v>2742.55</v>
      </c>
      <c r="D3610" s="351">
        <f t="shared" si="59"/>
        <v>7.7199528672427409E-2</v>
      </c>
      <c r="E3610" s="353">
        <v>-2.074047120895049E-3</v>
      </c>
    </row>
    <row r="3611" spans="2:5">
      <c r="B3611" s="375">
        <v>45142</v>
      </c>
      <c r="C3611" s="352">
        <v>2546</v>
      </c>
      <c r="D3611" s="351">
        <f t="shared" si="59"/>
        <v>14.2</v>
      </c>
      <c r="E3611" s="353">
        <v>-2.0773723199937998E-3</v>
      </c>
    </row>
    <row r="3612" spans="2:5">
      <c r="B3612" s="375">
        <v>38568</v>
      </c>
      <c r="C3612" s="352">
        <v>167.5</v>
      </c>
      <c r="D3612" s="351">
        <f t="shared" si="59"/>
        <v>-0.7077043887967891</v>
      </c>
      <c r="E3612" s="353">
        <v>-2.0851951146856973E-3</v>
      </c>
    </row>
    <row r="3613" spans="2:5">
      <c r="B3613" s="375">
        <v>41199</v>
      </c>
      <c r="C3613" s="352">
        <v>573.04999999999995</v>
      </c>
      <c r="D3613" s="351">
        <f t="shared" si="59"/>
        <v>-0.54400413782127799</v>
      </c>
      <c r="E3613" s="353">
        <v>-2.0896821941663829E-3</v>
      </c>
    </row>
    <row r="3614" spans="2:5">
      <c r="B3614" s="375">
        <v>42999</v>
      </c>
      <c r="C3614" s="352">
        <v>1256.7</v>
      </c>
      <c r="D3614" s="351">
        <f t="shared" si="59"/>
        <v>0.76912789469979592</v>
      </c>
      <c r="E3614" s="353">
        <v>-2.104260134196104E-3</v>
      </c>
    </row>
    <row r="3615" spans="2:5">
      <c r="B3615" s="375">
        <v>41872</v>
      </c>
      <c r="C3615" s="352">
        <v>710.35</v>
      </c>
      <c r="D3615" s="351">
        <f t="shared" si="59"/>
        <v>2.0093200593094682</v>
      </c>
      <c r="E3615" s="353">
        <v>-2.1071855025637425E-3</v>
      </c>
    </row>
    <row r="3616" spans="2:5">
      <c r="B3616" s="375">
        <v>39050</v>
      </c>
      <c r="C3616" s="352">
        <v>236.05</v>
      </c>
      <c r="D3616" s="351">
        <f t="shared" si="59"/>
        <v>-0.89574453989355829</v>
      </c>
      <c r="E3616" s="353">
        <v>-2.1137180300147959E-3</v>
      </c>
    </row>
    <row r="3617" spans="2:5">
      <c r="B3617" s="375">
        <v>45391</v>
      </c>
      <c r="C3617" s="352">
        <v>2264.15</v>
      </c>
      <c r="D3617" s="351">
        <f t="shared" si="59"/>
        <v>0.16705755006314277</v>
      </c>
      <c r="E3617" s="353">
        <v>-2.1155159875712237E-3</v>
      </c>
    </row>
    <row r="3618" spans="2:5">
      <c r="B3618" s="375">
        <v>43745</v>
      </c>
      <c r="C3618" s="352">
        <v>1940.05</v>
      </c>
      <c r="D3618" s="351">
        <f t="shared" si="59"/>
        <v>8.2273483947681338</v>
      </c>
      <c r="E3618" s="353">
        <v>-2.1345540582245093E-3</v>
      </c>
    </row>
    <row r="3619" spans="2:5">
      <c r="B3619" s="375">
        <v>39428</v>
      </c>
      <c r="C3619" s="352">
        <v>210.25</v>
      </c>
      <c r="D3619" s="351">
        <f t="shared" si="59"/>
        <v>-0.24857040743388137</v>
      </c>
      <c r="E3619" s="353">
        <v>-2.1357380161366336E-3</v>
      </c>
    </row>
    <row r="3620" spans="2:5">
      <c r="B3620" s="375">
        <v>40114</v>
      </c>
      <c r="C3620" s="352">
        <v>279.8</v>
      </c>
      <c r="D3620" s="351">
        <f t="shared" si="59"/>
        <v>-0.79249480866211808</v>
      </c>
      <c r="E3620" s="353">
        <v>-2.1398002853065833E-3</v>
      </c>
    </row>
    <row r="3621" spans="2:5">
      <c r="B3621" s="375">
        <v>43193</v>
      </c>
      <c r="C3621" s="352">
        <v>1348.4</v>
      </c>
      <c r="D3621" s="351">
        <f t="shared" si="59"/>
        <v>-0.37950393447149228</v>
      </c>
      <c r="E3621" s="353">
        <v>-2.1460815510988408E-3</v>
      </c>
    </row>
    <row r="3622" spans="2:5">
      <c r="B3622" s="375">
        <v>44124</v>
      </c>
      <c r="C3622" s="352">
        <v>2173.1</v>
      </c>
      <c r="D3622" s="351">
        <f t="shared" si="59"/>
        <v>7.5555118110236217</v>
      </c>
      <c r="E3622" s="353">
        <v>-2.1581412434568247E-3</v>
      </c>
    </row>
    <row r="3623" spans="2:5">
      <c r="B3623" s="375">
        <v>39827</v>
      </c>
      <c r="C3623" s="352">
        <v>254</v>
      </c>
      <c r="D3623" s="351">
        <f t="shared" si="59"/>
        <v>0.37557541294340641</v>
      </c>
      <c r="E3623" s="353">
        <v>-2.1606757022196478E-3</v>
      </c>
    </row>
    <row r="3624" spans="2:5">
      <c r="B3624" s="375">
        <v>37460</v>
      </c>
      <c r="C3624" s="352">
        <v>184.65</v>
      </c>
      <c r="D3624" s="351">
        <f t="shared" si="59"/>
        <v>-0.52823198773633107</v>
      </c>
      <c r="E3624" s="353">
        <v>-2.1615779519049212E-3</v>
      </c>
    </row>
    <row r="3625" spans="2:5">
      <c r="B3625" s="375">
        <v>40927</v>
      </c>
      <c r="C3625" s="352">
        <v>391.4</v>
      </c>
      <c r="D3625" s="351">
        <f t="shared" si="59"/>
        <v>-0.48394752455666168</v>
      </c>
      <c r="E3625" s="353">
        <v>-2.1669853409815748E-3</v>
      </c>
    </row>
    <row r="3626" spans="2:5">
      <c r="B3626" s="375">
        <v>42005</v>
      </c>
      <c r="C3626" s="352">
        <v>758.45</v>
      </c>
      <c r="D3626" s="351">
        <f t="shared" si="59"/>
        <v>2.006143479984146</v>
      </c>
      <c r="E3626" s="353">
        <v>-2.1707670043415038E-3</v>
      </c>
    </row>
    <row r="3627" spans="2:5">
      <c r="B3627" s="375">
        <v>39812</v>
      </c>
      <c r="C3627" s="352">
        <v>252.3</v>
      </c>
      <c r="D3627" s="351">
        <f t="shared" si="59"/>
        <v>-0.35282801077337439</v>
      </c>
      <c r="E3627" s="353">
        <v>-2.1752026893414396E-3</v>
      </c>
    </row>
    <row r="3628" spans="2:5">
      <c r="B3628" s="375">
        <v>40865</v>
      </c>
      <c r="C3628" s="352">
        <v>389.85</v>
      </c>
      <c r="D3628" s="351">
        <f t="shared" si="59"/>
        <v>0.54641015470051579</v>
      </c>
      <c r="E3628" s="353">
        <v>-2.1755822882005781E-3</v>
      </c>
    </row>
    <row r="3629" spans="2:5">
      <c r="B3629" s="375">
        <v>38797</v>
      </c>
      <c r="C3629" s="352">
        <v>252.1</v>
      </c>
      <c r="D3629" s="351">
        <f t="shared" si="59"/>
        <v>-0.69425747377357339</v>
      </c>
      <c r="E3629" s="353">
        <v>-2.1769245992480164E-3</v>
      </c>
    </row>
    <row r="3630" spans="2:5">
      <c r="B3630" s="375">
        <v>42410</v>
      </c>
      <c r="C3630" s="352">
        <v>824.55</v>
      </c>
      <c r="D3630" s="351">
        <f t="shared" si="59"/>
        <v>1.7706653225806448</v>
      </c>
      <c r="E3630" s="353">
        <v>-2.1782537665638872E-3</v>
      </c>
    </row>
    <row r="3631" spans="2:5">
      <c r="B3631" s="375">
        <v>40513</v>
      </c>
      <c r="C3631" s="352">
        <v>297.60000000000002</v>
      </c>
      <c r="D3631" s="351">
        <f t="shared" si="59"/>
        <v>-0.89154716568575654</v>
      </c>
      <c r="E3631" s="353">
        <v>-2.1793797150041149E-3</v>
      </c>
    </row>
    <row r="3632" spans="2:5">
      <c r="B3632" s="375">
        <v>45511</v>
      </c>
      <c r="C3632" s="352">
        <v>2744.05</v>
      </c>
      <c r="D3632" s="351">
        <f t="shared" si="59"/>
        <v>8.2407812763091446</v>
      </c>
      <c r="E3632" s="353">
        <v>-2.1817785131179432E-3</v>
      </c>
    </row>
    <row r="3633" spans="2:5">
      <c r="B3633" s="375">
        <v>40514</v>
      </c>
      <c r="C3633" s="352">
        <v>296.95</v>
      </c>
      <c r="D3633" s="351">
        <f t="shared" si="59"/>
        <v>-0.62697066767162868</v>
      </c>
      <c r="E3633" s="353">
        <v>-2.1841397849463508E-3</v>
      </c>
    </row>
    <row r="3634" spans="2:5">
      <c r="B3634" s="375">
        <v>41984</v>
      </c>
      <c r="C3634" s="352">
        <v>796.05</v>
      </c>
      <c r="D3634" s="351">
        <f t="shared" si="59"/>
        <v>3.3907887479316048</v>
      </c>
      <c r="E3634" s="353">
        <v>-2.1935322135873654E-3</v>
      </c>
    </row>
    <row r="3635" spans="2:5">
      <c r="B3635" s="375">
        <v>37938</v>
      </c>
      <c r="C3635" s="352">
        <v>181.3</v>
      </c>
      <c r="D3635" s="351">
        <f t="shared" si="59"/>
        <v>-0.27232590808749746</v>
      </c>
      <c r="E3635" s="353">
        <v>-2.201430930104443E-3</v>
      </c>
    </row>
    <row r="3636" spans="2:5">
      <c r="B3636" s="375">
        <v>39716</v>
      </c>
      <c r="C3636" s="352">
        <v>249.15</v>
      </c>
      <c r="D3636" s="351">
        <f t="shared" si="59"/>
        <v>-0.21080139372822296</v>
      </c>
      <c r="E3636" s="353">
        <v>-2.2026431718060991E-3</v>
      </c>
    </row>
    <row r="3637" spans="2:5">
      <c r="B3637" s="375">
        <v>40774</v>
      </c>
      <c r="C3637" s="352">
        <v>315.7</v>
      </c>
      <c r="D3637" s="351">
        <f t="shared" si="59"/>
        <v>-0.64100523083920857</v>
      </c>
      <c r="E3637" s="353">
        <v>-2.2123893805309379E-3</v>
      </c>
    </row>
    <row r="3638" spans="2:5">
      <c r="B3638" s="375">
        <v>42541</v>
      </c>
      <c r="C3638" s="352">
        <v>879.4</v>
      </c>
      <c r="D3638" s="351">
        <f t="shared" si="59"/>
        <v>-0.49245375580757805</v>
      </c>
      <c r="E3638" s="353">
        <v>-2.2125148919272088E-3</v>
      </c>
    </row>
    <row r="3639" spans="2:5">
      <c r="B3639" s="375">
        <v>43524</v>
      </c>
      <c r="C3639" s="352">
        <v>1732.65</v>
      </c>
      <c r="D3639" s="351">
        <f t="shared" si="59"/>
        <v>2.086577001870491</v>
      </c>
      <c r="E3639" s="353">
        <v>-2.2171033688453265E-3</v>
      </c>
    </row>
    <row r="3640" spans="2:5">
      <c r="B3640" s="375">
        <v>41780</v>
      </c>
      <c r="C3640" s="352">
        <v>561.35</v>
      </c>
      <c r="D3640" s="351">
        <f t="shared" si="59"/>
        <v>1.7844742063492065</v>
      </c>
      <c r="E3640" s="353">
        <v>-2.2218272307145395E-3</v>
      </c>
    </row>
    <row r="3641" spans="2:5">
      <c r="B3641" s="375">
        <v>37034</v>
      </c>
      <c r="C3641" s="352">
        <v>201.6</v>
      </c>
      <c r="D3641" s="351">
        <f t="shared" si="59"/>
        <v>-0.88152327221438653</v>
      </c>
      <c r="E3641" s="353">
        <v>-2.2271714922049842E-3</v>
      </c>
    </row>
    <row r="3642" spans="2:5">
      <c r="B3642" s="375">
        <v>43532</v>
      </c>
      <c r="C3642" s="352">
        <v>1701.6</v>
      </c>
      <c r="D3642" s="351">
        <f t="shared" si="59"/>
        <v>11.684308609765186</v>
      </c>
      <c r="E3642" s="353">
        <v>-2.2282162542513087E-3</v>
      </c>
    </row>
    <row r="3643" spans="2:5">
      <c r="B3643" s="375">
        <v>38303</v>
      </c>
      <c r="C3643" s="352">
        <v>134.15</v>
      </c>
      <c r="D3643" s="351">
        <f t="shared" si="59"/>
        <v>-0.74847661010593425</v>
      </c>
      <c r="E3643" s="353">
        <v>-2.2313127556711264E-3</v>
      </c>
    </row>
    <row r="3644" spans="2:5">
      <c r="B3644" s="375">
        <v>41221</v>
      </c>
      <c r="C3644" s="352">
        <v>533.35</v>
      </c>
      <c r="D3644" s="351">
        <f t="shared" si="59"/>
        <v>0.61059942624188457</v>
      </c>
      <c r="E3644" s="353">
        <v>-2.2448788700775079E-3</v>
      </c>
    </row>
    <row r="3645" spans="2:5">
      <c r="B3645" s="375">
        <v>40809</v>
      </c>
      <c r="C3645" s="352">
        <v>331.15</v>
      </c>
      <c r="D3645" s="351">
        <f t="shared" si="59"/>
        <v>0.67163048965169103</v>
      </c>
      <c r="E3645" s="353">
        <v>-2.2597167821633022E-3</v>
      </c>
    </row>
    <row r="3646" spans="2:5">
      <c r="B3646" s="375">
        <v>39167</v>
      </c>
      <c r="C3646" s="352">
        <v>198.1</v>
      </c>
      <c r="D3646" s="351">
        <f t="shared" si="59"/>
        <v>-0.6785395537525355</v>
      </c>
      <c r="E3646" s="353">
        <v>-2.2664316293126013E-3</v>
      </c>
    </row>
    <row r="3647" spans="2:5">
      <c r="B3647" s="375">
        <v>41814</v>
      </c>
      <c r="C3647" s="352">
        <v>616.25</v>
      </c>
      <c r="D3647" s="351">
        <f t="shared" si="59"/>
        <v>2.1178851505185934</v>
      </c>
      <c r="E3647" s="353">
        <v>-2.2666558730672342E-3</v>
      </c>
    </row>
    <row r="3648" spans="2:5">
      <c r="B3648" s="375">
        <v>39169</v>
      </c>
      <c r="C3648" s="352">
        <v>197.65</v>
      </c>
      <c r="D3648" s="351">
        <f t="shared" si="59"/>
        <v>-0.9193824693070114</v>
      </c>
      <c r="E3648" s="353">
        <v>-2.2715800100958539E-3</v>
      </c>
    </row>
    <row r="3649" spans="2:5">
      <c r="B3649" s="375">
        <v>45048</v>
      </c>
      <c r="C3649" s="352">
        <v>2451.6999999999998</v>
      </c>
      <c r="D3649" s="351">
        <f t="shared" si="59"/>
        <v>2.2002349562720269</v>
      </c>
      <c r="E3649" s="353">
        <v>-2.2789240223010472E-3</v>
      </c>
    </row>
    <row r="3650" spans="2:5">
      <c r="B3650" s="375">
        <v>41996</v>
      </c>
      <c r="C3650" s="352">
        <v>766.1</v>
      </c>
      <c r="D3650" s="351">
        <f t="shared" si="59"/>
        <v>-0.64640450475399247</v>
      </c>
      <c r="E3650" s="353">
        <v>-2.279090968288077E-3</v>
      </c>
    </row>
    <row r="3651" spans="2:5">
      <c r="B3651" s="375">
        <v>44686</v>
      </c>
      <c r="C3651" s="352">
        <v>2166.6</v>
      </c>
      <c r="D3651" s="351">
        <f t="shared" si="59"/>
        <v>2.8292682926829271</v>
      </c>
      <c r="E3651" s="353">
        <v>-2.279477792360421E-3</v>
      </c>
    </row>
    <row r="3652" spans="2:5">
      <c r="B3652" s="375">
        <v>41663</v>
      </c>
      <c r="C3652" s="352">
        <v>565.79999999999995</v>
      </c>
      <c r="D3652" s="351">
        <f t="shared" si="59"/>
        <v>-0.7737523992322457</v>
      </c>
      <c r="E3652" s="353">
        <v>-2.2923646623171719E-3</v>
      </c>
    </row>
    <row r="3653" spans="2:5">
      <c r="B3653" s="375">
        <v>45183</v>
      </c>
      <c r="C3653" s="352">
        <v>2500.8000000000002</v>
      </c>
      <c r="D3653" s="351">
        <f t="shared" si="59"/>
        <v>3.0057664584334463</v>
      </c>
      <c r="E3653" s="353">
        <v>-2.2939897468632182E-3</v>
      </c>
    </row>
    <row r="3654" spans="2:5">
      <c r="B3654" s="375">
        <v>41810</v>
      </c>
      <c r="C3654" s="352">
        <v>624.29999999999995</v>
      </c>
      <c r="D3654" s="351">
        <f t="shared" si="59"/>
        <v>0.26184941889843344</v>
      </c>
      <c r="E3654" s="353">
        <v>-2.3172193367959177E-3</v>
      </c>
    </row>
    <row r="3655" spans="2:5">
      <c r="B3655" s="375">
        <v>41137</v>
      </c>
      <c r="C3655" s="352">
        <v>494.75</v>
      </c>
      <c r="D3655" s="351">
        <f t="shared" si="59"/>
        <v>-0.60966469428007886</v>
      </c>
      <c r="E3655" s="353">
        <v>-2.3190159306311301E-3</v>
      </c>
    </row>
    <row r="3656" spans="2:5">
      <c r="B3656" s="375">
        <v>43062</v>
      </c>
      <c r="C3656" s="352">
        <v>1267.5</v>
      </c>
      <c r="D3656" s="351">
        <f t="shared" si="59"/>
        <v>8.8946135831381739</v>
      </c>
      <c r="E3656" s="353">
        <v>-2.3220118855523989E-3</v>
      </c>
    </row>
    <row r="3657" spans="2:5">
      <c r="B3657" s="375">
        <v>38161</v>
      </c>
      <c r="C3657" s="352">
        <v>128.1</v>
      </c>
      <c r="D3657" s="351">
        <f t="shared" ref="D3657:D3720" si="60">(C3657-C3658)/C3658</f>
        <v>-0.94948937344741935</v>
      </c>
      <c r="E3657" s="353">
        <v>-2.3364485981309294E-3</v>
      </c>
    </row>
    <row r="3658" spans="2:5">
      <c r="B3658" s="375">
        <v>44930</v>
      </c>
      <c r="C3658" s="352">
        <v>2536.1</v>
      </c>
      <c r="D3658" s="351">
        <f t="shared" si="60"/>
        <v>13.997634535777648</v>
      </c>
      <c r="E3658" s="353">
        <v>-2.3406305934188048E-3</v>
      </c>
    </row>
    <row r="3659" spans="2:5">
      <c r="B3659" s="375">
        <v>37536</v>
      </c>
      <c r="C3659" s="352">
        <v>169.1</v>
      </c>
      <c r="D3659" s="351">
        <f t="shared" si="60"/>
        <v>-0.71372947350600979</v>
      </c>
      <c r="E3659" s="353">
        <v>-2.3598820058997384E-3</v>
      </c>
    </row>
    <row r="3660" spans="2:5">
      <c r="B3660" s="375">
        <v>41429</v>
      </c>
      <c r="C3660" s="352">
        <v>590.70000000000005</v>
      </c>
      <c r="D3660" s="351">
        <f t="shared" si="60"/>
        <v>0.87196957692917132</v>
      </c>
      <c r="E3660" s="353">
        <v>-2.3644654619151785E-3</v>
      </c>
    </row>
    <row r="3661" spans="2:5">
      <c r="B3661" s="375">
        <v>40766</v>
      </c>
      <c r="C3661" s="352">
        <v>315.55</v>
      </c>
      <c r="D3661" s="351">
        <f t="shared" si="60"/>
        <v>-0.48240793898138273</v>
      </c>
      <c r="E3661" s="353">
        <v>-2.3711666139740752E-3</v>
      </c>
    </row>
    <row r="3662" spans="2:5">
      <c r="B3662" s="375">
        <v>41555</v>
      </c>
      <c r="C3662" s="352">
        <v>609.65</v>
      </c>
      <c r="D3662" s="351">
        <f t="shared" si="60"/>
        <v>-0.44224875348794657</v>
      </c>
      <c r="E3662" s="353">
        <v>-2.3727704140076018E-3</v>
      </c>
    </row>
    <row r="3663" spans="2:5">
      <c r="B3663" s="375">
        <v>42906</v>
      </c>
      <c r="C3663" s="352">
        <v>1093.05</v>
      </c>
      <c r="D3663" s="351">
        <f t="shared" si="60"/>
        <v>3.1958082223331159</v>
      </c>
      <c r="E3663" s="353">
        <v>-2.3730205813901669E-3</v>
      </c>
    </row>
    <row r="3664" spans="2:5">
      <c r="B3664" s="375">
        <v>36686</v>
      </c>
      <c r="C3664" s="352">
        <v>260.51</v>
      </c>
      <c r="D3664" s="351">
        <f t="shared" si="60"/>
        <v>-0.69720462602429245</v>
      </c>
      <c r="E3664" s="353">
        <v>-2.3742963274997302E-3</v>
      </c>
    </row>
    <row r="3665" spans="2:5">
      <c r="B3665" s="375">
        <v>42759</v>
      </c>
      <c r="C3665" s="352">
        <v>860.35</v>
      </c>
      <c r="D3665" s="351">
        <f t="shared" si="60"/>
        <v>3.1027658559847406</v>
      </c>
      <c r="E3665" s="353">
        <v>-2.3770871985157173E-3</v>
      </c>
    </row>
    <row r="3666" spans="2:5">
      <c r="B3666" s="375">
        <v>37228</v>
      </c>
      <c r="C3666" s="352">
        <v>209.7</v>
      </c>
      <c r="D3666" s="351">
        <f t="shared" si="60"/>
        <v>-0.87591348856475038</v>
      </c>
      <c r="E3666" s="353">
        <v>-2.3786869647954329E-3</v>
      </c>
    </row>
    <row r="3667" spans="2:5">
      <c r="B3667" s="375">
        <v>43425</v>
      </c>
      <c r="C3667" s="352">
        <v>1689.95</v>
      </c>
      <c r="D3667" s="351">
        <f t="shared" si="60"/>
        <v>1.0789149956944275</v>
      </c>
      <c r="E3667" s="353">
        <v>-2.3907910271546368E-3</v>
      </c>
    </row>
    <row r="3668" spans="2:5">
      <c r="B3668" s="375">
        <v>42290</v>
      </c>
      <c r="C3668" s="352">
        <v>812.9</v>
      </c>
      <c r="D3668" s="351">
        <f t="shared" si="60"/>
        <v>-0.67493751874437669</v>
      </c>
      <c r="E3668" s="353">
        <v>-2.3930784807020254E-3</v>
      </c>
    </row>
    <row r="3669" spans="2:5">
      <c r="B3669" s="375">
        <v>45051</v>
      </c>
      <c r="C3669" s="352">
        <v>2500.75</v>
      </c>
      <c r="D3669" s="351">
        <f t="shared" si="60"/>
        <v>8.2380864425563356</v>
      </c>
      <c r="E3669" s="353">
        <v>-2.3935374488880026E-3</v>
      </c>
    </row>
    <row r="3670" spans="2:5">
      <c r="B3670" s="375">
        <v>40619</v>
      </c>
      <c r="C3670" s="352">
        <v>270.7</v>
      </c>
      <c r="D3670" s="351">
        <f t="shared" si="60"/>
        <v>-0.73994908497045964</v>
      </c>
      <c r="E3670" s="353">
        <v>-2.3954302561268992E-3</v>
      </c>
    </row>
    <row r="3671" spans="2:5">
      <c r="B3671" s="375">
        <v>42881</v>
      </c>
      <c r="C3671" s="352">
        <v>1040.95</v>
      </c>
      <c r="D3671" s="351">
        <f t="shared" si="60"/>
        <v>7.3409455128205137</v>
      </c>
      <c r="E3671" s="353">
        <v>-2.3958982222435192E-3</v>
      </c>
    </row>
    <row r="3672" spans="2:5">
      <c r="B3672" s="375">
        <v>38289</v>
      </c>
      <c r="C3672" s="352">
        <v>124.8</v>
      </c>
      <c r="D3672" s="351">
        <f t="shared" si="60"/>
        <v>-0.94149222943672206</v>
      </c>
      <c r="E3672" s="353">
        <v>-2.3980815347721595E-3</v>
      </c>
    </row>
    <row r="3673" spans="2:5">
      <c r="B3673" s="375">
        <v>44166</v>
      </c>
      <c r="C3673" s="352">
        <v>2133.0500000000002</v>
      </c>
      <c r="D3673" s="351">
        <f t="shared" si="60"/>
        <v>-0.16772016075539423</v>
      </c>
      <c r="E3673" s="353">
        <v>-2.4085679543539599E-3</v>
      </c>
    </row>
    <row r="3674" spans="2:5">
      <c r="B3674" s="375">
        <v>45308</v>
      </c>
      <c r="C3674" s="352">
        <v>2562.9</v>
      </c>
      <c r="D3674" s="351">
        <f t="shared" si="60"/>
        <v>0.23136425877435329</v>
      </c>
      <c r="E3674" s="353">
        <v>-2.4132964851503709E-3</v>
      </c>
    </row>
    <row r="3675" spans="2:5">
      <c r="B3675" s="375">
        <v>43780</v>
      </c>
      <c r="C3675" s="352">
        <v>2081.35</v>
      </c>
      <c r="D3675" s="351">
        <f t="shared" si="60"/>
        <v>0.18961476909007774</v>
      </c>
      <c r="E3675" s="353">
        <v>-2.4204371165645043E-3</v>
      </c>
    </row>
    <row r="3676" spans="2:5">
      <c r="B3676" s="375">
        <v>43609</v>
      </c>
      <c r="C3676" s="352">
        <v>1749.6</v>
      </c>
      <c r="D3676" s="351">
        <f t="shared" si="60"/>
        <v>0.89412146800909365</v>
      </c>
      <c r="E3676" s="353">
        <v>-2.423240299911623E-3</v>
      </c>
    </row>
    <row r="3677" spans="2:5">
      <c r="B3677" s="375">
        <v>42836</v>
      </c>
      <c r="C3677" s="352">
        <v>923.7</v>
      </c>
      <c r="D3677" s="351">
        <f t="shared" si="60"/>
        <v>0.5568852182706896</v>
      </c>
      <c r="E3677" s="353">
        <v>-2.4299368216426373E-3</v>
      </c>
    </row>
    <row r="3678" spans="2:5">
      <c r="B3678" s="375">
        <v>41445</v>
      </c>
      <c r="C3678" s="352">
        <v>593.29999999999995</v>
      </c>
      <c r="D3678" s="351">
        <f t="shared" si="60"/>
        <v>-0.7452992186829227</v>
      </c>
      <c r="E3678" s="353">
        <v>-2.437999159310711E-3</v>
      </c>
    </row>
    <row r="3679" spans="2:5">
      <c r="B3679" s="375">
        <v>44529</v>
      </c>
      <c r="C3679" s="352">
        <v>2329.4</v>
      </c>
      <c r="D3679" s="351">
        <f t="shared" si="60"/>
        <v>5.6656838285325514E-2</v>
      </c>
      <c r="E3679" s="353">
        <v>-2.4410089503660738E-3</v>
      </c>
    </row>
    <row r="3680" spans="2:5">
      <c r="B3680" s="375">
        <v>44046</v>
      </c>
      <c r="C3680" s="352">
        <v>2204.5</v>
      </c>
      <c r="D3680" s="351">
        <f t="shared" si="60"/>
        <v>8.8283548818546596</v>
      </c>
      <c r="E3680" s="353">
        <v>-2.4435494818770493E-3</v>
      </c>
    </row>
    <row r="3681" spans="2:5">
      <c r="B3681" s="375">
        <v>39948</v>
      </c>
      <c r="C3681" s="352">
        <v>224.3</v>
      </c>
      <c r="D3681" s="351">
        <f t="shared" si="60"/>
        <v>-0.1535849056603773</v>
      </c>
      <c r="E3681" s="353">
        <v>-2.4460751612185145E-3</v>
      </c>
    </row>
    <row r="3682" spans="2:5">
      <c r="B3682" s="375">
        <v>40176</v>
      </c>
      <c r="C3682" s="352">
        <v>265</v>
      </c>
      <c r="D3682" s="351">
        <f t="shared" si="60"/>
        <v>-0.87419890814146683</v>
      </c>
      <c r="E3682" s="353">
        <v>-2.4468285337849701E-3</v>
      </c>
    </row>
    <row r="3683" spans="2:5">
      <c r="B3683" s="375">
        <v>43991</v>
      </c>
      <c r="C3683" s="352">
        <v>2106.5</v>
      </c>
      <c r="D3683" s="351">
        <f t="shared" si="60"/>
        <v>7.0217060167555214</v>
      </c>
      <c r="E3683" s="353">
        <v>-2.4624709949329065E-3</v>
      </c>
    </row>
    <row r="3684" spans="2:5">
      <c r="B3684" s="375">
        <v>40086</v>
      </c>
      <c r="C3684" s="352">
        <v>262.60000000000002</v>
      </c>
      <c r="D3684" s="351">
        <f t="shared" si="60"/>
        <v>-0.78955803982850503</v>
      </c>
      <c r="E3684" s="353">
        <v>-2.4691358024690494E-3</v>
      </c>
    </row>
    <row r="3685" spans="2:5">
      <c r="B3685" s="375">
        <v>42992</v>
      </c>
      <c r="C3685" s="352">
        <v>1247.8499999999999</v>
      </c>
      <c r="D3685" s="351">
        <f t="shared" si="60"/>
        <v>1.2223508459483525</v>
      </c>
      <c r="E3685" s="353">
        <v>-2.4781166313602751E-3</v>
      </c>
    </row>
    <row r="3686" spans="2:5">
      <c r="B3686" s="375">
        <v>41782</v>
      </c>
      <c r="C3686" s="352">
        <v>561.5</v>
      </c>
      <c r="D3686" s="351">
        <f t="shared" si="60"/>
        <v>-0.57563390394135205</v>
      </c>
      <c r="E3686" s="353">
        <v>-2.4871202700301603E-3</v>
      </c>
    </row>
    <row r="3687" spans="2:5">
      <c r="B3687" s="375">
        <v>43154</v>
      </c>
      <c r="C3687" s="352">
        <v>1323.15</v>
      </c>
      <c r="D3687" s="351">
        <f t="shared" si="60"/>
        <v>0.43914509462693074</v>
      </c>
      <c r="E3687" s="353">
        <v>-2.487843492027558E-3</v>
      </c>
    </row>
    <row r="3688" spans="2:5">
      <c r="B3688" s="375">
        <v>42606</v>
      </c>
      <c r="C3688" s="352">
        <v>919.4</v>
      </c>
      <c r="D3688" s="351">
        <f t="shared" si="60"/>
        <v>-0.62887014087918303</v>
      </c>
      <c r="E3688" s="353">
        <v>-2.4953889551915681E-3</v>
      </c>
    </row>
    <row r="3689" spans="2:5">
      <c r="B3689" s="375">
        <v>45224</v>
      </c>
      <c r="C3689" s="352">
        <v>2477.3000000000002</v>
      </c>
      <c r="D3689" s="351">
        <f t="shared" si="60"/>
        <v>1.95779356456331</v>
      </c>
      <c r="E3689" s="353">
        <v>-2.4964767465270057E-3</v>
      </c>
    </row>
    <row r="3690" spans="2:5">
      <c r="B3690" s="375">
        <v>42439</v>
      </c>
      <c r="C3690" s="352">
        <v>837.55</v>
      </c>
      <c r="D3690" s="351">
        <f t="shared" si="60"/>
        <v>-0.49962660931385727</v>
      </c>
      <c r="E3690" s="353">
        <v>-2.501042100875392E-3</v>
      </c>
    </row>
    <row r="3691" spans="2:5">
      <c r="B3691" s="375">
        <v>43549</v>
      </c>
      <c r="C3691" s="352">
        <v>1673.85</v>
      </c>
      <c r="D3691" s="351">
        <f t="shared" si="60"/>
        <v>-0.3279330281859793</v>
      </c>
      <c r="E3691" s="353">
        <v>-2.5029051577724415E-3</v>
      </c>
    </row>
    <row r="3692" spans="2:5">
      <c r="B3692" s="375">
        <v>44753</v>
      </c>
      <c r="C3692" s="352">
        <v>2490.6</v>
      </c>
      <c r="D3692" s="351">
        <f t="shared" si="60"/>
        <v>0.39552866027903838</v>
      </c>
      <c r="E3692" s="353">
        <v>-2.5031539740072491E-3</v>
      </c>
    </row>
    <row r="3693" spans="2:5">
      <c r="B3693" s="375">
        <v>43649</v>
      </c>
      <c r="C3693" s="352">
        <v>1784.7</v>
      </c>
      <c r="D3693" s="351">
        <f t="shared" si="60"/>
        <v>0.95755182625863766</v>
      </c>
      <c r="E3693" s="353">
        <v>-2.5150905432595573E-3</v>
      </c>
    </row>
    <row r="3694" spans="2:5">
      <c r="B3694" s="375">
        <v>42629</v>
      </c>
      <c r="C3694" s="352">
        <v>911.7</v>
      </c>
      <c r="D3694" s="351">
        <f t="shared" si="60"/>
        <v>6.6742424242424248</v>
      </c>
      <c r="E3694" s="353">
        <v>-2.5164113785557489E-3</v>
      </c>
    </row>
    <row r="3695" spans="2:5">
      <c r="B3695" s="375">
        <v>38202</v>
      </c>
      <c r="C3695" s="352">
        <v>118.8</v>
      </c>
      <c r="D3695" s="351">
        <f t="shared" si="60"/>
        <v>-0.4992623814541623</v>
      </c>
      <c r="E3695" s="353">
        <v>-2.5188916876574068E-3</v>
      </c>
    </row>
    <row r="3696" spans="2:5">
      <c r="B3696" s="375">
        <v>39605</v>
      </c>
      <c r="C3696" s="352">
        <v>237.25</v>
      </c>
      <c r="D3696" s="351">
        <f t="shared" si="60"/>
        <v>0.20005058168942849</v>
      </c>
      <c r="E3696" s="353">
        <v>-2.5225982762244873E-3</v>
      </c>
    </row>
    <row r="3697" spans="2:5">
      <c r="B3697" s="375">
        <v>37060</v>
      </c>
      <c r="C3697" s="352">
        <v>197.7</v>
      </c>
      <c r="D3697" s="351">
        <f t="shared" si="60"/>
        <v>1.2661433274246646E-3</v>
      </c>
      <c r="E3697" s="353">
        <v>-2.5227043390514633E-3</v>
      </c>
    </row>
    <row r="3698" spans="2:5">
      <c r="B3698" s="375">
        <v>37069</v>
      </c>
      <c r="C3698" s="352">
        <v>197.45</v>
      </c>
      <c r="D3698" s="351">
        <f t="shared" si="60"/>
        <v>-0.91731401411252333</v>
      </c>
      <c r="E3698" s="353">
        <v>-2.5258903763576662E-3</v>
      </c>
    </row>
    <row r="3699" spans="2:5">
      <c r="B3699" s="375">
        <v>45336</v>
      </c>
      <c r="C3699" s="352">
        <v>2387.9499999999998</v>
      </c>
      <c r="D3699" s="351">
        <f t="shared" si="60"/>
        <v>9.0927726120033814</v>
      </c>
      <c r="E3699" s="353">
        <v>-2.5271512113618135E-3</v>
      </c>
    </row>
    <row r="3700" spans="2:5">
      <c r="B3700" s="375">
        <v>39455</v>
      </c>
      <c r="C3700" s="352">
        <v>236.6</v>
      </c>
      <c r="D3700" s="351">
        <f t="shared" si="60"/>
        <v>0.335591306802145</v>
      </c>
      <c r="E3700" s="353">
        <v>-2.5295109612141413E-3</v>
      </c>
    </row>
    <row r="3701" spans="2:5">
      <c r="B3701" s="375">
        <v>38614</v>
      </c>
      <c r="C3701" s="352">
        <v>177.15</v>
      </c>
      <c r="D3701" s="351">
        <f t="shared" si="60"/>
        <v>-0.18118788999306673</v>
      </c>
      <c r="E3701" s="353">
        <v>-2.5337837837837197E-3</v>
      </c>
    </row>
    <row r="3702" spans="2:5">
      <c r="B3702" s="375">
        <v>39444</v>
      </c>
      <c r="C3702" s="352">
        <v>216.35</v>
      </c>
      <c r="D3702" s="351">
        <f t="shared" si="60"/>
        <v>-0.87018091266388653</v>
      </c>
      <c r="E3702" s="353">
        <v>-2.5357307514984385E-3</v>
      </c>
    </row>
    <row r="3703" spans="2:5">
      <c r="B3703" s="375">
        <v>43559</v>
      </c>
      <c r="C3703" s="352">
        <v>1666.55</v>
      </c>
      <c r="D3703" s="351">
        <f t="shared" si="60"/>
        <v>-0.21800436384111871</v>
      </c>
      <c r="E3703" s="353">
        <v>-2.5436916447210919E-3</v>
      </c>
    </row>
    <row r="3704" spans="2:5">
      <c r="B3704" s="375">
        <v>44146</v>
      </c>
      <c r="C3704" s="352">
        <v>2131.15</v>
      </c>
      <c r="D3704" s="351">
        <f t="shared" si="60"/>
        <v>9.9233726294208111</v>
      </c>
      <c r="E3704" s="353">
        <v>-2.5507816156509493E-3</v>
      </c>
    </row>
    <row r="3705" spans="2:5">
      <c r="B3705" s="375">
        <v>38708</v>
      </c>
      <c r="C3705" s="352">
        <v>195.1</v>
      </c>
      <c r="D3705" s="351">
        <f t="shared" si="60"/>
        <v>-0.92801534885437043</v>
      </c>
      <c r="E3705" s="353">
        <v>-2.5562372188139061E-3</v>
      </c>
    </row>
    <row r="3706" spans="2:5">
      <c r="B3706" s="375">
        <v>44908</v>
      </c>
      <c r="C3706" s="352">
        <v>2710.3</v>
      </c>
      <c r="D3706" s="351">
        <f t="shared" si="60"/>
        <v>0.56348428035765807</v>
      </c>
      <c r="E3706" s="353">
        <v>-2.557733002116043E-3</v>
      </c>
    </row>
    <row r="3707" spans="2:5">
      <c r="B3707" s="375">
        <v>43516</v>
      </c>
      <c r="C3707" s="352">
        <v>1733.5</v>
      </c>
      <c r="D3707" s="351">
        <f t="shared" si="60"/>
        <v>5.8612705323570156</v>
      </c>
      <c r="E3707" s="353">
        <v>-2.5604879311833168E-3</v>
      </c>
    </row>
    <row r="3708" spans="2:5">
      <c r="B3708" s="375">
        <v>39034</v>
      </c>
      <c r="C3708" s="352">
        <v>252.65</v>
      </c>
      <c r="D3708" s="351">
        <f t="shared" si="60"/>
        <v>-0.78994845360824739</v>
      </c>
      <c r="E3708" s="353">
        <v>-2.5661271219897578E-3</v>
      </c>
    </row>
    <row r="3709" spans="2:5">
      <c r="B3709" s="375">
        <v>43006</v>
      </c>
      <c r="C3709" s="352">
        <v>1202.8</v>
      </c>
      <c r="D3709" s="351">
        <f t="shared" si="60"/>
        <v>0.41381134293270638</v>
      </c>
      <c r="E3709" s="353">
        <v>-2.570694087403712E-3</v>
      </c>
    </row>
    <row r="3710" spans="2:5">
      <c r="B3710" s="375">
        <v>42775</v>
      </c>
      <c r="C3710" s="352">
        <v>850.75</v>
      </c>
      <c r="D3710" s="351">
        <f t="shared" si="60"/>
        <v>2.3887671778530173</v>
      </c>
      <c r="E3710" s="353">
        <v>-2.579283662582854E-3</v>
      </c>
    </row>
    <row r="3711" spans="2:5">
      <c r="B3711" s="375">
        <v>40336</v>
      </c>
      <c r="C3711" s="352">
        <v>251.05</v>
      </c>
      <c r="D3711" s="351">
        <f t="shared" si="60"/>
        <v>0.18391888705493986</v>
      </c>
      <c r="E3711" s="353">
        <v>-2.5824394119983206E-3</v>
      </c>
    </row>
    <row r="3712" spans="2:5">
      <c r="B3712" s="375">
        <v>37169</v>
      </c>
      <c r="C3712" s="352">
        <v>212.05</v>
      </c>
      <c r="D3712" s="351">
        <f t="shared" si="60"/>
        <v>-0.91464052813783103</v>
      </c>
      <c r="E3712" s="353">
        <v>-2.5870178739415945E-3</v>
      </c>
    </row>
    <row r="3713" spans="2:5">
      <c r="B3713" s="375">
        <v>44981</v>
      </c>
      <c r="C3713" s="352">
        <v>2484.1999999999998</v>
      </c>
      <c r="D3713" s="351">
        <f t="shared" si="60"/>
        <v>-0.10260995213582595</v>
      </c>
      <c r="E3713" s="353">
        <v>-2.5896854234839389E-3</v>
      </c>
    </row>
    <row r="3714" spans="2:5">
      <c r="B3714" s="375">
        <v>44455</v>
      </c>
      <c r="C3714" s="352">
        <v>2768.25</v>
      </c>
      <c r="D3714" s="351">
        <f t="shared" si="60"/>
        <v>0.28603284476551055</v>
      </c>
      <c r="E3714" s="353">
        <v>-2.5941739177430035E-3</v>
      </c>
    </row>
    <row r="3715" spans="2:5">
      <c r="B3715" s="375">
        <v>44119</v>
      </c>
      <c r="C3715" s="352">
        <v>2152.5500000000002</v>
      </c>
      <c r="D3715" s="351">
        <f t="shared" si="60"/>
        <v>-0.22514398848092146</v>
      </c>
      <c r="E3715" s="353">
        <v>-2.5948150035909963E-3</v>
      </c>
    </row>
    <row r="3716" spans="2:5">
      <c r="B3716" s="375">
        <v>45534</v>
      </c>
      <c r="C3716" s="352">
        <v>2778</v>
      </c>
      <c r="D3716" s="351">
        <f t="shared" si="60"/>
        <v>15.20297462817148</v>
      </c>
      <c r="E3716" s="353">
        <v>-2.6029979355533615E-3</v>
      </c>
    </row>
    <row r="3717" spans="2:5">
      <c r="B3717" s="375">
        <v>37673</v>
      </c>
      <c r="C3717" s="352">
        <v>171.45</v>
      </c>
      <c r="D3717" s="351">
        <f t="shared" si="60"/>
        <v>-0.24388092613009929</v>
      </c>
      <c r="E3717" s="353">
        <v>-2.6178010471205179E-3</v>
      </c>
    </row>
    <row r="3718" spans="2:5">
      <c r="B3718" s="375">
        <v>37181</v>
      </c>
      <c r="C3718" s="352">
        <v>226.75</v>
      </c>
      <c r="D3718" s="351">
        <f t="shared" si="60"/>
        <v>0.33894301741954536</v>
      </c>
      <c r="E3718" s="353">
        <v>-2.6391027050802476E-3</v>
      </c>
    </row>
    <row r="3719" spans="2:5">
      <c r="B3719" s="375">
        <v>37680</v>
      </c>
      <c r="C3719" s="352">
        <v>169.35</v>
      </c>
      <c r="D3719" s="351">
        <f t="shared" si="60"/>
        <v>-0.72689888727624574</v>
      </c>
      <c r="E3719" s="353">
        <v>-2.65017667844533E-3</v>
      </c>
    </row>
    <row r="3720" spans="2:5">
      <c r="B3720" s="375">
        <v>41533</v>
      </c>
      <c r="C3720" s="352">
        <v>620.1</v>
      </c>
      <c r="D3720" s="351">
        <f t="shared" si="60"/>
        <v>0.10024840312278212</v>
      </c>
      <c r="E3720" s="353">
        <v>-2.6537997587454398E-3</v>
      </c>
    </row>
    <row r="3721" spans="2:5">
      <c r="B3721" s="375">
        <v>41634</v>
      </c>
      <c r="C3721" s="352">
        <v>563.6</v>
      </c>
      <c r="D3721" s="351">
        <f t="shared" ref="D3721:D3784" si="61">(C3721-C3722)/C3722</f>
        <v>1.7746228926357184E-4</v>
      </c>
      <c r="E3721" s="353">
        <v>-2.654397451778446E-3</v>
      </c>
    </row>
    <row r="3722" spans="2:5">
      <c r="B3722" s="375">
        <v>41645</v>
      </c>
      <c r="C3722" s="352">
        <v>563.5</v>
      </c>
      <c r="D3722" s="351">
        <f t="shared" si="61"/>
        <v>-0.79444809221565627</v>
      </c>
      <c r="E3722" s="353">
        <v>-2.6548672566371681E-3</v>
      </c>
    </row>
    <row r="3723" spans="2:5">
      <c r="B3723" s="375">
        <v>45517</v>
      </c>
      <c r="C3723" s="352">
        <v>2741.4</v>
      </c>
      <c r="D3723" s="351">
        <f t="shared" si="61"/>
        <v>0.10725609386675292</v>
      </c>
      <c r="E3723" s="353">
        <v>-2.6558009240730991E-3</v>
      </c>
    </row>
    <row r="3724" spans="2:5">
      <c r="B3724" s="375">
        <v>45194</v>
      </c>
      <c r="C3724" s="352">
        <v>2475.85</v>
      </c>
      <c r="D3724" s="351">
        <f t="shared" si="61"/>
        <v>11.018689320388349</v>
      </c>
      <c r="E3724" s="353">
        <v>-2.6586638200164795E-3</v>
      </c>
    </row>
    <row r="3725" spans="2:5">
      <c r="B3725" s="375">
        <v>39421</v>
      </c>
      <c r="C3725" s="352">
        <v>206</v>
      </c>
      <c r="D3725" s="351">
        <f t="shared" si="61"/>
        <v>-0.9230223085833863</v>
      </c>
      <c r="E3725" s="353">
        <v>-2.6627935124667701E-3</v>
      </c>
    </row>
    <row r="3726" spans="2:5">
      <c r="B3726" s="375">
        <v>45097</v>
      </c>
      <c r="C3726" s="352">
        <v>2676.1</v>
      </c>
      <c r="D3726" s="351">
        <f t="shared" si="61"/>
        <v>13.30304649919829</v>
      </c>
      <c r="E3726" s="353">
        <v>-2.6646790272990182E-3</v>
      </c>
    </row>
    <row r="3727" spans="2:5">
      <c r="B3727" s="375">
        <v>38701</v>
      </c>
      <c r="C3727" s="352">
        <v>187.1</v>
      </c>
      <c r="D3727" s="351">
        <f t="shared" si="61"/>
        <v>-0.16267621391810247</v>
      </c>
      <c r="E3727" s="353">
        <v>-2.6652452025586353E-3</v>
      </c>
    </row>
    <row r="3728" spans="2:5">
      <c r="B3728" s="375">
        <v>38939</v>
      </c>
      <c r="C3728" s="352">
        <v>223.45</v>
      </c>
      <c r="D3728" s="351">
        <f t="shared" si="61"/>
        <v>-0.92446675455498095</v>
      </c>
      <c r="E3728" s="353">
        <v>-2.67797366659238E-3</v>
      </c>
    </row>
    <row r="3729" spans="2:5">
      <c r="B3729" s="375">
        <v>45565</v>
      </c>
      <c r="C3729" s="352">
        <v>2958.3</v>
      </c>
      <c r="D3729" s="351">
        <f t="shared" si="61"/>
        <v>0.26293545081967218</v>
      </c>
      <c r="E3729" s="353">
        <v>-2.680151706700318E-3</v>
      </c>
    </row>
    <row r="3730" spans="2:5">
      <c r="B3730" s="375">
        <v>44404</v>
      </c>
      <c r="C3730" s="352">
        <v>2342.4</v>
      </c>
      <c r="D3730" s="351">
        <f t="shared" si="61"/>
        <v>0.28841340997222309</v>
      </c>
      <c r="E3730" s="353">
        <v>-2.682334908672767E-3</v>
      </c>
    </row>
    <row r="3731" spans="2:5">
      <c r="B3731" s="375">
        <v>43633</v>
      </c>
      <c r="C3731" s="352">
        <v>1818.05</v>
      </c>
      <c r="D3731" s="351">
        <f t="shared" si="61"/>
        <v>1.1314848467084822</v>
      </c>
      <c r="E3731" s="353">
        <v>-2.6879508488988129E-3</v>
      </c>
    </row>
    <row r="3732" spans="2:5">
      <c r="B3732" s="375">
        <v>42774</v>
      </c>
      <c r="C3732" s="352">
        <v>852.95</v>
      </c>
      <c r="D3732" s="351">
        <f t="shared" si="61"/>
        <v>4.7206875383671021E-2</v>
      </c>
      <c r="E3732" s="353">
        <v>-2.6892721426482954E-3</v>
      </c>
    </row>
    <row r="3733" spans="2:5">
      <c r="B3733" s="375">
        <v>42167</v>
      </c>
      <c r="C3733" s="352">
        <v>814.5</v>
      </c>
      <c r="D3733" s="351">
        <f t="shared" si="61"/>
        <v>-0.63224670399133109</v>
      </c>
      <c r="E3733" s="353">
        <v>-2.6937676013224507E-3</v>
      </c>
    </row>
    <row r="3734" spans="2:5">
      <c r="B3734" s="375">
        <v>45400</v>
      </c>
      <c r="C3734" s="352">
        <v>2214.8000000000002</v>
      </c>
      <c r="D3734" s="351">
        <f t="shared" si="61"/>
        <v>1.4033421952145844</v>
      </c>
      <c r="E3734" s="353">
        <v>-2.7017291066282418E-3</v>
      </c>
    </row>
    <row r="3735" spans="2:5">
      <c r="B3735" s="375">
        <v>42019</v>
      </c>
      <c r="C3735" s="352">
        <v>921.55</v>
      </c>
      <c r="D3735" s="351">
        <f t="shared" si="61"/>
        <v>1.948488241881299</v>
      </c>
      <c r="E3735" s="353">
        <v>-2.7054813051241816E-3</v>
      </c>
    </row>
    <row r="3736" spans="2:5">
      <c r="B3736" s="375">
        <v>40703</v>
      </c>
      <c r="C3736" s="352">
        <v>312.55</v>
      </c>
      <c r="D3736" s="351">
        <f t="shared" si="61"/>
        <v>1.4332425068119894</v>
      </c>
      <c r="E3736" s="353">
        <v>-2.7121888959794702E-3</v>
      </c>
    </row>
    <row r="3737" spans="2:5">
      <c r="B3737" s="375">
        <v>38271</v>
      </c>
      <c r="C3737" s="352">
        <v>128.44999999999999</v>
      </c>
      <c r="D3737" s="351">
        <f t="shared" si="61"/>
        <v>-0.56152927120669061</v>
      </c>
      <c r="E3737" s="353">
        <v>-2.7173913043480025E-3</v>
      </c>
    </row>
    <row r="3738" spans="2:5">
      <c r="B3738" s="375">
        <v>38841</v>
      </c>
      <c r="C3738" s="352">
        <v>292.95</v>
      </c>
      <c r="D3738" s="351">
        <f t="shared" si="61"/>
        <v>-0.88561332266062753</v>
      </c>
      <c r="E3738" s="353">
        <v>-2.7234042553191877E-3</v>
      </c>
    </row>
    <row r="3739" spans="2:5">
      <c r="B3739" s="375">
        <v>44925</v>
      </c>
      <c r="C3739" s="352">
        <v>2561.0500000000002</v>
      </c>
      <c r="D3739" s="351">
        <f t="shared" si="61"/>
        <v>0.63144986622499699</v>
      </c>
      <c r="E3739" s="353">
        <v>-2.7258036253188216E-3</v>
      </c>
    </row>
    <row r="3740" spans="2:5">
      <c r="B3740" s="375">
        <v>43237</v>
      </c>
      <c r="C3740" s="352">
        <v>1569.8</v>
      </c>
      <c r="D3740" s="351">
        <f t="shared" si="61"/>
        <v>6.8313793963581944</v>
      </c>
      <c r="E3740" s="353">
        <v>-2.7317197128517595E-3</v>
      </c>
    </row>
    <row r="3741" spans="2:5">
      <c r="B3741" s="375">
        <v>39127</v>
      </c>
      <c r="C3741" s="352">
        <v>200.45</v>
      </c>
      <c r="D3741" s="351">
        <f t="shared" si="61"/>
        <v>-0.92793327221413302</v>
      </c>
      <c r="E3741" s="353">
        <v>-2.7363184079602556E-3</v>
      </c>
    </row>
    <row r="3742" spans="2:5">
      <c r="B3742" s="375">
        <v>45580</v>
      </c>
      <c r="C3742" s="352">
        <v>2781.45</v>
      </c>
      <c r="D3742" s="351">
        <f t="shared" si="61"/>
        <v>3.9452395768512751</v>
      </c>
      <c r="E3742" s="353">
        <v>-2.7428202646015169E-3</v>
      </c>
    </row>
    <row r="3743" spans="2:5">
      <c r="B3743" s="375">
        <v>41681</v>
      </c>
      <c r="C3743" s="352">
        <v>562.45000000000005</v>
      </c>
      <c r="D3743" s="351">
        <f t="shared" si="61"/>
        <v>-0.32535684298908479</v>
      </c>
      <c r="E3743" s="353">
        <v>-2.7482269503545293E-3</v>
      </c>
    </row>
    <row r="3744" spans="2:5">
      <c r="B3744" s="375">
        <v>42711</v>
      </c>
      <c r="C3744" s="352">
        <v>833.7</v>
      </c>
      <c r="D3744" s="351">
        <f t="shared" si="61"/>
        <v>1.192793266701736</v>
      </c>
      <c r="E3744" s="353">
        <v>-2.7511961722487496E-3</v>
      </c>
    </row>
    <row r="3745" spans="2:5">
      <c r="B3745" s="375">
        <v>40968</v>
      </c>
      <c r="C3745" s="352">
        <v>380.2</v>
      </c>
      <c r="D3745" s="351">
        <f t="shared" si="61"/>
        <v>-0.75849583942069487</v>
      </c>
      <c r="E3745" s="353">
        <v>-2.7540983606557674E-3</v>
      </c>
    </row>
    <row r="3746" spans="2:5">
      <c r="B3746" s="375">
        <v>43242</v>
      </c>
      <c r="C3746" s="352">
        <v>1574.3</v>
      </c>
      <c r="D3746" s="351">
        <f t="shared" si="61"/>
        <v>0.1921547839915187</v>
      </c>
      <c r="E3746" s="353">
        <v>-2.755518956070146E-3</v>
      </c>
    </row>
    <row r="3747" spans="2:5">
      <c r="B3747" s="375">
        <v>43172</v>
      </c>
      <c r="C3747" s="352">
        <v>1320.55</v>
      </c>
      <c r="D3747" s="351">
        <f t="shared" si="61"/>
        <v>0.78356293895191786</v>
      </c>
      <c r="E3747" s="353">
        <v>-2.7563812112974557E-3</v>
      </c>
    </row>
    <row r="3748" spans="2:5">
      <c r="B3748" s="375">
        <v>41883</v>
      </c>
      <c r="C3748" s="352">
        <v>740.4</v>
      </c>
      <c r="D3748" s="351">
        <f t="shared" si="61"/>
        <v>-0.43777052167970237</v>
      </c>
      <c r="E3748" s="353">
        <v>-2.7611286955351445E-3</v>
      </c>
    </row>
    <row r="3749" spans="2:5">
      <c r="B3749" s="375">
        <v>43173</v>
      </c>
      <c r="C3749" s="352">
        <v>1316.9</v>
      </c>
      <c r="D3749" s="351">
        <f t="shared" si="61"/>
        <v>2.0480268487443585</v>
      </c>
      <c r="E3749" s="353">
        <v>-2.7639998485478501E-3</v>
      </c>
    </row>
    <row r="3750" spans="2:5">
      <c r="B3750" s="375">
        <v>41040</v>
      </c>
      <c r="C3750" s="352">
        <v>432.05</v>
      </c>
      <c r="D3750" s="351">
        <f t="shared" si="61"/>
        <v>-0.83424449943411783</v>
      </c>
      <c r="E3750" s="353">
        <v>-2.7697634160415204E-3</v>
      </c>
    </row>
    <row r="3751" spans="2:5">
      <c r="B3751" s="375">
        <v>45294</v>
      </c>
      <c r="C3751" s="352">
        <v>2606.5500000000002</v>
      </c>
      <c r="D3751" s="351">
        <f t="shared" si="61"/>
        <v>11.084144645340753</v>
      </c>
      <c r="E3751" s="353">
        <v>-2.7737393832733947E-3</v>
      </c>
    </row>
    <row r="3752" spans="2:5">
      <c r="B3752" s="375">
        <v>39503</v>
      </c>
      <c r="C3752" s="352">
        <v>215.7</v>
      </c>
      <c r="D3752" s="351">
        <f t="shared" si="61"/>
        <v>-0.33312722213634255</v>
      </c>
      <c r="E3752" s="353">
        <v>-2.7739251040222964E-3</v>
      </c>
    </row>
    <row r="3753" spans="2:5">
      <c r="B3753" s="375">
        <v>40721</v>
      </c>
      <c r="C3753" s="352">
        <v>323.45</v>
      </c>
      <c r="D3753" s="351">
        <f t="shared" si="61"/>
        <v>0.20780433159073927</v>
      </c>
      <c r="E3753" s="353">
        <v>-2.7747803298906553E-3</v>
      </c>
    </row>
    <row r="3754" spans="2:5">
      <c r="B3754" s="375">
        <v>38804</v>
      </c>
      <c r="C3754" s="352">
        <v>267.8</v>
      </c>
      <c r="D3754" s="351">
        <f t="shared" si="61"/>
        <v>-0.68625153769550706</v>
      </c>
      <c r="E3754" s="353">
        <v>-2.792776019363247E-3</v>
      </c>
    </row>
    <row r="3755" spans="2:5">
      <c r="B3755" s="375">
        <v>42765</v>
      </c>
      <c r="C3755" s="352">
        <v>853.55</v>
      </c>
      <c r="D3755" s="351">
        <f t="shared" si="61"/>
        <v>3.0007030700726505</v>
      </c>
      <c r="E3755" s="353">
        <v>-2.8039020970852162E-3</v>
      </c>
    </row>
    <row r="3756" spans="2:5">
      <c r="B3756" s="375">
        <v>39335</v>
      </c>
      <c r="C3756" s="352">
        <v>213.35</v>
      </c>
      <c r="D3756" s="351">
        <f t="shared" si="61"/>
        <v>-0.9171922606687497</v>
      </c>
      <c r="E3756" s="353">
        <v>-2.804393549894809E-3</v>
      </c>
    </row>
    <row r="3757" spans="2:5">
      <c r="B3757" s="375">
        <v>44932</v>
      </c>
      <c r="C3757" s="352">
        <v>2576.4499999999998</v>
      </c>
      <c r="D3757" s="351">
        <f t="shared" si="61"/>
        <v>17.201695513952664</v>
      </c>
      <c r="E3757" s="353">
        <v>-2.8060533343654452E-3</v>
      </c>
    </row>
    <row r="3758" spans="2:5">
      <c r="B3758" s="375">
        <v>38121</v>
      </c>
      <c r="C3758" s="352">
        <v>141.55000000000001</v>
      </c>
      <c r="D3758" s="351">
        <f t="shared" si="61"/>
        <v>-0.79368896662294119</v>
      </c>
      <c r="E3758" s="353">
        <v>-2.8178936245155145E-3</v>
      </c>
    </row>
    <row r="3759" spans="2:5">
      <c r="B3759" s="375">
        <v>41474</v>
      </c>
      <c r="C3759" s="352">
        <v>686.1</v>
      </c>
      <c r="D3759" s="351">
        <f t="shared" si="61"/>
        <v>3.3369152970922888</v>
      </c>
      <c r="E3759" s="353">
        <v>-2.8340963592761166E-3</v>
      </c>
    </row>
    <row r="3760" spans="2:5">
      <c r="B3760" s="375">
        <v>38544</v>
      </c>
      <c r="C3760" s="352">
        <v>158.19999999999999</v>
      </c>
      <c r="D3760" s="351">
        <f t="shared" si="61"/>
        <v>-0.3065965373657682</v>
      </c>
      <c r="E3760" s="353">
        <v>-2.8364323983612796E-3</v>
      </c>
    </row>
    <row r="3761" spans="2:5">
      <c r="B3761" s="375">
        <v>38931</v>
      </c>
      <c r="C3761" s="352">
        <v>228.15</v>
      </c>
      <c r="D3761" s="351">
        <f t="shared" si="61"/>
        <v>-0.89822229161555101</v>
      </c>
      <c r="E3761" s="353">
        <v>-2.8409090909091157E-3</v>
      </c>
    </row>
    <row r="3762" spans="2:5">
      <c r="B3762" s="375">
        <v>45709</v>
      </c>
      <c r="C3762" s="352">
        <v>2241.65</v>
      </c>
      <c r="D3762" s="351">
        <f t="shared" si="61"/>
        <v>-0.15178976842742548</v>
      </c>
      <c r="E3762" s="353">
        <v>-2.846911767976731E-3</v>
      </c>
    </row>
    <row r="3763" spans="2:5">
      <c r="B3763" s="375">
        <v>44783</v>
      </c>
      <c r="C3763" s="352">
        <v>2642.8</v>
      </c>
      <c r="D3763" s="351">
        <f t="shared" si="61"/>
        <v>1.0145595914167018</v>
      </c>
      <c r="E3763" s="353">
        <v>-2.8486803629708254E-3</v>
      </c>
    </row>
    <row r="3764" spans="2:5">
      <c r="B3764" s="375">
        <v>43181</v>
      </c>
      <c r="C3764" s="352">
        <v>1311.85</v>
      </c>
      <c r="D3764" s="351">
        <f t="shared" si="61"/>
        <v>2.9305610043154108E-2</v>
      </c>
      <c r="E3764" s="353">
        <v>-2.8504104591061115E-3</v>
      </c>
    </row>
    <row r="3765" spans="2:5">
      <c r="B3765" s="375">
        <v>43059</v>
      </c>
      <c r="C3765" s="352">
        <v>1274.5</v>
      </c>
      <c r="D3765" s="351">
        <f t="shared" si="61"/>
        <v>2.0618618618618618</v>
      </c>
      <c r="E3765" s="353">
        <v>-2.8556898642570047E-3</v>
      </c>
    </row>
    <row r="3766" spans="2:5">
      <c r="B3766" s="375">
        <v>41058</v>
      </c>
      <c r="C3766" s="352">
        <v>416.25</v>
      </c>
      <c r="D3766" s="351">
        <f t="shared" si="61"/>
        <v>0.72039677619342846</v>
      </c>
      <c r="E3766" s="353">
        <v>-2.8745957599712268E-3</v>
      </c>
    </row>
    <row r="3767" spans="2:5">
      <c r="B3767" s="375">
        <v>40296</v>
      </c>
      <c r="C3767" s="352">
        <v>241.95</v>
      </c>
      <c r="D3767" s="351">
        <f t="shared" si="61"/>
        <v>-0.71903849503570816</v>
      </c>
      <c r="E3767" s="353">
        <v>-2.8848135174119804E-3</v>
      </c>
    </row>
    <row r="3768" spans="2:5">
      <c r="B3768" s="375">
        <v>42458</v>
      </c>
      <c r="C3768" s="352">
        <v>861.15</v>
      </c>
      <c r="D3768" s="351">
        <f t="shared" si="61"/>
        <v>-0.4895376407824541</v>
      </c>
      <c r="E3768" s="353">
        <v>-2.8946911364557404E-3</v>
      </c>
    </row>
    <row r="3769" spans="2:5">
      <c r="B3769" s="375">
        <v>43291</v>
      </c>
      <c r="C3769" s="352">
        <v>1687</v>
      </c>
      <c r="D3769" s="351">
        <f t="shared" si="61"/>
        <v>0.3257888325670949</v>
      </c>
      <c r="E3769" s="353">
        <v>-2.8961522548614522E-3</v>
      </c>
    </row>
    <row r="3770" spans="2:5">
      <c r="B3770" s="375">
        <v>43069</v>
      </c>
      <c r="C3770" s="352">
        <v>1272.45</v>
      </c>
      <c r="D3770" s="351">
        <f t="shared" si="61"/>
        <v>-0.46751616345489927</v>
      </c>
      <c r="E3770" s="353">
        <v>-2.899345688202833E-3</v>
      </c>
    </row>
    <row r="3771" spans="2:5">
      <c r="B3771" s="375">
        <v>44497</v>
      </c>
      <c r="C3771" s="352">
        <v>2389.65</v>
      </c>
      <c r="D3771" s="351">
        <f t="shared" si="61"/>
        <v>0.1449344800325803</v>
      </c>
      <c r="E3771" s="353">
        <v>-2.8999415839104643E-3</v>
      </c>
    </row>
    <row r="3772" spans="2:5">
      <c r="B3772" s="375">
        <v>43797</v>
      </c>
      <c r="C3772" s="352">
        <v>2087.15</v>
      </c>
      <c r="D3772" s="351">
        <f t="shared" si="61"/>
        <v>7.7493188010899186</v>
      </c>
      <c r="E3772" s="353">
        <v>-2.9141287471634585E-3</v>
      </c>
    </row>
    <row r="3773" spans="2:5">
      <c r="B3773" s="375">
        <v>39056</v>
      </c>
      <c r="C3773" s="352">
        <v>238.55</v>
      </c>
      <c r="D3773" s="351">
        <f t="shared" si="61"/>
        <v>-0.74992137540622694</v>
      </c>
      <c r="E3773" s="353">
        <v>-2.9258098223614989E-3</v>
      </c>
    </row>
    <row r="3774" spans="2:5">
      <c r="B3774" s="375">
        <v>42860</v>
      </c>
      <c r="C3774" s="352">
        <v>953.9</v>
      </c>
      <c r="D3774" s="351">
        <f t="shared" si="61"/>
        <v>4.0915398985855349</v>
      </c>
      <c r="E3774" s="353">
        <v>-2.9267272917320665E-3</v>
      </c>
    </row>
    <row r="3775" spans="2:5">
      <c r="B3775" s="375">
        <v>37964</v>
      </c>
      <c r="C3775" s="352">
        <v>187.35</v>
      </c>
      <c r="D3775" s="351">
        <f t="shared" si="61"/>
        <v>-0.80321411690562472</v>
      </c>
      <c r="E3775" s="353">
        <v>-2.9270888770623277E-3</v>
      </c>
    </row>
    <row r="3776" spans="2:5">
      <c r="B3776" s="375">
        <v>42864</v>
      </c>
      <c r="C3776" s="352">
        <v>952.05</v>
      </c>
      <c r="D3776" s="351">
        <f t="shared" si="61"/>
        <v>0.80706083325424682</v>
      </c>
      <c r="E3776" s="353">
        <v>-2.9323977588103559E-3</v>
      </c>
    </row>
    <row r="3777" spans="2:5">
      <c r="B3777" s="375">
        <v>41178</v>
      </c>
      <c r="C3777" s="352">
        <v>526.85</v>
      </c>
      <c r="D3777" s="351">
        <f t="shared" si="61"/>
        <v>-5.8944360096454408E-2</v>
      </c>
      <c r="E3777" s="353">
        <v>-2.9333838001513145E-3</v>
      </c>
    </row>
    <row r="3778" spans="2:5">
      <c r="B3778" s="375">
        <v>41785</v>
      </c>
      <c r="C3778" s="352">
        <v>559.85</v>
      </c>
      <c r="D3778" s="351">
        <f t="shared" si="61"/>
        <v>1.0647243223308134</v>
      </c>
      <c r="E3778" s="353">
        <v>-2.938557435440743E-3</v>
      </c>
    </row>
    <row r="3779" spans="2:5">
      <c r="B3779" s="375">
        <v>40574</v>
      </c>
      <c r="C3779" s="352">
        <v>271.14999999999998</v>
      </c>
      <c r="D3779" s="351">
        <f t="shared" si="61"/>
        <v>1.0025849335302803</v>
      </c>
      <c r="E3779" s="353">
        <v>-2.9417172274315549E-3</v>
      </c>
    </row>
    <row r="3780" spans="2:5">
      <c r="B3780" s="375">
        <v>38427</v>
      </c>
      <c r="C3780" s="352">
        <v>135.4</v>
      </c>
      <c r="D3780" s="351">
        <f t="shared" si="61"/>
        <v>-0.27223864552539639</v>
      </c>
      <c r="E3780" s="353">
        <v>-2.945508100147317E-3</v>
      </c>
    </row>
    <row r="3781" spans="2:5">
      <c r="B3781" s="375">
        <v>38734</v>
      </c>
      <c r="C3781" s="352">
        <v>186.05</v>
      </c>
      <c r="D3781" s="351">
        <f t="shared" si="61"/>
        <v>-0.84701722649344247</v>
      </c>
      <c r="E3781" s="353">
        <v>-2.9474812433010877E-3</v>
      </c>
    </row>
    <row r="3782" spans="2:5">
      <c r="B3782" s="375">
        <v>42979</v>
      </c>
      <c r="C3782" s="352">
        <v>1216.1500000000001</v>
      </c>
      <c r="D3782" s="351">
        <f t="shared" si="61"/>
        <v>5.0056790123456798</v>
      </c>
      <c r="E3782" s="353">
        <v>-2.9514244722278408E-3</v>
      </c>
    </row>
    <row r="3783" spans="2:5">
      <c r="B3783" s="375">
        <v>37376</v>
      </c>
      <c r="C3783" s="352">
        <v>202.5</v>
      </c>
      <c r="D3783" s="351">
        <f t="shared" si="61"/>
        <v>-0.91300425312540279</v>
      </c>
      <c r="E3783" s="353">
        <v>-2.9542097488921434E-3</v>
      </c>
    </row>
    <row r="3784" spans="2:5">
      <c r="B3784" s="375">
        <v>45366</v>
      </c>
      <c r="C3784" s="352">
        <v>2327.6999999999998</v>
      </c>
      <c r="D3784" s="351">
        <f t="shared" si="61"/>
        <v>3.4545019615347816</v>
      </c>
      <c r="E3784" s="353">
        <v>-2.9555384219995249E-3</v>
      </c>
    </row>
    <row r="3785" spans="2:5">
      <c r="B3785" s="375">
        <v>41150</v>
      </c>
      <c r="C3785" s="352">
        <v>522.54999999999995</v>
      </c>
      <c r="D3785" s="351">
        <f t="shared" ref="D3785:D3848" si="62">(C3785-C3786)/C3786</f>
        <v>-0.77599879972565167</v>
      </c>
      <c r="E3785" s="353">
        <v>-2.9574508681550621E-3</v>
      </c>
    </row>
    <row r="3786" spans="2:5">
      <c r="B3786" s="375">
        <v>44540</v>
      </c>
      <c r="C3786" s="352">
        <v>2332.8000000000002</v>
      </c>
      <c r="D3786" s="351">
        <f t="shared" si="62"/>
        <v>3.3481826654240452</v>
      </c>
      <c r="E3786" s="353">
        <v>-2.970402820814112E-3</v>
      </c>
    </row>
    <row r="3787" spans="2:5">
      <c r="B3787" s="375">
        <v>41246</v>
      </c>
      <c r="C3787" s="352">
        <v>536.5</v>
      </c>
      <c r="D3787" s="351">
        <f t="shared" si="62"/>
        <v>0.77855130117686078</v>
      </c>
      <c r="E3787" s="353">
        <v>-2.9734250139379719E-3</v>
      </c>
    </row>
    <row r="3788" spans="2:5">
      <c r="B3788" s="375">
        <v>40560</v>
      </c>
      <c r="C3788" s="352">
        <v>301.64999999999998</v>
      </c>
      <c r="D3788" s="351">
        <f t="shared" si="62"/>
        <v>-0.87658286111736183</v>
      </c>
      <c r="E3788" s="353">
        <v>-2.9747149231533106E-3</v>
      </c>
    </row>
    <row r="3789" spans="2:5">
      <c r="B3789" s="375">
        <v>44389</v>
      </c>
      <c r="C3789" s="352">
        <v>2444.15</v>
      </c>
      <c r="D3789" s="351">
        <f t="shared" si="62"/>
        <v>2.1742207792207795</v>
      </c>
      <c r="E3789" s="353">
        <v>-2.9778294478776755E-3</v>
      </c>
    </row>
    <row r="3790" spans="2:5">
      <c r="B3790" s="375">
        <v>41955</v>
      </c>
      <c r="C3790" s="352">
        <v>770</v>
      </c>
      <c r="D3790" s="351">
        <f t="shared" si="62"/>
        <v>-0.70685651197319832</v>
      </c>
      <c r="E3790" s="353">
        <v>-2.978117311925359E-3</v>
      </c>
    </row>
    <row r="3791" spans="2:5">
      <c r="B3791" s="375">
        <v>44795</v>
      </c>
      <c r="C3791" s="352">
        <v>2626.7</v>
      </c>
      <c r="D3791" s="351">
        <f t="shared" si="62"/>
        <v>8.8952721793181393</v>
      </c>
      <c r="E3791" s="353">
        <v>-2.9796359909663372E-3</v>
      </c>
    </row>
    <row r="3792" spans="2:5">
      <c r="B3792" s="375">
        <v>40065</v>
      </c>
      <c r="C3792" s="352">
        <v>265.45</v>
      </c>
      <c r="D3792" s="351">
        <f t="shared" si="62"/>
        <v>0.45611629182665919</v>
      </c>
      <c r="E3792" s="353">
        <v>-3.0046948356807937E-3</v>
      </c>
    </row>
    <row r="3793" spans="2:5">
      <c r="B3793" s="375">
        <v>37936</v>
      </c>
      <c r="C3793" s="352">
        <v>182.3</v>
      </c>
      <c r="D3793" s="351">
        <f t="shared" si="62"/>
        <v>-0.44832803752458761</v>
      </c>
      <c r="E3793" s="353">
        <v>-3.0079299972654251E-3</v>
      </c>
    </row>
    <row r="3794" spans="2:5">
      <c r="B3794" s="375">
        <v>40836</v>
      </c>
      <c r="C3794" s="352">
        <v>330.45</v>
      </c>
      <c r="D3794" s="351">
        <f t="shared" si="62"/>
        <v>-0.71373500238229304</v>
      </c>
      <c r="E3794" s="353">
        <v>-3.017046311660884E-3</v>
      </c>
    </row>
    <row r="3795" spans="2:5">
      <c r="B3795" s="375">
        <v>42935</v>
      </c>
      <c r="C3795" s="352">
        <v>1154.3499999999999</v>
      </c>
      <c r="D3795" s="351">
        <f t="shared" si="62"/>
        <v>0.37373557062953705</v>
      </c>
      <c r="E3795" s="353">
        <v>-3.0228440644297621E-3</v>
      </c>
    </row>
    <row r="3796" spans="2:5">
      <c r="B3796" s="375">
        <v>42670</v>
      </c>
      <c r="C3796" s="352">
        <v>840.3</v>
      </c>
      <c r="D3796" s="351">
        <f t="shared" si="62"/>
        <v>3.2611561866125758</v>
      </c>
      <c r="E3796" s="353">
        <v>-3.0254493682150656E-3</v>
      </c>
    </row>
    <row r="3797" spans="2:5">
      <c r="B3797" s="375">
        <v>38756</v>
      </c>
      <c r="C3797" s="352">
        <v>197.2</v>
      </c>
      <c r="D3797" s="351">
        <f t="shared" si="62"/>
        <v>-0.91985857395403658</v>
      </c>
      <c r="E3797" s="353">
        <v>-3.0333670374116414E-3</v>
      </c>
    </row>
    <row r="3798" spans="2:5">
      <c r="B3798" s="375">
        <v>44985</v>
      </c>
      <c r="C3798" s="352">
        <v>2460.65</v>
      </c>
      <c r="D3798" s="351">
        <f t="shared" si="62"/>
        <v>11.500127000254002</v>
      </c>
      <c r="E3798" s="353">
        <v>-3.0387132062475943E-3</v>
      </c>
    </row>
    <row r="3799" spans="2:5">
      <c r="B3799" s="375">
        <v>37070</v>
      </c>
      <c r="C3799" s="352">
        <v>196.85</v>
      </c>
      <c r="D3799" s="351">
        <f t="shared" si="62"/>
        <v>-0.91043316043316047</v>
      </c>
      <c r="E3799" s="353">
        <v>-3.0387439858191663E-3</v>
      </c>
    </row>
    <row r="3800" spans="2:5">
      <c r="B3800" s="375">
        <v>44047</v>
      </c>
      <c r="C3800" s="352">
        <v>2197.8000000000002</v>
      </c>
      <c r="D3800" s="351">
        <f t="shared" si="62"/>
        <v>18.169646750981247</v>
      </c>
      <c r="E3800" s="353">
        <v>-3.0392379224313077E-3</v>
      </c>
    </row>
    <row r="3801" spans="2:5">
      <c r="B3801" s="375">
        <v>38210</v>
      </c>
      <c r="C3801" s="352">
        <v>114.65</v>
      </c>
      <c r="D3801" s="351">
        <f t="shared" si="62"/>
        <v>-0.95133597911670442</v>
      </c>
      <c r="E3801" s="353">
        <v>-3.0434782608695157E-3</v>
      </c>
    </row>
    <row r="3802" spans="2:5">
      <c r="B3802" s="375">
        <v>44216</v>
      </c>
      <c r="C3802" s="352">
        <v>2355.9499999999998</v>
      </c>
      <c r="D3802" s="351">
        <f t="shared" si="62"/>
        <v>-3.3139081544712116E-2</v>
      </c>
      <c r="E3802" s="353">
        <v>-3.0467807798913622E-3</v>
      </c>
    </row>
    <row r="3803" spans="2:5">
      <c r="B3803" s="375">
        <v>44390</v>
      </c>
      <c r="C3803" s="352">
        <v>2436.6999999999998</v>
      </c>
      <c r="D3803" s="351">
        <f t="shared" si="62"/>
        <v>8.3252965939533095</v>
      </c>
      <c r="E3803" s="353">
        <v>-3.048094429556399E-3</v>
      </c>
    </row>
    <row r="3804" spans="2:5">
      <c r="B3804" s="375">
        <v>40169</v>
      </c>
      <c r="C3804" s="352">
        <v>261.3</v>
      </c>
      <c r="D3804" s="351">
        <f t="shared" si="62"/>
        <v>0.45652173913043481</v>
      </c>
      <c r="E3804" s="353">
        <v>-3.0522701259061858E-3</v>
      </c>
    </row>
    <row r="3805" spans="2:5">
      <c r="B3805" s="375">
        <v>37627</v>
      </c>
      <c r="C3805" s="352">
        <v>179.4</v>
      </c>
      <c r="D3805" s="351">
        <f t="shared" si="62"/>
        <v>-0.21401971522453447</v>
      </c>
      <c r="E3805" s="353">
        <v>-3.0564045568212445E-3</v>
      </c>
    </row>
    <row r="3806" spans="2:5">
      <c r="B3806" s="375">
        <v>40259</v>
      </c>
      <c r="C3806" s="352">
        <v>228.25</v>
      </c>
      <c r="D3806" s="351">
        <f t="shared" si="62"/>
        <v>-0.41579216790376244</v>
      </c>
      <c r="E3806" s="353">
        <v>-3.0574361214238421E-3</v>
      </c>
    </row>
    <row r="3807" spans="2:5">
      <c r="B3807" s="375">
        <v>40864</v>
      </c>
      <c r="C3807" s="352">
        <v>390.7</v>
      </c>
      <c r="D3807" s="351">
        <f t="shared" si="62"/>
        <v>-0.84712603200688663</v>
      </c>
      <c r="E3807" s="353">
        <v>-3.0620056136769296E-3</v>
      </c>
    </row>
    <row r="3808" spans="2:5">
      <c r="B3808" s="375">
        <v>45166</v>
      </c>
      <c r="C3808" s="352">
        <v>2555.6999999999998</v>
      </c>
      <c r="D3808" s="351">
        <f t="shared" si="62"/>
        <v>0.91898182910346893</v>
      </c>
      <c r="E3808" s="353">
        <v>-3.0621598954576126E-3</v>
      </c>
    </row>
    <row r="3809" spans="2:5">
      <c r="B3809" s="375">
        <v>43151</v>
      </c>
      <c r="C3809" s="352">
        <v>1331.8</v>
      </c>
      <c r="D3809" s="351">
        <f t="shared" si="62"/>
        <v>-0.46292973081963912</v>
      </c>
      <c r="E3809" s="353">
        <v>-3.0690919979041368E-3</v>
      </c>
    </row>
    <row r="3810" spans="2:5">
      <c r="B3810" s="375">
        <v>45457</v>
      </c>
      <c r="C3810" s="352">
        <v>2479.75</v>
      </c>
      <c r="D3810" s="351">
        <f t="shared" si="62"/>
        <v>0.13471526300134995</v>
      </c>
      <c r="E3810" s="353">
        <v>-3.0755005226341123E-3</v>
      </c>
    </row>
    <row r="3811" spans="2:5">
      <c r="B3811" s="375">
        <v>44148</v>
      </c>
      <c r="C3811" s="352">
        <v>2185.35</v>
      </c>
      <c r="D3811" s="351">
        <f t="shared" si="62"/>
        <v>1.5190579053724394E-2</v>
      </c>
      <c r="E3811" s="353">
        <v>-3.0792390858081294E-3</v>
      </c>
    </row>
    <row r="3812" spans="2:5">
      <c r="B3812" s="375">
        <v>43872</v>
      </c>
      <c r="C3812" s="352">
        <v>2152.65</v>
      </c>
      <c r="D3812" s="351">
        <f t="shared" si="62"/>
        <v>-0.12294247066492829</v>
      </c>
      <c r="E3812" s="353">
        <v>-3.079701755198486E-3</v>
      </c>
    </row>
    <row r="3813" spans="2:5">
      <c r="B3813" s="375">
        <v>44299</v>
      </c>
      <c r="C3813" s="352">
        <v>2454.4</v>
      </c>
      <c r="D3813" s="351">
        <f t="shared" si="62"/>
        <v>-3.6829196507407007E-2</v>
      </c>
      <c r="E3813" s="353">
        <v>-3.0869212022745364E-3</v>
      </c>
    </row>
    <row r="3814" spans="2:5">
      <c r="B3814" s="375">
        <v>45217</v>
      </c>
      <c r="C3814" s="352">
        <v>2548.25</v>
      </c>
      <c r="D3814" s="351">
        <f t="shared" si="62"/>
        <v>13.372532430908064</v>
      </c>
      <c r="E3814" s="353">
        <v>-3.0905854507756159E-3</v>
      </c>
    </row>
    <row r="3815" spans="2:5">
      <c r="B3815" s="375">
        <v>37804</v>
      </c>
      <c r="C3815" s="352">
        <v>177.3</v>
      </c>
      <c r="D3815" s="351">
        <f t="shared" si="62"/>
        <v>-0.92935692087018884</v>
      </c>
      <c r="E3815" s="353">
        <v>-3.0924936744446611E-3</v>
      </c>
    </row>
    <row r="3816" spans="2:5">
      <c r="B3816" s="375">
        <v>45855</v>
      </c>
      <c r="C3816" s="352">
        <v>2509.8000000000002</v>
      </c>
      <c r="D3816" s="351">
        <f t="shared" si="62"/>
        <v>10.152188402577204</v>
      </c>
      <c r="E3816" s="353">
        <v>-3.0981887511915026E-3</v>
      </c>
    </row>
    <row r="3817" spans="2:5">
      <c r="B3817" s="375">
        <v>37355</v>
      </c>
      <c r="C3817" s="352">
        <v>225.05</v>
      </c>
      <c r="D3817" s="351">
        <f t="shared" si="62"/>
        <v>-0.87241340212030161</v>
      </c>
      <c r="E3817" s="353">
        <v>-3.1007751937983993E-3</v>
      </c>
    </row>
    <row r="3818" spans="2:5">
      <c r="B3818" s="375">
        <v>43479</v>
      </c>
      <c r="C3818" s="352">
        <v>1763.9</v>
      </c>
      <c r="D3818" s="351">
        <f t="shared" si="62"/>
        <v>14.728042799821667</v>
      </c>
      <c r="E3818" s="353">
        <v>-3.1083983271165366E-3</v>
      </c>
    </row>
    <row r="3819" spans="2:5">
      <c r="B3819" s="375">
        <v>38232</v>
      </c>
      <c r="C3819" s="352">
        <v>112.15</v>
      </c>
      <c r="D3819" s="351">
        <f t="shared" si="62"/>
        <v>-0.9154510158694259</v>
      </c>
      <c r="E3819" s="353">
        <v>-3.1111111111110606E-3</v>
      </c>
    </row>
    <row r="3820" spans="2:5">
      <c r="B3820" s="375">
        <v>43153</v>
      </c>
      <c r="C3820" s="352">
        <v>1326.45</v>
      </c>
      <c r="D3820" s="351">
        <f t="shared" si="62"/>
        <v>-0.44991394861799405</v>
      </c>
      <c r="E3820" s="353">
        <v>-3.1188937321508072E-3</v>
      </c>
    </row>
    <row r="3821" spans="2:5">
      <c r="B3821" s="375">
        <v>44503</v>
      </c>
      <c r="C3821" s="352">
        <v>2411.35</v>
      </c>
      <c r="D3821" s="351">
        <f t="shared" si="62"/>
        <v>-9.5585477458555224E-2</v>
      </c>
      <c r="E3821" s="353">
        <v>-3.1212534623176573E-3</v>
      </c>
    </row>
    <row r="3822" spans="2:5">
      <c r="B3822" s="375">
        <v>44916</v>
      </c>
      <c r="C3822" s="352">
        <v>2666.2</v>
      </c>
      <c r="D3822" s="351">
        <f t="shared" si="62"/>
        <v>15.700281866583149</v>
      </c>
      <c r="E3822" s="353">
        <v>-3.1220205268177315E-3</v>
      </c>
    </row>
    <row r="3823" spans="2:5">
      <c r="B3823" s="375">
        <v>37573</v>
      </c>
      <c r="C3823" s="352">
        <v>159.65</v>
      </c>
      <c r="D3823" s="351">
        <f t="shared" si="62"/>
        <v>-0.92856343826207566</v>
      </c>
      <c r="E3823" s="353">
        <v>-3.1220730565095223E-3</v>
      </c>
    </row>
    <row r="3824" spans="2:5">
      <c r="B3824" s="375">
        <v>44680</v>
      </c>
      <c r="C3824" s="352">
        <v>2234.85</v>
      </c>
      <c r="D3824" s="351">
        <f t="shared" si="62"/>
        <v>14.584728033472802</v>
      </c>
      <c r="E3824" s="353">
        <v>-3.1224212146218526E-3</v>
      </c>
    </row>
    <row r="3825" spans="2:5">
      <c r="B3825" s="375">
        <v>38352</v>
      </c>
      <c r="C3825" s="352">
        <v>143.4</v>
      </c>
      <c r="D3825" s="351">
        <f t="shared" si="62"/>
        <v>0.12913385826771659</v>
      </c>
      <c r="E3825" s="353">
        <v>-3.1282586027110786E-3</v>
      </c>
    </row>
    <row r="3826" spans="2:5">
      <c r="B3826" s="375">
        <v>38170</v>
      </c>
      <c r="C3826" s="352">
        <v>127</v>
      </c>
      <c r="D3826" s="351">
        <f t="shared" si="62"/>
        <v>-0.46300211416490489</v>
      </c>
      <c r="E3826" s="353">
        <v>-3.1397174254317556E-3</v>
      </c>
    </row>
    <row r="3827" spans="2:5">
      <c r="B3827" s="375">
        <v>40211</v>
      </c>
      <c r="C3827" s="352">
        <v>236.5</v>
      </c>
      <c r="D3827" s="351">
        <f t="shared" si="62"/>
        <v>-0.53047448878300574</v>
      </c>
      <c r="E3827" s="353">
        <v>-3.1612223393045311E-3</v>
      </c>
    </row>
    <row r="3828" spans="2:5">
      <c r="B3828" s="375">
        <v>41289</v>
      </c>
      <c r="C3828" s="352">
        <v>503.7</v>
      </c>
      <c r="D3828" s="351">
        <f t="shared" si="62"/>
        <v>2.2001270648030493</v>
      </c>
      <c r="E3828" s="353">
        <v>-3.1664357807243671E-3</v>
      </c>
    </row>
    <row r="3829" spans="2:5">
      <c r="B3829" s="375">
        <v>37771</v>
      </c>
      <c r="C3829" s="352">
        <v>157.4</v>
      </c>
      <c r="D3829" s="351">
        <f t="shared" si="62"/>
        <v>-0.82706147338350822</v>
      </c>
      <c r="E3829" s="353">
        <v>-3.1665611146295121E-3</v>
      </c>
    </row>
    <row r="3830" spans="2:5">
      <c r="B3830" s="375">
        <v>42635</v>
      </c>
      <c r="C3830" s="352">
        <v>910.15</v>
      </c>
      <c r="D3830" s="351">
        <f t="shared" si="62"/>
        <v>4.2808239048447927</v>
      </c>
      <c r="E3830" s="353">
        <v>-3.1761677892776707E-3</v>
      </c>
    </row>
    <row r="3831" spans="2:5">
      <c r="B3831" s="375">
        <v>36816</v>
      </c>
      <c r="C3831" s="352">
        <v>172.35</v>
      </c>
      <c r="D3831" s="351">
        <f t="shared" si="62"/>
        <v>-8.1779435269046324E-2</v>
      </c>
      <c r="E3831" s="353">
        <v>-3.1810294968190361E-3</v>
      </c>
    </row>
    <row r="3832" spans="2:5">
      <c r="B3832" s="375">
        <v>37504</v>
      </c>
      <c r="C3832" s="352">
        <v>187.7</v>
      </c>
      <c r="D3832" s="351">
        <f t="shared" si="62"/>
        <v>-0.78914850595371822</v>
      </c>
      <c r="E3832" s="353">
        <v>-3.1864046733936415E-3</v>
      </c>
    </row>
    <row r="3833" spans="2:5">
      <c r="B3833" s="375">
        <v>42556</v>
      </c>
      <c r="C3833" s="352">
        <v>890.2</v>
      </c>
      <c r="D3833" s="351">
        <f t="shared" si="62"/>
        <v>-1.6190528816930956E-2</v>
      </c>
      <c r="E3833" s="353">
        <v>-3.1913106768936893E-3</v>
      </c>
    </row>
    <row r="3834" spans="2:5">
      <c r="B3834" s="375">
        <v>42223</v>
      </c>
      <c r="C3834" s="352">
        <v>904.85</v>
      </c>
      <c r="D3834" s="351">
        <f t="shared" si="62"/>
        <v>-0.63419712160413977</v>
      </c>
      <c r="E3834" s="353">
        <v>-3.1947122004957061E-3</v>
      </c>
    </row>
    <row r="3835" spans="2:5">
      <c r="B3835" s="375">
        <v>45323</v>
      </c>
      <c r="C3835" s="352">
        <v>2473.6</v>
      </c>
      <c r="D3835" s="351">
        <f t="shared" si="62"/>
        <v>-4.1388931948535178E-2</v>
      </c>
      <c r="E3835" s="353">
        <v>-3.2036428844876277E-3</v>
      </c>
    </row>
    <row r="3836" spans="2:5">
      <c r="B3836" s="375">
        <v>44816</v>
      </c>
      <c r="C3836" s="352">
        <v>2580.4</v>
      </c>
      <c r="D3836" s="351">
        <f t="shared" si="62"/>
        <v>8.7797991282925896</v>
      </c>
      <c r="E3836" s="353">
        <v>-3.2062425155482397E-3</v>
      </c>
    </row>
    <row r="3837" spans="2:5">
      <c r="B3837" s="375">
        <v>40183</v>
      </c>
      <c r="C3837" s="352">
        <v>263.85000000000002</v>
      </c>
      <c r="D3837" s="351">
        <f t="shared" si="62"/>
        <v>-0.10513820586739019</v>
      </c>
      <c r="E3837" s="353">
        <v>-3.2111824707214431E-3</v>
      </c>
    </row>
    <row r="3838" spans="2:5">
      <c r="B3838" s="375">
        <v>40462</v>
      </c>
      <c r="C3838" s="352">
        <v>294.85000000000002</v>
      </c>
      <c r="D3838" s="351">
        <f t="shared" si="62"/>
        <v>6.0230133045667024E-2</v>
      </c>
      <c r="E3838" s="353">
        <v>-3.2116294793779194E-3</v>
      </c>
    </row>
    <row r="3839" spans="2:5">
      <c r="B3839" s="375">
        <v>36718</v>
      </c>
      <c r="C3839" s="352">
        <v>278.10000000000002</v>
      </c>
      <c r="D3839" s="351">
        <f t="shared" si="62"/>
        <v>-0.35691987513007278</v>
      </c>
      <c r="E3839" s="353">
        <v>-3.2258064516128217E-3</v>
      </c>
    </row>
    <row r="3840" spans="2:5">
      <c r="B3840" s="375">
        <v>41044</v>
      </c>
      <c r="C3840" s="352">
        <v>432.45</v>
      </c>
      <c r="D3840" s="351">
        <f t="shared" si="62"/>
        <v>-0.47963419770170262</v>
      </c>
      <c r="E3840" s="353">
        <v>-3.2269217471477102E-3</v>
      </c>
    </row>
    <row r="3841" spans="2:5">
      <c r="B3841" s="375">
        <v>42744</v>
      </c>
      <c r="C3841" s="352">
        <v>831.05</v>
      </c>
      <c r="D3841" s="351">
        <f t="shared" si="62"/>
        <v>1.573308561696857</v>
      </c>
      <c r="E3841" s="353">
        <v>-3.2383808095952571E-3</v>
      </c>
    </row>
    <row r="3842" spans="2:5">
      <c r="B3842" s="375">
        <v>40756</v>
      </c>
      <c r="C3842" s="352">
        <v>322.95</v>
      </c>
      <c r="D3842" s="351">
        <f t="shared" si="62"/>
        <v>-0.1582171249837091</v>
      </c>
      <c r="E3842" s="353">
        <v>-3.2407407407407758E-3</v>
      </c>
    </row>
    <row r="3843" spans="2:5">
      <c r="B3843" s="375">
        <v>40870</v>
      </c>
      <c r="C3843" s="352">
        <v>383.65</v>
      </c>
      <c r="D3843" s="351">
        <f t="shared" si="62"/>
        <v>-0.57466740576496678</v>
      </c>
      <c r="E3843" s="353">
        <v>-3.2475967783839959E-3</v>
      </c>
    </row>
    <row r="3844" spans="2:5">
      <c r="B3844" s="375">
        <v>42817</v>
      </c>
      <c r="C3844" s="352">
        <v>902</v>
      </c>
      <c r="D3844" s="351">
        <f t="shared" si="62"/>
        <v>2.7050729102485107</v>
      </c>
      <c r="E3844" s="353">
        <v>-3.2598486104205154E-3</v>
      </c>
    </row>
    <row r="3845" spans="2:5">
      <c r="B3845" s="375">
        <v>38782</v>
      </c>
      <c r="C3845" s="352">
        <v>243.45</v>
      </c>
      <c r="D3845" s="351">
        <f t="shared" si="62"/>
        <v>-0.89803354903562238</v>
      </c>
      <c r="E3845" s="353">
        <v>-3.2753326509724111E-3</v>
      </c>
    </row>
    <row r="3846" spans="2:5">
      <c r="B3846" s="375">
        <v>44197</v>
      </c>
      <c r="C3846" s="352">
        <v>2387.5500000000002</v>
      </c>
      <c r="D3846" s="351">
        <f t="shared" si="62"/>
        <v>8.8172286184210549</v>
      </c>
      <c r="E3846" s="353">
        <v>-3.2771144693996448E-3</v>
      </c>
    </row>
    <row r="3847" spans="2:5">
      <c r="B3847" s="375">
        <v>39037</v>
      </c>
      <c r="C3847" s="352">
        <v>243.2</v>
      </c>
      <c r="D3847" s="351">
        <f t="shared" si="62"/>
        <v>0.33626373626373618</v>
      </c>
      <c r="E3847" s="353">
        <v>-3.2786885245902103E-3</v>
      </c>
    </row>
    <row r="3848" spans="2:5">
      <c r="B3848" s="375">
        <v>37620</v>
      </c>
      <c r="C3848" s="352">
        <v>182</v>
      </c>
      <c r="D3848" s="351">
        <f t="shared" si="62"/>
        <v>-0.29375242530073725</v>
      </c>
      <c r="E3848" s="353">
        <v>-3.285870755750243E-3</v>
      </c>
    </row>
    <row r="3849" spans="2:5">
      <c r="B3849" s="375">
        <v>38987</v>
      </c>
      <c r="C3849" s="352">
        <v>257.7</v>
      </c>
      <c r="D3849" s="351">
        <f t="shared" ref="D3849:D3912" si="63">(C3849-C3850)/C3850</f>
        <v>0.41827187671986793</v>
      </c>
      <c r="E3849" s="353">
        <v>-3.2875652678399639E-3</v>
      </c>
    </row>
    <row r="3850" spans="2:5">
      <c r="B3850" s="375">
        <v>37937</v>
      </c>
      <c r="C3850" s="352">
        <v>181.7</v>
      </c>
      <c r="D3850" s="351">
        <f t="shared" si="63"/>
        <v>-0.75964018784311127</v>
      </c>
      <c r="E3850" s="353">
        <v>-3.291278113000673E-3</v>
      </c>
    </row>
    <row r="3851" spans="2:5">
      <c r="B3851" s="375">
        <v>42006</v>
      </c>
      <c r="C3851" s="352">
        <v>755.95</v>
      </c>
      <c r="D3851" s="351">
        <f t="shared" si="63"/>
        <v>2.571698558941649</v>
      </c>
      <c r="E3851" s="353">
        <v>-3.2961961895972046E-3</v>
      </c>
    </row>
    <row r="3852" spans="2:5">
      <c r="B3852" s="375">
        <v>37028</v>
      </c>
      <c r="C3852" s="352">
        <v>211.65</v>
      </c>
      <c r="D3852" s="351">
        <f t="shared" si="63"/>
        <v>-0.91747251033299537</v>
      </c>
      <c r="E3852" s="353">
        <v>-3.2964445490934243E-3</v>
      </c>
    </row>
    <row r="3853" spans="2:5">
      <c r="B3853" s="375">
        <v>44811</v>
      </c>
      <c r="C3853" s="352">
        <v>2564.6</v>
      </c>
      <c r="D3853" s="351">
        <f t="shared" si="63"/>
        <v>9.6481212372846166</v>
      </c>
      <c r="E3853" s="353">
        <v>-3.3034083401344682E-3</v>
      </c>
    </row>
    <row r="3854" spans="2:5">
      <c r="B3854" s="375">
        <v>39876</v>
      </c>
      <c r="C3854" s="352">
        <v>240.85</v>
      </c>
      <c r="D3854" s="351">
        <f t="shared" si="63"/>
        <v>-0.70353274249138353</v>
      </c>
      <c r="E3854" s="353">
        <v>-3.3105731429754247E-3</v>
      </c>
    </row>
    <row r="3855" spans="2:5">
      <c r="B3855" s="375">
        <v>42510</v>
      </c>
      <c r="C3855" s="352">
        <v>812.4</v>
      </c>
      <c r="D3855" s="351">
        <f t="shared" si="63"/>
        <v>-0.67599258180948008</v>
      </c>
      <c r="E3855" s="353">
        <v>-3.3124769966875788E-3</v>
      </c>
    </row>
    <row r="3856" spans="2:5">
      <c r="B3856" s="375">
        <v>44888</v>
      </c>
      <c r="C3856" s="352">
        <v>2507.35</v>
      </c>
      <c r="D3856" s="351">
        <f t="shared" si="63"/>
        <v>9.4429404414827154</v>
      </c>
      <c r="E3856" s="353">
        <v>-3.3191557021902095E-3</v>
      </c>
    </row>
    <row r="3857" spans="2:5">
      <c r="B3857" s="375">
        <v>37307</v>
      </c>
      <c r="C3857" s="352">
        <v>240.1</v>
      </c>
      <c r="D3857" s="351">
        <f t="shared" si="63"/>
        <v>0.6028037383177568</v>
      </c>
      <c r="E3857" s="353">
        <v>-3.3208800332088476E-3</v>
      </c>
    </row>
    <row r="3858" spans="2:5">
      <c r="B3858" s="375">
        <v>38415</v>
      </c>
      <c r="C3858" s="352">
        <v>149.80000000000001</v>
      </c>
      <c r="D3858" s="351">
        <f t="shared" si="63"/>
        <v>-0.64256740634693388</v>
      </c>
      <c r="E3858" s="353">
        <v>-3.3266799733865601E-3</v>
      </c>
    </row>
    <row r="3859" spans="2:5">
      <c r="B3859" s="375">
        <v>41024</v>
      </c>
      <c r="C3859" s="352">
        <v>419.1</v>
      </c>
      <c r="D3859" s="351">
        <f t="shared" si="63"/>
        <v>1.5508216676810711</v>
      </c>
      <c r="E3859" s="353">
        <v>-3.3293697978596369E-3</v>
      </c>
    </row>
    <row r="3860" spans="2:5">
      <c r="B3860" s="375">
        <v>38537</v>
      </c>
      <c r="C3860" s="352">
        <v>164.3</v>
      </c>
      <c r="D3860" s="351">
        <f t="shared" si="63"/>
        <v>-0.82225347541515648</v>
      </c>
      <c r="E3860" s="353">
        <v>-3.3363663936911312E-3</v>
      </c>
    </row>
    <row r="3861" spans="2:5">
      <c r="B3861" s="375">
        <v>42192</v>
      </c>
      <c r="C3861" s="352">
        <v>924.35</v>
      </c>
      <c r="D3861" s="351">
        <f t="shared" si="63"/>
        <v>8.9585666293393054E-2</v>
      </c>
      <c r="E3861" s="353">
        <v>-3.3424982478840073E-3</v>
      </c>
    </row>
    <row r="3862" spans="2:5">
      <c r="B3862" s="375">
        <v>42667</v>
      </c>
      <c r="C3862" s="352">
        <v>848.35</v>
      </c>
      <c r="D3862" s="351">
        <f t="shared" si="63"/>
        <v>-0.68459307729486563</v>
      </c>
      <c r="E3862" s="353">
        <v>-3.3482142857143124E-3</v>
      </c>
    </row>
    <row r="3863" spans="2:5">
      <c r="B3863" s="375">
        <v>45092</v>
      </c>
      <c r="C3863" s="352">
        <v>2689.7</v>
      </c>
      <c r="D3863" s="351">
        <f t="shared" si="63"/>
        <v>2.1359449691034156</v>
      </c>
      <c r="E3863" s="353">
        <v>-3.3534043538675988E-3</v>
      </c>
    </row>
    <row r="3864" spans="2:5">
      <c r="B3864" s="375">
        <v>42123</v>
      </c>
      <c r="C3864" s="352">
        <v>857.7</v>
      </c>
      <c r="D3864" s="351">
        <f t="shared" si="63"/>
        <v>-0.37576419213973794</v>
      </c>
      <c r="E3864" s="353">
        <v>-3.369742040436878E-3</v>
      </c>
    </row>
    <row r="3865" spans="2:5">
      <c r="B3865" s="375">
        <v>43112</v>
      </c>
      <c r="C3865" s="352">
        <v>1374</v>
      </c>
      <c r="D3865" s="351">
        <f t="shared" si="63"/>
        <v>1.4498529018454132</v>
      </c>
      <c r="E3865" s="353">
        <v>-3.3728647590034388E-3</v>
      </c>
    </row>
    <row r="3866" spans="2:5">
      <c r="B3866" s="375">
        <v>41621</v>
      </c>
      <c r="C3866" s="352">
        <v>560.85</v>
      </c>
      <c r="D3866" s="351">
        <f t="shared" si="63"/>
        <v>-0.78645268147809699</v>
      </c>
      <c r="E3866" s="353">
        <v>-3.3762772101287911E-3</v>
      </c>
    </row>
    <row r="3867" spans="2:5">
      <c r="B3867" s="375">
        <v>44776</v>
      </c>
      <c r="C3867" s="352">
        <v>2626.35</v>
      </c>
      <c r="D3867" s="351">
        <f t="shared" si="63"/>
        <v>5.9802675382845998E-2</v>
      </c>
      <c r="E3867" s="353">
        <v>-3.3772886822882424E-3</v>
      </c>
    </row>
    <row r="3868" spans="2:5">
      <c r="B3868" s="375">
        <v>45243</v>
      </c>
      <c r="C3868" s="352">
        <v>2478.15</v>
      </c>
      <c r="D3868" s="351">
        <f t="shared" si="63"/>
        <v>8.8868940754039496</v>
      </c>
      <c r="E3868" s="353">
        <v>-3.3781745792363276E-3</v>
      </c>
    </row>
    <row r="3869" spans="2:5">
      <c r="B3869" s="375">
        <v>39701</v>
      </c>
      <c r="C3869" s="352">
        <v>250.65</v>
      </c>
      <c r="D3869" s="351">
        <f t="shared" si="63"/>
        <v>-0.10450160771704171</v>
      </c>
      <c r="E3869" s="353">
        <v>-3.3797216699800966E-3</v>
      </c>
    </row>
    <row r="3870" spans="2:5">
      <c r="B3870" s="375">
        <v>40141</v>
      </c>
      <c r="C3870" s="352">
        <v>279.89999999999998</v>
      </c>
      <c r="D3870" s="351">
        <f t="shared" si="63"/>
        <v>0.35840815336083454</v>
      </c>
      <c r="E3870" s="353">
        <v>-3.3825885704114132E-3</v>
      </c>
    </row>
    <row r="3871" spans="2:5">
      <c r="B3871" s="375">
        <v>39419</v>
      </c>
      <c r="C3871" s="352">
        <v>206.05</v>
      </c>
      <c r="D3871" s="351">
        <f t="shared" si="63"/>
        <v>-0.33089787303133622</v>
      </c>
      <c r="E3871" s="353">
        <v>-3.3857315598548421E-3</v>
      </c>
    </row>
    <row r="3872" spans="2:5">
      <c r="B3872" s="375">
        <v>40554</v>
      </c>
      <c r="C3872" s="352">
        <v>307.95</v>
      </c>
      <c r="D3872" s="351">
        <f t="shared" si="63"/>
        <v>0.31518257527226129</v>
      </c>
      <c r="E3872" s="353">
        <v>-3.3980582524272213E-3</v>
      </c>
    </row>
    <row r="3873" spans="2:5">
      <c r="B3873" s="375">
        <v>39664</v>
      </c>
      <c r="C3873" s="352">
        <v>234.15</v>
      </c>
      <c r="D3873" s="351">
        <f t="shared" si="63"/>
        <v>0.34029765311963378</v>
      </c>
      <c r="E3873" s="353">
        <v>-3.4049797829324665E-3</v>
      </c>
    </row>
    <row r="3874" spans="2:5">
      <c r="B3874" s="375">
        <v>37522</v>
      </c>
      <c r="C3874" s="352">
        <v>174.7</v>
      </c>
      <c r="D3874" s="351">
        <f t="shared" si="63"/>
        <v>-0.3325692454632283</v>
      </c>
      <c r="E3874" s="353">
        <v>-3.422703936109656E-3</v>
      </c>
    </row>
    <row r="3875" spans="2:5">
      <c r="B3875" s="375">
        <v>40380</v>
      </c>
      <c r="C3875" s="352">
        <v>261.75</v>
      </c>
      <c r="D3875" s="351">
        <f t="shared" si="63"/>
        <v>-0.499474137106798</v>
      </c>
      <c r="E3875" s="353">
        <v>-3.4266133637920323E-3</v>
      </c>
    </row>
    <row r="3876" spans="2:5">
      <c r="B3876" s="375">
        <v>41262</v>
      </c>
      <c r="C3876" s="352">
        <v>522.95000000000005</v>
      </c>
      <c r="D3876" s="351">
        <f t="shared" si="63"/>
        <v>-0.6632429647755812</v>
      </c>
      <c r="E3876" s="353">
        <v>-3.4302048594567975E-3</v>
      </c>
    </row>
    <row r="3877" spans="2:5">
      <c r="B3877" s="375">
        <v>43402</v>
      </c>
      <c r="C3877" s="352">
        <v>1552.9</v>
      </c>
      <c r="D3877" s="351">
        <f t="shared" si="63"/>
        <v>7.2338282078472966</v>
      </c>
      <c r="E3877" s="353">
        <v>-3.4333386812128407E-3</v>
      </c>
    </row>
    <row r="3878" spans="2:5">
      <c r="B3878" s="375">
        <v>39262</v>
      </c>
      <c r="C3878" s="352">
        <v>188.6</v>
      </c>
      <c r="D3878" s="351">
        <f t="shared" si="63"/>
        <v>-0.77575649485761844</v>
      </c>
      <c r="E3878" s="353">
        <v>-3.4346103038309416E-3</v>
      </c>
    </row>
    <row r="3879" spans="2:5">
      <c r="B3879" s="375">
        <v>42137</v>
      </c>
      <c r="C3879" s="352">
        <v>841.05</v>
      </c>
      <c r="D3879" s="351">
        <f t="shared" si="63"/>
        <v>2.4119675456389449</v>
      </c>
      <c r="E3879" s="353">
        <v>-3.4362225250312113E-3</v>
      </c>
    </row>
    <row r="3880" spans="2:5">
      <c r="B3880" s="375">
        <v>39687</v>
      </c>
      <c r="C3880" s="352">
        <v>246.5</v>
      </c>
      <c r="D3880" s="351">
        <f t="shared" si="63"/>
        <v>-0.8855697142724509</v>
      </c>
      <c r="E3880" s="353">
        <v>-3.4364261168384649E-3</v>
      </c>
    </row>
    <row r="3881" spans="2:5">
      <c r="B3881" s="375">
        <v>44019</v>
      </c>
      <c r="C3881" s="352">
        <v>2154.15</v>
      </c>
      <c r="D3881" s="351">
        <f t="shared" si="63"/>
        <v>-0.1885676617383934</v>
      </c>
      <c r="E3881" s="353">
        <v>-3.4465210954847422E-3</v>
      </c>
    </row>
    <row r="3882" spans="2:5">
      <c r="B3882" s="375">
        <v>45292</v>
      </c>
      <c r="C3882" s="352">
        <v>2654.75</v>
      </c>
      <c r="D3882" s="351">
        <f t="shared" si="63"/>
        <v>0.53396122844018135</v>
      </c>
      <c r="E3882" s="353">
        <v>-3.4535182717392665E-3</v>
      </c>
    </row>
    <row r="3883" spans="2:5">
      <c r="B3883" s="375">
        <v>43672</v>
      </c>
      <c r="C3883" s="352">
        <v>1730.65</v>
      </c>
      <c r="D3883" s="351">
        <f t="shared" si="63"/>
        <v>-0.27627232049512818</v>
      </c>
      <c r="E3883" s="353">
        <v>-3.454927590475916E-3</v>
      </c>
    </row>
    <row r="3884" spans="2:5">
      <c r="B3884" s="375">
        <v>44223</v>
      </c>
      <c r="C3884" s="352">
        <v>2391.3000000000002</v>
      </c>
      <c r="D3884" s="351">
        <f t="shared" si="63"/>
        <v>-1.0653482551043626E-2</v>
      </c>
      <c r="E3884" s="353">
        <v>-3.4589098183029367E-3</v>
      </c>
    </row>
    <row r="3885" spans="2:5">
      <c r="B3885" s="375">
        <v>45330</v>
      </c>
      <c r="C3885" s="352">
        <v>2417.0500000000002</v>
      </c>
      <c r="D3885" s="351">
        <f t="shared" si="63"/>
        <v>15.825965889314306</v>
      </c>
      <c r="E3885" s="353">
        <v>-3.4632748562120996E-3</v>
      </c>
    </row>
    <row r="3886" spans="2:5">
      <c r="B3886" s="375">
        <v>38422</v>
      </c>
      <c r="C3886" s="352">
        <v>143.65</v>
      </c>
      <c r="D3886" s="351">
        <f t="shared" si="63"/>
        <v>-0.93453791469194314</v>
      </c>
      <c r="E3886" s="353">
        <v>-3.4686090877558097E-3</v>
      </c>
    </row>
    <row r="3887" spans="2:5">
      <c r="B3887" s="375">
        <v>44067</v>
      </c>
      <c r="C3887" s="352">
        <v>2194.4</v>
      </c>
      <c r="D3887" s="351">
        <f t="shared" si="63"/>
        <v>9.2710039784694587</v>
      </c>
      <c r="E3887" s="353">
        <v>-3.47403555777575E-3</v>
      </c>
    </row>
    <row r="3888" spans="2:5">
      <c r="B3888" s="375">
        <v>37992</v>
      </c>
      <c r="C3888" s="352">
        <v>213.65</v>
      </c>
      <c r="D3888" s="351">
        <f t="shared" si="63"/>
        <v>-0.71696363515930317</v>
      </c>
      <c r="E3888" s="353">
        <v>-3.4981343283582091E-3</v>
      </c>
    </row>
    <row r="3889" spans="2:5">
      <c r="B3889" s="375">
        <v>41897</v>
      </c>
      <c r="C3889" s="352">
        <v>754.85</v>
      </c>
      <c r="D3889" s="351">
        <f t="shared" si="63"/>
        <v>-0.70471570794296556</v>
      </c>
      <c r="E3889" s="353">
        <v>-3.4983498349834682E-3</v>
      </c>
    </row>
    <row r="3890" spans="2:5">
      <c r="B3890" s="375">
        <v>45454</v>
      </c>
      <c r="C3890" s="352">
        <v>2556.35</v>
      </c>
      <c r="D3890" s="351">
        <f t="shared" si="63"/>
        <v>7.2078985390913477</v>
      </c>
      <c r="E3890" s="353">
        <v>-3.508293215350732E-3</v>
      </c>
    </row>
    <row r="3891" spans="2:5">
      <c r="B3891" s="375">
        <v>40704</v>
      </c>
      <c r="C3891" s="352">
        <v>311.45</v>
      </c>
      <c r="D3891" s="351">
        <f t="shared" si="63"/>
        <v>-0.61348969967733924</v>
      </c>
      <c r="E3891" s="353">
        <v>-3.519436890097657E-3</v>
      </c>
    </row>
    <row r="3892" spans="2:5">
      <c r="B3892" s="375">
        <v>41975</v>
      </c>
      <c r="C3892" s="352">
        <v>805.8</v>
      </c>
      <c r="D3892" s="351">
        <f t="shared" si="63"/>
        <v>3.7567886658795748</v>
      </c>
      <c r="E3892" s="353">
        <v>-3.5243925060285944E-3</v>
      </c>
    </row>
    <row r="3893" spans="2:5">
      <c r="B3893" s="375">
        <v>37538</v>
      </c>
      <c r="C3893" s="352">
        <v>169.4</v>
      </c>
      <c r="D3893" s="351">
        <f t="shared" si="63"/>
        <v>-0.93316763325048324</v>
      </c>
      <c r="E3893" s="353">
        <v>-3.5294117647058491E-3</v>
      </c>
    </row>
    <row r="3894" spans="2:5">
      <c r="B3894" s="375">
        <v>45874</v>
      </c>
      <c r="C3894" s="352">
        <v>2534.6999999999998</v>
      </c>
      <c r="D3894" s="351">
        <f t="shared" si="63"/>
        <v>0.16398787656135191</v>
      </c>
      <c r="E3894" s="353">
        <v>-3.5381530840901051E-3</v>
      </c>
    </row>
    <row r="3895" spans="2:5">
      <c r="B3895" s="375">
        <v>44152</v>
      </c>
      <c r="C3895" s="352">
        <v>2177.6</v>
      </c>
      <c r="D3895" s="351">
        <f t="shared" si="63"/>
        <v>16.255150554675119</v>
      </c>
      <c r="E3895" s="353">
        <v>-3.5463426911021118E-3</v>
      </c>
    </row>
    <row r="3896" spans="2:5">
      <c r="B3896" s="375">
        <v>38278</v>
      </c>
      <c r="C3896" s="352">
        <v>126.2</v>
      </c>
      <c r="D3896" s="351">
        <f t="shared" si="63"/>
        <v>-0.95103782735208542</v>
      </c>
      <c r="E3896" s="353">
        <v>-3.5530990919858097E-3</v>
      </c>
    </row>
    <row r="3897" spans="2:5">
      <c r="B3897" s="375">
        <v>44967</v>
      </c>
      <c r="C3897" s="352">
        <v>2577.5</v>
      </c>
      <c r="D3897" s="351">
        <f t="shared" si="63"/>
        <v>12.207788880348449</v>
      </c>
      <c r="E3897" s="353">
        <v>-3.5566551977422273E-3</v>
      </c>
    </row>
    <row r="3898" spans="2:5">
      <c r="B3898" s="375">
        <v>39206</v>
      </c>
      <c r="C3898" s="352">
        <v>195.15</v>
      </c>
      <c r="D3898" s="351">
        <f t="shared" si="63"/>
        <v>0.55808383233532943</v>
      </c>
      <c r="E3898" s="353">
        <v>-3.5741639009445425E-3</v>
      </c>
    </row>
    <row r="3899" spans="2:5">
      <c r="B3899" s="375">
        <v>38250</v>
      </c>
      <c r="C3899" s="352">
        <v>125.25</v>
      </c>
      <c r="D3899" s="351">
        <f t="shared" si="63"/>
        <v>-0.54970339744742047</v>
      </c>
      <c r="E3899" s="353">
        <v>-3.5799522673031253E-3</v>
      </c>
    </row>
    <row r="3900" spans="2:5">
      <c r="B3900" s="375">
        <v>40435</v>
      </c>
      <c r="C3900" s="352">
        <v>278.14999999999998</v>
      </c>
      <c r="D3900" s="351">
        <f t="shared" si="63"/>
        <v>0.3334132310642377</v>
      </c>
      <c r="E3900" s="353">
        <v>-3.5823034210997673E-3</v>
      </c>
    </row>
    <row r="3901" spans="2:5">
      <c r="B3901" s="375">
        <v>37371</v>
      </c>
      <c r="C3901" s="352">
        <v>208.6</v>
      </c>
      <c r="D3901" s="351">
        <f t="shared" si="63"/>
        <v>-0.90040106951871668</v>
      </c>
      <c r="E3901" s="353">
        <v>-3.5825173155003584E-3</v>
      </c>
    </row>
    <row r="3902" spans="2:5">
      <c r="B3902" s="375">
        <v>44631</v>
      </c>
      <c r="C3902" s="352">
        <v>2094.4</v>
      </c>
      <c r="D3902" s="351">
        <f t="shared" si="63"/>
        <v>7.9047619047619051</v>
      </c>
      <c r="E3902" s="353">
        <v>-3.5919027569636421E-3</v>
      </c>
    </row>
    <row r="3903" spans="2:5">
      <c r="B3903" s="375">
        <v>39051</v>
      </c>
      <c r="C3903" s="352">
        <v>235.2</v>
      </c>
      <c r="D3903" s="351">
        <f t="shared" si="63"/>
        <v>-0.89239145353891203</v>
      </c>
      <c r="E3903" s="353">
        <v>-3.6009320059310428E-3</v>
      </c>
    </row>
    <row r="3904" spans="2:5">
      <c r="B3904" s="375">
        <v>44063</v>
      </c>
      <c r="C3904" s="352">
        <v>2185.6999999999998</v>
      </c>
      <c r="D3904" s="351">
        <f t="shared" si="63"/>
        <v>-0.16700331567514015</v>
      </c>
      <c r="E3904" s="353">
        <v>-3.6013858497447536E-3</v>
      </c>
    </row>
    <row r="3905" spans="2:5">
      <c r="B3905" s="375">
        <v>45908</v>
      </c>
      <c r="C3905" s="352">
        <v>2623.9</v>
      </c>
      <c r="D3905" s="351">
        <f t="shared" si="63"/>
        <v>0.27658849858908241</v>
      </c>
      <c r="E3905" s="353">
        <v>-3.6075036075036075E-3</v>
      </c>
    </row>
    <row r="3906" spans="2:5">
      <c r="B3906" s="375">
        <v>43851</v>
      </c>
      <c r="C3906" s="352">
        <v>2055.4</v>
      </c>
      <c r="D3906" s="351">
        <f t="shared" si="63"/>
        <v>13.905003625815809</v>
      </c>
      <c r="E3906" s="353">
        <v>-3.6115083500980771E-3</v>
      </c>
    </row>
    <row r="3907" spans="2:5">
      <c r="B3907" s="375">
        <v>37750</v>
      </c>
      <c r="C3907" s="352">
        <v>137.9</v>
      </c>
      <c r="D3907" s="351">
        <f t="shared" si="63"/>
        <v>-0.3746031746031746</v>
      </c>
      <c r="E3907" s="353">
        <v>-3.6127167630057803E-3</v>
      </c>
    </row>
    <row r="3908" spans="2:5">
      <c r="B3908" s="375">
        <v>37287</v>
      </c>
      <c r="C3908" s="352">
        <v>220.5</v>
      </c>
      <c r="D3908" s="351">
        <f t="shared" si="63"/>
        <v>-5.869797225186766E-2</v>
      </c>
      <c r="E3908" s="353">
        <v>-3.6150022593764634E-3</v>
      </c>
    </row>
    <row r="3909" spans="2:5">
      <c r="B3909" s="375">
        <v>39771</v>
      </c>
      <c r="C3909" s="352">
        <v>234.25</v>
      </c>
      <c r="D3909" s="351">
        <f t="shared" si="63"/>
        <v>-0.49994663251147398</v>
      </c>
      <c r="E3909" s="353">
        <v>-3.6154827732879386E-3</v>
      </c>
    </row>
    <row r="3910" spans="2:5">
      <c r="B3910" s="375">
        <v>41123</v>
      </c>
      <c r="C3910" s="352">
        <v>468.45</v>
      </c>
      <c r="D3910" s="351">
        <f t="shared" si="63"/>
        <v>-0.80551346189774353</v>
      </c>
      <c r="E3910" s="353">
        <v>-3.6158672764011247E-3</v>
      </c>
    </row>
    <row r="3911" spans="2:5">
      <c r="B3911" s="375">
        <v>44396</v>
      </c>
      <c r="C3911" s="352">
        <v>2408.65</v>
      </c>
      <c r="D3911" s="351">
        <f t="shared" si="63"/>
        <v>16.504723837209305</v>
      </c>
      <c r="E3911" s="353">
        <v>-3.6195912964341855E-3</v>
      </c>
    </row>
    <row r="3912" spans="2:5">
      <c r="B3912" s="375">
        <v>37746</v>
      </c>
      <c r="C3912" s="352">
        <v>137.6</v>
      </c>
      <c r="D3912" s="351">
        <f t="shared" si="63"/>
        <v>0.11191919191919188</v>
      </c>
      <c r="E3912" s="353">
        <v>-3.6205648081100651E-3</v>
      </c>
    </row>
    <row r="3913" spans="2:5">
      <c r="B3913" s="375">
        <v>38181</v>
      </c>
      <c r="C3913" s="352">
        <v>123.75</v>
      </c>
      <c r="D3913" s="351">
        <f t="shared" ref="D3913:D3976" si="64">(C3913-C3914)/C3914</f>
        <v>-0.95428856382978722</v>
      </c>
      <c r="E3913" s="353">
        <v>-3.623188405797124E-3</v>
      </c>
    </row>
    <row r="3914" spans="2:5">
      <c r="B3914" s="375">
        <v>45498</v>
      </c>
      <c r="C3914" s="352">
        <v>2707.2</v>
      </c>
      <c r="D3914" s="351">
        <f t="shared" si="64"/>
        <v>1.9889042230195968</v>
      </c>
      <c r="E3914" s="353">
        <v>-3.6252553320698416E-3</v>
      </c>
    </row>
    <row r="3915" spans="2:5">
      <c r="B3915" s="375">
        <v>42041</v>
      </c>
      <c r="C3915" s="352">
        <v>905.75</v>
      </c>
      <c r="D3915" s="351">
        <f t="shared" si="64"/>
        <v>0.46941920830629469</v>
      </c>
      <c r="E3915" s="353">
        <v>-3.6301633573510308E-3</v>
      </c>
    </row>
    <row r="3916" spans="2:5">
      <c r="B3916" s="375">
        <v>41817</v>
      </c>
      <c r="C3916" s="352">
        <v>616.4</v>
      </c>
      <c r="D3916" s="351">
        <f t="shared" si="64"/>
        <v>2.003898635477583</v>
      </c>
      <c r="E3916" s="353">
        <v>-3.6369514264931709E-3</v>
      </c>
    </row>
    <row r="3917" spans="2:5">
      <c r="B3917" s="375">
        <v>39132</v>
      </c>
      <c r="C3917" s="352">
        <v>205.2</v>
      </c>
      <c r="D3917" s="351">
        <f t="shared" si="64"/>
        <v>-0.24931406621547478</v>
      </c>
      <c r="E3917" s="353">
        <v>-3.6416605972323384E-3</v>
      </c>
    </row>
    <row r="3918" spans="2:5">
      <c r="B3918" s="375">
        <v>40582</v>
      </c>
      <c r="C3918" s="352">
        <v>273.35000000000002</v>
      </c>
      <c r="D3918" s="351">
        <f t="shared" si="64"/>
        <v>-0.48594264221908789</v>
      </c>
      <c r="E3918" s="353">
        <v>-3.6449790413705116E-3</v>
      </c>
    </row>
    <row r="3919" spans="2:5">
      <c r="B3919" s="375">
        <v>41248</v>
      </c>
      <c r="C3919" s="352">
        <v>531.75</v>
      </c>
      <c r="D3919" s="351">
        <f t="shared" si="64"/>
        <v>-9.0792510900230869E-2</v>
      </c>
      <c r="E3919" s="353">
        <v>-3.6537380550872127E-3</v>
      </c>
    </row>
    <row r="3920" spans="2:5">
      <c r="B3920" s="375">
        <v>41403</v>
      </c>
      <c r="C3920" s="352">
        <v>584.85</v>
      </c>
      <c r="D3920" s="351">
        <f t="shared" si="64"/>
        <v>-0.77003833677381306</v>
      </c>
      <c r="E3920" s="353">
        <v>-3.6626916524701487E-3</v>
      </c>
    </row>
    <row r="3921" spans="2:5">
      <c r="B3921" s="375">
        <v>45155</v>
      </c>
      <c r="C3921" s="352">
        <v>2543.25</v>
      </c>
      <c r="D3921" s="351">
        <f t="shared" si="64"/>
        <v>0.40896374061660346</v>
      </c>
      <c r="E3921" s="353">
        <v>-3.6629319125597074E-3</v>
      </c>
    </row>
    <row r="3922" spans="2:5">
      <c r="B3922" s="375">
        <v>43636</v>
      </c>
      <c r="C3922" s="352">
        <v>1805.05</v>
      </c>
      <c r="D3922" s="351">
        <f t="shared" si="64"/>
        <v>-0.18788383236227033</v>
      </c>
      <c r="E3922" s="353">
        <v>-3.6705856377988026E-3</v>
      </c>
    </row>
    <row r="3923" spans="2:5">
      <c r="B3923" s="375">
        <v>45408</v>
      </c>
      <c r="C3923" s="352">
        <v>2222.65</v>
      </c>
      <c r="D3923" s="351">
        <f t="shared" si="64"/>
        <v>8.6573973495546372</v>
      </c>
      <c r="E3923" s="353">
        <v>-3.6757289822264244E-3</v>
      </c>
    </row>
    <row r="3924" spans="2:5">
      <c r="B3924" s="375">
        <v>39960</v>
      </c>
      <c r="C3924" s="352">
        <v>230.15</v>
      </c>
      <c r="D3924" s="351">
        <f t="shared" si="64"/>
        <v>-0.90858357165554493</v>
      </c>
      <c r="E3924" s="353">
        <v>-3.6796536796536551E-3</v>
      </c>
    </row>
    <row r="3925" spans="2:5">
      <c r="B3925" s="375">
        <v>45854</v>
      </c>
      <c r="C3925" s="352">
        <v>2517.6</v>
      </c>
      <c r="D3925" s="351">
        <f t="shared" si="64"/>
        <v>17.600664942741041</v>
      </c>
      <c r="E3925" s="353">
        <v>-3.680398907752654E-3</v>
      </c>
    </row>
    <row r="3926" spans="2:5">
      <c r="B3926" s="375">
        <v>38308</v>
      </c>
      <c r="C3926" s="352">
        <v>135.35</v>
      </c>
      <c r="D3926" s="351">
        <f t="shared" si="64"/>
        <v>-0.49990762978015885</v>
      </c>
      <c r="E3926" s="353">
        <v>-3.6805299963194702E-3</v>
      </c>
    </row>
    <row r="3927" spans="2:5">
      <c r="B3927" s="375">
        <v>40428</v>
      </c>
      <c r="C3927" s="352">
        <v>270.64999999999998</v>
      </c>
      <c r="D3927" s="351">
        <f t="shared" si="64"/>
        <v>-0.41047702025702471</v>
      </c>
      <c r="E3927" s="353">
        <v>-3.681207436039021E-3</v>
      </c>
    </row>
    <row r="3928" spans="2:5">
      <c r="B3928" s="375">
        <v>41355</v>
      </c>
      <c r="C3928" s="352">
        <v>459.1</v>
      </c>
      <c r="D3928" s="351">
        <f t="shared" si="64"/>
        <v>1.1323734324198793</v>
      </c>
      <c r="E3928" s="353">
        <v>-3.6892361111110863E-3</v>
      </c>
    </row>
    <row r="3929" spans="2:5">
      <c r="B3929" s="375">
        <v>37095</v>
      </c>
      <c r="C3929" s="352">
        <v>215.3</v>
      </c>
      <c r="D3929" s="351">
        <f t="shared" si="64"/>
        <v>-0.30222006157835035</v>
      </c>
      <c r="E3929" s="353">
        <v>-3.7019898195279175E-3</v>
      </c>
    </row>
    <row r="3930" spans="2:5">
      <c r="B3930" s="375">
        <v>40455</v>
      </c>
      <c r="C3930" s="352">
        <v>308.55</v>
      </c>
      <c r="D3930" s="351">
        <f t="shared" si="64"/>
        <v>0.76971608832807581</v>
      </c>
      <c r="E3930" s="353">
        <v>-3.7132709073296006E-3</v>
      </c>
    </row>
    <row r="3931" spans="2:5">
      <c r="B3931" s="375">
        <v>37925</v>
      </c>
      <c r="C3931" s="352">
        <v>174.35</v>
      </c>
      <c r="D3931" s="351">
        <f t="shared" si="64"/>
        <v>-0.93366434577483548</v>
      </c>
      <c r="E3931" s="353">
        <v>-3.7142857142857468E-3</v>
      </c>
    </row>
    <row r="3932" spans="2:5">
      <c r="B3932" s="375">
        <v>45069</v>
      </c>
      <c r="C3932" s="352">
        <v>2628.3</v>
      </c>
      <c r="D3932" s="351">
        <f t="shared" si="64"/>
        <v>3.8197187549375997E-2</v>
      </c>
      <c r="E3932" s="353">
        <v>-3.7147947386375526E-3</v>
      </c>
    </row>
    <row r="3933" spans="2:5">
      <c r="B3933" s="375">
        <v>45035</v>
      </c>
      <c r="C3933" s="352">
        <v>2531.6</v>
      </c>
      <c r="D3933" s="351">
        <f t="shared" si="64"/>
        <v>1.6523118311951693E-2</v>
      </c>
      <c r="E3933" s="353">
        <v>-3.7189350858897983E-3</v>
      </c>
    </row>
    <row r="3934" spans="2:5">
      <c r="B3934" s="375">
        <v>45041</v>
      </c>
      <c r="C3934" s="352">
        <v>2490.4499999999998</v>
      </c>
      <c r="D3934" s="351">
        <f t="shared" si="64"/>
        <v>-3.6054342777519774E-2</v>
      </c>
      <c r="E3934" s="353">
        <v>-3.720372037203793E-3</v>
      </c>
    </row>
    <row r="3935" spans="2:5">
      <c r="B3935" s="375">
        <v>44923</v>
      </c>
      <c r="C3935" s="352">
        <v>2583.6</v>
      </c>
      <c r="D3935" s="351">
        <f t="shared" si="64"/>
        <v>2.4489387264717659</v>
      </c>
      <c r="E3935" s="353">
        <v>-3.7211992673286767E-3</v>
      </c>
    </row>
    <row r="3936" spans="2:5">
      <c r="B3936" s="375">
        <v>41892</v>
      </c>
      <c r="C3936" s="352">
        <v>749.1</v>
      </c>
      <c r="D3936" s="351">
        <f t="shared" si="64"/>
        <v>-0.12426934767360294</v>
      </c>
      <c r="E3936" s="353">
        <v>-3.7238994547146623E-3</v>
      </c>
    </row>
    <row r="3937" spans="2:5">
      <c r="B3937" s="375">
        <v>42354</v>
      </c>
      <c r="C3937" s="352">
        <v>855.4</v>
      </c>
      <c r="D3937" s="351">
        <f t="shared" si="64"/>
        <v>-0.63813270723607673</v>
      </c>
      <c r="E3937" s="353">
        <v>-3.7269974376893146E-3</v>
      </c>
    </row>
    <row r="3938" spans="2:5">
      <c r="B3938" s="375">
        <v>45695</v>
      </c>
      <c r="C3938" s="352">
        <v>2363.85</v>
      </c>
      <c r="D3938" s="351">
        <f t="shared" si="64"/>
        <v>15.1025204359673</v>
      </c>
      <c r="E3938" s="353">
        <v>-3.7299279302060563E-3</v>
      </c>
    </row>
    <row r="3939" spans="2:5">
      <c r="B3939" s="375">
        <v>38506</v>
      </c>
      <c r="C3939" s="352">
        <v>146.80000000000001</v>
      </c>
      <c r="D3939" s="351">
        <f t="shared" si="64"/>
        <v>-0.93740405935527882</v>
      </c>
      <c r="E3939" s="353">
        <v>-3.732609433321907E-3</v>
      </c>
    </row>
    <row r="3940" spans="2:5">
      <c r="B3940" s="375">
        <v>45677</v>
      </c>
      <c r="C3940" s="352">
        <v>2345.1999999999998</v>
      </c>
      <c r="D3940" s="351">
        <f t="shared" si="64"/>
        <v>10.740675844806006</v>
      </c>
      <c r="E3940" s="353">
        <v>-3.7383177570094231E-3</v>
      </c>
    </row>
    <row r="3941" spans="2:5">
      <c r="B3941" s="375">
        <v>37977</v>
      </c>
      <c r="C3941" s="352">
        <v>199.75</v>
      </c>
      <c r="D3941" s="351">
        <f t="shared" si="64"/>
        <v>-0.16597077244258873</v>
      </c>
      <c r="E3941" s="353">
        <v>-3.740648379052369E-3</v>
      </c>
    </row>
    <row r="3942" spans="2:5">
      <c r="B3942" s="375">
        <v>36732</v>
      </c>
      <c r="C3942" s="352">
        <v>239.5</v>
      </c>
      <c r="D3942" s="351">
        <f t="shared" si="64"/>
        <v>-0.86557781893697028</v>
      </c>
      <c r="E3942" s="353">
        <v>-3.7437603993344662E-3</v>
      </c>
    </row>
    <row r="3943" spans="2:5">
      <c r="B3943" s="375">
        <v>43469</v>
      </c>
      <c r="C3943" s="352">
        <v>1781.7</v>
      </c>
      <c r="D3943" s="351">
        <f t="shared" si="64"/>
        <v>-0.25979933944039391</v>
      </c>
      <c r="E3943" s="353">
        <v>-3.7463654663386519E-3</v>
      </c>
    </row>
    <row r="3944" spans="2:5">
      <c r="B3944" s="375">
        <v>44571</v>
      </c>
      <c r="C3944" s="352">
        <v>2407.0500000000002</v>
      </c>
      <c r="D3944" s="351">
        <f t="shared" si="64"/>
        <v>10.415935499170027</v>
      </c>
      <c r="E3944" s="353">
        <v>-3.7663224551455449E-3</v>
      </c>
    </row>
    <row r="3945" spans="2:5">
      <c r="B3945" s="375">
        <v>37105</v>
      </c>
      <c r="C3945" s="352">
        <v>210.85</v>
      </c>
      <c r="D3945" s="351">
        <f t="shared" si="64"/>
        <v>-0.9173493786993846</v>
      </c>
      <c r="E3945" s="353">
        <v>-3.7798251830853361E-3</v>
      </c>
    </row>
    <row r="3946" spans="2:5">
      <c r="B3946" s="375">
        <v>45139</v>
      </c>
      <c r="C3946" s="352">
        <v>2551.1</v>
      </c>
      <c r="D3946" s="351">
        <f t="shared" si="64"/>
        <v>16.722125738103511</v>
      </c>
      <c r="E3946" s="353">
        <v>-3.7878787878788942E-3</v>
      </c>
    </row>
    <row r="3947" spans="2:5">
      <c r="B3947" s="375">
        <v>37733</v>
      </c>
      <c r="C3947" s="352">
        <v>143.94999999999999</v>
      </c>
      <c r="D3947" s="351">
        <f t="shared" si="64"/>
        <v>-0.83067693936364173</v>
      </c>
      <c r="E3947" s="353">
        <v>-3.8062283737025008E-3</v>
      </c>
    </row>
    <row r="3948" spans="2:5">
      <c r="B3948" s="375">
        <v>42495</v>
      </c>
      <c r="C3948" s="352">
        <v>850.15</v>
      </c>
      <c r="D3948" s="351">
        <f t="shared" si="64"/>
        <v>-0.53562747507851971</v>
      </c>
      <c r="E3948" s="353">
        <v>-3.808296226857277E-3</v>
      </c>
    </row>
    <row r="3949" spans="2:5">
      <c r="B3949" s="375">
        <v>43623</v>
      </c>
      <c r="C3949" s="352">
        <v>1830.75</v>
      </c>
      <c r="D3949" s="351">
        <f t="shared" si="64"/>
        <v>-0.1182844896091699</v>
      </c>
      <c r="E3949" s="353">
        <v>-3.8090055774724525E-3</v>
      </c>
    </row>
    <row r="3950" spans="2:5">
      <c r="B3950" s="375">
        <v>43998</v>
      </c>
      <c r="C3950" s="352">
        <v>2076.35</v>
      </c>
      <c r="D3950" s="351">
        <f t="shared" si="64"/>
        <v>11.242629716981133</v>
      </c>
      <c r="E3950" s="353">
        <v>-3.8142301971886353E-3</v>
      </c>
    </row>
    <row r="3951" spans="2:5">
      <c r="B3951" s="375">
        <v>37678</v>
      </c>
      <c r="C3951" s="352">
        <v>169.6</v>
      </c>
      <c r="D3951" s="351">
        <f t="shared" si="64"/>
        <v>-0.92969365335986409</v>
      </c>
      <c r="E3951" s="353">
        <v>-3.8179148311307236E-3</v>
      </c>
    </row>
    <row r="3952" spans="2:5">
      <c r="B3952" s="375">
        <v>45351</v>
      </c>
      <c r="C3952" s="352">
        <v>2412.3000000000002</v>
      </c>
      <c r="D3952" s="351">
        <f t="shared" si="64"/>
        <v>4.1484366663109595</v>
      </c>
      <c r="E3952" s="353">
        <v>-3.8198674402758559E-3</v>
      </c>
    </row>
    <row r="3953" spans="2:5">
      <c r="B3953" s="375">
        <v>41303</v>
      </c>
      <c r="C3953" s="352">
        <v>468.55</v>
      </c>
      <c r="D3953" s="351">
        <f t="shared" si="64"/>
        <v>-0.57112128146453089</v>
      </c>
      <c r="E3953" s="353">
        <v>-3.8269373870522191E-3</v>
      </c>
    </row>
    <row r="3954" spans="2:5">
      <c r="B3954" s="375">
        <v>42922</v>
      </c>
      <c r="C3954" s="352">
        <v>1092.5</v>
      </c>
      <c r="D3954" s="351">
        <f t="shared" si="64"/>
        <v>3.422181744586116</v>
      </c>
      <c r="E3954" s="353">
        <v>-3.8296708306738811E-3</v>
      </c>
    </row>
    <row r="3955" spans="2:5">
      <c r="B3955" s="375">
        <v>39029</v>
      </c>
      <c r="C3955" s="352">
        <v>247.05</v>
      </c>
      <c r="D3955" s="351">
        <f t="shared" si="64"/>
        <v>-0.71088355763604449</v>
      </c>
      <c r="E3955" s="353">
        <v>-3.8306451612902769E-3</v>
      </c>
    </row>
    <row r="3956" spans="2:5">
      <c r="B3956" s="375">
        <v>42244</v>
      </c>
      <c r="C3956" s="352">
        <v>854.5</v>
      </c>
      <c r="D3956" s="351">
        <f t="shared" si="64"/>
        <v>4.8659262440940022E-2</v>
      </c>
      <c r="E3956" s="353">
        <v>-3.8470505945441299E-3</v>
      </c>
    </row>
    <row r="3957" spans="2:5">
      <c r="B3957" s="375">
        <v>42289</v>
      </c>
      <c r="C3957" s="352">
        <v>814.85</v>
      </c>
      <c r="D3957" s="351">
        <f t="shared" si="64"/>
        <v>8.6321823756832422E-2</v>
      </c>
      <c r="E3957" s="353">
        <v>-3.8508557457212437E-3</v>
      </c>
    </row>
    <row r="3958" spans="2:5">
      <c r="B3958" s="375">
        <v>41967</v>
      </c>
      <c r="C3958" s="352">
        <v>750.1</v>
      </c>
      <c r="D3958" s="351">
        <f t="shared" si="64"/>
        <v>4.2805350228792669</v>
      </c>
      <c r="E3958" s="353">
        <v>-3.8512616201858926E-3</v>
      </c>
    </row>
    <row r="3959" spans="2:5">
      <c r="B3959" s="375">
        <v>38371</v>
      </c>
      <c r="C3959" s="352">
        <v>142.05000000000001</v>
      </c>
      <c r="D3959" s="351">
        <f t="shared" si="64"/>
        <v>-0.44963192561022858</v>
      </c>
      <c r="E3959" s="353">
        <v>-3.8569424964935693E-3</v>
      </c>
    </row>
    <row r="3960" spans="2:5">
      <c r="B3960" s="375">
        <v>38982</v>
      </c>
      <c r="C3960" s="352">
        <v>258.10000000000002</v>
      </c>
      <c r="D3960" s="351">
        <f t="shared" si="64"/>
        <v>0.11202068074106002</v>
      </c>
      <c r="E3960" s="353">
        <v>-3.8595137012736392E-3</v>
      </c>
    </row>
    <row r="3961" spans="2:5">
      <c r="B3961" s="375">
        <v>39611</v>
      </c>
      <c r="C3961" s="352">
        <v>232.1</v>
      </c>
      <c r="D3961" s="351">
        <f t="shared" si="64"/>
        <v>-0.91239856576712586</v>
      </c>
      <c r="E3961" s="353">
        <v>-3.8626609442060328E-3</v>
      </c>
    </row>
    <row r="3962" spans="2:5">
      <c r="B3962" s="375">
        <v>45901</v>
      </c>
      <c r="C3962" s="352">
        <v>2649.5</v>
      </c>
      <c r="D3962" s="351">
        <f t="shared" si="64"/>
        <v>12.752919802751101</v>
      </c>
      <c r="E3962" s="353">
        <v>-3.8724716144071664E-3</v>
      </c>
    </row>
    <row r="3963" spans="2:5">
      <c r="B3963" s="375">
        <v>37428</v>
      </c>
      <c r="C3963" s="352">
        <v>192.65</v>
      </c>
      <c r="D3963" s="351">
        <f t="shared" si="64"/>
        <v>-0.92624849262102094</v>
      </c>
      <c r="E3963" s="353">
        <v>-3.8779731127197518E-3</v>
      </c>
    </row>
    <row r="3964" spans="2:5">
      <c r="B3964" s="375">
        <v>44953</v>
      </c>
      <c r="C3964" s="352">
        <v>2612.15</v>
      </c>
      <c r="D3964" s="351">
        <f t="shared" si="64"/>
        <v>3.3463394342762065</v>
      </c>
      <c r="E3964" s="353">
        <v>-3.8896409708848241E-3</v>
      </c>
    </row>
    <row r="3965" spans="2:5">
      <c r="B3965" s="375">
        <v>41792</v>
      </c>
      <c r="C3965" s="352">
        <v>601</v>
      </c>
      <c r="D3965" s="351">
        <f t="shared" si="64"/>
        <v>-0.7130100518109973</v>
      </c>
      <c r="E3965" s="353">
        <v>-3.8949200298334674E-3</v>
      </c>
    </row>
    <row r="3966" spans="2:5">
      <c r="B3966" s="375">
        <v>44141</v>
      </c>
      <c r="C3966" s="352">
        <v>2094.15</v>
      </c>
      <c r="D3966" s="351">
        <f t="shared" si="64"/>
        <v>2.8141335033239234</v>
      </c>
      <c r="E3966" s="353">
        <v>-3.9003971745902532E-3</v>
      </c>
    </row>
    <row r="3967" spans="2:5">
      <c r="B3967" s="375">
        <v>41704</v>
      </c>
      <c r="C3967" s="352">
        <v>549.04999999999995</v>
      </c>
      <c r="D3967" s="351">
        <f t="shared" si="64"/>
        <v>1.2636569779426918</v>
      </c>
      <c r="E3967" s="353">
        <v>-3.9005805515241123E-3</v>
      </c>
    </row>
    <row r="3968" spans="2:5">
      <c r="B3968" s="375">
        <v>38965</v>
      </c>
      <c r="C3968" s="352">
        <v>242.55</v>
      </c>
      <c r="D3968" s="351">
        <f t="shared" si="64"/>
        <v>-0.90221729490022162</v>
      </c>
      <c r="E3968" s="353">
        <v>-3.9014373716631978E-3</v>
      </c>
    </row>
    <row r="3969" spans="2:5">
      <c r="B3969" s="375">
        <v>44370</v>
      </c>
      <c r="C3969" s="352">
        <v>2480.5</v>
      </c>
      <c r="D3969" s="351">
        <f t="shared" si="64"/>
        <v>-2.4845697212721556E-2</v>
      </c>
      <c r="E3969" s="353">
        <v>-3.9152695512498746E-3</v>
      </c>
    </row>
    <row r="3970" spans="2:5">
      <c r="B3970" s="375">
        <v>45873</v>
      </c>
      <c r="C3970" s="352">
        <v>2543.6999999999998</v>
      </c>
      <c r="D3970" s="351">
        <f t="shared" si="64"/>
        <v>0.4640842638425231</v>
      </c>
      <c r="E3970" s="353">
        <v>-3.9158867525551167E-3</v>
      </c>
    </row>
    <row r="3971" spans="2:5">
      <c r="B3971" s="375">
        <v>43328</v>
      </c>
      <c r="C3971" s="352">
        <v>1737.4</v>
      </c>
      <c r="D3971" s="351">
        <f t="shared" si="64"/>
        <v>0.10796505324915515</v>
      </c>
      <c r="E3971" s="353">
        <v>-3.9271893363909465E-3</v>
      </c>
    </row>
    <row r="3972" spans="2:5">
      <c r="B3972" s="375">
        <v>43243</v>
      </c>
      <c r="C3972" s="352">
        <v>1568.1</v>
      </c>
      <c r="D3972" s="351">
        <f t="shared" si="64"/>
        <v>2.3606943849121302</v>
      </c>
      <c r="E3972" s="353">
        <v>-3.938258273518418E-3</v>
      </c>
    </row>
    <row r="3973" spans="2:5">
      <c r="B3973" s="375">
        <v>41124</v>
      </c>
      <c r="C3973" s="352">
        <v>466.6</v>
      </c>
      <c r="D3973" s="351">
        <f t="shared" si="64"/>
        <v>-0.82928435533440659</v>
      </c>
      <c r="E3973" s="353">
        <v>-3.949194150923185E-3</v>
      </c>
    </row>
    <row r="3974" spans="2:5">
      <c r="B3974" s="375">
        <v>45512</v>
      </c>
      <c r="C3974" s="352">
        <v>2733.2</v>
      </c>
      <c r="D3974" s="351">
        <f t="shared" si="64"/>
        <v>1.9071232825636969E-2</v>
      </c>
      <c r="E3974" s="353">
        <v>-3.9540095843735952E-3</v>
      </c>
    </row>
    <row r="3975" spans="2:5">
      <c r="B3975" s="375">
        <v>44827</v>
      </c>
      <c r="C3975" s="352">
        <v>2682.05</v>
      </c>
      <c r="D3975" s="351">
        <f t="shared" si="64"/>
        <v>0.14192957806446135</v>
      </c>
      <c r="E3975" s="353">
        <v>-3.9736329031658411E-3</v>
      </c>
    </row>
    <row r="3976" spans="2:5">
      <c r="B3976" s="375">
        <v>44403</v>
      </c>
      <c r="C3976" s="352">
        <v>2348.6999999999998</v>
      </c>
      <c r="D3976" s="351">
        <f t="shared" si="64"/>
        <v>10.163022813688212</v>
      </c>
      <c r="E3976" s="353">
        <v>-3.9862601246766849E-3</v>
      </c>
    </row>
    <row r="3977" spans="2:5">
      <c r="B3977" s="375">
        <v>37011</v>
      </c>
      <c r="C3977" s="352">
        <v>210.4</v>
      </c>
      <c r="D3977" s="351">
        <f t="shared" ref="D3977:D4040" si="65">(C3977-C3978)/C3978</f>
        <v>-0.83167326693067711</v>
      </c>
      <c r="E3977" s="353">
        <v>-4.0236686390532272E-3</v>
      </c>
    </row>
    <row r="3978" spans="2:5">
      <c r="B3978" s="375">
        <v>43031</v>
      </c>
      <c r="C3978" s="352">
        <v>1249.95</v>
      </c>
      <c r="D3978" s="351">
        <f t="shared" si="65"/>
        <v>-0.46821952776005105</v>
      </c>
      <c r="E3978" s="353">
        <v>-4.0239043824700834E-3</v>
      </c>
    </row>
    <row r="3979" spans="2:5">
      <c r="B3979" s="375">
        <v>45791</v>
      </c>
      <c r="C3979" s="352">
        <v>2350.5</v>
      </c>
      <c r="D3979" s="351">
        <f t="shared" si="65"/>
        <v>1.6042878510885825</v>
      </c>
      <c r="E3979" s="353">
        <v>-4.0254237288135592E-3</v>
      </c>
    </row>
    <row r="3980" spans="2:5">
      <c r="B3980" s="375">
        <v>42811</v>
      </c>
      <c r="C3980" s="352">
        <v>902.55</v>
      </c>
      <c r="D3980" s="351">
        <f t="shared" si="65"/>
        <v>5.0900809716599191</v>
      </c>
      <c r="E3980" s="353">
        <v>-4.0278084308100759E-3</v>
      </c>
    </row>
    <row r="3981" spans="2:5">
      <c r="B3981" s="375">
        <v>38341</v>
      </c>
      <c r="C3981" s="352">
        <v>148.19999999999999</v>
      </c>
      <c r="D3981" s="351">
        <f t="shared" si="65"/>
        <v>0.20194647201946467</v>
      </c>
      <c r="E3981" s="351">
        <v>-4.0322580645162816E-3</v>
      </c>
    </row>
    <row r="3982" spans="2:5">
      <c r="B3982" s="375">
        <v>38252</v>
      </c>
      <c r="C3982" s="352">
        <v>123.3</v>
      </c>
      <c r="D3982" s="351">
        <f t="shared" si="65"/>
        <v>-0.95388326819142366</v>
      </c>
      <c r="E3982" s="353">
        <v>-4.0387722132471729E-3</v>
      </c>
    </row>
    <row r="3983" spans="2:5">
      <c r="B3983" s="375">
        <v>45119</v>
      </c>
      <c r="C3983" s="352">
        <v>2673.65</v>
      </c>
      <c r="D3983" s="351">
        <f t="shared" si="65"/>
        <v>0.11420653442240382</v>
      </c>
      <c r="E3983" s="353">
        <v>-4.0417209908734991E-3</v>
      </c>
    </row>
    <row r="3984" spans="2:5">
      <c r="B3984" s="375">
        <v>44221</v>
      </c>
      <c r="C3984" s="352">
        <v>2399.6</v>
      </c>
      <c r="D3984" s="351">
        <f t="shared" si="65"/>
        <v>8.7524893314366992</v>
      </c>
      <c r="E3984" s="353">
        <v>-4.0467345964679269E-3</v>
      </c>
    </row>
    <row r="3985" spans="2:5">
      <c r="B3985" s="375">
        <v>39581</v>
      </c>
      <c r="C3985" s="352">
        <v>246.05</v>
      </c>
      <c r="D3985" s="351">
        <f t="shared" si="65"/>
        <v>0.54263322884012544</v>
      </c>
      <c r="E3985" s="353">
        <v>-4.0477636106051405E-3</v>
      </c>
    </row>
    <row r="3986" spans="2:5">
      <c r="B3986" s="375">
        <v>37561</v>
      </c>
      <c r="C3986" s="352">
        <v>159.5</v>
      </c>
      <c r="D3986" s="351">
        <f t="shared" si="65"/>
        <v>0.18191922934420166</v>
      </c>
      <c r="E3986" s="353">
        <v>-4.0586949734624147E-3</v>
      </c>
    </row>
    <row r="3987" spans="2:5">
      <c r="B3987" s="375">
        <v>38477</v>
      </c>
      <c r="C3987" s="352">
        <v>134.94999999999999</v>
      </c>
      <c r="D3987" s="351">
        <f t="shared" si="65"/>
        <v>-0.91580096708781777</v>
      </c>
      <c r="E3987" s="353">
        <v>-4.0590405904059879E-3</v>
      </c>
    </row>
    <row r="3988" spans="2:5">
      <c r="B3988" s="375">
        <v>43279</v>
      </c>
      <c r="C3988" s="352">
        <v>1602.75</v>
      </c>
      <c r="D3988" s="351">
        <f t="shared" si="65"/>
        <v>6.7092352092352083</v>
      </c>
      <c r="E3988" s="353">
        <v>-4.0700925868389698E-3</v>
      </c>
    </row>
    <row r="3989" spans="2:5">
      <c r="B3989" s="375">
        <v>39479</v>
      </c>
      <c r="C3989" s="352">
        <v>207.9</v>
      </c>
      <c r="D3989" s="351">
        <f t="shared" si="65"/>
        <v>-0.19026290165530671</v>
      </c>
      <c r="E3989" s="353">
        <v>-4.0718562874251223E-3</v>
      </c>
    </row>
    <row r="3990" spans="2:5">
      <c r="B3990" s="375">
        <v>40199</v>
      </c>
      <c r="C3990" s="352">
        <v>256.75</v>
      </c>
      <c r="D3990" s="351">
        <f t="shared" si="65"/>
        <v>-0.89199024020865758</v>
      </c>
      <c r="E3990" s="353">
        <v>-4.0729247478666075E-3</v>
      </c>
    </row>
    <row r="3991" spans="2:5">
      <c r="B3991" s="375">
        <v>44412</v>
      </c>
      <c r="C3991" s="352">
        <v>2377.1</v>
      </c>
      <c r="D3991" s="351">
        <f t="shared" si="65"/>
        <v>12.950117370892018</v>
      </c>
      <c r="E3991" s="353">
        <v>-4.0848817479104257E-3</v>
      </c>
    </row>
    <row r="3992" spans="2:5">
      <c r="B3992" s="375">
        <v>37795</v>
      </c>
      <c r="C3992" s="352">
        <v>170.4</v>
      </c>
      <c r="D3992" s="351">
        <f t="shared" si="65"/>
        <v>-0.92993997204177281</v>
      </c>
      <c r="E3992" s="353">
        <v>-4.0911747516071805E-3</v>
      </c>
    </row>
    <row r="3993" spans="2:5">
      <c r="B3993" s="375">
        <v>45468</v>
      </c>
      <c r="C3993" s="352">
        <v>2432.1999999999998</v>
      </c>
      <c r="D3993" s="351">
        <f t="shared" si="65"/>
        <v>0.25171118316092839</v>
      </c>
      <c r="E3993" s="353">
        <v>-4.0946687412988288E-3</v>
      </c>
    </row>
    <row r="3994" spans="2:5">
      <c r="B3994" s="375">
        <v>43819</v>
      </c>
      <c r="C3994" s="352">
        <v>1943.1</v>
      </c>
      <c r="D3994" s="351">
        <f t="shared" si="65"/>
        <v>10.497633136094674</v>
      </c>
      <c r="E3994" s="353">
        <v>-4.100251140382349E-3</v>
      </c>
    </row>
    <row r="3995" spans="2:5">
      <c r="B3995" s="375">
        <v>37782</v>
      </c>
      <c r="C3995" s="352">
        <v>169</v>
      </c>
      <c r="D3995" s="351">
        <f t="shared" si="65"/>
        <v>-0.22119815668202766</v>
      </c>
      <c r="E3995" s="353">
        <v>-4.1249263406009937E-3</v>
      </c>
    </row>
    <row r="3996" spans="2:5">
      <c r="B3996" s="375">
        <v>36945</v>
      </c>
      <c r="C3996" s="352">
        <v>217</v>
      </c>
      <c r="D3996" s="351">
        <f t="shared" si="65"/>
        <v>-0.87810358386698129</v>
      </c>
      <c r="E3996" s="353">
        <v>-4.1303350160624402E-3</v>
      </c>
    </row>
    <row r="3997" spans="2:5">
      <c r="B3997" s="375">
        <v>43647</v>
      </c>
      <c r="C3997" s="352">
        <v>1780.2</v>
      </c>
      <c r="D3997" s="351">
        <f t="shared" si="65"/>
        <v>3.6305111197815063</v>
      </c>
      <c r="E3997" s="353">
        <v>-4.1396285522487496E-3</v>
      </c>
    </row>
    <row r="3998" spans="2:5">
      <c r="B3998" s="375">
        <v>40891</v>
      </c>
      <c r="C3998" s="352">
        <v>384.45</v>
      </c>
      <c r="D3998" s="351">
        <f t="shared" si="65"/>
        <v>-0.82659389729595634</v>
      </c>
      <c r="E3998" s="353">
        <v>-4.1445408625826255E-3</v>
      </c>
    </row>
    <row r="3999" spans="2:5">
      <c r="B3999" s="375">
        <v>45415</v>
      </c>
      <c r="C3999" s="352">
        <v>2217.0500000000002</v>
      </c>
      <c r="D3999" s="351">
        <f t="shared" si="65"/>
        <v>-4.0528844073224407E-2</v>
      </c>
      <c r="E3999" s="353">
        <v>-4.1548758029016754E-3</v>
      </c>
    </row>
    <row r="4000" spans="2:5">
      <c r="B4000" s="375">
        <v>45433</v>
      </c>
      <c r="C4000" s="352">
        <v>2310.6999999999998</v>
      </c>
      <c r="D4000" s="351">
        <f t="shared" si="65"/>
        <v>-0.15265859919325273</v>
      </c>
      <c r="E4000" s="353">
        <v>-4.1588553450988388E-3</v>
      </c>
    </row>
    <row r="4001" spans="2:5">
      <c r="B4001" s="375">
        <v>45492</v>
      </c>
      <c r="C4001" s="352">
        <v>2727</v>
      </c>
      <c r="D4001" s="351">
        <f t="shared" si="65"/>
        <v>2.0736637221140924E-2</v>
      </c>
      <c r="E4001" s="353">
        <v>-4.1630148992112511E-3</v>
      </c>
    </row>
    <row r="4002" spans="2:5">
      <c r="B4002" s="375">
        <v>45126</v>
      </c>
      <c r="C4002" s="352">
        <v>2671.6</v>
      </c>
      <c r="D4002" s="351">
        <f t="shared" si="65"/>
        <v>5.0566764905917019</v>
      </c>
      <c r="E4002" s="353">
        <v>-4.1747428060236588E-3</v>
      </c>
    </row>
    <row r="4003" spans="2:5">
      <c r="B4003" s="375">
        <v>41103</v>
      </c>
      <c r="C4003" s="352">
        <v>441.1</v>
      </c>
      <c r="D4003" s="351">
        <f t="shared" si="65"/>
        <v>-0.82377499450670189</v>
      </c>
      <c r="E4003" s="353">
        <v>-4.1765436279489017E-3</v>
      </c>
    </row>
    <row r="4004" spans="2:5">
      <c r="B4004" s="375">
        <v>44876</v>
      </c>
      <c r="C4004" s="352">
        <v>2503.0500000000002</v>
      </c>
      <c r="D4004" s="351">
        <f t="shared" si="65"/>
        <v>1.9530772677284133E-2</v>
      </c>
      <c r="E4004" s="353">
        <v>-4.1971674092933352E-3</v>
      </c>
    </row>
    <row r="4005" spans="2:5">
      <c r="B4005" s="375">
        <v>44998</v>
      </c>
      <c r="C4005" s="352">
        <v>2455.1</v>
      </c>
      <c r="D4005" s="351">
        <f t="shared" si="65"/>
        <v>1.9583082299072176</v>
      </c>
      <c r="E4005" s="353">
        <v>-4.1980165892635864E-3</v>
      </c>
    </row>
    <row r="4006" spans="2:5">
      <c r="B4006" s="375">
        <v>42340</v>
      </c>
      <c r="C4006" s="352">
        <v>829.9</v>
      </c>
      <c r="D4006" s="351">
        <f t="shared" si="65"/>
        <v>6.1660483561468506E-2</v>
      </c>
      <c r="E4006" s="353">
        <v>-4.1996640268778503E-3</v>
      </c>
    </row>
    <row r="4007" spans="2:5">
      <c r="B4007" s="375">
        <v>42271</v>
      </c>
      <c r="C4007" s="352">
        <v>781.7</v>
      </c>
      <c r="D4007" s="351">
        <f t="shared" si="65"/>
        <v>3.4002251618350692</v>
      </c>
      <c r="E4007" s="353">
        <v>-4.2038216560508976E-3</v>
      </c>
    </row>
    <row r="4008" spans="2:5">
      <c r="B4008" s="375">
        <v>37641</v>
      </c>
      <c r="C4008" s="352">
        <v>177.65</v>
      </c>
      <c r="D4008" s="351">
        <f t="shared" si="65"/>
        <v>-0.92140771544859312</v>
      </c>
      <c r="E4008" s="353">
        <v>-4.2040358744394619E-3</v>
      </c>
    </row>
    <row r="4009" spans="2:5">
      <c r="B4009" s="375">
        <v>44615</v>
      </c>
      <c r="C4009" s="352">
        <v>2260.4</v>
      </c>
      <c r="D4009" s="351">
        <f t="shared" si="65"/>
        <v>-0.14300879587503784</v>
      </c>
      <c r="E4009" s="353">
        <v>-4.2071411264564098E-3</v>
      </c>
    </row>
    <row r="4010" spans="2:5">
      <c r="B4010" s="375">
        <v>44963</v>
      </c>
      <c r="C4010" s="352">
        <v>2637.6</v>
      </c>
      <c r="D4010" s="351">
        <f t="shared" si="65"/>
        <v>11.400564174894217</v>
      </c>
      <c r="E4010" s="353">
        <v>-4.2095327984898881E-3</v>
      </c>
    </row>
    <row r="4011" spans="2:5">
      <c r="B4011" s="375">
        <v>37277</v>
      </c>
      <c r="C4011" s="352">
        <v>212.7</v>
      </c>
      <c r="D4011" s="351">
        <f t="shared" si="65"/>
        <v>-0.8780459836018577</v>
      </c>
      <c r="E4011" s="353">
        <v>-4.2134831460674425E-3</v>
      </c>
    </row>
    <row r="4012" spans="2:5">
      <c r="B4012" s="375">
        <v>43483</v>
      </c>
      <c r="C4012" s="352">
        <v>1744.1</v>
      </c>
      <c r="D4012" s="351">
        <f t="shared" si="65"/>
        <v>6.8018340416014311</v>
      </c>
      <c r="E4012" s="353">
        <v>-4.2249500428204918E-3</v>
      </c>
    </row>
    <row r="4013" spans="2:5">
      <c r="B4013" s="375">
        <v>40281</v>
      </c>
      <c r="C4013" s="352">
        <v>223.55</v>
      </c>
      <c r="D4013" s="351">
        <f t="shared" si="65"/>
        <v>-0.91202455677770988</v>
      </c>
      <c r="E4013" s="353">
        <v>-4.231625835189259E-3</v>
      </c>
    </row>
    <row r="4014" spans="2:5">
      <c r="B4014" s="375">
        <v>45034</v>
      </c>
      <c r="C4014" s="352">
        <v>2541.0500000000002</v>
      </c>
      <c r="D4014" s="351">
        <f t="shared" si="65"/>
        <v>0.39549124059531005</v>
      </c>
      <c r="E4014" s="353">
        <v>-4.2322236808588782E-3</v>
      </c>
    </row>
    <row r="4015" spans="2:5">
      <c r="B4015" s="375">
        <v>43696</v>
      </c>
      <c r="C4015" s="352">
        <v>1820.9</v>
      </c>
      <c r="D4015" s="351">
        <f t="shared" si="65"/>
        <v>1.0966033390903858</v>
      </c>
      <c r="E4015" s="353">
        <v>-4.2380991441773987E-3</v>
      </c>
    </row>
    <row r="4016" spans="2:5">
      <c r="B4016" s="375">
        <v>42465</v>
      </c>
      <c r="C4016" s="352">
        <v>868.5</v>
      </c>
      <c r="D4016" s="351">
        <f t="shared" si="65"/>
        <v>2.7004686834256497</v>
      </c>
      <c r="E4016" s="353">
        <v>-4.2421462967209876E-3</v>
      </c>
    </row>
    <row r="4017" spans="2:5">
      <c r="B4017" s="375">
        <v>39590</v>
      </c>
      <c r="C4017" s="352">
        <v>234.7</v>
      </c>
      <c r="D4017" s="351">
        <f t="shared" si="65"/>
        <v>-0.90833463521324798</v>
      </c>
      <c r="E4017" s="353">
        <v>-4.2426813746287654E-3</v>
      </c>
    </row>
    <row r="4018" spans="2:5">
      <c r="B4018" s="375">
        <v>44819</v>
      </c>
      <c r="C4018" s="352">
        <v>2560.4</v>
      </c>
      <c r="D4018" s="351">
        <f t="shared" si="65"/>
        <v>2.1965043695380775</v>
      </c>
      <c r="E4018" s="353">
        <v>-4.2778253091701017E-3</v>
      </c>
    </row>
    <row r="4019" spans="2:5">
      <c r="B4019" s="375">
        <v>42312</v>
      </c>
      <c r="C4019" s="352">
        <v>801</v>
      </c>
      <c r="D4019" s="351">
        <f t="shared" si="65"/>
        <v>2.4503553736808099</v>
      </c>
      <c r="E4019" s="353">
        <v>-4.2886444154391764E-3</v>
      </c>
    </row>
    <row r="4020" spans="2:5">
      <c r="B4020" s="375">
        <v>39785</v>
      </c>
      <c r="C4020" s="352">
        <v>232.15</v>
      </c>
      <c r="D4020" s="351">
        <f t="shared" si="65"/>
        <v>-0.59991383024558387</v>
      </c>
      <c r="E4020" s="353">
        <v>-4.2890842805061117E-3</v>
      </c>
    </row>
    <row r="4021" spans="2:5">
      <c r="B4021" s="375">
        <v>41592</v>
      </c>
      <c r="C4021" s="352">
        <v>580.25</v>
      </c>
      <c r="D4021" s="351">
        <f t="shared" si="65"/>
        <v>-0.74480483782297968</v>
      </c>
      <c r="E4021" s="353">
        <v>-4.2900042900042897E-3</v>
      </c>
    </row>
    <row r="4022" spans="2:5">
      <c r="B4022" s="375">
        <v>44592</v>
      </c>
      <c r="C4022" s="352">
        <v>2273.75</v>
      </c>
      <c r="D4022" s="351">
        <f t="shared" si="65"/>
        <v>16.826342610740884</v>
      </c>
      <c r="E4022" s="353">
        <v>-4.2915635742594559E-3</v>
      </c>
    </row>
    <row r="4023" spans="2:5">
      <c r="B4023" s="375">
        <v>38166</v>
      </c>
      <c r="C4023" s="352">
        <v>127.55</v>
      </c>
      <c r="D4023" s="351">
        <f t="shared" si="65"/>
        <v>-0.5212985550759992</v>
      </c>
      <c r="E4023" s="353">
        <v>-4.2935206869632878E-3</v>
      </c>
    </row>
    <row r="4024" spans="2:5">
      <c r="B4024" s="375">
        <v>40367</v>
      </c>
      <c r="C4024" s="352">
        <v>266.45</v>
      </c>
      <c r="D4024" s="351">
        <f t="shared" si="65"/>
        <v>-3.4601449275362357E-2</v>
      </c>
      <c r="E4024" s="353">
        <v>-4.2974588938715771E-3</v>
      </c>
    </row>
    <row r="4025" spans="2:5">
      <c r="B4025" s="375">
        <v>40640</v>
      </c>
      <c r="C4025" s="352">
        <v>276</v>
      </c>
      <c r="D4025" s="351">
        <f t="shared" si="65"/>
        <v>-0.88887994202431764</v>
      </c>
      <c r="E4025" s="353">
        <v>-4.3290043290042882E-3</v>
      </c>
    </row>
    <row r="4026" spans="2:5">
      <c r="B4026" s="375">
        <v>45632</v>
      </c>
      <c r="C4026" s="352">
        <v>2483.8000000000002</v>
      </c>
      <c r="D4026" s="351">
        <f t="shared" si="65"/>
        <v>12.502582223430283</v>
      </c>
      <c r="E4026" s="353">
        <v>-4.3293513990217778E-3</v>
      </c>
    </row>
    <row r="4027" spans="2:5">
      <c r="B4027" s="375">
        <v>37879</v>
      </c>
      <c r="C4027" s="352">
        <v>183.95</v>
      </c>
      <c r="D4027" s="351">
        <f t="shared" si="65"/>
        <v>-0.92809678301997423</v>
      </c>
      <c r="E4027" s="353">
        <v>-4.3301759133965436E-3</v>
      </c>
    </row>
    <row r="4028" spans="2:5">
      <c r="B4028" s="375">
        <v>45215</v>
      </c>
      <c r="C4028" s="352">
        <v>2558.3000000000002</v>
      </c>
      <c r="D4028" s="351">
        <f t="shared" si="65"/>
        <v>0.43967360720315146</v>
      </c>
      <c r="E4028" s="353">
        <v>-4.3394500768645572E-3</v>
      </c>
    </row>
    <row r="4029" spans="2:5">
      <c r="B4029" s="375">
        <v>43332</v>
      </c>
      <c r="C4029" s="352">
        <v>1777</v>
      </c>
      <c r="D4029" s="351">
        <f t="shared" si="65"/>
        <v>6.7513631406761174</v>
      </c>
      <c r="E4029" s="353">
        <v>-4.3423448662277628E-3</v>
      </c>
    </row>
    <row r="4030" spans="2:5">
      <c r="B4030" s="375">
        <v>38972</v>
      </c>
      <c r="C4030" s="352">
        <v>229.25</v>
      </c>
      <c r="D4030" s="351">
        <f t="shared" si="65"/>
        <v>-0.30948795180722893</v>
      </c>
      <c r="E4030" s="353">
        <v>-4.3431053203040176E-3</v>
      </c>
    </row>
    <row r="4031" spans="2:5">
      <c r="B4031" s="375">
        <v>40735</v>
      </c>
      <c r="C4031" s="352">
        <v>332</v>
      </c>
      <c r="D4031" s="351">
        <f t="shared" si="65"/>
        <v>-0.80401416765053124</v>
      </c>
      <c r="E4031" s="353">
        <v>-4.3484780326885249E-3</v>
      </c>
    </row>
    <row r="4032" spans="2:5">
      <c r="B4032" s="375">
        <v>43424</v>
      </c>
      <c r="C4032" s="352">
        <v>1694</v>
      </c>
      <c r="D4032" s="351">
        <f t="shared" si="65"/>
        <v>7.7072731945515294</v>
      </c>
      <c r="E4032" s="353">
        <v>-4.3493593511226584E-3</v>
      </c>
    </row>
    <row r="4033" spans="2:5">
      <c r="B4033" s="375">
        <v>38706</v>
      </c>
      <c r="C4033" s="352">
        <v>194.55</v>
      </c>
      <c r="D4033" s="351">
        <f t="shared" si="65"/>
        <v>-0.88942881500426263</v>
      </c>
      <c r="E4033" s="353">
        <v>-4.3500511770726419E-3</v>
      </c>
    </row>
    <row r="4034" spans="2:5">
      <c r="B4034" s="375">
        <v>43489</v>
      </c>
      <c r="C4034" s="352">
        <v>1759.5</v>
      </c>
      <c r="D4034" s="351">
        <f t="shared" si="65"/>
        <v>14.413929040735873</v>
      </c>
      <c r="E4034" s="353">
        <v>-4.3571751923947742E-3</v>
      </c>
    </row>
    <row r="4035" spans="2:5">
      <c r="B4035" s="375">
        <v>38211</v>
      </c>
      <c r="C4035" s="352">
        <v>114.15</v>
      </c>
      <c r="D4035" s="351">
        <f t="shared" si="65"/>
        <v>-0.4722607489597781</v>
      </c>
      <c r="E4035" s="353">
        <v>-4.3610989969472304E-3</v>
      </c>
    </row>
    <row r="4036" spans="2:5">
      <c r="B4036" s="375">
        <v>37244</v>
      </c>
      <c r="C4036" s="352">
        <v>216.3</v>
      </c>
      <c r="D4036" s="351">
        <f t="shared" si="65"/>
        <v>-0.83841326759300761</v>
      </c>
      <c r="E4036" s="353">
        <v>-4.3728423475258398E-3</v>
      </c>
    </row>
    <row r="4037" spans="2:5">
      <c r="B4037" s="375">
        <v>43102</v>
      </c>
      <c r="C4037" s="352">
        <v>1338.6</v>
      </c>
      <c r="D4037" s="351">
        <f t="shared" si="65"/>
        <v>5.2144846796657376</v>
      </c>
      <c r="E4037" s="353">
        <v>-4.3882484194868654E-3</v>
      </c>
    </row>
    <row r="4038" spans="2:5">
      <c r="B4038" s="375">
        <v>37207</v>
      </c>
      <c r="C4038" s="352">
        <v>215.4</v>
      </c>
      <c r="D4038" s="351">
        <f t="shared" si="65"/>
        <v>-0.20808823529411763</v>
      </c>
      <c r="E4038" s="353">
        <v>-4.3910330483013108E-3</v>
      </c>
    </row>
    <row r="4039" spans="2:5">
      <c r="B4039" s="375">
        <v>38807</v>
      </c>
      <c r="C4039" s="352">
        <v>272</v>
      </c>
      <c r="D4039" s="351">
        <f t="shared" si="65"/>
        <v>-0.89857180146921733</v>
      </c>
      <c r="E4039" s="353">
        <v>-4.3923865300145998E-3</v>
      </c>
    </row>
    <row r="4040" spans="2:5">
      <c r="B4040" s="375">
        <v>45587</v>
      </c>
      <c r="C4040" s="352">
        <v>2681.7</v>
      </c>
      <c r="D4040" s="351">
        <f t="shared" si="65"/>
        <v>8.8809874723655113</v>
      </c>
      <c r="E4040" s="353">
        <v>-4.3993985632345281E-3</v>
      </c>
    </row>
    <row r="4041" spans="2:5">
      <c r="B4041" s="375">
        <v>40126</v>
      </c>
      <c r="C4041" s="352">
        <v>271.39999999999998</v>
      </c>
      <c r="D4041" s="351">
        <f t="shared" ref="D4041:D4104" si="66">(C4041-C4042)/C4042</f>
        <v>-0.87495392554367857</v>
      </c>
      <c r="E4041" s="353">
        <v>-4.4020542920031012E-3</v>
      </c>
    </row>
    <row r="4042" spans="2:5">
      <c r="B4042" s="375">
        <v>44013</v>
      </c>
      <c r="C4042" s="352">
        <v>2170.4</v>
      </c>
      <c r="D4042" s="351">
        <f t="shared" si="66"/>
        <v>1.3456176375229658</v>
      </c>
      <c r="E4042" s="353">
        <v>-4.4036697247706001E-3</v>
      </c>
    </row>
    <row r="4043" spans="2:5">
      <c r="B4043" s="375">
        <v>42563</v>
      </c>
      <c r="C4043" s="352">
        <v>925.3</v>
      </c>
      <c r="D4043" s="351">
        <f t="shared" si="66"/>
        <v>-0.62314944916203396</v>
      </c>
      <c r="E4043" s="353">
        <v>-4.4114482461803557E-3</v>
      </c>
    </row>
    <row r="4044" spans="2:5">
      <c r="B4044" s="375">
        <v>44987</v>
      </c>
      <c r="C4044" s="352">
        <v>2455.35</v>
      </c>
      <c r="D4044" s="351">
        <f t="shared" si="66"/>
        <v>6.2675743673227764</v>
      </c>
      <c r="E4044" s="353">
        <v>-4.4196654840345023E-3</v>
      </c>
    </row>
    <row r="4045" spans="2:5">
      <c r="B4045" s="375">
        <v>40805</v>
      </c>
      <c r="C4045" s="352">
        <v>337.85</v>
      </c>
      <c r="D4045" s="351">
        <f t="shared" si="66"/>
        <v>0.4288433072531192</v>
      </c>
      <c r="E4045" s="353">
        <v>-4.4202151171357004E-3</v>
      </c>
    </row>
    <row r="4046" spans="2:5">
      <c r="B4046" s="375">
        <v>39904</v>
      </c>
      <c r="C4046" s="352">
        <v>236.45</v>
      </c>
      <c r="D4046" s="351">
        <f t="shared" si="66"/>
        <v>-0.60357112918098754</v>
      </c>
      <c r="E4046" s="353">
        <v>-4.4210526315789957E-3</v>
      </c>
    </row>
    <row r="4047" spans="2:5">
      <c r="B4047" s="375">
        <v>41751</v>
      </c>
      <c r="C4047" s="352">
        <v>596.45000000000005</v>
      </c>
      <c r="D4047" s="351">
        <f t="shared" si="66"/>
        <v>0.82960122699386518</v>
      </c>
      <c r="E4047" s="353">
        <v>-4.4233016190952717E-3</v>
      </c>
    </row>
    <row r="4048" spans="2:5">
      <c r="B4048" s="375">
        <v>40751</v>
      </c>
      <c r="C4048" s="352">
        <v>326</v>
      </c>
      <c r="D4048" s="351">
        <f t="shared" si="66"/>
        <v>-0.72106951871657754</v>
      </c>
      <c r="E4048" s="353">
        <v>-4.428156970529817E-3</v>
      </c>
    </row>
    <row r="4049" spans="2:5">
      <c r="B4049" s="375">
        <v>42949</v>
      </c>
      <c r="C4049" s="352">
        <v>1168.75</v>
      </c>
      <c r="D4049" s="351">
        <f t="shared" si="66"/>
        <v>5.5038953811908735</v>
      </c>
      <c r="E4049" s="353">
        <v>-4.4294901827165089E-3</v>
      </c>
    </row>
    <row r="4050" spans="2:5">
      <c r="B4050" s="375">
        <v>37636</v>
      </c>
      <c r="C4050" s="352">
        <v>179.7</v>
      </c>
      <c r="D4050" s="351">
        <f t="shared" si="66"/>
        <v>-0.52778872684272771</v>
      </c>
      <c r="E4050" s="353">
        <v>-4.4321329639889825E-3</v>
      </c>
    </row>
    <row r="4051" spans="2:5">
      <c r="B4051" s="375">
        <v>40980</v>
      </c>
      <c r="C4051" s="352">
        <v>380.55</v>
      </c>
      <c r="D4051" s="351">
        <f t="shared" si="66"/>
        <v>-0.56941615750169716</v>
      </c>
      <c r="E4051" s="353">
        <v>-4.4473512099411083E-3</v>
      </c>
    </row>
    <row r="4052" spans="2:5">
      <c r="B4052" s="375">
        <v>42550</v>
      </c>
      <c r="C4052" s="352">
        <v>883.8</v>
      </c>
      <c r="D4052" s="351">
        <f t="shared" si="66"/>
        <v>3.9388097233864205</v>
      </c>
      <c r="E4052" s="353">
        <v>-4.4494508589130333E-3</v>
      </c>
    </row>
    <row r="4053" spans="2:5">
      <c r="B4053" s="375">
        <v>37648</v>
      </c>
      <c r="C4053" s="352">
        <v>178.95</v>
      </c>
      <c r="D4053" s="351">
        <f t="shared" si="66"/>
        <v>-0.86765032172176615</v>
      </c>
      <c r="E4053" s="353">
        <v>-4.4506258692629287E-3</v>
      </c>
    </row>
    <row r="4054" spans="2:5">
      <c r="B4054" s="375">
        <v>43147</v>
      </c>
      <c r="C4054" s="352">
        <v>1352.1</v>
      </c>
      <c r="D4054" s="351">
        <f t="shared" si="66"/>
        <v>-0.38834226776141695</v>
      </c>
      <c r="E4054" s="353">
        <v>-4.4545889629276454E-3</v>
      </c>
    </row>
    <row r="4055" spans="2:5">
      <c r="B4055" s="375">
        <v>44050</v>
      </c>
      <c r="C4055" s="352">
        <v>2210.5500000000002</v>
      </c>
      <c r="D4055" s="351">
        <f t="shared" si="66"/>
        <v>0.75398714591763882</v>
      </c>
      <c r="E4055" s="353">
        <v>-4.4585556981691261E-3</v>
      </c>
    </row>
    <row r="4056" spans="2:5">
      <c r="B4056" s="375">
        <v>43066</v>
      </c>
      <c r="C4056" s="352">
        <v>1260.3</v>
      </c>
      <c r="D4056" s="351">
        <f t="shared" si="66"/>
        <v>-0.19268464544231631</v>
      </c>
      <c r="E4056" s="353">
        <v>-4.463051463328007E-3</v>
      </c>
    </row>
    <row r="4057" spans="2:5">
      <c r="B4057" s="375">
        <v>43244</v>
      </c>
      <c r="C4057" s="352">
        <v>1561.1</v>
      </c>
      <c r="D4057" s="351">
        <f t="shared" si="66"/>
        <v>7.753013737033922</v>
      </c>
      <c r="E4057" s="353">
        <v>-4.4640010203430905E-3</v>
      </c>
    </row>
    <row r="4058" spans="2:5">
      <c r="B4058" s="375">
        <v>37957</v>
      </c>
      <c r="C4058" s="352">
        <v>178.35</v>
      </c>
      <c r="D4058" s="351">
        <f t="shared" si="66"/>
        <v>-0.69804452721577914</v>
      </c>
      <c r="E4058" s="353">
        <v>-4.4655316773653999E-3</v>
      </c>
    </row>
    <row r="4059" spans="2:5">
      <c r="B4059" s="375">
        <v>41446</v>
      </c>
      <c r="C4059" s="352">
        <v>590.65</v>
      </c>
      <c r="D4059" s="351">
        <f t="shared" si="66"/>
        <v>-0.64399373154119699</v>
      </c>
      <c r="E4059" s="353">
        <v>-4.4665430642170526E-3</v>
      </c>
    </row>
    <row r="4060" spans="2:5">
      <c r="B4060" s="375">
        <v>43560</v>
      </c>
      <c r="C4060" s="352">
        <v>1659.1</v>
      </c>
      <c r="D4060" s="351">
        <f t="shared" si="66"/>
        <v>5.2290219635817525</v>
      </c>
      <c r="E4060" s="353">
        <v>-4.4703129219045611E-3</v>
      </c>
    </row>
    <row r="4061" spans="2:5">
      <c r="B4061" s="375">
        <v>40162</v>
      </c>
      <c r="C4061" s="352">
        <v>266.35000000000002</v>
      </c>
      <c r="D4061" s="351">
        <f t="shared" si="66"/>
        <v>-0.66666666666666663</v>
      </c>
      <c r="E4061" s="353">
        <v>-4.4851429639319327E-3</v>
      </c>
    </row>
    <row r="4062" spans="2:5">
      <c r="B4062" s="375">
        <v>42314</v>
      </c>
      <c r="C4062" s="352">
        <v>799.05</v>
      </c>
      <c r="D4062" s="351">
        <f t="shared" si="66"/>
        <v>2.7995720399429387</v>
      </c>
      <c r="E4062" s="353">
        <v>-4.4851429639320038E-3</v>
      </c>
    </row>
    <row r="4063" spans="2:5">
      <c r="B4063" s="375">
        <v>37026</v>
      </c>
      <c r="C4063" s="352">
        <v>210.3</v>
      </c>
      <c r="D4063" s="351">
        <f t="shared" si="66"/>
        <v>0</v>
      </c>
      <c r="E4063" s="353">
        <v>-4.4970414201182893E-3</v>
      </c>
    </row>
    <row r="4064" spans="2:5">
      <c r="B4064" s="375">
        <v>37015</v>
      </c>
      <c r="C4064" s="352">
        <v>210.3</v>
      </c>
      <c r="D4064" s="351">
        <f t="shared" si="66"/>
        <v>-0.74662650602409641</v>
      </c>
      <c r="E4064" s="353">
        <v>-4.4970414201182893E-3</v>
      </c>
    </row>
    <row r="4065" spans="2:5">
      <c r="B4065" s="375">
        <v>42251</v>
      </c>
      <c r="C4065" s="352">
        <v>830</v>
      </c>
      <c r="D4065" s="351">
        <f t="shared" si="66"/>
        <v>2.0127041742286753</v>
      </c>
      <c r="E4065" s="353">
        <v>-4.4977511244377807E-3</v>
      </c>
    </row>
    <row r="4066" spans="2:5">
      <c r="B4066" s="375">
        <v>40136</v>
      </c>
      <c r="C4066" s="352">
        <v>275.5</v>
      </c>
      <c r="D4066" s="351">
        <f t="shared" si="66"/>
        <v>-0.8846580561428482</v>
      </c>
      <c r="E4066" s="353">
        <v>-4.5167118337850042E-3</v>
      </c>
    </row>
    <row r="4067" spans="2:5">
      <c r="B4067" s="375">
        <v>44522</v>
      </c>
      <c r="C4067" s="352">
        <v>2388.5500000000002</v>
      </c>
      <c r="D4067" s="351">
        <f t="shared" si="66"/>
        <v>1.8554094441123732</v>
      </c>
      <c r="E4067" s="353">
        <v>-4.521963824289368E-3</v>
      </c>
    </row>
    <row r="4068" spans="2:5">
      <c r="B4068" s="375">
        <v>42671</v>
      </c>
      <c r="C4068" s="352">
        <v>836.5</v>
      </c>
      <c r="D4068" s="351">
        <f t="shared" si="66"/>
        <v>0.46343596920923719</v>
      </c>
      <c r="E4068" s="353">
        <v>-4.5221944543614835E-3</v>
      </c>
    </row>
    <row r="4069" spans="2:5">
      <c r="B4069" s="375">
        <v>41600</v>
      </c>
      <c r="C4069" s="352">
        <v>571.6</v>
      </c>
      <c r="D4069" s="351">
        <f t="shared" si="66"/>
        <v>-0.67457086737453376</v>
      </c>
      <c r="E4069" s="353">
        <v>-4.5280390107976711E-3</v>
      </c>
    </row>
    <row r="4070" spans="2:5">
      <c r="B4070" s="375">
        <v>43641</v>
      </c>
      <c r="C4070" s="352">
        <v>1756.45</v>
      </c>
      <c r="D4070" s="351">
        <f t="shared" si="66"/>
        <v>0.95497801769714508</v>
      </c>
      <c r="E4070" s="353">
        <v>-4.5339907619938221E-3</v>
      </c>
    </row>
    <row r="4071" spans="2:5">
      <c r="B4071" s="375">
        <v>42814</v>
      </c>
      <c r="C4071" s="352">
        <v>898.45</v>
      </c>
      <c r="D4071" s="351">
        <f t="shared" si="66"/>
        <v>0.22446337308347536</v>
      </c>
      <c r="E4071" s="353">
        <v>-4.5426846158106576E-3</v>
      </c>
    </row>
    <row r="4072" spans="2:5">
      <c r="B4072" s="375">
        <v>41887</v>
      </c>
      <c r="C4072" s="352">
        <v>733.75</v>
      </c>
      <c r="D4072" s="351">
        <f t="shared" si="66"/>
        <v>-0.15070316569245909</v>
      </c>
      <c r="E4072" s="353">
        <v>-4.5448378781712418E-3</v>
      </c>
    </row>
    <row r="4073" spans="2:5">
      <c r="B4073" s="375">
        <v>42492</v>
      </c>
      <c r="C4073" s="352">
        <v>863.95</v>
      </c>
      <c r="D4073" s="351">
        <f t="shared" si="66"/>
        <v>2.9549095902952622</v>
      </c>
      <c r="E4073" s="353">
        <v>-4.5512155778314693E-3</v>
      </c>
    </row>
    <row r="4074" spans="2:5">
      <c r="B4074" s="375">
        <v>37133</v>
      </c>
      <c r="C4074" s="352">
        <v>218.45</v>
      </c>
      <c r="D4074" s="351">
        <f t="shared" si="66"/>
        <v>5.3786782440906789E-2</v>
      </c>
      <c r="E4074" s="353">
        <v>-4.5568466621098199E-3</v>
      </c>
    </row>
    <row r="4075" spans="2:5">
      <c r="B4075" s="375">
        <v>39114</v>
      </c>
      <c r="C4075" s="352">
        <v>207.3</v>
      </c>
      <c r="D4075" s="351">
        <f t="shared" si="66"/>
        <v>-0.74617362556630351</v>
      </c>
      <c r="E4075" s="353">
        <v>-4.561824729891902E-3</v>
      </c>
    </row>
    <row r="4076" spans="2:5">
      <c r="B4076" s="375">
        <v>42166</v>
      </c>
      <c r="C4076" s="352">
        <v>816.7</v>
      </c>
      <c r="D4076" s="351">
        <f t="shared" si="66"/>
        <v>-0.62244874373020831</v>
      </c>
      <c r="E4076" s="353">
        <v>-4.5706624413431648E-3</v>
      </c>
    </row>
    <row r="4077" spans="2:5">
      <c r="B4077" s="375">
        <v>44125</v>
      </c>
      <c r="C4077" s="352">
        <v>2163.15</v>
      </c>
      <c r="D4077" s="351">
        <f t="shared" si="66"/>
        <v>6.9630038652678081</v>
      </c>
      <c r="E4077" s="353">
        <v>-4.5787124384518976E-3</v>
      </c>
    </row>
    <row r="4078" spans="2:5">
      <c r="B4078" s="375">
        <v>40427</v>
      </c>
      <c r="C4078" s="352">
        <v>271.64999999999998</v>
      </c>
      <c r="D4078" s="351">
        <f t="shared" si="66"/>
        <v>-0.89294370332420336</v>
      </c>
      <c r="E4078" s="353">
        <v>-4.5804323928178821E-3</v>
      </c>
    </row>
    <row r="4079" spans="2:5">
      <c r="B4079" s="375">
        <v>44890</v>
      </c>
      <c r="C4079" s="352">
        <v>2537.4499999999998</v>
      </c>
      <c r="D4079" s="351">
        <f t="shared" si="66"/>
        <v>8.7258994235737703E-3</v>
      </c>
      <c r="E4079" s="353">
        <v>-4.5897652158563727E-3</v>
      </c>
    </row>
    <row r="4080" spans="2:5">
      <c r="B4080" s="375">
        <v>44974</v>
      </c>
      <c r="C4080" s="352">
        <v>2515.5</v>
      </c>
      <c r="D4080" s="351">
        <f t="shared" si="66"/>
        <v>-5.5991293579014459E-2</v>
      </c>
      <c r="E4080" s="353">
        <v>-4.5902417791143643E-3</v>
      </c>
    </row>
    <row r="4081" spans="2:5">
      <c r="B4081" s="375">
        <v>45903</v>
      </c>
      <c r="C4081" s="352">
        <v>2664.7</v>
      </c>
      <c r="D4081" s="351">
        <f t="shared" si="66"/>
        <v>15.403200984918438</v>
      </c>
      <c r="E4081" s="353">
        <v>-4.5946955547255071E-3</v>
      </c>
    </row>
    <row r="4082" spans="2:5">
      <c r="B4082" s="375">
        <v>38530</v>
      </c>
      <c r="C4082" s="352">
        <v>162.44999999999999</v>
      </c>
      <c r="D4082" s="351">
        <f t="shared" si="66"/>
        <v>-0.317436974789916</v>
      </c>
      <c r="E4082" s="353">
        <v>-4.5955882352941178E-3</v>
      </c>
    </row>
    <row r="4083" spans="2:5">
      <c r="B4083" s="375">
        <v>39923</v>
      </c>
      <c r="C4083" s="352">
        <v>238</v>
      </c>
      <c r="D4083" s="351">
        <f t="shared" si="66"/>
        <v>-0.73804413626107535</v>
      </c>
      <c r="E4083" s="353">
        <v>-4.6005855290673124E-3</v>
      </c>
    </row>
    <row r="4084" spans="2:5">
      <c r="B4084" s="375">
        <v>42844</v>
      </c>
      <c r="C4084" s="352">
        <v>908.55</v>
      </c>
      <c r="D4084" s="351">
        <f t="shared" si="66"/>
        <v>2.5085923923537359</v>
      </c>
      <c r="E4084" s="353">
        <v>-4.6014790468365332E-3</v>
      </c>
    </row>
    <row r="4085" spans="2:5">
      <c r="B4085" s="375">
        <v>39854</v>
      </c>
      <c r="C4085" s="352">
        <v>258.95</v>
      </c>
      <c r="D4085" s="351">
        <f t="shared" si="66"/>
        <v>-0.70341312564425618</v>
      </c>
      <c r="E4085" s="353">
        <v>-4.6127234287910391E-3</v>
      </c>
    </row>
    <row r="4086" spans="2:5">
      <c r="B4086" s="375">
        <v>42800</v>
      </c>
      <c r="C4086" s="352">
        <v>873.1</v>
      </c>
      <c r="D4086" s="351">
        <f t="shared" si="66"/>
        <v>-0.63172768685675729</v>
      </c>
      <c r="E4086" s="353">
        <v>-4.6172262440859089E-3</v>
      </c>
    </row>
    <row r="4087" spans="2:5">
      <c r="B4087" s="375">
        <v>45784</v>
      </c>
      <c r="C4087" s="352">
        <v>2370.8000000000002</v>
      </c>
      <c r="D4087" s="351">
        <f t="shared" si="66"/>
        <v>10.044956906592127</v>
      </c>
      <c r="E4087" s="353">
        <v>-4.6183558653119482E-3</v>
      </c>
    </row>
    <row r="4088" spans="2:5">
      <c r="B4088" s="375">
        <v>37232</v>
      </c>
      <c r="C4088" s="352">
        <v>214.65</v>
      </c>
      <c r="D4088" s="351">
        <f t="shared" si="66"/>
        <v>0.17745474492594621</v>
      </c>
      <c r="E4088" s="353">
        <v>-4.6371435195919309E-3</v>
      </c>
    </row>
    <row r="4089" spans="2:5">
      <c r="B4089" s="375">
        <v>37462</v>
      </c>
      <c r="C4089" s="352">
        <v>182.3</v>
      </c>
      <c r="D4089" s="351">
        <f t="shared" si="66"/>
        <v>-0.7845408344167355</v>
      </c>
      <c r="E4089" s="353">
        <v>-4.6410046410046094E-3</v>
      </c>
    </row>
    <row r="4090" spans="2:5">
      <c r="B4090" s="375">
        <v>42782</v>
      </c>
      <c r="C4090" s="352">
        <v>846.1</v>
      </c>
      <c r="D4090" s="351">
        <f t="shared" si="66"/>
        <v>-0.46972925545249433</v>
      </c>
      <c r="E4090" s="353">
        <v>-4.6467854832067902E-3</v>
      </c>
    </row>
    <row r="4091" spans="2:5">
      <c r="B4091" s="375">
        <v>43259</v>
      </c>
      <c r="C4091" s="352">
        <v>1595.6</v>
      </c>
      <c r="D4091" s="351">
        <f t="shared" si="66"/>
        <v>-0.11825817860300619</v>
      </c>
      <c r="E4091" s="353">
        <v>-4.6473909110757907E-3</v>
      </c>
    </row>
    <row r="4092" spans="2:5">
      <c r="B4092" s="375">
        <v>43634</v>
      </c>
      <c r="C4092" s="352">
        <v>1809.6</v>
      </c>
      <c r="D4092" s="351">
        <f t="shared" si="66"/>
        <v>-0.2445520581113802</v>
      </c>
      <c r="E4092" s="353">
        <v>-4.6478369681802181E-3</v>
      </c>
    </row>
    <row r="4093" spans="2:5">
      <c r="B4093" s="375">
        <v>44196</v>
      </c>
      <c r="C4093" s="352">
        <v>2395.4</v>
      </c>
      <c r="D4093" s="351">
        <f t="shared" si="66"/>
        <v>0.10090309534205032</v>
      </c>
      <c r="E4093" s="353">
        <v>-4.6538685282140023E-3</v>
      </c>
    </row>
    <row r="4094" spans="2:5">
      <c r="B4094" s="375">
        <v>44021</v>
      </c>
      <c r="C4094" s="352">
        <v>2175.85</v>
      </c>
      <c r="D4094" s="351">
        <f t="shared" si="66"/>
        <v>2.0447883690936763E-2</v>
      </c>
      <c r="E4094" s="353">
        <v>-4.6659500011437399E-3</v>
      </c>
    </row>
    <row r="4095" spans="2:5">
      <c r="B4095" s="375">
        <v>44083</v>
      </c>
      <c r="C4095" s="352">
        <v>2132.25</v>
      </c>
      <c r="D4095" s="351">
        <f t="shared" si="66"/>
        <v>-0.14143346084155425</v>
      </c>
      <c r="E4095" s="353">
        <v>-4.6679892636246932E-3</v>
      </c>
    </row>
    <row r="4096" spans="2:5">
      <c r="B4096" s="375">
        <v>45222</v>
      </c>
      <c r="C4096" s="352">
        <v>2483.5</v>
      </c>
      <c r="D4096" s="351">
        <f t="shared" si="66"/>
        <v>5.6988423561457308E-2</v>
      </c>
      <c r="E4096" s="353">
        <v>-4.6690579724666219E-3</v>
      </c>
    </row>
    <row r="4097" spans="2:5">
      <c r="B4097" s="375">
        <v>45426</v>
      </c>
      <c r="C4097" s="352">
        <v>2349.6</v>
      </c>
      <c r="D4097" s="351">
        <f t="shared" si="66"/>
        <v>4.8194427244582041</v>
      </c>
      <c r="E4097" s="353">
        <v>-4.6809141549997591E-3</v>
      </c>
    </row>
    <row r="4098" spans="2:5">
      <c r="B4098" s="375">
        <v>41002</v>
      </c>
      <c r="C4098" s="352">
        <v>403.75</v>
      </c>
      <c r="D4098" s="351">
        <f t="shared" si="66"/>
        <v>-0.5527306967984934</v>
      </c>
      <c r="E4098" s="353">
        <v>-4.6838407494144644E-3</v>
      </c>
    </row>
    <row r="4099" spans="2:5">
      <c r="B4099" s="375">
        <v>42577</v>
      </c>
      <c r="C4099" s="352">
        <v>902.7</v>
      </c>
      <c r="D4099" s="351">
        <f t="shared" si="66"/>
        <v>-0.64850183984580334</v>
      </c>
      <c r="E4099" s="353">
        <v>-4.6860356138706651E-3</v>
      </c>
    </row>
    <row r="4100" spans="2:5">
      <c r="B4100" s="375">
        <v>45132</v>
      </c>
      <c r="C4100" s="352">
        <v>2568.15</v>
      </c>
      <c r="D4100" s="351">
        <f t="shared" si="66"/>
        <v>0.60409119300437231</v>
      </c>
      <c r="E4100" s="353">
        <v>-4.6894680747989184E-3</v>
      </c>
    </row>
    <row r="4101" spans="2:5">
      <c r="B4101" s="375">
        <v>43270</v>
      </c>
      <c r="C4101" s="352">
        <v>1601</v>
      </c>
      <c r="D4101" s="351">
        <f t="shared" si="66"/>
        <v>1.7473187473187473</v>
      </c>
      <c r="E4101" s="353">
        <v>-4.6936682105001119E-3</v>
      </c>
    </row>
    <row r="4102" spans="2:5">
      <c r="B4102" s="375">
        <v>41410</v>
      </c>
      <c r="C4102" s="352">
        <v>582.75</v>
      </c>
      <c r="D4102" s="351">
        <f t="shared" si="66"/>
        <v>0.12510860121633352</v>
      </c>
      <c r="E4102" s="353">
        <v>-4.696840307429547E-3</v>
      </c>
    </row>
    <row r="4103" spans="2:5">
      <c r="B4103" s="375">
        <v>41145</v>
      </c>
      <c r="C4103" s="352">
        <v>517.95000000000005</v>
      </c>
      <c r="D4103" s="351">
        <f t="shared" si="66"/>
        <v>0.1666854375492737</v>
      </c>
      <c r="E4103" s="353">
        <v>-4.7079169869329975E-3</v>
      </c>
    </row>
    <row r="4104" spans="2:5">
      <c r="B4104" s="375">
        <v>41099</v>
      </c>
      <c r="C4104" s="352">
        <v>443.95</v>
      </c>
      <c r="D4104" s="351">
        <f t="shared" si="66"/>
        <v>-0.22202751248576183</v>
      </c>
      <c r="E4104" s="353">
        <v>-4.7079923775362013E-3</v>
      </c>
    </row>
    <row r="4105" spans="2:5">
      <c r="B4105" s="375">
        <v>41639</v>
      </c>
      <c r="C4105" s="352">
        <v>570.65</v>
      </c>
      <c r="D4105" s="351">
        <f t="shared" ref="D4105:D4168" si="67">(C4105-C4106)/C4106</f>
        <v>1.4565217391304346</v>
      </c>
      <c r="E4105" s="353">
        <v>-4.7091654312375435E-3</v>
      </c>
    </row>
    <row r="4106" spans="2:5">
      <c r="B4106" s="375">
        <v>39890</v>
      </c>
      <c r="C4106" s="352">
        <v>232.3</v>
      </c>
      <c r="D4106" s="351">
        <f t="shared" si="67"/>
        <v>-0.89993538660348904</v>
      </c>
      <c r="E4106" s="353">
        <v>-4.7129391602399066E-3</v>
      </c>
    </row>
    <row r="4107" spans="2:5">
      <c r="B4107" s="375">
        <v>45701</v>
      </c>
      <c r="C4107" s="352">
        <v>2321.5</v>
      </c>
      <c r="D4107" s="351">
        <f t="shared" si="67"/>
        <v>-5.5263907540796881E-2</v>
      </c>
      <c r="E4107" s="353">
        <v>-4.715969989281886E-3</v>
      </c>
    </row>
    <row r="4108" spans="2:5">
      <c r="B4108" s="375">
        <v>45044</v>
      </c>
      <c r="C4108" s="352">
        <v>2457.3000000000002</v>
      </c>
      <c r="D4108" s="351">
        <f t="shared" si="67"/>
        <v>2.4269576738023853</v>
      </c>
      <c r="E4108" s="353">
        <v>-4.7186050750317489E-3</v>
      </c>
    </row>
    <row r="4109" spans="2:5">
      <c r="B4109" s="375">
        <v>41940</v>
      </c>
      <c r="C4109" s="352">
        <v>717.05</v>
      </c>
      <c r="D4109" s="351">
        <f t="shared" si="67"/>
        <v>-0.7128813966525186</v>
      </c>
      <c r="E4109" s="353">
        <v>-4.7192726767993484E-3</v>
      </c>
    </row>
    <row r="4110" spans="2:5">
      <c r="B4110" s="375">
        <v>45236</v>
      </c>
      <c r="C4110" s="352">
        <v>2497.4</v>
      </c>
      <c r="D4110" s="351">
        <f t="shared" si="67"/>
        <v>1.0172919405399976E-2</v>
      </c>
      <c r="E4110" s="353">
        <v>-4.7225266513898209E-3</v>
      </c>
    </row>
    <row r="4111" spans="2:5">
      <c r="B4111" s="375">
        <v>45231</v>
      </c>
      <c r="C4111" s="352">
        <v>2472.25</v>
      </c>
      <c r="D4111" s="351">
        <f t="shared" si="67"/>
        <v>1.8349865260019496</v>
      </c>
      <c r="E4111" s="353">
        <v>-4.7302737520128826E-3</v>
      </c>
    </row>
    <row r="4112" spans="2:5">
      <c r="B4112" s="375">
        <v>42236</v>
      </c>
      <c r="C4112" s="352">
        <v>872.05</v>
      </c>
      <c r="D4112" s="351">
        <f t="shared" si="67"/>
        <v>-0.62063340148779744</v>
      </c>
      <c r="E4112" s="353">
        <v>-4.7363615612874806E-3</v>
      </c>
    </row>
    <row r="4113" spans="2:5">
      <c r="B4113" s="375">
        <v>44706</v>
      </c>
      <c r="C4113" s="352">
        <v>2298.6999999999998</v>
      </c>
      <c r="D4113" s="351">
        <f t="shared" si="67"/>
        <v>6.8253617021276591</v>
      </c>
      <c r="E4113" s="353">
        <v>-4.7409780702705054E-3</v>
      </c>
    </row>
    <row r="4114" spans="2:5">
      <c r="B4114" s="375">
        <v>40533</v>
      </c>
      <c r="C4114" s="352">
        <v>293.75</v>
      </c>
      <c r="D4114" s="351">
        <f t="shared" si="67"/>
        <v>-0.75218289956552919</v>
      </c>
      <c r="E4114" s="353">
        <v>-4.7433508385565891E-3</v>
      </c>
    </row>
    <row r="4115" spans="2:5">
      <c r="B4115" s="375">
        <v>42956</v>
      </c>
      <c r="C4115" s="352">
        <v>1185.3499999999999</v>
      </c>
      <c r="D4115" s="351">
        <f t="shared" si="67"/>
        <v>0.44908312958435198</v>
      </c>
      <c r="E4115" s="353">
        <v>-4.743912678421571E-3</v>
      </c>
    </row>
    <row r="4116" spans="2:5">
      <c r="B4116" s="375">
        <v>42286</v>
      </c>
      <c r="C4116" s="352">
        <v>818</v>
      </c>
      <c r="D4116" s="351">
        <f t="shared" si="67"/>
        <v>2.1209462037390305</v>
      </c>
      <c r="E4116" s="353">
        <v>-4.7451028105608677E-3</v>
      </c>
    </row>
    <row r="4117" spans="2:5">
      <c r="B4117" s="375">
        <v>40168</v>
      </c>
      <c r="C4117" s="352">
        <v>262.10000000000002</v>
      </c>
      <c r="D4117" s="351">
        <f t="shared" si="67"/>
        <v>0.25197038452352533</v>
      </c>
      <c r="E4117" s="353">
        <v>-4.7465350294285166E-3</v>
      </c>
    </row>
    <row r="4118" spans="2:5">
      <c r="B4118" s="375">
        <v>37370</v>
      </c>
      <c r="C4118" s="352">
        <v>209.35</v>
      </c>
      <c r="D4118" s="351">
        <f t="shared" si="67"/>
        <v>-0.65496497733827763</v>
      </c>
      <c r="E4118" s="353">
        <v>-4.7539814594723083E-3</v>
      </c>
    </row>
    <row r="4119" spans="2:5">
      <c r="B4119" s="375">
        <v>41551</v>
      </c>
      <c r="C4119" s="352">
        <v>606.75</v>
      </c>
      <c r="D4119" s="351">
        <f t="shared" si="67"/>
        <v>1.4192583732057416</v>
      </c>
      <c r="E4119" s="353">
        <v>-4.7568276880176784E-3</v>
      </c>
    </row>
    <row r="4120" spans="2:5">
      <c r="B4120" s="375">
        <v>39576</v>
      </c>
      <c r="C4120" s="352">
        <v>250.8</v>
      </c>
      <c r="D4120" s="351">
        <f t="shared" si="67"/>
        <v>0.14285714285714296</v>
      </c>
      <c r="E4120" s="353">
        <v>-4.7619047619047164E-3</v>
      </c>
    </row>
    <row r="4121" spans="2:5">
      <c r="B4121" s="375">
        <v>38936</v>
      </c>
      <c r="C4121" s="352">
        <v>219.45</v>
      </c>
      <c r="D4121" s="351">
        <f t="shared" si="67"/>
        <v>0.31367853935947304</v>
      </c>
      <c r="E4121" s="353">
        <v>-4.7619047619048135E-3</v>
      </c>
    </row>
    <row r="4122" spans="2:5">
      <c r="B4122" s="375">
        <v>37659</v>
      </c>
      <c r="C4122" s="352">
        <v>167.05</v>
      </c>
      <c r="D4122" s="351">
        <f t="shared" si="67"/>
        <v>8.9874176153388662E-4</v>
      </c>
      <c r="E4122" s="353">
        <v>-4.7661602621387128E-3</v>
      </c>
    </row>
    <row r="4123" spans="2:5">
      <c r="B4123" s="375">
        <v>38586</v>
      </c>
      <c r="C4123" s="352">
        <v>166.9</v>
      </c>
      <c r="D4123" s="351">
        <f t="shared" si="67"/>
        <v>-0.11034115138592744</v>
      </c>
      <c r="E4123" s="353">
        <v>-4.7704233750744361E-3</v>
      </c>
    </row>
    <row r="4124" spans="2:5">
      <c r="B4124" s="375">
        <v>38700</v>
      </c>
      <c r="C4124" s="352">
        <v>187.6</v>
      </c>
      <c r="D4124" s="351">
        <f t="shared" si="67"/>
        <v>-0.66663705019991115</v>
      </c>
      <c r="E4124" s="353">
        <v>-4.7745358090185977E-3</v>
      </c>
    </row>
    <row r="4125" spans="2:5">
      <c r="B4125" s="375">
        <v>41620</v>
      </c>
      <c r="C4125" s="352">
        <v>562.75</v>
      </c>
      <c r="D4125" s="351">
        <f t="shared" si="67"/>
        <v>-3.3407763655101418E-2</v>
      </c>
      <c r="E4125" s="353">
        <v>-4.7749579980547264E-3</v>
      </c>
    </row>
    <row r="4126" spans="2:5">
      <c r="B4126" s="375">
        <v>41407</v>
      </c>
      <c r="C4126" s="352">
        <v>582.20000000000005</v>
      </c>
      <c r="D4126" s="351">
        <f t="shared" si="67"/>
        <v>1.8057831325301208</v>
      </c>
      <c r="E4126" s="353">
        <v>-4.7863247863247083E-3</v>
      </c>
    </row>
    <row r="4127" spans="2:5">
      <c r="B4127" s="375">
        <v>36936</v>
      </c>
      <c r="C4127" s="352">
        <v>207.5</v>
      </c>
      <c r="D4127" s="351">
        <f t="shared" si="67"/>
        <v>-0.9214491217443973</v>
      </c>
      <c r="E4127" s="353">
        <v>-4.7961630695443642E-3</v>
      </c>
    </row>
    <row r="4128" spans="2:5">
      <c r="B4128" s="375">
        <v>45100</v>
      </c>
      <c r="C4128" s="352">
        <v>2641.6</v>
      </c>
      <c r="D4128" s="351">
        <f t="shared" si="67"/>
        <v>17.217931034482756</v>
      </c>
      <c r="E4128" s="353">
        <v>-4.8034358694218921E-3</v>
      </c>
    </row>
    <row r="4129" spans="2:5">
      <c r="B4129" s="375">
        <v>38114</v>
      </c>
      <c r="C4129" s="352">
        <v>145</v>
      </c>
      <c r="D4129" s="351">
        <f t="shared" si="67"/>
        <v>-0.12492456246228117</v>
      </c>
      <c r="E4129" s="353">
        <v>-4.8043925875085013E-3</v>
      </c>
    </row>
    <row r="4130" spans="2:5">
      <c r="B4130" s="375">
        <v>38601</v>
      </c>
      <c r="C4130" s="352">
        <v>165.7</v>
      </c>
      <c r="D4130" s="351">
        <f t="shared" si="67"/>
        <v>-0.49992455107891964</v>
      </c>
      <c r="E4130" s="353">
        <v>-4.8048048048048731E-3</v>
      </c>
    </row>
    <row r="4131" spans="2:5">
      <c r="B4131" s="375">
        <v>40737</v>
      </c>
      <c r="C4131" s="352">
        <v>331.35</v>
      </c>
      <c r="D4131" s="351">
        <f t="shared" si="67"/>
        <v>-0.86878267067955017</v>
      </c>
      <c r="E4131" s="353">
        <v>-4.8055263553085023E-3</v>
      </c>
    </row>
    <row r="4132" spans="2:5">
      <c r="B4132" s="375">
        <v>44893</v>
      </c>
      <c r="C4132" s="352">
        <v>2525.1999999999998</v>
      </c>
      <c r="D4132" s="351">
        <f t="shared" si="67"/>
        <v>-1.5650885844036913E-2</v>
      </c>
      <c r="E4132" s="353">
        <v>-4.8276813336223376E-3</v>
      </c>
    </row>
    <row r="4133" spans="2:5">
      <c r="B4133" s="375">
        <v>45453</v>
      </c>
      <c r="C4133" s="352">
        <v>2565.35</v>
      </c>
      <c r="D4133" s="351">
        <f t="shared" si="67"/>
        <v>2.1259976847620785</v>
      </c>
      <c r="E4133" s="353">
        <v>-4.8296997439678298E-3</v>
      </c>
    </row>
    <row r="4134" spans="2:5">
      <c r="B4134" s="375">
        <v>41978</v>
      </c>
      <c r="C4134" s="352">
        <v>820.65</v>
      </c>
      <c r="D4134" s="351">
        <f t="shared" si="67"/>
        <v>2.0793621013133206</v>
      </c>
      <c r="E4134" s="353">
        <v>-4.8505426544594677E-3</v>
      </c>
    </row>
    <row r="4135" spans="2:5">
      <c r="B4135" s="375">
        <v>38805</v>
      </c>
      <c r="C4135" s="352">
        <v>266.5</v>
      </c>
      <c r="D4135" s="351">
        <f t="shared" si="67"/>
        <v>-0.89110893192776008</v>
      </c>
      <c r="E4135" s="353">
        <v>-4.854368932038877E-3</v>
      </c>
    </row>
    <row r="4136" spans="2:5">
      <c r="B4136" s="375">
        <v>45002</v>
      </c>
      <c r="C4136" s="352">
        <v>2447.4</v>
      </c>
      <c r="D4136" s="351">
        <f t="shared" si="67"/>
        <v>1.0630531905925991</v>
      </c>
      <c r="E4136" s="353">
        <v>-4.8590074613210068E-3</v>
      </c>
    </row>
    <row r="4137" spans="2:5">
      <c r="B4137" s="375">
        <v>42954</v>
      </c>
      <c r="C4137" s="352">
        <v>1186.3</v>
      </c>
      <c r="D4137" s="351">
        <f t="shared" si="67"/>
        <v>4.5331156716417906</v>
      </c>
      <c r="E4137" s="353">
        <v>-4.8653636439895606E-3</v>
      </c>
    </row>
    <row r="4138" spans="2:5">
      <c r="B4138" s="375">
        <v>37991</v>
      </c>
      <c r="C4138" s="352">
        <v>214.4</v>
      </c>
      <c r="D4138" s="351">
        <f t="shared" si="67"/>
        <v>-0.19033232628398794</v>
      </c>
      <c r="E4138" s="353">
        <v>-4.8735205384079043E-3</v>
      </c>
    </row>
    <row r="4139" spans="2:5">
      <c r="B4139" s="375">
        <v>40178</v>
      </c>
      <c r="C4139" s="352">
        <v>264.8</v>
      </c>
      <c r="D4139" s="351">
        <f t="shared" si="67"/>
        <v>0.2382511105915362</v>
      </c>
      <c r="E4139" s="353">
        <v>-4.8853814355505872E-3</v>
      </c>
    </row>
    <row r="4140" spans="2:5">
      <c r="B4140" s="375">
        <v>36805</v>
      </c>
      <c r="C4140" s="352">
        <v>213.85</v>
      </c>
      <c r="D4140" s="351">
        <f t="shared" si="67"/>
        <v>-7.7118936647678257E-2</v>
      </c>
      <c r="E4140" s="353">
        <v>-4.885993485342072E-3</v>
      </c>
    </row>
    <row r="4141" spans="2:5">
      <c r="B4141" s="375">
        <v>36663</v>
      </c>
      <c r="C4141" s="352">
        <v>231.72</v>
      </c>
      <c r="D4141" s="351">
        <f t="shared" si="67"/>
        <v>-0.90256291655278276</v>
      </c>
      <c r="E4141" s="353">
        <v>-4.8956454522031036E-3</v>
      </c>
    </row>
    <row r="4142" spans="2:5">
      <c r="B4142" s="375">
        <v>45363</v>
      </c>
      <c r="C4142" s="352">
        <v>2378.15</v>
      </c>
      <c r="D4142" s="351">
        <f t="shared" si="67"/>
        <v>0.12163659945761117</v>
      </c>
      <c r="E4142" s="353">
        <v>-4.8957047513441508E-3</v>
      </c>
    </row>
    <row r="4143" spans="2:5">
      <c r="B4143" s="375">
        <v>44155</v>
      </c>
      <c r="C4143" s="352">
        <v>2120.25</v>
      </c>
      <c r="D4143" s="351">
        <f t="shared" si="67"/>
        <v>-8.1944143754059326E-2</v>
      </c>
      <c r="E4143" s="353">
        <v>-4.9278423090461107E-3</v>
      </c>
    </row>
    <row r="4144" spans="2:5">
      <c r="B4144" s="375">
        <v>44546</v>
      </c>
      <c r="C4144" s="352">
        <v>2309.5</v>
      </c>
      <c r="D4144" s="351">
        <f t="shared" si="67"/>
        <v>14.269421487603307</v>
      </c>
      <c r="E4144" s="353">
        <v>-4.9333247161721791E-3</v>
      </c>
    </row>
    <row r="4145" spans="2:5">
      <c r="B4145" s="375">
        <v>38097</v>
      </c>
      <c r="C4145" s="352">
        <v>151.25</v>
      </c>
      <c r="D4145" s="351">
        <f t="shared" si="67"/>
        <v>-0.20977011494252876</v>
      </c>
      <c r="E4145" s="353">
        <v>-4.9342105263157892E-3</v>
      </c>
    </row>
    <row r="4146" spans="2:5">
      <c r="B4146" s="375">
        <v>36868</v>
      </c>
      <c r="C4146" s="352">
        <v>191.4</v>
      </c>
      <c r="D4146" s="351">
        <f t="shared" si="67"/>
        <v>-0.86000585137507313</v>
      </c>
      <c r="E4146" s="353">
        <v>-4.9389134390433517E-3</v>
      </c>
    </row>
    <row r="4147" spans="2:5">
      <c r="B4147" s="375">
        <v>43115</v>
      </c>
      <c r="C4147" s="352">
        <v>1367.2</v>
      </c>
      <c r="D4147" s="351">
        <f t="shared" si="67"/>
        <v>5.4811566721972032</v>
      </c>
      <c r="E4147" s="353">
        <v>-4.9490538573507678E-3</v>
      </c>
    </row>
    <row r="4148" spans="2:5">
      <c r="B4148" s="375">
        <v>36795</v>
      </c>
      <c r="C4148" s="352">
        <v>210.95</v>
      </c>
      <c r="D4148" s="351">
        <f t="shared" si="67"/>
        <v>-0.766299230044868</v>
      </c>
      <c r="E4148" s="353">
        <v>-4.9528301886792988E-3</v>
      </c>
    </row>
    <row r="4149" spans="2:5">
      <c r="B4149" s="375">
        <v>42117</v>
      </c>
      <c r="C4149" s="352">
        <v>902.65</v>
      </c>
      <c r="D4149" s="351">
        <f t="shared" si="67"/>
        <v>2.9152027759705046</v>
      </c>
      <c r="E4149" s="353">
        <v>-4.9605908614892801E-3</v>
      </c>
    </row>
    <row r="4150" spans="2:5">
      <c r="B4150" s="375">
        <v>40323</v>
      </c>
      <c r="C4150" s="352">
        <v>230.55</v>
      </c>
      <c r="D4150" s="351">
        <f t="shared" si="67"/>
        <v>-4.0973377703826933E-2</v>
      </c>
      <c r="E4150" s="353">
        <v>-4.9633146309882494E-3</v>
      </c>
    </row>
    <row r="4151" spans="2:5">
      <c r="B4151" s="375">
        <v>39794</v>
      </c>
      <c r="C4151" s="352">
        <v>240.4</v>
      </c>
      <c r="D4151" s="351">
        <f t="shared" si="67"/>
        <v>0.14448940728397996</v>
      </c>
      <c r="E4151" s="353">
        <v>-4.9668874172184964E-3</v>
      </c>
    </row>
    <row r="4152" spans="2:5">
      <c r="B4152" s="375">
        <v>36977</v>
      </c>
      <c r="C4152" s="352">
        <v>210.05</v>
      </c>
      <c r="D4152" s="351">
        <f t="shared" si="67"/>
        <v>0.91128298453139223</v>
      </c>
      <c r="E4152" s="353">
        <v>-4.9739459971576642E-3</v>
      </c>
    </row>
    <row r="4153" spans="2:5">
      <c r="B4153" s="375">
        <v>38223</v>
      </c>
      <c r="C4153" s="352">
        <v>109.9</v>
      </c>
      <c r="D4153" s="351">
        <f t="shared" si="67"/>
        <v>-0.95038822679667745</v>
      </c>
      <c r="E4153" s="353">
        <v>-4.9796287913082583E-3</v>
      </c>
    </row>
    <row r="4154" spans="2:5">
      <c r="B4154" s="375">
        <v>44273</v>
      </c>
      <c r="C4154" s="352">
        <v>2215.1999999999998</v>
      </c>
      <c r="D4154" s="351">
        <f t="shared" si="67"/>
        <v>-2.8634071475553687E-2</v>
      </c>
      <c r="E4154" s="353">
        <v>-4.9858509634821734E-3</v>
      </c>
    </row>
    <row r="4155" spans="2:5">
      <c r="B4155" s="375">
        <v>44718</v>
      </c>
      <c r="C4155" s="352">
        <v>2280.5</v>
      </c>
      <c r="D4155" s="351">
        <f t="shared" si="67"/>
        <v>1.9010304032565832</v>
      </c>
      <c r="E4155" s="353">
        <v>-4.9957459804968775E-3</v>
      </c>
    </row>
    <row r="4156" spans="2:5">
      <c r="B4156" s="375">
        <v>41971</v>
      </c>
      <c r="C4156" s="352">
        <v>786.1</v>
      </c>
      <c r="D4156" s="351">
        <f t="shared" si="67"/>
        <v>1.7276197085357392</v>
      </c>
      <c r="E4156" s="353">
        <v>-4.9996835643312853E-3</v>
      </c>
    </row>
    <row r="4157" spans="2:5">
      <c r="B4157" s="375">
        <v>38834</v>
      </c>
      <c r="C4157" s="352">
        <v>288.2</v>
      </c>
      <c r="D4157" s="351">
        <f t="shared" si="67"/>
        <v>0.45115810674723061</v>
      </c>
      <c r="E4157" s="353">
        <v>-5.006041774555459E-3</v>
      </c>
    </row>
    <row r="4158" spans="2:5">
      <c r="B4158" s="375">
        <v>36893</v>
      </c>
      <c r="C4158" s="352">
        <v>198.6</v>
      </c>
      <c r="D4158" s="351">
        <f t="shared" si="67"/>
        <v>-0.91099359118002965</v>
      </c>
      <c r="E4158" s="353">
        <v>-5.0100200400801601E-3</v>
      </c>
    </row>
    <row r="4159" spans="2:5">
      <c r="B4159" s="375">
        <v>44041</v>
      </c>
      <c r="C4159" s="352">
        <v>2231.3000000000002</v>
      </c>
      <c r="D4159" s="351">
        <f t="shared" si="67"/>
        <v>10.280586450960566</v>
      </c>
      <c r="E4159" s="353">
        <v>-5.0166105549486074E-3</v>
      </c>
    </row>
    <row r="4160" spans="2:5">
      <c r="B4160" s="375">
        <v>39282</v>
      </c>
      <c r="C4160" s="352">
        <v>197.8</v>
      </c>
      <c r="D4160" s="351">
        <f t="shared" si="67"/>
        <v>-0.84704608722548724</v>
      </c>
      <c r="E4160" s="353">
        <v>-5.0301810865191147E-3</v>
      </c>
    </row>
    <row r="4161" spans="2:5">
      <c r="B4161" s="375">
        <v>43165</v>
      </c>
      <c r="C4161" s="352">
        <v>1293.2</v>
      </c>
      <c r="D4161" s="351">
        <f t="shared" si="67"/>
        <v>0.44807121661721083</v>
      </c>
      <c r="E4161" s="353">
        <v>-5.0394306597422228E-3</v>
      </c>
    </row>
    <row r="4162" spans="2:5">
      <c r="B4162" s="375">
        <v>42555</v>
      </c>
      <c r="C4162" s="352">
        <v>893.05</v>
      </c>
      <c r="D4162" s="351">
        <f t="shared" si="67"/>
        <v>2.646590445079624</v>
      </c>
      <c r="E4162" s="353">
        <v>-5.0690730837790422E-3</v>
      </c>
    </row>
    <row r="4163" spans="2:5">
      <c r="B4163" s="375">
        <v>40232</v>
      </c>
      <c r="C4163" s="352">
        <v>244.9</v>
      </c>
      <c r="D4163" s="351">
        <f t="shared" si="67"/>
        <v>-0.906346201648215</v>
      </c>
      <c r="E4163" s="353">
        <v>-5.0782043469429208E-3</v>
      </c>
    </row>
    <row r="4164" spans="2:5">
      <c r="B4164" s="375">
        <v>45070</v>
      </c>
      <c r="C4164" s="352">
        <v>2614.9499999999998</v>
      </c>
      <c r="D4164" s="351">
        <f t="shared" si="67"/>
        <v>8.8901285930408473</v>
      </c>
      <c r="E4164" s="353">
        <v>-5.079328843739437E-3</v>
      </c>
    </row>
    <row r="4165" spans="2:5">
      <c r="B4165" s="375">
        <v>40129</v>
      </c>
      <c r="C4165" s="352">
        <v>264.39999999999998</v>
      </c>
      <c r="D4165" s="351">
        <f t="shared" si="67"/>
        <v>-0.86631610880776622</v>
      </c>
      <c r="E4165" s="353">
        <v>-5.0799623706491923E-3</v>
      </c>
    </row>
    <row r="4166" spans="2:5">
      <c r="B4166" s="375">
        <v>43977</v>
      </c>
      <c r="C4166" s="352">
        <v>1977.8</v>
      </c>
      <c r="D4166" s="351">
        <f t="shared" si="67"/>
        <v>-0.14659877888287209</v>
      </c>
      <c r="E4166" s="353">
        <v>-5.0807384677298336E-3</v>
      </c>
    </row>
    <row r="4167" spans="2:5">
      <c r="B4167" s="375">
        <v>44530</v>
      </c>
      <c r="C4167" s="352">
        <v>2317.5500000000002</v>
      </c>
      <c r="D4167" s="351">
        <f t="shared" si="67"/>
        <v>8.4903767403767425</v>
      </c>
      <c r="E4167" s="353">
        <v>-5.087146904782308E-3</v>
      </c>
    </row>
    <row r="4168" spans="2:5">
      <c r="B4168" s="375">
        <v>38778</v>
      </c>
      <c r="C4168" s="352">
        <v>244.2</v>
      </c>
      <c r="D4168" s="351">
        <f t="shared" si="67"/>
        <v>0.19617927994121961</v>
      </c>
      <c r="E4168" s="353">
        <v>-5.0926869016092889E-3</v>
      </c>
    </row>
    <row r="4169" spans="2:5">
      <c r="B4169" s="375">
        <v>37064</v>
      </c>
      <c r="C4169" s="352">
        <v>204.15</v>
      </c>
      <c r="D4169" s="351">
        <f t="shared" ref="D4169:D4232" si="68">(C4169-C4170)/C4170</f>
        <v>-0.65544303797468362</v>
      </c>
      <c r="E4169" s="353">
        <v>-5.1169590643274027E-3</v>
      </c>
    </row>
    <row r="4170" spans="2:5">
      <c r="B4170" s="375">
        <v>41425</v>
      </c>
      <c r="C4170" s="352">
        <v>592.5</v>
      </c>
      <c r="D4170" s="351">
        <f t="shared" si="68"/>
        <v>-0.74053556961748157</v>
      </c>
      <c r="E4170" s="353">
        <v>-5.1213164301905038E-3</v>
      </c>
    </row>
    <row r="4171" spans="2:5">
      <c r="B4171" s="375">
        <v>44589</v>
      </c>
      <c r="C4171" s="352">
        <v>2283.5500000000002</v>
      </c>
      <c r="D4171" s="351">
        <f t="shared" si="68"/>
        <v>-6.3274263680367537E-2</v>
      </c>
      <c r="E4171" s="353">
        <v>-5.1408281961355471E-3</v>
      </c>
    </row>
    <row r="4172" spans="2:5">
      <c r="B4172" s="375">
        <v>45862</v>
      </c>
      <c r="C4172" s="352">
        <v>2437.8000000000002</v>
      </c>
      <c r="D4172" s="351">
        <f t="shared" si="68"/>
        <v>2.0022167487684732</v>
      </c>
      <c r="E4172" s="353">
        <v>-5.1420176297746929E-3</v>
      </c>
    </row>
    <row r="4173" spans="2:5">
      <c r="B4173" s="375">
        <v>42338</v>
      </c>
      <c r="C4173" s="352">
        <v>812</v>
      </c>
      <c r="D4173" s="351">
        <f t="shared" si="68"/>
        <v>-0.70523105964351829</v>
      </c>
      <c r="E4173" s="353">
        <v>-5.1457975986278423E-3</v>
      </c>
    </row>
    <row r="4174" spans="2:5">
      <c r="B4174" s="375">
        <v>45575</v>
      </c>
      <c r="C4174" s="352">
        <v>2754.7</v>
      </c>
      <c r="D4174" s="351">
        <f t="shared" si="68"/>
        <v>0.35203317872831225</v>
      </c>
      <c r="E4174" s="353">
        <v>-5.1463551165604297E-3</v>
      </c>
    </row>
    <row r="4175" spans="2:5">
      <c r="B4175" s="375">
        <v>43804</v>
      </c>
      <c r="C4175" s="352">
        <v>2037.45</v>
      </c>
      <c r="D4175" s="351">
        <f t="shared" si="68"/>
        <v>-0.16581710986918866</v>
      </c>
      <c r="E4175" s="353">
        <v>-5.1513671874999778E-3</v>
      </c>
    </row>
    <row r="4176" spans="2:5">
      <c r="B4176" s="375">
        <v>44999</v>
      </c>
      <c r="C4176" s="352">
        <v>2442.4499999999998</v>
      </c>
      <c r="D4176" s="351">
        <f t="shared" si="68"/>
        <v>-0.13351426138782474</v>
      </c>
      <c r="E4176" s="353">
        <v>-5.1525396114211605E-3</v>
      </c>
    </row>
    <row r="4177" spans="2:5">
      <c r="B4177" s="375">
        <v>45573</v>
      </c>
      <c r="C4177" s="352">
        <v>2818.8</v>
      </c>
      <c r="D4177" s="351">
        <f t="shared" si="68"/>
        <v>1.2839086047642199</v>
      </c>
      <c r="E4177" s="353">
        <v>-5.1528199336485876E-3</v>
      </c>
    </row>
    <row r="4178" spans="2:5">
      <c r="B4178" s="375">
        <v>43046</v>
      </c>
      <c r="C4178" s="352">
        <v>1234.2</v>
      </c>
      <c r="D4178" s="351">
        <f t="shared" si="68"/>
        <v>-0.47847031481090213</v>
      </c>
      <c r="E4178" s="353">
        <v>-5.1587941318715653E-3</v>
      </c>
    </row>
    <row r="4179" spans="2:5">
      <c r="B4179" s="375">
        <v>44358</v>
      </c>
      <c r="C4179" s="352">
        <v>2366.5</v>
      </c>
      <c r="D4179" s="351">
        <f t="shared" si="68"/>
        <v>1.5364415862808145</v>
      </c>
      <c r="E4179" s="353">
        <v>-5.1706742895578361E-3</v>
      </c>
    </row>
    <row r="4180" spans="2:5">
      <c r="B4180" s="375">
        <v>42620</v>
      </c>
      <c r="C4180" s="352">
        <v>933</v>
      </c>
      <c r="D4180" s="351">
        <f t="shared" si="68"/>
        <v>5.4679376083188904</v>
      </c>
      <c r="E4180" s="353">
        <v>-5.1714026763341929E-3</v>
      </c>
    </row>
    <row r="4181" spans="2:5">
      <c r="B4181" s="375">
        <v>38345</v>
      </c>
      <c r="C4181" s="352">
        <v>144.25</v>
      </c>
      <c r="D4181" s="351">
        <f t="shared" si="68"/>
        <v>-0.94015391955525129</v>
      </c>
      <c r="E4181" s="353">
        <v>-5.1724137931034482E-3</v>
      </c>
    </row>
    <row r="4182" spans="2:5">
      <c r="B4182" s="375">
        <v>45615</v>
      </c>
      <c r="C4182" s="352">
        <v>2410.35</v>
      </c>
      <c r="D4182" s="351">
        <f t="shared" si="68"/>
        <v>15.738541666666666</v>
      </c>
      <c r="E4182" s="353">
        <v>-5.1797432828429493E-3</v>
      </c>
    </row>
    <row r="4183" spans="2:5">
      <c r="B4183" s="375">
        <v>38106</v>
      </c>
      <c r="C4183" s="352">
        <v>144</v>
      </c>
      <c r="D4183" s="351">
        <f t="shared" si="68"/>
        <v>-0.82350778281652159</v>
      </c>
      <c r="E4183" s="353">
        <v>-5.1813471502590676E-3</v>
      </c>
    </row>
    <row r="4184" spans="2:5">
      <c r="B4184" s="375">
        <v>42348</v>
      </c>
      <c r="C4184" s="352">
        <v>815.9</v>
      </c>
      <c r="D4184" s="351">
        <f t="shared" si="68"/>
        <v>2.6960362400906002</v>
      </c>
      <c r="E4184" s="353">
        <v>-5.1819789062976284E-3</v>
      </c>
    </row>
    <row r="4185" spans="2:5">
      <c r="B4185" s="375">
        <v>39363</v>
      </c>
      <c r="C4185" s="352">
        <v>220.75</v>
      </c>
      <c r="D4185" s="351">
        <f t="shared" si="68"/>
        <v>-0.86927814295019834</v>
      </c>
      <c r="E4185" s="353">
        <v>-5.1825146462370691E-3</v>
      </c>
    </row>
    <row r="4186" spans="2:5">
      <c r="B4186" s="375">
        <v>43593</v>
      </c>
      <c r="C4186" s="352">
        <v>1688.7</v>
      </c>
      <c r="D4186" s="351">
        <f t="shared" si="68"/>
        <v>0.24050539925071629</v>
      </c>
      <c r="E4186" s="353">
        <v>-5.1840942562591781E-3</v>
      </c>
    </row>
    <row r="4187" spans="2:5">
      <c r="B4187" s="375">
        <v>43109</v>
      </c>
      <c r="C4187" s="352">
        <v>1361.3</v>
      </c>
      <c r="D4187" s="351">
        <f t="shared" si="68"/>
        <v>4.6898641588296757</v>
      </c>
      <c r="E4187" s="353">
        <v>-5.1885413621749017E-3</v>
      </c>
    </row>
    <row r="4188" spans="2:5">
      <c r="B4188" s="375">
        <v>39055</v>
      </c>
      <c r="C4188" s="352">
        <v>239.25</v>
      </c>
      <c r="D4188" s="351">
        <f t="shared" si="68"/>
        <v>-0.53687572590011612</v>
      </c>
      <c r="E4188" s="353">
        <v>-5.1975051975051978E-3</v>
      </c>
    </row>
    <row r="4189" spans="2:5">
      <c r="B4189" s="375">
        <v>41284</v>
      </c>
      <c r="C4189" s="352">
        <v>516.6</v>
      </c>
      <c r="D4189" s="351">
        <f t="shared" si="68"/>
        <v>-0.43115124153498868</v>
      </c>
      <c r="E4189" s="353">
        <v>-5.1993067590986562E-3</v>
      </c>
    </row>
    <row r="4190" spans="2:5">
      <c r="B4190" s="375">
        <v>42054</v>
      </c>
      <c r="C4190" s="352">
        <v>908.15</v>
      </c>
      <c r="D4190" s="351">
        <f t="shared" si="68"/>
        <v>-0.64661361558067587</v>
      </c>
      <c r="E4190" s="353">
        <v>-5.2031985978749041E-3</v>
      </c>
    </row>
    <row r="4191" spans="2:5">
      <c r="B4191" s="375">
        <v>45134</v>
      </c>
      <c r="C4191" s="352">
        <v>2569.85</v>
      </c>
      <c r="D4191" s="351">
        <f t="shared" si="68"/>
        <v>3.8151583286490531</v>
      </c>
      <c r="E4191" s="353">
        <v>-5.2065187937909933E-3</v>
      </c>
    </row>
    <row r="4192" spans="2:5">
      <c r="B4192" s="375">
        <v>41247</v>
      </c>
      <c r="C4192" s="352">
        <v>533.70000000000005</v>
      </c>
      <c r="D4192" s="351">
        <f t="shared" si="68"/>
        <v>1.4353182751540043</v>
      </c>
      <c r="E4192" s="353">
        <v>-5.219012115563755E-3</v>
      </c>
    </row>
    <row r="4193" spans="2:5">
      <c r="B4193" s="375">
        <v>37284</v>
      </c>
      <c r="C4193" s="352">
        <v>219.15</v>
      </c>
      <c r="D4193" s="351">
        <f t="shared" si="68"/>
        <v>-0.79461105904404872</v>
      </c>
      <c r="E4193" s="353">
        <v>-5.2201543349977555E-3</v>
      </c>
    </row>
    <row r="4194" spans="2:5">
      <c r="B4194" s="375">
        <v>42886</v>
      </c>
      <c r="C4194" s="352">
        <v>1067</v>
      </c>
      <c r="D4194" s="351">
        <f t="shared" si="68"/>
        <v>6.0382585751978892</v>
      </c>
      <c r="E4194" s="353">
        <v>-5.2209584187953659E-3</v>
      </c>
    </row>
    <row r="4195" spans="2:5">
      <c r="B4195" s="375">
        <v>38100</v>
      </c>
      <c r="C4195" s="352">
        <v>151.6</v>
      </c>
      <c r="D4195" s="351">
        <f t="shared" si="68"/>
        <v>-0.40618879749314535</v>
      </c>
      <c r="E4195" s="353">
        <v>-5.2493438320210719E-3</v>
      </c>
    </row>
    <row r="4196" spans="2:5">
      <c r="B4196" s="375">
        <v>40395</v>
      </c>
      <c r="C4196" s="352">
        <v>255.3</v>
      </c>
      <c r="D4196" s="351">
        <f t="shared" si="68"/>
        <v>0.59065420560747672</v>
      </c>
      <c r="E4196" s="353">
        <v>-5.2600818234948997E-3</v>
      </c>
    </row>
    <row r="4197" spans="2:5">
      <c r="B4197" s="375">
        <v>37691</v>
      </c>
      <c r="C4197" s="352">
        <v>160.5</v>
      </c>
      <c r="D4197" s="351">
        <f t="shared" si="68"/>
        <v>0.21544869367663752</v>
      </c>
      <c r="E4197" s="353">
        <v>-5.2680508211961222E-3</v>
      </c>
    </row>
    <row r="4198" spans="2:5">
      <c r="B4198" s="375">
        <v>38449</v>
      </c>
      <c r="C4198" s="352">
        <v>132.05000000000001</v>
      </c>
      <c r="D4198" s="351">
        <f t="shared" si="68"/>
        <v>-0.7142393421337373</v>
      </c>
      <c r="E4198" s="353">
        <v>-5.273069679849255E-3</v>
      </c>
    </row>
    <row r="4199" spans="2:5">
      <c r="B4199" s="375">
        <v>41320</v>
      </c>
      <c r="C4199" s="352">
        <v>462.1</v>
      </c>
      <c r="D4199" s="351">
        <f t="shared" si="68"/>
        <v>-0.79581105563165577</v>
      </c>
      <c r="E4199" s="353">
        <v>-5.2739209988160339E-3</v>
      </c>
    </row>
    <row r="4200" spans="2:5">
      <c r="B4200" s="375">
        <v>45832</v>
      </c>
      <c r="C4200" s="352">
        <v>2263.1</v>
      </c>
      <c r="D4200" s="351">
        <f t="shared" si="68"/>
        <v>7.2761016639239351</v>
      </c>
      <c r="E4200" s="353">
        <v>-5.2744934288602701E-3</v>
      </c>
    </row>
    <row r="4201" spans="2:5">
      <c r="B4201" s="375">
        <v>40001</v>
      </c>
      <c r="C4201" s="352">
        <v>273.45</v>
      </c>
      <c r="D4201" s="351">
        <f t="shared" si="68"/>
        <v>-0.74961084149803126</v>
      </c>
      <c r="E4201" s="353">
        <v>-5.2746453255728947E-3</v>
      </c>
    </row>
    <row r="4202" spans="2:5">
      <c r="B4202" s="375">
        <v>42913</v>
      </c>
      <c r="C4202" s="352">
        <v>1092.0999999999999</v>
      </c>
      <c r="D4202" s="351">
        <f t="shared" si="68"/>
        <v>4.2745713595749812</v>
      </c>
      <c r="E4202" s="353">
        <v>-5.2828126423173161E-3</v>
      </c>
    </row>
    <row r="4203" spans="2:5">
      <c r="B4203" s="375">
        <v>39191</v>
      </c>
      <c r="C4203" s="352">
        <v>207.05</v>
      </c>
      <c r="D4203" s="351">
        <f t="shared" si="68"/>
        <v>-0.73162670123136753</v>
      </c>
      <c r="E4203" s="353">
        <v>-5.2846504924333139E-3</v>
      </c>
    </row>
    <row r="4204" spans="2:5">
      <c r="B4204" s="375">
        <v>42391</v>
      </c>
      <c r="C4204" s="352">
        <v>771.5</v>
      </c>
      <c r="D4204" s="351">
        <f t="shared" si="68"/>
        <v>-0.71015309476847943</v>
      </c>
      <c r="E4204" s="353">
        <v>-5.2862300154719218E-3</v>
      </c>
    </row>
    <row r="4205" spans="2:5">
      <c r="B4205" s="375">
        <v>45063</v>
      </c>
      <c r="C4205" s="352">
        <v>2661.75</v>
      </c>
      <c r="D4205" s="351">
        <f t="shared" si="68"/>
        <v>0.22590673575129533</v>
      </c>
      <c r="E4205" s="353">
        <v>-5.2879405059980157E-3</v>
      </c>
    </row>
    <row r="4206" spans="2:5">
      <c r="B4206" s="375">
        <v>44070</v>
      </c>
      <c r="C4206" s="352">
        <v>2171.25</v>
      </c>
      <c r="D4206" s="351">
        <f t="shared" si="68"/>
        <v>0.17320473334414002</v>
      </c>
      <c r="E4206" s="353">
        <v>-5.2913688840022823E-3</v>
      </c>
    </row>
    <row r="4207" spans="2:5">
      <c r="B4207" s="375">
        <v>43451</v>
      </c>
      <c r="C4207" s="352">
        <v>1850.7</v>
      </c>
      <c r="D4207" s="351">
        <f t="shared" si="68"/>
        <v>13.073764258555133</v>
      </c>
      <c r="E4207" s="353">
        <v>-5.2941334551610594E-3</v>
      </c>
    </row>
    <row r="4208" spans="2:5">
      <c r="B4208" s="375">
        <v>38446</v>
      </c>
      <c r="C4208" s="352">
        <v>131.5</v>
      </c>
      <c r="D4208" s="351">
        <f t="shared" si="68"/>
        <v>-0.26289237668161436</v>
      </c>
      <c r="E4208" s="353">
        <v>-5.2950075642964351E-3</v>
      </c>
    </row>
    <row r="4209" spans="2:5">
      <c r="B4209" s="375">
        <v>37638</v>
      </c>
      <c r="C4209" s="352">
        <v>178.4</v>
      </c>
      <c r="D4209" s="351">
        <f t="shared" si="68"/>
        <v>-0.70266666666666666</v>
      </c>
      <c r="E4209" s="353">
        <v>-5.2969054920545787E-3</v>
      </c>
    </row>
    <row r="4210" spans="2:5">
      <c r="B4210" s="375">
        <v>41494</v>
      </c>
      <c r="C4210" s="352">
        <v>600</v>
      </c>
      <c r="D4210" s="351">
        <f t="shared" si="68"/>
        <v>0.52535909495360356</v>
      </c>
      <c r="E4210" s="353">
        <v>-5.3050397877984837E-3</v>
      </c>
    </row>
    <row r="4211" spans="2:5">
      <c r="B4211" s="375">
        <v>40913</v>
      </c>
      <c r="C4211" s="352">
        <v>393.35</v>
      </c>
      <c r="D4211" s="351">
        <f t="shared" si="68"/>
        <v>0.82698560148629818</v>
      </c>
      <c r="E4211" s="353">
        <v>-5.3104058667340142E-3</v>
      </c>
    </row>
    <row r="4212" spans="2:5">
      <c r="B4212" s="375">
        <v>39442</v>
      </c>
      <c r="C4212" s="352">
        <v>215.3</v>
      </c>
      <c r="D4212" s="351">
        <f t="shared" si="68"/>
        <v>-0.88198213013210547</v>
      </c>
      <c r="E4212" s="353">
        <v>-5.3130053130052085E-3</v>
      </c>
    </row>
    <row r="4213" spans="2:5">
      <c r="B4213" s="375">
        <v>43719</v>
      </c>
      <c r="C4213" s="352">
        <v>1824.3</v>
      </c>
      <c r="D4213" s="351">
        <f t="shared" si="68"/>
        <v>-0.28520492124441654</v>
      </c>
      <c r="E4213" s="353">
        <v>-5.3161037049153518E-3</v>
      </c>
    </row>
    <row r="4214" spans="2:5">
      <c r="B4214" s="375">
        <v>45147</v>
      </c>
      <c r="C4214" s="352">
        <v>2552.1999999999998</v>
      </c>
      <c r="D4214" s="351">
        <f t="shared" si="68"/>
        <v>3.4079447322970635</v>
      </c>
      <c r="E4214" s="353">
        <v>-5.3198745055245203E-3</v>
      </c>
    </row>
    <row r="4215" spans="2:5">
      <c r="B4215" s="375">
        <v>41611</v>
      </c>
      <c r="C4215" s="352">
        <v>579</v>
      </c>
      <c r="D4215" s="351">
        <f t="shared" si="68"/>
        <v>1.0678571428571428</v>
      </c>
      <c r="E4215" s="353">
        <v>-5.3255454389280581E-3</v>
      </c>
    </row>
    <row r="4216" spans="2:5">
      <c r="B4216" s="375">
        <v>38817</v>
      </c>
      <c r="C4216" s="352">
        <v>280</v>
      </c>
      <c r="D4216" s="351">
        <f t="shared" si="68"/>
        <v>-0.87797437461866989</v>
      </c>
      <c r="E4216" s="353">
        <v>-5.3285968028419185E-3</v>
      </c>
    </row>
    <row r="4217" spans="2:5">
      <c r="B4217" s="375">
        <v>45838</v>
      </c>
      <c r="C4217" s="352">
        <v>2294.6</v>
      </c>
      <c r="D4217" s="351">
        <f t="shared" si="68"/>
        <v>8.1218445637050287</v>
      </c>
      <c r="E4217" s="353">
        <v>-5.331830595171087E-3</v>
      </c>
    </row>
    <row r="4218" spans="2:5">
      <c r="B4218" s="375">
        <v>39869</v>
      </c>
      <c r="C4218" s="352">
        <v>251.55</v>
      </c>
      <c r="D4218" s="351">
        <f t="shared" si="68"/>
        <v>-0.81702793133546703</v>
      </c>
      <c r="E4218" s="353">
        <v>-5.3380782918149242E-3</v>
      </c>
    </row>
    <row r="4219" spans="2:5">
      <c r="B4219" s="375">
        <v>43196</v>
      </c>
      <c r="C4219" s="352">
        <v>1374.8</v>
      </c>
      <c r="D4219" s="351">
        <f t="shared" si="68"/>
        <v>6.0574948665297734</v>
      </c>
      <c r="E4219" s="353">
        <v>-5.3537838228911085E-3</v>
      </c>
    </row>
    <row r="4220" spans="2:5">
      <c r="B4220" s="375">
        <v>37424</v>
      </c>
      <c r="C4220" s="352">
        <v>194.8</v>
      </c>
      <c r="D4220" s="351">
        <f t="shared" si="68"/>
        <v>-0.15943905070118658</v>
      </c>
      <c r="E4220" s="353">
        <v>-5.3612458514168135E-3</v>
      </c>
    </row>
    <row r="4221" spans="2:5">
      <c r="B4221" s="375">
        <v>39009</v>
      </c>
      <c r="C4221" s="352">
        <v>231.75</v>
      </c>
      <c r="D4221" s="351">
        <f t="shared" si="68"/>
        <v>-0.91060924572332258</v>
      </c>
      <c r="E4221" s="353">
        <v>-5.3648068669527897E-3</v>
      </c>
    </row>
    <row r="4222" spans="2:5">
      <c r="B4222" s="375">
        <v>45295</v>
      </c>
      <c r="C4222" s="352">
        <v>2592.5500000000002</v>
      </c>
      <c r="D4222" s="351">
        <f t="shared" si="68"/>
        <v>2.0135417877484603</v>
      </c>
      <c r="E4222" s="353">
        <v>-5.371084383572154E-3</v>
      </c>
    </row>
    <row r="4223" spans="2:5">
      <c r="B4223" s="375">
        <v>42754</v>
      </c>
      <c r="C4223" s="352">
        <v>860.3</v>
      </c>
      <c r="D4223" s="351">
        <f t="shared" si="68"/>
        <v>-0.53263615374168138</v>
      </c>
      <c r="E4223" s="353">
        <v>-5.3760332967224588E-3</v>
      </c>
    </row>
    <row r="4224" spans="2:5">
      <c r="B4224" s="375">
        <v>43452</v>
      </c>
      <c r="C4224" s="352">
        <v>1840.75</v>
      </c>
      <c r="D4224" s="351">
        <f t="shared" si="68"/>
        <v>3.3342359312455851</v>
      </c>
      <c r="E4224" s="353">
        <v>-5.3763440860215301E-3</v>
      </c>
    </row>
    <row r="4225" spans="2:5">
      <c r="B4225" s="375">
        <v>41053</v>
      </c>
      <c r="C4225" s="352">
        <v>424.7</v>
      </c>
      <c r="D4225" s="351">
        <f t="shared" si="68"/>
        <v>-0.85010940919037203</v>
      </c>
      <c r="E4225" s="353">
        <v>-5.3864168618267243E-3</v>
      </c>
    </row>
    <row r="4226" spans="2:5">
      <c r="B4226" s="375">
        <v>45572</v>
      </c>
      <c r="C4226" s="352">
        <v>2833.4</v>
      </c>
      <c r="D4226" s="351">
        <f t="shared" si="68"/>
        <v>1.0909157995719876</v>
      </c>
      <c r="E4226" s="353">
        <v>-5.3883282141289719E-3</v>
      </c>
    </row>
    <row r="4227" spans="2:5">
      <c r="B4227" s="375">
        <v>43122</v>
      </c>
      <c r="C4227" s="352">
        <v>1355.1</v>
      </c>
      <c r="D4227" s="351">
        <f t="shared" si="68"/>
        <v>-0.33140911782119603</v>
      </c>
      <c r="E4227" s="353">
        <v>-5.3946933832435219E-3</v>
      </c>
    </row>
    <row r="4228" spans="2:5">
      <c r="B4228" s="375">
        <v>44096</v>
      </c>
      <c r="C4228" s="352">
        <v>2026.8</v>
      </c>
      <c r="D4228" s="351">
        <f t="shared" si="68"/>
        <v>-4.7444483609446621E-2</v>
      </c>
      <c r="E4228" s="353">
        <v>-5.397978211797036E-3</v>
      </c>
    </row>
    <row r="4229" spans="2:5">
      <c r="B4229" s="375">
        <v>44168</v>
      </c>
      <c r="C4229" s="352">
        <v>2127.75</v>
      </c>
      <c r="D4229" s="351">
        <f t="shared" si="68"/>
        <v>-0.11145678909235174</v>
      </c>
      <c r="E4229" s="353">
        <v>-5.3989622773805363E-3</v>
      </c>
    </row>
    <row r="4230" spans="2:5">
      <c r="B4230" s="375">
        <v>44321</v>
      </c>
      <c r="C4230" s="352">
        <v>2394.65</v>
      </c>
      <c r="D4230" s="351">
        <f t="shared" si="68"/>
        <v>0.88488330906371759</v>
      </c>
      <c r="E4230" s="353">
        <v>-5.3994559009822854E-3</v>
      </c>
    </row>
    <row r="4231" spans="2:5">
      <c r="B4231" s="375">
        <v>43061</v>
      </c>
      <c r="C4231" s="352">
        <v>1270.45</v>
      </c>
      <c r="D4231" s="351">
        <f t="shared" si="68"/>
        <v>2.945496894409938</v>
      </c>
      <c r="E4231" s="353">
        <v>-5.4018084315182718E-3</v>
      </c>
    </row>
    <row r="4232" spans="2:5">
      <c r="B4232" s="375">
        <v>40758</v>
      </c>
      <c r="C4232" s="352">
        <v>322</v>
      </c>
      <c r="D4232" s="351">
        <f t="shared" si="68"/>
        <v>-0.87491259420402456</v>
      </c>
      <c r="E4232" s="353">
        <v>-5.4054054054054057E-3</v>
      </c>
    </row>
    <row r="4233" spans="2:5">
      <c r="B4233" s="375">
        <v>44798</v>
      </c>
      <c r="C4233" s="352">
        <v>2574.1999999999998</v>
      </c>
      <c r="D4233" s="351">
        <f t="shared" ref="D4233:D4296" si="69">(C4233-C4234)/C4234</f>
        <v>1.7957643225631277</v>
      </c>
      <c r="E4233" s="353">
        <v>-5.4283782478509344E-3</v>
      </c>
    </row>
    <row r="4234" spans="2:5">
      <c r="B4234" s="375">
        <v>42615</v>
      </c>
      <c r="C4234" s="352">
        <v>920.75</v>
      </c>
      <c r="D4234" s="351">
        <f t="shared" si="69"/>
        <v>-0.62082526870650256</v>
      </c>
      <c r="E4234" s="353">
        <v>-5.454741844890856E-3</v>
      </c>
    </row>
    <row r="4235" spans="2:5">
      <c r="B4235" s="375">
        <v>45316</v>
      </c>
      <c r="C4235" s="352">
        <v>2428.3000000000002</v>
      </c>
      <c r="D4235" s="351">
        <f t="shared" si="69"/>
        <v>0.25985109860177963</v>
      </c>
      <c r="E4235" s="353">
        <v>-5.4676141134068802E-3</v>
      </c>
    </row>
    <row r="4236" spans="2:5">
      <c r="B4236" s="375">
        <v>43833</v>
      </c>
      <c r="C4236" s="352">
        <v>1927.45</v>
      </c>
      <c r="D4236" s="351">
        <f t="shared" si="69"/>
        <v>-0.25858752933030726</v>
      </c>
      <c r="E4236" s="353">
        <v>-5.4694151337684321E-3</v>
      </c>
    </row>
    <row r="4237" spans="2:5">
      <c r="B4237" s="375">
        <v>44841</v>
      </c>
      <c r="C4237" s="352">
        <v>2599.6999999999998</v>
      </c>
      <c r="D4237" s="351">
        <f t="shared" si="69"/>
        <v>0.26340088448267485</v>
      </c>
      <c r="E4237" s="353">
        <v>-5.4705432287682409E-3</v>
      </c>
    </row>
    <row r="4238" spans="2:5">
      <c r="B4238" s="375">
        <v>43784</v>
      </c>
      <c r="C4238" s="352">
        <v>2057.6999999999998</v>
      </c>
      <c r="D4238" s="351">
        <f t="shared" si="69"/>
        <v>8.4585152838427931</v>
      </c>
      <c r="E4238" s="353">
        <v>-5.4856093376188892E-3</v>
      </c>
    </row>
    <row r="4239" spans="2:5">
      <c r="B4239" s="375">
        <v>37099</v>
      </c>
      <c r="C4239" s="352">
        <v>217.55</v>
      </c>
      <c r="D4239" s="351">
        <f t="shared" si="69"/>
        <v>-0.59924472690430142</v>
      </c>
      <c r="E4239" s="353">
        <v>-5.4857142857142336E-3</v>
      </c>
    </row>
    <row r="4240" spans="2:5">
      <c r="B4240" s="375">
        <v>41183</v>
      </c>
      <c r="C4240" s="352">
        <v>542.85</v>
      </c>
      <c r="D4240" s="351">
        <f t="shared" si="69"/>
        <v>0.9373661670235548</v>
      </c>
      <c r="E4240" s="353">
        <v>-5.4960153888430887E-3</v>
      </c>
    </row>
    <row r="4241" spans="2:5">
      <c r="B4241" s="375">
        <v>40093</v>
      </c>
      <c r="C4241" s="352">
        <v>280.2</v>
      </c>
      <c r="D4241" s="351">
        <f t="shared" si="69"/>
        <v>0.63239149431983677</v>
      </c>
      <c r="E4241" s="353">
        <v>-5.5013309671695168E-3</v>
      </c>
    </row>
    <row r="4242" spans="2:5">
      <c r="B4242" s="375">
        <v>37589</v>
      </c>
      <c r="C4242" s="352">
        <v>171.65</v>
      </c>
      <c r="D4242" s="351">
        <f t="shared" si="69"/>
        <v>-0.89938747398962515</v>
      </c>
      <c r="E4242" s="353">
        <v>-5.504055619930409E-3</v>
      </c>
    </row>
    <row r="4243" spans="2:5">
      <c r="B4243" s="375">
        <v>43419</v>
      </c>
      <c r="C4243" s="352">
        <v>1706.05</v>
      </c>
      <c r="D4243" s="351">
        <f t="shared" si="69"/>
        <v>5.7526222046309119</v>
      </c>
      <c r="E4243" s="353">
        <v>-5.5085980763626028E-3</v>
      </c>
    </row>
    <row r="4244" spans="2:5">
      <c r="B4244" s="375">
        <v>38796</v>
      </c>
      <c r="C4244" s="352">
        <v>252.65</v>
      </c>
      <c r="D4244" s="351">
        <f t="shared" si="69"/>
        <v>-0.40391647988675239</v>
      </c>
      <c r="E4244" s="353">
        <v>-5.510726234993134E-3</v>
      </c>
    </row>
    <row r="4245" spans="2:5">
      <c r="B4245" s="375">
        <v>41051</v>
      </c>
      <c r="C4245" s="352">
        <v>423.85</v>
      </c>
      <c r="D4245" s="351">
        <f t="shared" si="69"/>
        <v>-0.79084628670120904</v>
      </c>
      <c r="E4245" s="353">
        <v>-5.5138432660721869E-3</v>
      </c>
    </row>
    <row r="4246" spans="2:5">
      <c r="B4246" s="375">
        <v>43789</v>
      </c>
      <c r="C4246" s="352">
        <v>2026.5</v>
      </c>
      <c r="D4246" s="351">
        <f t="shared" si="69"/>
        <v>5.8243812089577371</v>
      </c>
      <c r="E4246" s="353">
        <v>-5.5207949944792046E-3</v>
      </c>
    </row>
    <row r="4247" spans="2:5">
      <c r="B4247" s="375">
        <v>40469</v>
      </c>
      <c r="C4247" s="352">
        <v>296.95</v>
      </c>
      <c r="D4247" s="351">
        <f t="shared" si="69"/>
        <v>0.10124235119599485</v>
      </c>
      <c r="E4247" s="353">
        <v>-5.5257870060282455E-3</v>
      </c>
    </row>
    <row r="4248" spans="2:5">
      <c r="B4248" s="375">
        <v>40575</v>
      </c>
      <c r="C4248" s="352">
        <v>269.64999999999998</v>
      </c>
      <c r="D4248" s="351">
        <f t="shared" si="69"/>
        <v>0.30454765360425734</v>
      </c>
      <c r="E4248" s="353">
        <v>-5.5319933616079665E-3</v>
      </c>
    </row>
    <row r="4249" spans="2:5">
      <c r="B4249" s="375">
        <v>39185</v>
      </c>
      <c r="C4249" s="352">
        <v>206.7</v>
      </c>
      <c r="D4249" s="351">
        <f t="shared" si="69"/>
        <v>-0.25727632051742733</v>
      </c>
      <c r="E4249" s="353">
        <v>-5.5328361799374826E-3</v>
      </c>
    </row>
    <row r="4250" spans="2:5">
      <c r="B4250" s="375">
        <v>38848</v>
      </c>
      <c r="C4250" s="352">
        <v>278.3</v>
      </c>
      <c r="D4250" s="351">
        <f t="shared" si="69"/>
        <v>0.15071325201571228</v>
      </c>
      <c r="E4250" s="353">
        <v>-5.5386814364838709E-3</v>
      </c>
    </row>
    <row r="4251" spans="2:5">
      <c r="B4251" s="375">
        <v>39542</v>
      </c>
      <c r="C4251" s="352">
        <v>241.85</v>
      </c>
      <c r="D4251" s="351">
        <f t="shared" si="69"/>
        <v>-0.5641949725200468</v>
      </c>
      <c r="E4251" s="353">
        <v>-5.5509868421052396E-3</v>
      </c>
    </row>
    <row r="4252" spans="2:5">
      <c r="B4252" s="375">
        <v>41627</v>
      </c>
      <c r="C4252" s="352">
        <v>554.95000000000005</v>
      </c>
      <c r="D4252" s="351">
        <f t="shared" si="69"/>
        <v>-0.76059102674719581</v>
      </c>
      <c r="E4252" s="353">
        <v>-5.5550577905204004E-3</v>
      </c>
    </row>
    <row r="4253" spans="2:5">
      <c r="B4253" s="375">
        <v>44033</v>
      </c>
      <c r="C4253" s="352">
        <v>2318</v>
      </c>
      <c r="D4253" s="351">
        <f t="shared" si="69"/>
        <v>-2.9678931725898985E-2</v>
      </c>
      <c r="E4253" s="353">
        <v>-5.5556747248974962E-3</v>
      </c>
    </row>
    <row r="4254" spans="2:5">
      <c r="B4254" s="375">
        <v>44193</v>
      </c>
      <c r="C4254" s="352">
        <v>2388.9</v>
      </c>
      <c r="D4254" s="351">
        <f t="shared" si="69"/>
        <v>0.10515358993338277</v>
      </c>
      <c r="E4254" s="353">
        <v>-5.5572900405869118E-3</v>
      </c>
    </row>
    <row r="4255" spans="2:5">
      <c r="B4255" s="375">
        <v>44018</v>
      </c>
      <c r="C4255" s="352">
        <v>2161.6</v>
      </c>
      <c r="D4255" s="351">
        <f t="shared" si="69"/>
        <v>11.756565358512836</v>
      </c>
      <c r="E4255" s="353">
        <v>-5.5665455214610618E-3</v>
      </c>
    </row>
    <row r="4256" spans="2:5">
      <c r="B4256" s="375">
        <v>38678</v>
      </c>
      <c r="C4256" s="352">
        <v>169.45</v>
      </c>
      <c r="D4256" s="351">
        <f t="shared" si="69"/>
        <v>-4.9368863955119281E-2</v>
      </c>
      <c r="E4256" s="353">
        <v>-5.5751173708921183E-3</v>
      </c>
    </row>
    <row r="4257" spans="2:5">
      <c r="B4257" s="375">
        <v>37953</v>
      </c>
      <c r="C4257" s="352">
        <v>178.25</v>
      </c>
      <c r="D4257" s="351">
        <f t="shared" si="69"/>
        <v>-0.88813580595563091</v>
      </c>
      <c r="E4257" s="353">
        <v>-5.5788005578800556E-3</v>
      </c>
    </row>
    <row r="4258" spans="2:5">
      <c r="B4258" s="375">
        <v>43272</v>
      </c>
      <c r="C4258" s="352">
        <v>1593.45</v>
      </c>
      <c r="D4258" s="351">
        <f t="shared" si="69"/>
        <v>5.9943376349749808</v>
      </c>
      <c r="E4258" s="353">
        <v>-5.5853719420868976E-3</v>
      </c>
    </row>
    <row r="4259" spans="2:5">
      <c r="B4259" s="375">
        <v>36658</v>
      </c>
      <c r="C4259" s="352">
        <v>227.82</v>
      </c>
      <c r="D4259" s="351">
        <f t="shared" si="69"/>
        <v>0.22057326547013117</v>
      </c>
      <c r="E4259" s="353">
        <v>-5.587079877782633E-3</v>
      </c>
    </row>
    <row r="4260" spans="2:5">
      <c r="B4260" s="375">
        <v>38730</v>
      </c>
      <c r="C4260" s="352">
        <v>186.65</v>
      </c>
      <c r="D4260" s="351">
        <f t="shared" si="69"/>
        <v>-0.90787492904913492</v>
      </c>
      <c r="E4260" s="353">
        <v>-5.5940330314330471E-3</v>
      </c>
    </row>
    <row r="4261" spans="2:5">
      <c r="B4261" s="375">
        <v>43805</v>
      </c>
      <c r="C4261" s="352">
        <v>2026.05</v>
      </c>
      <c r="D4261" s="351">
        <f t="shared" si="69"/>
        <v>3.3868139006170828</v>
      </c>
      <c r="E4261" s="353">
        <v>-5.5952293307811683E-3</v>
      </c>
    </row>
    <row r="4262" spans="2:5">
      <c r="B4262" s="375">
        <v>41116</v>
      </c>
      <c r="C4262" s="352">
        <v>461.85</v>
      </c>
      <c r="D4262" s="351">
        <f t="shared" si="69"/>
        <v>1.367247565351102</v>
      </c>
      <c r="E4262" s="353">
        <v>-5.5980191624501368E-3</v>
      </c>
    </row>
    <row r="4263" spans="2:5">
      <c r="B4263" s="375">
        <v>38744</v>
      </c>
      <c r="C4263" s="352">
        <v>195.1</v>
      </c>
      <c r="D4263" s="351">
        <f t="shared" si="69"/>
        <v>-0.15118555579725909</v>
      </c>
      <c r="E4263" s="353">
        <v>-5.6065239551477799E-3</v>
      </c>
    </row>
    <row r="4264" spans="2:5">
      <c r="B4264" s="375">
        <v>37341</v>
      </c>
      <c r="C4264" s="352">
        <v>229.85</v>
      </c>
      <c r="D4264" s="351">
        <f t="shared" si="69"/>
        <v>-0.86302553559190731</v>
      </c>
      <c r="E4264" s="353">
        <v>-5.62405364481943E-3</v>
      </c>
    </row>
    <row r="4265" spans="2:5">
      <c r="B4265" s="375">
        <v>43546</v>
      </c>
      <c r="C4265" s="352">
        <v>1678.05</v>
      </c>
      <c r="D4265" s="351">
        <f t="shared" si="69"/>
        <v>10.896845090393477</v>
      </c>
      <c r="E4265" s="353">
        <v>-5.6294628307309415E-3</v>
      </c>
    </row>
    <row r="4266" spans="2:5">
      <c r="B4266" s="375">
        <v>38359</v>
      </c>
      <c r="C4266" s="352">
        <v>141.05000000000001</v>
      </c>
      <c r="D4266" s="351">
        <f t="shared" si="69"/>
        <v>-0.38432998690528147</v>
      </c>
      <c r="E4266" s="353">
        <v>-5.6397603101866972E-3</v>
      </c>
    </row>
    <row r="4267" spans="2:5">
      <c r="B4267" s="375">
        <v>40273</v>
      </c>
      <c r="C4267" s="352">
        <v>229.1</v>
      </c>
      <c r="D4267" s="351">
        <f t="shared" si="69"/>
        <v>-0.90329456955319642</v>
      </c>
      <c r="E4267" s="353">
        <v>-5.6423611111111605E-3</v>
      </c>
    </row>
    <row r="4268" spans="2:5">
      <c r="B4268" s="375">
        <v>45436</v>
      </c>
      <c r="C4268" s="352">
        <v>2369.0500000000002</v>
      </c>
      <c r="D4268" s="351">
        <f t="shared" si="69"/>
        <v>1.170354083642527</v>
      </c>
      <c r="E4268" s="353">
        <v>-5.6453305351520751E-3</v>
      </c>
    </row>
    <row r="4269" spans="2:5">
      <c r="B4269" s="375">
        <v>42892</v>
      </c>
      <c r="C4269" s="352">
        <v>1091.55</v>
      </c>
      <c r="D4269" s="351">
        <f t="shared" si="69"/>
        <v>-0.5566409423233144</v>
      </c>
      <c r="E4269" s="353">
        <v>-5.6479161922113824E-3</v>
      </c>
    </row>
    <row r="4270" spans="2:5">
      <c r="B4270" s="375">
        <v>44298</v>
      </c>
      <c r="C4270" s="352">
        <v>2462</v>
      </c>
      <c r="D4270" s="351">
        <f t="shared" si="69"/>
        <v>9.3706823925863514</v>
      </c>
      <c r="E4270" s="353">
        <v>-5.6542810985460417E-3</v>
      </c>
    </row>
    <row r="4271" spans="2:5">
      <c r="B4271" s="375">
        <v>37330</v>
      </c>
      <c r="C4271" s="352">
        <v>237.4</v>
      </c>
      <c r="D4271" s="351">
        <f t="shared" si="69"/>
        <v>-0.87017745331255292</v>
      </c>
      <c r="E4271" s="353">
        <v>-5.6544502617800812E-3</v>
      </c>
    </row>
    <row r="4272" spans="2:5">
      <c r="B4272" s="375">
        <v>43693</v>
      </c>
      <c r="C4272" s="352">
        <v>1828.65</v>
      </c>
      <c r="D4272" s="351">
        <f t="shared" si="69"/>
        <v>2.7856329572508023</v>
      </c>
      <c r="E4272" s="353">
        <v>-5.6550936624887105E-3</v>
      </c>
    </row>
    <row r="4273" spans="2:5">
      <c r="B4273" s="375">
        <v>41381</v>
      </c>
      <c r="C4273" s="352">
        <v>483.05</v>
      </c>
      <c r="D4273" s="351">
        <f t="shared" si="69"/>
        <v>0.61988598256203897</v>
      </c>
      <c r="E4273" s="353">
        <v>-5.6607657472210783E-3</v>
      </c>
    </row>
    <row r="4274" spans="2:5">
      <c r="B4274" s="375">
        <v>40564</v>
      </c>
      <c r="C4274" s="352">
        <v>298.2</v>
      </c>
      <c r="D4274" s="351">
        <f t="shared" si="69"/>
        <v>-0.86222191420056826</v>
      </c>
      <c r="E4274" s="353">
        <v>-5.6685561853950942E-3</v>
      </c>
    </row>
    <row r="4275" spans="2:5">
      <c r="B4275" s="375">
        <v>44132</v>
      </c>
      <c r="C4275" s="352">
        <v>2164.35</v>
      </c>
      <c r="D4275" s="351">
        <f t="shared" si="69"/>
        <v>1.523434767401189</v>
      </c>
      <c r="E4275" s="353">
        <v>-5.6737262829052743E-3</v>
      </c>
    </row>
    <row r="4276" spans="2:5">
      <c r="B4276" s="375">
        <v>42174</v>
      </c>
      <c r="C4276" s="352">
        <v>857.7</v>
      </c>
      <c r="D4276" s="351">
        <f t="shared" si="69"/>
        <v>2.6320135507092952</v>
      </c>
      <c r="E4276" s="353">
        <v>-5.6805008115000891E-3</v>
      </c>
    </row>
    <row r="4277" spans="2:5">
      <c r="B4277" s="375">
        <v>39024</v>
      </c>
      <c r="C4277" s="352">
        <v>236.15</v>
      </c>
      <c r="D4277" s="351">
        <f t="shared" si="69"/>
        <v>8.1272893772893776E-2</v>
      </c>
      <c r="E4277" s="353">
        <v>-5.6842105263157656E-3</v>
      </c>
    </row>
    <row r="4278" spans="2:5">
      <c r="B4278" s="375">
        <v>37144</v>
      </c>
      <c r="C4278" s="352">
        <v>218.4</v>
      </c>
      <c r="D4278" s="351">
        <f t="shared" si="69"/>
        <v>0.31884057971014501</v>
      </c>
      <c r="E4278" s="353">
        <v>-5.6908718415661277E-3</v>
      </c>
    </row>
    <row r="4279" spans="2:5">
      <c r="B4279" s="375">
        <v>38604</v>
      </c>
      <c r="C4279" s="352">
        <v>165.6</v>
      </c>
      <c r="D4279" s="351">
        <f t="shared" si="69"/>
        <v>-0.90771802730565621</v>
      </c>
      <c r="E4279" s="353">
        <v>-5.7039927949565717E-3</v>
      </c>
    </row>
    <row r="4280" spans="2:5">
      <c r="B4280" s="375">
        <v>43508</v>
      </c>
      <c r="C4280" s="352">
        <v>1794.5</v>
      </c>
      <c r="D4280" s="351">
        <f t="shared" si="69"/>
        <v>-2.1670982690472945E-2</v>
      </c>
      <c r="E4280" s="353">
        <v>-5.7070035460992661E-3</v>
      </c>
    </row>
    <row r="4281" spans="2:5">
      <c r="B4281" s="375">
        <v>43454</v>
      </c>
      <c r="C4281" s="352">
        <v>1834.25</v>
      </c>
      <c r="D4281" s="351">
        <f t="shared" si="69"/>
        <v>1.1803863298662705</v>
      </c>
      <c r="E4281" s="353">
        <v>-5.7187771032089956E-3</v>
      </c>
    </row>
    <row r="4282" spans="2:5">
      <c r="B4282" s="375">
        <v>42783</v>
      </c>
      <c r="C4282" s="352">
        <v>841.25</v>
      </c>
      <c r="D4282" s="351">
        <f t="shared" si="69"/>
        <v>2.3449304174950298</v>
      </c>
      <c r="E4282" s="353">
        <v>-5.732182957097297E-3</v>
      </c>
    </row>
    <row r="4283" spans="2:5">
      <c r="B4283" s="375">
        <v>39700</v>
      </c>
      <c r="C4283" s="352">
        <v>251.5</v>
      </c>
      <c r="D4283" s="351">
        <f t="shared" si="69"/>
        <v>-0.89923676355696225</v>
      </c>
      <c r="E4283" s="353">
        <v>-5.7323581735520407E-3</v>
      </c>
    </row>
    <row r="4284" spans="2:5">
      <c r="B4284" s="375">
        <v>45477</v>
      </c>
      <c r="C4284" s="352">
        <v>2495.9499999999998</v>
      </c>
      <c r="D4284" s="351">
        <f t="shared" si="69"/>
        <v>2.1324673694779115</v>
      </c>
      <c r="E4284" s="353">
        <v>-5.7362519170633943E-3</v>
      </c>
    </row>
    <row r="4285" spans="2:5">
      <c r="B4285" s="375">
        <v>42725</v>
      </c>
      <c r="C4285" s="352">
        <v>796.8</v>
      </c>
      <c r="D4285" s="351">
        <f t="shared" si="69"/>
        <v>2.8335337984123163</v>
      </c>
      <c r="E4285" s="353">
        <v>-5.7399550786124565E-3</v>
      </c>
    </row>
    <row r="4286" spans="2:5">
      <c r="B4286" s="375">
        <v>39118</v>
      </c>
      <c r="C4286" s="352">
        <v>207.85</v>
      </c>
      <c r="D4286" s="351">
        <f t="shared" si="69"/>
        <v>-0.8761544419948758</v>
      </c>
      <c r="E4286" s="353">
        <v>-5.7402535278642287E-3</v>
      </c>
    </row>
    <row r="4287" spans="2:5">
      <c r="B4287" s="375">
        <v>43287</v>
      </c>
      <c r="C4287" s="352">
        <v>1678.3</v>
      </c>
      <c r="D4287" s="351">
        <f t="shared" si="69"/>
        <v>5.4736740597878493</v>
      </c>
      <c r="E4287" s="353">
        <v>-5.746445497630359E-3</v>
      </c>
    </row>
    <row r="4288" spans="2:5">
      <c r="B4288" s="375">
        <v>39986</v>
      </c>
      <c r="C4288" s="352">
        <v>259.25</v>
      </c>
      <c r="D4288" s="351">
        <f t="shared" si="69"/>
        <v>0.36447368421052634</v>
      </c>
      <c r="E4288" s="353">
        <v>-5.7526366251198467E-3</v>
      </c>
    </row>
    <row r="4289" spans="2:5">
      <c r="B4289" s="375">
        <v>39212</v>
      </c>
      <c r="C4289" s="352">
        <v>190</v>
      </c>
      <c r="D4289" s="351">
        <f t="shared" si="69"/>
        <v>-0.37138130686517784</v>
      </c>
      <c r="E4289" s="353">
        <v>-5.7561486132914411E-3</v>
      </c>
    </row>
    <row r="4290" spans="2:5">
      <c r="B4290" s="375">
        <v>40687</v>
      </c>
      <c r="C4290" s="352">
        <v>302.25</v>
      </c>
      <c r="D4290" s="351">
        <f t="shared" si="69"/>
        <v>0.29721030042918456</v>
      </c>
      <c r="E4290" s="353">
        <v>-5.7565789473684207E-3</v>
      </c>
    </row>
    <row r="4291" spans="2:5">
      <c r="B4291" s="375">
        <v>39610</v>
      </c>
      <c r="C4291" s="352">
        <v>233</v>
      </c>
      <c r="D4291" s="351">
        <f t="shared" si="69"/>
        <v>4.0410805983478508E-2</v>
      </c>
      <c r="E4291" s="353">
        <v>-5.7606144655429669E-3</v>
      </c>
    </row>
    <row r="4292" spans="2:5">
      <c r="B4292" s="375">
        <v>37179</v>
      </c>
      <c r="C4292" s="352">
        <v>223.95</v>
      </c>
      <c r="D4292" s="351">
        <f t="shared" si="69"/>
        <v>-0.68658596319361831</v>
      </c>
      <c r="E4292" s="353">
        <v>-5.7713651498335688E-3</v>
      </c>
    </row>
    <row r="4293" spans="2:5">
      <c r="B4293" s="375">
        <v>41865</v>
      </c>
      <c r="C4293" s="352">
        <v>714.55</v>
      </c>
      <c r="D4293" s="351">
        <f t="shared" si="69"/>
        <v>-0.15242275072652869</v>
      </c>
      <c r="E4293" s="353">
        <v>-5.7743147349382093E-3</v>
      </c>
    </row>
    <row r="4294" spans="2:5">
      <c r="B4294" s="375">
        <v>42375</v>
      </c>
      <c r="C4294" s="352">
        <v>843.05</v>
      </c>
      <c r="D4294" s="351">
        <f t="shared" si="69"/>
        <v>2.9211627906976743</v>
      </c>
      <c r="E4294" s="353">
        <v>-5.7786426086444843E-3</v>
      </c>
    </row>
    <row r="4295" spans="2:5">
      <c r="B4295" s="375">
        <v>37251</v>
      </c>
      <c r="C4295" s="352">
        <v>215</v>
      </c>
      <c r="D4295" s="351">
        <f t="shared" si="69"/>
        <v>-0.88181293461231891</v>
      </c>
      <c r="E4295" s="353">
        <v>-5.7803468208092483E-3</v>
      </c>
    </row>
    <row r="4296" spans="2:5">
      <c r="B4296" s="375">
        <v>43714</v>
      </c>
      <c r="C4296" s="352">
        <v>1819.15</v>
      </c>
      <c r="D4296" s="351">
        <f t="shared" si="69"/>
        <v>5.4824307085701143E-2</v>
      </c>
      <c r="E4296" s="353">
        <v>-5.793141139499882E-3</v>
      </c>
    </row>
    <row r="4297" spans="2:5">
      <c r="B4297" s="375">
        <v>43529</v>
      </c>
      <c r="C4297" s="352">
        <v>1724.6</v>
      </c>
      <c r="D4297" s="351">
        <f t="shared" ref="D4297:D4360" si="70">(C4297-C4298)/C4298</f>
        <v>4.9203570202540332</v>
      </c>
      <c r="E4297" s="353">
        <v>-5.7936759576860935E-3</v>
      </c>
    </row>
    <row r="4298" spans="2:5">
      <c r="B4298" s="375">
        <v>40479</v>
      </c>
      <c r="C4298" s="352">
        <v>291.3</v>
      </c>
      <c r="D4298" s="351">
        <f t="shared" si="70"/>
        <v>-0.87761532644315599</v>
      </c>
      <c r="E4298" s="353">
        <v>-5.8020477815699271E-3</v>
      </c>
    </row>
    <row r="4299" spans="2:5">
      <c r="B4299" s="375">
        <v>45804</v>
      </c>
      <c r="C4299" s="352">
        <v>2380.1999999999998</v>
      </c>
      <c r="D4299" s="351">
        <f t="shared" si="70"/>
        <v>-4.0474078851890707E-2</v>
      </c>
      <c r="E4299" s="353">
        <v>-5.8059396015204424E-3</v>
      </c>
    </row>
    <row r="4300" spans="2:5">
      <c r="B4300" s="375">
        <v>45883</v>
      </c>
      <c r="C4300" s="352">
        <v>2480.6</v>
      </c>
      <c r="D4300" s="351">
        <f t="shared" si="70"/>
        <v>-2.6452119309262202E-2</v>
      </c>
      <c r="E4300" s="353">
        <v>-5.8113903250370733E-3</v>
      </c>
    </row>
    <row r="4301" spans="2:5">
      <c r="B4301" s="375">
        <v>45309</v>
      </c>
      <c r="C4301" s="352">
        <v>2548</v>
      </c>
      <c r="D4301" s="351">
        <f t="shared" si="70"/>
        <v>8.6296296296296298</v>
      </c>
      <c r="E4301" s="353">
        <v>-5.8137266377931603E-3</v>
      </c>
    </row>
    <row r="4302" spans="2:5">
      <c r="B4302" s="375">
        <v>40378</v>
      </c>
      <c r="C4302" s="352">
        <v>264.60000000000002</v>
      </c>
      <c r="D4302" s="351">
        <f t="shared" si="70"/>
        <v>-0.88587940998878634</v>
      </c>
      <c r="E4302" s="353">
        <v>-5.8237835806874121E-3</v>
      </c>
    </row>
    <row r="4303" spans="2:5">
      <c r="B4303" s="375">
        <v>45775</v>
      </c>
      <c r="C4303" s="352">
        <v>2318.6</v>
      </c>
      <c r="D4303" s="351">
        <f t="shared" si="70"/>
        <v>-9.1991384374388127E-2</v>
      </c>
      <c r="E4303" s="353">
        <v>-5.8314038247148231E-3</v>
      </c>
    </row>
    <row r="4304" spans="2:5">
      <c r="B4304" s="375">
        <v>44760</v>
      </c>
      <c r="C4304" s="352">
        <v>2553.5</v>
      </c>
      <c r="D4304" s="351">
        <f t="shared" si="70"/>
        <v>2.6585715309119564</v>
      </c>
      <c r="E4304" s="353">
        <v>-5.8399844267081951E-3</v>
      </c>
    </row>
    <row r="4305" spans="2:5">
      <c r="B4305" s="375">
        <v>41862</v>
      </c>
      <c r="C4305" s="352">
        <v>697.95</v>
      </c>
      <c r="D4305" s="351">
        <f t="shared" si="70"/>
        <v>0.6747450509898022</v>
      </c>
      <c r="E4305" s="353">
        <v>-5.8400398831990729E-3</v>
      </c>
    </row>
    <row r="4306" spans="2:5">
      <c r="B4306" s="375">
        <v>40904</v>
      </c>
      <c r="C4306" s="352">
        <v>416.75</v>
      </c>
      <c r="D4306" s="351">
        <f t="shared" si="70"/>
        <v>1.7327868852459016</v>
      </c>
      <c r="E4306" s="353">
        <v>-5.8444656488549351E-3</v>
      </c>
    </row>
    <row r="4307" spans="2:5">
      <c r="B4307" s="375">
        <v>37708</v>
      </c>
      <c r="C4307" s="352">
        <v>152.5</v>
      </c>
      <c r="D4307" s="351">
        <f t="shared" si="70"/>
        <v>-0.93423889607589483</v>
      </c>
      <c r="E4307" s="353">
        <v>-5.8670143415906493E-3</v>
      </c>
    </row>
    <row r="4308" spans="2:5">
      <c r="B4308" s="375">
        <v>45821</v>
      </c>
      <c r="C4308" s="352">
        <v>2319</v>
      </c>
      <c r="D4308" s="351">
        <f t="shared" si="70"/>
        <v>4.4822695035460995</v>
      </c>
      <c r="E4308" s="353">
        <v>-5.8730226775838383E-3</v>
      </c>
    </row>
    <row r="4309" spans="2:5">
      <c r="B4309" s="375">
        <v>41019</v>
      </c>
      <c r="C4309" s="352">
        <v>423</v>
      </c>
      <c r="D4309" s="351">
        <f t="shared" si="70"/>
        <v>-0.83549817220191336</v>
      </c>
      <c r="E4309" s="353">
        <v>-5.8754406580493537E-3</v>
      </c>
    </row>
    <row r="4310" spans="2:5">
      <c r="B4310" s="375">
        <v>44818</v>
      </c>
      <c r="C4310" s="352">
        <v>2571.4</v>
      </c>
      <c r="D4310" s="351">
        <f t="shared" si="70"/>
        <v>2.5404102987746113</v>
      </c>
      <c r="E4310" s="353">
        <v>-5.8764401144358689E-3</v>
      </c>
    </row>
    <row r="4311" spans="2:5">
      <c r="B4311" s="375">
        <v>41929</v>
      </c>
      <c r="C4311" s="352">
        <v>726.3</v>
      </c>
      <c r="D4311" s="351">
        <f t="shared" si="70"/>
        <v>2.3081302664541101</v>
      </c>
      <c r="E4311" s="353">
        <v>-5.8855735012319577E-3</v>
      </c>
    </row>
    <row r="4312" spans="2:5">
      <c r="B4312" s="375">
        <v>39078</v>
      </c>
      <c r="C4312" s="352">
        <v>219.55</v>
      </c>
      <c r="D4312" s="351">
        <f t="shared" si="70"/>
        <v>-0.87362574109249991</v>
      </c>
      <c r="E4312" s="353">
        <v>-5.8863482001357617E-3</v>
      </c>
    </row>
    <row r="4313" spans="2:5">
      <c r="B4313" s="375">
        <v>43538</v>
      </c>
      <c r="C4313" s="352">
        <v>1737.3</v>
      </c>
      <c r="D4313" s="351">
        <f t="shared" si="70"/>
        <v>6.9256386861313866</v>
      </c>
      <c r="E4313" s="353">
        <v>-5.8937972075989668E-3</v>
      </c>
    </row>
    <row r="4314" spans="2:5">
      <c r="B4314" s="375">
        <v>37288</v>
      </c>
      <c r="C4314" s="352">
        <v>219.2</v>
      </c>
      <c r="D4314" s="351">
        <f t="shared" si="70"/>
        <v>-0.15821812596006141</v>
      </c>
      <c r="E4314" s="353">
        <v>-5.8956916099773757E-3</v>
      </c>
    </row>
    <row r="4315" spans="2:5">
      <c r="B4315" s="375">
        <v>40386</v>
      </c>
      <c r="C4315" s="352">
        <v>260.39999999999998</v>
      </c>
      <c r="D4315" s="351">
        <f t="shared" si="70"/>
        <v>-0.32521378595491063</v>
      </c>
      <c r="E4315" s="353">
        <v>-5.9171597633136527E-3</v>
      </c>
    </row>
    <row r="4316" spans="2:5">
      <c r="B4316" s="375">
        <v>40963</v>
      </c>
      <c r="C4316" s="352">
        <v>385.9</v>
      </c>
      <c r="D4316" s="351">
        <f t="shared" si="70"/>
        <v>0.564755494282702</v>
      </c>
      <c r="E4316" s="353">
        <v>-5.9247810407006994E-3</v>
      </c>
    </row>
    <row r="4317" spans="2:5">
      <c r="B4317" s="375">
        <v>36634</v>
      </c>
      <c r="C4317" s="352">
        <v>246.62</v>
      </c>
      <c r="D4317" s="351">
        <f t="shared" si="70"/>
        <v>0.47060226595110327</v>
      </c>
      <c r="E4317" s="353">
        <v>-5.9252690555846622E-3</v>
      </c>
    </row>
    <row r="4318" spans="2:5">
      <c r="B4318" s="375">
        <v>38583</v>
      </c>
      <c r="C4318" s="352">
        <v>167.7</v>
      </c>
      <c r="D4318" s="351">
        <f t="shared" si="70"/>
        <v>-0.92818294719712224</v>
      </c>
      <c r="E4318" s="353">
        <v>-5.9276822762299947E-3</v>
      </c>
    </row>
    <row r="4319" spans="2:5">
      <c r="B4319" s="375">
        <v>44526</v>
      </c>
      <c r="C4319" s="352">
        <v>2335.1</v>
      </c>
      <c r="D4319" s="351">
        <f t="shared" si="70"/>
        <v>10.162045889101339</v>
      </c>
      <c r="E4319" s="353">
        <v>-5.9385709116452487E-3</v>
      </c>
    </row>
    <row r="4320" spans="2:5">
      <c r="B4320" s="375">
        <v>39414</v>
      </c>
      <c r="C4320" s="352">
        <v>209.2</v>
      </c>
      <c r="D4320" s="351">
        <f t="shared" si="70"/>
        <v>0.19134396355353073</v>
      </c>
      <c r="E4320" s="353">
        <v>-5.939653124257544E-3</v>
      </c>
    </row>
    <row r="4321" spans="2:5">
      <c r="B4321" s="375">
        <v>37551</v>
      </c>
      <c r="C4321" s="352">
        <v>175.6</v>
      </c>
      <c r="D4321" s="351">
        <f t="shared" si="70"/>
        <v>-0.91481310791471615</v>
      </c>
      <c r="E4321" s="353">
        <v>-5.943956977073373E-3</v>
      </c>
    </row>
    <row r="4322" spans="2:5">
      <c r="B4322" s="375">
        <v>43857</v>
      </c>
      <c r="C4322" s="352">
        <v>2061.35</v>
      </c>
      <c r="D4322" s="351">
        <f t="shared" si="70"/>
        <v>2.9898383818832865</v>
      </c>
      <c r="E4322" s="353">
        <v>-5.9555384096059748E-3</v>
      </c>
    </row>
    <row r="4323" spans="2:5">
      <c r="B4323" s="375">
        <v>41257</v>
      </c>
      <c r="C4323" s="352">
        <v>516.65</v>
      </c>
      <c r="D4323" s="351">
        <f t="shared" si="70"/>
        <v>1.2235851086722616</v>
      </c>
      <c r="E4323" s="353">
        <v>-5.9644059644060081E-3</v>
      </c>
    </row>
    <row r="4324" spans="2:5">
      <c r="B4324" s="375">
        <v>40302</v>
      </c>
      <c r="C4324" s="352">
        <v>232.35</v>
      </c>
      <c r="D4324" s="351">
        <f t="shared" si="70"/>
        <v>-0.81574147501982563</v>
      </c>
      <c r="E4324" s="353">
        <v>-5.9893048128342487E-3</v>
      </c>
    </row>
    <row r="4325" spans="2:5">
      <c r="B4325" s="375">
        <v>43074</v>
      </c>
      <c r="C4325" s="352">
        <v>1261</v>
      </c>
      <c r="D4325" s="351">
        <f t="shared" si="70"/>
        <v>-0.40149034125967065</v>
      </c>
      <c r="E4325" s="353">
        <v>-5.9908560618003384E-3</v>
      </c>
    </row>
    <row r="4326" spans="2:5">
      <c r="B4326" s="375">
        <v>43993</v>
      </c>
      <c r="C4326" s="352">
        <v>2106.9</v>
      </c>
      <c r="D4326" s="351">
        <f t="shared" si="70"/>
        <v>17.147286821705428</v>
      </c>
      <c r="E4326" s="353">
        <v>-5.9916965465181254E-3</v>
      </c>
    </row>
    <row r="4327" spans="2:5">
      <c r="B4327" s="375">
        <v>38205</v>
      </c>
      <c r="C4327" s="352">
        <v>116.1</v>
      </c>
      <c r="D4327" s="351">
        <f t="shared" si="70"/>
        <v>-0.41584905660377364</v>
      </c>
      <c r="E4327" s="353">
        <v>-5.9931506849315317E-3</v>
      </c>
    </row>
    <row r="4328" spans="2:5">
      <c r="B4328" s="375">
        <v>37973</v>
      </c>
      <c r="C4328" s="352">
        <v>198.75</v>
      </c>
      <c r="D4328" s="351">
        <f t="shared" si="70"/>
        <v>0.50056625141562872</v>
      </c>
      <c r="E4328" s="353">
        <v>-6.0015003750937173E-3</v>
      </c>
    </row>
    <row r="4329" spans="2:5">
      <c r="B4329" s="375">
        <v>38475</v>
      </c>
      <c r="C4329" s="352">
        <v>132.44999999999999</v>
      </c>
      <c r="D4329" s="351">
        <f t="shared" si="70"/>
        <v>-0.38381018841591069</v>
      </c>
      <c r="E4329" s="353">
        <v>-6.0037523452158448E-3</v>
      </c>
    </row>
    <row r="4330" spans="2:5">
      <c r="B4330" s="375">
        <v>39111</v>
      </c>
      <c r="C4330" s="352">
        <v>214.95</v>
      </c>
      <c r="D4330" s="351">
        <f t="shared" si="70"/>
        <v>0.44455645161290303</v>
      </c>
      <c r="E4330" s="353">
        <v>-6.011560693641671E-3</v>
      </c>
    </row>
    <row r="4331" spans="2:5">
      <c r="B4331" s="375">
        <v>38338</v>
      </c>
      <c r="C4331" s="352">
        <v>148.80000000000001</v>
      </c>
      <c r="D4331" s="351">
        <f t="shared" si="70"/>
        <v>-0.81247637051039701</v>
      </c>
      <c r="E4331" s="353">
        <v>-6.0120240480960405E-3</v>
      </c>
    </row>
    <row r="4332" spans="2:5">
      <c r="B4332" s="375">
        <v>42326</v>
      </c>
      <c r="C4332" s="352">
        <v>793.5</v>
      </c>
      <c r="D4332" s="351">
        <f t="shared" si="70"/>
        <v>-0.69101068904421648</v>
      </c>
      <c r="E4332" s="353">
        <v>-6.0127771514467679E-3</v>
      </c>
    </row>
    <row r="4333" spans="2:5">
      <c r="B4333" s="375">
        <v>44924</v>
      </c>
      <c r="C4333" s="352">
        <v>2568.0500000000002</v>
      </c>
      <c r="D4333" s="351">
        <f t="shared" si="70"/>
        <v>10.601761915518411</v>
      </c>
      <c r="E4333" s="353">
        <v>-6.018733550085047E-3</v>
      </c>
    </row>
    <row r="4334" spans="2:5">
      <c r="B4334" s="375">
        <v>40277</v>
      </c>
      <c r="C4334" s="352">
        <v>221.35</v>
      </c>
      <c r="D4334" s="351">
        <f t="shared" si="70"/>
        <v>-0.7183483903804555</v>
      </c>
      <c r="E4334" s="353">
        <v>-6.0619667714413754E-3</v>
      </c>
    </row>
    <row r="4335" spans="2:5">
      <c r="B4335" s="375">
        <v>42269</v>
      </c>
      <c r="C4335" s="352">
        <v>785.9</v>
      </c>
      <c r="D4335" s="351">
        <f t="shared" si="70"/>
        <v>1.0007637474541751</v>
      </c>
      <c r="E4335" s="353">
        <v>-6.0705703806754364E-3</v>
      </c>
    </row>
    <row r="4336" spans="2:5">
      <c r="B4336" s="375">
        <v>40893</v>
      </c>
      <c r="C4336" s="352">
        <v>392.8</v>
      </c>
      <c r="D4336" s="351">
        <f t="shared" si="70"/>
        <v>-0.84515315173256589</v>
      </c>
      <c r="E4336" s="353">
        <v>-6.0728744939270683E-3</v>
      </c>
    </row>
    <row r="4337" spans="2:5">
      <c r="B4337" s="375">
        <v>45148</v>
      </c>
      <c r="C4337" s="352">
        <v>2536.6999999999998</v>
      </c>
      <c r="D4337" s="351">
        <f t="shared" si="70"/>
        <v>5.4769564662326049</v>
      </c>
      <c r="E4337" s="353">
        <v>-6.0731917561319647E-3</v>
      </c>
    </row>
    <row r="4338" spans="2:5">
      <c r="B4338" s="375">
        <v>40921</v>
      </c>
      <c r="C4338" s="352">
        <v>391.65</v>
      </c>
      <c r="D4338" s="351">
        <f t="shared" si="70"/>
        <v>-0.83402902849878158</v>
      </c>
      <c r="E4338" s="353">
        <v>-6.0905976398935007E-3</v>
      </c>
    </row>
    <row r="4339" spans="2:5">
      <c r="B4339" s="375">
        <v>44335</v>
      </c>
      <c r="C4339" s="352">
        <v>2359.75</v>
      </c>
      <c r="D4339" s="351">
        <f t="shared" si="70"/>
        <v>11.098179953857983</v>
      </c>
      <c r="E4339" s="353">
        <v>-6.1071917447615039E-3</v>
      </c>
    </row>
    <row r="4340" spans="2:5">
      <c r="B4340" s="375">
        <v>38721</v>
      </c>
      <c r="C4340" s="352">
        <v>195.05</v>
      </c>
      <c r="D4340" s="351">
        <f t="shared" si="70"/>
        <v>-0.91039805223143533</v>
      </c>
      <c r="E4340" s="353">
        <v>-6.1146496815286042E-3</v>
      </c>
    </row>
    <row r="4341" spans="2:5">
      <c r="B4341" s="375">
        <v>45719</v>
      </c>
      <c r="C4341" s="352">
        <v>2176.85</v>
      </c>
      <c r="D4341" s="351">
        <f t="shared" si="70"/>
        <v>7.1225746268656716</v>
      </c>
      <c r="E4341" s="353">
        <v>-6.1180230567287252E-3</v>
      </c>
    </row>
    <row r="4342" spans="2:5">
      <c r="B4342" s="375">
        <v>40415</v>
      </c>
      <c r="C4342" s="352">
        <v>268</v>
      </c>
      <c r="D4342" s="351">
        <f t="shared" si="70"/>
        <v>1.2003284072249589</v>
      </c>
      <c r="E4342" s="353">
        <v>-6.1190432041534487E-3</v>
      </c>
    </row>
    <row r="4343" spans="2:5">
      <c r="B4343" s="375">
        <v>38188</v>
      </c>
      <c r="C4343" s="352">
        <v>121.8</v>
      </c>
      <c r="D4343" s="351">
        <f t="shared" si="70"/>
        <v>-0.4995891536565325</v>
      </c>
      <c r="E4343" s="353">
        <v>-6.1199510403916772E-3</v>
      </c>
    </row>
    <row r="4344" spans="2:5">
      <c r="B4344" s="375">
        <v>39685</v>
      </c>
      <c r="C4344" s="352">
        <v>243.4</v>
      </c>
      <c r="D4344" s="351">
        <f t="shared" si="70"/>
        <v>0.36396749789857114</v>
      </c>
      <c r="E4344" s="353">
        <v>-6.1249489587586765E-3</v>
      </c>
    </row>
    <row r="4345" spans="2:5">
      <c r="B4345" s="375">
        <v>37497</v>
      </c>
      <c r="C4345" s="352">
        <v>178.45</v>
      </c>
      <c r="D4345" s="351">
        <f t="shared" si="70"/>
        <v>-0.80154581850533801</v>
      </c>
      <c r="E4345" s="353">
        <v>-6.1264271790588843E-3</v>
      </c>
    </row>
    <row r="4346" spans="2:5">
      <c r="B4346" s="375">
        <v>42214</v>
      </c>
      <c r="C4346" s="352">
        <v>899.2</v>
      </c>
      <c r="D4346" s="351">
        <f t="shared" si="70"/>
        <v>-0.48122079270755203</v>
      </c>
      <c r="E4346" s="353">
        <v>-6.134291240674169E-3</v>
      </c>
    </row>
    <row r="4347" spans="2:5">
      <c r="B4347" s="375">
        <v>43431</v>
      </c>
      <c r="C4347" s="352">
        <v>1733.3</v>
      </c>
      <c r="D4347" s="351">
        <f t="shared" si="70"/>
        <v>3.5589163598106257</v>
      </c>
      <c r="E4347" s="353">
        <v>-6.1353211009174576E-3</v>
      </c>
    </row>
    <row r="4348" spans="2:5">
      <c r="B4348" s="375">
        <v>40974</v>
      </c>
      <c r="C4348" s="352">
        <v>380.2</v>
      </c>
      <c r="D4348" s="351">
        <f t="shared" si="70"/>
        <v>-0.54341299387534525</v>
      </c>
      <c r="E4348" s="353">
        <v>-6.1429878447262385E-3</v>
      </c>
    </row>
    <row r="4349" spans="2:5">
      <c r="B4349" s="375">
        <v>42703</v>
      </c>
      <c r="C4349" s="352">
        <v>832.7</v>
      </c>
      <c r="D4349" s="351">
        <f t="shared" si="70"/>
        <v>0.4732837933474876</v>
      </c>
      <c r="E4349" s="353">
        <v>-6.1466849674762514E-3</v>
      </c>
    </row>
    <row r="4350" spans="2:5">
      <c r="B4350" s="375">
        <v>41631</v>
      </c>
      <c r="C4350" s="352">
        <v>565.20000000000005</v>
      </c>
      <c r="D4350" s="351">
        <f t="shared" si="70"/>
        <v>1.2585414585414587</v>
      </c>
      <c r="E4350" s="353">
        <v>-6.1543871988746258E-3</v>
      </c>
    </row>
    <row r="4351" spans="2:5">
      <c r="B4351" s="375">
        <v>39568</v>
      </c>
      <c r="C4351" s="352">
        <v>250.25</v>
      </c>
      <c r="D4351" s="351">
        <f t="shared" si="70"/>
        <v>-0.707395498392283</v>
      </c>
      <c r="E4351" s="353">
        <v>-6.1556791104051285E-3</v>
      </c>
    </row>
    <row r="4352" spans="2:5">
      <c r="B4352" s="375">
        <v>42773</v>
      </c>
      <c r="C4352" s="352">
        <v>855.25</v>
      </c>
      <c r="D4352" s="351">
        <f t="shared" si="70"/>
        <v>3.0774731823599524</v>
      </c>
      <c r="E4352" s="353">
        <v>-6.1588518970425365E-3</v>
      </c>
    </row>
    <row r="4353" spans="2:5">
      <c r="B4353" s="375">
        <v>36999</v>
      </c>
      <c r="C4353" s="352">
        <v>209.75</v>
      </c>
      <c r="D4353" s="351">
        <f t="shared" si="70"/>
        <v>-0.60562188587007615</v>
      </c>
      <c r="E4353" s="353">
        <v>-6.1596778014688996E-3</v>
      </c>
    </row>
    <row r="4354" spans="2:5">
      <c r="B4354" s="375">
        <v>41163</v>
      </c>
      <c r="C4354" s="352">
        <v>531.85</v>
      </c>
      <c r="D4354" s="351">
        <f t="shared" si="70"/>
        <v>1.3611542730299668</v>
      </c>
      <c r="E4354" s="353">
        <v>-6.1664953751283842E-3</v>
      </c>
    </row>
    <row r="4355" spans="2:5">
      <c r="B4355" s="375">
        <v>37176</v>
      </c>
      <c r="C4355" s="352">
        <v>225.25</v>
      </c>
      <c r="D4355" s="351">
        <f t="shared" si="70"/>
        <v>-0.74976392823418314</v>
      </c>
      <c r="E4355" s="353">
        <v>-6.1769247738804574E-3</v>
      </c>
    </row>
    <row r="4356" spans="2:5">
      <c r="B4356" s="375">
        <v>42044</v>
      </c>
      <c r="C4356" s="352">
        <v>900.15</v>
      </c>
      <c r="D4356" s="351">
        <f t="shared" si="70"/>
        <v>2.7350622406639005</v>
      </c>
      <c r="E4356" s="353">
        <v>-6.1827215015181044E-3</v>
      </c>
    </row>
    <row r="4357" spans="2:5">
      <c r="B4357" s="375">
        <v>40228</v>
      </c>
      <c r="C4357" s="352">
        <v>241</v>
      </c>
      <c r="D4357" s="351">
        <f t="shared" si="70"/>
        <v>-0.88881712493079901</v>
      </c>
      <c r="E4357" s="353">
        <v>-6.1855670103092781E-3</v>
      </c>
    </row>
    <row r="4358" spans="2:5">
      <c r="B4358" s="375">
        <v>44249</v>
      </c>
      <c r="C4358" s="352">
        <v>2167.6</v>
      </c>
      <c r="D4358" s="351">
        <f t="shared" si="70"/>
        <v>-9.9983391463212168E-2</v>
      </c>
      <c r="E4358" s="353">
        <v>-6.1895373893906744E-3</v>
      </c>
    </row>
    <row r="4359" spans="2:5">
      <c r="B4359" s="375">
        <v>45848</v>
      </c>
      <c r="C4359" s="352">
        <v>2408.4</v>
      </c>
      <c r="D4359" s="351">
        <f t="shared" si="70"/>
        <v>3.3496478237312624</v>
      </c>
      <c r="E4359" s="353">
        <v>-6.1896509036890321E-3</v>
      </c>
    </row>
    <row r="4360" spans="2:5">
      <c r="B4360" s="375">
        <v>41765</v>
      </c>
      <c r="C4360" s="352">
        <v>553.70000000000005</v>
      </c>
      <c r="D4360" s="351">
        <f t="shared" si="70"/>
        <v>-0.58927379274534519</v>
      </c>
      <c r="E4360" s="353">
        <v>-6.1922283047652011E-3</v>
      </c>
    </row>
    <row r="4361" spans="2:5">
      <c r="B4361" s="375">
        <v>43095</v>
      </c>
      <c r="C4361" s="352">
        <v>1348.1</v>
      </c>
      <c r="D4361" s="351">
        <f t="shared" ref="D4361:D4424" si="71">(C4361-C4362)/C4362</f>
        <v>1.2105435762892511</v>
      </c>
      <c r="E4361" s="353">
        <v>-6.1924069295982978E-3</v>
      </c>
    </row>
    <row r="4362" spans="2:5">
      <c r="B4362" s="375">
        <v>41578</v>
      </c>
      <c r="C4362" s="352">
        <v>609.85</v>
      </c>
      <c r="D4362" s="351">
        <f t="shared" si="71"/>
        <v>-0.77154042106840492</v>
      </c>
      <c r="E4362" s="353">
        <v>-6.1924549824817973E-3</v>
      </c>
    </row>
    <row r="4363" spans="2:5">
      <c r="B4363" s="375">
        <v>44476</v>
      </c>
      <c r="C4363" s="352">
        <v>2669.4</v>
      </c>
      <c r="D4363" s="351">
        <f t="shared" si="71"/>
        <v>0.29246858885903126</v>
      </c>
      <c r="E4363" s="353">
        <v>-6.19869324845036E-3</v>
      </c>
    </row>
    <row r="4364" spans="2:5">
      <c r="B4364" s="375">
        <v>44000</v>
      </c>
      <c r="C4364" s="352">
        <v>2065.35</v>
      </c>
      <c r="D4364" s="351">
        <f t="shared" si="71"/>
        <v>13.337729954876778</v>
      </c>
      <c r="E4364" s="353">
        <v>-6.2071454348611044E-3</v>
      </c>
    </row>
    <row r="4365" spans="2:5">
      <c r="B4365" s="375">
        <v>38349</v>
      </c>
      <c r="C4365" s="352">
        <v>144.05000000000001</v>
      </c>
      <c r="D4365" s="351">
        <f t="shared" si="71"/>
        <v>0.12539062500000009</v>
      </c>
      <c r="E4365" s="353">
        <v>-6.2090375991719722E-3</v>
      </c>
    </row>
    <row r="4366" spans="2:5">
      <c r="B4366" s="375">
        <v>38154</v>
      </c>
      <c r="C4366" s="352">
        <v>128</v>
      </c>
      <c r="D4366" s="351">
        <f t="shared" si="71"/>
        <v>-0.85443793711264004</v>
      </c>
      <c r="E4366" s="353">
        <v>-6.2111801242236905E-3</v>
      </c>
    </row>
    <row r="4367" spans="2:5">
      <c r="B4367" s="375">
        <v>42527</v>
      </c>
      <c r="C4367" s="352">
        <v>879.35</v>
      </c>
      <c r="D4367" s="351">
        <f t="shared" si="71"/>
        <v>0.15802989398827944</v>
      </c>
      <c r="E4367" s="353">
        <v>-6.215742781262361E-3</v>
      </c>
    </row>
    <row r="4368" spans="2:5">
      <c r="B4368" s="375">
        <v>41907</v>
      </c>
      <c r="C4368" s="352">
        <v>759.35</v>
      </c>
      <c r="D4368" s="351">
        <f t="shared" si="71"/>
        <v>0.98108531176624059</v>
      </c>
      <c r="E4368" s="353">
        <v>-6.2164638136369584E-3</v>
      </c>
    </row>
    <row r="4369" spans="2:5">
      <c r="B4369" s="375">
        <v>40889</v>
      </c>
      <c r="C4369" s="352">
        <v>383.3</v>
      </c>
      <c r="D4369" s="351">
        <f t="shared" si="71"/>
        <v>-0.799890365188337</v>
      </c>
      <c r="E4369" s="353">
        <v>-6.222452683432661E-3</v>
      </c>
    </row>
    <row r="4370" spans="2:5">
      <c r="B4370" s="375">
        <v>43836</v>
      </c>
      <c r="C4370" s="352">
        <v>1915.45</v>
      </c>
      <c r="D4370" s="351">
        <f t="shared" si="71"/>
        <v>5.5062839673913055</v>
      </c>
      <c r="E4370" s="353">
        <v>-6.2258424343043916E-3</v>
      </c>
    </row>
    <row r="4371" spans="2:5">
      <c r="B4371" s="375">
        <v>40540</v>
      </c>
      <c r="C4371" s="352">
        <v>294.39999999999998</v>
      </c>
      <c r="D4371" s="351">
        <f t="shared" si="71"/>
        <v>0.37217431834071296</v>
      </c>
      <c r="E4371" s="353">
        <v>-6.244725738396701E-3</v>
      </c>
    </row>
    <row r="4372" spans="2:5">
      <c r="B4372" s="375">
        <v>39343</v>
      </c>
      <c r="C4372" s="352">
        <v>214.55</v>
      </c>
      <c r="D4372" s="351">
        <f t="shared" si="71"/>
        <v>0.22880870561282943</v>
      </c>
      <c r="E4372" s="353">
        <v>-6.2528948587308678E-3</v>
      </c>
    </row>
    <row r="4373" spans="2:5">
      <c r="B4373" s="375">
        <v>38042</v>
      </c>
      <c r="C4373" s="352">
        <v>174.6</v>
      </c>
      <c r="D4373" s="351">
        <f t="shared" si="71"/>
        <v>-0.18430273300630701</v>
      </c>
      <c r="E4373" s="353">
        <v>-6.2606715993169856E-3</v>
      </c>
    </row>
    <row r="4374" spans="2:5">
      <c r="B4374" s="375">
        <v>37208</v>
      </c>
      <c r="C4374" s="352">
        <v>214.05</v>
      </c>
      <c r="D4374" s="351">
        <f t="shared" si="71"/>
        <v>-0.64428749480681347</v>
      </c>
      <c r="E4374" s="353">
        <v>-6.2674094707520622E-3</v>
      </c>
    </row>
    <row r="4375" spans="2:5">
      <c r="B4375" s="375">
        <v>41730</v>
      </c>
      <c r="C4375" s="352">
        <v>601.75</v>
      </c>
      <c r="D4375" s="351">
        <f t="shared" si="71"/>
        <v>1.236988847583643</v>
      </c>
      <c r="E4375" s="353">
        <v>-6.2752869292378079E-3</v>
      </c>
    </row>
    <row r="4376" spans="2:5">
      <c r="B4376" s="375">
        <v>40620</v>
      </c>
      <c r="C4376" s="352">
        <v>269</v>
      </c>
      <c r="D4376" s="351">
        <f t="shared" si="71"/>
        <v>1</v>
      </c>
      <c r="E4376" s="353">
        <v>-6.2800147765053145E-3</v>
      </c>
    </row>
    <row r="4377" spans="2:5">
      <c r="B4377" s="375">
        <v>38309</v>
      </c>
      <c r="C4377" s="352">
        <v>134.5</v>
      </c>
      <c r="D4377" s="351">
        <f t="shared" si="71"/>
        <v>-0.43248945147679324</v>
      </c>
      <c r="E4377" s="353">
        <v>-6.2800147765053145E-3</v>
      </c>
    </row>
    <row r="4378" spans="2:5">
      <c r="B4378" s="375">
        <v>38769</v>
      </c>
      <c r="C4378" s="352">
        <v>237</v>
      </c>
      <c r="D4378" s="351">
        <f t="shared" si="71"/>
        <v>6.3331222292592644E-4</v>
      </c>
      <c r="E4378" s="353">
        <v>-6.2893081761006293E-3</v>
      </c>
    </row>
    <row r="4379" spans="2:5">
      <c r="B4379" s="375">
        <v>39597</v>
      </c>
      <c r="C4379" s="352">
        <v>236.85</v>
      </c>
      <c r="D4379" s="351">
        <f t="shared" si="71"/>
        <v>0.76621923937360181</v>
      </c>
      <c r="E4379" s="353">
        <v>-6.2932662051604785E-3</v>
      </c>
    </row>
    <row r="4380" spans="2:5">
      <c r="B4380" s="375">
        <v>38478</v>
      </c>
      <c r="C4380" s="352">
        <v>134.1</v>
      </c>
      <c r="D4380" s="351">
        <f t="shared" si="71"/>
        <v>-0.90978809283551976</v>
      </c>
      <c r="E4380" s="353">
        <v>-6.298629121896957E-3</v>
      </c>
    </row>
    <row r="4381" spans="2:5">
      <c r="B4381" s="375">
        <v>43230</v>
      </c>
      <c r="C4381" s="352">
        <v>1486.5</v>
      </c>
      <c r="D4381" s="351">
        <f t="shared" si="71"/>
        <v>-0.33784716808837606</v>
      </c>
      <c r="E4381" s="353">
        <v>-6.3502673796791446E-3</v>
      </c>
    </row>
    <row r="4382" spans="2:5">
      <c r="B4382" s="375">
        <v>45715</v>
      </c>
      <c r="C4382" s="352">
        <v>2244.9499999999998</v>
      </c>
      <c r="D4382" s="351">
        <f t="shared" si="71"/>
        <v>1.8141021623315572</v>
      </c>
      <c r="E4382" s="353">
        <v>-6.3515248085691863E-3</v>
      </c>
    </row>
    <row r="4383" spans="2:5">
      <c r="B4383" s="375">
        <v>42695</v>
      </c>
      <c r="C4383" s="352">
        <v>797.75</v>
      </c>
      <c r="D4383" s="351">
        <f t="shared" si="71"/>
        <v>-6.3233912635039954E-2</v>
      </c>
      <c r="E4383" s="353">
        <v>-6.352369683004325E-3</v>
      </c>
    </row>
    <row r="4384" spans="2:5">
      <c r="B4384" s="375">
        <v>42359</v>
      </c>
      <c r="C4384" s="352">
        <v>851.6</v>
      </c>
      <c r="D4384" s="351">
        <f t="shared" si="71"/>
        <v>-8.4005593202108222E-2</v>
      </c>
      <c r="E4384" s="353">
        <v>-6.35902222740789E-3</v>
      </c>
    </row>
    <row r="4385" spans="2:5">
      <c r="B4385" s="375">
        <v>42066</v>
      </c>
      <c r="C4385" s="352">
        <v>929.7</v>
      </c>
      <c r="D4385" s="351">
        <f t="shared" si="71"/>
        <v>-0.62922490976888867</v>
      </c>
      <c r="E4385" s="353">
        <v>-6.3592155186233444E-3</v>
      </c>
    </row>
    <row r="4386" spans="2:5">
      <c r="B4386" s="375">
        <v>45176</v>
      </c>
      <c r="C4386" s="352">
        <v>2507.4499999999998</v>
      </c>
      <c r="D4386" s="351">
        <f t="shared" si="71"/>
        <v>15.896563342318057</v>
      </c>
      <c r="E4386" s="353">
        <v>-6.3602139885080965E-3</v>
      </c>
    </row>
    <row r="4387" spans="2:5">
      <c r="B4387" s="375">
        <v>38523</v>
      </c>
      <c r="C4387" s="352">
        <v>148.4</v>
      </c>
      <c r="D4387" s="351">
        <f t="shared" si="71"/>
        <v>-9.2077087794432452E-2</v>
      </c>
      <c r="E4387" s="353">
        <v>-6.3608972212921902E-3</v>
      </c>
    </row>
    <row r="4388" spans="2:5">
      <c r="B4388" s="375">
        <v>37580</v>
      </c>
      <c r="C4388" s="352">
        <v>163.44999999999999</v>
      </c>
      <c r="D4388" s="351">
        <f t="shared" si="71"/>
        <v>-0.22203712517848648</v>
      </c>
      <c r="E4388" s="353">
        <v>-6.3829787234043244E-3</v>
      </c>
    </row>
    <row r="4389" spans="2:5">
      <c r="B4389" s="375">
        <v>37272</v>
      </c>
      <c r="C4389" s="352">
        <v>210.1</v>
      </c>
      <c r="D4389" s="351">
        <f t="shared" si="71"/>
        <v>-0.91735017013827425</v>
      </c>
      <c r="E4389" s="353">
        <v>-6.3844880586426782E-3</v>
      </c>
    </row>
    <row r="4390" spans="2:5">
      <c r="B4390" s="375">
        <v>44929</v>
      </c>
      <c r="C4390" s="352">
        <v>2542.0500000000002</v>
      </c>
      <c r="D4390" s="351">
        <f t="shared" si="71"/>
        <v>0.29307187547688085</v>
      </c>
      <c r="E4390" s="353">
        <v>-6.3907129455909586E-3</v>
      </c>
    </row>
    <row r="4391" spans="2:5">
      <c r="B4391" s="375">
        <v>44644</v>
      </c>
      <c r="C4391" s="352">
        <v>1965.9</v>
      </c>
      <c r="D4391" s="351">
        <f t="shared" si="71"/>
        <v>6.4480015154385306</v>
      </c>
      <c r="E4391" s="353">
        <v>-6.3935710495058827E-3</v>
      </c>
    </row>
    <row r="4392" spans="2:5">
      <c r="B4392" s="375">
        <v>40417</v>
      </c>
      <c r="C4392" s="352">
        <v>263.95</v>
      </c>
      <c r="D4392" s="351">
        <f t="shared" si="71"/>
        <v>-0.83216760984294524</v>
      </c>
      <c r="E4392" s="353">
        <v>-6.3993977037454875E-3</v>
      </c>
    </row>
    <row r="4393" spans="2:5">
      <c r="B4393" s="375">
        <v>43249</v>
      </c>
      <c r="C4393" s="352">
        <v>1572.7</v>
      </c>
      <c r="D4393" s="351">
        <f t="shared" si="71"/>
        <v>6.5429256594724219</v>
      </c>
      <c r="E4393" s="353">
        <v>-6.4124838108474361E-3</v>
      </c>
    </row>
    <row r="4394" spans="2:5">
      <c r="B4394" s="375">
        <v>39092</v>
      </c>
      <c r="C4394" s="352">
        <v>208.5</v>
      </c>
      <c r="D4394" s="351">
        <f t="shared" si="71"/>
        <v>-0.92052904406159475</v>
      </c>
      <c r="E4394" s="353">
        <v>-6.4331665475339259E-3</v>
      </c>
    </row>
    <row r="4395" spans="2:5">
      <c r="B4395" s="375">
        <v>44767</v>
      </c>
      <c r="C4395" s="352">
        <v>2623.6</v>
      </c>
      <c r="D4395" s="351">
        <f t="shared" si="71"/>
        <v>9.7212638270288282E-2</v>
      </c>
      <c r="E4395" s="353">
        <v>-6.437930773309097E-3</v>
      </c>
    </row>
    <row r="4396" spans="2:5">
      <c r="B4396" s="375">
        <v>44517</v>
      </c>
      <c r="C4396" s="352">
        <v>2391.15</v>
      </c>
      <c r="D4396" s="351">
        <f t="shared" si="71"/>
        <v>5.0828033579241927</v>
      </c>
      <c r="E4396" s="353">
        <v>-6.4404878150125687E-3</v>
      </c>
    </row>
    <row r="4397" spans="2:5">
      <c r="B4397" s="375">
        <v>40932</v>
      </c>
      <c r="C4397" s="352">
        <v>393.1</v>
      </c>
      <c r="D4397" s="351">
        <f t="shared" si="71"/>
        <v>-0.32820644279244632</v>
      </c>
      <c r="E4397" s="353">
        <v>-6.4450903576392131E-3</v>
      </c>
    </row>
    <row r="4398" spans="2:5">
      <c r="B4398" s="375">
        <v>41453</v>
      </c>
      <c r="C4398" s="352">
        <v>585.15</v>
      </c>
      <c r="D4398" s="351">
        <f t="shared" si="71"/>
        <v>1.3776919951239333</v>
      </c>
      <c r="E4398" s="353">
        <v>-6.4521606248409335E-3</v>
      </c>
    </row>
    <row r="4399" spans="2:5">
      <c r="B4399" s="375">
        <v>37321</v>
      </c>
      <c r="C4399" s="352">
        <v>246.1</v>
      </c>
      <c r="D4399" s="351">
        <f t="shared" si="71"/>
        <v>-0.90028969065899567</v>
      </c>
      <c r="E4399" s="353">
        <v>-6.4594267258780555E-3</v>
      </c>
    </row>
    <row r="4400" spans="2:5">
      <c r="B4400" s="375">
        <v>44984</v>
      </c>
      <c r="C4400" s="352">
        <v>2468.15</v>
      </c>
      <c r="D4400" s="351">
        <f t="shared" si="71"/>
        <v>9.355149989511224</v>
      </c>
      <c r="E4400" s="353">
        <v>-6.4608324611543869E-3</v>
      </c>
    </row>
    <row r="4401" spans="2:5">
      <c r="B4401" s="375">
        <v>39938</v>
      </c>
      <c r="C4401" s="352">
        <v>238.35</v>
      </c>
      <c r="D4401" s="351">
        <f t="shared" si="71"/>
        <v>-0.8718548387096775</v>
      </c>
      <c r="E4401" s="353">
        <v>-6.4610254272614064E-3</v>
      </c>
    </row>
    <row r="4402" spans="2:5">
      <c r="B4402" s="375">
        <v>43700</v>
      </c>
      <c r="C4402" s="352">
        <v>1860</v>
      </c>
      <c r="D4402" s="351">
        <f t="shared" si="71"/>
        <v>-0.25084581923634613</v>
      </c>
      <c r="E4402" s="353">
        <v>-6.4633299503231182E-3</v>
      </c>
    </row>
    <row r="4403" spans="2:5">
      <c r="B4403" s="375">
        <v>45013</v>
      </c>
      <c r="C4403" s="352">
        <v>2482.8000000000002</v>
      </c>
      <c r="D4403" s="351">
        <f t="shared" si="71"/>
        <v>12.500815660685156</v>
      </c>
      <c r="E4403" s="353">
        <v>-6.4825930372148129E-3</v>
      </c>
    </row>
    <row r="4404" spans="2:5">
      <c r="B4404" s="375">
        <v>36851</v>
      </c>
      <c r="C4404" s="352">
        <v>183.9</v>
      </c>
      <c r="D4404" s="351">
        <f t="shared" si="71"/>
        <v>-0.90507162214479286</v>
      </c>
      <c r="E4404" s="353">
        <v>-6.4829821717989665E-3</v>
      </c>
    </row>
    <row r="4405" spans="2:5">
      <c r="B4405" s="375">
        <v>43829</v>
      </c>
      <c r="C4405" s="352">
        <v>1937.25</v>
      </c>
      <c r="D4405" s="351">
        <f t="shared" si="71"/>
        <v>-0.12124923453766082</v>
      </c>
      <c r="E4405" s="353">
        <v>-6.4875121801118473E-3</v>
      </c>
    </row>
    <row r="4406" spans="2:5">
      <c r="B4406" s="375">
        <v>45723</v>
      </c>
      <c r="C4406" s="352">
        <v>2204.5500000000002</v>
      </c>
      <c r="D4406" s="351">
        <f t="shared" si="71"/>
        <v>12.102823179791978</v>
      </c>
      <c r="E4406" s="353">
        <v>-6.4895558710199135E-3</v>
      </c>
    </row>
    <row r="4407" spans="2:5">
      <c r="B4407" s="375">
        <v>37683</v>
      </c>
      <c r="C4407" s="352">
        <v>168.25</v>
      </c>
      <c r="D4407" s="351">
        <f t="shared" si="71"/>
        <v>-0.72814671190822422</v>
      </c>
      <c r="E4407" s="353">
        <v>-6.4954236787717412E-3</v>
      </c>
    </row>
    <row r="4408" spans="2:5">
      <c r="B4408" s="375">
        <v>41835</v>
      </c>
      <c r="C4408" s="352">
        <v>618.9</v>
      </c>
      <c r="D4408" s="351">
        <f t="shared" si="71"/>
        <v>0.11073223259152894</v>
      </c>
      <c r="E4408" s="353">
        <v>-6.5013243438479295E-3</v>
      </c>
    </row>
    <row r="4409" spans="2:5">
      <c r="B4409" s="375">
        <v>41624</v>
      </c>
      <c r="C4409" s="352">
        <v>557.20000000000005</v>
      </c>
      <c r="D4409" s="351">
        <f t="shared" si="71"/>
        <v>2.8427586206896556</v>
      </c>
      <c r="E4409" s="353">
        <v>-6.5079789605063335E-3</v>
      </c>
    </row>
    <row r="4410" spans="2:5">
      <c r="B4410" s="375">
        <v>38331</v>
      </c>
      <c r="C4410" s="352">
        <v>145</v>
      </c>
      <c r="D4410" s="351">
        <f t="shared" si="71"/>
        <v>-0.2673067205659424</v>
      </c>
      <c r="E4410" s="353">
        <v>-6.5090784515244174E-3</v>
      </c>
    </row>
    <row r="4411" spans="2:5">
      <c r="B4411" s="375">
        <v>37397</v>
      </c>
      <c r="C4411" s="352">
        <v>197.9</v>
      </c>
      <c r="D4411" s="351">
        <f t="shared" si="71"/>
        <v>-0.88071127185051234</v>
      </c>
      <c r="E4411" s="353">
        <v>-6.5261044176705973E-3</v>
      </c>
    </row>
    <row r="4412" spans="2:5">
      <c r="B4412" s="375">
        <v>43308</v>
      </c>
      <c r="C4412" s="352">
        <v>1659</v>
      </c>
      <c r="D4412" s="351">
        <f t="shared" si="71"/>
        <v>10.532846715328468</v>
      </c>
      <c r="E4412" s="353">
        <v>-6.5570825473816848E-3</v>
      </c>
    </row>
    <row r="4413" spans="2:5">
      <c r="B4413" s="375">
        <v>38351</v>
      </c>
      <c r="C4413" s="352">
        <v>143.85</v>
      </c>
      <c r="D4413" s="351">
        <f t="shared" si="71"/>
        <v>-0.92634408602150542</v>
      </c>
      <c r="E4413" s="353">
        <v>-6.5607734806631002E-3</v>
      </c>
    </row>
    <row r="4414" spans="2:5">
      <c r="B4414" s="375">
        <v>44645</v>
      </c>
      <c r="C4414" s="352">
        <v>1953</v>
      </c>
      <c r="D4414" s="351">
        <f t="shared" si="71"/>
        <v>6.6021798365122617</v>
      </c>
      <c r="E4414" s="353">
        <v>-6.5618800549367166E-3</v>
      </c>
    </row>
    <row r="4415" spans="2:5">
      <c r="B4415" s="375">
        <v>40044</v>
      </c>
      <c r="C4415" s="352">
        <v>256.89999999999998</v>
      </c>
      <c r="D4415" s="351">
        <f t="shared" si="71"/>
        <v>-0.72123053551082417</v>
      </c>
      <c r="E4415" s="353">
        <v>-6.5738592420728744E-3</v>
      </c>
    </row>
    <row r="4416" spans="2:5">
      <c r="B4416" s="375">
        <v>42194</v>
      </c>
      <c r="C4416" s="352">
        <v>921.55</v>
      </c>
      <c r="D4416" s="351">
        <f t="shared" si="71"/>
        <v>-0.60374518951690925</v>
      </c>
      <c r="E4416" s="353">
        <v>-6.5757559424352106E-3</v>
      </c>
    </row>
    <row r="4417" spans="2:5">
      <c r="B4417" s="375">
        <v>45421</v>
      </c>
      <c r="C4417" s="352">
        <v>2325.65</v>
      </c>
      <c r="D4417" s="351">
        <f t="shared" si="71"/>
        <v>5.8533032930520423E-2</v>
      </c>
      <c r="E4417" s="353">
        <v>-6.5782448046816985E-3</v>
      </c>
    </row>
    <row r="4418" spans="2:5">
      <c r="B4418" s="375">
        <v>44720</v>
      </c>
      <c r="C4418" s="352">
        <v>2197.0500000000002</v>
      </c>
      <c r="D4418" s="351">
        <f t="shared" si="71"/>
        <v>1.943134628265238</v>
      </c>
      <c r="E4418" s="353">
        <v>-6.5789473684209291E-3</v>
      </c>
    </row>
    <row r="4419" spans="2:5">
      <c r="B4419" s="375">
        <v>41911</v>
      </c>
      <c r="C4419" s="352">
        <v>746.5</v>
      </c>
      <c r="D4419" s="351">
        <f t="shared" si="71"/>
        <v>1.8989165469302165</v>
      </c>
      <c r="E4419" s="353">
        <v>-6.5872646217313797E-3</v>
      </c>
    </row>
    <row r="4420" spans="2:5">
      <c r="B4420" s="375">
        <v>36684</v>
      </c>
      <c r="C4420" s="352">
        <v>257.51</v>
      </c>
      <c r="D4420" s="351">
        <f t="shared" si="71"/>
        <v>-0.90413595413595405</v>
      </c>
      <c r="E4420" s="353">
        <v>-6.5967132165729346E-3</v>
      </c>
    </row>
    <row r="4421" spans="2:5">
      <c r="B4421" s="375">
        <v>44473</v>
      </c>
      <c r="C4421" s="352">
        <v>2686.2</v>
      </c>
      <c r="D4421" s="351">
        <f t="shared" si="71"/>
        <v>0.10207598260441443</v>
      </c>
      <c r="E4421" s="353">
        <v>-6.6012092971654973E-3</v>
      </c>
    </row>
    <row r="4422" spans="2:5">
      <c r="B4422" s="375">
        <v>45868</v>
      </c>
      <c r="C4422" s="352">
        <v>2437.4</v>
      </c>
      <c r="D4422" s="351">
        <f t="shared" si="71"/>
        <v>13.72749244712991</v>
      </c>
      <c r="E4422" s="353">
        <v>-6.6025432018258145E-3</v>
      </c>
    </row>
    <row r="4423" spans="2:5">
      <c r="B4423" s="375">
        <v>38595</v>
      </c>
      <c r="C4423" s="352">
        <v>165.5</v>
      </c>
      <c r="D4423" s="351">
        <f t="shared" si="71"/>
        <v>-0.21415004748338079</v>
      </c>
      <c r="E4423" s="353">
        <v>-6.6026410564225353E-3</v>
      </c>
    </row>
    <row r="4424" spans="2:5">
      <c r="B4424" s="375">
        <v>39086</v>
      </c>
      <c r="C4424" s="352">
        <v>210.6</v>
      </c>
      <c r="D4424" s="351">
        <f t="shared" si="71"/>
        <v>-0.7454215775158658</v>
      </c>
      <c r="E4424" s="353">
        <v>-6.6037735849056875E-3</v>
      </c>
    </row>
    <row r="4425" spans="2:5">
      <c r="B4425" s="375">
        <v>42383</v>
      </c>
      <c r="C4425" s="352">
        <v>827.25</v>
      </c>
      <c r="D4425" s="351">
        <f t="shared" ref="D4425:D4488" si="72">(C4425-C4426)/C4426</f>
        <v>-0.64710022822771585</v>
      </c>
      <c r="E4425" s="353">
        <v>-6.6046232362653862E-3</v>
      </c>
    </row>
    <row r="4426" spans="2:5">
      <c r="B4426" s="375">
        <v>44336</v>
      </c>
      <c r="C4426" s="352">
        <v>2344.15</v>
      </c>
      <c r="D4426" s="351">
        <f t="shared" si="72"/>
        <v>2.1269925965450542</v>
      </c>
      <c r="E4426" s="353">
        <v>-6.6108697955291488E-3</v>
      </c>
    </row>
    <row r="4427" spans="2:5">
      <c r="B4427" s="375">
        <v>41900</v>
      </c>
      <c r="C4427" s="352">
        <v>749.65</v>
      </c>
      <c r="D4427" s="351">
        <f t="shared" si="72"/>
        <v>-0.69906264426647391</v>
      </c>
      <c r="E4427" s="353">
        <v>-6.6255880209368581E-3</v>
      </c>
    </row>
    <row r="4428" spans="2:5">
      <c r="B4428" s="375">
        <v>45607</v>
      </c>
      <c r="C4428" s="352">
        <v>2491.0500000000002</v>
      </c>
      <c r="D4428" s="351">
        <f t="shared" si="72"/>
        <v>-0.16020227560050562</v>
      </c>
      <c r="E4428" s="353">
        <v>-6.6395501854287341E-3</v>
      </c>
    </row>
    <row r="4429" spans="2:5">
      <c r="B4429" s="375">
        <v>45562</v>
      </c>
      <c r="C4429" s="352">
        <v>2966.25</v>
      </c>
      <c r="D4429" s="351">
        <f t="shared" si="72"/>
        <v>14.913358369098711</v>
      </c>
      <c r="E4429" s="353">
        <v>-6.6474665952245097E-3</v>
      </c>
    </row>
    <row r="4430" spans="2:5">
      <c r="B4430" s="375">
        <v>38737</v>
      </c>
      <c r="C4430" s="352">
        <v>186.4</v>
      </c>
      <c r="D4430" s="351">
        <f t="shared" si="72"/>
        <v>-0.66182873730043545</v>
      </c>
      <c r="E4430" s="353">
        <v>-6.6613375965893949E-3</v>
      </c>
    </row>
    <row r="4431" spans="2:5">
      <c r="B4431" s="375">
        <v>41703</v>
      </c>
      <c r="C4431" s="352">
        <v>551.20000000000005</v>
      </c>
      <c r="D4431" s="351">
        <f t="shared" si="72"/>
        <v>0.94770318021201427</v>
      </c>
      <c r="E4431" s="353">
        <v>-6.6678680843393979E-3</v>
      </c>
    </row>
    <row r="4432" spans="2:5">
      <c r="B4432" s="375">
        <v>38845</v>
      </c>
      <c r="C4432" s="352">
        <v>283</v>
      </c>
      <c r="D4432" s="351">
        <f t="shared" si="72"/>
        <v>0.46253229974160209</v>
      </c>
      <c r="E4432" s="353">
        <v>-6.6690066690065896E-3</v>
      </c>
    </row>
    <row r="4433" spans="2:5">
      <c r="B4433" s="375">
        <v>38723</v>
      </c>
      <c r="C4433" s="352">
        <v>193.5</v>
      </c>
      <c r="D4433" s="351">
        <f t="shared" si="72"/>
        <v>-0.56658080412140222</v>
      </c>
      <c r="E4433" s="353">
        <v>-6.6735112936345551E-3</v>
      </c>
    </row>
    <row r="4434" spans="2:5">
      <c r="B4434" s="375">
        <v>41078</v>
      </c>
      <c r="C4434" s="352">
        <v>446.45</v>
      </c>
      <c r="D4434" s="351">
        <f t="shared" si="72"/>
        <v>1.8682942499196913</v>
      </c>
      <c r="E4434" s="353">
        <v>-6.6748247858493719E-3</v>
      </c>
    </row>
    <row r="4435" spans="2:5">
      <c r="B4435" s="375">
        <v>38547</v>
      </c>
      <c r="C4435" s="352">
        <v>155.65</v>
      </c>
      <c r="D4435" s="351">
        <f t="shared" si="72"/>
        <v>-0.93390377510722322</v>
      </c>
      <c r="E4435" s="353">
        <v>-6.7007019783023808E-3</v>
      </c>
    </row>
    <row r="4436" spans="2:5">
      <c r="B4436" s="375">
        <v>45785</v>
      </c>
      <c r="C4436" s="352">
        <v>2354.9</v>
      </c>
      <c r="D4436" s="351">
        <f t="shared" si="72"/>
        <v>10.365347490347492</v>
      </c>
      <c r="E4436" s="353">
        <v>-6.7065969293066009E-3</v>
      </c>
    </row>
    <row r="4437" spans="2:5">
      <c r="B4437" s="375">
        <v>37372</v>
      </c>
      <c r="C4437" s="352">
        <v>207.2</v>
      </c>
      <c r="D4437" s="351">
        <f t="shared" si="72"/>
        <v>2.4137098720725534E-4</v>
      </c>
      <c r="E4437" s="353">
        <v>-6.711409395973182E-3</v>
      </c>
    </row>
    <row r="4438" spans="2:5">
      <c r="B4438" s="375">
        <v>39629</v>
      </c>
      <c r="C4438" s="352">
        <v>207.15</v>
      </c>
      <c r="D4438" s="351">
        <f t="shared" si="72"/>
        <v>-0.12354558916860583</v>
      </c>
      <c r="E4438" s="353">
        <v>-6.7130184608007945E-3</v>
      </c>
    </row>
    <row r="4439" spans="2:5">
      <c r="B4439" s="375">
        <v>38950</v>
      </c>
      <c r="C4439" s="352">
        <v>236.35</v>
      </c>
      <c r="D4439" s="351">
        <f t="shared" si="72"/>
        <v>-0.71873140545043435</v>
      </c>
      <c r="E4439" s="353">
        <v>-6.7241017020382198E-3</v>
      </c>
    </row>
    <row r="4440" spans="2:5">
      <c r="B4440" s="375">
        <v>42663</v>
      </c>
      <c r="C4440" s="352">
        <v>840.3</v>
      </c>
      <c r="D4440" s="351">
        <f t="shared" si="72"/>
        <v>1.5398216714523194</v>
      </c>
      <c r="E4440" s="353">
        <v>-6.7375886524823235E-3</v>
      </c>
    </row>
    <row r="4441" spans="2:5">
      <c r="B4441" s="375">
        <v>40743</v>
      </c>
      <c r="C4441" s="352">
        <v>330.85</v>
      </c>
      <c r="D4441" s="351">
        <f t="shared" si="72"/>
        <v>-0.85844778162837465</v>
      </c>
      <c r="E4441" s="353">
        <v>-6.7547283098168716E-3</v>
      </c>
    </row>
    <row r="4442" spans="2:5">
      <c r="B4442" s="375">
        <v>44278</v>
      </c>
      <c r="C4442" s="352">
        <v>2337.3000000000002</v>
      </c>
      <c r="D4442" s="351">
        <f t="shared" si="72"/>
        <v>3.9446766877168138E-2</v>
      </c>
      <c r="E4442" s="353">
        <v>-6.7567567567566027E-3</v>
      </c>
    </row>
    <row r="4443" spans="2:5">
      <c r="B4443" s="375">
        <v>44228</v>
      </c>
      <c r="C4443" s="352">
        <v>2248.6</v>
      </c>
      <c r="D4443" s="351">
        <f t="shared" si="72"/>
        <v>-0.13423813649051886</v>
      </c>
      <c r="E4443" s="353">
        <v>-6.7582490392685988E-3</v>
      </c>
    </row>
    <row r="4444" spans="2:5">
      <c r="B4444" s="375">
        <v>45071</v>
      </c>
      <c r="C4444" s="352">
        <v>2597.25</v>
      </c>
      <c r="D4444" s="351">
        <f t="shared" si="72"/>
        <v>18.668686103748577</v>
      </c>
      <c r="E4444" s="353">
        <v>-6.7687718694429411E-3</v>
      </c>
    </row>
    <row r="4445" spans="2:5">
      <c r="B4445" s="375">
        <v>38313</v>
      </c>
      <c r="C4445" s="352">
        <v>132.05000000000001</v>
      </c>
      <c r="D4445" s="351">
        <f t="shared" si="72"/>
        <v>-0.21678529062870691</v>
      </c>
      <c r="E4445" s="353">
        <v>-6.7694622038358583E-3</v>
      </c>
    </row>
    <row r="4446" spans="2:5">
      <c r="B4446" s="375">
        <v>38576</v>
      </c>
      <c r="C4446" s="352">
        <v>168.6</v>
      </c>
      <c r="D4446" s="351">
        <f t="shared" si="72"/>
        <v>-0.93427541175324047</v>
      </c>
      <c r="E4446" s="353">
        <v>-6.7746686303387666E-3</v>
      </c>
    </row>
    <row r="4447" spans="2:5">
      <c r="B4447" s="375">
        <v>45022</v>
      </c>
      <c r="C4447" s="352">
        <v>2565.25</v>
      </c>
      <c r="D4447" s="351">
        <f t="shared" si="72"/>
        <v>0.20737533240769063</v>
      </c>
      <c r="E4447" s="353">
        <v>-6.7757235504791406E-3</v>
      </c>
    </row>
    <row r="4448" spans="2:5">
      <c r="B4448" s="375">
        <v>44078</v>
      </c>
      <c r="C4448" s="352">
        <v>2124.65</v>
      </c>
      <c r="D4448" s="351">
        <f t="shared" si="72"/>
        <v>1.5905627019447663</v>
      </c>
      <c r="E4448" s="353">
        <v>-6.7783932870532689E-3</v>
      </c>
    </row>
    <row r="4449" spans="2:5">
      <c r="B4449" s="375">
        <v>42347</v>
      </c>
      <c r="C4449" s="352">
        <v>820.15</v>
      </c>
      <c r="D4449" s="351">
        <f t="shared" si="72"/>
        <v>-0.58184413796619672</v>
      </c>
      <c r="E4449" s="353">
        <v>-6.7817135937027224E-3</v>
      </c>
    </row>
    <row r="4450" spans="2:5">
      <c r="B4450" s="375">
        <v>43816</v>
      </c>
      <c r="C4450" s="352">
        <v>1961.35</v>
      </c>
      <c r="D4450" s="351">
        <f t="shared" si="72"/>
        <v>4.9633627242322893</v>
      </c>
      <c r="E4450" s="353">
        <v>-6.7856690720344811E-3</v>
      </c>
    </row>
    <row r="4451" spans="2:5">
      <c r="B4451" s="375">
        <v>40812</v>
      </c>
      <c r="C4451" s="352">
        <v>328.9</v>
      </c>
      <c r="D4451" s="351">
        <f t="shared" si="72"/>
        <v>-0.4074941451990633</v>
      </c>
      <c r="E4451" s="353">
        <v>-6.7945040012079121E-3</v>
      </c>
    </row>
    <row r="4452" spans="2:5">
      <c r="B4452" s="375">
        <v>41659</v>
      </c>
      <c r="C4452" s="352">
        <v>555.1</v>
      </c>
      <c r="D4452" s="351">
        <f t="shared" si="72"/>
        <v>0.46213617805873847</v>
      </c>
      <c r="E4452" s="353">
        <v>-6.7990696010018867E-3</v>
      </c>
    </row>
    <row r="4453" spans="2:5">
      <c r="B4453" s="375">
        <v>40851</v>
      </c>
      <c r="C4453" s="352">
        <v>379.65</v>
      </c>
      <c r="D4453" s="351">
        <f t="shared" si="72"/>
        <v>-0.84686283605267931</v>
      </c>
      <c r="E4453" s="353">
        <v>-6.8018312622629765E-3</v>
      </c>
    </row>
    <row r="4454" spans="2:5">
      <c r="B4454" s="375">
        <v>45628</v>
      </c>
      <c r="C4454" s="352">
        <v>2479.15</v>
      </c>
      <c r="D4454" s="351">
        <f t="shared" si="72"/>
        <v>10.735621301775149</v>
      </c>
      <c r="E4454" s="353">
        <v>-6.8104881517537007E-3</v>
      </c>
    </row>
    <row r="4455" spans="2:5">
      <c r="B4455" s="375">
        <v>37278</v>
      </c>
      <c r="C4455" s="352">
        <v>211.25</v>
      </c>
      <c r="D4455" s="351">
        <f t="shared" si="72"/>
        <v>-0.7538595980192252</v>
      </c>
      <c r="E4455" s="353">
        <v>-6.8171133051245355E-3</v>
      </c>
    </row>
    <row r="4456" spans="2:5">
      <c r="B4456" s="375">
        <v>42789</v>
      </c>
      <c r="C4456" s="352">
        <v>858.25</v>
      </c>
      <c r="D4456" s="351">
        <f t="shared" si="72"/>
        <v>2.9369266055045871</v>
      </c>
      <c r="E4456" s="353">
        <v>-6.8275183706532168E-3</v>
      </c>
    </row>
    <row r="4457" spans="2:5">
      <c r="B4457" s="375">
        <v>36969</v>
      </c>
      <c r="C4457" s="352">
        <v>218</v>
      </c>
      <c r="D4457" s="351">
        <f t="shared" si="72"/>
        <v>-0.9171071143389482</v>
      </c>
      <c r="E4457" s="353">
        <v>-6.8337129840546698E-3</v>
      </c>
    </row>
    <row r="4458" spans="2:5">
      <c r="B4458" s="375">
        <v>45891</v>
      </c>
      <c r="C4458" s="352">
        <v>2629.9</v>
      </c>
      <c r="D4458" s="351">
        <f t="shared" si="72"/>
        <v>11.508442330558859</v>
      </c>
      <c r="E4458" s="353">
        <v>-6.8353474320241346E-3</v>
      </c>
    </row>
    <row r="4459" spans="2:5">
      <c r="B4459" s="375">
        <v>37154</v>
      </c>
      <c r="C4459" s="352">
        <v>210.25</v>
      </c>
      <c r="D4459" s="351">
        <f t="shared" si="72"/>
        <v>-0.36947068526015892</v>
      </c>
      <c r="E4459" s="353">
        <v>-6.8493150684930974E-3</v>
      </c>
    </row>
    <row r="4460" spans="2:5">
      <c r="B4460" s="375">
        <v>40732</v>
      </c>
      <c r="C4460" s="352">
        <v>333.45</v>
      </c>
      <c r="D4460" s="351">
        <f t="shared" si="72"/>
        <v>-0.59647848974405526</v>
      </c>
      <c r="E4460" s="353">
        <v>-6.8503350707371895E-3</v>
      </c>
    </row>
    <row r="4461" spans="2:5">
      <c r="B4461" s="375">
        <v>42409</v>
      </c>
      <c r="C4461" s="352">
        <v>826.35</v>
      </c>
      <c r="D4461" s="351">
        <f t="shared" si="72"/>
        <v>-0.55084791825198387</v>
      </c>
      <c r="E4461" s="353">
        <v>-6.8505498467639351E-3</v>
      </c>
    </row>
    <row r="4462" spans="2:5">
      <c r="B4462" s="375">
        <v>43627</v>
      </c>
      <c r="C4462" s="352">
        <v>1839.8</v>
      </c>
      <c r="D4462" s="351">
        <f t="shared" si="72"/>
        <v>-0.2823233406799166</v>
      </c>
      <c r="E4462" s="353">
        <v>-6.8556005398110907E-3</v>
      </c>
    </row>
    <row r="4463" spans="2:5">
      <c r="B4463" s="375">
        <v>45163</v>
      </c>
      <c r="C4463" s="352">
        <v>2563.5500000000002</v>
      </c>
      <c r="D4463" s="351">
        <f t="shared" si="72"/>
        <v>7.0475592528645423</v>
      </c>
      <c r="E4463" s="353">
        <v>-6.8571428571427865E-3</v>
      </c>
    </row>
    <row r="4464" spans="2:5">
      <c r="B4464" s="375">
        <v>40697</v>
      </c>
      <c r="C4464" s="352">
        <v>318.55</v>
      </c>
      <c r="D4464" s="351">
        <f t="shared" si="72"/>
        <v>-0.8203125</v>
      </c>
      <c r="E4464" s="353">
        <v>-6.8589243959469642E-3</v>
      </c>
    </row>
    <row r="4465" spans="2:5">
      <c r="B4465" s="375">
        <v>43511</v>
      </c>
      <c r="C4465" s="352">
        <v>1772.8</v>
      </c>
      <c r="D4465" s="351">
        <f t="shared" si="72"/>
        <v>-0.30513855681417323</v>
      </c>
      <c r="E4465" s="353">
        <v>-6.8625528696675169E-3</v>
      </c>
    </row>
    <row r="4466" spans="2:5">
      <c r="B4466" s="375">
        <v>45141</v>
      </c>
      <c r="C4466" s="352">
        <v>2551.3000000000002</v>
      </c>
      <c r="D4466" s="351">
        <f t="shared" si="72"/>
        <v>0.4136192375886526</v>
      </c>
      <c r="E4466" s="353">
        <v>-6.8705112983902519E-3</v>
      </c>
    </row>
    <row r="4467" spans="2:5">
      <c r="B4467" s="375">
        <v>43507</v>
      </c>
      <c r="C4467" s="352">
        <v>1804.8</v>
      </c>
      <c r="D4467" s="351">
        <f t="shared" si="72"/>
        <v>8.2767925983037767</v>
      </c>
      <c r="E4467" s="353">
        <v>-6.8783359929565843E-3</v>
      </c>
    </row>
    <row r="4468" spans="2:5">
      <c r="B4468" s="375">
        <v>39210</v>
      </c>
      <c r="C4468" s="352">
        <v>194.55</v>
      </c>
      <c r="D4468" s="351">
        <f t="shared" si="72"/>
        <v>-0.78547800198478324</v>
      </c>
      <c r="E4468" s="353">
        <v>-6.8912710566615331E-3</v>
      </c>
    </row>
    <row r="4469" spans="2:5">
      <c r="B4469" s="375">
        <v>42600</v>
      </c>
      <c r="C4469" s="352">
        <v>906.9</v>
      </c>
      <c r="D4469" s="351">
        <f t="shared" si="72"/>
        <v>2.6533996683250163E-3</v>
      </c>
      <c r="E4469" s="353">
        <v>-6.8988173455979719E-3</v>
      </c>
    </row>
    <row r="4470" spans="2:5">
      <c r="B4470" s="375">
        <v>42608</v>
      </c>
      <c r="C4470" s="352">
        <v>904.5</v>
      </c>
      <c r="D4470" s="351">
        <f t="shared" si="72"/>
        <v>6.0143466459868167</v>
      </c>
      <c r="E4470" s="353">
        <v>-6.9169960474307806E-3</v>
      </c>
    </row>
    <row r="4471" spans="2:5">
      <c r="B4471" s="375">
        <v>38149</v>
      </c>
      <c r="C4471" s="352">
        <v>128.94999999999999</v>
      </c>
      <c r="D4471" s="351">
        <f t="shared" si="72"/>
        <v>-0.79543110970095976</v>
      </c>
      <c r="E4471" s="353">
        <v>-6.9310743165191049E-3</v>
      </c>
    </row>
    <row r="4472" spans="2:5">
      <c r="B4472" s="375">
        <v>41807</v>
      </c>
      <c r="C4472" s="352">
        <v>630.35</v>
      </c>
      <c r="D4472" s="351">
        <f t="shared" si="72"/>
        <v>-0.23459413514662125</v>
      </c>
      <c r="E4472" s="353">
        <v>-6.9318629381645959E-3</v>
      </c>
    </row>
    <row r="4473" spans="2:5">
      <c r="B4473" s="375">
        <v>42284</v>
      </c>
      <c r="C4473" s="352">
        <v>823.55</v>
      </c>
      <c r="D4473" s="351">
        <f t="shared" si="72"/>
        <v>0.32297188755020073</v>
      </c>
      <c r="E4473" s="353">
        <v>-6.9335584227661886E-3</v>
      </c>
    </row>
    <row r="4474" spans="2:5">
      <c r="B4474" s="375">
        <v>41838</v>
      </c>
      <c r="C4474" s="352">
        <v>622.5</v>
      </c>
      <c r="D4474" s="351">
        <f t="shared" si="72"/>
        <v>0.40535049102607523</v>
      </c>
      <c r="E4474" s="353">
        <v>-6.9394592007657697E-3</v>
      </c>
    </row>
    <row r="4475" spans="2:5">
      <c r="B4475" s="375">
        <v>41113</v>
      </c>
      <c r="C4475" s="352">
        <v>442.95</v>
      </c>
      <c r="D4475" s="351">
        <f t="shared" si="72"/>
        <v>-0.79672800697535673</v>
      </c>
      <c r="E4475" s="353">
        <v>-6.9498935096962734E-3</v>
      </c>
    </row>
    <row r="4476" spans="2:5">
      <c r="B4476" s="375">
        <v>44068</v>
      </c>
      <c r="C4476" s="352">
        <v>2179.1</v>
      </c>
      <c r="D4476" s="351">
        <f t="shared" si="72"/>
        <v>9.2041676422383514</v>
      </c>
      <c r="E4476" s="353">
        <v>-6.9722931097339503E-3</v>
      </c>
    </row>
    <row r="4477" spans="2:5">
      <c r="B4477" s="375">
        <v>37006</v>
      </c>
      <c r="C4477" s="352">
        <v>213.55</v>
      </c>
      <c r="D4477" s="351">
        <f t="shared" si="72"/>
        <v>-0.7518591680223099</v>
      </c>
      <c r="E4477" s="353">
        <v>-6.9751220646361309E-3</v>
      </c>
    </row>
    <row r="4478" spans="2:5">
      <c r="B4478" s="375">
        <v>42122</v>
      </c>
      <c r="C4478" s="352">
        <v>860.6</v>
      </c>
      <c r="D4478" s="351">
        <f t="shared" si="72"/>
        <v>5.4592243122357782E-2</v>
      </c>
      <c r="E4478" s="353">
        <v>-6.980903478913004E-3</v>
      </c>
    </row>
    <row r="4479" spans="2:5">
      <c r="B4479" s="375">
        <v>42719</v>
      </c>
      <c r="C4479" s="352">
        <v>816.05</v>
      </c>
      <c r="D4479" s="351">
        <f t="shared" si="72"/>
        <v>2.9768518518518516</v>
      </c>
      <c r="E4479" s="353">
        <v>-6.9968362131905574E-3</v>
      </c>
    </row>
    <row r="4480" spans="2:5">
      <c r="B4480" s="375">
        <v>37063</v>
      </c>
      <c r="C4480" s="352">
        <v>205.2</v>
      </c>
      <c r="D4480" s="351">
        <f t="shared" si="72"/>
        <v>-0.21559633027522948</v>
      </c>
      <c r="E4480" s="353">
        <v>-7.0166948947496593E-3</v>
      </c>
    </row>
    <row r="4481" spans="2:5">
      <c r="B4481" s="375">
        <v>39981</v>
      </c>
      <c r="C4481" s="352">
        <v>261.60000000000002</v>
      </c>
      <c r="D4481" s="351">
        <f t="shared" si="72"/>
        <v>0.85007072135785011</v>
      </c>
      <c r="E4481" s="353">
        <v>-7.0222053520590851E-3</v>
      </c>
    </row>
    <row r="4482" spans="2:5">
      <c r="B4482" s="375">
        <v>37726</v>
      </c>
      <c r="C4482" s="352">
        <v>141.4</v>
      </c>
      <c r="D4482" s="351">
        <f t="shared" si="72"/>
        <v>-0.93558380028244725</v>
      </c>
      <c r="E4482" s="353">
        <v>-7.0224719101123594E-3</v>
      </c>
    </row>
    <row r="4483" spans="2:5">
      <c r="B4483" s="375">
        <v>44055</v>
      </c>
      <c r="C4483" s="352">
        <v>2195.1</v>
      </c>
      <c r="D4483" s="351">
        <f t="shared" si="72"/>
        <v>1.6508833267730252E-2</v>
      </c>
      <c r="E4483" s="353">
        <v>-7.0341302331894152E-3</v>
      </c>
    </row>
    <row r="4484" spans="2:5">
      <c r="B4484" s="375">
        <v>43892</v>
      </c>
      <c r="C4484" s="352">
        <v>2159.4499999999998</v>
      </c>
      <c r="D4484" s="351">
        <f t="shared" si="72"/>
        <v>3.3176047185844242</v>
      </c>
      <c r="E4484" s="353">
        <v>-7.0352914128061529E-3</v>
      </c>
    </row>
    <row r="4485" spans="2:5">
      <c r="B4485" s="375">
        <v>41290</v>
      </c>
      <c r="C4485" s="352">
        <v>500.15</v>
      </c>
      <c r="D4485" s="351">
        <f t="shared" si="72"/>
        <v>-6.540222367560497E-2</v>
      </c>
      <c r="E4485" s="353">
        <v>-7.0478459400436996E-3</v>
      </c>
    </row>
    <row r="4486" spans="2:5">
      <c r="B4486" s="375">
        <v>41162</v>
      </c>
      <c r="C4486" s="352">
        <v>535.15</v>
      </c>
      <c r="D4486" s="351">
        <f t="shared" si="72"/>
        <v>-0.80340184787200819</v>
      </c>
      <c r="E4486" s="353">
        <v>-7.0507468225254064E-3</v>
      </c>
    </row>
    <row r="4487" spans="2:5">
      <c r="B4487" s="375">
        <v>45518</v>
      </c>
      <c r="C4487" s="352">
        <v>2722.05</v>
      </c>
      <c r="D4487" s="351">
        <f t="shared" si="72"/>
        <v>2.6204695085455878</v>
      </c>
      <c r="E4487" s="353">
        <v>-7.0584372948128363E-3</v>
      </c>
    </row>
    <row r="4488" spans="2:5">
      <c r="B4488" s="375">
        <v>41961</v>
      </c>
      <c r="C4488" s="352">
        <v>751.85</v>
      </c>
      <c r="D4488" s="351">
        <f t="shared" si="72"/>
        <v>1.7444789195108599</v>
      </c>
      <c r="E4488" s="353">
        <v>-7.065504490227182E-3</v>
      </c>
    </row>
    <row r="4489" spans="2:5">
      <c r="B4489" s="375">
        <v>40591</v>
      </c>
      <c r="C4489" s="352">
        <v>273.95</v>
      </c>
      <c r="D4489" s="351">
        <f t="shared" ref="D4489:D4552" si="73">(C4489-C4490)/C4490</f>
        <v>5.4667949951876758E-2</v>
      </c>
      <c r="E4489" s="353">
        <v>-7.0677781805001403E-3</v>
      </c>
    </row>
    <row r="4490" spans="2:5">
      <c r="B4490" s="375">
        <v>39982</v>
      </c>
      <c r="C4490" s="352">
        <v>259.75</v>
      </c>
      <c r="D4490" s="351">
        <f t="shared" si="73"/>
        <v>-0.89943085024004954</v>
      </c>
      <c r="E4490" s="353">
        <v>-7.071865443425163E-3</v>
      </c>
    </row>
    <row r="4491" spans="2:5">
      <c r="B4491" s="375">
        <v>44965</v>
      </c>
      <c r="C4491" s="352">
        <v>2582.8000000000002</v>
      </c>
      <c r="D4491" s="351">
        <f t="shared" si="73"/>
        <v>1.0580079681274901</v>
      </c>
      <c r="E4491" s="353">
        <v>-7.0736583115483765E-3</v>
      </c>
    </row>
    <row r="4492" spans="2:5">
      <c r="B4492" s="375">
        <v>43027</v>
      </c>
      <c r="C4492" s="352">
        <v>1255</v>
      </c>
      <c r="D4492" s="351">
        <f t="shared" si="73"/>
        <v>0.5854968100562189</v>
      </c>
      <c r="E4492" s="353">
        <v>-7.0809763044424583E-3</v>
      </c>
    </row>
    <row r="4493" spans="2:5">
      <c r="B4493" s="375">
        <v>42292</v>
      </c>
      <c r="C4493" s="352">
        <v>791.55</v>
      </c>
      <c r="D4493" s="351">
        <f t="shared" si="73"/>
        <v>-0.70183071533506614</v>
      </c>
      <c r="E4493" s="353">
        <v>-7.08730556949334E-3</v>
      </c>
    </row>
    <row r="4494" spans="2:5">
      <c r="B4494" s="375">
        <v>45120</v>
      </c>
      <c r="C4494" s="352">
        <v>2654.7</v>
      </c>
      <c r="D4494" s="351">
        <f t="shared" si="73"/>
        <v>1.0193207317536985</v>
      </c>
      <c r="E4494" s="353">
        <v>-7.0876891141324677E-3</v>
      </c>
    </row>
    <row r="4495" spans="2:5">
      <c r="B4495" s="375">
        <v>43081</v>
      </c>
      <c r="C4495" s="352">
        <v>1314.65</v>
      </c>
      <c r="D4495" s="351">
        <f t="shared" si="73"/>
        <v>-0.43500870275264836</v>
      </c>
      <c r="E4495" s="353">
        <v>-7.0994297798420486E-3</v>
      </c>
    </row>
    <row r="4496" spans="2:5">
      <c r="B4496" s="375">
        <v>45657</v>
      </c>
      <c r="C4496" s="352">
        <v>2326.85</v>
      </c>
      <c r="D4496" s="351">
        <f t="shared" si="73"/>
        <v>0.97240823938289378</v>
      </c>
      <c r="E4496" s="353">
        <v>-7.104757840836395E-3</v>
      </c>
    </row>
    <row r="4497" spans="2:5">
      <c r="B4497" s="375">
        <v>42971</v>
      </c>
      <c r="C4497" s="352">
        <v>1179.7</v>
      </c>
      <c r="D4497" s="351">
        <f t="shared" si="73"/>
        <v>-0.30093923143017981</v>
      </c>
      <c r="E4497" s="353">
        <v>-7.111896646046412E-3</v>
      </c>
    </row>
    <row r="4498" spans="2:5">
      <c r="B4498" s="375">
        <v>43544</v>
      </c>
      <c r="C4498" s="352">
        <v>1687.55</v>
      </c>
      <c r="D4498" s="351">
        <f t="shared" si="73"/>
        <v>6.5640968175705963</v>
      </c>
      <c r="E4498" s="353">
        <v>-7.1191127585091846E-3</v>
      </c>
    </row>
    <row r="4499" spans="2:5">
      <c r="B4499" s="375">
        <v>37357</v>
      </c>
      <c r="C4499" s="352">
        <v>223.1</v>
      </c>
      <c r="D4499" s="351">
        <f t="shared" si="73"/>
        <v>-0.17857142857142866</v>
      </c>
      <c r="E4499" s="353">
        <v>-7.1206052514463476E-3</v>
      </c>
    </row>
    <row r="4500" spans="2:5">
      <c r="B4500" s="375">
        <v>38820</v>
      </c>
      <c r="C4500" s="352">
        <v>271.60000000000002</v>
      </c>
      <c r="D4500" s="351">
        <f t="shared" si="73"/>
        <v>-0.87445107012434709</v>
      </c>
      <c r="E4500" s="353">
        <v>-7.128495704624341E-3</v>
      </c>
    </row>
    <row r="4501" spans="2:5">
      <c r="B4501" s="375">
        <v>44252</v>
      </c>
      <c r="C4501" s="352">
        <v>2163.3000000000002</v>
      </c>
      <c r="D4501" s="351">
        <f t="shared" si="73"/>
        <v>1.6492810826050357E-2</v>
      </c>
      <c r="E4501" s="353">
        <v>-7.1367923445853215E-3</v>
      </c>
    </row>
    <row r="4502" spans="2:5">
      <c r="B4502" s="375">
        <v>44091</v>
      </c>
      <c r="C4502" s="352">
        <v>2128.1999999999998</v>
      </c>
      <c r="D4502" s="351">
        <f t="shared" si="73"/>
        <v>-0.1546375372393248</v>
      </c>
      <c r="E4502" s="353">
        <v>-7.1378586424073629E-3</v>
      </c>
    </row>
    <row r="4503" spans="2:5">
      <c r="B4503" s="375">
        <v>45876</v>
      </c>
      <c r="C4503" s="352">
        <v>2517.5</v>
      </c>
      <c r="D4503" s="351">
        <f t="shared" si="73"/>
        <v>12.412360149174216</v>
      </c>
      <c r="E4503" s="353">
        <v>-7.1383498974601318E-3</v>
      </c>
    </row>
    <row r="4504" spans="2:5">
      <c r="B4504" s="375">
        <v>38729</v>
      </c>
      <c r="C4504" s="352">
        <v>187.7</v>
      </c>
      <c r="D4504" s="351">
        <f t="shared" si="73"/>
        <v>-0.5089601046435579</v>
      </c>
      <c r="E4504" s="353">
        <v>-7.1409679978842776E-3</v>
      </c>
    </row>
    <row r="4505" spans="2:5">
      <c r="B4505" s="375">
        <v>40977</v>
      </c>
      <c r="C4505" s="352">
        <v>382.25</v>
      </c>
      <c r="D4505" s="351">
        <f t="shared" si="73"/>
        <v>-0.76251863817097409</v>
      </c>
      <c r="E4505" s="353">
        <v>-7.1428571428571426E-3</v>
      </c>
    </row>
    <row r="4506" spans="2:5">
      <c r="B4506" s="375">
        <v>43265</v>
      </c>
      <c r="C4506" s="352">
        <v>1609.6</v>
      </c>
      <c r="D4506" s="351">
        <f t="shared" si="73"/>
        <v>11.221716021260441</v>
      </c>
      <c r="E4506" s="353">
        <v>-7.1551936836911773E-3</v>
      </c>
    </row>
    <row r="4507" spans="2:5">
      <c r="B4507" s="375">
        <v>38489</v>
      </c>
      <c r="C4507" s="352">
        <v>131.69999999999999</v>
      </c>
      <c r="D4507" s="351">
        <f t="shared" si="73"/>
        <v>-0.9492475770246056</v>
      </c>
      <c r="E4507" s="353">
        <v>-7.1617037316247046E-3</v>
      </c>
    </row>
    <row r="4508" spans="2:5">
      <c r="B4508" s="375">
        <v>44785</v>
      </c>
      <c r="C4508" s="352">
        <v>2594.9499999999998</v>
      </c>
      <c r="D4508" s="351">
        <f t="shared" si="73"/>
        <v>0.59009160819878048</v>
      </c>
      <c r="E4508" s="353">
        <v>-7.1737383785438272E-3</v>
      </c>
    </row>
    <row r="4509" spans="2:5">
      <c r="B4509" s="375">
        <v>43410</v>
      </c>
      <c r="C4509" s="352">
        <v>1631.95</v>
      </c>
      <c r="D4509" s="351">
        <f t="shared" si="73"/>
        <v>0.90525947113420135</v>
      </c>
      <c r="E4509" s="353">
        <v>-7.1787072243345729E-3</v>
      </c>
    </row>
    <row r="4510" spans="2:5">
      <c r="B4510" s="375">
        <v>42370</v>
      </c>
      <c r="C4510" s="352">
        <v>856.55</v>
      </c>
      <c r="D4510" s="351">
        <f t="shared" si="73"/>
        <v>2.3531023683695436</v>
      </c>
      <c r="E4510" s="353">
        <v>-7.1863228049841152E-3</v>
      </c>
    </row>
    <row r="4511" spans="2:5">
      <c r="B4511" s="375">
        <v>40197</v>
      </c>
      <c r="C4511" s="352">
        <v>255.45</v>
      </c>
      <c r="D4511" s="351">
        <f t="shared" si="73"/>
        <v>-0.69883282244753597</v>
      </c>
      <c r="E4511" s="353">
        <v>-7.1900505246794508E-3</v>
      </c>
    </row>
    <row r="4512" spans="2:5">
      <c r="B4512" s="375">
        <v>42521</v>
      </c>
      <c r="C4512" s="352">
        <v>848.2</v>
      </c>
      <c r="D4512" s="351">
        <f t="shared" si="73"/>
        <v>-0.65520325203252028</v>
      </c>
      <c r="E4512" s="353">
        <v>-7.1984549657634189E-3</v>
      </c>
    </row>
    <row r="4513" spans="2:5">
      <c r="B4513" s="375">
        <v>44882</v>
      </c>
      <c r="C4513" s="352">
        <v>2460</v>
      </c>
      <c r="D4513" s="351">
        <f t="shared" si="73"/>
        <v>0.52947028102462068</v>
      </c>
      <c r="E4513" s="353">
        <v>-7.2038258974513828E-3</v>
      </c>
    </row>
    <row r="4514" spans="2:5">
      <c r="B4514" s="375">
        <v>43371</v>
      </c>
      <c r="C4514" s="352">
        <v>1608.4</v>
      </c>
      <c r="D4514" s="351">
        <f t="shared" si="73"/>
        <v>2.5529047934614537</v>
      </c>
      <c r="E4514" s="353">
        <v>-7.2217764335533721E-3</v>
      </c>
    </row>
    <row r="4515" spans="2:5">
      <c r="B4515" s="375">
        <v>41313</v>
      </c>
      <c r="C4515" s="352">
        <v>452.7</v>
      </c>
      <c r="D4515" s="351">
        <f t="shared" si="73"/>
        <v>2.1448419590135464</v>
      </c>
      <c r="E4515" s="353">
        <v>-7.236842105263183E-3</v>
      </c>
    </row>
    <row r="4516" spans="2:5">
      <c r="B4516" s="375">
        <v>38334</v>
      </c>
      <c r="C4516" s="352">
        <v>143.94999999999999</v>
      </c>
      <c r="D4516" s="351">
        <f t="shared" si="73"/>
        <v>-0.79994440970050718</v>
      </c>
      <c r="E4516" s="353">
        <v>-7.2413793103449061E-3</v>
      </c>
    </row>
    <row r="4517" spans="2:5">
      <c r="B4517" s="375">
        <v>41870</v>
      </c>
      <c r="C4517" s="352">
        <v>719.55</v>
      </c>
      <c r="D4517" s="351">
        <f t="shared" si="73"/>
        <v>1.8412635735439287</v>
      </c>
      <c r="E4517" s="353">
        <v>-7.2433774834437092E-3</v>
      </c>
    </row>
    <row r="4518" spans="2:5">
      <c r="B4518" s="375">
        <v>39835</v>
      </c>
      <c r="C4518" s="352">
        <v>253.25</v>
      </c>
      <c r="D4518" s="351">
        <f t="shared" si="73"/>
        <v>-0.53668130259787783</v>
      </c>
      <c r="E4518" s="353">
        <v>-7.2520580164641092E-3</v>
      </c>
    </row>
    <row r="4519" spans="2:5">
      <c r="B4519" s="375">
        <v>41213</v>
      </c>
      <c r="C4519" s="352">
        <v>546.6</v>
      </c>
      <c r="D4519" s="351">
        <f t="shared" si="73"/>
        <v>-0.1208685162846803</v>
      </c>
      <c r="E4519" s="353">
        <v>-7.264802034144569E-3</v>
      </c>
    </row>
    <row r="4520" spans="2:5">
      <c r="B4520" s="375">
        <v>41530</v>
      </c>
      <c r="C4520" s="352">
        <v>621.75</v>
      </c>
      <c r="D4520" s="351">
        <f t="shared" si="73"/>
        <v>1.2229174115123347</v>
      </c>
      <c r="E4520" s="353">
        <v>-7.2648890308158309E-3</v>
      </c>
    </row>
    <row r="4521" spans="2:5">
      <c r="B4521" s="375">
        <v>40611</v>
      </c>
      <c r="C4521" s="352">
        <v>279.7</v>
      </c>
      <c r="D4521" s="351">
        <f t="shared" si="73"/>
        <v>-6.6577673952945074E-2</v>
      </c>
      <c r="E4521" s="353">
        <v>-7.2759538598048314E-3</v>
      </c>
    </row>
    <row r="4522" spans="2:5">
      <c r="B4522" s="375">
        <v>40562</v>
      </c>
      <c r="C4522" s="352">
        <v>299.64999999999998</v>
      </c>
      <c r="D4522" s="351">
        <f t="shared" si="73"/>
        <v>0.29634436513086726</v>
      </c>
      <c r="E4522" s="353">
        <v>-7.2883882723208393E-3</v>
      </c>
    </row>
    <row r="4523" spans="2:5">
      <c r="B4523" s="375">
        <v>37337</v>
      </c>
      <c r="C4523" s="352">
        <v>231.15</v>
      </c>
      <c r="D4523" s="351">
        <f t="shared" si="73"/>
        <v>6.4471563435413312E-2</v>
      </c>
      <c r="E4523" s="353">
        <v>-7.3008374490014542E-3</v>
      </c>
    </row>
    <row r="4524" spans="2:5">
      <c r="B4524" s="375">
        <v>37292</v>
      </c>
      <c r="C4524" s="352">
        <v>217.15</v>
      </c>
      <c r="D4524" s="351">
        <f t="shared" si="73"/>
        <v>0.52439452439452461</v>
      </c>
      <c r="E4524" s="353">
        <v>-7.3142857142856881E-3</v>
      </c>
    </row>
    <row r="4525" spans="2:5">
      <c r="B4525" s="375">
        <v>38511</v>
      </c>
      <c r="C4525" s="352">
        <v>142.44999999999999</v>
      </c>
      <c r="D4525" s="351">
        <f t="shared" si="73"/>
        <v>-0.8465143842258378</v>
      </c>
      <c r="E4525" s="353">
        <v>-7.3170731707317867E-3</v>
      </c>
    </row>
    <row r="4526" spans="2:5">
      <c r="B4526" s="375">
        <v>42857</v>
      </c>
      <c r="C4526" s="352">
        <v>928.1</v>
      </c>
      <c r="D4526" s="351">
        <f t="shared" si="73"/>
        <v>3.4195238095238096</v>
      </c>
      <c r="E4526" s="353">
        <v>-7.3265950050805098E-3</v>
      </c>
    </row>
    <row r="4527" spans="2:5">
      <c r="B4527" s="375">
        <v>37194</v>
      </c>
      <c r="C4527" s="352">
        <v>210</v>
      </c>
      <c r="D4527" s="351">
        <f t="shared" si="73"/>
        <v>-0.55691528642261845</v>
      </c>
      <c r="E4527" s="353">
        <v>-7.3268730796502545E-3</v>
      </c>
    </row>
    <row r="4528" spans="2:5">
      <c r="B4528" s="375">
        <v>41305</v>
      </c>
      <c r="C4528" s="352">
        <v>473.95</v>
      </c>
      <c r="D4528" s="351">
        <f t="shared" si="73"/>
        <v>-0.78841517857142851</v>
      </c>
      <c r="E4528" s="353">
        <v>-7.330610535134569E-3</v>
      </c>
    </row>
    <row r="4529" spans="2:5">
      <c r="B4529" s="375">
        <v>45377</v>
      </c>
      <c r="C4529" s="352">
        <v>2240</v>
      </c>
      <c r="D4529" s="351">
        <f t="shared" si="73"/>
        <v>1.9305946228821875</v>
      </c>
      <c r="E4529" s="353">
        <v>-7.3342048702666369E-3</v>
      </c>
    </row>
    <row r="4530" spans="2:5">
      <c r="B4530" s="375">
        <v>41956</v>
      </c>
      <c r="C4530" s="352">
        <v>764.35</v>
      </c>
      <c r="D4530" s="351">
        <f t="shared" si="73"/>
        <v>-0.68054917039327956</v>
      </c>
      <c r="E4530" s="353">
        <v>-7.3376623376623078E-3</v>
      </c>
    </row>
    <row r="4531" spans="2:5">
      <c r="B4531" s="375">
        <v>45846</v>
      </c>
      <c r="C4531" s="352">
        <v>2392.6999999999998</v>
      </c>
      <c r="D4531" s="351">
        <f t="shared" si="73"/>
        <v>3.9915510587253569</v>
      </c>
      <c r="E4531" s="353">
        <v>-7.3431795552606509E-3</v>
      </c>
    </row>
    <row r="4532" spans="2:5">
      <c r="B4532" s="375">
        <v>41387</v>
      </c>
      <c r="C4532" s="352">
        <v>479.35</v>
      </c>
      <c r="D4532" s="351">
        <f t="shared" si="73"/>
        <v>-0.75072802912116487</v>
      </c>
      <c r="E4532" s="353">
        <v>-7.3514185131496263E-3</v>
      </c>
    </row>
    <row r="4533" spans="2:5">
      <c r="B4533" s="375">
        <v>43830</v>
      </c>
      <c r="C4533" s="352">
        <v>1923</v>
      </c>
      <c r="D4533" s="351">
        <f t="shared" si="73"/>
        <v>-4.349772439006195E-2</v>
      </c>
      <c r="E4533" s="353">
        <v>-7.3557878435927216E-3</v>
      </c>
    </row>
    <row r="4534" spans="2:5">
      <c r="B4534" s="375">
        <v>43810</v>
      </c>
      <c r="C4534" s="352">
        <v>2010.45</v>
      </c>
      <c r="D4534" s="351">
        <f t="shared" si="73"/>
        <v>7.0563013424163499</v>
      </c>
      <c r="E4534" s="353">
        <v>-7.3567531537758234E-3</v>
      </c>
    </row>
    <row r="4535" spans="2:5">
      <c r="B4535" s="375">
        <v>40338</v>
      </c>
      <c r="C4535" s="352">
        <v>249.55</v>
      </c>
      <c r="D4535" s="351">
        <f t="shared" si="73"/>
        <v>-4.9876261184085162E-2</v>
      </c>
      <c r="E4535" s="353">
        <v>-7.3587907716785774E-3</v>
      </c>
    </row>
    <row r="4536" spans="2:5">
      <c r="B4536" s="375">
        <v>40379</v>
      </c>
      <c r="C4536" s="352">
        <v>262.64999999999998</v>
      </c>
      <c r="D4536" s="351">
        <f t="shared" si="73"/>
        <v>-0.55652173913043479</v>
      </c>
      <c r="E4536" s="353">
        <v>-7.3696145124718263E-3</v>
      </c>
    </row>
    <row r="4537" spans="2:5">
      <c r="B4537" s="375">
        <v>41597</v>
      </c>
      <c r="C4537" s="352">
        <v>592.25</v>
      </c>
      <c r="D4537" s="351">
        <f t="shared" si="73"/>
        <v>2.3862206975414524</v>
      </c>
      <c r="E4537" s="353">
        <v>-7.3745076678119123E-3</v>
      </c>
    </row>
    <row r="4538" spans="2:5">
      <c r="B4538" s="375">
        <v>37525</v>
      </c>
      <c r="C4538" s="352">
        <v>174.9</v>
      </c>
      <c r="D4538" s="351">
        <f t="shared" si="73"/>
        <v>-0.93084086280867551</v>
      </c>
      <c r="E4538" s="353">
        <v>-7.3779795686718672E-3</v>
      </c>
    </row>
    <row r="4539" spans="2:5">
      <c r="B4539" s="375">
        <v>45028</v>
      </c>
      <c r="C4539" s="352">
        <v>2528.9499999999998</v>
      </c>
      <c r="D4539" s="351">
        <f t="shared" si="73"/>
        <v>1.8096322630818797</v>
      </c>
      <c r="E4539" s="353">
        <v>-7.3790599548622044E-3</v>
      </c>
    </row>
    <row r="4540" spans="2:5">
      <c r="B4540" s="375">
        <v>42212</v>
      </c>
      <c r="C4540" s="352">
        <v>900.1</v>
      </c>
      <c r="D4540" s="351">
        <f t="shared" si="73"/>
        <v>-0.63477378778656934</v>
      </c>
      <c r="E4540" s="353">
        <v>-7.3886193206880594E-3</v>
      </c>
    </row>
    <row r="4541" spans="2:5">
      <c r="B4541" s="375">
        <v>45630</v>
      </c>
      <c r="C4541" s="352">
        <v>2464.5</v>
      </c>
      <c r="D4541" s="351">
        <f t="shared" si="73"/>
        <v>-1.5637169732191036E-2</v>
      </c>
      <c r="E4541" s="353">
        <v>-7.3907002033952555E-3</v>
      </c>
    </row>
    <row r="4542" spans="2:5">
      <c r="B4542" s="375">
        <v>45271</v>
      </c>
      <c r="C4542" s="352">
        <v>2503.65</v>
      </c>
      <c r="D4542" s="351">
        <f t="shared" si="73"/>
        <v>-3.0720092915214832E-2</v>
      </c>
      <c r="E4542" s="353">
        <v>-7.3940451175514765E-3</v>
      </c>
    </row>
    <row r="4543" spans="2:5">
      <c r="B4543" s="375">
        <v>44853</v>
      </c>
      <c r="C4543" s="352">
        <v>2583</v>
      </c>
      <c r="D4543" s="351">
        <f t="shared" si="73"/>
        <v>10.003194888178914</v>
      </c>
      <c r="E4543" s="353">
        <v>-7.3974445191661064E-3</v>
      </c>
    </row>
    <row r="4544" spans="2:5">
      <c r="B4544" s="375">
        <v>39787</v>
      </c>
      <c r="C4544" s="352">
        <v>234.75</v>
      </c>
      <c r="D4544" s="351">
        <f t="shared" si="73"/>
        <v>1.2795905310301189E-3</v>
      </c>
      <c r="E4544" s="353">
        <v>-7.3995771670190271E-3</v>
      </c>
    </row>
    <row r="4545" spans="2:5">
      <c r="B4545" s="375">
        <v>40239</v>
      </c>
      <c r="C4545" s="352">
        <v>234.45</v>
      </c>
      <c r="D4545" s="351">
        <f t="shared" si="73"/>
        <v>-0.62720623310542212</v>
      </c>
      <c r="E4545" s="353">
        <v>-7.4089754445385275E-3</v>
      </c>
    </row>
    <row r="4546" spans="2:5">
      <c r="B4546" s="375">
        <v>41543</v>
      </c>
      <c r="C4546" s="352">
        <v>628.9</v>
      </c>
      <c r="D4546" s="351">
        <f t="shared" si="73"/>
        <v>-0.70587409971003645</v>
      </c>
      <c r="E4546" s="353">
        <v>-7.4179292929293641E-3</v>
      </c>
    </row>
    <row r="4547" spans="2:5">
      <c r="B4547" s="375">
        <v>44162</v>
      </c>
      <c r="C4547" s="352">
        <v>2138.1999999999998</v>
      </c>
      <c r="D4547" s="351">
        <f t="shared" si="73"/>
        <v>13.550527390268799</v>
      </c>
      <c r="E4547" s="353">
        <v>-7.4273512208708576E-3</v>
      </c>
    </row>
    <row r="4548" spans="2:5">
      <c r="B4548" s="375">
        <v>37763</v>
      </c>
      <c r="C4548" s="352">
        <v>146.94999999999999</v>
      </c>
      <c r="D4548" s="351">
        <f t="shared" si="73"/>
        <v>-0.74410100130605139</v>
      </c>
      <c r="E4548" s="353">
        <v>-7.4299223235394975E-3</v>
      </c>
    </row>
    <row r="4549" spans="2:5">
      <c r="B4549" s="375">
        <v>41198</v>
      </c>
      <c r="C4549" s="352">
        <v>574.25</v>
      </c>
      <c r="D4549" s="351">
        <f t="shared" si="73"/>
        <v>2.0733208455980732</v>
      </c>
      <c r="E4549" s="353">
        <v>-7.4323740385445593E-3</v>
      </c>
    </row>
    <row r="4550" spans="2:5">
      <c r="B4550" s="375">
        <v>37966</v>
      </c>
      <c r="C4550" s="352">
        <v>186.85</v>
      </c>
      <c r="D4550" s="351">
        <f t="shared" si="73"/>
        <v>-0.37716666666666671</v>
      </c>
      <c r="E4550" s="353">
        <v>-7.4369189907038816E-3</v>
      </c>
    </row>
    <row r="4551" spans="2:5">
      <c r="B4551" s="375">
        <v>40688</v>
      </c>
      <c r="C4551" s="352">
        <v>300</v>
      </c>
      <c r="D4551" s="351">
        <f t="shared" si="73"/>
        <v>0.36363636363636365</v>
      </c>
      <c r="E4551" s="353">
        <v>-7.4441687344913151E-3</v>
      </c>
    </row>
    <row r="4552" spans="2:5">
      <c r="B4552" s="375">
        <v>39098</v>
      </c>
      <c r="C4552" s="352">
        <v>220</v>
      </c>
      <c r="D4552" s="351">
        <f t="shared" si="73"/>
        <v>-0.91825815560674739</v>
      </c>
      <c r="E4552" s="353">
        <v>-7.4441687344913403E-3</v>
      </c>
    </row>
    <row r="4553" spans="2:5">
      <c r="B4553" s="375">
        <v>45503</v>
      </c>
      <c r="C4553" s="352">
        <v>2691.4</v>
      </c>
      <c r="D4553" s="351">
        <f t="shared" ref="D4553:D4616" si="74">(C4553-C4554)/C4554</f>
        <v>3.9320139270661527</v>
      </c>
      <c r="E4553" s="353">
        <v>-7.4494763239415177E-3</v>
      </c>
    </row>
    <row r="4554" spans="2:5">
      <c r="B4554" s="375">
        <v>41652</v>
      </c>
      <c r="C4554" s="352">
        <v>545.70000000000005</v>
      </c>
      <c r="D4554" s="351">
        <f t="shared" si="74"/>
        <v>0.39031847133757974</v>
      </c>
      <c r="E4554" s="353">
        <v>-7.4572571844305369E-3</v>
      </c>
    </row>
    <row r="4555" spans="2:5">
      <c r="B4555" s="375">
        <v>40919</v>
      </c>
      <c r="C4555" s="352">
        <v>392.5</v>
      </c>
      <c r="D4555" s="351">
        <f t="shared" si="74"/>
        <v>-0.83691022791016556</v>
      </c>
      <c r="E4555" s="353">
        <v>-7.4598558604121604E-3</v>
      </c>
    </row>
    <row r="4556" spans="2:5">
      <c r="B4556" s="375">
        <v>44516</v>
      </c>
      <c r="C4556" s="352">
        <v>2406.65</v>
      </c>
      <c r="D4556" s="351">
        <f t="shared" si="74"/>
        <v>11.502077922077923</v>
      </c>
      <c r="E4556" s="353">
        <v>-7.4646870811423483E-3</v>
      </c>
    </row>
    <row r="4557" spans="2:5">
      <c r="B4557" s="375">
        <v>39491</v>
      </c>
      <c r="C4557" s="352">
        <v>192.5</v>
      </c>
      <c r="D4557" s="351">
        <f t="shared" si="74"/>
        <v>3.7176724137931064E-2</v>
      </c>
      <c r="E4557" s="353">
        <v>-7.4761536478473254E-3</v>
      </c>
    </row>
    <row r="4558" spans="2:5">
      <c r="B4558" s="375">
        <v>37862</v>
      </c>
      <c r="C4558" s="352">
        <v>185.6</v>
      </c>
      <c r="D4558" s="351">
        <f t="shared" si="74"/>
        <v>-0.43961352657004832</v>
      </c>
      <c r="E4558" s="353">
        <v>-7.4866310160428108E-3</v>
      </c>
    </row>
    <row r="4559" spans="2:5">
      <c r="B4559" s="375">
        <v>40749</v>
      </c>
      <c r="C4559" s="352">
        <v>331.2</v>
      </c>
      <c r="D4559" s="351">
        <f t="shared" si="74"/>
        <v>-0.83260468524929865</v>
      </c>
      <c r="E4559" s="353">
        <v>-7.4917590650284693E-3</v>
      </c>
    </row>
    <row r="4560" spans="2:5">
      <c r="B4560" s="375">
        <v>44643</v>
      </c>
      <c r="C4560" s="352">
        <v>1978.55</v>
      </c>
      <c r="D4560" s="351">
        <f t="shared" si="74"/>
        <v>5.5009035649745348</v>
      </c>
      <c r="E4560" s="353">
        <v>-7.4993729621269352E-3</v>
      </c>
    </row>
    <row r="4561" spans="2:5">
      <c r="B4561" s="375">
        <v>40679</v>
      </c>
      <c r="C4561" s="352">
        <v>304.35000000000002</v>
      </c>
      <c r="D4561" s="351">
        <f t="shared" si="74"/>
        <v>-0.87819178740094461</v>
      </c>
      <c r="E4561" s="353">
        <v>-7.5004076308493551E-3</v>
      </c>
    </row>
    <row r="4562" spans="2:5">
      <c r="B4562" s="375">
        <v>45877</v>
      </c>
      <c r="C4562" s="352">
        <v>2498.6</v>
      </c>
      <c r="D4562" s="351">
        <f t="shared" si="74"/>
        <v>9.2254962144464905</v>
      </c>
      <c r="E4562" s="353">
        <v>-7.5074478649454187E-3</v>
      </c>
    </row>
    <row r="4563" spans="2:5">
      <c r="B4563" s="375">
        <v>36774</v>
      </c>
      <c r="C4563" s="352">
        <v>244.35</v>
      </c>
      <c r="D4563" s="351">
        <f t="shared" si="74"/>
        <v>-0.59781087976298242</v>
      </c>
      <c r="E4563" s="353">
        <v>-7.5142160844841365E-3</v>
      </c>
    </row>
    <row r="4564" spans="2:5">
      <c r="B4564" s="375">
        <v>41745</v>
      </c>
      <c r="C4564" s="352">
        <v>607.54999999999995</v>
      </c>
      <c r="D4564" s="351">
        <f t="shared" si="74"/>
        <v>-0.26281623490869382</v>
      </c>
      <c r="E4564" s="353">
        <v>-7.5144980805358537E-3</v>
      </c>
    </row>
    <row r="4565" spans="2:5">
      <c r="B4565" s="375">
        <v>42430</v>
      </c>
      <c r="C4565" s="352">
        <v>824.15</v>
      </c>
      <c r="D4565" s="351">
        <f t="shared" si="74"/>
        <v>-8.7522143489814061E-2</v>
      </c>
      <c r="E4565" s="353">
        <v>-7.5264932562620424E-3</v>
      </c>
    </row>
    <row r="4566" spans="2:5">
      <c r="B4566" s="375">
        <v>42573</v>
      </c>
      <c r="C4566" s="352">
        <v>903.2</v>
      </c>
      <c r="D4566" s="351">
        <f t="shared" si="74"/>
        <v>3.5882651765303533</v>
      </c>
      <c r="E4566" s="353">
        <v>-7.5270589528046916E-3</v>
      </c>
    </row>
    <row r="4567" spans="2:5">
      <c r="B4567" s="375">
        <v>39280</v>
      </c>
      <c r="C4567" s="352">
        <v>196.85</v>
      </c>
      <c r="D4567" s="351">
        <f t="shared" si="74"/>
        <v>-0.9045945814956623</v>
      </c>
      <c r="E4567" s="353">
        <v>-7.5623897151499879E-3</v>
      </c>
    </row>
    <row r="4568" spans="2:5">
      <c r="B4568" s="375">
        <v>44102</v>
      </c>
      <c r="C4568" s="352">
        <v>2063.3000000000002</v>
      </c>
      <c r="D4568" s="351">
        <f t="shared" si="74"/>
        <v>17.546516853932587</v>
      </c>
      <c r="E4568" s="353">
        <v>-7.5755753829874215E-3</v>
      </c>
    </row>
    <row r="4569" spans="2:5">
      <c r="B4569" s="375">
        <v>38226</v>
      </c>
      <c r="C4569" s="352">
        <v>111.25</v>
      </c>
      <c r="D4569" s="351">
        <f t="shared" si="74"/>
        <v>-0.9360724033903175</v>
      </c>
      <c r="E4569" s="353">
        <v>-7.5825156110615015E-3</v>
      </c>
    </row>
    <row r="4570" spans="2:5">
      <c r="B4570" s="375">
        <v>43655</v>
      </c>
      <c r="C4570" s="352">
        <v>1740.25</v>
      </c>
      <c r="D4570" s="351">
        <f t="shared" si="74"/>
        <v>0.4781703898751381</v>
      </c>
      <c r="E4570" s="353">
        <v>-7.5846140686036644E-3</v>
      </c>
    </row>
    <row r="4571" spans="2:5">
      <c r="B4571" s="375">
        <v>42964</v>
      </c>
      <c r="C4571" s="352">
        <v>1177.3</v>
      </c>
      <c r="D4571" s="351">
        <f t="shared" si="74"/>
        <v>6.251616877117339</v>
      </c>
      <c r="E4571" s="353">
        <v>-7.6284401736418051E-3</v>
      </c>
    </row>
    <row r="4572" spans="2:5">
      <c r="B4572" s="375">
        <v>38593</v>
      </c>
      <c r="C4572" s="352">
        <v>162.35</v>
      </c>
      <c r="D4572" s="351">
        <f t="shared" si="74"/>
        <v>-0.93126587637595259</v>
      </c>
      <c r="E4572" s="353">
        <v>-7.6405867970660152E-3</v>
      </c>
    </row>
    <row r="4573" spans="2:5">
      <c r="B4573" s="375">
        <v>45805</v>
      </c>
      <c r="C4573" s="352">
        <v>2362</v>
      </c>
      <c r="D4573" s="351">
        <f t="shared" si="74"/>
        <v>10.396863691194209</v>
      </c>
      <c r="E4573" s="353">
        <v>-7.6464162675404668E-3</v>
      </c>
    </row>
    <row r="4574" spans="2:5">
      <c r="B4574" s="375">
        <v>38000</v>
      </c>
      <c r="C4574" s="352">
        <v>207.25</v>
      </c>
      <c r="D4574" s="351">
        <f t="shared" si="74"/>
        <v>-0.37149355572403336</v>
      </c>
      <c r="E4574" s="353">
        <v>-7.6610007182187903E-3</v>
      </c>
    </row>
    <row r="4575" spans="2:5">
      <c r="B4575" s="375">
        <v>40739</v>
      </c>
      <c r="C4575" s="352">
        <v>329.75</v>
      </c>
      <c r="D4575" s="351">
        <f t="shared" si="74"/>
        <v>-0.86102330678130401</v>
      </c>
      <c r="E4575" s="353">
        <v>-7.6737887451098748E-3</v>
      </c>
    </row>
    <row r="4576" spans="2:5">
      <c r="B4576" s="375">
        <v>45694</v>
      </c>
      <c r="C4576" s="352">
        <v>2372.6999999999998</v>
      </c>
      <c r="D4576" s="351">
        <f t="shared" si="74"/>
        <v>3.3946313404218074E-2</v>
      </c>
      <c r="E4576" s="353">
        <v>-7.6744526463270787E-3</v>
      </c>
    </row>
    <row r="4577" spans="2:5">
      <c r="B4577" s="375">
        <v>44613</v>
      </c>
      <c r="C4577" s="352">
        <v>2294.8000000000002</v>
      </c>
      <c r="D4577" s="351">
        <f t="shared" si="74"/>
        <v>0.42596159821040219</v>
      </c>
      <c r="E4577" s="353">
        <v>-7.675509718708784E-3</v>
      </c>
    </row>
    <row r="4578" spans="2:5">
      <c r="B4578" s="375">
        <v>43278</v>
      </c>
      <c r="C4578" s="352">
        <v>1609.3</v>
      </c>
      <c r="D4578" s="351">
        <f t="shared" si="74"/>
        <v>-0.40303434972920843</v>
      </c>
      <c r="E4578" s="353">
        <v>-7.6768922460305504E-3</v>
      </c>
    </row>
    <row r="4579" spans="2:5">
      <c r="B4579" s="375">
        <v>45082</v>
      </c>
      <c r="C4579" s="352">
        <v>2695.8</v>
      </c>
      <c r="D4579" s="351">
        <f t="shared" si="74"/>
        <v>2.2664485641584884</v>
      </c>
      <c r="E4579" s="353">
        <v>-7.6931571391760734E-3</v>
      </c>
    </row>
    <row r="4580" spans="2:5">
      <c r="B4580" s="375">
        <v>42698</v>
      </c>
      <c r="C4580" s="352">
        <v>825.3</v>
      </c>
      <c r="D4580" s="351">
        <f t="shared" si="74"/>
        <v>0.88446169654070095</v>
      </c>
      <c r="E4580" s="353">
        <v>-7.6950823614285084E-3</v>
      </c>
    </row>
    <row r="4581" spans="2:5">
      <c r="B4581" s="375">
        <v>41094</v>
      </c>
      <c r="C4581" s="352">
        <v>437.95</v>
      </c>
      <c r="D4581" s="351">
        <f t="shared" si="74"/>
        <v>-0.63211390650594312</v>
      </c>
      <c r="E4581" s="353">
        <v>-7.7036365696160278E-3</v>
      </c>
    </row>
    <row r="4582" spans="2:5">
      <c r="B4582" s="375">
        <v>42976</v>
      </c>
      <c r="C4582" s="352">
        <v>1190.45</v>
      </c>
      <c r="D4582" s="351">
        <f t="shared" si="74"/>
        <v>3.631200155611749</v>
      </c>
      <c r="E4582" s="353">
        <v>-7.7102608985579729E-3</v>
      </c>
    </row>
    <row r="4583" spans="2:5">
      <c r="B4583" s="375">
        <v>39842</v>
      </c>
      <c r="C4583" s="352">
        <v>257.05</v>
      </c>
      <c r="D4583" s="351">
        <f t="shared" si="74"/>
        <v>-0.8559984314164869</v>
      </c>
      <c r="E4583" s="353">
        <v>-7.7205172746574015E-3</v>
      </c>
    </row>
    <row r="4584" spans="2:5">
      <c r="B4584" s="375">
        <v>43510</v>
      </c>
      <c r="C4584" s="352">
        <v>1785.05</v>
      </c>
      <c r="D4584" s="351">
        <f t="shared" si="74"/>
        <v>8.2705790703713316</v>
      </c>
      <c r="E4584" s="353">
        <v>-7.7267294810862393E-3</v>
      </c>
    </row>
    <row r="4585" spans="2:5">
      <c r="B4585" s="375">
        <v>37441</v>
      </c>
      <c r="C4585" s="352">
        <v>192.55</v>
      </c>
      <c r="D4585" s="351">
        <f t="shared" si="74"/>
        <v>-0.92098405728707133</v>
      </c>
      <c r="E4585" s="353">
        <v>-7.7299665034784842E-3</v>
      </c>
    </row>
    <row r="4586" spans="2:5">
      <c r="B4586" s="375">
        <v>44495</v>
      </c>
      <c r="C4586" s="352">
        <v>2436.85</v>
      </c>
      <c r="D4586" s="351">
        <f t="shared" si="74"/>
        <v>0.12634619828980814</v>
      </c>
      <c r="E4586" s="353">
        <v>-7.7366288657694897E-3</v>
      </c>
    </row>
    <row r="4587" spans="2:5">
      <c r="B4587" s="375">
        <v>44692</v>
      </c>
      <c r="C4587" s="352">
        <v>2163.5</v>
      </c>
      <c r="D4587" s="351">
        <f t="shared" si="74"/>
        <v>5.1212283173801124E-2</v>
      </c>
      <c r="E4587" s="353">
        <v>-7.7508713997432076E-3</v>
      </c>
    </row>
    <row r="4588" spans="2:5">
      <c r="B4588" s="375">
        <v>43860</v>
      </c>
      <c r="C4588" s="352">
        <v>2058.1</v>
      </c>
      <c r="D4588" s="351">
        <f t="shared" si="74"/>
        <v>10.51062639821029</v>
      </c>
      <c r="E4588" s="353">
        <v>-7.76202873396968E-3</v>
      </c>
    </row>
    <row r="4589" spans="2:5">
      <c r="B4589" s="375">
        <v>37518</v>
      </c>
      <c r="C4589" s="352">
        <v>178.8</v>
      </c>
      <c r="D4589" s="351">
        <f t="shared" si="74"/>
        <v>-0.92306037264942542</v>
      </c>
      <c r="E4589" s="353">
        <v>-7.7691453940065339E-3</v>
      </c>
    </row>
    <row r="4590" spans="2:5">
      <c r="B4590" s="375">
        <v>45779</v>
      </c>
      <c r="C4590" s="352">
        <v>2323.9</v>
      </c>
      <c r="D4590" s="351">
        <f t="shared" si="74"/>
        <v>-1.0390495251884379E-2</v>
      </c>
      <c r="E4590" s="353">
        <v>-7.7708039793347077E-3</v>
      </c>
    </row>
    <row r="4591" spans="2:5">
      <c r="B4591" s="375">
        <v>45807</v>
      </c>
      <c r="C4591" s="352">
        <v>2348.3000000000002</v>
      </c>
      <c r="D4591" s="351">
        <f t="shared" si="74"/>
        <v>0.80409480275035539</v>
      </c>
      <c r="E4591" s="353">
        <v>-7.7745383867831317E-3</v>
      </c>
    </row>
    <row r="4592" spans="2:5">
      <c r="B4592" s="375">
        <v>43182</v>
      </c>
      <c r="C4592" s="352">
        <v>1301.6500000000001</v>
      </c>
      <c r="D4592" s="351">
        <f t="shared" si="74"/>
        <v>4.9069250317662005</v>
      </c>
      <c r="E4592" s="353">
        <v>-7.7752791858823941E-3</v>
      </c>
    </row>
    <row r="4593" spans="2:5">
      <c r="B4593" s="375">
        <v>36669</v>
      </c>
      <c r="C4593" s="352">
        <v>220.36</v>
      </c>
      <c r="D4593" s="351">
        <f t="shared" si="74"/>
        <v>-0.6357384907843624</v>
      </c>
      <c r="E4593" s="353">
        <v>-7.7896348327254252E-3</v>
      </c>
    </row>
    <row r="4594" spans="2:5">
      <c r="B4594" s="375">
        <v>41464</v>
      </c>
      <c r="C4594" s="352">
        <v>604.95000000000005</v>
      </c>
      <c r="D4594" s="351">
        <f t="shared" si="74"/>
        <v>2.2770855904658722</v>
      </c>
      <c r="E4594" s="353">
        <v>-7.7907167459406257E-3</v>
      </c>
    </row>
    <row r="4595" spans="2:5">
      <c r="B4595" s="375">
        <v>38735</v>
      </c>
      <c r="C4595" s="352">
        <v>184.6</v>
      </c>
      <c r="D4595" s="351">
        <f t="shared" si="74"/>
        <v>-0.25474364150181672</v>
      </c>
      <c r="E4595" s="353">
        <v>-7.7936038699275298E-3</v>
      </c>
    </row>
    <row r="4596" spans="2:5">
      <c r="B4596" s="375">
        <v>37320</v>
      </c>
      <c r="C4596" s="352">
        <v>247.7</v>
      </c>
      <c r="D4596" s="351">
        <f t="shared" si="74"/>
        <v>-0.77056317154501663</v>
      </c>
      <c r="E4596" s="353">
        <v>-7.8109353094332748E-3</v>
      </c>
    </row>
    <row r="4597" spans="2:5">
      <c r="B4597" s="375">
        <v>42916</v>
      </c>
      <c r="C4597" s="352">
        <v>1079.5999999999999</v>
      </c>
      <c r="D4597" s="351">
        <f t="shared" si="74"/>
        <v>-0.21266044340723464</v>
      </c>
      <c r="E4597" s="353">
        <v>-7.811782005330393E-3</v>
      </c>
    </row>
    <row r="4598" spans="2:5">
      <c r="B4598" s="375">
        <v>43117</v>
      </c>
      <c r="C4598" s="352">
        <v>1371.2</v>
      </c>
      <c r="D4598" s="351">
        <f t="shared" si="74"/>
        <v>-0.48165649157956408</v>
      </c>
      <c r="E4598" s="353">
        <v>-7.8147612156294899E-3</v>
      </c>
    </row>
    <row r="4599" spans="2:5">
      <c r="B4599" s="375">
        <v>44917</v>
      </c>
      <c r="C4599" s="352">
        <v>2645.35</v>
      </c>
      <c r="D4599" s="351">
        <f t="shared" si="74"/>
        <v>10.918675377337239</v>
      </c>
      <c r="E4599" s="353">
        <v>-7.820118520741097E-3</v>
      </c>
    </row>
    <row r="4600" spans="2:5">
      <c r="B4600" s="375">
        <v>37126</v>
      </c>
      <c r="C4600" s="352">
        <v>221.95</v>
      </c>
      <c r="D4600" s="351">
        <f t="shared" si="74"/>
        <v>-0.9066024238343714</v>
      </c>
      <c r="E4600" s="353">
        <v>-7.8229772016092988E-3</v>
      </c>
    </row>
    <row r="4601" spans="2:5">
      <c r="B4601" s="375">
        <v>45819</v>
      </c>
      <c r="C4601" s="352">
        <v>2376.4</v>
      </c>
      <c r="D4601" s="351">
        <f t="shared" si="74"/>
        <v>3.3222990178246641</v>
      </c>
      <c r="E4601" s="353">
        <v>-7.8490313961254703E-3</v>
      </c>
    </row>
    <row r="4602" spans="2:5">
      <c r="B4602" s="375">
        <v>41649</v>
      </c>
      <c r="C4602" s="352">
        <v>549.79999999999995</v>
      </c>
      <c r="D4602" s="351">
        <f t="shared" si="74"/>
        <v>-0.72451459351121139</v>
      </c>
      <c r="E4602" s="353">
        <v>-7.8498601461698507E-3</v>
      </c>
    </row>
    <row r="4603" spans="2:5">
      <c r="B4603" s="375">
        <v>43964</v>
      </c>
      <c r="C4603" s="352">
        <v>1995.75</v>
      </c>
      <c r="D4603" s="351">
        <f t="shared" si="74"/>
        <v>0.14500860585197933</v>
      </c>
      <c r="E4603" s="353">
        <v>-7.8546394571350226E-3</v>
      </c>
    </row>
    <row r="4604" spans="2:5">
      <c r="B4604" s="375">
        <v>43493</v>
      </c>
      <c r="C4604" s="352">
        <v>1743</v>
      </c>
      <c r="D4604" s="351">
        <f t="shared" si="74"/>
        <v>8.3584594821423053E-2</v>
      </c>
      <c r="E4604" s="353">
        <v>-7.8551912568305751E-3</v>
      </c>
    </row>
    <row r="4605" spans="2:5">
      <c r="B4605" s="375">
        <v>43269</v>
      </c>
      <c r="C4605" s="352">
        <v>1608.55</v>
      </c>
      <c r="D4605" s="351">
        <f t="shared" si="74"/>
        <v>-0.2175171474436931</v>
      </c>
      <c r="E4605" s="353">
        <v>-7.8640597051748591E-3</v>
      </c>
    </row>
    <row r="4606" spans="2:5">
      <c r="B4606" s="375">
        <v>44138</v>
      </c>
      <c r="C4606" s="352">
        <v>2055.6999999999998</v>
      </c>
      <c r="D4606" s="351">
        <f t="shared" si="74"/>
        <v>-0.24342129476279861</v>
      </c>
      <c r="E4606" s="353">
        <v>-7.8667953667954545E-3</v>
      </c>
    </row>
    <row r="4607" spans="2:5">
      <c r="B4607" s="375">
        <v>45583</v>
      </c>
      <c r="C4607" s="352">
        <v>2717.1</v>
      </c>
      <c r="D4607" s="351">
        <f t="shared" si="74"/>
        <v>4.1348388925635451</v>
      </c>
      <c r="E4607" s="353">
        <v>-7.8688404871013751E-3</v>
      </c>
    </row>
    <row r="4608" spans="2:5">
      <c r="B4608" s="375">
        <v>41222</v>
      </c>
      <c r="C4608" s="352">
        <v>529.15</v>
      </c>
      <c r="D4608" s="351">
        <f t="shared" si="74"/>
        <v>-0.75352260288329409</v>
      </c>
      <c r="E4608" s="353">
        <v>-7.8747539139402741E-3</v>
      </c>
    </row>
    <row r="4609" spans="2:5">
      <c r="B4609" s="375">
        <v>44245</v>
      </c>
      <c r="C4609" s="352">
        <v>2146.85</v>
      </c>
      <c r="D4609" s="351">
        <f t="shared" si="74"/>
        <v>-7.9632170110606193E-2</v>
      </c>
      <c r="E4609" s="353">
        <v>-7.8792920190397797E-3</v>
      </c>
    </row>
    <row r="4610" spans="2:5">
      <c r="B4610" s="375">
        <v>44214</v>
      </c>
      <c r="C4610" s="352">
        <v>2332.6</v>
      </c>
      <c r="D4610" s="351">
        <f t="shared" si="74"/>
        <v>-2.3240232821071145E-2</v>
      </c>
      <c r="E4610" s="353">
        <v>-7.8897560768135516E-3</v>
      </c>
    </row>
    <row r="4611" spans="2:5">
      <c r="B4611" s="375">
        <v>45344</v>
      </c>
      <c r="C4611" s="352">
        <v>2388.1</v>
      </c>
      <c r="D4611" s="351">
        <f t="shared" si="74"/>
        <v>6.308645753634277</v>
      </c>
      <c r="E4611" s="353">
        <v>-7.8933156079930202E-3</v>
      </c>
    </row>
    <row r="4612" spans="2:5">
      <c r="B4612" s="375">
        <v>40829</v>
      </c>
      <c r="C4612" s="352">
        <v>326.75</v>
      </c>
      <c r="D4612" s="351">
        <f t="shared" si="74"/>
        <v>-0.81548408956150997</v>
      </c>
      <c r="E4612" s="353">
        <v>-7.8943373311067943E-3</v>
      </c>
    </row>
    <row r="4613" spans="2:5">
      <c r="B4613" s="375">
        <v>43473</v>
      </c>
      <c r="C4613" s="352">
        <v>1770.85</v>
      </c>
      <c r="D4613" s="351">
        <f t="shared" si="74"/>
        <v>-0.20457710101962909</v>
      </c>
      <c r="E4613" s="353">
        <v>-7.8993809350402736E-3</v>
      </c>
    </row>
    <row r="4614" spans="2:5">
      <c r="B4614" s="375">
        <v>44272</v>
      </c>
      <c r="C4614" s="352">
        <v>2226.3000000000002</v>
      </c>
      <c r="D4614" s="351">
        <f t="shared" si="74"/>
        <v>15.910748195974174</v>
      </c>
      <c r="E4614" s="353">
        <v>-7.909805931240391E-3</v>
      </c>
    </row>
    <row r="4615" spans="2:5">
      <c r="B4615" s="375">
        <v>38483</v>
      </c>
      <c r="C4615" s="352">
        <v>131.65</v>
      </c>
      <c r="D4615" s="351">
        <f t="shared" si="74"/>
        <v>-0.77658039881204921</v>
      </c>
      <c r="E4615" s="353">
        <v>-7.9125847776939182E-3</v>
      </c>
    </row>
    <row r="4616" spans="2:5">
      <c r="B4616" s="375">
        <v>41575</v>
      </c>
      <c r="C4616" s="352">
        <v>589.25</v>
      </c>
      <c r="D4616" s="351">
        <f t="shared" si="74"/>
        <v>2.1376464323748667</v>
      </c>
      <c r="E4616" s="353">
        <v>-7.913124000336804E-3</v>
      </c>
    </row>
    <row r="4617" spans="2:5">
      <c r="B4617" s="375">
        <v>37502</v>
      </c>
      <c r="C4617" s="352">
        <v>187.8</v>
      </c>
      <c r="D4617" s="351">
        <f t="shared" ref="D4617:D4680" si="75">(C4617-C4618)/C4618</f>
        <v>-6.2172284644194699E-2</v>
      </c>
      <c r="E4617" s="353">
        <v>-7.9239302694136295E-3</v>
      </c>
    </row>
    <row r="4618" spans="2:5">
      <c r="B4618" s="375">
        <v>37036</v>
      </c>
      <c r="C4618" s="352">
        <v>200.25</v>
      </c>
      <c r="D4618" s="351">
        <f t="shared" si="75"/>
        <v>-0.19996004794246908</v>
      </c>
      <c r="E4618" s="353">
        <v>-7.9266782264057183E-3</v>
      </c>
    </row>
    <row r="4619" spans="2:5">
      <c r="B4619" s="375">
        <v>39813</v>
      </c>
      <c r="C4619" s="352">
        <v>250.3</v>
      </c>
      <c r="D4619" s="351">
        <f t="shared" si="75"/>
        <v>-0.91465930206788382</v>
      </c>
      <c r="E4619" s="353">
        <v>-7.9270709472849775E-3</v>
      </c>
    </row>
    <row r="4620" spans="2:5">
      <c r="B4620" s="375">
        <v>45548</v>
      </c>
      <c r="C4620" s="352">
        <v>2932.95</v>
      </c>
      <c r="D4620" s="351">
        <f t="shared" si="75"/>
        <v>1.1850548540674778E-2</v>
      </c>
      <c r="E4620" s="353">
        <v>-7.9319442565283019E-3</v>
      </c>
    </row>
    <row r="4621" spans="2:5">
      <c r="B4621" s="375">
        <v>45545</v>
      </c>
      <c r="C4621" s="352">
        <v>2898.6</v>
      </c>
      <c r="D4621" s="351">
        <f t="shared" si="75"/>
        <v>13.972107438016529</v>
      </c>
      <c r="E4621" s="353">
        <v>-7.9403107673352968E-3</v>
      </c>
    </row>
    <row r="4622" spans="2:5">
      <c r="B4622" s="375">
        <v>39220</v>
      </c>
      <c r="C4622" s="352">
        <v>193.6</v>
      </c>
      <c r="D4622" s="351">
        <f t="shared" si="75"/>
        <v>0.34865900383141746</v>
      </c>
      <c r="E4622" s="353">
        <v>-7.9426082500641121E-3</v>
      </c>
    </row>
    <row r="4623" spans="2:5">
      <c r="B4623" s="375">
        <v>38343</v>
      </c>
      <c r="C4623" s="352">
        <v>143.55000000000001</v>
      </c>
      <c r="D4623" s="351">
        <f t="shared" si="75"/>
        <v>-0.37816764132553599</v>
      </c>
      <c r="E4623" s="353">
        <v>-7.947477539737232E-3</v>
      </c>
    </row>
    <row r="4624" spans="2:5">
      <c r="B4624" s="375">
        <v>39652</v>
      </c>
      <c r="C4624" s="352">
        <v>230.85</v>
      </c>
      <c r="D4624" s="351">
        <f t="shared" si="75"/>
        <v>-0.72979458067536718</v>
      </c>
      <c r="E4624" s="353">
        <v>-7.950150408250943E-3</v>
      </c>
    </row>
    <row r="4625" spans="2:5">
      <c r="B4625" s="375">
        <v>42520</v>
      </c>
      <c r="C4625" s="352">
        <v>854.35</v>
      </c>
      <c r="D4625" s="351">
        <f t="shared" si="75"/>
        <v>-0.50841508674012481</v>
      </c>
      <c r="E4625" s="353">
        <v>-7.9540176497910151E-3</v>
      </c>
    </row>
    <row r="4626" spans="2:5">
      <c r="B4626" s="375">
        <v>43515</v>
      </c>
      <c r="C4626" s="352">
        <v>1737.95</v>
      </c>
      <c r="D4626" s="351">
        <f t="shared" si="75"/>
        <v>-0.30066595577731725</v>
      </c>
      <c r="E4626" s="353">
        <v>-7.9627832638849497E-3</v>
      </c>
    </row>
    <row r="4627" spans="2:5">
      <c r="B4627" s="375">
        <v>45475</v>
      </c>
      <c r="C4627" s="352">
        <v>2485.15</v>
      </c>
      <c r="D4627" s="351">
        <f t="shared" si="75"/>
        <v>2.1684197105883856</v>
      </c>
      <c r="E4627" s="353">
        <v>-7.963753941958333E-3</v>
      </c>
    </row>
    <row r="4628" spans="2:5">
      <c r="B4628" s="375">
        <v>42276</v>
      </c>
      <c r="C4628" s="352">
        <v>784.35</v>
      </c>
      <c r="D4628" s="351">
        <f t="shared" si="75"/>
        <v>-0.70549141087017742</v>
      </c>
      <c r="E4628" s="353">
        <v>-7.9681274900397833E-3</v>
      </c>
    </row>
    <row r="4629" spans="2:5">
      <c r="B4629" s="375">
        <v>44910</v>
      </c>
      <c r="C4629" s="352">
        <v>2663.25</v>
      </c>
      <c r="D4629" s="351">
        <f t="shared" si="75"/>
        <v>17.656742556917688</v>
      </c>
      <c r="E4629" s="353">
        <v>-7.9712439237889822E-3</v>
      </c>
    </row>
    <row r="4630" spans="2:5">
      <c r="B4630" s="375">
        <v>38407</v>
      </c>
      <c r="C4630" s="352">
        <v>142.75</v>
      </c>
      <c r="D4630" s="351">
        <f t="shared" si="75"/>
        <v>-0.94288629271025048</v>
      </c>
      <c r="E4630" s="353">
        <v>-7.991660875608101E-3</v>
      </c>
    </row>
    <row r="4631" spans="2:5">
      <c r="B4631" s="375">
        <v>45205</v>
      </c>
      <c r="C4631" s="352">
        <v>2499.4</v>
      </c>
      <c r="D4631" s="351">
        <f t="shared" si="75"/>
        <v>7.7978090226861113E-2</v>
      </c>
      <c r="E4631" s="353">
        <v>-7.9974598638646137E-3</v>
      </c>
    </row>
    <row r="4632" spans="2:5">
      <c r="B4632" s="375">
        <v>44279</v>
      </c>
      <c r="C4632" s="352">
        <v>2318.6</v>
      </c>
      <c r="D4632" s="351">
        <f t="shared" si="75"/>
        <v>-0.12927878025423889</v>
      </c>
      <c r="E4632" s="353">
        <v>-8.0006845505498966E-3</v>
      </c>
    </row>
    <row r="4633" spans="2:5">
      <c r="B4633" s="375">
        <v>44896</v>
      </c>
      <c r="C4633" s="352">
        <v>2662.85</v>
      </c>
      <c r="D4633" s="351">
        <f t="shared" si="75"/>
        <v>8.6448290766936422E-4</v>
      </c>
      <c r="E4633" s="353">
        <v>-8.0093877474993955E-3</v>
      </c>
    </row>
    <row r="4634" spans="2:5">
      <c r="B4634" s="375">
        <v>44830</v>
      </c>
      <c r="C4634" s="352">
        <v>2660.55</v>
      </c>
      <c r="D4634" s="351">
        <f t="shared" si="75"/>
        <v>0.2379257398101621</v>
      </c>
      <c r="E4634" s="353">
        <v>-8.0162562219197996E-3</v>
      </c>
    </row>
    <row r="4635" spans="2:5">
      <c r="B4635" s="375">
        <v>44687</v>
      </c>
      <c r="C4635" s="352">
        <v>2149.1999999999998</v>
      </c>
      <c r="D4635" s="351">
        <f t="shared" si="75"/>
        <v>2.4855660071359065</v>
      </c>
      <c r="E4635" s="353">
        <v>-8.0310163389643186E-3</v>
      </c>
    </row>
    <row r="4636" spans="2:5">
      <c r="B4636" s="375">
        <v>41500</v>
      </c>
      <c r="C4636" s="352">
        <v>616.6</v>
      </c>
      <c r="D4636" s="351">
        <f t="shared" si="75"/>
        <v>-0.72958512411192</v>
      </c>
      <c r="E4636" s="353">
        <v>-8.0437580437580439E-3</v>
      </c>
    </row>
    <row r="4637" spans="2:5">
      <c r="B4637" s="375">
        <v>44707</v>
      </c>
      <c r="C4637" s="352">
        <v>2280.1999999999998</v>
      </c>
      <c r="D4637" s="351">
        <f t="shared" si="75"/>
        <v>-8.4109897172236547E-2</v>
      </c>
      <c r="E4637" s="353">
        <v>-8.0480271457780486E-3</v>
      </c>
    </row>
    <row r="4638" spans="2:5">
      <c r="B4638" s="375">
        <v>45856</v>
      </c>
      <c r="C4638" s="352">
        <v>2489.6</v>
      </c>
      <c r="D4638" s="351">
        <f t="shared" si="75"/>
        <v>0.11618731646080392</v>
      </c>
      <c r="E4638" s="353">
        <v>-8.048450075703352E-3</v>
      </c>
    </row>
    <row r="4639" spans="2:5">
      <c r="B4639" s="375">
        <v>44229</v>
      </c>
      <c r="C4639" s="352">
        <v>2230.4499999999998</v>
      </c>
      <c r="D4639" s="351">
        <f t="shared" si="75"/>
        <v>0.1982647469646501</v>
      </c>
      <c r="E4639" s="353">
        <v>-8.0716890509650863E-3</v>
      </c>
    </row>
    <row r="4640" spans="2:5">
      <c r="B4640" s="375">
        <v>43704</v>
      </c>
      <c r="C4640" s="352">
        <v>1861.4</v>
      </c>
      <c r="D4640" s="351">
        <f t="shared" si="75"/>
        <v>9.8220930232558139</v>
      </c>
      <c r="E4640" s="353">
        <v>-8.0733260504648758E-3</v>
      </c>
    </row>
    <row r="4641" spans="2:5">
      <c r="B4641" s="375">
        <v>37593</v>
      </c>
      <c r="C4641" s="352">
        <v>172</v>
      </c>
      <c r="D4641" s="351">
        <f t="shared" si="75"/>
        <v>-0.69228016817246629</v>
      </c>
      <c r="E4641" s="353">
        <v>-8.0738177623991096E-3</v>
      </c>
    </row>
    <row r="4642" spans="2:5">
      <c r="B4642" s="375">
        <v>41646</v>
      </c>
      <c r="C4642" s="352">
        <v>558.95000000000005</v>
      </c>
      <c r="D4642" s="351">
        <f t="shared" si="75"/>
        <v>0.78492735110969214</v>
      </c>
      <c r="E4642" s="353">
        <v>-8.0745341614906017E-3</v>
      </c>
    </row>
    <row r="4643" spans="2:5">
      <c r="B4643" s="375">
        <v>40777</v>
      </c>
      <c r="C4643" s="352">
        <v>313.14999999999998</v>
      </c>
      <c r="D4643" s="351">
        <f t="shared" si="75"/>
        <v>-0.24985028147083485</v>
      </c>
      <c r="E4643" s="353">
        <v>-8.0772885650934791E-3</v>
      </c>
    </row>
    <row r="4644" spans="2:5">
      <c r="B4644" s="375">
        <v>41057</v>
      </c>
      <c r="C4644" s="352">
        <v>417.45</v>
      </c>
      <c r="D4644" s="351">
        <f t="shared" si="75"/>
        <v>-0.81317132116004298</v>
      </c>
      <c r="E4644" s="353">
        <v>-8.078887964833156E-3</v>
      </c>
    </row>
    <row r="4645" spans="2:5">
      <c r="B4645" s="375">
        <v>43879</v>
      </c>
      <c r="C4645" s="352">
        <v>2234.4</v>
      </c>
      <c r="D4645" s="351">
        <f t="shared" si="75"/>
        <v>1.759199802420351</v>
      </c>
      <c r="E4645" s="353">
        <v>-8.0795525170912815E-3</v>
      </c>
    </row>
    <row r="4646" spans="2:5">
      <c r="B4646" s="375">
        <v>42282</v>
      </c>
      <c r="C4646" s="352">
        <v>809.8</v>
      </c>
      <c r="D4646" s="351">
        <f t="shared" si="75"/>
        <v>5.6079151366789066</v>
      </c>
      <c r="E4646" s="353">
        <v>-8.0842724154826344E-3</v>
      </c>
    </row>
    <row r="4647" spans="2:5">
      <c r="B4647" s="375">
        <v>38187</v>
      </c>
      <c r="C4647" s="352">
        <v>122.55</v>
      </c>
      <c r="D4647" s="351">
        <f t="shared" si="75"/>
        <v>-0.48691647477496336</v>
      </c>
      <c r="E4647" s="353">
        <v>-8.0938891137191417E-3</v>
      </c>
    </row>
    <row r="4648" spans="2:5">
      <c r="B4648" s="375">
        <v>37312</v>
      </c>
      <c r="C4648" s="352">
        <v>238.85</v>
      </c>
      <c r="D4648" s="351">
        <f t="shared" si="75"/>
        <v>-0.73803125856868657</v>
      </c>
      <c r="E4648" s="353">
        <v>-8.0980066445183428E-3</v>
      </c>
    </row>
    <row r="4649" spans="2:5">
      <c r="B4649" s="375">
        <v>42825</v>
      </c>
      <c r="C4649" s="352">
        <v>911.75</v>
      </c>
      <c r="D4649" s="351">
        <f t="shared" si="75"/>
        <v>2.8260595887536719</v>
      </c>
      <c r="E4649" s="353">
        <v>-8.1048738033072734E-3</v>
      </c>
    </row>
    <row r="4650" spans="2:5">
      <c r="B4650" s="375">
        <v>39927</v>
      </c>
      <c r="C4650" s="352">
        <v>238.3</v>
      </c>
      <c r="D4650" s="351">
        <f t="shared" si="75"/>
        <v>0.30111930111930113</v>
      </c>
      <c r="E4650" s="353">
        <v>-8.116545265348548E-3</v>
      </c>
    </row>
    <row r="4651" spans="2:5">
      <c r="B4651" s="375">
        <v>37461</v>
      </c>
      <c r="C4651" s="352">
        <v>183.15</v>
      </c>
      <c r="D4651" s="351">
        <f t="shared" si="75"/>
        <v>-0.9228760922202337</v>
      </c>
      <c r="E4651" s="353">
        <v>-8.1234768480909821E-3</v>
      </c>
    </row>
    <row r="4652" spans="2:5">
      <c r="B4652" s="375">
        <v>44524</v>
      </c>
      <c r="C4652" s="352">
        <v>2374.75</v>
      </c>
      <c r="D4652" s="351">
        <f t="shared" si="75"/>
        <v>4.257361080363073</v>
      </c>
      <c r="E4652" s="353">
        <v>-8.1237991813548661E-3</v>
      </c>
    </row>
    <row r="4653" spans="2:5">
      <c r="B4653" s="375">
        <v>41330</v>
      </c>
      <c r="C4653" s="352">
        <v>451.7</v>
      </c>
      <c r="D4653" s="351">
        <f t="shared" si="75"/>
        <v>1.0008859357696567</v>
      </c>
      <c r="E4653" s="353">
        <v>-8.1247255160298397E-3</v>
      </c>
    </row>
    <row r="4654" spans="2:5">
      <c r="B4654" s="375">
        <v>37354</v>
      </c>
      <c r="C4654" s="352">
        <v>225.75</v>
      </c>
      <c r="D4654" s="351">
        <f t="shared" si="75"/>
        <v>-0.9139016018306636</v>
      </c>
      <c r="E4654" s="353">
        <v>-8.1282952548330165E-3</v>
      </c>
    </row>
    <row r="4655" spans="2:5">
      <c r="B4655" s="375">
        <v>45911</v>
      </c>
      <c r="C4655" s="352">
        <v>2622</v>
      </c>
      <c r="D4655" s="351">
        <f t="shared" si="75"/>
        <v>10.945330296127562</v>
      </c>
      <c r="E4655" s="353">
        <v>-8.1331567996973716E-3</v>
      </c>
    </row>
    <row r="4656" spans="2:5">
      <c r="B4656" s="375">
        <v>36966</v>
      </c>
      <c r="C4656" s="352">
        <v>219.5</v>
      </c>
      <c r="D4656" s="351">
        <f t="shared" si="75"/>
        <v>-0.62488250875843798</v>
      </c>
      <c r="E4656" s="353">
        <v>-8.1337550835969778E-3</v>
      </c>
    </row>
    <row r="4657" spans="2:5">
      <c r="B4657" s="375">
        <v>41586</v>
      </c>
      <c r="C4657" s="352">
        <v>585.15</v>
      </c>
      <c r="D4657" s="351">
        <f t="shared" si="75"/>
        <v>-0.7512434638438974</v>
      </c>
      <c r="E4657" s="353">
        <v>-8.1362827358251854E-3</v>
      </c>
    </row>
    <row r="4658" spans="2:5">
      <c r="B4658" s="375">
        <v>45811</v>
      </c>
      <c r="C4658" s="352">
        <v>2352.3000000000002</v>
      </c>
      <c r="D4658" s="351">
        <f t="shared" si="75"/>
        <v>1.6814477058991169</v>
      </c>
      <c r="E4658" s="353">
        <v>-8.137965930173607E-3</v>
      </c>
    </row>
    <row r="4659" spans="2:5">
      <c r="B4659" s="375">
        <v>42650</v>
      </c>
      <c r="C4659" s="352">
        <v>877.25</v>
      </c>
      <c r="D4659" s="351">
        <f t="shared" si="75"/>
        <v>-0.62792127921279206</v>
      </c>
      <c r="E4659" s="353">
        <v>-8.140652382836842E-3</v>
      </c>
    </row>
    <row r="4660" spans="2:5">
      <c r="B4660" s="375">
        <v>44413</v>
      </c>
      <c r="C4660" s="352">
        <v>2357.6999999999998</v>
      </c>
      <c r="D4660" s="351">
        <f t="shared" si="75"/>
        <v>-0.10962990936555898</v>
      </c>
      <c r="E4660" s="353">
        <v>-8.1612048294140305E-3</v>
      </c>
    </row>
    <row r="4661" spans="2:5">
      <c r="B4661" s="375">
        <v>45890</v>
      </c>
      <c r="C4661" s="352">
        <v>2648</v>
      </c>
      <c r="D4661" s="351">
        <f t="shared" si="75"/>
        <v>1.4374079528718702</v>
      </c>
      <c r="E4661" s="353">
        <v>-8.1654056483632404E-3</v>
      </c>
    </row>
    <row r="4662" spans="2:5">
      <c r="B4662" s="375">
        <v>42888</v>
      </c>
      <c r="C4662" s="352">
        <v>1086.4000000000001</v>
      </c>
      <c r="D4662" s="351">
        <f t="shared" si="75"/>
        <v>-0.38056276192376765</v>
      </c>
      <c r="E4662" s="353">
        <v>-8.1709042771715146E-3</v>
      </c>
    </row>
    <row r="4663" spans="2:5">
      <c r="B4663" s="375">
        <v>43608</v>
      </c>
      <c r="C4663" s="352">
        <v>1753.85</v>
      </c>
      <c r="D4663" s="351">
        <f t="shared" si="75"/>
        <v>5.024905530745448</v>
      </c>
      <c r="E4663" s="353">
        <v>-8.1716903240400644E-3</v>
      </c>
    </row>
    <row r="4664" spans="2:5">
      <c r="B4664" s="375">
        <v>40535</v>
      </c>
      <c r="C4664" s="352">
        <v>291.10000000000002</v>
      </c>
      <c r="D4664" s="351">
        <f t="shared" si="75"/>
        <v>-0.2378583584238774</v>
      </c>
      <c r="E4664" s="353">
        <v>-8.1771720613287129E-3</v>
      </c>
    </row>
    <row r="4665" spans="2:5">
      <c r="B4665" s="375">
        <v>40960</v>
      </c>
      <c r="C4665" s="352">
        <v>381.95</v>
      </c>
      <c r="D4665" s="351">
        <f t="shared" si="75"/>
        <v>-0.84726276642540099</v>
      </c>
      <c r="E4665" s="353">
        <v>-8.179693586081626E-3</v>
      </c>
    </row>
    <row r="4666" spans="2:5">
      <c r="B4666" s="375">
        <v>45602</v>
      </c>
      <c r="C4666" s="352">
        <v>2500.6999999999998</v>
      </c>
      <c r="D4666" s="351">
        <f t="shared" si="75"/>
        <v>7.9097264175368831E-2</v>
      </c>
      <c r="E4666" s="353">
        <v>-8.1900569139548626E-3</v>
      </c>
    </row>
    <row r="4667" spans="2:5">
      <c r="B4667" s="375">
        <v>43942</v>
      </c>
      <c r="C4667" s="352">
        <v>2317.4</v>
      </c>
      <c r="D4667" s="351">
        <f t="shared" si="75"/>
        <v>0.32120866590649949</v>
      </c>
      <c r="E4667" s="353">
        <v>-8.1958443003574029E-3</v>
      </c>
    </row>
    <row r="4668" spans="2:5">
      <c r="B4668" s="375">
        <v>43434</v>
      </c>
      <c r="C4668" s="352">
        <v>1754</v>
      </c>
      <c r="D4668" s="351">
        <f t="shared" si="75"/>
        <v>6.6343852013057667</v>
      </c>
      <c r="E4668" s="353">
        <v>-8.1990387333898788E-3</v>
      </c>
    </row>
    <row r="4669" spans="2:5">
      <c r="B4669" s="375">
        <v>36789</v>
      </c>
      <c r="C4669" s="352">
        <v>229.75</v>
      </c>
      <c r="D4669" s="351">
        <f t="shared" si="75"/>
        <v>0.22598719316969046</v>
      </c>
      <c r="E4669" s="353">
        <v>-8.2020289229441205E-3</v>
      </c>
    </row>
    <row r="4670" spans="2:5">
      <c r="B4670" s="375">
        <v>39244</v>
      </c>
      <c r="C4670" s="352">
        <v>187.4</v>
      </c>
      <c r="D4670" s="351">
        <f t="shared" si="75"/>
        <v>-8.7411736060384659E-2</v>
      </c>
      <c r="E4670" s="353">
        <v>-8.2032283672928454E-3</v>
      </c>
    </row>
    <row r="4671" spans="2:5">
      <c r="B4671" s="375">
        <v>39192</v>
      </c>
      <c r="C4671" s="352">
        <v>205.35</v>
      </c>
      <c r="D4671" s="351">
        <f t="shared" si="75"/>
        <v>-0.82709552477581783</v>
      </c>
      <c r="E4671" s="353">
        <v>-8.2105771552765851E-3</v>
      </c>
    </row>
    <row r="4672" spans="2:5">
      <c r="B4672" s="375">
        <v>43013</v>
      </c>
      <c r="C4672" s="352">
        <v>1187.6500000000001</v>
      </c>
      <c r="D4672" s="351">
        <f t="shared" si="75"/>
        <v>3.9300539643005399</v>
      </c>
      <c r="E4672" s="353">
        <v>-8.2254697286011768E-3</v>
      </c>
    </row>
    <row r="4673" spans="2:5">
      <c r="B4673" s="375">
        <v>37306</v>
      </c>
      <c r="C4673" s="352">
        <v>240.9</v>
      </c>
      <c r="D4673" s="351">
        <f t="shared" si="75"/>
        <v>-0.88923119367298142</v>
      </c>
      <c r="E4673" s="353">
        <v>-8.2338410868670227E-3</v>
      </c>
    </row>
    <row r="4674" spans="2:5">
      <c r="B4674" s="375">
        <v>45729</v>
      </c>
      <c r="C4674" s="352">
        <v>2174.8000000000002</v>
      </c>
      <c r="D4674" s="351">
        <f t="shared" si="75"/>
        <v>4.0278580510923598</v>
      </c>
      <c r="E4674" s="353">
        <v>-8.2539103470290059E-3</v>
      </c>
    </row>
    <row r="4675" spans="2:5">
      <c r="B4675" s="375">
        <v>41072</v>
      </c>
      <c r="C4675" s="352">
        <v>432.55</v>
      </c>
      <c r="D4675" s="351">
        <f t="shared" si="75"/>
        <v>-0.4489808917197452</v>
      </c>
      <c r="E4675" s="353">
        <v>-8.2540410409262088E-3</v>
      </c>
    </row>
    <row r="4676" spans="2:5">
      <c r="B4676" s="375">
        <v>42293</v>
      </c>
      <c r="C4676" s="352">
        <v>785</v>
      </c>
      <c r="D4676" s="351">
        <f t="shared" si="75"/>
        <v>0.4727954971857411</v>
      </c>
      <c r="E4676" s="353">
        <v>-8.2749036700144711E-3</v>
      </c>
    </row>
    <row r="4677" spans="2:5">
      <c r="B4677" s="375">
        <v>41215</v>
      </c>
      <c r="C4677" s="352">
        <v>533</v>
      </c>
      <c r="D4677" s="351">
        <f t="shared" si="75"/>
        <v>-0.37569546120058567</v>
      </c>
      <c r="E4677" s="353">
        <v>-8.2798399851149781E-3</v>
      </c>
    </row>
    <row r="4678" spans="2:5">
      <c r="B4678" s="375">
        <v>42248</v>
      </c>
      <c r="C4678" s="352">
        <v>853.75</v>
      </c>
      <c r="D4678" s="351">
        <f t="shared" si="75"/>
        <v>4.9598603839441537</v>
      </c>
      <c r="E4678" s="353">
        <v>-8.3052619351840842E-3</v>
      </c>
    </row>
    <row r="4679" spans="2:5">
      <c r="B4679" s="375">
        <v>38503</v>
      </c>
      <c r="C4679" s="352">
        <v>143.25</v>
      </c>
      <c r="D4679" s="351">
        <f t="shared" si="75"/>
        <v>-0.94603198523178933</v>
      </c>
      <c r="E4679" s="353">
        <v>-8.3073727933540235E-3</v>
      </c>
    </row>
    <row r="4680" spans="2:5">
      <c r="B4680" s="375">
        <v>45099</v>
      </c>
      <c r="C4680" s="352">
        <v>2654.35</v>
      </c>
      <c r="D4680" s="351">
        <f t="shared" si="75"/>
        <v>13.853665360940125</v>
      </c>
      <c r="E4680" s="353">
        <v>-8.31278487633565E-3</v>
      </c>
    </row>
    <row r="4681" spans="2:5">
      <c r="B4681" s="375">
        <v>38636</v>
      </c>
      <c r="C4681" s="352">
        <v>178.7</v>
      </c>
      <c r="D4681" s="351">
        <f t="shared" ref="D4681:D4744" si="76">(C4681-C4682)/C4682</f>
        <v>-0.79149407852517351</v>
      </c>
      <c r="E4681" s="353">
        <v>-8.3240843507214213E-3</v>
      </c>
    </row>
    <row r="4682" spans="2:5">
      <c r="B4682" s="375">
        <v>42356</v>
      </c>
      <c r="C4682" s="352">
        <v>857.05</v>
      </c>
      <c r="D4682" s="351">
        <f t="shared" si="76"/>
        <v>0.22095590854049418</v>
      </c>
      <c r="E4682" s="353">
        <v>-8.3309227654035818E-3</v>
      </c>
    </row>
    <row r="4683" spans="2:5">
      <c r="B4683" s="375">
        <v>41858</v>
      </c>
      <c r="C4683" s="352">
        <v>701.95</v>
      </c>
      <c r="D4683" s="351">
        <f t="shared" si="76"/>
        <v>-0.65495969327565862</v>
      </c>
      <c r="E4683" s="353">
        <v>-8.3350992441901216E-3</v>
      </c>
    </row>
    <row r="4684" spans="2:5">
      <c r="B4684" s="375">
        <v>43734</v>
      </c>
      <c r="C4684" s="352">
        <v>2034.4</v>
      </c>
      <c r="D4684" s="351">
        <f t="shared" si="76"/>
        <v>9.3663694267515929</v>
      </c>
      <c r="E4684" s="353">
        <v>-8.3353643675359041E-3</v>
      </c>
    </row>
    <row r="4685" spans="2:5">
      <c r="B4685" s="375">
        <v>37398</v>
      </c>
      <c r="C4685" s="352">
        <v>196.25</v>
      </c>
      <c r="D4685" s="351">
        <f t="shared" si="76"/>
        <v>0.22236063531610081</v>
      </c>
      <c r="E4685" s="353">
        <v>-8.3375442142496498E-3</v>
      </c>
    </row>
    <row r="4686" spans="2:5">
      <c r="B4686" s="375">
        <v>38573</v>
      </c>
      <c r="C4686" s="352">
        <v>160.55000000000001</v>
      </c>
      <c r="D4686" s="351">
        <f t="shared" si="76"/>
        <v>-0.94022821615383179</v>
      </c>
      <c r="E4686" s="353">
        <v>-8.3384805435453638E-3</v>
      </c>
    </row>
    <row r="4687" spans="2:5">
      <c r="B4687" s="375">
        <v>44475</v>
      </c>
      <c r="C4687" s="352">
        <v>2686.05</v>
      </c>
      <c r="D4687" s="351">
        <f t="shared" si="76"/>
        <v>24.115007012622723</v>
      </c>
      <c r="E4687" s="353">
        <v>-8.3436398205747921E-3</v>
      </c>
    </row>
    <row r="4688" spans="2:5">
      <c r="B4688" s="375">
        <v>38219</v>
      </c>
      <c r="C4688" s="352">
        <v>106.95</v>
      </c>
      <c r="D4688" s="351">
        <f t="shared" si="76"/>
        <v>-0.79299332236523756</v>
      </c>
      <c r="E4688" s="353">
        <v>-8.344923504867794E-3</v>
      </c>
    </row>
    <row r="4689" spans="2:5">
      <c r="B4689" s="375">
        <v>41232</v>
      </c>
      <c r="C4689" s="352">
        <v>516.65</v>
      </c>
      <c r="D4689" s="351">
        <f t="shared" si="76"/>
        <v>-0.80571955025758657</v>
      </c>
      <c r="E4689" s="353">
        <v>-8.3493282149712522E-3</v>
      </c>
    </row>
    <row r="4690" spans="2:5">
      <c r="B4690" s="375">
        <v>45588</v>
      </c>
      <c r="C4690" s="352">
        <v>2659.3</v>
      </c>
      <c r="D4690" s="351">
        <f t="shared" si="76"/>
        <v>13.000000000000004</v>
      </c>
      <c r="E4690" s="353">
        <v>-8.3529104672407945E-3</v>
      </c>
    </row>
    <row r="4691" spans="2:5">
      <c r="B4691" s="375">
        <v>37901</v>
      </c>
      <c r="C4691" s="352">
        <v>189.95</v>
      </c>
      <c r="D4691" s="351">
        <f t="shared" si="76"/>
        <v>-0.21943702486131089</v>
      </c>
      <c r="E4691" s="353">
        <v>-8.3529104672410478E-3</v>
      </c>
    </row>
    <row r="4692" spans="2:5">
      <c r="B4692" s="375">
        <v>38999</v>
      </c>
      <c r="C4692" s="352">
        <v>243.35</v>
      </c>
      <c r="D4692" s="351">
        <f t="shared" si="76"/>
        <v>0.86403676752202196</v>
      </c>
      <c r="E4692" s="353">
        <v>-8.3537082314588881E-3</v>
      </c>
    </row>
    <row r="4693" spans="2:5">
      <c r="B4693" s="375">
        <v>38484</v>
      </c>
      <c r="C4693" s="352">
        <v>130.55000000000001</v>
      </c>
      <c r="D4693" s="351">
        <f t="shared" si="76"/>
        <v>-0.42093590596584601</v>
      </c>
      <c r="E4693" s="353">
        <v>-8.3554880364602683E-3</v>
      </c>
    </row>
    <row r="4694" spans="2:5">
      <c r="B4694" s="375">
        <v>39351</v>
      </c>
      <c r="C4694" s="352">
        <v>225.45</v>
      </c>
      <c r="D4694" s="351">
        <f t="shared" si="76"/>
        <v>0.18845545598313126</v>
      </c>
      <c r="E4694" s="353">
        <v>-8.3571585660875553E-3</v>
      </c>
    </row>
    <row r="4695" spans="2:5">
      <c r="B4695" s="375">
        <v>36810</v>
      </c>
      <c r="C4695" s="352">
        <v>189.7</v>
      </c>
      <c r="D4695" s="351">
        <f t="shared" si="76"/>
        <v>0.18525460793502016</v>
      </c>
      <c r="E4695" s="353">
        <v>-8.3638264506012677E-3</v>
      </c>
    </row>
    <row r="4696" spans="2:5">
      <c r="B4696" s="375">
        <v>37565</v>
      </c>
      <c r="C4696" s="352">
        <v>160.05000000000001</v>
      </c>
      <c r="D4696" s="351">
        <f t="shared" si="76"/>
        <v>-0.2281167108753315</v>
      </c>
      <c r="E4696" s="353">
        <v>-8.364312267657957E-3</v>
      </c>
    </row>
    <row r="4697" spans="2:5">
      <c r="B4697" s="375">
        <v>39120</v>
      </c>
      <c r="C4697" s="352">
        <v>207.35</v>
      </c>
      <c r="D4697" s="351">
        <f t="shared" si="76"/>
        <v>-0.27066479071403454</v>
      </c>
      <c r="E4697" s="353">
        <v>-8.3692013390722145E-3</v>
      </c>
    </row>
    <row r="4698" spans="2:5">
      <c r="B4698" s="375">
        <v>40144</v>
      </c>
      <c r="C4698" s="352">
        <v>284.3</v>
      </c>
      <c r="D4698" s="351">
        <f t="shared" si="76"/>
        <v>-0.88749950536187716</v>
      </c>
      <c r="E4698" s="353">
        <v>-8.3711196372514042E-3</v>
      </c>
    </row>
    <row r="4699" spans="2:5">
      <c r="B4699" s="375">
        <v>44973</v>
      </c>
      <c r="C4699" s="352">
        <v>2527.1</v>
      </c>
      <c r="D4699" s="351">
        <f t="shared" si="76"/>
        <v>3.1461853978671042</v>
      </c>
      <c r="E4699" s="353">
        <v>-8.3776413113853167E-3</v>
      </c>
    </row>
    <row r="4700" spans="2:5">
      <c r="B4700" s="375">
        <v>41571</v>
      </c>
      <c r="C4700" s="352">
        <v>609.5</v>
      </c>
      <c r="D4700" s="351">
        <f t="shared" si="76"/>
        <v>-0.33536884575541132</v>
      </c>
      <c r="E4700" s="353">
        <v>-8.3787521353615516E-3</v>
      </c>
    </row>
    <row r="4701" spans="2:5">
      <c r="B4701" s="375">
        <v>42613</v>
      </c>
      <c r="C4701" s="352">
        <v>917.05</v>
      </c>
      <c r="D4701" s="351">
        <f t="shared" si="76"/>
        <v>2.4456133759158369</v>
      </c>
      <c r="E4701" s="353">
        <v>-8.3801903114186851E-3</v>
      </c>
    </row>
    <row r="4702" spans="2:5">
      <c r="B4702" s="375">
        <v>40364</v>
      </c>
      <c r="C4702" s="352">
        <v>266.14999999999998</v>
      </c>
      <c r="D4702" s="351">
        <f t="shared" si="76"/>
        <v>0.40634081902245694</v>
      </c>
      <c r="E4702" s="353">
        <v>-8.3830104321907604E-3</v>
      </c>
    </row>
    <row r="4703" spans="2:5">
      <c r="B4703" s="375">
        <v>39261</v>
      </c>
      <c r="C4703" s="352">
        <v>189.25</v>
      </c>
      <c r="D4703" s="351">
        <f t="shared" si="76"/>
        <v>-0.92013082928887946</v>
      </c>
      <c r="E4703" s="353">
        <v>-8.3835472884463951E-3</v>
      </c>
    </row>
    <row r="4704" spans="2:5">
      <c r="B4704" s="375">
        <v>44579</v>
      </c>
      <c r="C4704" s="352">
        <v>2369.5</v>
      </c>
      <c r="D4704" s="351">
        <f t="shared" si="76"/>
        <v>3.0591006423982869</v>
      </c>
      <c r="E4704" s="353">
        <v>-8.3907011780461511E-3</v>
      </c>
    </row>
    <row r="4705" spans="2:5">
      <c r="B4705" s="375">
        <v>41605</v>
      </c>
      <c r="C4705" s="352">
        <v>583.75</v>
      </c>
      <c r="D4705" s="351">
        <f t="shared" si="76"/>
        <v>-0.49221468336812801</v>
      </c>
      <c r="E4705" s="353">
        <v>-8.408357397655929E-3</v>
      </c>
    </row>
    <row r="4706" spans="2:5">
      <c r="B4706" s="375">
        <v>42941</v>
      </c>
      <c r="C4706" s="352">
        <v>1149.5999999999999</v>
      </c>
      <c r="D4706" s="351">
        <f t="shared" si="76"/>
        <v>5.7326500732064414</v>
      </c>
      <c r="E4706" s="353">
        <v>-8.4098848492689879E-3</v>
      </c>
    </row>
    <row r="4707" spans="2:5">
      <c r="B4707" s="375">
        <v>38670</v>
      </c>
      <c r="C4707" s="352">
        <v>170.75</v>
      </c>
      <c r="D4707" s="351">
        <f t="shared" si="76"/>
        <v>-0.92759000890547472</v>
      </c>
      <c r="E4707" s="353">
        <v>-8.4204413472705499E-3</v>
      </c>
    </row>
    <row r="4708" spans="2:5">
      <c r="B4708" s="375">
        <v>44400</v>
      </c>
      <c r="C4708" s="352">
        <v>2358.1</v>
      </c>
      <c r="D4708" s="351">
        <f t="shared" si="76"/>
        <v>10.469357976653697</v>
      </c>
      <c r="E4708" s="353">
        <v>-8.4309231966024772E-3</v>
      </c>
    </row>
    <row r="4709" spans="2:5">
      <c r="B4709" s="375">
        <v>39121</v>
      </c>
      <c r="C4709" s="352">
        <v>205.6</v>
      </c>
      <c r="D4709" s="351">
        <f t="shared" si="76"/>
        <v>-0.47744313127462196</v>
      </c>
      <c r="E4709" s="353">
        <v>-8.4398360260429222E-3</v>
      </c>
    </row>
    <row r="4710" spans="2:5">
      <c r="B4710" s="375">
        <v>40917</v>
      </c>
      <c r="C4710" s="352">
        <v>393.45</v>
      </c>
      <c r="D4710" s="351">
        <f t="shared" si="76"/>
        <v>-0.1716842105263158</v>
      </c>
      <c r="E4710" s="353">
        <v>-8.4425403225807018E-3</v>
      </c>
    </row>
    <row r="4711" spans="2:5">
      <c r="B4711" s="375">
        <v>41379</v>
      </c>
      <c r="C4711" s="352">
        <v>475</v>
      </c>
      <c r="D4711" s="351">
        <f t="shared" si="76"/>
        <v>2.1167979002624673</v>
      </c>
      <c r="E4711" s="353">
        <v>-8.4542323348293733E-3</v>
      </c>
    </row>
    <row r="4712" spans="2:5">
      <c r="B4712" s="375">
        <v>38099</v>
      </c>
      <c r="C4712" s="352">
        <v>152.4</v>
      </c>
      <c r="D4712" s="351">
        <f t="shared" si="76"/>
        <v>-0.90219797850152406</v>
      </c>
      <c r="E4712" s="353">
        <v>-8.4580351333765971E-3</v>
      </c>
    </row>
    <row r="4713" spans="2:5">
      <c r="B4713" s="375">
        <v>43399</v>
      </c>
      <c r="C4713" s="352">
        <v>1558.25</v>
      </c>
      <c r="D4713" s="351">
        <f t="shared" si="76"/>
        <v>1.5833057029177717</v>
      </c>
      <c r="E4713" s="353">
        <v>-8.4629824059049702E-3</v>
      </c>
    </row>
    <row r="4714" spans="2:5">
      <c r="B4714" s="375">
        <v>41493</v>
      </c>
      <c r="C4714" s="352">
        <v>603.20000000000005</v>
      </c>
      <c r="D4714" s="351">
        <f t="shared" si="76"/>
        <v>1.341614906832298</v>
      </c>
      <c r="E4714" s="353">
        <v>-8.4655214925618092E-3</v>
      </c>
    </row>
    <row r="4715" spans="2:5">
      <c r="B4715" s="375">
        <v>40373</v>
      </c>
      <c r="C4715" s="352">
        <v>257.60000000000002</v>
      </c>
      <c r="D4715" s="351">
        <f t="shared" si="76"/>
        <v>-0.90432861042506174</v>
      </c>
      <c r="E4715" s="353">
        <v>-8.468052347959925E-3</v>
      </c>
    </row>
    <row r="4716" spans="2:5">
      <c r="B4716" s="375">
        <v>45506</v>
      </c>
      <c r="C4716" s="352">
        <v>2692.55</v>
      </c>
      <c r="D4716" s="351">
        <f t="shared" si="76"/>
        <v>11.451098265895954</v>
      </c>
      <c r="E4716" s="353">
        <v>-8.4697390952109142E-3</v>
      </c>
    </row>
    <row r="4717" spans="2:5">
      <c r="B4717" s="375">
        <v>37249</v>
      </c>
      <c r="C4717" s="352">
        <v>216.25</v>
      </c>
      <c r="D4717" s="351">
        <f t="shared" si="76"/>
        <v>-0.91182826388322591</v>
      </c>
      <c r="E4717" s="353">
        <v>-8.482347546996765E-3</v>
      </c>
    </row>
    <row r="4718" spans="2:5">
      <c r="B4718" s="375">
        <v>45324</v>
      </c>
      <c r="C4718" s="352">
        <v>2452.6</v>
      </c>
      <c r="D4718" s="351">
        <f t="shared" si="76"/>
        <v>19.045770331017572</v>
      </c>
      <c r="E4718" s="353">
        <v>-8.4896507115135838E-3</v>
      </c>
    </row>
    <row r="4719" spans="2:5">
      <c r="B4719" s="375">
        <v>38286</v>
      </c>
      <c r="C4719" s="352">
        <v>122.35</v>
      </c>
      <c r="D4719" s="351">
        <f t="shared" si="76"/>
        <v>-0.84642901970628837</v>
      </c>
      <c r="E4719" s="353">
        <v>-8.5089141004863148E-3</v>
      </c>
    </row>
    <row r="4720" spans="2:5">
      <c r="B4720" s="375">
        <v>42321</v>
      </c>
      <c r="C4720" s="352">
        <v>796.7</v>
      </c>
      <c r="D4720" s="351">
        <f t="shared" si="76"/>
        <v>-0.67761906688787277</v>
      </c>
      <c r="E4720" s="353">
        <v>-8.5246717690248396E-3</v>
      </c>
    </row>
    <row r="4721" spans="2:5">
      <c r="B4721" s="375">
        <v>44377</v>
      </c>
      <c r="C4721" s="352">
        <v>2471.3000000000002</v>
      </c>
      <c r="D4721" s="351">
        <f t="shared" si="76"/>
        <v>18.329683222526402</v>
      </c>
      <c r="E4721" s="353">
        <v>-8.5254057090128569E-3</v>
      </c>
    </row>
    <row r="4722" spans="2:5">
      <c r="B4722" s="375">
        <v>38152</v>
      </c>
      <c r="C4722" s="352">
        <v>127.85</v>
      </c>
      <c r="D4722" s="351">
        <f t="shared" si="76"/>
        <v>-0.69006060606060604</v>
      </c>
      <c r="E4722" s="353">
        <v>-8.5304381543233384E-3</v>
      </c>
    </row>
    <row r="4723" spans="2:5">
      <c r="B4723" s="375">
        <v>40996</v>
      </c>
      <c r="C4723" s="352">
        <v>412.5</v>
      </c>
      <c r="D4723" s="351">
        <f t="shared" si="76"/>
        <v>-0.85068143563012433</v>
      </c>
      <c r="E4723" s="353">
        <v>-8.5326282898690337E-3</v>
      </c>
    </row>
    <row r="4724" spans="2:5">
      <c r="B4724" s="375">
        <v>44453</v>
      </c>
      <c r="C4724" s="352">
        <v>2762.55</v>
      </c>
      <c r="D4724" s="351">
        <f t="shared" si="76"/>
        <v>6.1108108108108112</v>
      </c>
      <c r="E4724" s="353">
        <v>-8.5416404974248492E-3</v>
      </c>
    </row>
    <row r="4725" spans="2:5">
      <c r="B4725" s="375">
        <v>40954</v>
      </c>
      <c r="C4725" s="352">
        <v>388.5</v>
      </c>
      <c r="D4725" s="351">
        <f t="shared" si="76"/>
        <v>-0.50641595731165034</v>
      </c>
      <c r="E4725" s="353">
        <v>-8.549189740972369E-3</v>
      </c>
    </row>
    <row r="4726" spans="2:5">
      <c r="B4726" s="375">
        <v>42297</v>
      </c>
      <c r="C4726" s="352">
        <v>787.1</v>
      </c>
      <c r="D4726" s="351">
        <f t="shared" si="76"/>
        <v>-7.4381137178808718E-2</v>
      </c>
      <c r="E4726" s="353">
        <v>-8.5653104925052966E-3</v>
      </c>
    </row>
    <row r="4727" spans="2:5">
      <c r="B4727" s="375">
        <v>42124</v>
      </c>
      <c r="C4727" s="352">
        <v>850.35</v>
      </c>
      <c r="D4727" s="351">
        <f t="shared" si="76"/>
        <v>1.7771064663618554</v>
      </c>
      <c r="E4727" s="353">
        <v>-8.5694298705841464E-3</v>
      </c>
    </row>
    <row r="4728" spans="2:5">
      <c r="B4728" s="375">
        <v>40449</v>
      </c>
      <c r="C4728" s="352">
        <v>306.2</v>
      </c>
      <c r="D4728" s="351">
        <f t="shared" si="76"/>
        <v>-0.85769722319042641</v>
      </c>
      <c r="E4728" s="353">
        <v>-8.5802169337867371E-3</v>
      </c>
    </row>
    <row r="4729" spans="2:5">
      <c r="B4729" s="375">
        <v>44014</v>
      </c>
      <c r="C4729" s="352">
        <v>2151.75</v>
      </c>
      <c r="D4729" s="351">
        <f t="shared" si="76"/>
        <v>3.0549326297936492</v>
      </c>
      <c r="E4729" s="353">
        <v>-8.5928861039440158E-3</v>
      </c>
    </row>
    <row r="4730" spans="2:5">
      <c r="B4730" s="375">
        <v>41250</v>
      </c>
      <c r="C4730" s="352">
        <v>530.65</v>
      </c>
      <c r="D4730" s="351">
        <f t="shared" si="76"/>
        <v>-0.34725382864874843</v>
      </c>
      <c r="E4730" s="353">
        <v>-8.594114899579678E-3</v>
      </c>
    </row>
    <row r="4731" spans="2:5">
      <c r="B4731" s="375">
        <v>41982</v>
      </c>
      <c r="C4731" s="352">
        <v>812.95</v>
      </c>
      <c r="D4731" s="351">
        <f t="shared" si="76"/>
        <v>-0.1294640466884403</v>
      </c>
      <c r="E4731" s="353">
        <v>-8.5975609756097013E-3</v>
      </c>
    </row>
    <row r="4732" spans="2:5">
      <c r="B4732" s="375">
        <v>42032</v>
      </c>
      <c r="C4732" s="352">
        <v>933.85</v>
      </c>
      <c r="D4732" s="351">
        <f t="shared" si="76"/>
        <v>3.0549283543204511</v>
      </c>
      <c r="E4732" s="353">
        <v>-8.5991825468443358E-3</v>
      </c>
    </row>
    <row r="4733" spans="2:5">
      <c r="B4733" s="375">
        <v>39891</v>
      </c>
      <c r="C4733" s="352">
        <v>230.3</v>
      </c>
      <c r="D4733" s="351">
        <f t="shared" si="76"/>
        <v>-0.76024152829108327</v>
      </c>
      <c r="E4733" s="353">
        <v>-8.6095566078346966E-3</v>
      </c>
    </row>
    <row r="4734" spans="2:5">
      <c r="B4734" s="375">
        <v>42075</v>
      </c>
      <c r="C4734" s="352">
        <v>960.55</v>
      </c>
      <c r="D4734" s="351">
        <f t="shared" si="76"/>
        <v>2.8841488071168619</v>
      </c>
      <c r="E4734" s="353">
        <v>-8.6180204355454874E-3</v>
      </c>
    </row>
    <row r="4735" spans="2:5">
      <c r="B4735" s="375">
        <v>38994</v>
      </c>
      <c r="C4735" s="352">
        <v>247.3</v>
      </c>
      <c r="D4735" s="351">
        <f t="shared" si="76"/>
        <v>-0.88739128454988392</v>
      </c>
      <c r="E4735" s="353">
        <v>-8.6189617157746128E-3</v>
      </c>
    </row>
    <row r="4736" spans="2:5">
      <c r="B4736" s="375">
        <v>44243</v>
      </c>
      <c r="C4736" s="352">
        <v>2196.1</v>
      </c>
      <c r="D4736" s="351">
        <f t="shared" si="76"/>
        <v>8.0954648995651279</v>
      </c>
      <c r="E4736" s="353">
        <v>-8.6222462983025962E-3</v>
      </c>
    </row>
    <row r="4737" spans="2:5">
      <c r="B4737" s="375">
        <v>38866</v>
      </c>
      <c r="C4737" s="352">
        <v>241.45</v>
      </c>
      <c r="D4737" s="351">
        <f t="shared" si="76"/>
        <v>-0.81129347401328644</v>
      </c>
      <c r="E4737" s="353">
        <v>-8.6224594539109946E-3</v>
      </c>
    </row>
    <row r="4738" spans="2:5">
      <c r="B4738" s="375">
        <v>43052</v>
      </c>
      <c r="C4738" s="352">
        <v>1279.5</v>
      </c>
      <c r="D4738" s="351">
        <f t="shared" si="76"/>
        <v>-0.54079710014894034</v>
      </c>
      <c r="E4738" s="353">
        <v>-8.6390578390734048E-3</v>
      </c>
    </row>
    <row r="4739" spans="2:5">
      <c r="B4739" s="375">
        <v>44452</v>
      </c>
      <c r="C4739" s="352">
        <v>2786.35</v>
      </c>
      <c r="D4739" s="351">
        <f t="shared" si="76"/>
        <v>11.164811176598993</v>
      </c>
      <c r="E4739" s="353">
        <v>-8.6456869407433093E-3</v>
      </c>
    </row>
    <row r="4740" spans="2:5">
      <c r="B4740" s="375">
        <v>40214</v>
      </c>
      <c r="C4740" s="352">
        <v>229.05</v>
      </c>
      <c r="D4740" s="351">
        <f t="shared" si="76"/>
        <v>-0.67473729054245957</v>
      </c>
      <c r="E4740" s="353">
        <v>-8.6561350357065563E-3</v>
      </c>
    </row>
    <row r="4741" spans="2:5">
      <c r="B4741" s="375">
        <v>41873</v>
      </c>
      <c r="C4741" s="352">
        <v>704.2</v>
      </c>
      <c r="D4741" s="351">
        <f t="shared" si="76"/>
        <v>-0.56196933412123284</v>
      </c>
      <c r="E4741" s="353">
        <v>-8.657703948757622E-3</v>
      </c>
    </row>
    <row r="4742" spans="2:5">
      <c r="B4742" s="375">
        <v>43405</v>
      </c>
      <c r="C4742" s="352">
        <v>1607.65</v>
      </c>
      <c r="D4742" s="351">
        <f t="shared" si="76"/>
        <v>-8.4403565224819788E-2</v>
      </c>
      <c r="E4742" s="353">
        <v>-8.663747918850561E-3</v>
      </c>
    </row>
    <row r="4743" spans="2:5">
      <c r="B4743" s="375">
        <v>43341</v>
      </c>
      <c r="C4743" s="352">
        <v>1755.85</v>
      </c>
      <c r="D4743" s="351">
        <f t="shared" si="76"/>
        <v>-0.34812793525273344</v>
      </c>
      <c r="E4743" s="353">
        <v>-8.6664408310750535E-3</v>
      </c>
    </row>
    <row r="4744" spans="2:5">
      <c r="B4744" s="375">
        <v>45586</v>
      </c>
      <c r="C4744" s="352">
        <v>2693.55</v>
      </c>
      <c r="D4744" s="351">
        <f t="shared" si="76"/>
        <v>10.488803582853489</v>
      </c>
      <c r="E4744" s="353">
        <v>-8.6673291376834598E-3</v>
      </c>
    </row>
    <row r="4745" spans="2:5">
      <c r="B4745" s="375">
        <v>38960</v>
      </c>
      <c r="C4745" s="352">
        <v>234.45</v>
      </c>
      <c r="D4745" s="351">
        <f t="shared" ref="D4745:D4808" si="77">(C4745-C4746)/C4746</f>
        <v>-0.21113728129205922</v>
      </c>
      <c r="E4745" s="353">
        <v>-8.6680761099366226E-3</v>
      </c>
    </row>
    <row r="4746" spans="2:5">
      <c r="B4746" s="375">
        <v>40507</v>
      </c>
      <c r="C4746" s="352">
        <v>297.2</v>
      </c>
      <c r="D4746" s="351">
        <f t="shared" si="77"/>
        <v>-6.8922305764411024E-2</v>
      </c>
      <c r="E4746" s="353">
        <v>-8.6724482988659868E-3</v>
      </c>
    </row>
    <row r="4747" spans="2:5">
      <c r="B4747" s="375">
        <v>40759</v>
      </c>
      <c r="C4747" s="352">
        <v>319.2</v>
      </c>
      <c r="D4747" s="351">
        <f t="shared" si="77"/>
        <v>-0.64543182449319625</v>
      </c>
      <c r="E4747" s="353">
        <v>-8.6956521739130783E-3</v>
      </c>
    </row>
    <row r="4748" spans="2:5">
      <c r="B4748" s="375">
        <v>42055</v>
      </c>
      <c r="C4748" s="352">
        <v>900.25</v>
      </c>
      <c r="D4748" s="351">
        <f t="shared" si="77"/>
        <v>0.59647100549742871</v>
      </c>
      <c r="E4748" s="353">
        <v>-8.6990034685899657E-3</v>
      </c>
    </row>
    <row r="4749" spans="2:5">
      <c r="B4749" s="375">
        <v>41192</v>
      </c>
      <c r="C4749" s="352">
        <v>563.9</v>
      </c>
      <c r="D4749" s="351">
        <f t="shared" si="77"/>
        <v>1.4160239931448158</v>
      </c>
      <c r="E4749" s="353">
        <v>-8.7017667223346137E-3</v>
      </c>
    </row>
    <row r="4750" spans="2:5">
      <c r="B4750" s="375">
        <v>39889</v>
      </c>
      <c r="C4750" s="352">
        <v>233.4</v>
      </c>
      <c r="D4750" s="351">
        <f t="shared" si="77"/>
        <v>-0.7050050556117291</v>
      </c>
      <c r="E4750" s="353">
        <v>-8.706731790188927E-3</v>
      </c>
    </row>
    <row r="4751" spans="2:5">
      <c r="B4751" s="375">
        <v>42331</v>
      </c>
      <c r="C4751" s="352">
        <v>791.2</v>
      </c>
      <c r="D4751" s="351">
        <f t="shared" si="77"/>
        <v>-0.28333333333333327</v>
      </c>
      <c r="E4751" s="353">
        <v>-8.7076364091961816E-3</v>
      </c>
    </row>
    <row r="4752" spans="2:5">
      <c r="B4752" s="375">
        <v>42901</v>
      </c>
      <c r="C4752" s="352">
        <v>1104</v>
      </c>
      <c r="D4752" s="351">
        <f t="shared" si="77"/>
        <v>-0.48751276575991082</v>
      </c>
      <c r="E4752" s="353">
        <v>-8.7097063841250297E-3</v>
      </c>
    </row>
    <row r="4753" spans="2:5">
      <c r="B4753" s="375">
        <v>44008</v>
      </c>
      <c r="C4753" s="352">
        <v>2154.1999999999998</v>
      </c>
      <c r="D4753" s="351">
        <f t="shared" si="77"/>
        <v>9.0172053010927673</v>
      </c>
      <c r="E4753" s="353">
        <v>-8.720060741320328E-3</v>
      </c>
    </row>
    <row r="4754" spans="2:5">
      <c r="B4754" s="375">
        <v>37237</v>
      </c>
      <c r="C4754" s="352">
        <v>215.05</v>
      </c>
      <c r="D4754" s="351">
        <f t="shared" si="77"/>
        <v>0.58357879234167886</v>
      </c>
      <c r="E4754" s="353">
        <v>-8.7577782899284501E-3</v>
      </c>
    </row>
    <row r="4755" spans="2:5">
      <c r="B4755" s="375">
        <v>38301</v>
      </c>
      <c r="C4755" s="352">
        <v>135.80000000000001</v>
      </c>
      <c r="D4755" s="351">
        <f t="shared" si="77"/>
        <v>-0.94495003749721296</v>
      </c>
      <c r="E4755" s="353">
        <v>-8.7591240875911584E-3</v>
      </c>
    </row>
    <row r="4756" spans="2:5">
      <c r="B4756" s="375">
        <v>45189</v>
      </c>
      <c r="C4756" s="352">
        <v>2466.85</v>
      </c>
      <c r="D4756" s="351">
        <f t="shared" si="77"/>
        <v>14.037183785431269</v>
      </c>
      <c r="E4756" s="353">
        <v>-8.7597693528620665E-3</v>
      </c>
    </row>
    <row r="4757" spans="2:5">
      <c r="B4757" s="375">
        <v>38559</v>
      </c>
      <c r="C4757" s="352">
        <v>164.05</v>
      </c>
      <c r="D4757" s="351">
        <f t="shared" si="77"/>
        <v>-0.3824581215885563</v>
      </c>
      <c r="E4757" s="353">
        <v>-8.7613293051358836E-3</v>
      </c>
    </row>
    <row r="4758" spans="2:5">
      <c r="B4758" s="375">
        <v>40416</v>
      </c>
      <c r="C4758" s="352">
        <v>265.64999999999998</v>
      </c>
      <c r="D4758" s="351">
        <f t="shared" si="77"/>
        <v>-0.89348649786491852</v>
      </c>
      <c r="E4758" s="353">
        <v>-8.7686567164179958E-3</v>
      </c>
    </row>
    <row r="4759" spans="2:5">
      <c r="B4759" s="375">
        <v>44979</v>
      </c>
      <c r="C4759" s="352">
        <v>2494.0500000000002</v>
      </c>
      <c r="D4759" s="351">
        <f t="shared" si="77"/>
        <v>2.3238488705270877</v>
      </c>
      <c r="E4759" s="353">
        <v>-8.7832601394988007E-3</v>
      </c>
    </row>
    <row r="4760" spans="2:5">
      <c r="B4760" s="375">
        <v>41999</v>
      </c>
      <c r="C4760" s="352">
        <v>750.35</v>
      </c>
      <c r="D4760" s="351">
        <f t="shared" si="77"/>
        <v>-0.55205659363620074</v>
      </c>
      <c r="E4760" s="353">
        <v>-8.7846763540290317E-3</v>
      </c>
    </row>
    <row r="4761" spans="2:5">
      <c r="B4761" s="375">
        <v>43426</v>
      </c>
      <c r="C4761" s="352">
        <v>1675.1</v>
      </c>
      <c r="D4761" s="351">
        <f t="shared" si="77"/>
        <v>0.53947247495634598</v>
      </c>
      <c r="E4761" s="353">
        <v>-8.7872422261014438E-3</v>
      </c>
    </row>
    <row r="4762" spans="2:5">
      <c r="B4762" s="375">
        <v>42920</v>
      </c>
      <c r="C4762" s="352">
        <v>1088.0999999999999</v>
      </c>
      <c r="D4762" s="351">
        <f t="shared" si="77"/>
        <v>3.7103896103896101</v>
      </c>
      <c r="E4762" s="353">
        <v>-8.790708266909671E-3</v>
      </c>
    </row>
    <row r="4763" spans="2:5">
      <c r="B4763" s="375">
        <v>39959</v>
      </c>
      <c r="C4763" s="352">
        <v>231</v>
      </c>
      <c r="D4763" s="351">
        <f t="shared" si="77"/>
        <v>-0.16289182822975173</v>
      </c>
      <c r="E4763" s="353">
        <v>-8.7963956232568596E-3</v>
      </c>
    </row>
    <row r="4764" spans="2:5">
      <c r="B4764" s="375">
        <v>36725</v>
      </c>
      <c r="C4764" s="352">
        <v>275.95</v>
      </c>
      <c r="D4764" s="351">
        <f t="shared" si="77"/>
        <v>9.8789519789758709E-2</v>
      </c>
      <c r="E4764" s="353">
        <v>-8.8002873563217988E-3</v>
      </c>
    </row>
    <row r="4765" spans="2:5">
      <c r="B4765" s="375">
        <v>36697</v>
      </c>
      <c r="C4765" s="352">
        <v>251.14</v>
      </c>
      <c r="D4765" s="351">
        <f t="shared" si="77"/>
        <v>-0.68985489348564377</v>
      </c>
      <c r="E4765" s="353">
        <v>-8.8013576982279591E-3</v>
      </c>
    </row>
    <row r="4766" spans="2:5">
      <c r="B4766" s="375">
        <v>42723</v>
      </c>
      <c r="C4766" s="352">
        <v>809.75</v>
      </c>
      <c r="D4766" s="351">
        <f t="shared" si="77"/>
        <v>2.6924304605563156</v>
      </c>
      <c r="E4766" s="353">
        <v>-8.8132688659037211E-3</v>
      </c>
    </row>
    <row r="4767" spans="2:5">
      <c r="B4767" s="375">
        <v>39370</v>
      </c>
      <c r="C4767" s="352">
        <v>219.3</v>
      </c>
      <c r="D4767" s="351">
        <f t="shared" si="77"/>
        <v>6.8446269678305123E-4</v>
      </c>
      <c r="E4767" s="353">
        <v>-8.8135593220338461E-3</v>
      </c>
    </row>
    <row r="4768" spans="2:5">
      <c r="B4768" s="375">
        <v>37131</v>
      </c>
      <c r="C4768" s="352">
        <v>219.15</v>
      </c>
      <c r="D4768" s="351">
        <f t="shared" si="77"/>
        <v>0.30097951914514703</v>
      </c>
      <c r="E4768" s="353">
        <v>-8.8195386702848884E-3</v>
      </c>
    </row>
    <row r="4769" spans="2:5">
      <c r="B4769" s="375">
        <v>37832</v>
      </c>
      <c r="C4769" s="352">
        <v>168.45</v>
      </c>
      <c r="D4769" s="351">
        <f t="shared" si="77"/>
        <v>-0.91611682394243454</v>
      </c>
      <c r="E4769" s="353">
        <v>-8.8261253309797009E-3</v>
      </c>
    </row>
    <row r="4770" spans="2:5">
      <c r="B4770" s="375">
        <v>43808</v>
      </c>
      <c r="C4770" s="352">
        <v>2008.15</v>
      </c>
      <c r="D4770" s="351">
        <f t="shared" si="77"/>
        <v>-0.19880707773943218</v>
      </c>
      <c r="E4770" s="353">
        <v>-8.8349251005650723E-3</v>
      </c>
    </row>
    <row r="4771" spans="2:5">
      <c r="B4771" s="375">
        <v>45250</v>
      </c>
      <c r="C4771" s="352">
        <v>2506.4499999999998</v>
      </c>
      <c r="D4771" s="351">
        <f t="shared" si="77"/>
        <v>12.566711772665764</v>
      </c>
      <c r="E4771" s="353">
        <v>-8.838184118949842E-3</v>
      </c>
    </row>
    <row r="4772" spans="2:5">
      <c r="B4772" s="375">
        <v>36843</v>
      </c>
      <c r="C4772" s="352">
        <v>184.75</v>
      </c>
      <c r="D4772" s="351">
        <f t="shared" si="77"/>
        <v>-0.38864990072799466</v>
      </c>
      <c r="E4772" s="353">
        <v>-8.8519313304721327E-3</v>
      </c>
    </row>
    <row r="4773" spans="2:5">
      <c r="B4773" s="375">
        <v>40556</v>
      </c>
      <c r="C4773" s="352">
        <v>302.2</v>
      </c>
      <c r="D4773" s="351">
        <f t="shared" si="77"/>
        <v>0.35031277926720272</v>
      </c>
      <c r="E4773" s="353">
        <v>-8.8553624139061614E-3</v>
      </c>
    </row>
    <row r="4774" spans="2:5">
      <c r="B4774" s="375">
        <v>39517</v>
      </c>
      <c r="C4774" s="352">
        <v>223.8</v>
      </c>
      <c r="D4774" s="351">
        <f t="shared" si="77"/>
        <v>0.29326784166425884</v>
      </c>
      <c r="E4774" s="353">
        <v>-8.8573959255978732E-3</v>
      </c>
    </row>
    <row r="4775" spans="2:5">
      <c r="B4775" s="375">
        <v>38043</v>
      </c>
      <c r="C4775" s="352">
        <v>173.05</v>
      </c>
      <c r="D4775" s="351">
        <f t="shared" si="77"/>
        <v>-0.91958456283835588</v>
      </c>
      <c r="E4775" s="353">
        <v>-8.8774341351659965E-3</v>
      </c>
    </row>
    <row r="4776" spans="2:5">
      <c r="B4776" s="375">
        <v>44071</v>
      </c>
      <c r="C4776" s="352">
        <v>2151.9499999999998</v>
      </c>
      <c r="D4776" s="351">
        <f t="shared" si="77"/>
        <v>4.6787175089061881</v>
      </c>
      <c r="E4776" s="353">
        <v>-8.8888888888889721E-3</v>
      </c>
    </row>
    <row r="4777" spans="2:5">
      <c r="B4777" s="375">
        <v>40939</v>
      </c>
      <c r="C4777" s="352">
        <v>378.95</v>
      </c>
      <c r="D4777" s="351">
        <f t="shared" si="77"/>
        <v>0.83822459374242042</v>
      </c>
      <c r="E4777" s="353">
        <v>-8.8923760952008216E-3</v>
      </c>
    </row>
    <row r="4778" spans="2:5">
      <c r="B4778" s="375">
        <v>36949</v>
      </c>
      <c r="C4778" s="352">
        <v>206.15</v>
      </c>
      <c r="D4778" s="351">
        <f t="shared" si="77"/>
        <v>-0.62999192318047204</v>
      </c>
      <c r="E4778" s="353">
        <v>-8.8942307692307411E-3</v>
      </c>
    </row>
    <row r="4779" spans="2:5">
      <c r="B4779" s="375">
        <v>41764</v>
      </c>
      <c r="C4779" s="352">
        <v>557.15</v>
      </c>
      <c r="D4779" s="351">
        <f t="shared" si="77"/>
        <v>1.6317902692489372</v>
      </c>
      <c r="E4779" s="353">
        <v>-8.8944231966556972E-3</v>
      </c>
    </row>
    <row r="4780" spans="2:5">
      <c r="B4780" s="375">
        <v>39189</v>
      </c>
      <c r="C4780" s="352">
        <v>211.7</v>
      </c>
      <c r="D4780" s="351">
        <f t="shared" si="77"/>
        <v>-0.54760123944865902</v>
      </c>
      <c r="E4780" s="353">
        <v>-8.895131086142349E-3</v>
      </c>
    </row>
    <row r="4781" spans="2:5">
      <c r="B4781" s="375">
        <v>41374</v>
      </c>
      <c r="C4781" s="352">
        <v>467.95</v>
      </c>
      <c r="D4781" s="351">
        <f t="shared" si="77"/>
        <v>1.8029350104821804</v>
      </c>
      <c r="E4781" s="353">
        <v>-8.8954781319495694E-3</v>
      </c>
    </row>
    <row r="4782" spans="2:5">
      <c r="B4782" s="375">
        <v>37837</v>
      </c>
      <c r="C4782" s="352">
        <v>166.95</v>
      </c>
      <c r="D4782" s="351">
        <f t="shared" si="77"/>
        <v>-0.24763406940063099</v>
      </c>
      <c r="E4782" s="353">
        <v>-8.9047195013357092E-3</v>
      </c>
    </row>
    <row r="4783" spans="2:5">
      <c r="B4783" s="375">
        <v>39360</v>
      </c>
      <c r="C4783" s="352">
        <v>221.9</v>
      </c>
      <c r="D4783" s="351">
        <f t="shared" si="77"/>
        <v>-0.81375634730790214</v>
      </c>
      <c r="E4783" s="353">
        <v>-8.9325591782045549E-3</v>
      </c>
    </row>
    <row r="4784" spans="2:5">
      <c r="B4784" s="375">
        <v>42968</v>
      </c>
      <c r="C4784" s="352">
        <v>1191.45</v>
      </c>
      <c r="D4784" s="351">
        <f t="shared" si="77"/>
        <v>1.2631778896381423</v>
      </c>
      <c r="E4784" s="353">
        <v>-8.9419397770753618E-3</v>
      </c>
    </row>
    <row r="4785" spans="2:5">
      <c r="B4785" s="375">
        <v>41158</v>
      </c>
      <c r="C4785" s="352">
        <v>526.45000000000005</v>
      </c>
      <c r="D4785" s="351">
        <f t="shared" si="77"/>
        <v>-4.9986465758368549E-2</v>
      </c>
      <c r="E4785" s="353">
        <v>-8.9420180722891551E-3</v>
      </c>
    </row>
    <row r="4786" spans="2:5">
      <c r="B4786" s="375">
        <v>41648</v>
      </c>
      <c r="C4786" s="352">
        <v>554.15</v>
      </c>
      <c r="D4786" s="351">
        <f t="shared" si="77"/>
        <v>-0.74313393746958067</v>
      </c>
      <c r="E4786" s="353">
        <v>-8.9421443262094249E-3</v>
      </c>
    </row>
    <row r="4787" spans="2:5">
      <c r="B4787" s="375">
        <v>45720</v>
      </c>
      <c r="C4787" s="352">
        <v>2157.35</v>
      </c>
      <c r="D4787" s="351">
        <f t="shared" si="77"/>
        <v>1.7284052105729097</v>
      </c>
      <c r="E4787" s="353">
        <v>-8.9578978799641686E-3</v>
      </c>
    </row>
    <row r="4788" spans="2:5">
      <c r="B4788" s="375">
        <v>42268</v>
      </c>
      <c r="C4788" s="352">
        <v>790.7</v>
      </c>
      <c r="D4788" s="351">
        <f t="shared" si="77"/>
        <v>-0.52164312290147918</v>
      </c>
      <c r="E4788" s="353">
        <v>-8.96158425769252E-3</v>
      </c>
    </row>
    <row r="4789" spans="2:5">
      <c r="B4789" s="375">
        <v>43306</v>
      </c>
      <c r="C4789" s="352">
        <v>1652.95</v>
      </c>
      <c r="D4789" s="351">
        <f t="shared" si="77"/>
        <v>5.3623941493456506</v>
      </c>
      <c r="E4789" s="353">
        <v>-8.963367108339856E-3</v>
      </c>
    </row>
    <row r="4790" spans="2:5">
      <c r="B4790" s="375">
        <v>40372</v>
      </c>
      <c r="C4790" s="352">
        <v>259.8</v>
      </c>
      <c r="D4790" s="351">
        <f t="shared" si="77"/>
        <v>-0.89241567799242183</v>
      </c>
      <c r="E4790" s="353">
        <v>-8.9643333969100358E-3</v>
      </c>
    </row>
    <row r="4791" spans="2:5">
      <c r="B4791" s="375">
        <v>44391</v>
      </c>
      <c r="C4791" s="352">
        <v>2414.85</v>
      </c>
      <c r="D4791" s="351">
        <f t="shared" si="77"/>
        <v>3.1083879507269152E-2</v>
      </c>
      <c r="E4791" s="353">
        <v>-8.9670455944514758E-3</v>
      </c>
    </row>
    <row r="4792" spans="2:5">
      <c r="B4792" s="375">
        <v>44351</v>
      </c>
      <c r="C4792" s="352">
        <v>2342.0500000000002</v>
      </c>
      <c r="D4792" s="351">
        <f t="shared" si="77"/>
        <v>0.14933137038400204</v>
      </c>
      <c r="E4792" s="353">
        <v>-8.9706971331851553E-3</v>
      </c>
    </row>
    <row r="4793" spans="2:5">
      <c r="B4793" s="375">
        <v>43788</v>
      </c>
      <c r="C4793" s="352">
        <v>2037.75</v>
      </c>
      <c r="D4793" s="351">
        <f t="shared" si="77"/>
        <v>1.210860366713681</v>
      </c>
      <c r="E4793" s="353">
        <v>-8.9728625620074994E-3</v>
      </c>
    </row>
    <row r="4794" spans="2:5">
      <c r="B4794" s="375">
        <v>42605</v>
      </c>
      <c r="C4794" s="352">
        <v>921.7</v>
      </c>
      <c r="D4794" s="351">
        <f t="shared" si="77"/>
        <v>2.7135374697824335</v>
      </c>
      <c r="E4794" s="353">
        <v>-8.9780119348421162E-3</v>
      </c>
    </row>
    <row r="4795" spans="2:5">
      <c r="B4795" s="375">
        <v>39573</v>
      </c>
      <c r="C4795" s="352">
        <v>248.2</v>
      </c>
      <c r="D4795" s="351">
        <f t="shared" si="77"/>
        <v>-0.86308095435112397</v>
      </c>
      <c r="E4795" s="353">
        <v>-8.9838291076063097E-3</v>
      </c>
    </row>
    <row r="4796" spans="2:5">
      <c r="B4796" s="375">
        <v>43727</v>
      </c>
      <c r="C4796" s="352">
        <v>1812.75</v>
      </c>
      <c r="D4796" s="351">
        <f t="shared" si="77"/>
        <v>9.6132903981264626</v>
      </c>
      <c r="E4796" s="353">
        <v>-8.9930024054231603E-3</v>
      </c>
    </row>
    <row r="4797" spans="2:5">
      <c r="B4797" s="375">
        <v>37651</v>
      </c>
      <c r="C4797" s="352">
        <v>170.8</v>
      </c>
      <c r="D4797" s="351">
        <f t="shared" si="77"/>
        <v>-0.91579777662747419</v>
      </c>
      <c r="E4797" s="353">
        <v>-8.9933275311864409E-3</v>
      </c>
    </row>
    <row r="4798" spans="2:5">
      <c r="B4798" s="375">
        <v>43802</v>
      </c>
      <c r="C4798" s="352">
        <v>2028.45</v>
      </c>
      <c r="D4798" s="351">
        <f t="shared" si="77"/>
        <v>0.11163173037402387</v>
      </c>
      <c r="E4798" s="353">
        <v>-9.0136303678733914E-3</v>
      </c>
    </row>
    <row r="4799" spans="2:5">
      <c r="B4799" s="375">
        <v>43690</v>
      </c>
      <c r="C4799" s="352">
        <v>1824.75</v>
      </c>
      <c r="D4799" s="351">
        <f t="shared" si="77"/>
        <v>7.1063971568191917</v>
      </c>
      <c r="E4799" s="353">
        <v>-9.0151247725852833E-3</v>
      </c>
    </row>
    <row r="4800" spans="2:5">
      <c r="B4800" s="375">
        <v>39945</v>
      </c>
      <c r="C4800" s="352">
        <v>225.1</v>
      </c>
      <c r="D4800" s="351">
        <f t="shared" si="77"/>
        <v>-0.88700082829246263</v>
      </c>
      <c r="E4800" s="353">
        <v>-9.024873431653143E-3</v>
      </c>
    </row>
    <row r="4801" spans="2:5">
      <c r="B4801" s="375">
        <v>43958</v>
      </c>
      <c r="C4801" s="352">
        <v>1992.05</v>
      </c>
      <c r="D4801" s="351">
        <f t="shared" si="77"/>
        <v>4.263011889035667</v>
      </c>
      <c r="E4801" s="353">
        <v>-9.0289523430504871E-3</v>
      </c>
    </row>
    <row r="4802" spans="2:5">
      <c r="B4802" s="375">
        <v>40961</v>
      </c>
      <c r="C4802" s="352">
        <v>378.5</v>
      </c>
      <c r="D4802" s="351">
        <f t="shared" si="77"/>
        <v>-0.84466378019001498</v>
      </c>
      <c r="E4802" s="353">
        <v>-9.0325958895143051E-3</v>
      </c>
    </row>
    <row r="4803" spans="2:5">
      <c r="B4803" s="375">
        <v>44305</v>
      </c>
      <c r="C4803" s="352">
        <v>2436.65</v>
      </c>
      <c r="D4803" s="351">
        <f t="shared" si="77"/>
        <v>12.093229446534123</v>
      </c>
      <c r="E4803" s="353">
        <v>-9.0487616413843577E-3</v>
      </c>
    </row>
    <row r="4804" spans="2:5">
      <c r="B4804" s="375">
        <v>36865</v>
      </c>
      <c r="C4804" s="352">
        <v>186.1</v>
      </c>
      <c r="D4804" s="351">
        <f t="shared" si="77"/>
        <v>-0.84609659278862059</v>
      </c>
      <c r="E4804" s="353">
        <v>-9.0521831735890148E-3</v>
      </c>
    </row>
    <row r="4805" spans="2:5">
      <c r="B4805" s="375">
        <v>43018</v>
      </c>
      <c r="C4805" s="352">
        <v>1209.2</v>
      </c>
      <c r="D4805" s="351">
        <f t="shared" si="77"/>
        <v>1.8732327432576927</v>
      </c>
      <c r="E4805" s="353">
        <v>-9.0555214095471865E-3</v>
      </c>
    </row>
    <row r="4806" spans="2:5">
      <c r="B4806" s="375">
        <v>41054</v>
      </c>
      <c r="C4806" s="352">
        <v>420.85</v>
      </c>
      <c r="D4806" s="351">
        <f t="shared" si="77"/>
        <v>0.79123217705894888</v>
      </c>
      <c r="E4806" s="353">
        <v>-9.0652225100069841E-3</v>
      </c>
    </row>
    <row r="4807" spans="2:5">
      <c r="B4807" s="375">
        <v>39601</v>
      </c>
      <c r="C4807" s="352">
        <v>234.95</v>
      </c>
      <c r="D4807" s="351">
        <f t="shared" si="77"/>
        <v>-0.89880260154197367</v>
      </c>
      <c r="E4807" s="353">
        <v>-9.0679038380430434E-3</v>
      </c>
    </row>
    <row r="4808" spans="2:5">
      <c r="B4808" s="375">
        <v>45680</v>
      </c>
      <c r="C4808" s="352">
        <v>2321.6999999999998</v>
      </c>
      <c r="D4808" s="351">
        <f t="shared" si="77"/>
        <v>0.47733129712704009</v>
      </c>
      <c r="E4808" s="353">
        <v>-9.0697624789261404E-3</v>
      </c>
    </row>
    <row r="4809" spans="2:5">
      <c r="B4809" s="375">
        <v>43398</v>
      </c>
      <c r="C4809" s="352">
        <v>1571.55</v>
      </c>
      <c r="D4809" s="351">
        <f t="shared" ref="D4809:D4872" si="78">(C4809-C4810)/C4810</f>
        <v>6.7973207640783917</v>
      </c>
      <c r="E4809" s="353">
        <v>-9.0797313912797314E-3</v>
      </c>
    </row>
    <row r="4810" spans="2:5">
      <c r="B4810" s="375">
        <v>39234</v>
      </c>
      <c r="C4810" s="352">
        <v>201.55</v>
      </c>
      <c r="D4810" s="351">
        <f t="shared" si="78"/>
        <v>-0.13941076003415875</v>
      </c>
      <c r="E4810" s="353">
        <v>-9.0953785644050846E-3</v>
      </c>
    </row>
    <row r="4811" spans="2:5">
      <c r="B4811" s="375">
        <v>39617</v>
      </c>
      <c r="C4811" s="352">
        <v>234.2</v>
      </c>
      <c r="D4811" s="351">
        <f t="shared" si="78"/>
        <v>-0.87953914206357364</v>
      </c>
      <c r="E4811" s="353">
        <v>-9.0966786545377855E-3</v>
      </c>
    </row>
    <row r="4812" spans="2:5">
      <c r="B4812" s="375">
        <v>43742</v>
      </c>
      <c r="C4812" s="352">
        <v>1944.2</v>
      </c>
      <c r="D4812" s="351">
        <f t="shared" si="78"/>
        <v>13.89808429118774</v>
      </c>
      <c r="E4812" s="353">
        <v>-9.0976274814606704E-3</v>
      </c>
    </row>
    <row r="4813" spans="2:5">
      <c r="B4813" s="375">
        <v>38490</v>
      </c>
      <c r="C4813" s="352">
        <v>130.5</v>
      </c>
      <c r="D4813" s="351">
        <f t="shared" si="78"/>
        <v>-0.94942350547427579</v>
      </c>
      <c r="E4813" s="353">
        <v>-9.1116173120728075E-3</v>
      </c>
    </row>
    <row r="4814" spans="2:5">
      <c r="B4814" s="375">
        <v>45131</v>
      </c>
      <c r="C4814" s="352">
        <v>2580.25</v>
      </c>
      <c r="D4814" s="351">
        <f t="shared" si="78"/>
        <v>0.16424139875916527</v>
      </c>
      <c r="E4814" s="353">
        <v>-9.1205837173579107E-3</v>
      </c>
    </row>
    <row r="4815" spans="2:5">
      <c r="B4815" s="375">
        <v>44236</v>
      </c>
      <c r="C4815" s="352">
        <v>2216.25</v>
      </c>
      <c r="D4815" s="351">
        <f t="shared" si="78"/>
        <v>0.21123104249214372</v>
      </c>
      <c r="E4815" s="353">
        <v>-9.1207833143317416E-3</v>
      </c>
    </row>
    <row r="4816" spans="2:5">
      <c r="B4816" s="375">
        <v>43713</v>
      </c>
      <c r="C4816" s="352">
        <v>1829.75</v>
      </c>
      <c r="D4816" s="351">
        <f t="shared" si="78"/>
        <v>10.239250614250613</v>
      </c>
      <c r="E4816" s="353">
        <v>-9.1248781544459607E-3</v>
      </c>
    </row>
    <row r="4817" spans="2:5">
      <c r="B4817" s="375">
        <v>38538</v>
      </c>
      <c r="C4817" s="352">
        <v>162.80000000000001</v>
      </c>
      <c r="D4817" s="351">
        <f t="shared" si="78"/>
        <v>-0.45414920368818101</v>
      </c>
      <c r="E4817" s="353">
        <v>-9.1296409007912346E-3</v>
      </c>
    </row>
    <row r="4818" spans="2:5">
      <c r="B4818" s="375">
        <v>40526</v>
      </c>
      <c r="C4818" s="352">
        <v>298.25</v>
      </c>
      <c r="D4818" s="351">
        <f t="shared" si="78"/>
        <v>-0.87572139925412007</v>
      </c>
      <c r="E4818" s="353">
        <v>-9.1362126245847185E-3</v>
      </c>
    </row>
    <row r="4819" spans="2:5">
      <c r="B4819" s="375">
        <v>45356</v>
      </c>
      <c r="C4819" s="352">
        <v>2399.85</v>
      </c>
      <c r="D4819" s="351">
        <f t="shared" si="78"/>
        <v>5.1542505449416591</v>
      </c>
      <c r="E4819" s="353">
        <v>-9.145334434351813E-3</v>
      </c>
    </row>
    <row r="4820" spans="2:5">
      <c r="B4820" s="375">
        <v>40935</v>
      </c>
      <c r="C4820" s="352">
        <v>389.95</v>
      </c>
      <c r="D4820" s="351">
        <f t="shared" si="78"/>
        <v>-0.78149165079009297</v>
      </c>
      <c r="E4820" s="353">
        <v>-9.1475034938381973E-3</v>
      </c>
    </row>
    <row r="4821" spans="2:5">
      <c r="B4821" s="375">
        <v>43467</v>
      </c>
      <c r="C4821" s="352">
        <v>1784.6</v>
      </c>
      <c r="D4821" s="351">
        <f t="shared" si="78"/>
        <v>-0.17496128152377441</v>
      </c>
      <c r="E4821" s="353">
        <v>-9.161068236077952E-3</v>
      </c>
    </row>
    <row r="4822" spans="2:5">
      <c r="B4822" s="375">
        <v>44662</v>
      </c>
      <c r="C4822" s="352">
        <v>2163.0500000000002</v>
      </c>
      <c r="D4822" s="351">
        <f t="shared" si="78"/>
        <v>6.5485953585761649</v>
      </c>
      <c r="E4822" s="353">
        <v>-9.1614942397104954E-3</v>
      </c>
    </row>
    <row r="4823" spans="2:5">
      <c r="B4823" s="375">
        <v>40102</v>
      </c>
      <c r="C4823" s="352">
        <v>286.55</v>
      </c>
      <c r="D4823" s="351">
        <f t="shared" si="78"/>
        <v>-0.13100833965125092</v>
      </c>
      <c r="E4823" s="353">
        <v>-9.1632088520054548E-3</v>
      </c>
    </row>
    <row r="4824" spans="2:5">
      <c r="B4824" s="375">
        <v>40730</v>
      </c>
      <c r="C4824" s="352">
        <v>329.75</v>
      </c>
      <c r="D4824" s="351">
        <f t="shared" si="78"/>
        <v>-0.87419404066994777</v>
      </c>
      <c r="E4824" s="353">
        <v>-9.1646634615384949E-3</v>
      </c>
    </row>
    <row r="4825" spans="2:5">
      <c r="B4825" s="375">
        <v>44918</v>
      </c>
      <c r="C4825" s="352">
        <v>2621.1</v>
      </c>
      <c r="D4825" s="351">
        <f t="shared" si="78"/>
        <v>5.2221958456973292</v>
      </c>
      <c r="E4825" s="353">
        <v>-9.1670289375696979E-3</v>
      </c>
    </row>
    <row r="4826" spans="2:5">
      <c r="B4826" s="375">
        <v>41015</v>
      </c>
      <c r="C4826" s="352">
        <v>421.25</v>
      </c>
      <c r="D4826" s="351">
        <f t="shared" si="78"/>
        <v>0.65280338996351073</v>
      </c>
      <c r="E4826" s="353">
        <v>-9.1732329765964425E-3</v>
      </c>
    </row>
    <row r="4827" spans="2:5">
      <c r="B4827" s="375">
        <v>36676</v>
      </c>
      <c r="C4827" s="352">
        <v>254.87</v>
      </c>
      <c r="D4827" s="351">
        <f t="shared" si="78"/>
        <v>-0.70291409255157944</v>
      </c>
      <c r="E4827" s="353">
        <v>-9.1746685845352938E-3</v>
      </c>
    </row>
    <row r="4828" spans="2:5">
      <c r="B4828" s="375">
        <v>42367</v>
      </c>
      <c r="C4828" s="352">
        <v>857.9</v>
      </c>
      <c r="D4828" s="351">
        <f t="shared" si="78"/>
        <v>-0.64482073362590042</v>
      </c>
      <c r="E4828" s="353">
        <v>-9.1817289368828839E-3</v>
      </c>
    </row>
    <row r="4829" spans="2:5">
      <c r="B4829" s="375">
        <v>45863</v>
      </c>
      <c r="C4829" s="352">
        <v>2415.4</v>
      </c>
      <c r="D4829" s="351">
        <f t="shared" si="78"/>
        <v>3.5789573459715642</v>
      </c>
      <c r="E4829" s="353">
        <v>-9.1886126835671877E-3</v>
      </c>
    </row>
    <row r="4830" spans="2:5">
      <c r="B4830" s="375">
        <v>41172</v>
      </c>
      <c r="C4830" s="352">
        <v>527.5</v>
      </c>
      <c r="D4830" s="351">
        <f t="shared" si="78"/>
        <v>1.6494224008036162</v>
      </c>
      <c r="E4830" s="353">
        <v>-9.2036063110442854E-3</v>
      </c>
    </row>
    <row r="4831" spans="2:5">
      <c r="B4831" s="375">
        <v>39401</v>
      </c>
      <c r="C4831" s="352">
        <v>199.1</v>
      </c>
      <c r="D4831" s="351">
        <f t="shared" si="78"/>
        <v>-0.19562055591467362</v>
      </c>
      <c r="E4831" s="353">
        <v>-9.2062702164717319E-3</v>
      </c>
    </row>
    <row r="4832" spans="2:5">
      <c r="B4832" s="375">
        <v>36643</v>
      </c>
      <c r="C4832" s="352">
        <v>247.52</v>
      </c>
      <c r="D4832" s="351">
        <f t="shared" si="78"/>
        <v>-0.90334270540456107</v>
      </c>
      <c r="E4832" s="353">
        <v>-9.2066287727162882E-3</v>
      </c>
    </row>
    <row r="4833" spans="2:5">
      <c r="B4833" s="375">
        <v>45138</v>
      </c>
      <c r="C4833" s="352">
        <v>2560.8000000000002</v>
      </c>
      <c r="D4833" s="351">
        <f t="shared" si="78"/>
        <v>4.6188699945145366</v>
      </c>
      <c r="E4833" s="353">
        <v>-9.2083881451674263E-3</v>
      </c>
    </row>
    <row r="4834" spans="2:5">
      <c r="B4834" s="375">
        <v>41318</v>
      </c>
      <c r="C4834" s="352">
        <v>455.75</v>
      </c>
      <c r="D4834" s="351">
        <f t="shared" si="78"/>
        <v>-0.82425527812590382</v>
      </c>
      <c r="E4834" s="353">
        <v>-9.2391304347826091E-3</v>
      </c>
    </row>
    <row r="4835" spans="2:5">
      <c r="B4835" s="375">
        <v>44922</v>
      </c>
      <c r="C4835" s="352">
        <v>2593.25</v>
      </c>
      <c r="D4835" s="351">
        <f t="shared" si="78"/>
        <v>0.21086545420586925</v>
      </c>
      <c r="E4835" s="353">
        <v>-9.245639840302515E-3</v>
      </c>
    </row>
    <row r="4836" spans="2:5">
      <c r="B4836" s="375">
        <v>44076</v>
      </c>
      <c r="C4836" s="352">
        <v>2141.65</v>
      </c>
      <c r="D4836" s="351">
        <f t="shared" si="78"/>
        <v>1.5329982259018333</v>
      </c>
      <c r="E4836" s="353">
        <v>-9.2521916128883025E-3</v>
      </c>
    </row>
    <row r="4837" spans="2:5">
      <c r="B4837" s="375">
        <v>42499</v>
      </c>
      <c r="C4837" s="352">
        <v>845.5</v>
      </c>
      <c r="D4837" s="351">
        <f t="shared" si="78"/>
        <v>-0.64042697967168494</v>
      </c>
      <c r="E4837" s="353">
        <v>-9.2570892898991997E-3</v>
      </c>
    </row>
    <row r="4838" spans="2:5">
      <c r="B4838" s="375">
        <v>45442</v>
      </c>
      <c r="C4838" s="352">
        <v>2351.4</v>
      </c>
      <c r="D4838" s="351">
        <f t="shared" si="78"/>
        <v>1.8475930971843779</v>
      </c>
      <c r="E4838" s="353">
        <v>-9.2694025448723343E-3</v>
      </c>
    </row>
    <row r="4839" spans="2:5">
      <c r="B4839" s="375">
        <v>42346</v>
      </c>
      <c r="C4839" s="352">
        <v>825.75</v>
      </c>
      <c r="D4839" s="351">
        <f t="shared" si="78"/>
        <v>1.4243981209630063</v>
      </c>
      <c r="E4839" s="353">
        <v>-9.2981403719256152E-3</v>
      </c>
    </row>
    <row r="4840" spans="2:5">
      <c r="B4840" s="375">
        <v>40816</v>
      </c>
      <c r="C4840" s="352">
        <v>340.6</v>
      </c>
      <c r="D4840" s="351">
        <f t="shared" si="78"/>
        <v>0.42331801086502302</v>
      </c>
      <c r="E4840" s="353">
        <v>-9.3077370564281225E-3</v>
      </c>
    </row>
    <row r="4841" spans="2:5">
      <c r="B4841" s="375">
        <v>39741</v>
      </c>
      <c r="C4841" s="352">
        <v>239.3</v>
      </c>
      <c r="D4841" s="351">
        <f t="shared" si="78"/>
        <v>-0.71672092335010362</v>
      </c>
      <c r="E4841" s="353">
        <v>-9.3148416476919894E-3</v>
      </c>
    </row>
    <row r="4842" spans="2:5">
      <c r="B4842" s="375">
        <v>42143</v>
      </c>
      <c r="C4842" s="352">
        <v>844.75</v>
      </c>
      <c r="D4842" s="351">
        <f t="shared" si="78"/>
        <v>-0.63789703802134679</v>
      </c>
      <c r="E4842" s="353">
        <v>-9.3233259059458725E-3</v>
      </c>
    </row>
    <row r="4843" spans="2:5">
      <c r="B4843" s="375">
        <v>45786</v>
      </c>
      <c r="C4843" s="352">
        <v>2332.9</v>
      </c>
      <c r="D4843" s="351">
        <f t="shared" si="78"/>
        <v>1.561374615722442</v>
      </c>
      <c r="E4843" s="353">
        <v>-9.3422225996857618E-3</v>
      </c>
    </row>
    <row r="4844" spans="2:5">
      <c r="B4844" s="375">
        <v>42607</v>
      </c>
      <c r="C4844" s="352">
        <v>910.8</v>
      </c>
      <c r="D4844" s="351">
        <f t="shared" si="78"/>
        <v>-0.58479212253829327</v>
      </c>
      <c r="E4844" s="353">
        <v>-9.353926473787277E-3</v>
      </c>
    </row>
    <row r="4845" spans="2:5">
      <c r="B4845" s="375">
        <v>44062</v>
      </c>
      <c r="C4845" s="352">
        <v>2193.6</v>
      </c>
      <c r="D4845" s="351">
        <f t="shared" si="78"/>
        <v>6.28407770214179</v>
      </c>
      <c r="E4845" s="353">
        <v>-9.3706956894799836E-3</v>
      </c>
    </row>
    <row r="4846" spans="2:5">
      <c r="B4846" s="375">
        <v>40457</v>
      </c>
      <c r="C4846" s="352">
        <v>301.14999999999998</v>
      </c>
      <c r="D4846" s="351">
        <f t="shared" si="78"/>
        <v>0.2679999999999999</v>
      </c>
      <c r="E4846" s="353">
        <v>-9.3750000000000742E-3</v>
      </c>
    </row>
    <row r="4847" spans="2:5">
      <c r="B4847" s="375">
        <v>39903</v>
      </c>
      <c r="C4847" s="352">
        <v>237.5</v>
      </c>
      <c r="D4847" s="351">
        <f t="shared" si="78"/>
        <v>0.40699052132701413</v>
      </c>
      <c r="E4847" s="353">
        <v>-9.384775808133473E-3</v>
      </c>
    </row>
    <row r="4848" spans="2:5">
      <c r="B4848" s="375">
        <v>36823</v>
      </c>
      <c r="C4848" s="352">
        <v>168.8</v>
      </c>
      <c r="D4848" s="351">
        <f t="shared" si="78"/>
        <v>-0.92548119371357929</v>
      </c>
      <c r="E4848" s="353">
        <v>-9.3896713615023129E-3</v>
      </c>
    </row>
    <row r="4849" spans="2:5">
      <c r="B4849" s="375">
        <v>45385</v>
      </c>
      <c r="C4849" s="352">
        <v>2265.1999999999998</v>
      </c>
      <c r="D4849" s="351">
        <f t="shared" si="78"/>
        <v>0.28020798010625053</v>
      </c>
      <c r="E4849" s="353">
        <v>-9.4021953032754624E-3</v>
      </c>
    </row>
    <row r="4850" spans="2:5">
      <c r="B4850" s="375">
        <v>43476</v>
      </c>
      <c r="C4850" s="352">
        <v>1769.4</v>
      </c>
      <c r="D4850" s="351">
        <f t="shared" si="78"/>
        <v>0.46728584459739608</v>
      </c>
      <c r="E4850" s="353">
        <v>-9.4054417198521749E-3</v>
      </c>
    </row>
    <row r="4851" spans="2:5">
      <c r="B4851" s="375">
        <v>43005</v>
      </c>
      <c r="C4851" s="352">
        <v>1205.9000000000001</v>
      </c>
      <c r="D4851" s="351">
        <f t="shared" si="78"/>
        <v>-0.43708717469949815</v>
      </c>
      <c r="E4851" s="353">
        <v>-9.4056762640159514E-3</v>
      </c>
    </row>
    <row r="4852" spans="2:5">
      <c r="B4852" s="375">
        <v>44082</v>
      </c>
      <c r="C4852" s="352">
        <v>2142.25</v>
      </c>
      <c r="D4852" s="351">
        <f t="shared" si="78"/>
        <v>-9.7391927193056407E-2</v>
      </c>
      <c r="E4852" s="353">
        <v>-9.4099694811800201E-3</v>
      </c>
    </row>
    <row r="4853" spans="2:5">
      <c r="B4853" s="375">
        <v>45441</v>
      </c>
      <c r="C4853" s="352">
        <v>2373.4</v>
      </c>
      <c r="D4853" s="351">
        <f t="shared" si="78"/>
        <v>1.5625134960051825</v>
      </c>
      <c r="E4853" s="353">
        <v>-9.4117156034139813E-3</v>
      </c>
    </row>
    <row r="4854" spans="2:5">
      <c r="B4854" s="375">
        <v>42598</v>
      </c>
      <c r="C4854" s="352">
        <v>926.2</v>
      </c>
      <c r="D4854" s="351">
        <f t="shared" si="78"/>
        <v>2.6717542120911797</v>
      </c>
      <c r="E4854" s="353">
        <v>-9.4117647058823035E-3</v>
      </c>
    </row>
    <row r="4855" spans="2:5">
      <c r="B4855" s="375">
        <v>39721</v>
      </c>
      <c r="C4855" s="352">
        <v>252.25</v>
      </c>
      <c r="D4855" s="351">
        <f t="shared" si="78"/>
        <v>-0.55127634972872008</v>
      </c>
      <c r="E4855" s="353">
        <v>-9.4247005694090141E-3</v>
      </c>
    </row>
    <row r="4856" spans="2:5">
      <c r="B4856" s="375">
        <v>41761</v>
      </c>
      <c r="C4856" s="352">
        <v>562.15</v>
      </c>
      <c r="D4856" s="351">
        <f t="shared" si="78"/>
        <v>-0.76180084745762711</v>
      </c>
      <c r="E4856" s="353">
        <v>-9.4273127753304372E-3</v>
      </c>
    </row>
    <row r="4857" spans="2:5">
      <c r="B4857" s="375">
        <v>45790</v>
      </c>
      <c r="C4857" s="352">
        <v>2360</v>
      </c>
      <c r="D4857" s="351">
        <f t="shared" si="78"/>
        <v>3.2139094723685391</v>
      </c>
      <c r="E4857" s="353">
        <v>-9.4438614900314802E-3</v>
      </c>
    </row>
    <row r="4858" spans="2:5">
      <c r="B4858" s="375">
        <v>41190</v>
      </c>
      <c r="C4858" s="352">
        <v>560.04999999999995</v>
      </c>
      <c r="D4858" s="351">
        <f t="shared" si="78"/>
        <v>-0.79138807665803745</v>
      </c>
      <c r="E4858" s="353">
        <v>-9.4623275557128104E-3</v>
      </c>
    </row>
    <row r="4859" spans="2:5">
      <c r="B4859" s="375">
        <v>44909</v>
      </c>
      <c r="C4859" s="352">
        <v>2684.65</v>
      </c>
      <c r="D4859" s="351">
        <f t="shared" si="78"/>
        <v>10.158146300914382</v>
      </c>
      <c r="E4859" s="353">
        <v>-9.4638969855735857E-3</v>
      </c>
    </row>
    <row r="4860" spans="2:5">
      <c r="B4860" s="375">
        <v>39925</v>
      </c>
      <c r="C4860" s="352">
        <v>240.6</v>
      </c>
      <c r="D4860" s="351">
        <f t="shared" si="78"/>
        <v>-0.9051299238988999</v>
      </c>
      <c r="E4860" s="353">
        <v>-9.4689172498971241E-3</v>
      </c>
    </row>
    <row r="4861" spans="2:5">
      <c r="B4861" s="375">
        <v>45019</v>
      </c>
      <c r="C4861" s="352">
        <v>2536.1</v>
      </c>
      <c r="D4861" s="351">
        <f t="shared" si="78"/>
        <v>8.1539433315286036</v>
      </c>
      <c r="E4861" s="353">
        <v>-9.4713613373171648E-3</v>
      </c>
    </row>
    <row r="4862" spans="2:5">
      <c r="B4862" s="375">
        <v>38826</v>
      </c>
      <c r="C4862" s="352">
        <v>277.05</v>
      </c>
      <c r="D4862" s="351">
        <f t="shared" si="78"/>
        <v>-0.88956871811224481</v>
      </c>
      <c r="E4862" s="353">
        <v>-9.474436896674928E-3</v>
      </c>
    </row>
    <row r="4863" spans="2:5">
      <c r="B4863" s="375">
        <v>44874</v>
      </c>
      <c r="C4863" s="352">
        <v>2508.8000000000002</v>
      </c>
      <c r="D4863" s="351">
        <f t="shared" si="78"/>
        <v>13.118176702307263</v>
      </c>
      <c r="E4863" s="353">
        <v>-9.4756790903348063E-3</v>
      </c>
    </row>
    <row r="4864" spans="2:5">
      <c r="B4864" s="375">
        <v>37628</v>
      </c>
      <c r="C4864" s="352">
        <v>177.7</v>
      </c>
      <c r="D4864" s="351">
        <f t="shared" si="78"/>
        <v>-0.92072449867279349</v>
      </c>
      <c r="E4864" s="353">
        <v>-9.4760312151617454E-3</v>
      </c>
    </row>
    <row r="4865" spans="2:5">
      <c r="B4865" s="375">
        <v>44239</v>
      </c>
      <c r="C4865" s="352">
        <v>2241.5500000000002</v>
      </c>
      <c r="D4865" s="351">
        <f t="shared" si="78"/>
        <v>11.275739320920046</v>
      </c>
      <c r="E4865" s="353">
        <v>-9.4785682722049579E-3</v>
      </c>
    </row>
    <row r="4866" spans="2:5">
      <c r="B4866" s="375">
        <v>37617</v>
      </c>
      <c r="C4866" s="352">
        <v>182.6</v>
      </c>
      <c r="D4866" s="351">
        <f t="shared" si="78"/>
        <v>-0.8967369790193972</v>
      </c>
      <c r="E4866" s="353">
        <v>-9.4928125847572563E-3</v>
      </c>
    </row>
    <row r="4867" spans="2:5">
      <c r="B4867" s="375">
        <v>43607</v>
      </c>
      <c r="C4867" s="352">
        <v>1768.3</v>
      </c>
      <c r="D4867" s="351">
        <f t="shared" si="78"/>
        <v>4.0631352899069437</v>
      </c>
      <c r="E4867" s="353">
        <v>-9.4944685618261002E-3</v>
      </c>
    </row>
    <row r="4868" spans="2:5">
      <c r="B4868" s="375">
        <v>40801</v>
      </c>
      <c r="C4868" s="352">
        <v>349.25</v>
      </c>
      <c r="D4868" s="351">
        <f t="shared" si="78"/>
        <v>-0.8500461561580902</v>
      </c>
      <c r="E4868" s="353">
        <v>-9.5008508224617774E-3</v>
      </c>
    </row>
    <row r="4869" spans="2:5">
      <c r="B4869" s="375">
        <v>45443</v>
      </c>
      <c r="C4869" s="352">
        <v>2329.0500000000002</v>
      </c>
      <c r="D4869" s="351">
        <f t="shared" si="78"/>
        <v>8.7226048841577963</v>
      </c>
      <c r="E4869" s="353">
        <v>-9.5049757591221858E-3</v>
      </c>
    </row>
    <row r="4870" spans="2:5">
      <c r="B4870" s="375">
        <v>40268</v>
      </c>
      <c r="C4870" s="352">
        <v>239.55</v>
      </c>
      <c r="D4870" s="351">
        <f t="shared" si="78"/>
        <v>0.27794078420912255</v>
      </c>
      <c r="E4870" s="353">
        <v>-9.5100268761628397E-3</v>
      </c>
    </row>
    <row r="4871" spans="2:5">
      <c r="B4871" s="375">
        <v>37908</v>
      </c>
      <c r="C4871" s="352">
        <v>187.45</v>
      </c>
      <c r="D4871" s="351">
        <f t="shared" si="78"/>
        <v>2.9096898160856342E-2</v>
      </c>
      <c r="E4871" s="353">
        <v>-9.5112285336856617E-3</v>
      </c>
    </row>
    <row r="4872" spans="2:5">
      <c r="B4872" s="375">
        <v>36852</v>
      </c>
      <c r="C4872" s="352">
        <v>182.15</v>
      </c>
      <c r="D4872" s="351">
        <f t="shared" si="78"/>
        <v>-0.79012559050581865</v>
      </c>
      <c r="E4872" s="353">
        <v>-9.516041326808047E-3</v>
      </c>
    </row>
    <row r="4873" spans="2:5">
      <c r="B4873" s="375">
        <v>42489</v>
      </c>
      <c r="C4873" s="352">
        <v>867.9</v>
      </c>
      <c r="D4873" s="351">
        <f t="shared" ref="D4873:D4936" si="79">(C4873-C4874)/C4874</f>
        <v>-0.64739579101324451</v>
      </c>
      <c r="E4873" s="353">
        <v>-9.5292439372325517E-3</v>
      </c>
    </row>
    <row r="4874" spans="2:5">
      <c r="B4874" s="375">
        <v>44994</v>
      </c>
      <c r="C4874" s="352">
        <v>2461.4</v>
      </c>
      <c r="D4874" s="351">
        <f t="shared" si="79"/>
        <v>1.0716239532045617</v>
      </c>
      <c r="E4874" s="353">
        <v>-9.5368395638001768E-3</v>
      </c>
    </row>
    <row r="4875" spans="2:5">
      <c r="B4875" s="375">
        <v>42970</v>
      </c>
      <c r="C4875" s="352">
        <v>1188.1500000000001</v>
      </c>
      <c r="D4875" s="351">
        <f t="shared" si="79"/>
        <v>-0.29589024859995849</v>
      </c>
      <c r="E4875" s="353">
        <v>-9.5448482827607695E-3</v>
      </c>
    </row>
    <row r="4876" spans="2:5">
      <c r="B4876" s="375">
        <v>43595</v>
      </c>
      <c r="C4876" s="352">
        <v>1687.45</v>
      </c>
      <c r="D4876" s="351">
        <f t="shared" si="79"/>
        <v>5.3967020470053075</v>
      </c>
      <c r="E4876" s="353">
        <v>-9.5671313279530185E-3</v>
      </c>
    </row>
    <row r="4877" spans="2:5">
      <c r="B4877" s="375">
        <v>40163</v>
      </c>
      <c r="C4877" s="352">
        <v>263.8</v>
      </c>
      <c r="D4877" s="351">
        <f t="shared" si="79"/>
        <v>-0.32866776943631498</v>
      </c>
      <c r="E4877" s="353">
        <v>-9.5738689694012061E-3</v>
      </c>
    </row>
    <row r="4878" spans="2:5">
      <c r="B4878" s="375">
        <v>40885</v>
      </c>
      <c r="C4878" s="352">
        <v>392.95</v>
      </c>
      <c r="D4878" s="351">
        <f t="shared" si="79"/>
        <v>-0.70064373595398621</v>
      </c>
      <c r="E4878" s="353">
        <v>-9.5778197857593235E-3</v>
      </c>
    </row>
    <row r="4879" spans="2:5">
      <c r="B4879" s="375">
        <v>43138</v>
      </c>
      <c r="C4879" s="352">
        <v>1312.65</v>
      </c>
      <c r="D4879" s="351">
        <f t="shared" si="79"/>
        <v>-0.47288424856942068</v>
      </c>
      <c r="E4879" s="353">
        <v>-9.5823744671217556E-3</v>
      </c>
    </row>
    <row r="4880" spans="2:5">
      <c r="B4880" s="375">
        <v>44369</v>
      </c>
      <c r="C4880" s="352">
        <v>2490.25</v>
      </c>
      <c r="D4880" s="351">
        <f t="shared" si="79"/>
        <v>2.1518162257942035</v>
      </c>
      <c r="E4880" s="353">
        <v>-9.5849822021595674E-3</v>
      </c>
    </row>
    <row r="4881" spans="2:5">
      <c r="B4881" s="375">
        <v>41988</v>
      </c>
      <c r="C4881" s="352">
        <v>790.1</v>
      </c>
      <c r="D4881" s="351">
        <f t="shared" si="79"/>
        <v>-0.15275320358157732</v>
      </c>
      <c r="E4881" s="353">
        <v>-9.5894703854590754E-3</v>
      </c>
    </row>
    <row r="4882" spans="2:5">
      <c r="B4882" s="375">
        <v>42034</v>
      </c>
      <c r="C4882" s="352">
        <v>932.55</v>
      </c>
      <c r="D4882" s="351">
        <f t="shared" si="79"/>
        <v>8.3856345885634564E-2</v>
      </c>
      <c r="E4882" s="353">
        <v>-9.6112999150383058E-3</v>
      </c>
    </row>
    <row r="4883" spans="2:5">
      <c r="B4883" s="375">
        <v>42647</v>
      </c>
      <c r="C4883" s="352">
        <v>860.4</v>
      </c>
      <c r="D4883" s="351">
        <f t="shared" si="79"/>
        <v>-0.66474438902743138</v>
      </c>
      <c r="E4883" s="353">
        <v>-9.6115107913669322E-3</v>
      </c>
    </row>
    <row r="4884" spans="2:5">
      <c r="B4884" s="375">
        <v>44847</v>
      </c>
      <c r="C4884" s="352">
        <v>2566.4</v>
      </c>
      <c r="D4884" s="351">
        <f t="shared" si="79"/>
        <v>19.797406807131278</v>
      </c>
      <c r="E4884" s="353">
        <v>-9.6281860806142813E-3</v>
      </c>
    </row>
    <row r="4885" spans="2:5">
      <c r="B4885" s="375">
        <v>38285</v>
      </c>
      <c r="C4885" s="352">
        <v>123.4</v>
      </c>
      <c r="D4885" s="351">
        <f t="shared" si="79"/>
        <v>-7.6692854470632246E-2</v>
      </c>
      <c r="E4885" s="353">
        <v>-9.6308186195825738E-3</v>
      </c>
    </row>
    <row r="4886" spans="2:5">
      <c r="B4886" s="375">
        <v>38147</v>
      </c>
      <c r="C4886" s="352">
        <v>133.65</v>
      </c>
      <c r="D4886" s="351">
        <f t="shared" si="79"/>
        <v>-0.76540284360189581</v>
      </c>
      <c r="E4886" s="353">
        <v>-9.6331974805482258E-3</v>
      </c>
    </row>
    <row r="4887" spans="2:5">
      <c r="B4887" s="375">
        <v>41667</v>
      </c>
      <c r="C4887" s="352">
        <v>569.70000000000005</v>
      </c>
      <c r="D4887" s="351">
        <f t="shared" si="79"/>
        <v>0.76459656187083791</v>
      </c>
      <c r="E4887" s="353">
        <v>-9.6479791395044836E-3</v>
      </c>
    </row>
    <row r="4888" spans="2:5">
      <c r="B4888" s="375">
        <v>40752</v>
      </c>
      <c r="C4888" s="352">
        <v>322.85000000000002</v>
      </c>
      <c r="D4888" s="351">
        <f t="shared" si="79"/>
        <v>-0.81786127330681779</v>
      </c>
      <c r="E4888" s="353">
        <v>-9.6625766871164948E-3</v>
      </c>
    </row>
    <row r="4889" spans="2:5">
      <c r="B4889" s="375">
        <v>43481</v>
      </c>
      <c r="C4889" s="352">
        <v>1772.55</v>
      </c>
      <c r="D4889" s="351">
        <f t="shared" si="79"/>
        <v>7.2559385188635304</v>
      </c>
      <c r="E4889" s="353">
        <v>-9.6656144369639662E-3</v>
      </c>
    </row>
    <row r="4890" spans="2:5">
      <c r="B4890" s="375">
        <v>39463</v>
      </c>
      <c r="C4890" s="352">
        <v>214.7</v>
      </c>
      <c r="D4890" s="351">
        <f t="shared" si="79"/>
        <v>5.0134507214477868E-2</v>
      </c>
      <c r="E4890" s="353">
        <v>-9.6863468634687394E-3</v>
      </c>
    </row>
    <row r="4891" spans="2:5">
      <c r="B4891" s="375">
        <v>37986</v>
      </c>
      <c r="C4891" s="352">
        <v>204.45</v>
      </c>
      <c r="D4891" s="351">
        <f t="shared" si="79"/>
        <v>-0.87763346899688766</v>
      </c>
      <c r="E4891" s="353">
        <v>-9.6875756841850336E-3</v>
      </c>
    </row>
    <row r="4892" spans="2:5">
      <c r="B4892" s="375">
        <v>43558</v>
      </c>
      <c r="C4892" s="352">
        <v>1670.8</v>
      </c>
      <c r="D4892" s="351">
        <f t="shared" si="79"/>
        <v>2.0026058046545061</v>
      </c>
      <c r="E4892" s="353">
        <v>-9.6908988530955368E-3</v>
      </c>
    </row>
    <row r="4893" spans="2:5">
      <c r="B4893" s="375">
        <v>41788</v>
      </c>
      <c r="C4893" s="352">
        <v>556.45000000000005</v>
      </c>
      <c r="D4893" s="351">
        <f t="shared" si="79"/>
        <v>2.5196078431372553</v>
      </c>
      <c r="E4893" s="353">
        <v>-9.6992347392773313E-3</v>
      </c>
    </row>
    <row r="4894" spans="2:5">
      <c r="B4894" s="375">
        <v>37574</v>
      </c>
      <c r="C4894" s="352">
        <v>158.1</v>
      </c>
      <c r="D4894" s="351">
        <f t="shared" si="79"/>
        <v>-0.81737322398059375</v>
      </c>
      <c r="E4894" s="353">
        <v>-9.7087378640777402E-3</v>
      </c>
    </row>
    <row r="4895" spans="2:5">
      <c r="B4895" s="375">
        <v>42535</v>
      </c>
      <c r="C4895" s="352">
        <v>865.7</v>
      </c>
      <c r="D4895" s="351">
        <f t="shared" si="79"/>
        <v>-0.59886940203414962</v>
      </c>
      <c r="E4895" s="353">
        <v>-9.7231754747197432E-3</v>
      </c>
    </row>
    <row r="4896" spans="2:5">
      <c r="B4896" s="375">
        <v>43773</v>
      </c>
      <c r="C4896" s="352">
        <v>2158.15</v>
      </c>
      <c r="D4896" s="351">
        <f t="shared" si="79"/>
        <v>-6.9903247354924827E-2</v>
      </c>
      <c r="E4896" s="353">
        <v>-9.7276710945923411E-3</v>
      </c>
    </row>
    <row r="4897" spans="2:5">
      <c r="B4897" s="375">
        <v>45429</v>
      </c>
      <c r="C4897" s="352">
        <v>2320.35</v>
      </c>
      <c r="D4897" s="351">
        <f t="shared" si="79"/>
        <v>12.447406548826425</v>
      </c>
      <c r="E4897" s="353">
        <v>-9.7304910056975353E-3</v>
      </c>
    </row>
    <row r="4898" spans="2:5">
      <c r="B4898" s="375">
        <v>36854</v>
      </c>
      <c r="C4898" s="352">
        <v>172.55</v>
      </c>
      <c r="D4898" s="351">
        <f t="shared" si="79"/>
        <v>-0.88928812036829108</v>
      </c>
      <c r="E4898" s="353">
        <v>-9.7560975609755438E-3</v>
      </c>
    </row>
    <row r="4899" spans="2:5">
      <c r="B4899" s="375">
        <v>43378</v>
      </c>
      <c r="C4899" s="352">
        <v>1558.55</v>
      </c>
      <c r="D4899" s="351">
        <f t="shared" si="79"/>
        <v>-0.27158647442338707</v>
      </c>
      <c r="E4899" s="353">
        <v>-9.7843006448744187E-3</v>
      </c>
    </row>
    <row r="4900" spans="2:5">
      <c r="B4900" s="375">
        <v>44113</v>
      </c>
      <c r="C4900" s="352">
        <v>2139.65</v>
      </c>
      <c r="D4900" s="351">
        <f t="shared" si="79"/>
        <v>8.4009226713532517</v>
      </c>
      <c r="E4900" s="353">
        <v>-9.7880414661236995E-3</v>
      </c>
    </row>
    <row r="4901" spans="2:5">
      <c r="B4901" s="375">
        <v>37342</v>
      </c>
      <c r="C4901" s="352">
        <v>227.6</v>
      </c>
      <c r="D4901" s="351">
        <f t="shared" si="79"/>
        <v>-1.8542475204829715E-2</v>
      </c>
      <c r="E4901" s="353">
        <v>-9.7889928214052648E-3</v>
      </c>
    </row>
    <row r="4902" spans="2:5">
      <c r="B4902" s="375">
        <v>39618</v>
      </c>
      <c r="C4902" s="352">
        <v>231.9</v>
      </c>
      <c r="D4902" s="351">
        <f t="shared" si="79"/>
        <v>-0.87171189112936687</v>
      </c>
      <c r="E4902" s="353">
        <v>-9.8206660973526178E-3</v>
      </c>
    </row>
    <row r="4903" spans="2:5">
      <c r="B4903" s="375">
        <v>43438</v>
      </c>
      <c r="C4903" s="352">
        <v>1807.65</v>
      </c>
      <c r="D4903" s="351">
        <f t="shared" si="79"/>
        <v>6.9615384615384662E-2</v>
      </c>
      <c r="E4903" s="353">
        <v>-9.8323838737948178E-3</v>
      </c>
    </row>
    <row r="4904" spans="2:5">
      <c r="B4904" s="375">
        <v>43556</v>
      </c>
      <c r="C4904" s="352">
        <v>1690</v>
      </c>
      <c r="D4904" s="351">
        <f t="shared" si="79"/>
        <v>4.3430287701549162</v>
      </c>
      <c r="E4904" s="353">
        <v>-9.8429810171080118E-3</v>
      </c>
    </row>
    <row r="4905" spans="2:5">
      <c r="B4905" s="375">
        <v>40765</v>
      </c>
      <c r="C4905" s="352">
        <v>316.3</v>
      </c>
      <c r="D4905" s="351">
        <f t="shared" si="79"/>
        <v>0.43284258210645532</v>
      </c>
      <c r="E4905" s="353">
        <v>-9.860698074816019E-3</v>
      </c>
    </row>
    <row r="4906" spans="2:5">
      <c r="B4906" s="375">
        <v>37257</v>
      </c>
      <c r="C4906" s="352">
        <v>220.75</v>
      </c>
      <c r="D4906" s="351">
        <f t="shared" si="79"/>
        <v>0.26142857142857145</v>
      </c>
      <c r="E4906" s="353">
        <v>-9.8676833370710416E-3</v>
      </c>
    </row>
    <row r="4907" spans="2:5">
      <c r="B4907" s="375">
        <v>37924</v>
      </c>
      <c r="C4907" s="352">
        <v>175</v>
      </c>
      <c r="D4907" s="351">
        <f t="shared" si="79"/>
        <v>-0.42604132502459818</v>
      </c>
      <c r="E4907" s="353">
        <v>-9.9009900990099011E-3</v>
      </c>
    </row>
    <row r="4908" spans="2:5">
      <c r="B4908" s="375">
        <v>40555</v>
      </c>
      <c r="C4908" s="352">
        <v>304.89999999999998</v>
      </c>
      <c r="D4908" s="351">
        <f t="shared" si="79"/>
        <v>-0.84968077501417405</v>
      </c>
      <c r="E4908" s="353">
        <v>-9.9042052281214862E-3</v>
      </c>
    </row>
    <row r="4909" spans="2:5">
      <c r="B4909" s="375">
        <v>43791</v>
      </c>
      <c r="C4909" s="352">
        <v>2028.35</v>
      </c>
      <c r="D4909" s="351">
        <f t="shared" si="79"/>
        <v>8.0249165739710779</v>
      </c>
      <c r="E4909" s="353">
        <v>-9.9089644399971595E-3</v>
      </c>
    </row>
    <row r="4910" spans="2:5">
      <c r="B4910" s="375">
        <v>40287</v>
      </c>
      <c r="C4910" s="352">
        <v>224.75</v>
      </c>
      <c r="D4910" s="351">
        <f t="shared" si="79"/>
        <v>-0.59080564406008196</v>
      </c>
      <c r="E4910" s="353">
        <v>-9.911894273127754E-3</v>
      </c>
    </row>
    <row r="4911" spans="2:5">
      <c r="B4911" s="375">
        <v>41698</v>
      </c>
      <c r="C4911" s="352">
        <v>549.25</v>
      </c>
      <c r="D4911" s="351">
        <f t="shared" si="79"/>
        <v>-0.77717148768712729</v>
      </c>
      <c r="E4911" s="353">
        <v>-9.9143758449752144E-3</v>
      </c>
    </row>
    <row r="4912" spans="2:5">
      <c r="B4912" s="375">
        <v>45859</v>
      </c>
      <c r="C4912" s="352">
        <v>2464.9</v>
      </c>
      <c r="D4912" s="351">
        <f t="shared" si="79"/>
        <v>1.7299811717798206</v>
      </c>
      <c r="E4912" s="353">
        <v>-9.9212724935731928E-3</v>
      </c>
    </row>
    <row r="4913" spans="2:5">
      <c r="B4913" s="375">
        <v>42633</v>
      </c>
      <c r="C4913" s="352">
        <v>902.9</v>
      </c>
      <c r="D4913" s="351">
        <f t="shared" si="79"/>
        <v>-0.63329542685403295</v>
      </c>
      <c r="E4913" s="353">
        <v>-9.9237896814519076E-3</v>
      </c>
    </row>
    <row r="4914" spans="2:5">
      <c r="B4914" s="375">
        <v>45624</v>
      </c>
      <c r="C4914" s="352">
        <v>2462.1999999999998</v>
      </c>
      <c r="D4914" s="351">
        <f t="shared" si="79"/>
        <v>3.751447317637977</v>
      </c>
      <c r="E4914" s="353">
        <v>-9.9320439100889744E-3</v>
      </c>
    </row>
    <row r="4915" spans="2:5">
      <c r="B4915" s="375">
        <v>41270</v>
      </c>
      <c r="C4915" s="352">
        <v>518.20000000000005</v>
      </c>
      <c r="D4915" s="351">
        <f t="shared" si="79"/>
        <v>-0.69320940145639687</v>
      </c>
      <c r="E4915" s="353">
        <v>-9.9350401222772864E-3</v>
      </c>
    </row>
    <row r="4916" spans="2:5">
      <c r="B4916" s="375">
        <v>43420</v>
      </c>
      <c r="C4916" s="352">
        <v>1689.1</v>
      </c>
      <c r="D4916" s="351">
        <f t="shared" si="79"/>
        <v>-0.39339199138085834</v>
      </c>
      <c r="E4916" s="353">
        <v>-9.9352305032091946E-3</v>
      </c>
    </row>
    <row r="4917" spans="2:5">
      <c r="B4917" s="375">
        <v>44461</v>
      </c>
      <c r="C4917" s="352">
        <v>2784.5</v>
      </c>
      <c r="D4917" s="351">
        <f t="shared" si="79"/>
        <v>19.710301227222018</v>
      </c>
      <c r="E4917" s="353">
        <v>-9.9379544525235366E-3</v>
      </c>
    </row>
    <row r="4918" spans="2:5">
      <c r="B4918" s="375">
        <v>38302</v>
      </c>
      <c r="C4918" s="352">
        <v>134.44999999999999</v>
      </c>
      <c r="D4918" s="351">
        <f t="shared" si="79"/>
        <v>-0.83635589094449858</v>
      </c>
      <c r="E4918" s="353">
        <v>-9.9410898379972204E-3</v>
      </c>
    </row>
    <row r="4919" spans="2:5">
      <c r="B4919" s="375">
        <v>42739</v>
      </c>
      <c r="C4919" s="352">
        <v>821.6</v>
      </c>
      <c r="D4919" s="351">
        <f t="shared" si="79"/>
        <v>3.4640043466449328</v>
      </c>
      <c r="E4919" s="353">
        <v>-9.9415557028378621E-3</v>
      </c>
    </row>
    <row r="4920" spans="2:5">
      <c r="B4920" s="375">
        <v>38629</v>
      </c>
      <c r="C4920" s="352">
        <v>184.05</v>
      </c>
      <c r="D4920" s="351">
        <f t="shared" si="79"/>
        <v>-0.8010162711497919</v>
      </c>
      <c r="E4920" s="353">
        <v>-9.9515868746637669E-3</v>
      </c>
    </row>
    <row r="4921" spans="2:5">
      <c r="B4921" s="375">
        <v>42592</v>
      </c>
      <c r="C4921" s="352">
        <v>924.95</v>
      </c>
      <c r="D4921" s="351">
        <f t="shared" si="79"/>
        <v>-0.56694056230540535</v>
      </c>
      <c r="E4921" s="353">
        <v>-9.9545089644099052E-3</v>
      </c>
    </row>
    <row r="4922" spans="2:5">
      <c r="B4922" s="375">
        <v>44160</v>
      </c>
      <c r="C4922" s="352">
        <v>2135.85</v>
      </c>
      <c r="D4922" s="351">
        <f t="shared" si="79"/>
        <v>12.445703493862135</v>
      </c>
      <c r="E4922" s="353">
        <v>-9.9659304238996927E-3</v>
      </c>
    </row>
    <row r="4923" spans="2:5">
      <c r="B4923" s="375">
        <v>37568</v>
      </c>
      <c r="C4923" s="352">
        <v>158.85</v>
      </c>
      <c r="D4923" s="351">
        <f t="shared" si="79"/>
        <v>-0.44824591872177838</v>
      </c>
      <c r="E4923" s="353">
        <v>-9.9719538797132714E-3</v>
      </c>
    </row>
    <row r="4924" spans="2:5">
      <c r="B4924" s="375">
        <v>40606</v>
      </c>
      <c r="C4924" s="352">
        <v>287.89999999999998</v>
      </c>
      <c r="D4924" s="351">
        <f t="shared" si="79"/>
        <v>-0.67220767391551861</v>
      </c>
      <c r="E4924" s="353">
        <v>-9.9724896836314789E-3</v>
      </c>
    </row>
    <row r="4925" spans="2:5">
      <c r="B4925" s="375">
        <v>42642</v>
      </c>
      <c r="C4925" s="352">
        <v>878.3</v>
      </c>
      <c r="D4925" s="351">
        <f t="shared" si="79"/>
        <v>2.1610581248875289</v>
      </c>
      <c r="E4925" s="353">
        <v>-9.9757650904582339E-3</v>
      </c>
    </row>
    <row r="4926" spans="2:5">
      <c r="B4926" s="375">
        <v>40112</v>
      </c>
      <c r="C4926" s="352">
        <v>277.85000000000002</v>
      </c>
      <c r="D4926" s="351">
        <f t="shared" si="79"/>
        <v>-0.88306960693544312</v>
      </c>
      <c r="E4926" s="353">
        <v>-9.9768394797789227E-3</v>
      </c>
    </row>
    <row r="4927" spans="2:5">
      <c r="B4927" s="375">
        <v>44511</v>
      </c>
      <c r="C4927" s="352">
        <v>2376.1999999999998</v>
      </c>
      <c r="D4927" s="351">
        <f t="shared" si="79"/>
        <v>8.2459143968871587</v>
      </c>
      <c r="E4927" s="353">
        <v>-9.9785430077287962E-3</v>
      </c>
    </row>
    <row r="4928" spans="2:5">
      <c r="B4928" s="375">
        <v>40072</v>
      </c>
      <c r="C4928" s="352">
        <v>257</v>
      </c>
      <c r="D4928" s="351">
        <f t="shared" si="79"/>
        <v>-0.89138473892187731</v>
      </c>
      <c r="E4928" s="353">
        <v>-1.0015408320493153E-2</v>
      </c>
    </row>
    <row r="4929" spans="2:5">
      <c r="B4929" s="375">
        <v>45642</v>
      </c>
      <c r="C4929" s="352">
        <v>2366.15</v>
      </c>
      <c r="D4929" s="351">
        <f t="shared" si="79"/>
        <v>0.2005428991831143</v>
      </c>
      <c r="E4929" s="353">
        <v>-1.0020501234257906E-2</v>
      </c>
    </row>
    <row r="4930" spans="2:5">
      <c r="B4930" s="375">
        <v>43972</v>
      </c>
      <c r="C4930" s="352">
        <v>1970.9</v>
      </c>
      <c r="D4930" s="351">
        <f t="shared" si="79"/>
        <v>0.15035311971050028</v>
      </c>
      <c r="E4930" s="353">
        <v>-1.002084536755648E-2</v>
      </c>
    </row>
    <row r="4931" spans="2:5">
      <c r="B4931" s="375">
        <v>43675</v>
      </c>
      <c r="C4931" s="352">
        <v>1713.3</v>
      </c>
      <c r="D4931" s="351">
        <f t="shared" si="79"/>
        <v>6.7262683201803828</v>
      </c>
      <c r="E4931" s="353">
        <v>-1.0025135064860103E-2</v>
      </c>
    </row>
    <row r="4932" spans="2:5">
      <c r="B4932" s="375">
        <v>39101</v>
      </c>
      <c r="C4932" s="352">
        <v>221.75</v>
      </c>
      <c r="D4932" s="351">
        <f t="shared" si="79"/>
        <v>-0.45696094036978085</v>
      </c>
      <c r="E4932" s="353">
        <v>-1.0044642857142858E-2</v>
      </c>
    </row>
    <row r="4933" spans="2:5">
      <c r="B4933" s="375">
        <v>40997</v>
      </c>
      <c r="C4933" s="352">
        <v>408.35</v>
      </c>
      <c r="D4933" s="351">
        <f t="shared" si="79"/>
        <v>0.76736637091538629</v>
      </c>
      <c r="E4933" s="353">
        <v>-1.0060606060606006E-2</v>
      </c>
    </row>
    <row r="4934" spans="2:5">
      <c r="B4934" s="375">
        <v>37301</v>
      </c>
      <c r="C4934" s="352">
        <v>231.05</v>
      </c>
      <c r="D4934" s="351">
        <f t="shared" si="79"/>
        <v>-0.90666532013734591</v>
      </c>
      <c r="E4934" s="353">
        <v>-1.0068551842330738E-2</v>
      </c>
    </row>
    <row r="4935" spans="2:5">
      <c r="B4935" s="375">
        <v>45603</v>
      </c>
      <c r="C4935" s="352">
        <v>2475.5</v>
      </c>
      <c r="D4935" s="351">
        <f t="shared" si="79"/>
        <v>9.7234134719514849</v>
      </c>
      <c r="E4935" s="353">
        <v>-1.0077178390050713E-2</v>
      </c>
    </row>
    <row r="4936" spans="2:5">
      <c r="B4936" s="375">
        <v>39657</v>
      </c>
      <c r="C4936" s="352">
        <v>230.85</v>
      </c>
      <c r="D4936" s="351">
        <f t="shared" si="79"/>
        <v>-0.14531654942613856</v>
      </c>
      <c r="E4936" s="353">
        <v>-1.0077186963979393E-2</v>
      </c>
    </row>
    <row r="4937" spans="2:5">
      <c r="B4937" s="375">
        <v>39996</v>
      </c>
      <c r="C4937" s="352">
        <v>270.10000000000002</v>
      </c>
      <c r="D4937" s="351">
        <f t="shared" ref="D4937:D5000" si="80">(C4937-C4938)/C4938</f>
        <v>-0.51737693201107826</v>
      </c>
      <c r="E4937" s="353">
        <v>-1.0078797874289901E-2</v>
      </c>
    </row>
    <row r="4938" spans="2:5">
      <c r="B4938" s="375">
        <v>41614</v>
      </c>
      <c r="C4938" s="352">
        <v>559.65</v>
      </c>
      <c r="D4938" s="351">
        <f t="shared" si="80"/>
        <v>1.5951773707396244</v>
      </c>
      <c r="E4938" s="353">
        <v>-1.0082249933669489E-2</v>
      </c>
    </row>
    <row r="4939" spans="2:5">
      <c r="B4939" s="375">
        <v>37231</v>
      </c>
      <c r="C4939" s="352">
        <v>215.65</v>
      </c>
      <c r="D4939" s="351">
        <f t="shared" si="80"/>
        <v>-0.90982269800117088</v>
      </c>
      <c r="E4939" s="353">
        <v>-1.0098691760385534E-2</v>
      </c>
    </row>
    <row r="4940" spans="2:5">
      <c r="B4940" s="375">
        <v>44567</v>
      </c>
      <c r="C4940" s="352">
        <v>2391.4</v>
      </c>
      <c r="D4940" s="351">
        <f t="shared" si="80"/>
        <v>1.7184176945980473E-2</v>
      </c>
      <c r="E4940" s="353">
        <v>-1.0100173855451648E-2</v>
      </c>
    </row>
    <row r="4941" spans="2:5">
      <c r="B4941" s="375">
        <v>45768</v>
      </c>
      <c r="C4941" s="352">
        <v>2351</v>
      </c>
      <c r="D4941" s="351">
        <f t="shared" si="80"/>
        <v>8.8450586264656597</v>
      </c>
      <c r="E4941" s="353">
        <v>-1.0105263157894737E-2</v>
      </c>
    </row>
    <row r="4942" spans="2:5">
      <c r="B4942" s="375">
        <v>36767</v>
      </c>
      <c r="C4942" s="352">
        <v>238.8</v>
      </c>
      <c r="D4942" s="351">
        <f t="shared" si="80"/>
        <v>-0.73654015887025592</v>
      </c>
      <c r="E4942" s="353">
        <v>-1.0155440414507725E-2</v>
      </c>
    </row>
    <row r="4943" spans="2:5">
      <c r="B4943" s="375">
        <v>42846</v>
      </c>
      <c r="C4943" s="352">
        <v>906.4</v>
      </c>
      <c r="D4943" s="351">
        <f t="shared" si="80"/>
        <v>-0.63347419074384836</v>
      </c>
      <c r="E4943" s="353">
        <v>-1.0156164682756435E-2</v>
      </c>
    </row>
    <row r="4944" spans="2:5">
      <c r="B4944" s="375">
        <v>44749</v>
      </c>
      <c r="C4944" s="352">
        <v>2472.9499999999998</v>
      </c>
      <c r="D4944" s="351">
        <f t="shared" si="80"/>
        <v>10.572063640617689</v>
      </c>
      <c r="E4944" s="353">
        <v>-1.0186519372398443E-2</v>
      </c>
    </row>
    <row r="4945" spans="2:5">
      <c r="B4945" s="375">
        <v>36992</v>
      </c>
      <c r="C4945" s="352">
        <v>213.7</v>
      </c>
      <c r="D4945" s="351">
        <f t="shared" si="80"/>
        <v>-0.88135028593637221</v>
      </c>
      <c r="E4945" s="353">
        <v>-1.018990273274672E-2</v>
      </c>
    </row>
    <row r="4946" spans="2:5">
      <c r="B4946" s="375">
        <v>43466</v>
      </c>
      <c r="C4946" s="352">
        <v>1801.1</v>
      </c>
      <c r="D4946" s="351">
        <f t="shared" si="80"/>
        <v>-0.28537703096792111</v>
      </c>
      <c r="E4946" s="353">
        <v>-1.0194268128486346E-2</v>
      </c>
    </row>
    <row r="4947" spans="2:5">
      <c r="B4947" s="375">
        <v>44869</v>
      </c>
      <c r="C4947" s="352">
        <v>2520.35</v>
      </c>
      <c r="D4947" s="351">
        <f t="shared" si="80"/>
        <v>9.1976532470159817</v>
      </c>
      <c r="E4947" s="353">
        <v>-1.0210693738095706E-2</v>
      </c>
    </row>
    <row r="4948" spans="2:5">
      <c r="B4948" s="375">
        <v>39714</v>
      </c>
      <c r="C4948" s="352">
        <v>247.15</v>
      </c>
      <c r="D4948" s="351">
        <f t="shared" si="80"/>
        <v>2.0437654830718487E-2</v>
      </c>
      <c r="E4948" s="353">
        <v>-1.0212254705646708E-2</v>
      </c>
    </row>
    <row r="4949" spans="2:5">
      <c r="B4949" s="375">
        <v>39535</v>
      </c>
      <c r="C4949" s="352">
        <v>242.2</v>
      </c>
      <c r="D4949" s="351">
        <f t="shared" si="80"/>
        <v>8.7561742254153571E-2</v>
      </c>
      <c r="E4949" s="353">
        <v>-1.0216591744993871E-2</v>
      </c>
    </row>
    <row r="4950" spans="2:5">
      <c r="B4950" s="375">
        <v>40276</v>
      </c>
      <c r="C4950" s="352">
        <v>222.7</v>
      </c>
      <c r="D4950" s="351">
        <f t="shared" si="80"/>
        <v>-0.87000933924819046</v>
      </c>
      <c r="E4950" s="353">
        <v>-1.0222222222222273E-2</v>
      </c>
    </row>
    <row r="4951" spans="2:5">
      <c r="B4951" s="375">
        <v>43658</v>
      </c>
      <c r="C4951" s="352">
        <v>1713.2</v>
      </c>
      <c r="D4951" s="351">
        <f t="shared" si="80"/>
        <v>5.7129030994083303</v>
      </c>
      <c r="E4951" s="353">
        <v>-1.0225894043561178E-2</v>
      </c>
    </row>
    <row r="4952" spans="2:5">
      <c r="B4952" s="375">
        <v>36550</v>
      </c>
      <c r="C4952" s="352">
        <v>255.21</v>
      </c>
      <c r="D4952" s="351">
        <f t="shared" si="80"/>
        <v>-0.8883009453781513</v>
      </c>
      <c r="E4952" s="353">
        <v>-1.0238510762071027E-2</v>
      </c>
    </row>
    <row r="4953" spans="2:5">
      <c r="B4953" s="375">
        <v>44714</v>
      </c>
      <c r="C4953" s="352">
        <v>2284.8000000000002</v>
      </c>
      <c r="D4953" s="351">
        <f t="shared" si="80"/>
        <v>1.702945699751568</v>
      </c>
      <c r="E4953" s="353">
        <v>-1.0244969568324909E-2</v>
      </c>
    </row>
    <row r="4954" spans="2:5">
      <c r="B4954" s="375">
        <v>42768</v>
      </c>
      <c r="C4954" s="352">
        <v>845.3</v>
      </c>
      <c r="D4954" s="351">
        <f t="shared" si="80"/>
        <v>-0.5852713178294574</v>
      </c>
      <c r="E4954" s="353">
        <v>-1.0245301797318659E-2</v>
      </c>
    </row>
    <row r="4955" spans="2:5">
      <c r="B4955" s="375">
        <v>44635</v>
      </c>
      <c r="C4955" s="352">
        <v>2038.2</v>
      </c>
      <c r="D4955" s="351">
        <f t="shared" si="80"/>
        <v>9.55515277058519</v>
      </c>
      <c r="E4955" s="353">
        <v>-1.0246200165104713E-2</v>
      </c>
    </row>
    <row r="4956" spans="2:5">
      <c r="B4956" s="375">
        <v>38709</v>
      </c>
      <c r="C4956" s="352">
        <v>193.1</v>
      </c>
      <c r="D4956" s="351">
        <f t="shared" si="80"/>
        <v>-0.76608116293155659</v>
      </c>
      <c r="E4956" s="353">
        <v>-1.0251153254741159E-2</v>
      </c>
    </row>
    <row r="4957" spans="2:5">
      <c r="B4957" s="375">
        <v>42508</v>
      </c>
      <c r="C4957" s="352">
        <v>825.5</v>
      </c>
      <c r="D4957" s="351">
        <f t="shared" si="80"/>
        <v>-0.68214546994724889</v>
      </c>
      <c r="E4957" s="353">
        <v>-1.025118398177562E-2</v>
      </c>
    </row>
    <row r="4958" spans="2:5">
      <c r="B4958" s="375">
        <v>44942</v>
      </c>
      <c r="C4958" s="352">
        <v>2597.1</v>
      </c>
      <c r="D4958" s="351">
        <f t="shared" si="80"/>
        <v>0.78771295818275677</v>
      </c>
      <c r="E4958" s="353">
        <v>-1.0251524390243938E-2</v>
      </c>
    </row>
    <row r="4959" spans="2:5">
      <c r="B4959" s="375">
        <v>43213</v>
      </c>
      <c r="C4959" s="352">
        <v>1452.75</v>
      </c>
      <c r="D4959" s="351">
        <f t="shared" si="80"/>
        <v>5.0205138831330292</v>
      </c>
      <c r="E4959" s="353">
        <v>-1.0253440523232018E-2</v>
      </c>
    </row>
    <row r="4960" spans="2:5">
      <c r="B4960" s="375">
        <v>38912</v>
      </c>
      <c r="C4960" s="352">
        <v>241.3</v>
      </c>
      <c r="D4960" s="351">
        <f t="shared" si="80"/>
        <v>0.11300738007380073</v>
      </c>
      <c r="E4960" s="353">
        <v>-1.025430680885972E-2</v>
      </c>
    </row>
    <row r="4961" spans="2:5">
      <c r="B4961" s="375">
        <v>39462</v>
      </c>
      <c r="C4961" s="352">
        <v>216.8</v>
      </c>
      <c r="D4961" s="351">
        <f t="shared" si="80"/>
        <v>-0.72947342151235328</v>
      </c>
      <c r="E4961" s="353">
        <v>-1.0271627482309975E-2</v>
      </c>
    </row>
    <row r="4962" spans="2:5">
      <c r="B4962" s="375">
        <v>42724</v>
      </c>
      <c r="C4962" s="352">
        <v>801.4</v>
      </c>
      <c r="D4962" s="351">
        <f t="shared" si="80"/>
        <v>2.6402452873041109</v>
      </c>
      <c r="E4962" s="353">
        <v>-1.0311824637233742E-2</v>
      </c>
    </row>
    <row r="4963" spans="2:5">
      <c r="B4963" s="375">
        <v>37259</v>
      </c>
      <c r="C4963" s="352">
        <v>220.15</v>
      </c>
      <c r="D4963" s="351">
        <f t="shared" si="80"/>
        <v>-0.24554489376285127</v>
      </c>
      <c r="E4963" s="353">
        <v>-1.0339402112834269E-2</v>
      </c>
    </row>
    <row r="4964" spans="2:5">
      <c r="B4964" s="375">
        <v>40463</v>
      </c>
      <c r="C4964" s="352">
        <v>291.8</v>
      </c>
      <c r="D4964" s="351">
        <f t="shared" si="80"/>
        <v>0.35626307227515691</v>
      </c>
      <c r="E4964" s="353">
        <v>-1.0344242835340042E-2</v>
      </c>
    </row>
    <row r="4965" spans="2:5">
      <c r="B4965" s="375">
        <v>37202</v>
      </c>
      <c r="C4965" s="352">
        <v>215.15</v>
      </c>
      <c r="D4965" s="351">
        <f t="shared" si="80"/>
        <v>0.15454789374832312</v>
      </c>
      <c r="E4965" s="353">
        <v>-1.0349586016559338E-2</v>
      </c>
    </row>
    <row r="4966" spans="2:5">
      <c r="B4966" s="375">
        <v>38882</v>
      </c>
      <c r="C4966" s="352">
        <v>186.35</v>
      </c>
      <c r="D4966" s="351">
        <f t="shared" si="80"/>
        <v>-0.8967818765924449</v>
      </c>
      <c r="E4966" s="353">
        <v>-1.0355815188529034E-2</v>
      </c>
    </row>
    <row r="4967" spans="2:5">
      <c r="B4967" s="375">
        <v>43720</v>
      </c>
      <c r="C4967" s="352">
        <v>1805.4</v>
      </c>
      <c r="D4967" s="351">
        <f t="shared" si="80"/>
        <v>5.5200433369447461</v>
      </c>
      <c r="E4967" s="353">
        <v>-1.0360138135175062E-2</v>
      </c>
    </row>
    <row r="4968" spans="2:5">
      <c r="B4968" s="375">
        <v>36714</v>
      </c>
      <c r="C4968" s="352">
        <v>276.89999999999998</v>
      </c>
      <c r="D4968" s="351">
        <f t="shared" si="80"/>
        <v>-0.87440752919832176</v>
      </c>
      <c r="E4968" s="353">
        <v>-1.0364546104360379E-2</v>
      </c>
    </row>
    <row r="4969" spans="2:5">
      <c r="B4969" s="375">
        <v>44267</v>
      </c>
      <c r="C4969" s="352">
        <v>2204.75</v>
      </c>
      <c r="D4969" s="351">
        <f t="shared" si="80"/>
        <v>8.255877413937867</v>
      </c>
      <c r="E4969" s="353">
        <v>-1.036874116300465E-2</v>
      </c>
    </row>
    <row r="4970" spans="2:5">
      <c r="B4970" s="375">
        <v>36741</v>
      </c>
      <c r="C4970" s="352">
        <v>238.2</v>
      </c>
      <c r="D4970" s="351">
        <f t="shared" si="80"/>
        <v>-0.82445926526401114</v>
      </c>
      <c r="E4970" s="353">
        <v>-1.038637307852098E-2</v>
      </c>
    </row>
    <row r="4971" spans="2:5">
      <c r="B4971" s="375">
        <v>43118</v>
      </c>
      <c r="C4971" s="352">
        <v>1356.95</v>
      </c>
      <c r="D4971" s="351">
        <f t="shared" si="80"/>
        <v>6.3091839482897925</v>
      </c>
      <c r="E4971" s="353">
        <v>-1.0392357059509917E-2</v>
      </c>
    </row>
    <row r="4972" spans="2:5">
      <c r="B4972" s="375">
        <v>38692</v>
      </c>
      <c r="C4972" s="352">
        <v>185.65</v>
      </c>
      <c r="D4972" s="351">
        <f t="shared" si="80"/>
        <v>-0.93583562306668733</v>
      </c>
      <c r="E4972" s="353">
        <v>-1.0394456289978617E-2</v>
      </c>
    </row>
    <row r="4973" spans="2:5">
      <c r="B4973" s="375">
        <v>45568</v>
      </c>
      <c r="C4973" s="352">
        <v>2893.35</v>
      </c>
      <c r="D4973" s="351">
        <f t="shared" si="80"/>
        <v>2.9488876757199391</v>
      </c>
      <c r="E4973" s="353">
        <v>-1.0397605814450652E-2</v>
      </c>
    </row>
    <row r="4974" spans="2:5">
      <c r="B4974" s="375">
        <v>41884</v>
      </c>
      <c r="C4974" s="352">
        <v>732.7</v>
      </c>
      <c r="D4974" s="351">
        <f t="shared" si="80"/>
        <v>2.5820092886824741</v>
      </c>
      <c r="E4974" s="353">
        <v>-1.0399783900594182E-2</v>
      </c>
    </row>
    <row r="4975" spans="2:5">
      <c r="B4975" s="375">
        <v>36902</v>
      </c>
      <c r="C4975" s="352">
        <v>204.55</v>
      </c>
      <c r="D4975" s="351">
        <f t="shared" si="80"/>
        <v>-0.7277929336615877</v>
      </c>
      <c r="E4975" s="353">
        <v>-1.0401548137397085E-2</v>
      </c>
    </row>
    <row r="4976" spans="2:5">
      <c r="B4976" s="375">
        <v>41908</v>
      </c>
      <c r="C4976" s="352">
        <v>751.45</v>
      </c>
      <c r="D4976" s="351">
        <f t="shared" si="80"/>
        <v>-0.13651249640907781</v>
      </c>
      <c r="E4976" s="353">
        <v>-1.04036346875617E-2</v>
      </c>
    </row>
    <row r="4977" spans="2:5">
      <c r="B4977" s="375">
        <v>42542</v>
      </c>
      <c r="C4977" s="352">
        <v>870.25</v>
      </c>
      <c r="D4977" s="351">
        <f t="shared" si="80"/>
        <v>-5.6230343780501055E-2</v>
      </c>
      <c r="E4977" s="353">
        <v>-1.0404821469183508E-2</v>
      </c>
    </row>
    <row r="4978" spans="2:5">
      <c r="B4978" s="375">
        <v>42081</v>
      </c>
      <c r="C4978" s="352">
        <v>922.1</v>
      </c>
      <c r="D4978" s="351">
        <f t="shared" si="80"/>
        <v>2.5284888837867832</v>
      </c>
      <c r="E4978" s="353">
        <v>-1.040995921871639E-2</v>
      </c>
    </row>
    <row r="4979" spans="2:5">
      <c r="B4979" s="375">
        <v>36609</v>
      </c>
      <c r="C4979" s="352">
        <v>261.33</v>
      </c>
      <c r="D4979" s="351">
        <f t="shared" si="80"/>
        <v>-0.50425874988143793</v>
      </c>
      <c r="E4979" s="353">
        <v>-1.0413511057255378E-2</v>
      </c>
    </row>
    <row r="4980" spans="2:5">
      <c r="B4980" s="375">
        <v>41264</v>
      </c>
      <c r="C4980" s="352">
        <v>527.15</v>
      </c>
      <c r="D4980" s="351">
        <f t="shared" si="80"/>
        <v>-0.60906967258704436</v>
      </c>
      <c r="E4980" s="353">
        <v>-1.0418622113760217E-2</v>
      </c>
    </row>
    <row r="4981" spans="2:5">
      <c r="B4981" s="375">
        <v>43090</v>
      </c>
      <c r="C4981" s="352">
        <v>1348.45</v>
      </c>
      <c r="D4981" s="351">
        <f t="shared" si="80"/>
        <v>-0.46664689014140215</v>
      </c>
      <c r="E4981" s="353">
        <v>-1.0420871096760022E-2</v>
      </c>
    </row>
    <row r="4982" spans="2:5">
      <c r="B4982" s="375">
        <v>45596</v>
      </c>
      <c r="C4982" s="352">
        <v>2528.25</v>
      </c>
      <c r="D4982" s="351">
        <f t="shared" si="80"/>
        <v>0.41666433194183727</v>
      </c>
      <c r="E4982" s="353">
        <v>-1.0450302354253437E-2</v>
      </c>
    </row>
    <row r="4983" spans="2:5">
      <c r="B4983" s="375">
        <v>43458</v>
      </c>
      <c r="C4983" s="352">
        <v>1784.65</v>
      </c>
      <c r="D4983" s="351">
        <f t="shared" si="80"/>
        <v>-0.13745438727918613</v>
      </c>
      <c r="E4983" s="353">
        <v>-1.0451899085112232E-2</v>
      </c>
    </row>
    <row r="4984" spans="2:5">
      <c r="B4984" s="375">
        <v>43783</v>
      </c>
      <c r="C4984" s="352">
        <v>2069.0500000000002</v>
      </c>
      <c r="D4984" s="351">
        <f t="shared" si="80"/>
        <v>0.19308614923307585</v>
      </c>
      <c r="E4984" s="353">
        <v>-1.0497369679579061E-2</v>
      </c>
    </row>
    <row r="4985" spans="2:5">
      <c r="B4985" s="375">
        <v>43580</v>
      </c>
      <c r="C4985" s="352">
        <v>1734.2</v>
      </c>
      <c r="D4985" s="351">
        <f t="shared" si="80"/>
        <v>3.1818181818181821</v>
      </c>
      <c r="E4985" s="353">
        <v>-1.0498687664041918E-2</v>
      </c>
    </row>
    <row r="4986" spans="2:5">
      <c r="B4986" s="375">
        <v>41025</v>
      </c>
      <c r="C4986" s="352">
        <v>414.7</v>
      </c>
      <c r="D4986" s="351">
        <f t="shared" si="80"/>
        <v>1.1464803312629401</v>
      </c>
      <c r="E4986" s="353">
        <v>-1.0498687664042076E-2</v>
      </c>
    </row>
    <row r="4987" spans="2:5">
      <c r="B4987" s="375">
        <v>39395</v>
      </c>
      <c r="C4987" s="352">
        <v>193.2</v>
      </c>
      <c r="D4987" s="351">
        <f t="shared" si="80"/>
        <v>-0.88082901554404147</v>
      </c>
      <c r="E4987" s="353">
        <v>-1.0499359795134501E-2</v>
      </c>
    </row>
    <row r="4988" spans="2:5">
      <c r="B4988" s="375">
        <v>43264</v>
      </c>
      <c r="C4988" s="352">
        <v>1621.2</v>
      </c>
      <c r="D4988" s="351">
        <f t="shared" si="80"/>
        <v>6.8413542926239419</v>
      </c>
      <c r="E4988" s="353">
        <v>-1.0528243156641947E-2</v>
      </c>
    </row>
    <row r="4989" spans="2:5">
      <c r="B4989" s="375">
        <v>39294</v>
      </c>
      <c r="C4989" s="352">
        <v>206.75</v>
      </c>
      <c r="D4989" s="351">
        <f t="shared" si="80"/>
        <v>-0.75269138755980858</v>
      </c>
      <c r="E4989" s="353">
        <v>-1.052883464943761E-2</v>
      </c>
    </row>
    <row r="4990" spans="2:5">
      <c r="B4990" s="375">
        <v>42710</v>
      </c>
      <c r="C4990" s="352">
        <v>836</v>
      </c>
      <c r="D4990" s="351">
        <f t="shared" si="80"/>
        <v>3.819832804842894</v>
      </c>
      <c r="E4990" s="353">
        <v>-1.0533790981181177E-2</v>
      </c>
    </row>
    <row r="4991" spans="2:5">
      <c r="B4991" s="375">
        <v>37467</v>
      </c>
      <c r="C4991" s="352">
        <v>173.45</v>
      </c>
      <c r="D4991" s="351">
        <f t="shared" si="80"/>
        <v>-2.5288002247822423E-2</v>
      </c>
      <c r="E4991" s="353">
        <v>-1.0553337136337836E-2</v>
      </c>
    </row>
    <row r="4992" spans="2:5">
      <c r="B4992" s="375">
        <v>37490</v>
      </c>
      <c r="C4992" s="352">
        <v>177.95</v>
      </c>
      <c r="D4992" s="351">
        <f t="shared" si="80"/>
        <v>-0.80901529380198545</v>
      </c>
      <c r="E4992" s="353">
        <v>-1.0564359188212431E-2</v>
      </c>
    </row>
    <row r="4993" spans="2:5">
      <c r="B4993" s="375">
        <v>42079</v>
      </c>
      <c r="C4993" s="352">
        <v>931.75</v>
      </c>
      <c r="D4993" s="351">
        <f t="shared" si="80"/>
        <v>3.0634539904055824</v>
      </c>
      <c r="E4993" s="353">
        <v>-1.0565997663799559E-2</v>
      </c>
    </row>
    <row r="4994" spans="2:5">
      <c r="B4994" s="375">
        <v>39013</v>
      </c>
      <c r="C4994" s="352">
        <v>229.3</v>
      </c>
      <c r="D4994" s="351">
        <f t="shared" si="80"/>
        <v>-0.91088570207143127</v>
      </c>
      <c r="E4994" s="353">
        <v>-1.0571736785328969E-2</v>
      </c>
    </row>
    <row r="4995" spans="2:5">
      <c r="B4995" s="375">
        <v>44810</v>
      </c>
      <c r="C4995" s="352">
        <v>2573.1</v>
      </c>
      <c r="D4995" s="351">
        <f t="shared" si="80"/>
        <v>2.1278186348994104</v>
      </c>
      <c r="E4995" s="353">
        <v>-1.0574482811658849E-2</v>
      </c>
    </row>
    <row r="4996" spans="2:5">
      <c r="B4996" s="375">
        <v>42159</v>
      </c>
      <c r="C4996" s="352">
        <v>822.65</v>
      </c>
      <c r="D4996" s="351">
        <f t="shared" si="80"/>
        <v>-0.61721185612582008</v>
      </c>
      <c r="E4996" s="353">
        <v>-1.0583919658428129E-2</v>
      </c>
    </row>
    <row r="4997" spans="2:5">
      <c r="B4997" s="375">
        <v>44622</v>
      </c>
      <c r="C4997" s="352">
        <v>2149.1</v>
      </c>
      <c r="D4997" s="351">
        <f t="shared" si="80"/>
        <v>9.2240723120837291</v>
      </c>
      <c r="E4997" s="353">
        <v>-1.0588831085124996E-2</v>
      </c>
    </row>
    <row r="4998" spans="2:5">
      <c r="B4998" s="375">
        <v>37224</v>
      </c>
      <c r="C4998" s="352">
        <v>210.2</v>
      </c>
      <c r="D4998" s="351">
        <f t="shared" si="80"/>
        <v>-0.2102198008641743</v>
      </c>
      <c r="E4998" s="353">
        <v>-1.0590727229936456E-2</v>
      </c>
    </row>
    <row r="4999" spans="2:5">
      <c r="B4999" s="375">
        <v>40623</v>
      </c>
      <c r="C4999" s="352">
        <v>266.14999999999998</v>
      </c>
      <c r="D4999" s="351">
        <f t="shared" si="80"/>
        <v>-0.70882336852469774</v>
      </c>
      <c r="E4999" s="353">
        <v>-1.0594795539033542E-2</v>
      </c>
    </row>
    <row r="5000" spans="2:5">
      <c r="B5000" s="375">
        <v>42842</v>
      </c>
      <c r="C5000" s="352">
        <v>914.05</v>
      </c>
      <c r="D5000" s="351">
        <f t="shared" si="80"/>
        <v>4.4521324187294953</v>
      </c>
      <c r="E5000" s="353">
        <v>-1.0607782648698456E-2</v>
      </c>
    </row>
    <row r="5001" spans="2:5">
      <c r="B5001" s="375">
        <v>37664</v>
      </c>
      <c r="C5001" s="352">
        <v>167.65</v>
      </c>
      <c r="D5001" s="351">
        <f t="shared" ref="D5001:D5064" si="81">(C5001-C5002)/C5002</f>
        <v>-0.93219413549039432</v>
      </c>
      <c r="E5001" s="353">
        <v>-1.0622602537621617E-2</v>
      </c>
    </row>
    <row r="5002" spans="2:5">
      <c r="B5002" s="375">
        <v>44383</v>
      </c>
      <c r="C5002" s="352">
        <v>2472.5</v>
      </c>
      <c r="D5002" s="351">
        <f t="shared" si="81"/>
        <v>-1.2993752619708261E-2</v>
      </c>
      <c r="E5002" s="353">
        <v>-1.0624037134111034E-2</v>
      </c>
    </row>
    <row r="5003" spans="2:5">
      <c r="B5003" s="375">
        <v>45169</v>
      </c>
      <c r="C5003" s="352">
        <v>2505.0500000000002</v>
      </c>
      <c r="D5003" s="351">
        <f t="shared" si="81"/>
        <v>8.6126247122026101</v>
      </c>
      <c r="E5003" s="353">
        <v>-1.0624222437251777E-2</v>
      </c>
    </row>
    <row r="5004" spans="2:5">
      <c r="B5004" s="375">
        <v>39850</v>
      </c>
      <c r="C5004" s="352">
        <v>260.60000000000002</v>
      </c>
      <c r="D5004" s="351">
        <f t="shared" si="81"/>
        <v>-0.57876020366927983</v>
      </c>
      <c r="E5004" s="353">
        <v>-1.0630220197418203E-2</v>
      </c>
    </row>
    <row r="5005" spans="2:5">
      <c r="B5005" s="375">
        <v>41816</v>
      </c>
      <c r="C5005" s="352">
        <v>618.65</v>
      </c>
      <c r="D5005" s="351">
        <f t="shared" si="81"/>
        <v>-0.50906638098639057</v>
      </c>
      <c r="E5005" s="353">
        <v>-1.063489525027983E-2</v>
      </c>
    </row>
    <row r="5006" spans="2:5">
      <c r="B5006" s="375">
        <v>43035</v>
      </c>
      <c r="C5006" s="352">
        <v>1260.1500000000001</v>
      </c>
      <c r="D5006" s="351">
        <f t="shared" si="81"/>
        <v>5.4589953869810364</v>
      </c>
      <c r="E5006" s="353">
        <v>-1.0638297872340389E-2</v>
      </c>
    </row>
    <row r="5007" spans="2:5">
      <c r="B5007" s="375">
        <v>38719</v>
      </c>
      <c r="C5007" s="352">
        <v>195.1</v>
      </c>
      <c r="D5007" s="351">
        <f t="shared" si="81"/>
        <v>-0.68412531368898244</v>
      </c>
      <c r="E5007" s="353">
        <v>-1.0649087221095307E-2</v>
      </c>
    </row>
    <row r="5008" spans="2:5">
      <c r="B5008" s="375">
        <v>41813</v>
      </c>
      <c r="C5008" s="352">
        <v>617.65</v>
      </c>
      <c r="D5008" s="351">
        <f t="shared" si="81"/>
        <v>3.2922168172341904</v>
      </c>
      <c r="E5008" s="353">
        <v>-1.065193016178116E-2</v>
      </c>
    </row>
    <row r="5009" spans="2:5">
      <c r="B5009" s="375">
        <v>38406</v>
      </c>
      <c r="C5009" s="352">
        <v>143.9</v>
      </c>
      <c r="D5009" s="351">
        <f t="shared" si="81"/>
        <v>-0.34036213614485444</v>
      </c>
      <c r="E5009" s="353">
        <v>-1.0656583018219203E-2</v>
      </c>
    </row>
    <row r="5010" spans="2:5">
      <c r="B5010" s="375">
        <v>37183</v>
      </c>
      <c r="C5010" s="352">
        <v>218.15</v>
      </c>
      <c r="D5010" s="351">
        <f t="shared" si="81"/>
        <v>-9.6125958152061278E-2</v>
      </c>
      <c r="E5010" s="353">
        <v>-1.065759637188206E-2</v>
      </c>
    </row>
    <row r="5011" spans="2:5">
      <c r="B5011" s="375">
        <v>39588</v>
      </c>
      <c r="C5011" s="352">
        <v>241.35</v>
      </c>
      <c r="D5011" s="351">
        <f t="shared" si="81"/>
        <v>8.6183618361836217E-2</v>
      </c>
      <c r="E5011" s="353">
        <v>-1.0657921705267449E-2</v>
      </c>
    </row>
    <row r="5012" spans="2:5">
      <c r="B5012" s="375">
        <v>39105</v>
      </c>
      <c r="C5012" s="352">
        <v>222.2</v>
      </c>
      <c r="D5012" s="351">
        <f t="shared" si="81"/>
        <v>-0.68785558755355769</v>
      </c>
      <c r="E5012" s="353">
        <v>-1.0685663401602876E-2</v>
      </c>
    </row>
    <row r="5013" spans="2:5">
      <c r="B5013" s="375">
        <v>41871</v>
      </c>
      <c r="C5013" s="352">
        <v>711.85</v>
      </c>
      <c r="D5013" s="351">
        <f t="shared" si="81"/>
        <v>2.3483066792097835</v>
      </c>
      <c r="E5013" s="353">
        <v>-1.070113265235207E-2</v>
      </c>
    </row>
    <row r="5014" spans="2:5">
      <c r="B5014" s="375">
        <v>37116</v>
      </c>
      <c r="C5014" s="352">
        <v>212.6</v>
      </c>
      <c r="D5014" s="351">
        <f t="shared" si="81"/>
        <v>-0.90137316756355546</v>
      </c>
      <c r="E5014" s="353">
        <v>-1.0702652396463523E-2</v>
      </c>
    </row>
    <row r="5015" spans="2:5">
      <c r="B5015" s="375">
        <v>43865</v>
      </c>
      <c r="C5015" s="352">
        <v>2155.6</v>
      </c>
      <c r="D5015" s="351">
        <f t="shared" si="81"/>
        <v>0.30872442474652423</v>
      </c>
      <c r="E5015" s="353">
        <v>-1.0716170632644123E-2</v>
      </c>
    </row>
    <row r="5016" spans="2:5">
      <c r="B5016" s="375">
        <v>43362</v>
      </c>
      <c r="C5016" s="352">
        <v>1647.1</v>
      </c>
      <c r="D5016" s="351">
        <f t="shared" si="81"/>
        <v>1.1782715069761289</v>
      </c>
      <c r="E5016" s="353">
        <v>-1.0721042673954254E-2</v>
      </c>
    </row>
    <row r="5017" spans="2:5">
      <c r="B5017" s="375">
        <v>41957</v>
      </c>
      <c r="C5017" s="352">
        <v>756.15</v>
      </c>
      <c r="D5017" s="351">
        <f t="shared" si="81"/>
        <v>0.86404535929988913</v>
      </c>
      <c r="E5017" s="353">
        <v>-1.0728069601622352E-2</v>
      </c>
    </row>
    <row r="5018" spans="2:5">
      <c r="B5018" s="375">
        <v>41001</v>
      </c>
      <c r="C5018" s="352">
        <v>405.65</v>
      </c>
      <c r="D5018" s="351">
        <f t="shared" si="81"/>
        <v>0.91389478650625144</v>
      </c>
      <c r="E5018" s="353">
        <v>-1.073039873186205E-2</v>
      </c>
    </row>
    <row r="5019" spans="2:5">
      <c r="B5019" s="375">
        <v>37222</v>
      </c>
      <c r="C5019" s="352">
        <v>211.95</v>
      </c>
      <c r="D5019" s="351">
        <f t="shared" si="81"/>
        <v>-7.8878748370273824E-2</v>
      </c>
      <c r="E5019" s="353">
        <v>-1.0735122520420123E-2</v>
      </c>
    </row>
    <row r="5020" spans="2:5">
      <c r="B5020" s="375">
        <v>40219</v>
      </c>
      <c r="C5020" s="352">
        <v>230.1</v>
      </c>
      <c r="D5020" s="351">
        <f t="shared" si="81"/>
        <v>2.1985343104596884E-2</v>
      </c>
      <c r="E5020" s="353">
        <v>-1.0748065348237317E-2</v>
      </c>
    </row>
    <row r="5021" spans="2:5">
      <c r="B5021" s="375">
        <v>37343</v>
      </c>
      <c r="C5021" s="352">
        <v>225.15</v>
      </c>
      <c r="D5021" s="351">
        <f t="shared" si="81"/>
        <v>-0.86912927226226455</v>
      </c>
      <c r="E5021" s="353">
        <v>-1.0764499121265328E-2</v>
      </c>
    </row>
    <row r="5022" spans="2:5">
      <c r="B5022" s="375">
        <v>43665</v>
      </c>
      <c r="C5022" s="352">
        <v>1720.4</v>
      </c>
      <c r="D5022" s="351">
        <f t="shared" si="81"/>
        <v>-0.27507163323782224</v>
      </c>
      <c r="E5022" s="353">
        <v>-1.0781128712301986E-2</v>
      </c>
    </row>
    <row r="5023" spans="2:5">
      <c r="B5023" s="375">
        <v>44291</v>
      </c>
      <c r="C5023" s="352">
        <v>2373.1999999999998</v>
      </c>
      <c r="D5023" s="351">
        <f t="shared" si="81"/>
        <v>1.7273458599092109</v>
      </c>
      <c r="E5023" s="353">
        <v>-1.0795715059814135E-2</v>
      </c>
    </row>
    <row r="5024" spans="2:5">
      <c r="B5024" s="375">
        <v>42451</v>
      </c>
      <c r="C5024" s="352">
        <v>870.15</v>
      </c>
      <c r="D5024" s="351">
        <f t="shared" si="81"/>
        <v>-0.65589037845533271</v>
      </c>
      <c r="E5024" s="353">
        <v>-1.079974990052862E-2</v>
      </c>
    </row>
    <row r="5025" spans="2:5">
      <c r="B5025" s="375">
        <v>45455</v>
      </c>
      <c r="C5025" s="352">
        <v>2528.6999999999998</v>
      </c>
      <c r="D5025" s="351">
        <f t="shared" si="81"/>
        <v>10.76686831084225</v>
      </c>
      <c r="E5025" s="353">
        <v>-1.081620278913298E-2</v>
      </c>
    </row>
    <row r="5026" spans="2:5">
      <c r="B5026" s="375">
        <v>37113</v>
      </c>
      <c r="C5026" s="352">
        <v>214.9</v>
      </c>
      <c r="D5026" s="351">
        <f t="shared" si="81"/>
        <v>-0.90851620868010474</v>
      </c>
      <c r="E5026" s="353">
        <v>-1.0817031070195601E-2</v>
      </c>
    </row>
    <row r="5027" spans="2:5">
      <c r="B5027" s="375">
        <v>44525</v>
      </c>
      <c r="C5027" s="352">
        <v>2349.0500000000002</v>
      </c>
      <c r="D5027" s="351">
        <f t="shared" si="81"/>
        <v>3.4846582523844302E-2</v>
      </c>
      <c r="E5027" s="353">
        <v>-1.0822191809664098E-2</v>
      </c>
    </row>
    <row r="5028" spans="2:5">
      <c r="B5028" s="375">
        <v>44614</v>
      </c>
      <c r="C5028" s="352">
        <v>2269.9499999999998</v>
      </c>
      <c r="D5028" s="351">
        <f t="shared" si="81"/>
        <v>12.439609236234457</v>
      </c>
      <c r="E5028" s="353">
        <v>-1.0828830399163483E-2</v>
      </c>
    </row>
    <row r="5029" spans="2:5">
      <c r="B5029" s="375">
        <v>38672</v>
      </c>
      <c r="C5029" s="352">
        <v>168.9</v>
      </c>
      <c r="D5029" s="351">
        <f t="shared" si="81"/>
        <v>-0.77569721115537849</v>
      </c>
      <c r="E5029" s="353">
        <v>-1.0834553440702749E-2</v>
      </c>
    </row>
    <row r="5030" spans="2:5">
      <c r="B5030" s="375">
        <v>41964</v>
      </c>
      <c r="C5030" s="352">
        <v>753</v>
      </c>
      <c r="D5030" s="351">
        <f t="shared" si="81"/>
        <v>-6.2091299744659677E-2</v>
      </c>
      <c r="E5030" s="353">
        <v>-1.083743842364532E-2</v>
      </c>
    </row>
    <row r="5031" spans="2:5">
      <c r="B5031" s="375">
        <v>42692</v>
      </c>
      <c r="C5031" s="352">
        <v>802.85</v>
      </c>
      <c r="D5031" s="351">
        <f t="shared" si="81"/>
        <v>-0.63388663413744362</v>
      </c>
      <c r="E5031" s="353">
        <v>-1.0842111747674434E-2</v>
      </c>
    </row>
    <row r="5032" spans="2:5">
      <c r="B5032" s="375">
        <v>45728</v>
      </c>
      <c r="C5032" s="352">
        <v>2192.9</v>
      </c>
      <c r="D5032" s="351">
        <f t="shared" si="81"/>
        <v>5.5892427884615383</v>
      </c>
      <c r="E5032" s="353">
        <v>-1.0848237443334189E-2</v>
      </c>
    </row>
    <row r="5033" spans="2:5">
      <c r="B5033" s="375">
        <v>40729</v>
      </c>
      <c r="C5033" s="352">
        <v>332.8</v>
      </c>
      <c r="D5033" s="351">
        <f t="shared" si="81"/>
        <v>-0.64002163331530559</v>
      </c>
      <c r="E5033" s="353">
        <v>-1.0848565908753091E-2</v>
      </c>
    </row>
    <row r="5034" spans="2:5">
      <c r="B5034" s="375">
        <v>42832</v>
      </c>
      <c r="C5034" s="352">
        <v>924.5</v>
      </c>
      <c r="D5034" s="351">
        <f t="shared" si="81"/>
        <v>1.1613091759205143</v>
      </c>
      <c r="E5034" s="353">
        <v>-1.0859680094152868E-2</v>
      </c>
    </row>
    <row r="5035" spans="2:5">
      <c r="B5035" s="375">
        <v>41045</v>
      </c>
      <c r="C5035" s="352">
        <v>427.75</v>
      </c>
      <c r="D5035" s="351">
        <f t="shared" si="81"/>
        <v>-0.82483261328037016</v>
      </c>
      <c r="E5035" s="353">
        <v>-1.0868308474968178E-2</v>
      </c>
    </row>
    <row r="5036" spans="2:5">
      <c r="B5036" s="375">
        <v>45691</v>
      </c>
      <c r="C5036" s="352">
        <v>2441.9499999999998</v>
      </c>
      <c r="D5036" s="351">
        <f t="shared" si="81"/>
        <v>4.0699780519508198E-2</v>
      </c>
      <c r="E5036" s="353">
        <v>-1.0875729099157632E-2</v>
      </c>
    </row>
    <row r="5037" spans="2:5">
      <c r="B5037" s="375">
        <v>43934</v>
      </c>
      <c r="C5037" s="352">
        <v>2346.4499999999998</v>
      </c>
      <c r="D5037" s="351">
        <f t="shared" si="81"/>
        <v>4.2370161135005177E-3</v>
      </c>
      <c r="E5037" s="353">
        <v>-1.0875750869427835E-2</v>
      </c>
    </row>
    <row r="5038" spans="2:5">
      <c r="B5038" s="375">
        <v>44340</v>
      </c>
      <c r="C5038" s="352">
        <v>2336.5500000000002</v>
      </c>
      <c r="D5038" s="351">
        <f t="shared" si="81"/>
        <v>12.895628902765388</v>
      </c>
      <c r="E5038" s="353">
        <v>-1.0879458143718835E-2</v>
      </c>
    </row>
    <row r="5039" spans="2:5">
      <c r="B5039" s="375">
        <v>37476</v>
      </c>
      <c r="C5039" s="352">
        <v>168.15</v>
      </c>
      <c r="D5039" s="351">
        <f t="shared" si="81"/>
        <v>-0.814904507677913</v>
      </c>
      <c r="E5039" s="353">
        <v>-1.0882352941176437E-2</v>
      </c>
    </row>
    <row r="5040" spans="2:5">
      <c r="B5040" s="375">
        <v>42627</v>
      </c>
      <c r="C5040" s="352">
        <v>908.45</v>
      </c>
      <c r="D5040" s="351">
        <f t="shared" si="81"/>
        <v>-0.56414623614642811</v>
      </c>
      <c r="E5040" s="353">
        <v>-1.0887908977080951E-2</v>
      </c>
    </row>
    <row r="5041" spans="2:5">
      <c r="B5041" s="375">
        <v>43997</v>
      </c>
      <c r="C5041" s="352">
        <v>2084.3000000000002</v>
      </c>
      <c r="D5041" s="351">
        <f t="shared" si="81"/>
        <v>13.349741824440621</v>
      </c>
      <c r="E5041" s="353">
        <v>-1.0890971645509465E-2</v>
      </c>
    </row>
    <row r="5042" spans="2:5">
      <c r="B5042" s="375">
        <v>37756</v>
      </c>
      <c r="C5042" s="352">
        <v>145.25</v>
      </c>
      <c r="D5042" s="351">
        <f t="shared" si="81"/>
        <v>-0.47496837158864985</v>
      </c>
      <c r="E5042" s="353">
        <v>-1.0895471569628834E-2</v>
      </c>
    </row>
    <row r="5043" spans="2:5">
      <c r="B5043" s="375">
        <v>40612</v>
      </c>
      <c r="C5043" s="352">
        <v>276.64999999999998</v>
      </c>
      <c r="D5043" s="351">
        <f t="shared" si="81"/>
        <v>0.10948466011630233</v>
      </c>
      <c r="E5043" s="353">
        <v>-1.0904540579192032E-2</v>
      </c>
    </row>
    <row r="5044" spans="2:5">
      <c r="B5044" s="375">
        <v>36777</v>
      </c>
      <c r="C5044" s="352">
        <v>249.35</v>
      </c>
      <c r="D5044" s="351">
        <f t="shared" si="81"/>
        <v>-0.90212548819500327</v>
      </c>
      <c r="E5044" s="353">
        <v>-1.0908369694565649E-2</v>
      </c>
    </row>
    <row r="5045" spans="2:5">
      <c r="B5045" s="375">
        <v>45594</v>
      </c>
      <c r="C5045" s="352">
        <v>2547.65</v>
      </c>
      <c r="D5045" s="351">
        <f t="shared" si="81"/>
        <v>11.513015717092339</v>
      </c>
      <c r="E5045" s="353">
        <v>-1.0928643528224275E-2</v>
      </c>
    </row>
    <row r="5046" spans="2:5">
      <c r="B5046" s="375">
        <v>36920</v>
      </c>
      <c r="C5046" s="352">
        <v>203.6</v>
      </c>
      <c r="D5046" s="351">
        <f t="shared" si="81"/>
        <v>0.60757994472956955</v>
      </c>
      <c r="E5046" s="353">
        <v>-1.0930289045421423E-2</v>
      </c>
    </row>
    <row r="5047" spans="2:5">
      <c r="B5047" s="375">
        <v>38275</v>
      </c>
      <c r="C5047" s="352">
        <v>126.65</v>
      </c>
      <c r="D5047" s="351">
        <f t="shared" si="81"/>
        <v>-0.9234419391887807</v>
      </c>
      <c r="E5047" s="353">
        <v>-1.0933229207340927E-2</v>
      </c>
    </row>
    <row r="5048" spans="2:5">
      <c r="B5048" s="375">
        <v>43416</v>
      </c>
      <c r="C5048" s="352">
        <v>1654.3</v>
      </c>
      <c r="D5048" s="351">
        <f t="shared" si="81"/>
        <v>4.8260257087515406</v>
      </c>
      <c r="E5048" s="353">
        <v>-1.094104986248951E-2</v>
      </c>
    </row>
    <row r="5049" spans="2:5">
      <c r="B5049" s="375">
        <v>40634</v>
      </c>
      <c r="C5049" s="352">
        <v>283.95</v>
      </c>
      <c r="D5049" s="351">
        <f t="shared" si="81"/>
        <v>-0.89271748370643245</v>
      </c>
      <c r="E5049" s="353">
        <v>-1.0971786833855917E-2</v>
      </c>
    </row>
    <row r="5050" spans="2:5">
      <c r="B5050" s="375">
        <v>44482</v>
      </c>
      <c r="C5050" s="352">
        <v>2646.75</v>
      </c>
      <c r="D5050" s="351">
        <f t="shared" si="81"/>
        <v>10.310897435897436</v>
      </c>
      <c r="E5050" s="353">
        <v>-1.0985931281878853E-2</v>
      </c>
    </row>
    <row r="5051" spans="2:5">
      <c r="B5051" s="375">
        <v>39456</v>
      </c>
      <c r="C5051" s="352">
        <v>234</v>
      </c>
      <c r="D5051" s="351">
        <f t="shared" si="81"/>
        <v>-0.91136531505085128</v>
      </c>
      <c r="E5051" s="353">
        <v>-1.0989010989010966E-2</v>
      </c>
    </row>
    <row r="5052" spans="2:5">
      <c r="B5052" s="375">
        <v>44477</v>
      </c>
      <c r="C5052" s="352">
        <v>2640.05</v>
      </c>
      <c r="D5052" s="351">
        <f t="shared" si="81"/>
        <v>0.13117528600197098</v>
      </c>
      <c r="E5052" s="353">
        <v>-1.0994980145350981E-2</v>
      </c>
    </row>
    <row r="5053" spans="2:5">
      <c r="B5053" s="375">
        <v>45646</v>
      </c>
      <c r="C5053" s="352">
        <v>2333.9</v>
      </c>
      <c r="D5053" s="351">
        <f t="shared" si="81"/>
        <v>13.042719614921783</v>
      </c>
      <c r="E5053" s="353">
        <v>-1.0996461639510909E-2</v>
      </c>
    </row>
    <row r="5054" spans="2:5">
      <c r="B5054" s="375">
        <v>37817</v>
      </c>
      <c r="C5054" s="352">
        <v>166.2</v>
      </c>
      <c r="D5054" s="351">
        <f t="shared" si="81"/>
        <v>-0.3147804576376006</v>
      </c>
      <c r="E5054" s="353">
        <v>-1.1008628384409537E-2</v>
      </c>
    </row>
    <row r="5055" spans="2:5">
      <c r="B5055" s="375">
        <v>36760</v>
      </c>
      <c r="C5055" s="352">
        <v>242.55</v>
      </c>
      <c r="D5055" s="351">
        <f t="shared" si="81"/>
        <v>-0.90720052033515697</v>
      </c>
      <c r="E5055" s="353">
        <v>-1.1009174311926559E-2</v>
      </c>
    </row>
    <row r="5056" spans="2:5">
      <c r="B5056" s="375">
        <v>44784</v>
      </c>
      <c r="C5056" s="352">
        <v>2613.6999999999998</v>
      </c>
      <c r="D5056" s="351">
        <f t="shared" si="81"/>
        <v>3.8116715758468334</v>
      </c>
      <c r="E5056" s="353">
        <v>-1.1011048887543652E-2</v>
      </c>
    </row>
    <row r="5057" spans="2:5">
      <c r="B5057" s="375">
        <v>41701</v>
      </c>
      <c r="C5057" s="352">
        <v>543.20000000000005</v>
      </c>
      <c r="D5057" s="351">
        <f t="shared" si="81"/>
        <v>-0.75943312666076168</v>
      </c>
      <c r="E5057" s="353">
        <v>-1.1015020482476021E-2</v>
      </c>
    </row>
    <row r="5058" spans="2:5">
      <c r="B5058" s="375">
        <v>44603</v>
      </c>
      <c r="C5058" s="352">
        <v>2258</v>
      </c>
      <c r="D5058" s="351">
        <f t="shared" si="81"/>
        <v>11.575884154831522</v>
      </c>
      <c r="E5058" s="353">
        <v>-1.1015482994985039E-2</v>
      </c>
    </row>
    <row r="5059" spans="2:5">
      <c r="B5059" s="375">
        <v>37496</v>
      </c>
      <c r="C5059" s="352">
        <v>179.55</v>
      </c>
      <c r="D5059" s="351">
        <f t="shared" si="81"/>
        <v>-0.91991346818617714</v>
      </c>
      <c r="E5059" s="353">
        <v>-1.1016248967226659E-2</v>
      </c>
    </row>
    <row r="5060" spans="2:5">
      <c r="B5060" s="375">
        <v>45371</v>
      </c>
      <c r="C5060" s="352">
        <v>2241.9499999999998</v>
      </c>
      <c r="D5060" s="351">
        <f t="shared" si="81"/>
        <v>10.637425382818581</v>
      </c>
      <c r="E5060" s="353">
        <v>-1.1028033260548315E-2</v>
      </c>
    </row>
    <row r="5061" spans="2:5">
      <c r="B5061" s="375">
        <v>37425</v>
      </c>
      <c r="C5061" s="352">
        <v>192.65</v>
      </c>
      <c r="D5061" s="351">
        <f t="shared" si="81"/>
        <v>2.5960539979237471E-4</v>
      </c>
      <c r="E5061" s="353">
        <v>-1.1036960985626312E-2</v>
      </c>
    </row>
    <row r="5062" spans="2:5">
      <c r="B5062" s="375">
        <v>37447</v>
      </c>
      <c r="C5062" s="352">
        <v>192.6</v>
      </c>
      <c r="D5062" s="351">
        <f t="shared" si="81"/>
        <v>0.229100191448628</v>
      </c>
      <c r="E5062" s="353">
        <v>-1.1039794608472429E-2</v>
      </c>
    </row>
    <row r="5063" spans="2:5">
      <c r="B5063" s="375">
        <v>38054</v>
      </c>
      <c r="C5063" s="352">
        <v>156.69999999999999</v>
      </c>
      <c r="D5063" s="351">
        <f t="shared" si="81"/>
        <v>-0.8564755449716065</v>
      </c>
      <c r="E5063" s="353">
        <v>-1.1044493531082361E-2</v>
      </c>
    </row>
    <row r="5064" spans="2:5">
      <c r="B5064" s="375">
        <v>42902</v>
      </c>
      <c r="C5064" s="352">
        <v>1091.8</v>
      </c>
      <c r="D5064" s="351">
        <f t="shared" si="81"/>
        <v>4.3090201799173347</v>
      </c>
      <c r="E5064" s="353">
        <v>-1.1050724637681201E-2</v>
      </c>
    </row>
    <row r="5065" spans="2:5">
      <c r="B5065" s="375">
        <v>38002</v>
      </c>
      <c r="C5065" s="352">
        <v>205.65</v>
      </c>
      <c r="D5065" s="351">
        <f t="shared" ref="D5065:D5128" si="82">(C5065-C5066)/C5066</f>
        <v>-0.89885402321463703</v>
      </c>
      <c r="E5065" s="353">
        <v>-1.106035104592442E-2</v>
      </c>
    </row>
    <row r="5066" spans="2:5">
      <c r="B5066" s="375">
        <v>43903</v>
      </c>
      <c r="C5066" s="352">
        <v>2033.2</v>
      </c>
      <c r="D5066" s="351">
        <f t="shared" si="82"/>
        <v>-8.9822503749132601E-2</v>
      </c>
      <c r="E5066" s="353">
        <v>-1.1065444198545575E-2</v>
      </c>
    </row>
    <row r="5067" spans="2:5">
      <c r="B5067" s="375">
        <v>45748</v>
      </c>
      <c r="C5067" s="352">
        <v>2233.85</v>
      </c>
      <c r="D5067" s="351">
        <f t="shared" si="82"/>
        <v>10.1136815920398</v>
      </c>
      <c r="E5067" s="353">
        <v>-1.1067578635146203E-2</v>
      </c>
    </row>
    <row r="5068" spans="2:5">
      <c r="B5068" s="375">
        <v>39303</v>
      </c>
      <c r="C5068" s="352">
        <v>201</v>
      </c>
      <c r="D5068" s="351">
        <f t="shared" si="82"/>
        <v>-0.76436107854630719</v>
      </c>
      <c r="E5068" s="353">
        <v>-1.107011070110701E-2</v>
      </c>
    </row>
    <row r="5069" spans="2:5">
      <c r="B5069" s="375">
        <v>42502</v>
      </c>
      <c r="C5069" s="352">
        <v>853</v>
      </c>
      <c r="D5069" s="351">
        <f t="shared" si="82"/>
        <v>4.7889379029521546</v>
      </c>
      <c r="E5069" s="353">
        <v>-1.1071821923366709E-2</v>
      </c>
    </row>
    <row r="5070" spans="2:5">
      <c r="B5070" s="375">
        <v>38505</v>
      </c>
      <c r="C5070" s="352">
        <v>147.35</v>
      </c>
      <c r="D5070" s="351">
        <f t="shared" si="82"/>
        <v>-0.31128768403832668</v>
      </c>
      <c r="E5070" s="353">
        <v>-1.1073825503355743E-2</v>
      </c>
    </row>
    <row r="5071" spans="2:5">
      <c r="B5071" s="375">
        <v>39332</v>
      </c>
      <c r="C5071" s="352">
        <v>213.95</v>
      </c>
      <c r="D5071" s="351">
        <f t="shared" si="82"/>
        <v>-3.7345331833520859E-2</v>
      </c>
      <c r="E5071" s="353">
        <v>-1.1093136122024524E-2</v>
      </c>
    </row>
    <row r="5072" spans="2:5">
      <c r="B5072" s="375">
        <v>39519</v>
      </c>
      <c r="C5072" s="352">
        <v>222.25</v>
      </c>
      <c r="D5072" s="351">
        <f t="shared" si="82"/>
        <v>0.2831986143187068</v>
      </c>
      <c r="E5072" s="353">
        <v>-1.1123470522803115E-2</v>
      </c>
    </row>
    <row r="5073" spans="2:5">
      <c r="B5073" s="375">
        <v>38639</v>
      </c>
      <c r="C5073" s="352">
        <v>173.2</v>
      </c>
      <c r="D5073" s="351">
        <f t="shared" si="82"/>
        <v>-0.68281292921893599</v>
      </c>
      <c r="E5073" s="353">
        <v>-1.1133314302026931E-2</v>
      </c>
    </row>
    <row r="5074" spans="2:5">
      <c r="B5074" s="375">
        <v>41211</v>
      </c>
      <c r="C5074" s="352">
        <v>546.04999999999995</v>
      </c>
      <c r="D5074" s="351">
        <f t="shared" si="82"/>
        <v>1.6767156862745096</v>
      </c>
      <c r="E5074" s="353">
        <v>-1.1137269105396759E-2</v>
      </c>
    </row>
    <row r="5075" spans="2:5">
      <c r="B5075" s="375">
        <v>38006</v>
      </c>
      <c r="C5075" s="352">
        <v>204</v>
      </c>
      <c r="D5075" s="351">
        <f t="shared" si="82"/>
        <v>-0.74431284075954129</v>
      </c>
      <c r="E5075" s="353">
        <v>-1.1148812409112996E-2</v>
      </c>
    </row>
    <row r="5076" spans="2:5">
      <c r="B5076" s="375">
        <v>42265</v>
      </c>
      <c r="C5076" s="352">
        <v>797.85</v>
      </c>
      <c r="D5076" s="351">
        <f t="shared" si="82"/>
        <v>-0.64476056902424361</v>
      </c>
      <c r="E5076" s="353">
        <v>-1.1154489682097044E-2</v>
      </c>
    </row>
    <row r="5077" spans="2:5">
      <c r="B5077" s="375">
        <v>45742</v>
      </c>
      <c r="C5077" s="352">
        <v>2245.9499999999998</v>
      </c>
      <c r="D5077" s="351">
        <f t="shared" si="82"/>
        <v>1.6410512699905924</v>
      </c>
      <c r="E5077" s="353">
        <v>-1.1161009113723577E-2</v>
      </c>
    </row>
    <row r="5078" spans="2:5">
      <c r="B5078" s="375">
        <v>42468</v>
      </c>
      <c r="C5078" s="352">
        <v>850.4</v>
      </c>
      <c r="D5078" s="351">
        <f t="shared" si="82"/>
        <v>0.3626021470918121</v>
      </c>
      <c r="E5078" s="353">
        <v>-1.1162790697674445E-2</v>
      </c>
    </row>
    <row r="5079" spans="2:5">
      <c r="B5079" s="375">
        <v>41823</v>
      </c>
      <c r="C5079" s="352">
        <v>624.1</v>
      </c>
      <c r="D5079" s="351">
        <f t="shared" si="82"/>
        <v>-0.73137347738131109</v>
      </c>
      <c r="E5079" s="353">
        <v>-1.1170086350312849E-2</v>
      </c>
    </row>
    <row r="5080" spans="2:5">
      <c r="B5080" s="375">
        <v>45427</v>
      </c>
      <c r="C5080" s="352">
        <v>2323.3000000000002</v>
      </c>
      <c r="D5080" s="351">
        <f t="shared" si="82"/>
        <v>10.43919251600197</v>
      </c>
      <c r="E5080" s="353">
        <v>-1.1193394620360796E-2</v>
      </c>
    </row>
    <row r="5081" spans="2:5">
      <c r="B5081" s="375">
        <v>37365</v>
      </c>
      <c r="C5081" s="352">
        <v>203.1</v>
      </c>
      <c r="D5081" s="351">
        <f t="shared" si="82"/>
        <v>-0.53987313094698686</v>
      </c>
      <c r="E5081" s="353">
        <v>-1.1197663096397329E-2</v>
      </c>
    </row>
    <row r="5082" spans="2:5">
      <c r="B5082" s="375">
        <v>41101</v>
      </c>
      <c r="C5082" s="352">
        <v>441.4</v>
      </c>
      <c r="D5082" s="351">
        <f t="shared" si="82"/>
        <v>0.77969518587210696</v>
      </c>
      <c r="E5082" s="353">
        <v>-1.1200716845878136E-2</v>
      </c>
    </row>
    <row r="5083" spans="2:5">
      <c r="B5083" s="375">
        <v>36614</v>
      </c>
      <c r="C5083" s="352">
        <v>248.02</v>
      </c>
      <c r="D5083" s="351">
        <f t="shared" si="82"/>
        <v>0.75713779667020897</v>
      </c>
      <c r="E5083" s="353">
        <v>-1.1202806681816379E-2</v>
      </c>
    </row>
    <row r="5084" spans="2:5">
      <c r="B5084" s="375">
        <v>38363</v>
      </c>
      <c r="C5084" s="352">
        <v>141.15</v>
      </c>
      <c r="D5084" s="351">
        <f t="shared" si="82"/>
        <v>-0.83315602836879432</v>
      </c>
      <c r="E5084" s="353">
        <v>-1.1208406304728507E-2</v>
      </c>
    </row>
    <row r="5085" spans="2:5">
      <c r="B5085" s="375">
        <v>42662</v>
      </c>
      <c r="C5085" s="352">
        <v>846</v>
      </c>
      <c r="D5085" s="351">
        <f t="shared" si="82"/>
        <v>3.5717373682788436</v>
      </c>
      <c r="E5085" s="353">
        <v>-1.1220196353436211E-2</v>
      </c>
    </row>
    <row r="5086" spans="2:5">
      <c r="B5086" s="375">
        <v>37459</v>
      </c>
      <c r="C5086" s="352">
        <v>185.05</v>
      </c>
      <c r="D5086" s="351">
        <f t="shared" si="82"/>
        <v>-0.67186807341076338</v>
      </c>
      <c r="E5086" s="353">
        <v>-1.122094576542877E-2</v>
      </c>
    </row>
    <row r="5087" spans="2:5">
      <c r="B5087" s="375">
        <v>41207</v>
      </c>
      <c r="C5087" s="352">
        <v>563.95000000000005</v>
      </c>
      <c r="D5087" s="351">
        <f t="shared" si="82"/>
        <v>1.3289283501961597</v>
      </c>
      <c r="E5087" s="353">
        <v>-1.1221179977206938E-2</v>
      </c>
    </row>
    <row r="5088" spans="2:5">
      <c r="B5088" s="375">
        <v>40233</v>
      </c>
      <c r="C5088" s="352">
        <v>242.15</v>
      </c>
      <c r="D5088" s="351">
        <f t="shared" si="82"/>
        <v>0.52824234774376788</v>
      </c>
      <c r="E5088" s="353">
        <v>-1.1229073091057574E-2</v>
      </c>
    </row>
    <row r="5089" spans="2:5">
      <c r="B5089" s="375">
        <v>38554</v>
      </c>
      <c r="C5089" s="352">
        <v>158.44999999999999</v>
      </c>
      <c r="D5089" s="351">
        <f t="shared" si="82"/>
        <v>0.12535511363636345</v>
      </c>
      <c r="E5089" s="353">
        <v>-1.1232449297971989E-2</v>
      </c>
    </row>
    <row r="5090" spans="2:5">
      <c r="B5090" s="375">
        <v>38118</v>
      </c>
      <c r="C5090" s="352">
        <v>140.80000000000001</v>
      </c>
      <c r="D5090" s="351">
        <f t="shared" si="82"/>
        <v>-0.82866877585787302</v>
      </c>
      <c r="E5090" s="353">
        <v>-1.1235955056179735E-2</v>
      </c>
    </row>
    <row r="5091" spans="2:5">
      <c r="B5091" s="375">
        <v>42718</v>
      </c>
      <c r="C5091" s="352">
        <v>821.8</v>
      </c>
      <c r="D5091" s="351">
        <f t="shared" si="82"/>
        <v>-0.62196973181839099</v>
      </c>
      <c r="E5091" s="353">
        <v>-1.1249473620886751E-2</v>
      </c>
    </row>
    <row r="5092" spans="2:5">
      <c r="B5092" s="375">
        <v>44057</v>
      </c>
      <c r="C5092" s="352">
        <v>2173.9</v>
      </c>
      <c r="D5092" s="351">
        <f t="shared" si="82"/>
        <v>1.2741375695884049E-2</v>
      </c>
      <c r="E5092" s="353">
        <v>-1.1256907647874832E-2</v>
      </c>
    </row>
    <row r="5093" spans="2:5">
      <c r="B5093" s="375">
        <v>44727</v>
      </c>
      <c r="C5093" s="352">
        <v>2146.5500000000002</v>
      </c>
      <c r="D5093" s="351">
        <f t="shared" si="82"/>
        <v>7.8939299772115197</v>
      </c>
      <c r="E5093" s="353">
        <v>-1.1262091202210878E-2</v>
      </c>
    </row>
    <row r="5094" spans="2:5">
      <c r="B5094" s="375">
        <v>36763</v>
      </c>
      <c r="C5094" s="352">
        <v>241.35</v>
      </c>
      <c r="D5094" s="351">
        <f t="shared" si="82"/>
        <v>-0.39541583166332667</v>
      </c>
      <c r="E5094" s="353">
        <v>-1.1265874641540352E-2</v>
      </c>
    </row>
    <row r="5095" spans="2:5">
      <c r="B5095" s="375">
        <v>41003</v>
      </c>
      <c r="C5095" s="352">
        <v>399.2</v>
      </c>
      <c r="D5095" s="351">
        <f t="shared" si="82"/>
        <v>1.0228021281986319</v>
      </c>
      <c r="E5095" s="353">
        <v>-1.1269349845201266E-2</v>
      </c>
    </row>
    <row r="5096" spans="2:5">
      <c r="B5096" s="375">
        <v>37417</v>
      </c>
      <c r="C5096" s="352">
        <v>197.35</v>
      </c>
      <c r="D5096" s="351">
        <f t="shared" si="82"/>
        <v>-0.15045200172191139</v>
      </c>
      <c r="E5096" s="353">
        <v>-1.1272545090180362E-2</v>
      </c>
    </row>
    <row r="5097" spans="2:5">
      <c r="B5097" s="375">
        <v>39002</v>
      </c>
      <c r="C5097" s="352">
        <v>232.3</v>
      </c>
      <c r="D5097" s="351">
        <f t="shared" si="82"/>
        <v>-0.90050326587429053</v>
      </c>
      <c r="E5097" s="353">
        <v>-1.1278995530963939E-2</v>
      </c>
    </row>
    <row r="5098" spans="2:5">
      <c r="B5098" s="375">
        <v>44406</v>
      </c>
      <c r="C5098" s="352">
        <v>2334.75</v>
      </c>
      <c r="D5098" s="351">
        <f t="shared" si="82"/>
        <v>13.043609022556391</v>
      </c>
      <c r="E5098" s="353">
        <v>-1.1285677987634492E-2</v>
      </c>
    </row>
    <row r="5099" spans="2:5">
      <c r="B5099" s="375">
        <v>37477</v>
      </c>
      <c r="C5099" s="352">
        <v>166.25</v>
      </c>
      <c r="D5099" s="351">
        <f t="shared" si="82"/>
        <v>-0.47213843467217015</v>
      </c>
      <c r="E5099" s="353">
        <v>-1.129943502824862E-2</v>
      </c>
    </row>
    <row r="5100" spans="2:5">
      <c r="B5100" s="375">
        <v>40700</v>
      </c>
      <c r="C5100" s="352">
        <v>314.95</v>
      </c>
      <c r="D5100" s="351">
        <f t="shared" si="82"/>
        <v>0.33425121796229601</v>
      </c>
      <c r="E5100" s="353">
        <v>-1.1301208601475507E-2</v>
      </c>
    </row>
    <row r="5101" spans="2:5">
      <c r="B5101" s="375">
        <v>40246</v>
      </c>
      <c r="C5101" s="352">
        <v>236.05</v>
      </c>
      <c r="D5101" s="351">
        <f t="shared" si="82"/>
        <v>-0.73392323733303266</v>
      </c>
      <c r="E5101" s="353">
        <v>-1.1308900523560162E-2</v>
      </c>
    </row>
    <row r="5102" spans="2:5">
      <c r="B5102" s="375">
        <v>42641</v>
      </c>
      <c r="C5102" s="352">
        <v>887.15</v>
      </c>
      <c r="D5102" s="351">
        <f t="shared" si="82"/>
        <v>1.7092685906245231</v>
      </c>
      <c r="E5102" s="353">
        <v>-1.1311712916527335E-2</v>
      </c>
    </row>
    <row r="5103" spans="2:5">
      <c r="B5103" s="375">
        <v>40750</v>
      </c>
      <c r="C5103" s="352">
        <v>327.45</v>
      </c>
      <c r="D5103" s="351">
        <f t="shared" si="82"/>
        <v>-0.48245614035087725</v>
      </c>
      <c r="E5103" s="353">
        <v>-1.1322463768115942E-2</v>
      </c>
    </row>
    <row r="5104" spans="2:5">
      <c r="B5104" s="375">
        <v>41799</v>
      </c>
      <c r="C5104" s="352">
        <v>632.70000000000005</v>
      </c>
      <c r="D5104" s="351">
        <f t="shared" si="82"/>
        <v>1.5007905138339923</v>
      </c>
      <c r="E5104" s="353">
        <v>-1.1329010078912414E-2</v>
      </c>
    </row>
    <row r="5105" spans="2:5">
      <c r="B5105" s="375">
        <v>40346</v>
      </c>
      <c r="C5105" s="352">
        <v>253</v>
      </c>
      <c r="D5105" s="351">
        <f t="shared" si="82"/>
        <v>-0.56674372805890916</v>
      </c>
      <c r="E5105" s="353">
        <v>-1.1332551778038318E-2</v>
      </c>
    </row>
    <row r="5106" spans="2:5">
      <c r="B5106" s="375">
        <v>41449</v>
      </c>
      <c r="C5106" s="352">
        <v>583.95000000000005</v>
      </c>
      <c r="D5106" s="351">
        <f t="shared" si="82"/>
        <v>2.9456081081081082</v>
      </c>
      <c r="E5106" s="353">
        <v>-1.1343435198510001E-2</v>
      </c>
    </row>
    <row r="5107" spans="2:5">
      <c r="B5107" s="375">
        <v>38517</v>
      </c>
      <c r="C5107" s="352">
        <v>148</v>
      </c>
      <c r="D5107" s="351">
        <f t="shared" si="82"/>
        <v>-0.65577392720083727</v>
      </c>
      <c r="E5107" s="353">
        <v>-1.1356045424181622E-2</v>
      </c>
    </row>
    <row r="5108" spans="2:5">
      <c r="B5108" s="375">
        <v>41036</v>
      </c>
      <c r="C5108" s="352">
        <v>429.95</v>
      </c>
      <c r="D5108" s="351">
        <f t="shared" si="82"/>
        <v>-0.50217101835234179</v>
      </c>
      <c r="E5108" s="353">
        <v>-1.1381926879742444E-2</v>
      </c>
    </row>
    <row r="5109" spans="2:5">
      <c r="B5109" s="375">
        <v>42457</v>
      </c>
      <c r="C5109" s="352">
        <v>863.65</v>
      </c>
      <c r="D5109" s="351">
        <f t="shared" si="82"/>
        <v>3.3279879729391122</v>
      </c>
      <c r="E5109" s="353">
        <v>-1.1389652014652066E-2</v>
      </c>
    </row>
    <row r="5110" spans="2:5">
      <c r="B5110" s="375">
        <v>37404</v>
      </c>
      <c r="C5110" s="352">
        <v>199.55</v>
      </c>
      <c r="D5110" s="351">
        <f t="shared" si="82"/>
        <v>-0.90670001870207595</v>
      </c>
      <c r="E5110" s="353">
        <v>-1.1394599950458177E-2</v>
      </c>
    </row>
    <row r="5111" spans="2:5">
      <c r="B5111" s="375">
        <v>44693</v>
      </c>
      <c r="C5111" s="352">
        <v>2138.8000000000002</v>
      </c>
      <c r="D5111" s="351">
        <f t="shared" si="82"/>
        <v>1.6578849260594011</v>
      </c>
      <c r="E5111" s="353">
        <v>-1.1416685925583462E-2</v>
      </c>
    </row>
    <row r="5112" spans="2:5">
      <c r="B5112" s="375">
        <v>42415</v>
      </c>
      <c r="C5112" s="352">
        <v>804.7</v>
      </c>
      <c r="D5112" s="351">
        <f t="shared" si="82"/>
        <v>-0.66228806446197752</v>
      </c>
      <c r="E5112" s="353">
        <v>-1.142506142506137E-2</v>
      </c>
    </row>
    <row r="5113" spans="2:5">
      <c r="B5113" s="375">
        <v>45617</v>
      </c>
      <c r="C5113" s="352">
        <v>2382.8000000000002</v>
      </c>
      <c r="D5113" s="351">
        <f t="shared" si="82"/>
        <v>9.7289837453284704</v>
      </c>
      <c r="E5113" s="353">
        <v>-1.1429875329308909E-2</v>
      </c>
    </row>
    <row r="5114" spans="2:5">
      <c r="B5114" s="375">
        <v>36668</v>
      </c>
      <c r="C5114" s="352">
        <v>222.09</v>
      </c>
      <c r="D5114" s="351">
        <f t="shared" si="82"/>
        <v>-0.12820412168792933</v>
      </c>
      <c r="E5114" s="353">
        <v>-1.143950859075934E-2</v>
      </c>
    </row>
    <row r="5115" spans="2:5">
      <c r="B5115" s="375">
        <v>38988</v>
      </c>
      <c r="C5115" s="352">
        <v>254.75</v>
      </c>
      <c r="D5115" s="351">
        <f t="shared" si="82"/>
        <v>-0.33667491212081763</v>
      </c>
      <c r="E5115" s="353">
        <v>-1.1447419480015479E-2</v>
      </c>
    </row>
    <row r="5116" spans="2:5">
      <c r="B5116" s="375">
        <v>40955</v>
      </c>
      <c r="C5116" s="352">
        <v>384.05</v>
      </c>
      <c r="D5116" s="351">
        <f t="shared" si="82"/>
        <v>1.1235830799004702</v>
      </c>
      <c r="E5116" s="353">
        <v>-1.1454311454311425E-2</v>
      </c>
    </row>
    <row r="5117" spans="2:5">
      <c r="B5117" s="375">
        <v>37932</v>
      </c>
      <c r="C5117" s="352">
        <v>180.85</v>
      </c>
      <c r="D5117" s="351">
        <f t="shared" si="82"/>
        <v>-0.20718074613125254</v>
      </c>
      <c r="E5117" s="353">
        <v>-1.1478546050833531E-2</v>
      </c>
    </row>
    <row r="5118" spans="2:5">
      <c r="B5118" s="375">
        <v>36529</v>
      </c>
      <c r="C5118" s="352">
        <v>228.11</v>
      </c>
      <c r="D5118" s="351">
        <f t="shared" si="82"/>
        <v>-0.15608583055863853</v>
      </c>
      <c r="E5118" s="353">
        <v>-1.1483792685040637E-2</v>
      </c>
    </row>
    <row r="5119" spans="2:5">
      <c r="B5119" s="375">
        <v>40002</v>
      </c>
      <c r="C5119" s="352">
        <v>270.3</v>
      </c>
      <c r="D5119" s="351">
        <f t="shared" si="82"/>
        <v>1.0330951485520876</v>
      </c>
      <c r="E5119" s="353">
        <v>-1.1519473395501837E-2</v>
      </c>
    </row>
    <row r="5120" spans="2:5">
      <c r="B5120" s="375">
        <v>38310</v>
      </c>
      <c r="C5120" s="352">
        <v>132.94999999999999</v>
      </c>
      <c r="D5120" s="351">
        <f t="shared" si="82"/>
        <v>-0.3527263875365142</v>
      </c>
      <c r="E5120" s="353">
        <v>-1.1524163568773319E-2</v>
      </c>
    </row>
    <row r="5121" spans="2:5">
      <c r="B5121" s="375">
        <v>37364</v>
      </c>
      <c r="C5121" s="352">
        <v>205.4</v>
      </c>
      <c r="D5121" s="351">
        <f t="shared" si="82"/>
        <v>-0.89785668108806993</v>
      </c>
      <c r="E5121" s="353">
        <v>-1.1549566891241606E-2</v>
      </c>
    </row>
    <row r="5122" spans="2:5">
      <c r="B5122" s="375">
        <v>43735</v>
      </c>
      <c r="C5122" s="352">
        <v>2010.9</v>
      </c>
      <c r="D5122" s="351">
        <f t="shared" si="82"/>
        <v>9.0044776119402989</v>
      </c>
      <c r="E5122" s="353">
        <v>-1.1551317341722375E-2</v>
      </c>
    </row>
    <row r="5123" spans="2:5">
      <c r="B5123" s="375">
        <v>39126</v>
      </c>
      <c r="C5123" s="352">
        <v>201</v>
      </c>
      <c r="D5123" s="351">
        <f t="shared" si="82"/>
        <v>-0.92043227836826791</v>
      </c>
      <c r="E5123" s="353">
        <v>-1.1556429800835969E-2</v>
      </c>
    </row>
    <row r="5124" spans="2:5">
      <c r="B5124" s="375">
        <v>45167</v>
      </c>
      <c r="C5124" s="352">
        <v>2526.15</v>
      </c>
      <c r="D5124" s="351">
        <f t="shared" si="82"/>
        <v>8.8581463414634154</v>
      </c>
      <c r="E5124" s="353">
        <v>-1.1562389951872179E-2</v>
      </c>
    </row>
    <row r="5125" spans="2:5">
      <c r="B5125" s="375">
        <v>39860</v>
      </c>
      <c r="C5125" s="352">
        <v>256.25</v>
      </c>
      <c r="D5125" s="351">
        <f t="shared" si="82"/>
        <v>1.0698707592891761</v>
      </c>
      <c r="E5125" s="353">
        <v>-1.1571841851494697E-2</v>
      </c>
    </row>
    <row r="5126" spans="2:5">
      <c r="B5126" s="375">
        <v>38251</v>
      </c>
      <c r="C5126" s="352">
        <v>123.8</v>
      </c>
      <c r="D5126" s="351">
        <f t="shared" si="82"/>
        <v>-0.93914218999631316</v>
      </c>
      <c r="E5126" s="353">
        <v>-1.1576846307385253E-2</v>
      </c>
    </row>
    <row r="5127" spans="2:5">
      <c r="B5127" s="375">
        <v>43861</v>
      </c>
      <c r="C5127" s="352">
        <v>2034.25</v>
      </c>
      <c r="D5127" s="351">
        <f t="shared" si="82"/>
        <v>1.9627876492863385</v>
      </c>
      <c r="E5127" s="353">
        <v>-1.158835819445115E-2</v>
      </c>
    </row>
    <row r="5128" spans="2:5">
      <c r="B5128" s="375">
        <v>41851</v>
      </c>
      <c r="C5128" s="352">
        <v>686.6</v>
      </c>
      <c r="D5128" s="351">
        <f t="shared" si="82"/>
        <v>-0.5341768716713593</v>
      </c>
      <c r="E5128" s="353">
        <v>-1.1588569783344065E-2</v>
      </c>
    </row>
    <row r="5129" spans="2:5">
      <c r="B5129" s="375">
        <v>43217</v>
      </c>
      <c r="C5129" s="352">
        <v>1473.95</v>
      </c>
      <c r="D5129" s="351">
        <f t="shared" ref="D5129:D5192" si="83">(C5129-C5130)/C5130</f>
        <v>0.34791952446273439</v>
      </c>
      <c r="E5129" s="353">
        <v>-1.1601005867560741E-2</v>
      </c>
    </row>
    <row r="5130" spans="2:5">
      <c r="B5130" s="375">
        <v>42894</v>
      </c>
      <c r="C5130" s="352">
        <v>1093.5</v>
      </c>
      <c r="D5130" s="351">
        <f t="shared" si="83"/>
        <v>0.93420005306447329</v>
      </c>
      <c r="E5130" s="353">
        <v>-1.1614769286392108E-2</v>
      </c>
    </row>
    <row r="5131" spans="2:5">
      <c r="B5131" s="375">
        <v>41613</v>
      </c>
      <c r="C5131" s="352">
        <v>565.35</v>
      </c>
      <c r="D5131" s="351">
        <f t="shared" si="83"/>
        <v>2.6101532567049808</v>
      </c>
      <c r="E5131" s="353">
        <v>-1.1625874125874087E-2</v>
      </c>
    </row>
    <row r="5132" spans="2:5">
      <c r="B5132" s="375">
        <v>37775</v>
      </c>
      <c r="C5132" s="352">
        <v>156.6</v>
      </c>
      <c r="D5132" s="351">
        <f t="shared" si="83"/>
        <v>-0.94643864899529717</v>
      </c>
      <c r="E5132" s="353">
        <v>-1.1675607447144175E-2</v>
      </c>
    </row>
    <row r="5133" spans="2:5">
      <c r="B5133" s="375">
        <v>45566</v>
      </c>
      <c r="C5133" s="352">
        <v>2923.75</v>
      </c>
      <c r="D5133" s="351">
        <f t="shared" si="83"/>
        <v>0.29109536110927103</v>
      </c>
      <c r="E5133" s="353">
        <v>-1.1679004833857344E-2</v>
      </c>
    </row>
    <row r="5134" spans="2:5">
      <c r="B5134" s="375">
        <v>44700</v>
      </c>
      <c r="C5134" s="352">
        <v>2264.5500000000002</v>
      </c>
      <c r="D5134" s="351">
        <f t="shared" si="83"/>
        <v>9.5327906976744199</v>
      </c>
      <c r="E5134" s="353">
        <v>-1.1717727153705119E-2</v>
      </c>
    </row>
    <row r="5135" spans="2:5">
      <c r="B5135" s="375">
        <v>39338</v>
      </c>
      <c r="C5135" s="352">
        <v>215</v>
      </c>
      <c r="D5135" s="351">
        <f t="shared" si="83"/>
        <v>-0.90019033471055199</v>
      </c>
      <c r="E5135" s="353">
        <v>-1.172144334635721E-2</v>
      </c>
    </row>
    <row r="5136" spans="2:5">
      <c r="B5136" s="375">
        <v>43924</v>
      </c>
      <c r="C5136" s="352">
        <v>2154.1</v>
      </c>
      <c r="D5136" s="351">
        <f t="shared" si="83"/>
        <v>-7.4062929848693337E-2</v>
      </c>
      <c r="E5136" s="353">
        <v>-1.1722065469226793E-2</v>
      </c>
    </row>
    <row r="5137" spans="2:5">
      <c r="B5137" s="375">
        <v>44343</v>
      </c>
      <c r="C5137" s="352">
        <v>2326.4</v>
      </c>
      <c r="D5137" s="351">
        <f t="shared" si="83"/>
        <v>10.752462743116951</v>
      </c>
      <c r="E5137" s="353">
        <v>-1.1724723874256547E-2</v>
      </c>
    </row>
    <row r="5138" spans="2:5">
      <c r="B5138" s="375">
        <v>37068</v>
      </c>
      <c r="C5138" s="352">
        <v>197.95</v>
      </c>
      <c r="D5138" s="351">
        <f t="shared" si="83"/>
        <v>0.2051750380517503</v>
      </c>
      <c r="E5138" s="353">
        <v>-1.1732401397903259E-2</v>
      </c>
    </row>
    <row r="5139" spans="2:5">
      <c r="B5139" s="375">
        <v>37687</v>
      </c>
      <c r="C5139" s="352">
        <v>164.25</v>
      </c>
      <c r="D5139" s="351">
        <f t="shared" si="83"/>
        <v>-0.92585319609967498</v>
      </c>
      <c r="E5139" s="353">
        <v>-1.1732851985559499E-2</v>
      </c>
    </row>
    <row r="5140" spans="2:5">
      <c r="B5140" s="375">
        <v>44242</v>
      </c>
      <c r="C5140" s="352">
        <v>2215.1999999999998</v>
      </c>
      <c r="D5140" s="351">
        <f t="shared" si="83"/>
        <v>4.0191458026509572</v>
      </c>
      <c r="E5140" s="353">
        <v>-1.1755258637996192E-2</v>
      </c>
    </row>
    <row r="5141" spans="2:5">
      <c r="B5141" s="375">
        <v>41093</v>
      </c>
      <c r="C5141" s="352">
        <v>441.35</v>
      </c>
      <c r="D5141" s="351">
        <f t="shared" si="83"/>
        <v>-0.82037037037037042</v>
      </c>
      <c r="E5141" s="353">
        <v>-1.1755485893416927E-2</v>
      </c>
    </row>
    <row r="5142" spans="2:5">
      <c r="B5142" s="375">
        <v>45462</v>
      </c>
      <c r="C5142" s="352">
        <v>2457</v>
      </c>
      <c r="D5142" s="351">
        <f t="shared" si="83"/>
        <v>2.0016492578339751</v>
      </c>
      <c r="E5142" s="353">
        <v>-1.1764705882352941E-2</v>
      </c>
    </row>
    <row r="5143" spans="2:5">
      <c r="B5143" s="375">
        <v>42684</v>
      </c>
      <c r="C5143" s="352">
        <v>818.55</v>
      </c>
      <c r="D5143" s="351">
        <f t="shared" si="83"/>
        <v>-0.53785569105691056</v>
      </c>
      <c r="E5143" s="353">
        <v>-1.1771097428467946E-2</v>
      </c>
    </row>
    <row r="5144" spans="2:5">
      <c r="B5144" s="375">
        <v>43340</v>
      </c>
      <c r="C5144" s="352">
        <v>1771.2</v>
      </c>
      <c r="D5144" s="351">
        <f t="shared" si="83"/>
        <v>-0.23190008456384562</v>
      </c>
      <c r="E5144" s="353">
        <v>-1.1772582714947225E-2</v>
      </c>
    </row>
    <row r="5145" spans="2:5">
      <c r="B5145" s="375">
        <v>44186</v>
      </c>
      <c r="C5145" s="352">
        <v>2305.9499999999998</v>
      </c>
      <c r="D5145" s="351">
        <f t="shared" si="83"/>
        <v>0.31625663565271972</v>
      </c>
      <c r="E5145" s="353">
        <v>-1.1785125029462813E-2</v>
      </c>
    </row>
    <row r="5146" spans="2:5">
      <c r="B5146" s="375">
        <v>43514</v>
      </c>
      <c r="C5146" s="352">
        <v>1751.9</v>
      </c>
      <c r="D5146" s="351">
        <f t="shared" si="83"/>
        <v>-0.19304467987102714</v>
      </c>
      <c r="E5146" s="353">
        <v>-1.1789259927797757E-2</v>
      </c>
    </row>
    <row r="5147" spans="2:5">
      <c r="B5147" s="375">
        <v>44726</v>
      </c>
      <c r="C5147" s="352">
        <v>2171</v>
      </c>
      <c r="D5147" s="351">
        <f t="shared" si="83"/>
        <v>1.5270632056803632</v>
      </c>
      <c r="E5147" s="353">
        <v>-1.1789339523874591E-2</v>
      </c>
    </row>
    <row r="5148" spans="2:5">
      <c r="B5148" s="375">
        <v>42545</v>
      </c>
      <c r="C5148" s="352">
        <v>859.1</v>
      </c>
      <c r="D5148" s="351">
        <f t="shared" si="83"/>
        <v>0.6543423839784327</v>
      </c>
      <c r="E5148" s="353">
        <v>-1.17904181284868E-2</v>
      </c>
    </row>
    <row r="5149" spans="2:5">
      <c r="B5149" s="375">
        <v>41283</v>
      </c>
      <c r="C5149" s="352">
        <v>519.29999999999995</v>
      </c>
      <c r="D5149" s="351">
        <f t="shared" si="83"/>
        <v>-0.77855010660980817</v>
      </c>
      <c r="E5149" s="353">
        <v>-1.1798287345385433E-2</v>
      </c>
    </row>
    <row r="5150" spans="2:5">
      <c r="B5150" s="375">
        <v>45673</v>
      </c>
      <c r="C5150" s="352">
        <v>2345</v>
      </c>
      <c r="D5150" s="351">
        <f t="shared" si="83"/>
        <v>-4.3013385569702939E-2</v>
      </c>
      <c r="E5150" s="353">
        <v>-1.1799410029498525E-2</v>
      </c>
    </row>
    <row r="5151" spans="2:5">
      <c r="B5151" s="375">
        <v>45861</v>
      </c>
      <c r="C5151" s="352">
        <v>2450.4</v>
      </c>
      <c r="D5151" s="351">
        <f t="shared" si="83"/>
        <v>17.313901345291477</v>
      </c>
      <c r="E5151" s="353">
        <v>-1.1815945477275368E-2</v>
      </c>
    </row>
    <row r="5152" spans="2:5">
      <c r="B5152" s="375">
        <v>38428</v>
      </c>
      <c r="C5152" s="352">
        <v>133.80000000000001</v>
      </c>
      <c r="D5152" s="351">
        <f t="shared" si="83"/>
        <v>-0.41788122688710022</v>
      </c>
      <c r="E5152" s="353">
        <v>-1.1816838995568643E-2</v>
      </c>
    </row>
    <row r="5153" spans="2:5">
      <c r="B5153" s="375">
        <v>38952</v>
      </c>
      <c r="C5153" s="352">
        <v>229.85</v>
      </c>
      <c r="D5153" s="351">
        <f t="shared" si="83"/>
        <v>0.27943222933481765</v>
      </c>
      <c r="E5153" s="353">
        <v>-1.182287188306105E-2</v>
      </c>
    </row>
    <row r="5154" spans="2:5">
      <c r="B5154" s="375">
        <v>37623</v>
      </c>
      <c r="C5154" s="352">
        <v>179.65</v>
      </c>
      <c r="D5154" s="351">
        <f t="shared" si="83"/>
        <v>-0.90114455510922797</v>
      </c>
      <c r="E5154" s="353">
        <v>-1.1826182618261856E-2</v>
      </c>
    </row>
    <row r="5155" spans="2:5">
      <c r="B5155" s="375">
        <v>43504</v>
      </c>
      <c r="C5155" s="352">
        <v>1817.3</v>
      </c>
      <c r="D5155" s="351">
        <f t="shared" si="83"/>
        <v>8.4601769911504423</v>
      </c>
      <c r="E5155" s="353">
        <v>-1.1826758380685681E-2</v>
      </c>
    </row>
    <row r="5156" spans="2:5">
      <c r="B5156" s="375">
        <v>37439</v>
      </c>
      <c r="C5156" s="352">
        <v>192.1</v>
      </c>
      <c r="D5156" s="351">
        <f t="shared" si="83"/>
        <v>-0.92195815559618122</v>
      </c>
      <c r="E5156" s="353">
        <v>-1.1831275720164668E-2</v>
      </c>
    </row>
    <row r="5157" spans="2:5">
      <c r="B5157" s="375">
        <v>45608</v>
      </c>
      <c r="C5157" s="352">
        <v>2461.5</v>
      </c>
      <c r="D5157" s="351">
        <f t="shared" si="83"/>
        <v>0.40536682843277189</v>
      </c>
      <c r="E5157" s="353">
        <v>-1.1862467634130259E-2</v>
      </c>
    </row>
    <row r="5158" spans="2:5">
      <c r="B5158" s="375">
        <v>43482</v>
      </c>
      <c r="C5158" s="352">
        <v>1751.5</v>
      </c>
      <c r="D5158" s="351">
        <f t="shared" si="83"/>
        <v>1.3137384412153237</v>
      </c>
      <c r="E5158" s="353">
        <v>-1.1875546529011851E-2</v>
      </c>
    </row>
    <row r="5159" spans="2:5">
      <c r="B5159" s="375">
        <v>41997</v>
      </c>
      <c r="C5159" s="352">
        <v>757</v>
      </c>
      <c r="D5159" s="351">
        <f t="shared" si="83"/>
        <v>0.27312478977463839</v>
      </c>
      <c r="E5159" s="353">
        <v>-1.187834486359486E-2</v>
      </c>
    </row>
    <row r="5160" spans="2:5">
      <c r="B5160" s="375">
        <v>41731</v>
      </c>
      <c r="C5160" s="352">
        <v>594.6</v>
      </c>
      <c r="D5160" s="351">
        <f t="shared" si="83"/>
        <v>-0.72088438248134068</v>
      </c>
      <c r="E5160" s="353">
        <v>-1.1882010801827964E-2</v>
      </c>
    </row>
    <row r="5161" spans="2:5">
      <c r="B5161" s="375">
        <v>44006</v>
      </c>
      <c r="C5161" s="352">
        <v>2130.3000000000002</v>
      </c>
      <c r="D5161" s="351">
        <f t="shared" si="83"/>
        <v>1.4546868698507809</v>
      </c>
      <c r="E5161" s="353">
        <v>-1.1897307451471341E-2</v>
      </c>
    </row>
    <row r="5162" spans="2:5">
      <c r="B5162" s="375">
        <v>42643</v>
      </c>
      <c r="C5162" s="352">
        <v>867.85</v>
      </c>
      <c r="D5162" s="351">
        <f t="shared" si="83"/>
        <v>-0.62266571012413319</v>
      </c>
      <c r="E5162" s="353">
        <v>-1.1897984743253936E-2</v>
      </c>
    </row>
    <row r="5163" spans="2:5">
      <c r="B5163" s="375">
        <v>45369</v>
      </c>
      <c r="C5163" s="352">
        <v>2299.9499999999998</v>
      </c>
      <c r="D5163" s="351">
        <f t="shared" si="83"/>
        <v>-0.14284915680611207</v>
      </c>
      <c r="E5163" s="353">
        <v>-1.1921639386518882E-2</v>
      </c>
    </row>
    <row r="5164" spans="2:5">
      <c r="B5164" s="375">
        <v>45096</v>
      </c>
      <c r="C5164" s="352">
        <v>2683.25</v>
      </c>
      <c r="D5164" s="351">
        <f t="shared" si="83"/>
        <v>7.0156833457804328</v>
      </c>
      <c r="E5164" s="353">
        <v>-1.1930845285659084E-2</v>
      </c>
    </row>
    <row r="5165" spans="2:5">
      <c r="B5165" s="375">
        <v>40814</v>
      </c>
      <c r="C5165" s="352">
        <v>334.75</v>
      </c>
      <c r="D5165" s="351">
        <f t="shared" si="83"/>
        <v>0.42114200806622792</v>
      </c>
      <c r="E5165" s="353">
        <v>-1.1953955135773351E-2</v>
      </c>
    </row>
    <row r="5166" spans="2:5">
      <c r="B5166" s="375">
        <v>39540</v>
      </c>
      <c r="C5166" s="352">
        <v>235.55</v>
      </c>
      <c r="D5166" s="351">
        <f t="shared" si="83"/>
        <v>0.62953995157384979</v>
      </c>
      <c r="E5166" s="353">
        <v>-1.1954697986577157E-2</v>
      </c>
    </row>
    <row r="5167" spans="2:5">
      <c r="B5167" s="375">
        <v>38357</v>
      </c>
      <c r="C5167" s="352">
        <v>144.55000000000001</v>
      </c>
      <c r="D5167" s="351">
        <f t="shared" si="83"/>
        <v>-0.2215939687668281</v>
      </c>
      <c r="E5167" s="353">
        <v>-1.1961722488038276E-2</v>
      </c>
    </row>
    <row r="5168" spans="2:5">
      <c r="B5168" s="375">
        <v>37454</v>
      </c>
      <c r="C5168" s="352">
        <v>185.7</v>
      </c>
      <c r="D5168" s="351">
        <f t="shared" si="83"/>
        <v>-0.86099258926566358</v>
      </c>
      <c r="E5168" s="353">
        <v>-1.1971268954509178E-2</v>
      </c>
    </row>
    <row r="5169" spans="2:5">
      <c r="B5169" s="375">
        <v>43150</v>
      </c>
      <c r="C5169" s="352">
        <v>1335.9</v>
      </c>
      <c r="D5169" s="351">
        <f t="shared" si="83"/>
        <v>7.1012734990903574</v>
      </c>
      <c r="E5169" s="353">
        <v>-1.1981362325271666E-2</v>
      </c>
    </row>
    <row r="5170" spans="2:5">
      <c r="B5170" s="375">
        <v>38587</v>
      </c>
      <c r="C5170" s="352">
        <v>164.9</v>
      </c>
      <c r="D5170" s="351">
        <f t="shared" si="83"/>
        <v>-0.16632962588473207</v>
      </c>
      <c r="E5170" s="353">
        <v>-1.1983223487118035E-2</v>
      </c>
    </row>
    <row r="5171" spans="2:5">
      <c r="B5171" s="375">
        <v>39176</v>
      </c>
      <c r="C5171" s="352">
        <v>197.8</v>
      </c>
      <c r="D5171" s="351">
        <f t="shared" si="83"/>
        <v>-0.85410289507652593</v>
      </c>
      <c r="E5171" s="353">
        <v>-1.1988011988011875E-2</v>
      </c>
    </row>
    <row r="5172" spans="2:5">
      <c r="B5172" s="375">
        <v>43136</v>
      </c>
      <c r="C5172" s="352">
        <v>1355.75</v>
      </c>
      <c r="D5172" s="351">
        <f t="shared" si="83"/>
        <v>1.937703141928494</v>
      </c>
      <c r="E5172" s="353">
        <v>-1.1988048389447635E-2</v>
      </c>
    </row>
    <row r="5173" spans="2:5">
      <c r="B5173" s="375">
        <v>41310</v>
      </c>
      <c r="C5173" s="352">
        <v>461.5</v>
      </c>
      <c r="D5173" s="351">
        <f t="shared" si="83"/>
        <v>-0.48716524058228688</v>
      </c>
      <c r="E5173" s="353">
        <v>-1.1988867480197007E-2</v>
      </c>
    </row>
    <row r="5174" spans="2:5">
      <c r="B5174" s="375">
        <v>42039</v>
      </c>
      <c r="C5174" s="352">
        <v>899.9</v>
      </c>
      <c r="D5174" s="351">
        <f t="shared" si="83"/>
        <v>6.8252173913043475</v>
      </c>
      <c r="E5174" s="353">
        <v>-1.2021737937091777E-2</v>
      </c>
    </row>
    <row r="5175" spans="2:5">
      <c r="B5175" s="375">
        <v>38209</v>
      </c>
      <c r="C5175" s="352">
        <v>115</v>
      </c>
      <c r="D5175" s="351">
        <f t="shared" si="83"/>
        <v>-0.58143767060964513</v>
      </c>
      <c r="E5175" s="353">
        <v>-1.2027491408934755E-2</v>
      </c>
    </row>
    <row r="5176" spans="2:5">
      <c r="B5176" s="375">
        <v>40617</v>
      </c>
      <c r="C5176" s="352">
        <v>274.75</v>
      </c>
      <c r="D5176" s="351">
        <f t="shared" si="83"/>
        <v>-0.87365201995815223</v>
      </c>
      <c r="E5176" s="353">
        <v>-1.2046026609133486E-2</v>
      </c>
    </row>
    <row r="5177" spans="2:5">
      <c r="B5177" s="375">
        <v>44263</v>
      </c>
      <c r="C5177" s="352">
        <v>2174.5500000000002</v>
      </c>
      <c r="D5177" s="351">
        <f t="shared" si="83"/>
        <v>-0.14671663167807869</v>
      </c>
      <c r="E5177" s="353">
        <v>-1.206215074281029E-2</v>
      </c>
    </row>
    <row r="5178" spans="2:5">
      <c r="B5178" s="375">
        <v>44972</v>
      </c>
      <c r="C5178" s="352">
        <v>2548.4499999999998</v>
      </c>
      <c r="D5178" s="351">
        <f t="shared" si="83"/>
        <v>3.4553321678321676</v>
      </c>
      <c r="E5178" s="353">
        <v>-1.2075515583811479E-2</v>
      </c>
    </row>
    <row r="5179" spans="2:5">
      <c r="B5179" s="375">
        <v>41612</v>
      </c>
      <c r="C5179" s="352">
        <v>572</v>
      </c>
      <c r="D5179" s="351">
        <f t="shared" si="83"/>
        <v>3.0042002100105005</v>
      </c>
      <c r="E5179" s="353">
        <v>-1.2089810017271158E-2</v>
      </c>
    </row>
    <row r="5180" spans="2:5">
      <c r="B5180" s="375">
        <v>38322</v>
      </c>
      <c r="C5180" s="352">
        <v>142.85</v>
      </c>
      <c r="D5180" s="351">
        <f t="shared" si="83"/>
        <v>-0.39611075882477281</v>
      </c>
      <c r="E5180" s="353">
        <v>-1.2102351313969572E-2</v>
      </c>
    </row>
    <row r="5181" spans="2:5">
      <c r="B5181" s="375">
        <v>39049</v>
      </c>
      <c r="C5181" s="352">
        <v>236.55</v>
      </c>
      <c r="D5181" s="351">
        <f t="shared" si="83"/>
        <v>-0.74093746577592812</v>
      </c>
      <c r="E5181" s="353">
        <v>-1.2111087909793181E-2</v>
      </c>
    </row>
    <row r="5182" spans="2:5">
      <c r="B5182" s="375">
        <v>42205</v>
      </c>
      <c r="C5182" s="352">
        <v>913.1</v>
      </c>
      <c r="D5182" s="351">
        <f t="shared" si="83"/>
        <v>6.4691206543967281</v>
      </c>
      <c r="E5182" s="353">
        <v>-1.2117277940062676E-2</v>
      </c>
    </row>
    <row r="5183" spans="2:5">
      <c r="B5183" s="375">
        <v>38182</v>
      </c>
      <c r="C5183" s="352">
        <v>122.25</v>
      </c>
      <c r="D5183" s="351">
        <f t="shared" si="83"/>
        <v>-0.58333333333333326</v>
      </c>
      <c r="E5183" s="353">
        <v>-1.2121212121212121E-2</v>
      </c>
    </row>
    <row r="5184" spans="2:5">
      <c r="B5184" s="375">
        <v>40471</v>
      </c>
      <c r="C5184" s="352">
        <v>293.39999999999998</v>
      </c>
      <c r="D5184" s="351">
        <f t="shared" si="83"/>
        <v>0.35959221501390159</v>
      </c>
      <c r="E5184" s="353">
        <v>-1.2121212121212198E-2</v>
      </c>
    </row>
    <row r="5185" spans="2:5">
      <c r="B5185" s="375">
        <v>39449</v>
      </c>
      <c r="C5185" s="352">
        <v>215.8</v>
      </c>
      <c r="D5185" s="351">
        <f t="shared" si="83"/>
        <v>-0.54294186169649472</v>
      </c>
      <c r="E5185" s="353">
        <v>-1.2130922407873551E-2</v>
      </c>
    </row>
    <row r="5186" spans="2:5">
      <c r="B5186" s="375">
        <v>41373</v>
      </c>
      <c r="C5186" s="352">
        <v>472.15</v>
      </c>
      <c r="D5186" s="351">
        <f t="shared" si="83"/>
        <v>2.3156601123595504</v>
      </c>
      <c r="E5186" s="353">
        <v>-1.2135160581650824E-2</v>
      </c>
    </row>
    <row r="5187" spans="2:5">
      <c r="B5187" s="375">
        <v>37722</v>
      </c>
      <c r="C5187" s="352">
        <v>142.4</v>
      </c>
      <c r="D5187" s="351">
        <f t="shared" si="83"/>
        <v>-0.69504229574900944</v>
      </c>
      <c r="E5187" s="353">
        <v>-1.2140131807145333E-2</v>
      </c>
    </row>
    <row r="5188" spans="2:5">
      <c r="B5188" s="375">
        <v>41361</v>
      </c>
      <c r="C5188" s="352">
        <v>466.95</v>
      </c>
      <c r="D5188" s="351">
        <f t="shared" si="83"/>
        <v>0.88857431749241655</v>
      </c>
      <c r="E5188" s="353">
        <v>-1.216416331711445E-2</v>
      </c>
    </row>
    <row r="5189" spans="2:5">
      <c r="B5189" s="375">
        <v>39566</v>
      </c>
      <c r="C5189" s="352">
        <v>247.25</v>
      </c>
      <c r="D5189" s="351">
        <f t="shared" si="83"/>
        <v>-0.89270293141232882</v>
      </c>
      <c r="E5189" s="353">
        <v>-1.2185377546943713E-2</v>
      </c>
    </row>
    <row r="5190" spans="2:5">
      <c r="B5190" s="375">
        <v>44543</v>
      </c>
      <c r="C5190" s="352">
        <v>2304.35</v>
      </c>
      <c r="D5190" s="351">
        <f t="shared" si="83"/>
        <v>0.44868450004715038</v>
      </c>
      <c r="E5190" s="353">
        <v>-1.2195644718792984E-2</v>
      </c>
    </row>
    <row r="5191" spans="2:5">
      <c r="B5191" s="375">
        <v>43354</v>
      </c>
      <c r="C5191" s="352">
        <v>1590.65</v>
      </c>
      <c r="D5191" s="351">
        <f t="shared" si="83"/>
        <v>0.89894347281083997</v>
      </c>
      <c r="E5191" s="353">
        <v>-1.220269514997197E-2</v>
      </c>
    </row>
    <row r="5192" spans="2:5">
      <c r="B5192" s="375">
        <v>42681</v>
      </c>
      <c r="C5192" s="352">
        <v>837.65</v>
      </c>
      <c r="D5192" s="351">
        <f t="shared" si="83"/>
        <v>-0.54049754518774518</v>
      </c>
      <c r="E5192" s="353">
        <v>-1.220518867924531E-2</v>
      </c>
    </row>
    <row r="5193" spans="2:5">
      <c r="B5193" s="375">
        <v>43630</v>
      </c>
      <c r="C5193" s="352">
        <v>1822.95</v>
      </c>
      <c r="D5193" s="351">
        <f t="shared" ref="D5193:D5256" si="84">(C5193-C5194)/C5194</f>
        <v>-0.21265062842828147</v>
      </c>
      <c r="E5193" s="353">
        <v>-1.2218910864264403E-2</v>
      </c>
    </row>
    <row r="5194" spans="2:5">
      <c r="B5194" s="375">
        <v>44182</v>
      </c>
      <c r="C5194" s="352">
        <v>2315.3000000000002</v>
      </c>
      <c r="D5194" s="351">
        <f t="shared" si="84"/>
        <v>11.192206424433913</v>
      </c>
      <c r="E5194" s="353">
        <v>-1.2222956974338036E-2</v>
      </c>
    </row>
    <row r="5195" spans="2:5">
      <c r="B5195" s="375">
        <v>37434</v>
      </c>
      <c r="C5195" s="352">
        <v>189.9</v>
      </c>
      <c r="D5195" s="351">
        <f t="shared" si="84"/>
        <v>-0.76837226321888152</v>
      </c>
      <c r="E5195" s="353">
        <v>-1.2223667100130009E-2</v>
      </c>
    </row>
    <row r="5196" spans="2:5">
      <c r="B5196" s="375">
        <v>42254</v>
      </c>
      <c r="C5196" s="352">
        <v>819.85</v>
      </c>
      <c r="D5196" s="351">
        <f t="shared" si="84"/>
        <v>4.1674607712343652E-2</v>
      </c>
      <c r="E5196" s="353">
        <v>-1.2228915662650575E-2</v>
      </c>
    </row>
    <row r="5197" spans="2:5">
      <c r="B5197" s="375">
        <v>42726</v>
      </c>
      <c r="C5197" s="352">
        <v>787.05</v>
      </c>
      <c r="D5197" s="351">
        <f t="shared" si="84"/>
        <v>0.91193975464593713</v>
      </c>
      <c r="E5197" s="353">
        <v>-1.2236445783132531E-2</v>
      </c>
    </row>
    <row r="5198" spans="2:5">
      <c r="B5198" s="375">
        <v>40905</v>
      </c>
      <c r="C5198" s="352">
        <v>411.65</v>
      </c>
      <c r="D5198" s="351">
        <f t="shared" si="84"/>
        <v>-0.76330391283098065</v>
      </c>
      <c r="E5198" s="353">
        <v>-1.2237552489502155E-2</v>
      </c>
    </row>
    <row r="5199" spans="2:5">
      <c r="B5199" s="375">
        <v>43664</v>
      </c>
      <c r="C5199" s="352">
        <v>1739.15</v>
      </c>
      <c r="D5199" s="351">
        <f t="shared" si="84"/>
        <v>4.9888085399449036</v>
      </c>
      <c r="E5199" s="353">
        <v>-1.2239450218663005E-2</v>
      </c>
    </row>
    <row r="5200" spans="2:5">
      <c r="B5200" s="375">
        <v>40030</v>
      </c>
      <c r="C5200" s="352">
        <v>290.39999999999998</v>
      </c>
      <c r="D5200" s="351">
        <f t="shared" si="84"/>
        <v>0.35891436593355169</v>
      </c>
      <c r="E5200" s="353">
        <v>-1.2244897959183751E-2</v>
      </c>
    </row>
    <row r="5201" spans="2:5">
      <c r="B5201" s="375">
        <v>39447</v>
      </c>
      <c r="C5201" s="352">
        <v>213.7</v>
      </c>
      <c r="D5201" s="351">
        <f t="shared" si="84"/>
        <v>-0.92275996674738869</v>
      </c>
      <c r="E5201" s="353">
        <v>-1.2248671134735409E-2</v>
      </c>
    </row>
    <row r="5202" spans="2:5">
      <c r="B5202" s="375">
        <v>44442</v>
      </c>
      <c r="C5202" s="352">
        <v>2766.7</v>
      </c>
      <c r="D5202" s="351">
        <f t="shared" si="84"/>
        <v>9.1103599488397577</v>
      </c>
      <c r="E5202" s="353">
        <v>-1.2263258420949417E-2</v>
      </c>
    </row>
    <row r="5203" spans="2:5">
      <c r="B5203" s="375">
        <v>40644</v>
      </c>
      <c r="C5203" s="352">
        <v>273.64999999999998</v>
      </c>
      <c r="D5203" s="351">
        <f t="shared" si="84"/>
        <v>-0.31995526838966204</v>
      </c>
      <c r="E5203" s="353">
        <v>-1.2272153040967458E-2</v>
      </c>
    </row>
    <row r="5204" spans="2:5">
      <c r="B5204" s="375">
        <v>40910</v>
      </c>
      <c r="C5204" s="352">
        <v>402.4</v>
      </c>
      <c r="D5204" s="351">
        <f t="shared" si="84"/>
        <v>-0.83162123145804123</v>
      </c>
      <c r="E5204" s="353">
        <v>-1.2272950417280316E-2</v>
      </c>
    </row>
    <row r="5205" spans="2:5">
      <c r="B5205" s="375">
        <v>45362</v>
      </c>
      <c r="C5205" s="352">
        <v>2389.85</v>
      </c>
      <c r="D5205" s="351">
        <f t="shared" si="84"/>
        <v>9.4360262008733624</v>
      </c>
      <c r="E5205" s="353">
        <v>-1.2275009815874965E-2</v>
      </c>
    </row>
    <row r="5206" spans="2:5">
      <c r="B5206" s="375">
        <v>39511</v>
      </c>
      <c r="C5206" s="352">
        <v>229</v>
      </c>
      <c r="D5206" s="351">
        <f t="shared" si="84"/>
        <v>0.8393574297188755</v>
      </c>
      <c r="E5206" s="353">
        <v>-1.2292430450722426E-2</v>
      </c>
    </row>
    <row r="5207" spans="2:5">
      <c r="B5207" s="375">
        <v>38280</v>
      </c>
      <c r="C5207" s="352">
        <v>124.5</v>
      </c>
      <c r="D5207" s="351">
        <f t="shared" si="84"/>
        <v>-0.26090828138913619</v>
      </c>
      <c r="E5207" s="353">
        <v>-1.2296707655692164E-2</v>
      </c>
    </row>
    <row r="5208" spans="2:5">
      <c r="B5208" s="375">
        <v>37834</v>
      </c>
      <c r="C5208" s="352">
        <v>168.45</v>
      </c>
      <c r="D5208" s="351">
        <f t="shared" si="84"/>
        <v>-0.91981435201713668</v>
      </c>
      <c r="E5208" s="353">
        <v>-1.2313104661389754E-2</v>
      </c>
    </row>
    <row r="5209" spans="2:5">
      <c r="B5209" s="375">
        <v>44676</v>
      </c>
      <c r="C5209" s="352">
        <v>2100.75</v>
      </c>
      <c r="D5209" s="351">
        <f t="shared" si="84"/>
        <v>0.30420611516374357</v>
      </c>
      <c r="E5209" s="353">
        <v>-1.2318108089047613E-2</v>
      </c>
    </row>
    <row r="5210" spans="2:5">
      <c r="B5210" s="375">
        <v>43369</v>
      </c>
      <c r="C5210" s="352">
        <v>1610.75</v>
      </c>
      <c r="D5210" s="351">
        <f t="shared" si="84"/>
        <v>6.1940598481464937</v>
      </c>
      <c r="E5210" s="353">
        <v>-1.2324861268663525E-2</v>
      </c>
    </row>
    <row r="5211" spans="2:5">
      <c r="B5211" s="375">
        <v>40254</v>
      </c>
      <c r="C5211" s="352">
        <v>223.9</v>
      </c>
      <c r="D5211" s="351">
        <f t="shared" si="84"/>
        <v>-0.80874690356197154</v>
      </c>
      <c r="E5211" s="353">
        <v>-1.2351124834583074E-2</v>
      </c>
    </row>
    <row r="5212" spans="2:5">
      <c r="B5212" s="375">
        <v>42957</v>
      </c>
      <c r="C5212" s="352">
        <v>1170.7</v>
      </c>
      <c r="D5212" s="351">
        <f t="shared" si="84"/>
        <v>0.27464750394686699</v>
      </c>
      <c r="E5212" s="353">
        <v>-1.2359218796136048E-2</v>
      </c>
    </row>
    <row r="5213" spans="2:5">
      <c r="B5213" s="375">
        <v>42625</v>
      </c>
      <c r="C5213" s="352">
        <v>918.45</v>
      </c>
      <c r="D5213" s="351">
        <f t="shared" si="84"/>
        <v>1.2549717652835748</v>
      </c>
      <c r="E5213" s="353">
        <v>-1.2366256250336039E-2</v>
      </c>
    </row>
    <row r="5214" spans="2:5">
      <c r="B5214" s="375">
        <v>41065</v>
      </c>
      <c r="C5214" s="352">
        <v>407.3</v>
      </c>
      <c r="D5214" s="351">
        <f t="shared" si="84"/>
        <v>0.50101345126220742</v>
      </c>
      <c r="E5214" s="353">
        <v>-1.2366634335596427E-2</v>
      </c>
    </row>
    <row r="5215" spans="2:5">
      <c r="B5215" s="375">
        <v>40618</v>
      </c>
      <c r="C5215" s="352">
        <v>271.35000000000002</v>
      </c>
      <c r="D5215" s="351">
        <f t="shared" si="84"/>
        <v>1.0018443378827002</v>
      </c>
      <c r="E5215" s="353">
        <v>-1.2374886260236495E-2</v>
      </c>
    </row>
    <row r="5216" spans="2:5">
      <c r="B5216" s="375">
        <v>38141</v>
      </c>
      <c r="C5216" s="352">
        <v>135.55000000000001</v>
      </c>
      <c r="D5216" s="351">
        <f t="shared" si="84"/>
        <v>-0.5998523985239852</v>
      </c>
      <c r="E5216" s="353">
        <v>-1.2386156648451647E-2</v>
      </c>
    </row>
    <row r="5217" spans="2:5">
      <c r="B5217" s="375">
        <v>40807</v>
      </c>
      <c r="C5217" s="352">
        <v>338.75</v>
      </c>
      <c r="D5217" s="351">
        <f t="shared" si="84"/>
        <v>1.4300573888091821</v>
      </c>
      <c r="E5217" s="353">
        <v>-1.239067055393586E-2</v>
      </c>
    </row>
    <row r="5218" spans="2:5">
      <c r="B5218" s="375">
        <v>38364</v>
      </c>
      <c r="C5218" s="352">
        <v>139.4</v>
      </c>
      <c r="D5218" s="351">
        <f t="shared" si="84"/>
        <v>-0.93818318884281937</v>
      </c>
      <c r="E5218" s="353">
        <v>-1.2398157987956075E-2</v>
      </c>
    </row>
    <row r="5219" spans="2:5">
      <c r="B5219" s="375">
        <v>43875</v>
      </c>
      <c r="C5219" s="352">
        <v>2255.0500000000002</v>
      </c>
      <c r="D5219" s="351">
        <f t="shared" si="84"/>
        <v>2.7811032863849769</v>
      </c>
      <c r="E5219" s="353">
        <v>-1.2415695892090701E-2</v>
      </c>
    </row>
    <row r="5220" spans="2:5">
      <c r="B5220" s="375">
        <v>41561</v>
      </c>
      <c r="C5220" s="352">
        <v>596.4</v>
      </c>
      <c r="D5220" s="351">
        <f t="shared" si="84"/>
        <v>-0.75851317973842969</v>
      </c>
      <c r="E5220" s="353">
        <v>-1.2419274714356682E-2</v>
      </c>
    </row>
    <row r="5221" spans="2:5">
      <c r="B5221" s="375">
        <v>45184</v>
      </c>
      <c r="C5221" s="352">
        <v>2469.6999999999998</v>
      </c>
      <c r="D5221" s="351">
        <f t="shared" si="84"/>
        <v>0.43704177819155121</v>
      </c>
      <c r="E5221" s="353">
        <v>-1.243602047344864E-2</v>
      </c>
    </row>
    <row r="5222" spans="2:5">
      <c r="B5222" s="375">
        <v>43656</v>
      </c>
      <c r="C5222" s="352">
        <v>1718.6</v>
      </c>
      <c r="D5222" s="351">
        <f t="shared" si="84"/>
        <v>10.105654281098545</v>
      </c>
      <c r="E5222" s="353">
        <v>-1.2440741272805684E-2</v>
      </c>
    </row>
    <row r="5223" spans="2:5">
      <c r="B5223" s="375">
        <v>38055</v>
      </c>
      <c r="C5223" s="352">
        <v>154.75</v>
      </c>
      <c r="D5223" s="351">
        <f t="shared" si="84"/>
        <v>-0.94123566491987543</v>
      </c>
      <c r="E5223" s="353">
        <v>-1.2444160816847408E-2</v>
      </c>
    </row>
    <row r="5224" spans="2:5">
      <c r="B5224" s="375">
        <v>45905</v>
      </c>
      <c r="C5224" s="352">
        <v>2633.4</v>
      </c>
      <c r="D5224" s="351">
        <f t="shared" si="84"/>
        <v>22.777878103837473</v>
      </c>
      <c r="E5224" s="353">
        <v>-1.2450311257781376E-2</v>
      </c>
    </row>
    <row r="5225" spans="2:5">
      <c r="B5225" s="375">
        <v>38233</v>
      </c>
      <c r="C5225" s="352">
        <v>110.75</v>
      </c>
      <c r="D5225" s="351">
        <f t="shared" si="84"/>
        <v>-0.95339197037286427</v>
      </c>
      <c r="E5225" s="353">
        <v>-1.2483281319661218E-2</v>
      </c>
    </row>
    <row r="5226" spans="2:5">
      <c r="B5226" s="375">
        <v>45663</v>
      </c>
      <c r="C5226" s="352">
        <v>2376.1999999999998</v>
      </c>
      <c r="D5226" s="351">
        <f t="shared" si="84"/>
        <v>12.383272317656996</v>
      </c>
      <c r="E5226" s="353">
        <v>-1.2488311688311764E-2</v>
      </c>
    </row>
    <row r="5227" spans="2:5">
      <c r="B5227" s="375">
        <v>37949</v>
      </c>
      <c r="C5227" s="352">
        <v>177.55</v>
      </c>
      <c r="D5227" s="351">
        <f t="shared" si="84"/>
        <v>7.3782884789839839E-2</v>
      </c>
      <c r="E5227" s="353">
        <v>-1.2513904338153503E-2</v>
      </c>
    </row>
    <row r="5228" spans="2:5">
      <c r="B5228" s="375">
        <v>38651</v>
      </c>
      <c r="C5228" s="352">
        <v>165.35</v>
      </c>
      <c r="D5228" s="351">
        <f t="shared" si="84"/>
        <v>-0.71203413444792751</v>
      </c>
      <c r="E5228" s="353">
        <v>-1.2541057031949803E-2</v>
      </c>
    </row>
    <row r="5229" spans="2:5">
      <c r="B5229" s="375">
        <v>41599</v>
      </c>
      <c r="C5229" s="352">
        <v>574.20000000000005</v>
      </c>
      <c r="D5229" s="351">
        <f t="shared" si="84"/>
        <v>-7.5362318840579631E-2</v>
      </c>
      <c r="E5229" s="353">
        <v>-1.2553740326741109E-2</v>
      </c>
    </row>
    <row r="5230" spans="2:5">
      <c r="B5230" s="375">
        <v>41544</v>
      </c>
      <c r="C5230" s="352">
        <v>621</v>
      </c>
      <c r="D5230" s="351">
        <f t="shared" si="84"/>
        <v>4.6423456062010197E-2</v>
      </c>
      <c r="E5230" s="353">
        <v>-1.2561615519160404E-2</v>
      </c>
    </row>
    <row r="5231" spans="2:5">
      <c r="B5231" s="375">
        <v>41793</v>
      </c>
      <c r="C5231" s="352">
        <v>593.45000000000005</v>
      </c>
      <c r="D5231" s="351">
        <f t="shared" si="84"/>
        <v>2.0852612425266441</v>
      </c>
      <c r="E5231" s="353">
        <v>-1.2562396006655499E-2</v>
      </c>
    </row>
    <row r="5232" spans="2:5">
      <c r="B5232" s="375">
        <v>36867</v>
      </c>
      <c r="C5232" s="352">
        <v>192.35</v>
      </c>
      <c r="D5232" s="351">
        <f t="shared" si="84"/>
        <v>-0.92391669798073695</v>
      </c>
      <c r="E5232" s="353">
        <v>-1.2577002053388178E-2</v>
      </c>
    </row>
    <row r="5233" spans="2:5">
      <c r="B5233" s="375">
        <v>44820</v>
      </c>
      <c r="C5233" s="352">
        <v>2528.15</v>
      </c>
      <c r="D5233" s="351">
        <f t="shared" si="84"/>
        <v>12.164019786513927</v>
      </c>
      <c r="E5233" s="353">
        <v>-1.2595688173722855E-2</v>
      </c>
    </row>
    <row r="5234" spans="2:5">
      <c r="B5234" s="375">
        <v>37452</v>
      </c>
      <c r="C5234" s="352">
        <v>192.05</v>
      </c>
      <c r="D5234" s="351">
        <f t="shared" si="84"/>
        <v>-0.76438473806894847</v>
      </c>
      <c r="E5234" s="353">
        <v>-1.2596401028277577E-2</v>
      </c>
    </row>
    <row r="5235" spans="2:5">
      <c r="B5235" s="375">
        <v>42509</v>
      </c>
      <c r="C5235" s="352">
        <v>815.1</v>
      </c>
      <c r="D5235" s="351">
        <f t="shared" si="84"/>
        <v>2.1075104841784214</v>
      </c>
      <c r="E5235" s="353">
        <v>-1.2598425196850366E-2</v>
      </c>
    </row>
    <row r="5236" spans="2:5">
      <c r="B5236" s="375">
        <v>39804</v>
      </c>
      <c r="C5236" s="352">
        <v>262.3</v>
      </c>
      <c r="D5236" s="351">
        <f t="shared" si="84"/>
        <v>0.81208981001727121</v>
      </c>
      <c r="E5236" s="353">
        <v>-1.2610577827969005E-2</v>
      </c>
    </row>
    <row r="5237" spans="2:5">
      <c r="B5237" s="375">
        <v>38105</v>
      </c>
      <c r="C5237" s="352">
        <v>144.75</v>
      </c>
      <c r="D5237" s="351">
        <f t="shared" si="84"/>
        <v>-0.44772987409385734</v>
      </c>
      <c r="E5237" s="353">
        <v>-1.261937244201906E-2</v>
      </c>
    </row>
    <row r="5238" spans="2:5">
      <c r="B5238" s="375">
        <v>40066</v>
      </c>
      <c r="C5238" s="352">
        <v>262.10000000000002</v>
      </c>
      <c r="D5238" s="351">
        <f t="shared" si="84"/>
        <v>0.45692051139521966</v>
      </c>
      <c r="E5238" s="353">
        <v>-1.2620079110943552E-2</v>
      </c>
    </row>
    <row r="5239" spans="2:5">
      <c r="B5239" s="375">
        <v>37487</v>
      </c>
      <c r="C5239" s="352">
        <v>179.9</v>
      </c>
      <c r="D5239" s="351">
        <f t="shared" si="84"/>
        <v>-0.79063136456211813</v>
      </c>
      <c r="E5239" s="353">
        <v>-1.262349066959376E-2</v>
      </c>
    </row>
    <row r="5240" spans="2:5">
      <c r="B5240" s="375">
        <v>42543</v>
      </c>
      <c r="C5240" s="352">
        <v>859.25</v>
      </c>
      <c r="D5240" s="351">
        <f t="shared" si="84"/>
        <v>4.9707602339181291E-3</v>
      </c>
      <c r="E5240" s="353">
        <v>-1.2640045963803505E-2</v>
      </c>
    </row>
    <row r="5241" spans="2:5">
      <c r="B5241" s="375">
        <v>42242</v>
      </c>
      <c r="C5241" s="352">
        <v>855</v>
      </c>
      <c r="D5241" s="351">
        <f t="shared" si="84"/>
        <v>3.3812451960030745</v>
      </c>
      <c r="E5241" s="353">
        <v>-1.2645071886367624E-2</v>
      </c>
    </row>
    <row r="5242" spans="2:5">
      <c r="B5242" s="375">
        <v>39219</v>
      </c>
      <c r="C5242" s="352">
        <v>195.15</v>
      </c>
      <c r="D5242" s="351">
        <f t="shared" si="84"/>
        <v>-0.9125789544416073</v>
      </c>
      <c r="E5242" s="353">
        <v>-1.264862130027827E-2</v>
      </c>
    </row>
    <row r="5243" spans="2:5">
      <c r="B5243" s="375">
        <v>45394</v>
      </c>
      <c r="C5243" s="352">
        <v>2232.3000000000002</v>
      </c>
      <c r="D5243" s="351">
        <f t="shared" si="84"/>
        <v>-7.0688147870613102E-2</v>
      </c>
      <c r="E5243" s="353">
        <v>-1.2649829713830735E-2</v>
      </c>
    </row>
    <row r="5244" spans="2:5">
      <c r="B5244" s="375">
        <v>44327</v>
      </c>
      <c r="C5244" s="352">
        <v>2402.1</v>
      </c>
      <c r="D5244" s="351">
        <f t="shared" si="84"/>
        <v>5.285751668193118</v>
      </c>
      <c r="E5244" s="353">
        <v>-1.2659788729499848E-2</v>
      </c>
    </row>
    <row r="5245" spans="2:5">
      <c r="B5245" s="375">
        <v>40946</v>
      </c>
      <c r="C5245" s="352">
        <v>382.15</v>
      </c>
      <c r="D5245" s="351">
        <f t="shared" si="84"/>
        <v>0.58174668874172175</v>
      </c>
      <c r="E5245" s="353">
        <v>-1.2659863066787324E-2</v>
      </c>
    </row>
    <row r="5246" spans="2:5">
      <c r="B5246" s="375">
        <v>39793</v>
      </c>
      <c r="C5246" s="352">
        <v>241.6</v>
      </c>
      <c r="D5246" s="351">
        <f t="shared" si="84"/>
        <v>-0.70167314934864478</v>
      </c>
      <c r="E5246" s="353">
        <v>-1.2668573763792376E-2</v>
      </c>
    </row>
    <row r="5247" spans="2:5">
      <c r="B5247" s="375">
        <v>42377</v>
      </c>
      <c r="C5247" s="352">
        <v>809.85</v>
      </c>
      <c r="D5247" s="351">
        <f t="shared" si="84"/>
        <v>2.2022538552787663</v>
      </c>
      <c r="E5247" s="353">
        <v>-1.2679061261810396E-2</v>
      </c>
    </row>
    <row r="5248" spans="2:5">
      <c r="B5248" s="375">
        <v>36544</v>
      </c>
      <c r="C5248" s="352">
        <v>252.9</v>
      </c>
      <c r="D5248" s="351">
        <f t="shared" si="84"/>
        <v>-0.8946315855259046</v>
      </c>
      <c r="E5248" s="353">
        <v>-1.2687878196369205E-2</v>
      </c>
    </row>
    <row r="5249" spans="2:5">
      <c r="B5249" s="375">
        <v>44510</v>
      </c>
      <c r="C5249" s="352">
        <v>2400.15</v>
      </c>
      <c r="D5249" s="351">
        <f t="shared" si="84"/>
        <v>13.097797356828194</v>
      </c>
      <c r="E5249" s="353">
        <v>-1.2751167143121567E-2</v>
      </c>
    </row>
    <row r="5250" spans="2:5">
      <c r="B5250" s="375">
        <v>37677</v>
      </c>
      <c r="C5250" s="352">
        <v>170.25</v>
      </c>
      <c r="D5250" s="351">
        <f t="shared" si="84"/>
        <v>-0.11924469736161412</v>
      </c>
      <c r="E5250" s="353">
        <v>-1.2757320962597789E-2</v>
      </c>
    </row>
    <row r="5251" spans="2:5">
      <c r="B5251" s="375">
        <v>39391</v>
      </c>
      <c r="C5251" s="352">
        <v>193.3</v>
      </c>
      <c r="D5251" s="351">
        <f t="shared" si="84"/>
        <v>-0.91588886713225848</v>
      </c>
      <c r="E5251" s="353">
        <v>-1.2768130745658834E-2</v>
      </c>
    </row>
    <row r="5252" spans="2:5">
      <c r="B5252" s="375">
        <v>44595</v>
      </c>
      <c r="C5252" s="352">
        <v>2298.15</v>
      </c>
      <c r="D5252" s="351">
        <f t="shared" si="84"/>
        <v>14.265028229823978</v>
      </c>
      <c r="E5252" s="353">
        <v>-1.2779758580695046E-2</v>
      </c>
    </row>
    <row r="5253" spans="2:5">
      <c r="B5253" s="375">
        <v>38092</v>
      </c>
      <c r="C5253" s="352">
        <v>150.55000000000001</v>
      </c>
      <c r="D5253" s="351">
        <f t="shared" si="84"/>
        <v>-0.38019761218608478</v>
      </c>
      <c r="E5253" s="353">
        <v>-1.2786885245901564E-2</v>
      </c>
    </row>
    <row r="5254" spans="2:5">
      <c r="B5254" s="375">
        <v>39582</v>
      </c>
      <c r="C5254" s="352">
        <v>242.9</v>
      </c>
      <c r="D5254" s="351">
        <f t="shared" si="84"/>
        <v>0.31332792646661273</v>
      </c>
      <c r="E5254" s="353">
        <v>-1.2802275960170719E-2</v>
      </c>
    </row>
    <row r="5255" spans="2:5">
      <c r="B5255" s="375">
        <v>37881</v>
      </c>
      <c r="C5255" s="352">
        <v>184.95</v>
      </c>
      <c r="D5255" s="351">
        <f t="shared" si="84"/>
        <v>-0.93266342635574251</v>
      </c>
      <c r="E5255" s="353">
        <v>-1.2810248198558877E-2</v>
      </c>
    </row>
    <row r="5256" spans="2:5">
      <c r="B5256" s="375">
        <v>44463</v>
      </c>
      <c r="C5256" s="352">
        <v>2746.65</v>
      </c>
      <c r="D5256" s="351">
        <f t="shared" si="84"/>
        <v>14.522181407177172</v>
      </c>
      <c r="E5256" s="353">
        <v>-1.2813140207741828E-2</v>
      </c>
    </row>
    <row r="5257" spans="2:5">
      <c r="B5257" s="375">
        <v>37945</v>
      </c>
      <c r="C5257" s="352">
        <v>176.95</v>
      </c>
      <c r="D5257" s="351">
        <f t="shared" ref="D5257:D5320" si="85">(C5257-C5258)/C5258</f>
        <v>-0.34255991083039194</v>
      </c>
      <c r="E5257" s="353">
        <v>-1.2831241283124191E-2</v>
      </c>
    </row>
    <row r="5258" spans="2:5">
      <c r="B5258" s="375">
        <v>40585</v>
      </c>
      <c r="C5258" s="352">
        <v>269.14999999999998</v>
      </c>
      <c r="D5258" s="351">
        <f t="shared" si="85"/>
        <v>1.1226340694006307</v>
      </c>
      <c r="E5258" s="353">
        <v>-1.2836970474967908E-2</v>
      </c>
    </row>
    <row r="5259" spans="2:5">
      <c r="B5259" s="375">
        <v>38272</v>
      </c>
      <c r="C5259" s="352">
        <v>126.8</v>
      </c>
      <c r="D5259" s="351">
        <f t="shared" si="85"/>
        <v>-0.95174211718140467</v>
      </c>
      <c r="E5259" s="353">
        <v>-1.284546516154139E-2</v>
      </c>
    </row>
    <row r="5260" spans="2:5">
      <c r="B5260" s="375">
        <v>45064</v>
      </c>
      <c r="C5260" s="352">
        <v>2627.55</v>
      </c>
      <c r="D5260" s="351">
        <f t="shared" si="85"/>
        <v>17.009252912954079</v>
      </c>
      <c r="E5260" s="353">
        <v>-1.2848689771766626E-2</v>
      </c>
    </row>
    <row r="5261" spans="2:5">
      <c r="B5261" s="375">
        <v>38513</v>
      </c>
      <c r="C5261" s="352">
        <v>145.9</v>
      </c>
      <c r="D5261" s="351">
        <f t="shared" si="85"/>
        <v>-0.82793796804056852</v>
      </c>
      <c r="E5261" s="353">
        <v>-1.2855209742895843E-2</v>
      </c>
    </row>
    <row r="5262" spans="2:5">
      <c r="B5262" s="375">
        <v>42374</v>
      </c>
      <c r="C5262" s="352">
        <v>847.95</v>
      </c>
      <c r="D5262" s="351">
        <f t="shared" si="85"/>
        <v>2.5090006207324644</v>
      </c>
      <c r="E5262" s="353">
        <v>-1.286379511059366E-2</v>
      </c>
    </row>
    <row r="5263" spans="2:5">
      <c r="B5263" s="375">
        <v>39875</v>
      </c>
      <c r="C5263" s="352">
        <v>241.65</v>
      </c>
      <c r="D5263" s="351">
        <f t="shared" si="85"/>
        <v>-0.81410823493211271</v>
      </c>
      <c r="E5263" s="353">
        <v>-1.2867647058823551E-2</v>
      </c>
    </row>
    <row r="5264" spans="2:5">
      <c r="B5264" s="375">
        <v>43174</v>
      </c>
      <c r="C5264" s="352">
        <v>1299.95</v>
      </c>
      <c r="D5264" s="351">
        <f t="shared" si="85"/>
        <v>-0.22060675100425686</v>
      </c>
      <c r="E5264" s="353">
        <v>-1.2871136760574109E-2</v>
      </c>
    </row>
    <row r="5265" spans="2:5">
      <c r="B5265" s="375">
        <v>43305</v>
      </c>
      <c r="C5265" s="352">
        <v>1667.9</v>
      </c>
      <c r="D5265" s="351">
        <f t="shared" si="85"/>
        <v>6.2517391304347827</v>
      </c>
      <c r="E5265" s="353">
        <v>-1.2872488385168525E-2</v>
      </c>
    </row>
    <row r="5266" spans="2:5">
      <c r="B5266" s="375">
        <v>39916</v>
      </c>
      <c r="C5266" s="352">
        <v>230</v>
      </c>
      <c r="D5266" s="351">
        <f t="shared" si="85"/>
        <v>-0.90916809825642242</v>
      </c>
      <c r="E5266" s="353">
        <v>-1.2875536480686695E-2</v>
      </c>
    </row>
    <row r="5267" spans="2:5">
      <c r="B5267" s="375">
        <v>45026</v>
      </c>
      <c r="C5267" s="352">
        <v>2532.15</v>
      </c>
      <c r="D5267" s="351">
        <f t="shared" si="85"/>
        <v>10.821428571428573</v>
      </c>
      <c r="E5267" s="353">
        <v>-1.2903225806451578E-2</v>
      </c>
    </row>
    <row r="5268" spans="2:5">
      <c r="B5268" s="375">
        <v>39345</v>
      </c>
      <c r="C5268" s="352">
        <v>214.2</v>
      </c>
      <c r="D5268" s="351">
        <f t="shared" si="85"/>
        <v>-0.54459445094078884</v>
      </c>
      <c r="E5268" s="353">
        <v>-1.2903225806451665E-2</v>
      </c>
    </row>
    <row r="5269" spans="2:5">
      <c r="B5269" s="375">
        <v>41302</v>
      </c>
      <c r="C5269" s="352">
        <v>470.35</v>
      </c>
      <c r="D5269" s="351">
        <f t="shared" si="85"/>
        <v>2.0015954052329294</v>
      </c>
      <c r="E5269" s="353">
        <v>-1.2906610703042975E-2</v>
      </c>
    </row>
    <row r="5270" spans="2:5">
      <c r="B5270" s="375">
        <v>38546</v>
      </c>
      <c r="C5270" s="352">
        <v>156.69999999999999</v>
      </c>
      <c r="D5270" s="351">
        <f t="shared" si="85"/>
        <v>-0.82625568244816505</v>
      </c>
      <c r="E5270" s="353">
        <v>-1.2913385826771725E-2</v>
      </c>
    </row>
    <row r="5271" spans="2:5">
      <c r="B5271" s="375">
        <v>42060</v>
      </c>
      <c r="C5271" s="352">
        <v>901.9</v>
      </c>
      <c r="D5271" s="351">
        <f t="shared" si="85"/>
        <v>-0.65214540545752575</v>
      </c>
      <c r="E5271" s="353">
        <v>-1.2914523366531759E-2</v>
      </c>
    </row>
    <row r="5272" spans="2:5">
      <c r="B5272" s="375">
        <v>44796</v>
      </c>
      <c r="C5272" s="352">
        <v>2592.75</v>
      </c>
      <c r="D5272" s="351">
        <f t="shared" si="85"/>
        <v>7.3907766990291259</v>
      </c>
      <c r="E5272" s="353">
        <v>-1.2924962881181643E-2</v>
      </c>
    </row>
    <row r="5273" spans="2:5">
      <c r="B5273" s="375">
        <v>40553</v>
      </c>
      <c r="C5273" s="352">
        <v>309</v>
      </c>
      <c r="D5273" s="351">
        <f t="shared" si="85"/>
        <v>0.50072850898494414</v>
      </c>
      <c r="E5273" s="353">
        <v>-1.2937230474365154E-2</v>
      </c>
    </row>
    <row r="5274" spans="2:5">
      <c r="B5274" s="375">
        <v>39426</v>
      </c>
      <c r="C5274" s="352">
        <v>205.9</v>
      </c>
      <c r="D5274" s="351">
        <f t="shared" si="85"/>
        <v>0.28687500000000005</v>
      </c>
      <c r="E5274" s="353">
        <v>-1.29434324065196E-2</v>
      </c>
    </row>
    <row r="5275" spans="2:5">
      <c r="B5275" s="375">
        <v>38391</v>
      </c>
      <c r="C5275" s="352">
        <v>160</v>
      </c>
      <c r="D5275" s="351">
        <f t="shared" si="85"/>
        <v>-0.35353535353535354</v>
      </c>
      <c r="E5275" s="353">
        <v>-1.2954966070326925E-2</v>
      </c>
    </row>
    <row r="5276" spans="2:5">
      <c r="B5276" s="375">
        <v>39815</v>
      </c>
      <c r="C5276" s="352">
        <v>247.5</v>
      </c>
      <c r="D5276" s="351">
        <f t="shared" si="85"/>
        <v>-0.72793228536880294</v>
      </c>
      <c r="E5276" s="353">
        <v>-1.2961116650049851E-2</v>
      </c>
    </row>
    <row r="5277" spans="2:5">
      <c r="B5277" s="375">
        <v>42219</v>
      </c>
      <c r="C5277" s="352">
        <v>909.7</v>
      </c>
      <c r="D5277" s="351">
        <f t="shared" si="85"/>
        <v>0.41565515094926864</v>
      </c>
      <c r="E5277" s="353">
        <v>-1.2965876417294995E-2</v>
      </c>
    </row>
    <row r="5278" spans="2:5">
      <c r="B5278" s="375">
        <v>41540</v>
      </c>
      <c r="C5278" s="352">
        <v>642.6</v>
      </c>
      <c r="D5278" s="351">
        <f t="shared" si="85"/>
        <v>3.6956521739130435</v>
      </c>
      <c r="E5278" s="353">
        <v>-1.2979033868366381E-2</v>
      </c>
    </row>
    <row r="5279" spans="2:5">
      <c r="B5279" s="375">
        <v>38145</v>
      </c>
      <c r="C5279" s="352">
        <v>136.85</v>
      </c>
      <c r="D5279" s="351">
        <f t="shared" si="85"/>
        <v>-0.93865566936369549</v>
      </c>
      <c r="E5279" s="353">
        <v>-1.2982329606923991E-2</v>
      </c>
    </row>
    <row r="5280" spans="2:5">
      <c r="B5280" s="375">
        <v>45407</v>
      </c>
      <c r="C5280" s="352">
        <v>2230.85</v>
      </c>
      <c r="D5280" s="351">
        <f t="shared" si="85"/>
        <v>2.1444781168510816</v>
      </c>
      <c r="E5280" s="353">
        <v>-1.3007410684658816E-2</v>
      </c>
    </row>
    <row r="5281" spans="2:5">
      <c r="B5281" s="375">
        <v>41479</v>
      </c>
      <c r="C5281" s="352">
        <v>709.45</v>
      </c>
      <c r="D5281" s="351">
        <f t="shared" si="85"/>
        <v>3.9216094346167192</v>
      </c>
      <c r="E5281" s="353">
        <v>-1.3007790762381621E-2</v>
      </c>
    </row>
    <row r="5282" spans="2:5">
      <c r="B5282" s="375">
        <v>38420</v>
      </c>
      <c r="C5282" s="352">
        <v>144.15</v>
      </c>
      <c r="D5282" s="351">
        <f t="shared" si="85"/>
        <v>-0.15404929577464788</v>
      </c>
      <c r="E5282" s="353">
        <v>-1.3009243409791205E-2</v>
      </c>
    </row>
    <row r="5283" spans="2:5">
      <c r="B5283" s="375">
        <v>38677</v>
      </c>
      <c r="C5283" s="352">
        <v>170.4</v>
      </c>
      <c r="D5283" s="351">
        <f t="shared" si="85"/>
        <v>2.2809123649459855E-2</v>
      </c>
      <c r="E5283" s="353">
        <v>-1.3032145960034752E-2</v>
      </c>
    </row>
    <row r="5284" spans="2:5">
      <c r="B5284" s="375">
        <v>37532</v>
      </c>
      <c r="C5284" s="352">
        <v>166.6</v>
      </c>
      <c r="D5284" s="351">
        <f t="shared" si="85"/>
        <v>-0.8218086528691374</v>
      </c>
      <c r="E5284" s="353">
        <v>-1.3033175355450337E-2</v>
      </c>
    </row>
    <row r="5285" spans="2:5">
      <c r="B5285" s="375">
        <v>42853</v>
      </c>
      <c r="C5285" s="352">
        <v>934.95</v>
      </c>
      <c r="D5285" s="351">
        <f t="shared" si="85"/>
        <v>-0.58046711987615263</v>
      </c>
      <c r="E5285" s="353">
        <v>-1.3037052676026506E-2</v>
      </c>
    </row>
    <row r="5286" spans="2:5">
      <c r="B5286" s="375">
        <v>44606</v>
      </c>
      <c r="C5286" s="352">
        <v>2228.5500000000002</v>
      </c>
      <c r="D5286" s="351">
        <f t="shared" si="85"/>
        <v>10.114962593516211</v>
      </c>
      <c r="E5286" s="353">
        <v>-1.3042515500442789E-2</v>
      </c>
    </row>
    <row r="5287" spans="2:5">
      <c r="B5287" s="375">
        <v>39230</v>
      </c>
      <c r="C5287" s="352">
        <v>200.5</v>
      </c>
      <c r="D5287" s="351">
        <f t="shared" si="85"/>
        <v>0.20601503759398496</v>
      </c>
      <c r="E5287" s="353">
        <v>-1.3044548363278393E-2</v>
      </c>
    </row>
    <row r="5288" spans="2:5">
      <c r="B5288" s="375">
        <v>37685</v>
      </c>
      <c r="C5288" s="352">
        <v>166.25</v>
      </c>
      <c r="D5288" s="351">
        <f t="shared" si="85"/>
        <v>-0.27842881944444448</v>
      </c>
      <c r="E5288" s="353">
        <v>-1.3060255268625639E-2</v>
      </c>
    </row>
    <row r="5289" spans="2:5">
      <c r="B5289" s="375">
        <v>39954</v>
      </c>
      <c r="C5289" s="352">
        <v>230.4</v>
      </c>
      <c r="D5289" s="351">
        <f t="shared" si="85"/>
        <v>-0.72972021819461552</v>
      </c>
      <c r="E5289" s="353">
        <v>-1.3064896123366816E-2</v>
      </c>
    </row>
    <row r="5290" spans="2:5">
      <c r="B5290" s="375">
        <v>42149</v>
      </c>
      <c r="C5290" s="352">
        <v>852.45</v>
      </c>
      <c r="D5290" s="351">
        <f t="shared" si="85"/>
        <v>4.3816287878787881</v>
      </c>
      <c r="E5290" s="353">
        <v>-1.3082489146164925E-2</v>
      </c>
    </row>
    <row r="5291" spans="2:5">
      <c r="B5291" s="375">
        <v>37692</v>
      </c>
      <c r="C5291" s="352">
        <v>158.4</v>
      </c>
      <c r="D5291" s="351">
        <f t="shared" si="85"/>
        <v>-0.33333333333333331</v>
      </c>
      <c r="E5291" s="353">
        <v>-1.3084112149532675E-2</v>
      </c>
    </row>
    <row r="5292" spans="2:5">
      <c r="B5292" s="375">
        <v>36787</v>
      </c>
      <c r="C5292" s="352">
        <v>237.6</v>
      </c>
      <c r="D5292" s="351">
        <f t="shared" si="85"/>
        <v>0.12500000000000003</v>
      </c>
      <c r="E5292" s="353">
        <v>-1.3084112149532734E-2</v>
      </c>
    </row>
    <row r="5293" spans="2:5">
      <c r="B5293" s="375">
        <v>37110</v>
      </c>
      <c r="C5293" s="352">
        <v>211.2</v>
      </c>
      <c r="D5293" s="351">
        <f t="shared" si="85"/>
        <v>-0.19954519613416724</v>
      </c>
      <c r="E5293" s="353">
        <v>-1.3084112149532763E-2</v>
      </c>
    </row>
    <row r="5294" spans="2:5">
      <c r="B5294" s="375">
        <v>40007</v>
      </c>
      <c r="C5294" s="352">
        <v>263.85000000000002</v>
      </c>
      <c r="D5294" s="351">
        <f t="shared" si="85"/>
        <v>-0.85467614011896897</v>
      </c>
      <c r="E5294" s="353">
        <v>-1.3091453151299793E-2</v>
      </c>
    </row>
    <row r="5295" spans="2:5">
      <c r="B5295" s="375">
        <v>43620</v>
      </c>
      <c r="C5295" s="352">
        <v>1815.6</v>
      </c>
      <c r="D5295" s="351">
        <f t="shared" si="85"/>
        <v>0.46242448650825607</v>
      </c>
      <c r="E5295" s="353">
        <v>-1.3099961950318061E-2</v>
      </c>
    </row>
    <row r="5296" spans="2:5">
      <c r="B5296" s="375">
        <v>43041</v>
      </c>
      <c r="C5296" s="352">
        <v>1241.5</v>
      </c>
      <c r="D5296" s="351">
        <f t="shared" si="85"/>
        <v>-0.43282013796884283</v>
      </c>
      <c r="E5296" s="353">
        <v>-1.3116057233704292E-2</v>
      </c>
    </row>
    <row r="5297" spans="2:5">
      <c r="B5297" s="375">
        <v>43896</v>
      </c>
      <c r="C5297" s="352">
        <v>2188.9</v>
      </c>
      <c r="D5297" s="351">
        <f t="shared" si="85"/>
        <v>-0.13080252551324309</v>
      </c>
      <c r="E5297" s="353">
        <v>-1.3119927862939544E-2</v>
      </c>
    </row>
    <row r="5298" spans="2:5">
      <c r="B5298" s="375">
        <v>44867</v>
      </c>
      <c r="C5298" s="352">
        <v>2518.3000000000002</v>
      </c>
      <c r="D5298" s="351">
        <f t="shared" si="85"/>
        <v>14.234724742891711</v>
      </c>
      <c r="E5298" s="353">
        <v>-1.312798808684066E-2</v>
      </c>
    </row>
    <row r="5299" spans="2:5">
      <c r="B5299" s="375">
        <v>38569</v>
      </c>
      <c r="C5299" s="352">
        <v>165.3</v>
      </c>
      <c r="D5299" s="351">
        <f t="shared" si="85"/>
        <v>-0.9278150177951483</v>
      </c>
      <c r="E5299" s="353">
        <v>-1.3134328358208887E-2</v>
      </c>
    </row>
    <row r="5300" spans="2:5">
      <c r="B5300" s="375">
        <v>43949</v>
      </c>
      <c r="C5300" s="352">
        <v>2289.9499999999998</v>
      </c>
      <c r="D5300" s="351">
        <f t="shared" si="85"/>
        <v>2.6982396640826867</v>
      </c>
      <c r="E5300" s="353">
        <v>-1.3144002240944645E-2</v>
      </c>
    </row>
    <row r="5301" spans="2:5">
      <c r="B5301" s="375">
        <v>41548</v>
      </c>
      <c r="C5301" s="352">
        <v>619.20000000000005</v>
      </c>
      <c r="D5301" s="351">
        <f t="shared" si="85"/>
        <v>0.89880404783808643</v>
      </c>
      <c r="E5301" s="353">
        <v>-1.3148458044465693E-2</v>
      </c>
    </row>
    <row r="5302" spans="2:5">
      <c r="B5302" s="375">
        <v>40837</v>
      </c>
      <c r="C5302" s="352">
        <v>326.10000000000002</v>
      </c>
      <c r="D5302" s="351">
        <f t="shared" si="85"/>
        <v>-0.4455024655670804</v>
      </c>
      <c r="E5302" s="353">
        <v>-1.3163867453472434E-2</v>
      </c>
    </row>
    <row r="5303" spans="2:5">
      <c r="B5303" s="375">
        <v>41584</v>
      </c>
      <c r="C5303" s="352">
        <v>588.1</v>
      </c>
      <c r="D5303" s="351">
        <f t="shared" si="85"/>
        <v>1.3804897793968831</v>
      </c>
      <c r="E5303" s="353">
        <v>-1.3172245993791463E-2</v>
      </c>
    </row>
    <row r="5304" spans="2:5">
      <c r="B5304" s="375">
        <v>38979</v>
      </c>
      <c r="C5304" s="352">
        <v>247.05</v>
      </c>
      <c r="D5304" s="351">
        <f t="shared" si="85"/>
        <v>-9.5220655557590184E-2</v>
      </c>
      <c r="E5304" s="353">
        <v>-1.3181545835829771E-2</v>
      </c>
    </row>
    <row r="5305" spans="2:5">
      <c r="B5305" s="375">
        <v>40157</v>
      </c>
      <c r="C5305" s="352">
        <v>273.05</v>
      </c>
      <c r="D5305" s="351">
        <f t="shared" si="85"/>
        <v>-0.62908374651905175</v>
      </c>
      <c r="E5305" s="353">
        <v>-1.3191181785326987E-2</v>
      </c>
    </row>
    <row r="5306" spans="2:5">
      <c r="B5306" s="375">
        <v>41913</v>
      </c>
      <c r="C5306" s="352">
        <v>736.15</v>
      </c>
      <c r="D5306" s="351">
        <f t="shared" si="85"/>
        <v>-0.6328886672484727</v>
      </c>
      <c r="E5306" s="353">
        <v>-1.3203753351206465E-2</v>
      </c>
    </row>
    <row r="5307" spans="2:5">
      <c r="B5307" s="375">
        <v>43969</v>
      </c>
      <c r="C5307" s="352">
        <v>2005.25</v>
      </c>
      <c r="D5307" s="351">
        <f t="shared" si="85"/>
        <v>6.1808415398388536</v>
      </c>
      <c r="E5307" s="353">
        <v>-1.3212932434427395E-2</v>
      </c>
    </row>
    <row r="5308" spans="2:5">
      <c r="B5308" s="375">
        <v>38846</v>
      </c>
      <c r="C5308" s="352">
        <v>279.25</v>
      </c>
      <c r="D5308" s="351">
        <f t="shared" si="85"/>
        <v>-0.88582234488398237</v>
      </c>
      <c r="E5308" s="353">
        <v>-1.3250883392226149E-2</v>
      </c>
    </row>
    <row r="5309" spans="2:5">
      <c r="B5309" s="375">
        <v>44490</v>
      </c>
      <c r="C5309" s="352">
        <v>2445.75</v>
      </c>
      <c r="D5309" s="351">
        <f t="shared" si="85"/>
        <v>8.9826530612244895</v>
      </c>
      <c r="E5309" s="353">
        <v>-1.3273354446977222E-2</v>
      </c>
    </row>
    <row r="5310" spans="2:5">
      <c r="B5310" s="375">
        <v>39043</v>
      </c>
      <c r="C5310" s="352">
        <v>245</v>
      </c>
      <c r="D5310" s="351">
        <f t="shared" si="85"/>
        <v>-0.85865520523841121</v>
      </c>
      <c r="E5310" s="353">
        <v>-1.3290374546919094E-2</v>
      </c>
    </row>
    <row r="5311" spans="2:5">
      <c r="B5311" s="375">
        <v>43495</v>
      </c>
      <c r="C5311" s="352">
        <v>1733.35</v>
      </c>
      <c r="D5311" s="351">
        <f t="shared" si="85"/>
        <v>12.359152215799615</v>
      </c>
      <c r="E5311" s="353">
        <v>-1.3291967894347433E-2</v>
      </c>
    </row>
    <row r="5312" spans="2:5">
      <c r="B5312" s="375">
        <v>38447</v>
      </c>
      <c r="C5312" s="352">
        <v>129.75</v>
      </c>
      <c r="D5312" s="351">
        <f t="shared" si="85"/>
        <v>-0.58776806989674346</v>
      </c>
      <c r="E5312" s="353">
        <v>-1.3307984790874524E-2</v>
      </c>
    </row>
    <row r="5313" spans="2:5">
      <c r="B5313" s="375">
        <v>40492</v>
      </c>
      <c r="C5313" s="352">
        <v>314.75</v>
      </c>
      <c r="D5313" s="351">
        <f t="shared" si="85"/>
        <v>-0.86880496852986533</v>
      </c>
      <c r="E5313" s="353">
        <v>-1.3322884012539185E-2</v>
      </c>
    </row>
    <row r="5314" spans="2:5">
      <c r="B5314" s="375">
        <v>44287</v>
      </c>
      <c r="C5314" s="352">
        <v>2399.1</v>
      </c>
      <c r="D5314" s="351">
        <f t="shared" si="85"/>
        <v>6.2821368948247081</v>
      </c>
      <c r="E5314" s="353">
        <v>-1.3325107958050624E-2</v>
      </c>
    </row>
    <row r="5315" spans="2:5">
      <c r="B5315" s="375">
        <v>40834</v>
      </c>
      <c r="C5315" s="352">
        <v>329.45</v>
      </c>
      <c r="D5315" s="351">
        <f t="shared" si="85"/>
        <v>2.345448897173039E-2</v>
      </c>
      <c r="E5315" s="353">
        <v>-1.3327343516022728E-2</v>
      </c>
    </row>
    <row r="5316" spans="2:5">
      <c r="B5316" s="375">
        <v>40821</v>
      </c>
      <c r="C5316" s="352">
        <v>321.89999999999998</v>
      </c>
      <c r="D5316" s="351">
        <f t="shared" si="85"/>
        <v>0.47796143250688689</v>
      </c>
      <c r="E5316" s="353">
        <v>-1.3333333333333404E-2</v>
      </c>
    </row>
    <row r="5317" spans="2:5">
      <c r="B5317" s="375">
        <v>39381</v>
      </c>
      <c r="C5317" s="352">
        <v>217.8</v>
      </c>
      <c r="D5317" s="351">
        <f t="shared" si="85"/>
        <v>-0.91872831075786399</v>
      </c>
      <c r="E5317" s="353">
        <v>-1.3363533408833471E-2</v>
      </c>
    </row>
    <row r="5318" spans="2:5">
      <c r="B5318" s="375">
        <v>45085</v>
      </c>
      <c r="C5318" s="352">
        <v>2679.9</v>
      </c>
      <c r="D5318" s="351">
        <f t="shared" si="85"/>
        <v>3.9775260029717683</v>
      </c>
      <c r="E5318" s="353">
        <v>-1.3364258891097758E-2</v>
      </c>
    </row>
    <row r="5319" spans="2:5">
      <c r="B5319" s="375">
        <v>41653</v>
      </c>
      <c r="C5319" s="352">
        <v>538.4</v>
      </c>
      <c r="D5319" s="351">
        <f t="shared" si="85"/>
        <v>-0.41750513902412634</v>
      </c>
      <c r="E5319" s="353">
        <v>-1.337731354223945E-2</v>
      </c>
    </row>
    <row r="5320" spans="2:5">
      <c r="B5320" s="375">
        <v>42202</v>
      </c>
      <c r="C5320" s="352">
        <v>924.3</v>
      </c>
      <c r="D5320" s="351">
        <f t="shared" si="85"/>
        <v>9.2294965729141934E-2</v>
      </c>
      <c r="E5320" s="353">
        <v>-1.3395954528473147E-2</v>
      </c>
    </row>
    <row r="5321" spans="2:5">
      <c r="B5321" s="375">
        <v>42152</v>
      </c>
      <c r="C5321" s="352">
        <v>846.2</v>
      </c>
      <c r="D5321" s="351">
        <f t="shared" ref="D5321:D5384" si="86">(C5321-C5322)/C5322</f>
        <v>3.7929764939110737</v>
      </c>
      <c r="E5321" s="353">
        <v>-1.3407951498192841E-2</v>
      </c>
    </row>
    <row r="5322" spans="2:5">
      <c r="B5322" s="375">
        <v>37649</v>
      </c>
      <c r="C5322" s="352">
        <v>176.55</v>
      </c>
      <c r="D5322" s="351">
        <f t="shared" si="86"/>
        <v>-0.87842583666161689</v>
      </c>
      <c r="E5322" s="353">
        <v>-1.3411567476948742E-2</v>
      </c>
    </row>
    <row r="5323" spans="2:5">
      <c r="B5323" s="375">
        <v>43223</v>
      </c>
      <c r="C5323" s="352">
        <v>1452.2</v>
      </c>
      <c r="D5323" s="351">
        <f t="shared" si="86"/>
        <v>0.68860465116279079</v>
      </c>
      <c r="E5323" s="353">
        <v>-1.3417575325248818E-2</v>
      </c>
    </row>
    <row r="5324" spans="2:5">
      <c r="B5324" s="375">
        <v>42467</v>
      </c>
      <c r="C5324" s="352">
        <v>860</v>
      </c>
      <c r="D5324" s="351">
        <f t="shared" si="86"/>
        <v>1.5194082320199207</v>
      </c>
      <c r="E5324" s="353">
        <v>-1.3422048870024142E-2</v>
      </c>
    </row>
    <row r="5325" spans="2:5">
      <c r="B5325" s="375">
        <v>40799</v>
      </c>
      <c r="C5325" s="352">
        <v>341.35</v>
      </c>
      <c r="D5325" s="351">
        <f t="shared" si="86"/>
        <v>-0.61409756373297153</v>
      </c>
      <c r="E5325" s="353">
        <v>-1.3439306358381437E-2</v>
      </c>
    </row>
    <row r="5326" spans="2:5">
      <c r="B5326" s="375">
        <v>42017</v>
      </c>
      <c r="C5326" s="352">
        <v>884.55</v>
      </c>
      <c r="D5326" s="351">
        <f t="shared" si="86"/>
        <v>-0.61496104122230455</v>
      </c>
      <c r="E5326" s="353">
        <v>-1.3439660941334005E-2</v>
      </c>
    </row>
    <row r="5327" spans="2:5">
      <c r="B5327" s="375">
        <v>45826</v>
      </c>
      <c r="C5327" s="352">
        <v>2297.3000000000002</v>
      </c>
      <c r="D5327" s="351">
        <f t="shared" si="86"/>
        <v>11.780528511821975</v>
      </c>
      <c r="E5327" s="353">
        <v>-1.3441552864381916E-2</v>
      </c>
    </row>
    <row r="5328" spans="2:5">
      <c r="B5328" s="375">
        <v>37893</v>
      </c>
      <c r="C5328" s="352">
        <v>179.75</v>
      </c>
      <c r="D5328" s="351">
        <f t="shared" si="86"/>
        <v>-0.27912572688991377</v>
      </c>
      <c r="E5328" s="353">
        <v>-1.3446761800219477E-2</v>
      </c>
    </row>
    <row r="5329" spans="2:5">
      <c r="B5329" s="375">
        <v>36782</v>
      </c>
      <c r="C5329" s="352">
        <v>249.35</v>
      </c>
      <c r="D5329" s="351">
        <f t="shared" si="86"/>
        <v>-0.36430847673677502</v>
      </c>
      <c r="E5329" s="353">
        <v>-1.345202769535116E-2</v>
      </c>
    </row>
    <row r="5330" spans="2:5">
      <c r="B5330" s="375">
        <v>40926</v>
      </c>
      <c r="C5330" s="352">
        <v>392.25</v>
      </c>
      <c r="D5330" s="351">
        <f t="shared" si="86"/>
        <v>-0.82447701085132563</v>
      </c>
      <c r="E5330" s="353">
        <v>-1.3455734406438689E-2</v>
      </c>
    </row>
    <row r="5331" spans="2:5">
      <c r="B5331" s="375">
        <v>44026</v>
      </c>
      <c r="C5331" s="352">
        <v>2234.75</v>
      </c>
      <c r="D5331" s="351">
        <f t="shared" si="86"/>
        <v>-1.7735484154542618E-2</v>
      </c>
      <c r="E5331" s="353">
        <v>-1.346429753890299E-2</v>
      </c>
    </row>
    <row r="5332" spans="2:5">
      <c r="B5332" s="375">
        <v>45831</v>
      </c>
      <c r="C5332" s="352">
        <v>2275.1</v>
      </c>
      <c r="D5332" s="351">
        <f t="shared" si="86"/>
        <v>9.0379439664681218</v>
      </c>
      <c r="E5332" s="353">
        <v>-1.3485387217066998E-2</v>
      </c>
    </row>
    <row r="5333" spans="2:5">
      <c r="B5333" s="375">
        <v>37175</v>
      </c>
      <c r="C5333" s="352">
        <v>226.65</v>
      </c>
      <c r="D5333" s="351">
        <f t="shared" si="86"/>
        <v>-0.90632362058276494</v>
      </c>
      <c r="E5333" s="353">
        <v>-1.3492927094668093E-2</v>
      </c>
    </row>
    <row r="5334" spans="2:5">
      <c r="B5334" s="375">
        <v>45327</v>
      </c>
      <c r="C5334" s="352">
        <v>2419.5</v>
      </c>
      <c r="D5334" s="351">
        <f t="shared" si="86"/>
        <v>-0.10703081749400259</v>
      </c>
      <c r="E5334" s="353">
        <v>-1.3495881921226418E-2</v>
      </c>
    </row>
    <row r="5335" spans="2:5">
      <c r="B5335" s="375">
        <v>44466</v>
      </c>
      <c r="C5335" s="352">
        <v>2709.5</v>
      </c>
      <c r="D5335" s="351">
        <f t="shared" si="86"/>
        <v>6.013071049566455</v>
      </c>
      <c r="E5335" s="353">
        <v>-1.3525567509511619E-2</v>
      </c>
    </row>
    <row r="5336" spans="2:5">
      <c r="B5336" s="375">
        <v>40924</v>
      </c>
      <c r="C5336" s="352">
        <v>386.35</v>
      </c>
      <c r="D5336" s="351">
        <f t="shared" si="86"/>
        <v>-9.3500703894884948E-2</v>
      </c>
      <c r="E5336" s="353">
        <v>-1.3532490744286876E-2</v>
      </c>
    </row>
    <row r="5337" spans="2:5">
      <c r="B5337" s="375">
        <v>41050</v>
      </c>
      <c r="C5337" s="352">
        <v>426.2</v>
      </c>
      <c r="D5337" s="351">
        <f t="shared" si="86"/>
        <v>0.56317623326609212</v>
      </c>
      <c r="E5337" s="353">
        <v>-1.3540099525517933E-2</v>
      </c>
    </row>
    <row r="5338" spans="2:5">
      <c r="B5338" s="375">
        <v>40584</v>
      </c>
      <c r="C5338" s="352">
        <v>272.64999999999998</v>
      </c>
      <c r="D5338" s="351">
        <f t="shared" si="86"/>
        <v>-0.88720886939974353</v>
      </c>
      <c r="E5338" s="353">
        <v>-1.3567293777134589E-2</v>
      </c>
    </row>
    <row r="5339" spans="2:5">
      <c r="B5339" s="375">
        <v>44202</v>
      </c>
      <c r="C5339" s="352">
        <v>2417.3000000000002</v>
      </c>
      <c r="D5339" s="351">
        <f t="shared" si="86"/>
        <v>-8.7725257099726325E-2</v>
      </c>
      <c r="E5339" s="353">
        <v>-1.3568382607985961E-2</v>
      </c>
    </row>
    <row r="5340" spans="2:5">
      <c r="B5340" s="375">
        <v>44945</v>
      </c>
      <c r="C5340" s="352">
        <v>2649.75</v>
      </c>
      <c r="D5340" s="351">
        <f t="shared" si="86"/>
        <v>13.02355120402223</v>
      </c>
      <c r="E5340" s="353">
        <v>-1.356935447844532E-2</v>
      </c>
    </row>
    <row r="5341" spans="2:5">
      <c r="B5341" s="375">
        <v>39241</v>
      </c>
      <c r="C5341" s="352">
        <v>188.95</v>
      </c>
      <c r="D5341" s="351">
        <f t="shared" si="86"/>
        <v>-0.50909327097947521</v>
      </c>
      <c r="E5341" s="353">
        <v>-1.3573479509266628E-2</v>
      </c>
    </row>
    <row r="5342" spans="2:5">
      <c r="B5342" s="375">
        <v>40869</v>
      </c>
      <c r="C5342" s="352">
        <v>384.9</v>
      </c>
      <c r="D5342" s="351">
        <f t="shared" si="86"/>
        <v>-0.77736645747172972</v>
      </c>
      <c r="E5342" s="353">
        <v>-1.3582778062532065E-2</v>
      </c>
    </row>
    <row r="5343" spans="2:5">
      <c r="B5343" s="375">
        <v>43325</v>
      </c>
      <c r="C5343" s="352">
        <v>1728.85</v>
      </c>
      <c r="D5343" s="351">
        <f t="shared" si="86"/>
        <v>6.5926657883179622</v>
      </c>
      <c r="E5343" s="353">
        <v>-1.3607576881383086E-2</v>
      </c>
    </row>
    <row r="5344" spans="2:5">
      <c r="B5344" s="375">
        <v>39653</v>
      </c>
      <c r="C5344" s="352">
        <v>227.7</v>
      </c>
      <c r="D5344" s="351">
        <f t="shared" si="86"/>
        <v>-0.8972913236653961</v>
      </c>
      <c r="E5344" s="353">
        <v>-1.3645224171539986E-2</v>
      </c>
    </row>
    <row r="5345" spans="2:5">
      <c r="B5345" s="375">
        <v>45727</v>
      </c>
      <c r="C5345" s="352">
        <v>2216.9499999999998</v>
      </c>
      <c r="D5345" s="351">
        <f t="shared" si="86"/>
        <v>-3.4156011065850568E-2</v>
      </c>
      <c r="E5345" s="353">
        <v>-1.370259148036934E-2</v>
      </c>
    </row>
    <row r="5346" spans="2:5">
      <c r="B5346" s="375">
        <v>44588</v>
      </c>
      <c r="C5346" s="352">
        <v>2295.35</v>
      </c>
      <c r="D5346" s="351">
        <f t="shared" si="86"/>
        <v>9.8245696769629784</v>
      </c>
      <c r="E5346" s="353">
        <v>-1.3707165109034306E-2</v>
      </c>
    </row>
    <row r="5347" spans="2:5">
      <c r="B5347" s="375">
        <v>39339</v>
      </c>
      <c r="C5347" s="352">
        <v>212.05</v>
      </c>
      <c r="D5347" s="351">
        <f t="shared" si="86"/>
        <v>-0.91462678154440769</v>
      </c>
      <c r="E5347" s="353">
        <v>-1.3720930232558087E-2</v>
      </c>
    </row>
    <row r="5348" spans="2:5">
      <c r="B5348" s="375">
        <v>45881</v>
      </c>
      <c r="C5348" s="352">
        <v>2483.8000000000002</v>
      </c>
      <c r="D5348" s="351">
        <f t="shared" si="86"/>
        <v>1.4810729096443381E-2</v>
      </c>
      <c r="E5348" s="353">
        <v>-1.3738881829733127E-2</v>
      </c>
    </row>
    <row r="5349" spans="2:5">
      <c r="B5349" s="375">
        <v>44385</v>
      </c>
      <c r="C5349" s="352">
        <v>2447.5500000000002</v>
      </c>
      <c r="D5349" s="351">
        <f t="shared" si="86"/>
        <v>3.0163275352806043</v>
      </c>
      <c r="E5349" s="353">
        <v>-1.3740857896963677E-2</v>
      </c>
    </row>
    <row r="5350" spans="2:5">
      <c r="B5350" s="375">
        <v>41740</v>
      </c>
      <c r="C5350" s="352">
        <v>609.4</v>
      </c>
      <c r="D5350" s="351">
        <f t="shared" si="86"/>
        <v>-0.75641538092573346</v>
      </c>
      <c r="E5350" s="353">
        <v>-1.3756271241301183E-2</v>
      </c>
    </row>
    <row r="5351" spans="2:5">
      <c r="B5351" s="375">
        <v>45149</v>
      </c>
      <c r="C5351" s="352">
        <v>2501.8000000000002</v>
      </c>
      <c r="D5351" s="351">
        <f t="shared" si="86"/>
        <v>1.8181357364122785</v>
      </c>
      <c r="E5351" s="353">
        <v>-1.3758032088934301E-2</v>
      </c>
    </row>
    <row r="5352" spans="2:5">
      <c r="B5352" s="375">
        <v>42045</v>
      </c>
      <c r="C5352" s="352">
        <v>887.75</v>
      </c>
      <c r="D5352" s="351">
        <f t="shared" si="86"/>
        <v>-0.49343794579172612</v>
      </c>
      <c r="E5352" s="353">
        <v>-1.3775481864133731E-2</v>
      </c>
    </row>
    <row r="5353" spans="2:5">
      <c r="B5353" s="375">
        <v>43333</v>
      </c>
      <c r="C5353" s="352">
        <v>1752.5</v>
      </c>
      <c r="D5353" s="351">
        <f t="shared" si="86"/>
        <v>4.9791879904469463</v>
      </c>
      <c r="E5353" s="353">
        <v>-1.3787281935846933E-2</v>
      </c>
    </row>
    <row r="5354" spans="2:5">
      <c r="B5354" s="375">
        <v>40508</v>
      </c>
      <c r="C5354" s="352">
        <v>293.10000000000002</v>
      </c>
      <c r="D5354" s="351">
        <f t="shared" si="86"/>
        <v>0.22405512633117577</v>
      </c>
      <c r="E5354" s="353">
        <v>-1.3795423956931245E-2</v>
      </c>
    </row>
    <row r="5355" spans="2:5">
      <c r="B5355" s="375">
        <v>39048</v>
      </c>
      <c r="C5355" s="352">
        <v>239.45</v>
      </c>
      <c r="D5355" s="351">
        <f t="shared" si="86"/>
        <v>-0.90794633246194067</v>
      </c>
      <c r="E5355" s="353">
        <v>-1.379736408566731E-2</v>
      </c>
    </row>
    <row r="5356" spans="2:5">
      <c r="B5356" s="375">
        <v>44964</v>
      </c>
      <c r="C5356" s="352">
        <v>2601.1999999999998</v>
      </c>
      <c r="D5356" s="351">
        <f t="shared" si="86"/>
        <v>8.4657933042212505</v>
      </c>
      <c r="E5356" s="353">
        <v>-1.3800424628450141E-2</v>
      </c>
    </row>
    <row r="5357" spans="2:5">
      <c r="B5357" s="375">
        <v>40149</v>
      </c>
      <c r="C5357" s="352">
        <v>274.8</v>
      </c>
      <c r="D5357" s="351">
        <f t="shared" si="86"/>
        <v>-8.1397292328263302E-2</v>
      </c>
      <c r="E5357" s="353">
        <v>-1.381661582630528E-2</v>
      </c>
    </row>
    <row r="5358" spans="2:5">
      <c r="B5358" s="375">
        <v>40465</v>
      </c>
      <c r="C5358" s="352">
        <v>299.14999999999998</v>
      </c>
      <c r="D5358" s="351">
        <f t="shared" si="86"/>
        <v>-0.85745937961595264</v>
      </c>
      <c r="E5358" s="353">
        <v>-1.3845393110268816E-2</v>
      </c>
    </row>
    <row r="5359" spans="2:5">
      <c r="B5359" s="375">
        <v>44092</v>
      </c>
      <c r="C5359" s="352">
        <v>2098.6999999999998</v>
      </c>
      <c r="D5359" s="351">
        <f t="shared" si="86"/>
        <v>14.551685809559096</v>
      </c>
      <c r="E5359" s="353">
        <v>-1.3861479184287193E-2</v>
      </c>
    </row>
    <row r="5360" spans="2:5">
      <c r="B5360" s="375">
        <v>38146</v>
      </c>
      <c r="C5360" s="352">
        <v>134.94999999999999</v>
      </c>
      <c r="D5360" s="351">
        <f t="shared" si="86"/>
        <v>-0.84799504392881275</v>
      </c>
      <c r="E5360" s="353">
        <v>-1.3883814395323388E-2</v>
      </c>
    </row>
    <row r="5361" spans="2:5">
      <c r="B5361" s="375">
        <v>42047</v>
      </c>
      <c r="C5361" s="352">
        <v>887.8</v>
      </c>
      <c r="D5361" s="351">
        <f t="shared" si="86"/>
        <v>-0.28357004519044549</v>
      </c>
      <c r="E5361" s="353">
        <v>-1.3884260801954904E-2</v>
      </c>
    </row>
    <row r="5362" spans="2:5">
      <c r="B5362" s="375">
        <v>43000</v>
      </c>
      <c r="C5362" s="352">
        <v>1239.2</v>
      </c>
      <c r="D5362" s="351">
        <f t="shared" si="86"/>
        <v>9.3009143807148806</v>
      </c>
      <c r="E5362" s="353">
        <v>-1.3925360070024668E-2</v>
      </c>
    </row>
    <row r="5363" spans="2:5">
      <c r="B5363" s="375">
        <v>38190</v>
      </c>
      <c r="C5363" s="352">
        <v>120.3</v>
      </c>
      <c r="D5363" s="351">
        <f t="shared" si="86"/>
        <v>-0.71157995684488129</v>
      </c>
      <c r="E5363" s="353">
        <v>-1.3934426229508219E-2</v>
      </c>
    </row>
    <row r="5364" spans="2:5">
      <c r="B5364" s="375">
        <v>41022</v>
      </c>
      <c r="C5364" s="352">
        <v>417.1</v>
      </c>
      <c r="D5364" s="351">
        <f t="shared" si="86"/>
        <v>0.8792520838026584</v>
      </c>
      <c r="E5364" s="353">
        <v>-1.394799054373517E-2</v>
      </c>
    </row>
    <row r="5365" spans="2:5">
      <c r="B5365" s="375">
        <v>39946</v>
      </c>
      <c r="C5365" s="352">
        <v>221.95</v>
      </c>
      <c r="D5365" s="351">
        <f t="shared" si="86"/>
        <v>0.75039432176656151</v>
      </c>
      <c r="E5365" s="353">
        <v>-1.3993780541981367E-2</v>
      </c>
    </row>
    <row r="5366" spans="2:5">
      <c r="B5366" s="375">
        <v>38156</v>
      </c>
      <c r="C5366" s="352">
        <v>126.8</v>
      </c>
      <c r="D5366" s="351">
        <f t="shared" si="86"/>
        <v>-0.78164284484243152</v>
      </c>
      <c r="E5366" s="353">
        <v>-1.3996889580093291E-2</v>
      </c>
    </row>
    <row r="5367" spans="2:5">
      <c r="B5367" s="375">
        <v>41775</v>
      </c>
      <c r="C5367" s="352">
        <v>580.70000000000005</v>
      </c>
      <c r="D5367" s="351">
        <f t="shared" si="86"/>
        <v>3.4600614439324122</v>
      </c>
      <c r="E5367" s="353">
        <v>-1.4007980303930722E-2</v>
      </c>
    </row>
    <row r="5368" spans="2:5">
      <c r="B5368" s="375">
        <v>38314</v>
      </c>
      <c r="C5368" s="352">
        <v>130.19999999999999</v>
      </c>
      <c r="D5368" s="351">
        <f t="shared" si="86"/>
        <v>-0.91805393838310723</v>
      </c>
      <c r="E5368" s="353">
        <v>-1.4009844755774499E-2</v>
      </c>
    </row>
    <row r="5369" spans="2:5">
      <c r="B5369" s="375">
        <v>43252</v>
      </c>
      <c r="C5369" s="352">
        <v>1588.85</v>
      </c>
      <c r="D5369" s="351">
        <f t="shared" si="86"/>
        <v>7.5284487385936654</v>
      </c>
      <c r="E5369" s="353">
        <v>-1.4024636197213773E-2</v>
      </c>
    </row>
    <row r="5370" spans="2:5">
      <c r="B5370" s="375">
        <v>38698</v>
      </c>
      <c r="C5370" s="352">
        <v>186.3</v>
      </c>
      <c r="D5370" s="351">
        <f t="shared" si="86"/>
        <v>-0.26182740312227587</v>
      </c>
      <c r="E5370" s="353">
        <v>-1.4024874305371672E-2</v>
      </c>
    </row>
    <row r="5371" spans="2:5">
      <c r="B5371" s="375">
        <v>36553</v>
      </c>
      <c r="C5371" s="352">
        <v>252.38</v>
      </c>
      <c r="D5371" s="351">
        <f t="shared" si="86"/>
        <v>-0.72363118703460361</v>
      </c>
      <c r="E5371" s="353">
        <v>-1.4025081064187223E-2</v>
      </c>
    </row>
    <row r="5372" spans="2:5">
      <c r="B5372" s="375">
        <v>42599</v>
      </c>
      <c r="C5372" s="352">
        <v>913.2</v>
      </c>
      <c r="D5372" s="351">
        <f t="shared" si="86"/>
        <v>2.7696594427244583</v>
      </c>
      <c r="E5372" s="353">
        <v>-1.4035845389764628E-2</v>
      </c>
    </row>
    <row r="5373" spans="2:5">
      <c r="B5373" s="375">
        <v>39667</v>
      </c>
      <c r="C5373" s="352">
        <v>242.25</v>
      </c>
      <c r="D5373" s="351">
        <f t="shared" si="86"/>
        <v>-0.89606126914660833</v>
      </c>
      <c r="E5373" s="353">
        <v>-1.4041514041513995E-2</v>
      </c>
    </row>
    <row r="5374" spans="2:5">
      <c r="B5374" s="375">
        <v>45799</v>
      </c>
      <c r="C5374" s="352">
        <v>2330.6999999999998</v>
      </c>
      <c r="D5374" s="351">
        <f t="shared" si="86"/>
        <v>8.6329820210787354</v>
      </c>
      <c r="E5374" s="353">
        <v>-1.404458733448973E-2</v>
      </c>
    </row>
    <row r="5375" spans="2:5">
      <c r="B5375" s="375">
        <v>39692</v>
      </c>
      <c r="C5375" s="352">
        <v>241.95</v>
      </c>
      <c r="D5375" s="351">
        <f t="shared" si="86"/>
        <v>0.21217434869739477</v>
      </c>
      <c r="E5375" s="353">
        <v>-1.4058679706601537E-2</v>
      </c>
    </row>
    <row r="5376" spans="2:5">
      <c r="B5376" s="375">
        <v>37414</v>
      </c>
      <c r="C5376" s="352">
        <v>199.6</v>
      </c>
      <c r="D5376" s="351">
        <f t="shared" si="86"/>
        <v>-4.9750059509640641E-2</v>
      </c>
      <c r="E5376" s="353">
        <v>-1.4077550012348701E-2</v>
      </c>
    </row>
    <row r="5377" spans="2:5">
      <c r="B5377" s="375">
        <v>37386</v>
      </c>
      <c r="C5377" s="352">
        <v>210.05</v>
      </c>
      <c r="D5377" s="351">
        <f t="shared" si="86"/>
        <v>0.1335671883432272</v>
      </c>
      <c r="E5377" s="353">
        <v>-1.4081201595869513E-2</v>
      </c>
    </row>
    <row r="5378" spans="2:5">
      <c r="B5378" s="375">
        <v>37407</v>
      </c>
      <c r="C5378" s="352">
        <v>185.3</v>
      </c>
      <c r="D5378" s="351">
        <f t="shared" si="86"/>
        <v>-0.75461828775739914</v>
      </c>
      <c r="E5378" s="353">
        <v>-1.4099494546421801E-2</v>
      </c>
    </row>
    <row r="5379" spans="2:5">
      <c r="B5379" s="375">
        <v>41992</v>
      </c>
      <c r="C5379" s="352">
        <v>755.15</v>
      </c>
      <c r="D5379" s="351">
        <f t="shared" si="86"/>
        <v>2.7254563394178595</v>
      </c>
      <c r="E5379" s="353">
        <v>-1.4100137084666189E-2</v>
      </c>
    </row>
    <row r="5380" spans="2:5">
      <c r="B5380" s="375">
        <v>39122</v>
      </c>
      <c r="C5380" s="352">
        <v>202.7</v>
      </c>
      <c r="D5380" s="351">
        <f t="shared" si="86"/>
        <v>0.16060692814199817</v>
      </c>
      <c r="E5380" s="353">
        <v>-1.4105058365758783E-2</v>
      </c>
    </row>
    <row r="5381" spans="2:5">
      <c r="B5381" s="375">
        <v>38615</v>
      </c>
      <c r="C5381" s="352">
        <v>174.65</v>
      </c>
      <c r="D5381" s="351">
        <f t="shared" si="86"/>
        <v>-0.93496071202472719</v>
      </c>
      <c r="E5381" s="353">
        <v>-1.4112334180073384E-2</v>
      </c>
    </row>
    <row r="5382" spans="2:5">
      <c r="B5382" s="375">
        <v>44468</v>
      </c>
      <c r="C5382" s="352">
        <v>2685.3</v>
      </c>
      <c r="D5382" s="351">
        <f t="shared" si="86"/>
        <v>9.483310560218623</v>
      </c>
      <c r="E5382" s="353">
        <v>-1.4152761715953421E-2</v>
      </c>
    </row>
    <row r="5383" spans="2:5">
      <c r="B5383" s="375">
        <v>36543</v>
      </c>
      <c r="C5383" s="352">
        <v>256.14999999999998</v>
      </c>
      <c r="D5383" s="351">
        <f t="shared" si="86"/>
        <v>0.93759455370650524</v>
      </c>
      <c r="E5383" s="353">
        <v>-1.4163106646653609E-2</v>
      </c>
    </row>
    <row r="5384" spans="2:5">
      <c r="B5384" s="375">
        <v>38481</v>
      </c>
      <c r="C5384" s="352">
        <v>132.19999999999999</v>
      </c>
      <c r="D5384" s="351">
        <f t="shared" si="86"/>
        <v>-0.95019590114526831</v>
      </c>
      <c r="E5384" s="353">
        <v>-1.416853094705448E-2</v>
      </c>
    </row>
    <row r="5385" spans="2:5">
      <c r="B5385" s="375">
        <v>45897</v>
      </c>
      <c r="C5385" s="352">
        <v>2654.4</v>
      </c>
      <c r="D5385" s="351">
        <f t="shared" ref="D5385:D5448" si="87">(C5385-C5386)/C5386</f>
        <v>0.352870721948982</v>
      </c>
      <c r="E5385" s="353">
        <v>-1.4187031122335223E-2</v>
      </c>
    </row>
    <row r="5386" spans="2:5">
      <c r="B5386" s="375">
        <v>43741</v>
      </c>
      <c r="C5386" s="352">
        <v>1962.05</v>
      </c>
      <c r="D5386" s="351">
        <f t="shared" si="87"/>
        <v>0.55231615174650883</v>
      </c>
      <c r="E5386" s="353">
        <v>-1.4193840124604331E-2</v>
      </c>
    </row>
    <row r="5387" spans="2:5">
      <c r="B5387" s="375">
        <v>43026</v>
      </c>
      <c r="C5387" s="352">
        <v>1263.95</v>
      </c>
      <c r="D5387" s="351">
        <f t="shared" si="87"/>
        <v>-0.40722241763395473</v>
      </c>
      <c r="E5387" s="353">
        <v>-1.4194906992161638E-2</v>
      </c>
    </row>
    <row r="5388" spans="2:5">
      <c r="B5388" s="375">
        <v>44663</v>
      </c>
      <c r="C5388" s="352">
        <v>2132.25</v>
      </c>
      <c r="D5388" s="351">
        <f t="shared" si="87"/>
        <v>0.31713870957778678</v>
      </c>
      <c r="E5388" s="353">
        <v>-1.4239153047779838E-2</v>
      </c>
    </row>
    <row r="5389" spans="2:5">
      <c r="B5389" s="375">
        <v>43376</v>
      </c>
      <c r="C5389" s="352">
        <v>1618.85</v>
      </c>
      <c r="D5389" s="351">
        <f t="shared" si="87"/>
        <v>5.9240804106073561</v>
      </c>
      <c r="E5389" s="353">
        <v>-1.4278755404006605E-2</v>
      </c>
    </row>
    <row r="5390" spans="2:5">
      <c r="B5390" s="375">
        <v>40330</v>
      </c>
      <c r="C5390" s="352">
        <v>233.8</v>
      </c>
      <c r="D5390" s="351">
        <f t="shared" si="87"/>
        <v>-0.89817073170731698</v>
      </c>
      <c r="E5390" s="353">
        <v>-1.4333895446880175E-2</v>
      </c>
    </row>
    <row r="5391" spans="2:5">
      <c r="B5391" s="375">
        <v>45706</v>
      </c>
      <c r="C5391" s="352">
        <v>2296</v>
      </c>
      <c r="D5391" s="351">
        <f t="shared" si="87"/>
        <v>1.2814574648757222E-2</v>
      </c>
      <c r="E5391" s="353">
        <v>-1.4338456254829608E-2</v>
      </c>
    </row>
    <row r="5392" spans="2:5">
      <c r="B5392" s="375">
        <v>45370</v>
      </c>
      <c r="C5392" s="352">
        <v>2266.9499999999998</v>
      </c>
      <c r="D5392" s="351">
        <f t="shared" si="87"/>
        <v>0.33365690081186017</v>
      </c>
      <c r="E5392" s="353">
        <v>-1.4348138003000067E-2</v>
      </c>
    </row>
    <row r="5393" spans="2:5">
      <c r="B5393" s="375">
        <v>43530</v>
      </c>
      <c r="C5393" s="352">
        <v>1699.8</v>
      </c>
      <c r="D5393" s="351">
        <f t="shared" si="87"/>
        <v>-0.14235979716945438</v>
      </c>
      <c r="E5393" s="353">
        <v>-1.438014612083959E-2</v>
      </c>
    </row>
    <row r="5394" spans="2:5">
      <c r="B5394" s="375">
        <v>43738</v>
      </c>
      <c r="C5394" s="352">
        <v>1981.95</v>
      </c>
      <c r="D5394" s="351">
        <f t="shared" si="87"/>
        <v>7.7813469206911829</v>
      </c>
      <c r="E5394" s="353">
        <v>-1.4396538863195606E-2</v>
      </c>
    </row>
    <row r="5395" spans="2:5">
      <c r="B5395" s="375">
        <v>39512</v>
      </c>
      <c r="C5395" s="352">
        <v>225.7</v>
      </c>
      <c r="D5395" s="351">
        <f t="shared" si="87"/>
        <v>-0.72939272225885732</v>
      </c>
      <c r="E5395" s="353">
        <v>-1.4410480349345028E-2</v>
      </c>
    </row>
    <row r="5396" spans="2:5">
      <c r="B5396" s="375">
        <v>42507</v>
      </c>
      <c r="C5396" s="352">
        <v>834.05</v>
      </c>
      <c r="D5396" s="351">
        <f t="shared" si="87"/>
        <v>2.8127999999999997</v>
      </c>
      <c r="E5396" s="353">
        <v>-1.441654357459385E-2</v>
      </c>
    </row>
    <row r="5397" spans="2:5">
      <c r="B5397" s="375">
        <v>37127</v>
      </c>
      <c r="C5397" s="352">
        <v>218.75</v>
      </c>
      <c r="D5397" s="351">
        <f t="shared" si="87"/>
        <v>0.10507703965647897</v>
      </c>
      <c r="E5397" s="353">
        <v>-1.4417661635503442E-2</v>
      </c>
    </row>
    <row r="5398" spans="2:5">
      <c r="B5398" s="375">
        <v>37042</v>
      </c>
      <c r="C5398" s="352">
        <v>197.95</v>
      </c>
      <c r="D5398" s="351">
        <f t="shared" si="87"/>
        <v>-0.90715508548110968</v>
      </c>
      <c r="E5398" s="353">
        <v>-1.4438635797859128E-2</v>
      </c>
    </row>
    <row r="5399" spans="2:5">
      <c r="B5399" s="375">
        <v>44253</v>
      </c>
      <c r="C5399" s="352">
        <v>2132.0500000000002</v>
      </c>
      <c r="D5399" s="351">
        <f t="shared" si="87"/>
        <v>14.272564469914043</v>
      </c>
      <c r="E5399" s="353">
        <v>-1.4445523043498358E-2</v>
      </c>
    </row>
    <row r="5400" spans="2:5">
      <c r="B5400" s="375">
        <v>38133</v>
      </c>
      <c r="C5400" s="352">
        <v>139.6</v>
      </c>
      <c r="D5400" s="351">
        <f t="shared" si="87"/>
        <v>-0.93758522790780863</v>
      </c>
      <c r="E5400" s="353">
        <v>-1.447229085774805E-2</v>
      </c>
    </row>
    <row r="5401" spans="2:5">
      <c r="B5401" s="375">
        <v>44235</v>
      </c>
      <c r="C5401" s="352">
        <v>2236.65</v>
      </c>
      <c r="D5401" s="351">
        <f t="shared" si="87"/>
        <v>12.709163346613545</v>
      </c>
      <c r="E5401" s="353">
        <v>-1.4496265779559864E-2</v>
      </c>
    </row>
    <row r="5402" spans="2:5">
      <c r="B5402" s="375">
        <v>37657</v>
      </c>
      <c r="C5402" s="352">
        <v>163.15</v>
      </c>
      <c r="D5402" s="351">
        <f t="shared" si="87"/>
        <v>-0.81882287617990013</v>
      </c>
      <c r="E5402" s="353">
        <v>-1.4497130776200576E-2</v>
      </c>
    </row>
    <row r="5403" spans="2:5">
      <c r="B5403" s="375">
        <v>42809</v>
      </c>
      <c r="C5403" s="352">
        <v>900.5</v>
      </c>
      <c r="D5403" s="351">
        <f t="shared" si="87"/>
        <v>0.49746403924503196</v>
      </c>
      <c r="E5403" s="353">
        <v>-1.4500683994528044E-2</v>
      </c>
    </row>
    <row r="5404" spans="2:5">
      <c r="B5404" s="375">
        <v>41557</v>
      </c>
      <c r="C5404" s="352">
        <v>601.35</v>
      </c>
      <c r="D5404" s="351">
        <f t="shared" si="87"/>
        <v>3.2155625657202944</v>
      </c>
      <c r="E5404" s="353">
        <v>-1.4503441494591974E-2</v>
      </c>
    </row>
    <row r="5405" spans="2:5">
      <c r="B5405" s="375">
        <v>38404</v>
      </c>
      <c r="C5405" s="352">
        <v>142.65</v>
      </c>
      <c r="D5405" s="351">
        <f t="shared" si="87"/>
        <v>-0.49243906778153351</v>
      </c>
      <c r="E5405" s="353">
        <v>-1.4507772020725349E-2</v>
      </c>
    </row>
    <row r="5406" spans="2:5">
      <c r="B5406" s="375">
        <v>40665</v>
      </c>
      <c r="C5406" s="352">
        <v>281.05</v>
      </c>
      <c r="D5406" s="351">
        <f t="shared" si="87"/>
        <v>-0.83159566181317035</v>
      </c>
      <c r="E5406" s="353">
        <v>-1.4551192145862474E-2</v>
      </c>
    </row>
    <row r="5407" spans="2:5">
      <c r="B5407" s="375">
        <v>43591</v>
      </c>
      <c r="C5407" s="352">
        <v>1668.9</v>
      </c>
      <c r="D5407" s="351">
        <f t="shared" si="87"/>
        <v>7.6516329704510104</v>
      </c>
      <c r="E5407" s="353">
        <v>-1.4555224233119697E-2</v>
      </c>
    </row>
    <row r="5408" spans="2:5">
      <c r="B5408" s="375">
        <v>39393</v>
      </c>
      <c r="C5408" s="352">
        <v>192.9</v>
      </c>
      <c r="D5408" s="351">
        <f t="shared" si="87"/>
        <v>0.54073482428115016</v>
      </c>
      <c r="E5408" s="353">
        <v>-1.4559386973180048E-2</v>
      </c>
    </row>
    <row r="5409" spans="2:5">
      <c r="B5409" s="375">
        <v>38265</v>
      </c>
      <c r="C5409" s="352">
        <v>125.2</v>
      </c>
      <c r="D5409" s="351">
        <f t="shared" si="87"/>
        <v>-0.85924676784710508</v>
      </c>
      <c r="E5409" s="353">
        <v>-1.4561196379378152E-2</v>
      </c>
    </row>
    <row r="5410" spans="2:5">
      <c r="B5410" s="375">
        <v>42118</v>
      </c>
      <c r="C5410" s="352">
        <v>889.5</v>
      </c>
      <c r="D5410" s="351">
        <f t="shared" si="87"/>
        <v>2.2106118029236601</v>
      </c>
      <c r="E5410" s="353">
        <v>-1.4568215809006788E-2</v>
      </c>
    </row>
    <row r="5411" spans="2:5">
      <c r="B5411" s="375">
        <v>40652</v>
      </c>
      <c r="C5411" s="352">
        <v>277.05</v>
      </c>
      <c r="D5411" s="351">
        <f t="shared" si="87"/>
        <v>-0.49995487771861741</v>
      </c>
      <c r="E5411" s="353">
        <v>-1.4582962831228761E-2</v>
      </c>
    </row>
    <row r="5412" spans="2:5">
      <c r="B5412" s="375">
        <v>41690</v>
      </c>
      <c r="C5412" s="352">
        <v>554.04999999999995</v>
      </c>
      <c r="D5412" s="351">
        <f t="shared" si="87"/>
        <v>-0.72749852449340946</v>
      </c>
      <c r="E5412" s="353">
        <v>-1.4584259670964954E-2</v>
      </c>
    </row>
    <row r="5413" spans="2:5">
      <c r="B5413" s="375">
        <v>44103</v>
      </c>
      <c r="C5413" s="352">
        <v>2033.2</v>
      </c>
      <c r="D5413" s="351">
        <f t="shared" si="87"/>
        <v>2.6723561817032424</v>
      </c>
      <c r="E5413" s="353">
        <v>-1.4588280909223154E-2</v>
      </c>
    </row>
    <row r="5414" spans="2:5">
      <c r="B5414" s="375">
        <v>41712</v>
      </c>
      <c r="C5414" s="352">
        <v>553.65</v>
      </c>
      <c r="D5414" s="351">
        <f t="shared" si="87"/>
        <v>1.3102441059878991</v>
      </c>
      <c r="E5414" s="353">
        <v>-1.4594642698229144E-2</v>
      </c>
    </row>
    <row r="5415" spans="2:5">
      <c r="B5415" s="375">
        <v>39038</v>
      </c>
      <c r="C5415" s="352">
        <v>239.65</v>
      </c>
      <c r="D5415" s="351">
        <f t="shared" si="87"/>
        <v>2.9203349796006063E-2</v>
      </c>
      <c r="E5415" s="353">
        <v>-1.4597039473684141E-2</v>
      </c>
    </row>
    <row r="5416" spans="2:5">
      <c r="B5416" s="375">
        <v>37336</v>
      </c>
      <c r="C5416" s="352">
        <v>232.85</v>
      </c>
      <c r="D5416" s="351">
        <f t="shared" si="87"/>
        <v>-0.24995973586728942</v>
      </c>
      <c r="E5416" s="353">
        <v>-1.4600084638171886E-2</v>
      </c>
    </row>
    <row r="5417" spans="2:5">
      <c r="B5417" s="375">
        <v>40771</v>
      </c>
      <c r="C5417" s="352">
        <v>310.45</v>
      </c>
      <c r="D5417" s="351">
        <f t="shared" si="87"/>
        <v>0.27915121549237742</v>
      </c>
      <c r="E5417" s="353">
        <v>-1.4600857006824385E-2</v>
      </c>
    </row>
    <row r="5418" spans="2:5">
      <c r="B5418" s="375">
        <v>38926</v>
      </c>
      <c r="C5418" s="352">
        <v>242.7</v>
      </c>
      <c r="D5418" s="351">
        <f t="shared" si="87"/>
        <v>-0.73507259032856687</v>
      </c>
      <c r="E5418" s="353">
        <v>-1.4616321559074391E-2</v>
      </c>
    </row>
    <row r="5419" spans="2:5">
      <c r="B5419" s="375">
        <v>42067</v>
      </c>
      <c r="C5419" s="352">
        <v>916.1</v>
      </c>
      <c r="D5419" s="351">
        <f t="shared" si="87"/>
        <v>-0.42938117038836465</v>
      </c>
      <c r="E5419" s="353">
        <v>-1.4628374744541274E-2</v>
      </c>
    </row>
    <row r="5420" spans="2:5">
      <c r="B5420" s="375">
        <v>43360</v>
      </c>
      <c r="C5420" s="352">
        <v>1605.45</v>
      </c>
      <c r="D5420" s="351">
        <f t="shared" si="87"/>
        <v>8.3612244897959194</v>
      </c>
      <c r="E5420" s="353">
        <v>-1.463818817897251E-2</v>
      </c>
    </row>
    <row r="5421" spans="2:5">
      <c r="B5421" s="375">
        <v>39147</v>
      </c>
      <c r="C5421" s="352">
        <v>171.5</v>
      </c>
      <c r="D5421" s="351">
        <f t="shared" si="87"/>
        <v>-0.28137439765346745</v>
      </c>
      <c r="E5421" s="353">
        <v>-1.4650962367135945E-2</v>
      </c>
    </row>
    <row r="5422" spans="2:5">
      <c r="B5422" s="375">
        <v>38775</v>
      </c>
      <c r="C5422" s="352">
        <v>238.65</v>
      </c>
      <c r="D5422" s="351">
        <f t="shared" si="87"/>
        <v>-0.88971301816165249</v>
      </c>
      <c r="E5422" s="353">
        <v>-1.4657308009909097E-2</v>
      </c>
    </row>
    <row r="5423" spans="2:5">
      <c r="B5423" s="375">
        <v>44244</v>
      </c>
      <c r="C5423" s="352">
        <v>2163.9</v>
      </c>
      <c r="D5423" s="351">
        <f t="shared" si="87"/>
        <v>1.3680236375574526</v>
      </c>
      <c r="E5423" s="353">
        <v>-1.4662355994717827E-2</v>
      </c>
    </row>
    <row r="5424" spans="2:5">
      <c r="B5424" s="375">
        <v>42585</v>
      </c>
      <c r="C5424" s="352">
        <v>913.8</v>
      </c>
      <c r="D5424" s="351">
        <f t="shared" si="87"/>
        <v>3.2541899441340782</v>
      </c>
      <c r="E5424" s="353">
        <v>-1.4664653871037334E-2</v>
      </c>
    </row>
    <row r="5425" spans="2:5">
      <c r="B5425" s="375">
        <v>36970</v>
      </c>
      <c r="C5425" s="352">
        <v>214.8</v>
      </c>
      <c r="D5425" s="351">
        <f t="shared" si="87"/>
        <v>-0.14055935661985353</v>
      </c>
      <c r="E5425" s="353">
        <v>-1.4678899082568754E-2</v>
      </c>
    </row>
    <row r="5426" spans="2:5">
      <c r="B5426" s="375">
        <v>36690</v>
      </c>
      <c r="C5426" s="352">
        <v>249.93</v>
      </c>
      <c r="D5426" s="351">
        <f t="shared" si="87"/>
        <v>-0.80242687747035568</v>
      </c>
      <c r="E5426" s="353">
        <v>-1.470472285736809E-2</v>
      </c>
    </row>
    <row r="5427" spans="2:5">
      <c r="B5427" s="375">
        <v>43054</v>
      </c>
      <c r="C5427" s="352">
        <v>1265</v>
      </c>
      <c r="D5427" s="351">
        <f t="shared" si="87"/>
        <v>-0.42893257792925987</v>
      </c>
      <c r="E5427" s="353">
        <v>-1.4720772645844761E-2</v>
      </c>
    </row>
    <row r="5428" spans="2:5">
      <c r="B5428" s="375">
        <v>43885</v>
      </c>
      <c r="C5428" s="352">
        <v>2215.15</v>
      </c>
      <c r="D5428" s="351">
        <f t="shared" si="87"/>
        <v>1.660521258707663</v>
      </c>
      <c r="E5428" s="353">
        <v>-1.4722561992660917E-2</v>
      </c>
    </row>
    <row r="5429" spans="2:5">
      <c r="B5429" s="375">
        <v>42716</v>
      </c>
      <c r="C5429" s="352">
        <v>832.6</v>
      </c>
      <c r="D5429" s="351">
        <f t="shared" si="87"/>
        <v>-0.66680673109630428</v>
      </c>
      <c r="E5429" s="353">
        <v>-1.4732856044020984E-2</v>
      </c>
    </row>
    <row r="5430" spans="2:5">
      <c r="B5430" s="375">
        <v>45181</v>
      </c>
      <c r="C5430" s="352">
        <v>2498.85</v>
      </c>
      <c r="D5430" s="351">
        <f t="shared" si="87"/>
        <v>7.2199013157894738</v>
      </c>
      <c r="E5430" s="353">
        <v>-1.4746180384425862E-2</v>
      </c>
    </row>
    <row r="5431" spans="2:5">
      <c r="B5431" s="375">
        <v>40456</v>
      </c>
      <c r="C5431" s="352">
        <v>304</v>
      </c>
      <c r="D5431" s="351">
        <f t="shared" si="87"/>
        <v>-0.52020202020202022</v>
      </c>
      <c r="E5431" s="353">
        <v>-1.4746394425538847E-2</v>
      </c>
    </row>
    <row r="5432" spans="2:5">
      <c r="B5432" s="375">
        <v>41542</v>
      </c>
      <c r="C5432" s="352">
        <v>633.6</v>
      </c>
      <c r="D5432" s="351">
        <f t="shared" si="87"/>
        <v>4.28</v>
      </c>
      <c r="E5432" s="353">
        <v>-1.4772197169958015E-2</v>
      </c>
    </row>
    <row r="5433" spans="2:5">
      <c r="B5433" s="375">
        <v>38244</v>
      </c>
      <c r="C5433" s="352">
        <v>120</v>
      </c>
      <c r="D5433" s="351">
        <f t="shared" si="87"/>
        <v>-0.36775553213909384</v>
      </c>
      <c r="E5433" s="353">
        <v>-1.4778325123152686E-2</v>
      </c>
    </row>
    <row r="5434" spans="2:5">
      <c r="B5434" s="375">
        <v>37426</v>
      </c>
      <c r="C5434" s="352">
        <v>189.8</v>
      </c>
      <c r="D5434" s="351">
        <f t="shared" si="87"/>
        <v>-0.10850164396430247</v>
      </c>
      <c r="E5434" s="353">
        <v>-1.4793667272255355E-2</v>
      </c>
    </row>
    <row r="5435" spans="2:5">
      <c r="B5435" s="375">
        <v>39625</v>
      </c>
      <c r="C5435" s="352">
        <v>212.9</v>
      </c>
      <c r="D5435" s="351">
        <f t="shared" si="87"/>
        <v>-0.89223254283617215</v>
      </c>
      <c r="E5435" s="353">
        <v>-1.4807959278111934E-2</v>
      </c>
    </row>
    <row r="5436" spans="2:5">
      <c r="B5436" s="375">
        <v>43970</v>
      </c>
      <c r="C5436" s="352">
        <v>1975.55</v>
      </c>
      <c r="D5436" s="351">
        <f t="shared" si="87"/>
        <v>6.0732187611886861</v>
      </c>
      <c r="E5436" s="353">
        <v>-1.4811120807879339E-2</v>
      </c>
    </row>
    <row r="5437" spans="2:5">
      <c r="B5437" s="375">
        <v>40661</v>
      </c>
      <c r="C5437" s="352">
        <v>279.3</v>
      </c>
      <c r="D5437" s="351">
        <f t="shared" si="87"/>
        <v>0.1063576945929888</v>
      </c>
      <c r="E5437" s="353">
        <v>-1.4814814814814775E-2</v>
      </c>
    </row>
    <row r="5438" spans="2:5">
      <c r="B5438" s="375">
        <v>39861</v>
      </c>
      <c r="C5438" s="352">
        <v>252.45</v>
      </c>
      <c r="D5438" s="351">
        <f t="shared" si="87"/>
        <v>-0.71418058307387489</v>
      </c>
      <c r="E5438" s="353">
        <v>-1.4829268292682971E-2</v>
      </c>
    </row>
    <row r="5439" spans="2:5">
      <c r="B5439" s="375">
        <v>42180</v>
      </c>
      <c r="C5439" s="352">
        <v>883.25</v>
      </c>
      <c r="D5439" s="351">
        <f t="shared" si="87"/>
        <v>2.6963799958150241</v>
      </c>
      <c r="E5439" s="353">
        <v>-1.4834643912776705E-2</v>
      </c>
    </row>
    <row r="5440" spans="2:5">
      <c r="B5440" s="375">
        <v>38966</v>
      </c>
      <c r="C5440" s="352">
        <v>238.95</v>
      </c>
      <c r="D5440" s="351">
        <f t="shared" si="87"/>
        <v>-0.89533966974727341</v>
      </c>
      <c r="E5440" s="353">
        <v>-1.4842300556586365E-2</v>
      </c>
    </row>
    <row r="5441" spans="2:5">
      <c r="B5441" s="375">
        <v>43945</v>
      </c>
      <c r="C5441" s="352">
        <v>2283.1</v>
      </c>
      <c r="D5441" s="351">
        <f t="shared" si="87"/>
        <v>11.070314565159924</v>
      </c>
      <c r="E5441" s="353">
        <v>-1.4843581445523233E-2</v>
      </c>
    </row>
    <row r="5442" spans="2:5">
      <c r="B5442" s="375">
        <v>36872</v>
      </c>
      <c r="C5442" s="352">
        <v>189.15</v>
      </c>
      <c r="D5442" s="351">
        <f t="shared" si="87"/>
        <v>-0.27846652679763484</v>
      </c>
      <c r="E5442" s="353">
        <v>-1.484374999999997E-2</v>
      </c>
    </row>
    <row r="5443" spans="2:5">
      <c r="B5443" s="375">
        <v>40190</v>
      </c>
      <c r="C5443" s="352">
        <v>262.14999999999998</v>
      </c>
      <c r="D5443" s="351">
        <f t="shared" si="87"/>
        <v>0.27473863360077788</v>
      </c>
      <c r="E5443" s="353">
        <v>-1.4844043592634517E-2</v>
      </c>
    </row>
    <row r="5444" spans="2:5">
      <c r="B5444" s="375">
        <v>39183</v>
      </c>
      <c r="C5444" s="352">
        <v>205.65</v>
      </c>
      <c r="D5444" s="351">
        <f t="shared" si="87"/>
        <v>1.6559565002471549E-2</v>
      </c>
      <c r="E5444" s="353">
        <v>-1.4850299401197578E-2</v>
      </c>
    </row>
    <row r="5445" spans="2:5">
      <c r="B5445" s="375">
        <v>39195</v>
      </c>
      <c r="C5445" s="352">
        <v>202.3</v>
      </c>
      <c r="D5445" s="351">
        <f t="shared" si="87"/>
        <v>-0.58739547215990207</v>
      </c>
      <c r="E5445" s="353">
        <v>-1.4852690528366122E-2</v>
      </c>
    </row>
    <row r="5446" spans="2:5">
      <c r="B5446" s="375">
        <v>41134</v>
      </c>
      <c r="C5446" s="352">
        <v>490.3</v>
      </c>
      <c r="D5446" s="351">
        <f t="shared" si="87"/>
        <v>-0.79622625826025517</v>
      </c>
      <c r="E5446" s="353">
        <v>-1.4868394615230013E-2</v>
      </c>
    </row>
    <row r="5447" spans="2:5">
      <c r="B5447" s="375">
        <v>45000</v>
      </c>
      <c r="C5447" s="352">
        <v>2406.1</v>
      </c>
      <c r="D5447" s="351">
        <f t="shared" si="87"/>
        <v>12.745215652670662</v>
      </c>
      <c r="E5447" s="353">
        <v>-1.4882597391962953E-2</v>
      </c>
    </row>
    <row r="5448" spans="2:5">
      <c r="B5448" s="375">
        <v>37599</v>
      </c>
      <c r="C5448" s="352">
        <v>175.05</v>
      </c>
      <c r="D5448" s="351">
        <f t="shared" si="87"/>
        <v>0.15278235100428067</v>
      </c>
      <c r="E5448" s="353">
        <v>-1.4912774338773086E-2</v>
      </c>
    </row>
    <row r="5449" spans="2:5">
      <c r="B5449" s="375">
        <v>38329</v>
      </c>
      <c r="C5449" s="352">
        <v>151.85</v>
      </c>
      <c r="D5449" s="351">
        <f t="shared" ref="D5449:D5512" si="88">(C5449-C5450)/C5450</f>
        <v>-0.13079564968517457</v>
      </c>
      <c r="E5449" s="353">
        <v>-1.4920531949400009E-2</v>
      </c>
    </row>
    <row r="5450" spans="2:5">
      <c r="B5450" s="375">
        <v>36819</v>
      </c>
      <c r="C5450" s="352">
        <v>174.7</v>
      </c>
      <c r="D5450" s="351">
        <f t="shared" si="88"/>
        <v>-0.35380062881449981</v>
      </c>
      <c r="E5450" s="353">
        <v>-1.494220468001131E-2</v>
      </c>
    </row>
    <row r="5451" spans="2:5">
      <c r="B5451" s="375">
        <v>36627</v>
      </c>
      <c r="C5451" s="352">
        <v>270.35000000000002</v>
      </c>
      <c r="D5451" s="351">
        <f t="shared" si="88"/>
        <v>-0.68231492361927137</v>
      </c>
      <c r="E5451" s="353">
        <v>-1.497485972454987E-2</v>
      </c>
    </row>
    <row r="5452" spans="2:5">
      <c r="B5452" s="375">
        <v>42493</v>
      </c>
      <c r="C5452" s="352">
        <v>851</v>
      </c>
      <c r="D5452" s="351">
        <f t="shared" si="88"/>
        <v>-0.66799960987028184</v>
      </c>
      <c r="E5452" s="353">
        <v>-1.4989293361884421E-2</v>
      </c>
    </row>
    <row r="5453" spans="2:5">
      <c r="B5453" s="375">
        <v>45265</v>
      </c>
      <c r="C5453" s="352">
        <v>2563.25</v>
      </c>
      <c r="D5453" s="351">
        <f t="shared" si="88"/>
        <v>10.00107296137339</v>
      </c>
      <c r="E5453" s="353">
        <v>-1.5005956269454014E-2</v>
      </c>
    </row>
    <row r="5454" spans="2:5">
      <c r="B5454" s="375">
        <v>38902</v>
      </c>
      <c r="C5454" s="352">
        <v>233</v>
      </c>
      <c r="D5454" s="351">
        <f t="shared" si="88"/>
        <v>0.45126128931796938</v>
      </c>
      <c r="E5454" s="353">
        <v>-1.5007398013105099E-2</v>
      </c>
    </row>
    <row r="5455" spans="2:5">
      <c r="B5455" s="375">
        <v>37839</v>
      </c>
      <c r="C5455" s="352">
        <v>160.55000000000001</v>
      </c>
      <c r="D5455" s="351">
        <f t="shared" si="88"/>
        <v>-0.3548322282499497</v>
      </c>
      <c r="E5455" s="353">
        <v>-1.5030674846625697E-2</v>
      </c>
    </row>
    <row r="5456" spans="2:5">
      <c r="B5456" s="375">
        <v>39035</v>
      </c>
      <c r="C5456" s="352">
        <v>248.85</v>
      </c>
      <c r="D5456" s="351">
        <f t="shared" si="88"/>
        <v>-7.2839046199701885E-2</v>
      </c>
      <c r="E5456" s="353">
        <v>-1.5040569958440575E-2</v>
      </c>
    </row>
    <row r="5457" spans="2:5">
      <c r="B5457" s="375">
        <v>40361</v>
      </c>
      <c r="C5457" s="352">
        <v>268.39999999999998</v>
      </c>
      <c r="D5457" s="351">
        <f t="shared" si="88"/>
        <v>-0.39110707803992745</v>
      </c>
      <c r="E5457" s="353">
        <v>-1.5045871559633111E-2</v>
      </c>
    </row>
    <row r="5458" spans="2:5">
      <c r="B5458" s="375">
        <v>41074</v>
      </c>
      <c r="C5458" s="352">
        <v>440.8</v>
      </c>
      <c r="D5458" s="351">
        <f t="shared" si="88"/>
        <v>1.3711672942442172</v>
      </c>
      <c r="E5458" s="353">
        <v>-1.5082113730309462E-2</v>
      </c>
    </row>
    <row r="5459" spans="2:5">
      <c r="B5459" s="375">
        <v>37916</v>
      </c>
      <c r="C5459" s="352">
        <v>185.9</v>
      </c>
      <c r="D5459" s="351">
        <f t="shared" si="88"/>
        <v>-0.14919908466819221</v>
      </c>
      <c r="E5459" s="353">
        <v>-1.509933774834434E-2</v>
      </c>
    </row>
    <row r="5460" spans="2:5">
      <c r="B5460" s="375">
        <v>37120</v>
      </c>
      <c r="C5460" s="352">
        <v>218.5</v>
      </c>
      <c r="D5460" s="351">
        <f t="shared" si="88"/>
        <v>-0.19268427858858297</v>
      </c>
      <c r="E5460" s="353">
        <v>-1.5100292990759497E-2</v>
      </c>
    </row>
    <row r="5461" spans="2:5">
      <c r="B5461" s="375">
        <v>40150</v>
      </c>
      <c r="C5461" s="352">
        <v>270.64999999999998</v>
      </c>
      <c r="D5461" s="351">
        <f t="shared" si="88"/>
        <v>0.40853499869893295</v>
      </c>
      <c r="E5461" s="353">
        <v>-1.5101892285298523E-2</v>
      </c>
    </row>
    <row r="5462" spans="2:5">
      <c r="B5462" s="375">
        <v>38747</v>
      </c>
      <c r="C5462" s="352">
        <v>192.15</v>
      </c>
      <c r="D5462" s="351">
        <f t="shared" si="88"/>
        <v>-0.14485981308411208</v>
      </c>
      <c r="E5462" s="353">
        <v>-1.5120451050743151E-2</v>
      </c>
    </row>
    <row r="5463" spans="2:5">
      <c r="B5463" s="375">
        <v>38932</v>
      </c>
      <c r="C5463" s="352">
        <v>224.7</v>
      </c>
      <c r="D5463" s="351">
        <f t="shared" si="88"/>
        <v>-0.41997934950955085</v>
      </c>
      <c r="E5463" s="353">
        <v>-1.5121630506245966E-2</v>
      </c>
    </row>
    <row r="5464" spans="2:5">
      <c r="B5464" s="375">
        <v>40949</v>
      </c>
      <c r="C5464" s="352">
        <v>387.4</v>
      </c>
      <c r="D5464" s="351">
        <f t="shared" si="88"/>
        <v>0.38530305739317006</v>
      </c>
      <c r="E5464" s="353">
        <v>-1.5126477691623352E-2</v>
      </c>
    </row>
    <row r="5465" spans="2:5">
      <c r="B5465" s="375">
        <v>40637</v>
      </c>
      <c r="C5465" s="352">
        <v>279.64999999999998</v>
      </c>
      <c r="D5465" s="351">
        <f t="shared" si="88"/>
        <v>-0.86788084945550747</v>
      </c>
      <c r="E5465" s="353">
        <v>-1.5143511181546087E-2</v>
      </c>
    </row>
    <row r="5466" spans="2:5">
      <c r="B5466" s="375">
        <v>44690</v>
      </c>
      <c r="C5466" s="352">
        <v>2116.65</v>
      </c>
      <c r="D5466" s="351">
        <f t="shared" si="88"/>
        <v>2.2887663144810442</v>
      </c>
      <c r="E5466" s="353">
        <v>-1.5145170295923939E-2</v>
      </c>
    </row>
    <row r="5467" spans="2:5">
      <c r="B5467" s="375">
        <v>41528</v>
      </c>
      <c r="C5467" s="352">
        <v>643.6</v>
      </c>
      <c r="D5467" s="351">
        <f t="shared" si="88"/>
        <v>1.1761622992392224</v>
      </c>
      <c r="E5467" s="353">
        <v>-1.5149196633511825E-2</v>
      </c>
    </row>
    <row r="5468" spans="2:5">
      <c r="B5468" s="375">
        <v>40519</v>
      </c>
      <c r="C5468" s="352">
        <v>295.75</v>
      </c>
      <c r="D5468" s="351">
        <f t="shared" si="88"/>
        <v>-0.22181291935271677</v>
      </c>
      <c r="E5468" s="353">
        <v>-1.5151515151515188E-2</v>
      </c>
    </row>
    <row r="5469" spans="2:5">
      <c r="B5469" s="375">
        <v>40966</v>
      </c>
      <c r="C5469" s="352">
        <v>380.05</v>
      </c>
      <c r="D5469" s="351">
        <f t="shared" si="88"/>
        <v>0.53959894672878272</v>
      </c>
      <c r="E5469" s="353">
        <v>-1.5159367711842359E-2</v>
      </c>
    </row>
    <row r="5470" spans="2:5">
      <c r="B5470" s="375">
        <v>39702</v>
      </c>
      <c r="C5470" s="352">
        <v>246.85</v>
      </c>
      <c r="D5470" s="351">
        <f t="shared" si="88"/>
        <v>-0.57266510862979303</v>
      </c>
      <c r="E5470" s="353">
        <v>-1.5160582485537647E-2</v>
      </c>
    </row>
    <row r="5471" spans="2:5">
      <c r="B5471" s="375">
        <v>41677</v>
      </c>
      <c r="C5471" s="352">
        <v>577.65</v>
      </c>
      <c r="D5471" s="351">
        <f t="shared" si="88"/>
        <v>0.80093530787217448</v>
      </c>
      <c r="E5471" s="353">
        <v>-1.5173471997272148E-2</v>
      </c>
    </row>
    <row r="5472" spans="2:5">
      <c r="B5472" s="375">
        <v>40549</v>
      </c>
      <c r="C5472" s="352">
        <v>320.75</v>
      </c>
      <c r="D5472" s="351">
        <f t="shared" si="88"/>
        <v>0.22237042682926839</v>
      </c>
      <c r="E5472" s="353">
        <v>-1.5198035001535121E-2</v>
      </c>
    </row>
    <row r="5473" spans="2:5">
      <c r="B5473" s="375">
        <v>40368</v>
      </c>
      <c r="C5473" s="352">
        <v>262.39999999999998</v>
      </c>
      <c r="D5473" s="351">
        <f t="shared" si="88"/>
        <v>1.3323035335006716E-2</v>
      </c>
      <c r="E5473" s="353">
        <v>-1.519984987802594E-2</v>
      </c>
    </row>
    <row r="5474" spans="2:5">
      <c r="B5474" s="375">
        <v>39989</v>
      </c>
      <c r="C5474" s="352">
        <v>258.95</v>
      </c>
      <c r="D5474" s="351">
        <f t="shared" si="88"/>
        <v>-0.72295923825826469</v>
      </c>
      <c r="E5474" s="353">
        <v>-1.5212017493820118E-2</v>
      </c>
    </row>
    <row r="5475" spans="2:5">
      <c r="B5475" s="375">
        <v>42109</v>
      </c>
      <c r="C5475" s="352">
        <v>934.7</v>
      </c>
      <c r="D5475" s="351">
        <f t="shared" si="88"/>
        <v>3.5874846625766872</v>
      </c>
      <c r="E5475" s="353">
        <v>-1.5224147921824719E-2</v>
      </c>
    </row>
    <row r="5476" spans="2:5">
      <c r="B5476" s="375">
        <v>36923</v>
      </c>
      <c r="C5476" s="352">
        <v>203.75</v>
      </c>
      <c r="D5476" s="351">
        <f t="shared" si="88"/>
        <v>-3.0223702998572081E-2</v>
      </c>
      <c r="E5476" s="353">
        <v>-1.5224746254229123E-2</v>
      </c>
    </row>
    <row r="5477" spans="2:5">
      <c r="B5477" s="375">
        <v>39090</v>
      </c>
      <c r="C5477" s="352">
        <v>210.1</v>
      </c>
      <c r="D5477" s="351">
        <f t="shared" si="88"/>
        <v>-0.75454173725100759</v>
      </c>
      <c r="E5477" s="353">
        <v>-1.5233184907429108E-2</v>
      </c>
    </row>
    <row r="5478" spans="2:5">
      <c r="B5478" s="375">
        <v>42762</v>
      </c>
      <c r="C5478" s="352">
        <v>855.95</v>
      </c>
      <c r="D5478" s="351">
        <f t="shared" si="88"/>
        <v>2.8417863554757634</v>
      </c>
      <c r="E5478" s="353">
        <v>-1.524390243902439E-2</v>
      </c>
    </row>
    <row r="5479" spans="2:5">
      <c r="B5479" s="375">
        <v>39524</v>
      </c>
      <c r="C5479" s="352">
        <v>222.8</v>
      </c>
      <c r="D5479" s="351">
        <f t="shared" si="88"/>
        <v>-0.73222763055104867</v>
      </c>
      <c r="E5479" s="353">
        <v>-1.5248618784530337E-2</v>
      </c>
    </row>
    <row r="5480" spans="2:5">
      <c r="B5480" s="375">
        <v>42408</v>
      </c>
      <c r="C5480" s="352">
        <v>832.05</v>
      </c>
      <c r="D5480" s="351">
        <f t="shared" si="88"/>
        <v>3.8714871194379388</v>
      </c>
      <c r="E5480" s="353">
        <v>-1.5267175572519191E-2</v>
      </c>
    </row>
    <row r="5481" spans="2:5">
      <c r="B5481" s="375">
        <v>37468</v>
      </c>
      <c r="C5481" s="352">
        <v>170.8</v>
      </c>
      <c r="D5481" s="351">
        <f t="shared" si="88"/>
        <v>0.39542483660130723</v>
      </c>
      <c r="E5481" s="353">
        <v>-1.5278178149322441E-2</v>
      </c>
    </row>
    <row r="5482" spans="2:5">
      <c r="B5482" s="375">
        <v>38177</v>
      </c>
      <c r="C5482" s="352">
        <v>122.4</v>
      </c>
      <c r="D5482" s="351">
        <f t="shared" si="88"/>
        <v>-0.89382373351838995</v>
      </c>
      <c r="E5482" s="353">
        <v>-1.5285599356395748E-2</v>
      </c>
    </row>
    <row r="5483" spans="2:5">
      <c r="B5483" s="375">
        <v>42958</v>
      </c>
      <c r="C5483" s="352">
        <v>1152.8</v>
      </c>
      <c r="D5483" s="351">
        <f t="shared" si="88"/>
        <v>-0.57906267686633928</v>
      </c>
      <c r="E5483" s="353">
        <v>-1.5289997437430675E-2</v>
      </c>
    </row>
    <row r="5484" spans="2:5">
      <c r="B5484" s="375">
        <v>45582</v>
      </c>
      <c r="C5484" s="352">
        <v>2738.65</v>
      </c>
      <c r="D5484" s="351">
        <f t="shared" si="88"/>
        <v>15.399101796407185</v>
      </c>
      <c r="E5484" s="353">
        <v>-1.5316853932584237E-2</v>
      </c>
    </row>
    <row r="5485" spans="2:5">
      <c r="B5485" s="375">
        <v>37830</v>
      </c>
      <c r="C5485" s="352">
        <v>167</v>
      </c>
      <c r="D5485" s="351">
        <f t="shared" si="88"/>
        <v>-0.91692368918515565</v>
      </c>
      <c r="E5485" s="353">
        <v>-1.533018867924525E-2</v>
      </c>
    </row>
    <row r="5486" spans="2:5">
      <c r="B5486" s="375">
        <v>43957</v>
      </c>
      <c r="C5486" s="352">
        <v>2010.2</v>
      </c>
      <c r="D5486" s="351">
        <f t="shared" si="88"/>
        <v>6.6535313154387978</v>
      </c>
      <c r="E5486" s="353">
        <v>-1.5331863825618396E-2</v>
      </c>
    </row>
    <row r="5487" spans="2:5">
      <c r="B5487" s="375">
        <v>40358</v>
      </c>
      <c r="C5487" s="352">
        <v>262.64999999999998</v>
      </c>
      <c r="D5487" s="351">
        <f t="shared" si="88"/>
        <v>0.57747747747747735</v>
      </c>
      <c r="E5487" s="353">
        <v>-1.5370196813495867E-2</v>
      </c>
    </row>
    <row r="5488" spans="2:5">
      <c r="B5488" s="375">
        <v>38600</v>
      </c>
      <c r="C5488" s="352">
        <v>166.5</v>
      </c>
      <c r="D5488" s="351">
        <f t="shared" si="88"/>
        <v>-0.39531505356818597</v>
      </c>
      <c r="E5488" s="353">
        <v>-1.5375517445298607E-2</v>
      </c>
    </row>
    <row r="5489" spans="2:5">
      <c r="B5489" s="375">
        <v>40638</v>
      </c>
      <c r="C5489" s="352">
        <v>275.35000000000002</v>
      </c>
      <c r="D5489" s="351">
        <f t="shared" si="88"/>
        <v>-0.89635052982251417</v>
      </c>
      <c r="E5489" s="353">
        <v>-1.5376363311281798E-2</v>
      </c>
    </row>
    <row r="5490" spans="2:5">
      <c r="B5490" s="375">
        <v>45117</v>
      </c>
      <c r="C5490" s="352">
        <v>2656.55</v>
      </c>
      <c r="D5490" s="351">
        <f t="shared" si="88"/>
        <v>1.3023356588811374</v>
      </c>
      <c r="E5490" s="353">
        <v>-1.5399725732923067E-2</v>
      </c>
    </row>
    <row r="5491" spans="2:5">
      <c r="B5491" s="375">
        <v>42944</v>
      </c>
      <c r="C5491" s="352">
        <v>1153.8499999999999</v>
      </c>
      <c r="D5491" s="351">
        <f t="shared" si="88"/>
        <v>-0.53708978576586697</v>
      </c>
      <c r="E5491" s="353">
        <v>-1.5402338083454373E-2</v>
      </c>
    </row>
    <row r="5492" spans="2:5">
      <c r="B5492" s="375">
        <v>45036</v>
      </c>
      <c r="C5492" s="352">
        <v>2492.6</v>
      </c>
      <c r="D5492" s="351">
        <f t="shared" si="88"/>
        <v>16.734614016364279</v>
      </c>
      <c r="E5492" s="353">
        <v>-1.5405277294991311E-2</v>
      </c>
    </row>
    <row r="5493" spans="2:5">
      <c r="B5493" s="375">
        <v>38408</v>
      </c>
      <c r="C5493" s="352">
        <v>140.55000000000001</v>
      </c>
      <c r="D5493" s="351">
        <f t="shared" si="88"/>
        <v>-0.95066257130320309</v>
      </c>
      <c r="E5493" s="353">
        <v>-1.5411558669001672E-2</v>
      </c>
    </row>
    <row r="5494" spans="2:5">
      <c r="B5494" s="375">
        <v>45569</v>
      </c>
      <c r="C5494" s="352">
        <v>2848.75</v>
      </c>
      <c r="D5494" s="351">
        <f t="shared" si="88"/>
        <v>3.6727630607725743</v>
      </c>
      <c r="E5494" s="353">
        <v>-1.5414657749667309E-2</v>
      </c>
    </row>
    <row r="5495" spans="2:5">
      <c r="B5495" s="375">
        <v>41550</v>
      </c>
      <c r="C5495" s="352">
        <v>609.65</v>
      </c>
      <c r="D5495" s="351">
        <f t="shared" si="88"/>
        <v>-0.76675721172239653</v>
      </c>
      <c r="E5495" s="353">
        <v>-1.5423126614987188E-2</v>
      </c>
    </row>
    <row r="5496" spans="2:5">
      <c r="B5496" s="375">
        <v>45293</v>
      </c>
      <c r="C5496" s="352">
        <v>2613.8000000000002</v>
      </c>
      <c r="D5496" s="351">
        <f t="shared" si="88"/>
        <v>10.426448087431694</v>
      </c>
      <c r="E5496" s="353">
        <v>-1.5425181278839746E-2</v>
      </c>
    </row>
    <row r="5497" spans="2:5">
      <c r="B5497" s="375">
        <v>40303</v>
      </c>
      <c r="C5497" s="352">
        <v>228.75</v>
      </c>
      <c r="D5497" s="351">
        <f t="shared" si="88"/>
        <v>0.75961538461538458</v>
      </c>
      <c r="E5497" s="353">
        <v>-1.5493867010974799E-2</v>
      </c>
    </row>
    <row r="5498" spans="2:5">
      <c r="B5498" s="375">
        <v>38453</v>
      </c>
      <c r="C5498" s="352">
        <v>130</v>
      </c>
      <c r="D5498" s="351">
        <f t="shared" si="88"/>
        <v>-0.94470085288299976</v>
      </c>
      <c r="E5498" s="353">
        <v>-1.5524422567209475E-2</v>
      </c>
    </row>
    <row r="5499" spans="2:5">
      <c r="B5499" s="375">
        <v>45337</v>
      </c>
      <c r="C5499" s="352">
        <v>2350.85</v>
      </c>
      <c r="D5499" s="351">
        <f t="shared" si="88"/>
        <v>0.12610174362904772</v>
      </c>
      <c r="E5499" s="353">
        <v>-1.5536338700559021E-2</v>
      </c>
    </row>
    <row r="5500" spans="2:5">
      <c r="B5500" s="375">
        <v>43987</v>
      </c>
      <c r="C5500" s="352">
        <v>2087.6</v>
      </c>
      <c r="D5500" s="351">
        <f t="shared" si="88"/>
        <v>10.187566988210076</v>
      </c>
      <c r="E5500" s="353">
        <v>-1.5561633499952845E-2</v>
      </c>
    </row>
    <row r="5501" spans="2:5">
      <c r="B5501" s="375">
        <v>37855</v>
      </c>
      <c r="C5501" s="352">
        <v>186.6</v>
      </c>
      <c r="D5501" s="351">
        <f t="shared" si="88"/>
        <v>-0.17941952506596309</v>
      </c>
      <c r="E5501" s="353">
        <v>-1.5563175943023038E-2</v>
      </c>
    </row>
    <row r="5502" spans="2:5">
      <c r="B5502" s="375">
        <v>39909</v>
      </c>
      <c r="C5502" s="352">
        <v>227.4</v>
      </c>
      <c r="D5502" s="351">
        <f t="shared" si="88"/>
        <v>-0.81943065867312492</v>
      </c>
      <c r="E5502" s="353">
        <v>-1.558441558441556E-2</v>
      </c>
    </row>
    <row r="5503" spans="2:5">
      <c r="B5503" s="375">
        <v>42998</v>
      </c>
      <c r="C5503" s="352">
        <v>1259.3499999999999</v>
      </c>
      <c r="D5503" s="351">
        <f t="shared" si="88"/>
        <v>1.4060947649980893</v>
      </c>
      <c r="E5503" s="353">
        <v>-1.5594465723442544E-2</v>
      </c>
    </row>
    <row r="5504" spans="2:5">
      <c r="B5504" s="375">
        <v>41269</v>
      </c>
      <c r="C5504" s="352">
        <v>523.4</v>
      </c>
      <c r="D5504" s="351">
        <f t="shared" si="88"/>
        <v>1.0501370936153542</v>
      </c>
      <c r="E5504" s="353">
        <v>-1.5610306563851923E-2</v>
      </c>
    </row>
    <row r="5505" spans="2:5">
      <c r="B5505" s="375">
        <v>40206</v>
      </c>
      <c r="C5505" s="352">
        <v>255.3</v>
      </c>
      <c r="D5505" s="351">
        <f t="shared" si="88"/>
        <v>-0.85783494821249584</v>
      </c>
      <c r="E5505" s="353">
        <v>-1.561596298438408E-2</v>
      </c>
    </row>
    <row r="5506" spans="2:5">
      <c r="B5506" s="375">
        <v>43444</v>
      </c>
      <c r="C5506" s="352">
        <v>1795.8</v>
      </c>
      <c r="D5506" s="351">
        <f t="shared" si="88"/>
        <v>0.50006264879087814</v>
      </c>
      <c r="E5506" s="353">
        <v>-1.5622430521295839E-2</v>
      </c>
    </row>
    <row r="5507" spans="2:5">
      <c r="B5507" s="375">
        <v>42982</v>
      </c>
      <c r="C5507" s="352">
        <v>1197.1500000000001</v>
      </c>
      <c r="D5507" s="351">
        <f t="shared" si="88"/>
        <v>4.2106637649619154</v>
      </c>
      <c r="E5507" s="353">
        <v>-1.5623072811741972E-2</v>
      </c>
    </row>
    <row r="5508" spans="2:5">
      <c r="B5508" s="375">
        <v>40224</v>
      </c>
      <c r="C5508" s="352">
        <v>229.75</v>
      </c>
      <c r="D5508" s="351">
        <f t="shared" si="88"/>
        <v>0.10749578211617264</v>
      </c>
      <c r="E5508" s="353">
        <v>-1.5638389031705252E-2</v>
      </c>
    </row>
    <row r="5509" spans="2:5">
      <c r="B5509" s="375">
        <v>36896</v>
      </c>
      <c r="C5509" s="352">
        <v>207.45</v>
      </c>
      <c r="D5509" s="351">
        <f t="shared" si="88"/>
        <v>-0.76589742142978057</v>
      </c>
      <c r="E5509" s="353">
        <v>-1.5658362989323896E-2</v>
      </c>
    </row>
    <row r="5510" spans="2:5">
      <c r="B5510" s="375">
        <v>42058</v>
      </c>
      <c r="C5510" s="352">
        <v>886.15</v>
      </c>
      <c r="D5510" s="351">
        <f t="shared" si="88"/>
        <v>-0.45343243076543516</v>
      </c>
      <c r="E5510" s="353">
        <v>-1.5662316023326878E-2</v>
      </c>
    </row>
    <row r="5511" spans="2:5">
      <c r="B5511" s="375">
        <v>43364</v>
      </c>
      <c r="C5511" s="352">
        <v>1621.3</v>
      </c>
      <c r="D5511" s="351">
        <f t="shared" si="88"/>
        <v>-0.17898468160526651</v>
      </c>
      <c r="E5511" s="353">
        <v>-1.5663894116932763E-2</v>
      </c>
    </row>
    <row r="5512" spans="2:5">
      <c r="B5512" s="375">
        <v>43815</v>
      </c>
      <c r="C5512" s="352">
        <v>1974.75</v>
      </c>
      <c r="D5512" s="351">
        <f t="shared" si="88"/>
        <v>3.3472757292239956</v>
      </c>
      <c r="E5512" s="353">
        <v>-1.5676403150234296E-2</v>
      </c>
    </row>
    <row r="5513" spans="2:5">
      <c r="B5513" s="375">
        <v>41311</v>
      </c>
      <c r="C5513" s="352">
        <v>454.25</v>
      </c>
      <c r="D5513" s="351">
        <f t="shared" ref="D5513:D5576" si="89">(C5513-C5514)/C5514</f>
        <v>1.1970979443772671</v>
      </c>
      <c r="E5513" s="353">
        <v>-1.5709642470205849E-2</v>
      </c>
    </row>
    <row r="5514" spans="2:5">
      <c r="B5514" s="375">
        <v>39416</v>
      </c>
      <c r="C5514" s="352">
        <v>206.75</v>
      </c>
      <c r="D5514" s="351">
        <f t="shared" si="89"/>
        <v>-0.63507192657311795</v>
      </c>
      <c r="E5514" s="353">
        <v>-1.5710545108307598E-2</v>
      </c>
    </row>
    <row r="5515" spans="2:5">
      <c r="B5515" s="375">
        <v>41201</v>
      </c>
      <c r="C5515" s="352">
        <v>566.54999999999995</v>
      </c>
      <c r="D5515" s="351">
        <f t="shared" si="89"/>
        <v>1.4149616368286442</v>
      </c>
      <c r="E5515" s="353">
        <v>-1.5722724113968151E-2</v>
      </c>
    </row>
    <row r="5516" spans="2:5">
      <c r="B5516" s="375">
        <v>39939</v>
      </c>
      <c r="C5516" s="352">
        <v>234.6</v>
      </c>
      <c r="D5516" s="351">
        <f t="shared" si="89"/>
        <v>-0.11688311688311682</v>
      </c>
      <c r="E5516" s="353">
        <v>-1.5733165512901198E-2</v>
      </c>
    </row>
    <row r="5517" spans="2:5">
      <c r="B5517" s="375">
        <v>40407</v>
      </c>
      <c r="C5517" s="352">
        <v>265.64999999999998</v>
      </c>
      <c r="D5517" s="351">
        <f t="shared" si="89"/>
        <v>0.57702582368655386</v>
      </c>
      <c r="E5517" s="353">
        <v>-1.5746572804742499E-2</v>
      </c>
    </row>
    <row r="5518" spans="2:5">
      <c r="B5518" s="375">
        <v>37655</v>
      </c>
      <c r="C5518" s="352">
        <v>168.45</v>
      </c>
      <c r="D5518" s="351">
        <f t="shared" si="89"/>
        <v>-0.78516770820048476</v>
      </c>
      <c r="E5518" s="353">
        <v>-1.5775635407537347E-2</v>
      </c>
    </row>
    <row r="5519" spans="2:5">
      <c r="B5519" s="375">
        <v>42324</v>
      </c>
      <c r="C5519" s="352">
        <v>784.1</v>
      </c>
      <c r="D5519" s="351">
        <f t="shared" si="89"/>
        <v>1.7112724757952975</v>
      </c>
      <c r="E5519" s="353">
        <v>-1.5815237856156673E-2</v>
      </c>
    </row>
    <row r="5520" spans="2:5">
      <c r="B5520" s="375">
        <v>40101</v>
      </c>
      <c r="C5520" s="352">
        <v>289.2</v>
      </c>
      <c r="D5520" s="351">
        <f t="shared" si="89"/>
        <v>-0.88792869598914947</v>
      </c>
      <c r="E5520" s="353">
        <v>-1.5824400204185924E-2</v>
      </c>
    </row>
    <row r="5521" spans="2:5">
      <c r="B5521" s="375">
        <v>45912</v>
      </c>
      <c r="C5521" s="352">
        <v>2580.5</v>
      </c>
      <c r="D5521" s="351">
        <f t="shared" si="89"/>
        <v>13.328151027207108</v>
      </c>
      <c r="E5521" s="353">
        <v>-1.5827612509534707E-2</v>
      </c>
    </row>
    <row r="5522" spans="2:5">
      <c r="B5522" s="375">
        <v>37512</v>
      </c>
      <c r="C5522" s="352">
        <v>180.1</v>
      </c>
      <c r="D5522" s="351">
        <f t="shared" si="89"/>
        <v>-0.92191632343377417</v>
      </c>
      <c r="E5522" s="353">
        <v>-1.5846994535519156E-2</v>
      </c>
    </row>
    <row r="5523" spans="2:5">
      <c r="B5523" s="375">
        <v>44536</v>
      </c>
      <c r="C5523" s="352">
        <v>2306.5</v>
      </c>
      <c r="D5523" s="351">
        <f t="shared" si="89"/>
        <v>8.9161650902837497</v>
      </c>
      <c r="E5523" s="353">
        <v>-1.5851342990634305E-2</v>
      </c>
    </row>
    <row r="5524" spans="2:5">
      <c r="B5524" s="375">
        <v>38951</v>
      </c>
      <c r="C5524" s="352">
        <v>232.6</v>
      </c>
      <c r="D5524" s="351">
        <f t="shared" si="89"/>
        <v>-0.89725694597817929</v>
      </c>
      <c r="E5524" s="353">
        <v>-1.5866299978844933E-2</v>
      </c>
    </row>
    <row r="5525" spans="2:5">
      <c r="B5525" s="375">
        <v>44225</v>
      </c>
      <c r="C5525" s="352">
        <v>2263.9</v>
      </c>
      <c r="D5525" s="351">
        <f t="shared" si="89"/>
        <v>-5.1034309307735837E-2</v>
      </c>
      <c r="E5525" s="353">
        <v>-1.5866805772909057E-2</v>
      </c>
    </row>
    <row r="5526" spans="2:5">
      <c r="B5526" s="375">
        <v>45334</v>
      </c>
      <c r="C5526" s="352">
        <v>2385.65</v>
      </c>
      <c r="D5526" s="351">
        <f t="shared" si="89"/>
        <v>7.1144557823129251</v>
      </c>
      <c r="E5526" s="353">
        <v>-1.5881855495740775E-2</v>
      </c>
    </row>
    <row r="5527" spans="2:5">
      <c r="B5527" s="375">
        <v>40528</v>
      </c>
      <c r="C5527" s="352">
        <v>294</v>
      </c>
      <c r="D5527" s="351">
        <f t="shared" si="89"/>
        <v>0.25133007022770809</v>
      </c>
      <c r="E5527" s="353">
        <v>-1.5899581589958158E-2</v>
      </c>
    </row>
    <row r="5528" spans="2:5">
      <c r="B5528" s="375">
        <v>39001</v>
      </c>
      <c r="C5528" s="352">
        <v>234.95</v>
      </c>
      <c r="D5528" s="351">
        <f t="shared" si="89"/>
        <v>-0.20718744727518149</v>
      </c>
      <c r="E5528" s="353">
        <v>-1.5916230366492194E-2</v>
      </c>
    </row>
    <row r="5529" spans="2:5">
      <c r="B5529" s="375">
        <v>40458</v>
      </c>
      <c r="C5529" s="352">
        <v>296.35000000000002</v>
      </c>
      <c r="D5529" s="351">
        <f t="shared" si="89"/>
        <v>-0.88505769417240376</v>
      </c>
      <c r="E5529" s="353">
        <v>-1.5938900879960003E-2</v>
      </c>
    </row>
    <row r="5530" spans="2:5">
      <c r="B5530" s="375">
        <v>45299</v>
      </c>
      <c r="C5530" s="352">
        <v>2578.25</v>
      </c>
      <c r="D5530" s="351">
        <f t="shared" si="89"/>
        <v>15.747320558622931</v>
      </c>
      <c r="E5530" s="353">
        <v>-1.5953894009656373E-2</v>
      </c>
    </row>
    <row r="5531" spans="2:5">
      <c r="B5531" s="375">
        <v>38061</v>
      </c>
      <c r="C5531" s="352">
        <v>153.94999999999999</v>
      </c>
      <c r="D5531" s="351">
        <f t="shared" si="89"/>
        <v>-0.93929895118681495</v>
      </c>
      <c r="E5531" s="353">
        <v>-1.5979546180888465E-2</v>
      </c>
    </row>
    <row r="5532" spans="2:5">
      <c r="B5532" s="375">
        <v>45302</v>
      </c>
      <c r="C5532" s="352">
        <v>2536.1999999999998</v>
      </c>
      <c r="D5532" s="351">
        <f t="shared" si="89"/>
        <v>0.15512843869557294</v>
      </c>
      <c r="E5532" s="353">
        <v>-1.5985101264840641E-2</v>
      </c>
    </row>
    <row r="5533" spans="2:5">
      <c r="B5533" s="375">
        <v>44042</v>
      </c>
      <c r="C5533" s="352">
        <v>2195.6</v>
      </c>
      <c r="D5533" s="351">
        <f t="shared" si="89"/>
        <v>8.7886758805171645</v>
      </c>
      <c r="E5533" s="353">
        <v>-1.5999641464617159E-2</v>
      </c>
    </row>
    <row r="5534" spans="2:5">
      <c r="B5534" s="375">
        <v>36959</v>
      </c>
      <c r="C5534" s="352">
        <v>224.3</v>
      </c>
      <c r="D5534" s="351">
        <f t="shared" si="89"/>
        <v>-0.91613542465087583</v>
      </c>
      <c r="E5534" s="353">
        <v>-1.6012283395481365E-2</v>
      </c>
    </row>
    <row r="5535" spans="2:5">
      <c r="B5535" s="375">
        <v>44915</v>
      </c>
      <c r="C5535" s="352">
        <v>2674.55</v>
      </c>
      <c r="D5535" s="351">
        <f t="shared" si="89"/>
        <v>2.2752265491060499</v>
      </c>
      <c r="E5535" s="353">
        <v>-1.6022221404657564E-2</v>
      </c>
    </row>
    <row r="5536" spans="2:5">
      <c r="B5536" s="375">
        <v>42341</v>
      </c>
      <c r="C5536" s="352">
        <v>816.6</v>
      </c>
      <c r="D5536" s="351">
        <f t="shared" si="89"/>
        <v>2.8619058879167656</v>
      </c>
      <c r="E5536" s="353">
        <v>-1.6026027232196597E-2</v>
      </c>
    </row>
    <row r="5537" spans="2:5">
      <c r="B5537" s="375">
        <v>37271</v>
      </c>
      <c r="C5537" s="352">
        <v>211.45</v>
      </c>
      <c r="D5537" s="351">
        <f t="shared" si="89"/>
        <v>-0.73239258368664184</v>
      </c>
      <c r="E5537" s="353">
        <v>-1.6053978594695286E-2</v>
      </c>
    </row>
    <row r="5538" spans="2:5">
      <c r="B5538" s="375">
        <v>42257</v>
      </c>
      <c r="C5538" s="352">
        <v>790.15</v>
      </c>
      <c r="D5538" s="351">
        <f t="shared" si="89"/>
        <v>2.5834467120181404</v>
      </c>
      <c r="E5538" s="353">
        <v>-1.6063756926716865E-2</v>
      </c>
    </row>
    <row r="5539" spans="2:5">
      <c r="B5539" s="375">
        <v>39358</v>
      </c>
      <c r="C5539" s="352">
        <v>220.5</v>
      </c>
      <c r="D5539" s="351">
        <f t="shared" si="89"/>
        <v>-0.17167543200601049</v>
      </c>
      <c r="E5539" s="353">
        <v>-1.6064257028112424E-2</v>
      </c>
    </row>
    <row r="5540" spans="2:5">
      <c r="B5540" s="375">
        <v>40010</v>
      </c>
      <c r="C5540" s="352">
        <v>266.2</v>
      </c>
      <c r="D5540" s="351">
        <f t="shared" si="89"/>
        <v>-0.87427680827449405</v>
      </c>
      <c r="E5540" s="353">
        <v>-1.6078358898540094E-2</v>
      </c>
    </row>
    <row r="5541" spans="2:5">
      <c r="B5541" s="375">
        <v>44074</v>
      </c>
      <c r="C5541" s="352">
        <v>2117.35</v>
      </c>
      <c r="D5541" s="351">
        <f t="shared" si="89"/>
        <v>-0.1168324678304031</v>
      </c>
      <c r="E5541" s="353">
        <v>-1.6078440484211951E-2</v>
      </c>
    </row>
    <row r="5542" spans="2:5">
      <c r="B5542" s="375">
        <v>44306</v>
      </c>
      <c r="C5542" s="352">
        <v>2397.4499999999998</v>
      </c>
      <c r="D5542" s="351">
        <f t="shared" si="89"/>
        <v>1.781103184270054</v>
      </c>
      <c r="E5542" s="353">
        <v>-1.6087661338312961E-2</v>
      </c>
    </row>
    <row r="5543" spans="2:5">
      <c r="B5543" s="375">
        <v>42656</v>
      </c>
      <c r="C5543" s="352">
        <v>862.05</v>
      </c>
      <c r="D5543" s="351">
        <f t="shared" si="89"/>
        <v>2.7334343871805973</v>
      </c>
      <c r="E5543" s="353">
        <v>-1.6093134737202561E-2</v>
      </c>
    </row>
    <row r="5544" spans="2:5">
      <c r="B5544" s="375">
        <v>36563</v>
      </c>
      <c r="C5544" s="352">
        <v>230.9</v>
      </c>
      <c r="D5544" s="351">
        <f t="shared" si="89"/>
        <v>-0.90136904380513017</v>
      </c>
      <c r="E5544" s="353">
        <v>-1.6107039372762914E-2</v>
      </c>
    </row>
    <row r="5545" spans="2:5">
      <c r="B5545" s="375">
        <v>45420</v>
      </c>
      <c r="C5545" s="352">
        <v>2341.0500000000002</v>
      </c>
      <c r="D5545" s="351">
        <f t="shared" si="89"/>
        <v>0.49760107471852616</v>
      </c>
      <c r="E5545" s="353">
        <v>-1.6117508615617344E-2</v>
      </c>
    </row>
    <row r="5546" spans="2:5">
      <c r="B5546" s="375">
        <v>43255</v>
      </c>
      <c r="C5546" s="352">
        <v>1563.2</v>
      </c>
      <c r="D5546" s="351">
        <f t="shared" si="89"/>
        <v>3.7980356046654391</v>
      </c>
      <c r="E5546" s="353">
        <v>-1.6143751770148134E-2</v>
      </c>
    </row>
    <row r="5547" spans="2:5">
      <c r="B5547" s="375">
        <v>40827</v>
      </c>
      <c r="C5547" s="352">
        <v>325.8</v>
      </c>
      <c r="D5547" s="351">
        <f t="shared" si="89"/>
        <v>0.27390029325513199</v>
      </c>
      <c r="E5547" s="353">
        <v>-1.6155820625094266E-2</v>
      </c>
    </row>
    <row r="5548" spans="2:5">
      <c r="B5548" s="375">
        <v>39976</v>
      </c>
      <c r="C5548" s="352">
        <v>255.75</v>
      </c>
      <c r="D5548" s="351">
        <f t="shared" si="89"/>
        <v>-0.84695251488585022</v>
      </c>
      <c r="E5548" s="353">
        <v>-1.6156953260242312E-2</v>
      </c>
    </row>
    <row r="5549" spans="2:5">
      <c r="B5549" s="375">
        <v>43600</v>
      </c>
      <c r="C5549" s="352">
        <v>1671.05</v>
      </c>
      <c r="D5549" s="351">
        <f t="shared" si="89"/>
        <v>1.8356524690310538</v>
      </c>
      <c r="E5549" s="353">
        <v>-1.6161318810715364E-2</v>
      </c>
    </row>
    <row r="5550" spans="2:5">
      <c r="B5550" s="375">
        <v>41505</v>
      </c>
      <c r="C5550" s="352">
        <v>589.29999999999995</v>
      </c>
      <c r="D5550" s="351">
        <f t="shared" si="89"/>
        <v>3.529592621060722</v>
      </c>
      <c r="E5550" s="353">
        <v>-1.6193656093489224E-2</v>
      </c>
    </row>
    <row r="5551" spans="2:5">
      <c r="B5551" s="375">
        <v>38460</v>
      </c>
      <c r="C5551" s="352">
        <v>130.1</v>
      </c>
      <c r="D5551" s="351">
        <f t="shared" si="89"/>
        <v>-0.46854575163398698</v>
      </c>
      <c r="E5551" s="353">
        <v>-1.625708884688095E-2</v>
      </c>
    </row>
    <row r="5552" spans="2:5">
      <c r="B5552" s="375">
        <v>39547</v>
      </c>
      <c r="C5552" s="352">
        <v>244.8</v>
      </c>
      <c r="D5552" s="351">
        <f t="shared" si="89"/>
        <v>-0.88581290668656854</v>
      </c>
      <c r="E5552" s="353">
        <v>-1.6274864376130131E-2</v>
      </c>
    </row>
    <row r="5553" spans="2:5">
      <c r="B5553" s="375">
        <v>44127</v>
      </c>
      <c r="C5553" s="352">
        <v>2143.85</v>
      </c>
      <c r="D5553" s="351">
        <f t="shared" si="89"/>
        <v>-0.18676504058872617</v>
      </c>
      <c r="E5553" s="353">
        <v>-1.6289260559341087E-2</v>
      </c>
    </row>
    <row r="5554" spans="2:5">
      <c r="B5554" s="375">
        <v>45086</v>
      </c>
      <c r="C5554" s="352">
        <v>2636.2</v>
      </c>
      <c r="D5554" s="351">
        <f t="shared" si="89"/>
        <v>5.9821500361823481E-2</v>
      </c>
      <c r="E5554" s="353">
        <v>-1.6306578603679345E-2</v>
      </c>
    </row>
    <row r="5555" spans="2:5">
      <c r="B5555" s="375">
        <v>45456</v>
      </c>
      <c r="C5555" s="352">
        <v>2487.4</v>
      </c>
      <c r="D5555" s="351">
        <f t="shared" si="89"/>
        <v>8.720203204376709</v>
      </c>
      <c r="E5555" s="353">
        <v>-1.6332502867085749E-2</v>
      </c>
    </row>
    <row r="5556" spans="2:5">
      <c r="B5556" s="375">
        <v>40345</v>
      </c>
      <c r="C5556" s="352">
        <v>255.9</v>
      </c>
      <c r="D5556" s="351">
        <f t="shared" si="89"/>
        <v>1.1262982966348152</v>
      </c>
      <c r="E5556" s="353">
        <v>-1.633672881030164E-2</v>
      </c>
    </row>
    <row r="5557" spans="2:5">
      <c r="B5557" s="375">
        <v>38287</v>
      </c>
      <c r="C5557" s="352">
        <v>120.35</v>
      </c>
      <c r="D5557" s="351">
        <f t="shared" si="89"/>
        <v>-0.50184196365743616</v>
      </c>
      <c r="E5557" s="353">
        <v>-1.6346546791990192E-2</v>
      </c>
    </row>
    <row r="5558" spans="2:5">
      <c r="B5558" s="375">
        <v>36656</v>
      </c>
      <c r="C5558" s="352">
        <v>241.59</v>
      </c>
      <c r="D5558" s="351">
        <f t="shared" si="89"/>
        <v>-3.0926594464500631E-2</v>
      </c>
      <c r="E5558" s="353">
        <v>-1.6367411750335938E-2</v>
      </c>
    </row>
    <row r="5559" spans="2:5">
      <c r="B5559" s="375">
        <v>39863</v>
      </c>
      <c r="C5559" s="352">
        <v>249.3</v>
      </c>
      <c r="D5559" s="351">
        <f t="shared" si="89"/>
        <v>0.31765327695560269</v>
      </c>
      <c r="E5559" s="353">
        <v>-1.6374038271848402E-2</v>
      </c>
    </row>
    <row r="5560" spans="2:5">
      <c r="B5560" s="375">
        <v>39258</v>
      </c>
      <c r="C5560" s="352">
        <v>189.2</v>
      </c>
      <c r="D5560" s="351">
        <f t="shared" si="89"/>
        <v>0.12619047619047613</v>
      </c>
      <c r="E5560" s="353">
        <v>-1.6376397192617655E-2</v>
      </c>
    </row>
    <row r="5561" spans="2:5">
      <c r="B5561" s="375">
        <v>37469</v>
      </c>
      <c r="C5561" s="352">
        <v>168</v>
      </c>
      <c r="D5561" s="351">
        <f t="shared" si="89"/>
        <v>-0.28894908367545608</v>
      </c>
      <c r="E5561" s="353">
        <v>-1.6393442622950886E-2</v>
      </c>
    </row>
    <row r="5562" spans="2:5">
      <c r="B5562" s="375">
        <v>36595</v>
      </c>
      <c r="C5562" s="352">
        <v>236.27</v>
      </c>
      <c r="D5562" s="351">
        <f t="shared" si="89"/>
        <v>-0.72142899251311676</v>
      </c>
      <c r="E5562" s="353">
        <v>-1.640231464135547E-2</v>
      </c>
    </row>
    <row r="5563" spans="2:5">
      <c r="B5563" s="375">
        <v>42780</v>
      </c>
      <c r="C5563" s="352">
        <v>848.15</v>
      </c>
      <c r="D5563" s="351">
        <f t="shared" si="89"/>
        <v>-0.61359908883826875</v>
      </c>
      <c r="E5563" s="353">
        <v>-1.6409602226603245E-2</v>
      </c>
    </row>
    <row r="5564" spans="2:5">
      <c r="B5564" s="375">
        <v>43951</v>
      </c>
      <c r="C5564" s="352">
        <v>2195</v>
      </c>
      <c r="D5564" s="351">
        <f t="shared" si="89"/>
        <v>9.8128078817733986</v>
      </c>
      <c r="E5564" s="353">
        <v>-1.6466898174078638E-2</v>
      </c>
    </row>
    <row r="5565" spans="2:5">
      <c r="B5565" s="375">
        <v>37392</v>
      </c>
      <c r="C5565" s="352">
        <v>203</v>
      </c>
      <c r="D5565" s="351">
        <f t="shared" si="89"/>
        <v>-0.91684758120673415</v>
      </c>
      <c r="E5565" s="353">
        <v>-1.6472868217054289E-2</v>
      </c>
    </row>
    <row r="5566" spans="2:5">
      <c r="B5566" s="375">
        <v>45464</v>
      </c>
      <c r="C5566" s="352">
        <v>2441.3000000000002</v>
      </c>
      <c r="D5566" s="351">
        <f t="shared" si="89"/>
        <v>-3.367965544691882E-3</v>
      </c>
      <c r="E5566" s="353">
        <v>-1.6477318507775215E-2</v>
      </c>
    </row>
    <row r="5567" spans="2:5">
      <c r="B5567" s="375">
        <v>44754</v>
      </c>
      <c r="C5567" s="352">
        <v>2449.5500000000002</v>
      </c>
      <c r="D5567" s="351">
        <f t="shared" si="89"/>
        <v>9.5311693895098895</v>
      </c>
      <c r="E5567" s="353">
        <v>-1.6481972215530286E-2</v>
      </c>
    </row>
    <row r="5568" spans="2:5">
      <c r="B5568" s="375">
        <v>40218</v>
      </c>
      <c r="C5568" s="352">
        <v>232.6</v>
      </c>
      <c r="D5568" s="351">
        <f t="shared" si="89"/>
        <v>-0.40450588837685619</v>
      </c>
      <c r="E5568" s="353">
        <v>-1.6490486257928143E-2</v>
      </c>
    </row>
    <row r="5569" spans="2:5">
      <c r="B5569" s="375">
        <v>40878</v>
      </c>
      <c r="C5569" s="352">
        <v>390.6</v>
      </c>
      <c r="D5569" s="351">
        <f t="shared" si="89"/>
        <v>0.68</v>
      </c>
      <c r="E5569" s="353">
        <v>-1.6492509127533563E-2</v>
      </c>
    </row>
    <row r="5570" spans="2:5">
      <c r="B5570" s="375">
        <v>39783</v>
      </c>
      <c r="C5570" s="352">
        <v>232.5</v>
      </c>
      <c r="D5570" s="351">
        <f t="shared" si="89"/>
        <v>-0.90298756571810068</v>
      </c>
      <c r="E5570" s="353">
        <v>-1.6497461928934035E-2</v>
      </c>
    </row>
    <row r="5571" spans="2:5">
      <c r="B5571" s="375">
        <v>44496</v>
      </c>
      <c r="C5571" s="352">
        <v>2396.6</v>
      </c>
      <c r="D5571" s="351">
        <f t="shared" si="89"/>
        <v>8.3772356252967653E-2</v>
      </c>
      <c r="E5571" s="353">
        <v>-1.6517225106182164E-2</v>
      </c>
    </row>
    <row r="5572" spans="2:5">
      <c r="B5572" s="375">
        <v>44035</v>
      </c>
      <c r="C5572" s="352">
        <v>2211.35</v>
      </c>
      <c r="D5572" s="351">
        <f t="shared" si="89"/>
        <v>2.716866963610387</v>
      </c>
      <c r="E5572" s="353">
        <v>-1.6522125861685607E-2</v>
      </c>
    </row>
    <row r="5573" spans="2:5">
      <c r="B5573" s="375">
        <v>41465</v>
      </c>
      <c r="C5573" s="352">
        <v>594.95000000000005</v>
      </c>
      <c r="D5573" s="351">
        <f t="shared" si="89"/>
        <v>-0.19301458121397078</v>
      </c>
      <c r="E5573" s="353">
        <v>-1.6530291759649558E-2</v>
      </c>
    </row>
    <row r="5574" spans="2:5">
      <c r="B5574" s="375">
        <v>41901</v>
      </c>
      <c r="C5574" s="352">
        <v>737.25</v>
      </c>
      <c r="D5574" s="351">
        <f t="shared" si="89"/>
        <v>3.510553686142551</v>
      </c>
      <c r="E5574" s="353">
        <v>-1.6541052491162514E-2</v>
      </c>
    </row>
    <row r="5575" spans="2:5">
      <c r="B5575" s="375">
        <v>37818</v>
      </c>
      <c r="C5575" s="352">
        <v>163.44999999999999</v>
      </c>
      <c r="D5575" s="351">
        <f t="shared" si="89"/>
        <v>-0.93356636250939917</v>
      </c>
      <c r="E5575" s="353">
        <v>-1.654632972322503E-2</v>
      </c>
    </row>
    <row r="5576" spans="2:5">
      <c r="B5576" s="375">
        <v>45197</v>
      </c>
      <c r="C5576" s="352">
        <v>2460.35</v>
      </c>
      <c r="D5576" s="351">
        <f t="shared" si="89"/>
        <v>0.15862962090887681</v>
      </c>
      <c r="E5576" s="353">
        <v>-1.6548416108723929E-2</v>
      </c>
    </row>
    <row r="5577" spans="2:5">
      <c r="B5577" s="375">
        <v>44088</v>
      </c>
      <c r="C5577" s="352">
        <v>2123.5</v>
      </c>
      <c r="D5577" s="351">
        <f t="shared" ref="D5577:D5640" si="90">(C5577-C5578)/C5578</f>
        <v>2.4383095854922279</v>
      </c>
      <c r="E5577" s="353">
        <v>-1.6556674771332637E-2</v>
      </c>
    </row>
    <row r="5578" spans="2:5">
      <c r="B5578" s="375">
        <v>41523</v>
      </c>
      <c r="C5578" s="352">
        <v>617.6</v>
      </c>
      <c r="D5578" s="351">
        <f t="shared" si="90"/>
        <v>0.42566943674976926</v>
      </c>
      <c r="E5578" s="353">
        <v>-1.6560509554140092E-2</v>
      </c>
    </row>
    <row r="5579" spans="2:5">
      <c r="B5579" s="375">
        <v>41340</v>
      </c>
      <c r="C5579" s="352">
        <v>433.2</v>
      </c>
      <c r="D5579" s="351">
        <f t="shared" si="90"/>
        <v>1.0613847251962882</v>
      </c>
      <c r="E5579" s="353">
        <v>-1.6572077185017051E-2</v>
      </c>
    </row>
    <row r="5580" spans="2:5">
      <c r="B5580" s="375">
        <v>36993</v>
      </c>
      <c r="C5580" s="352">
        <v>210.15</v>
      </c>
      <c r="D5580" s="351">
        <f t="shared" si="90"/>
        <v>-0.9228028285425659</v>
      </c>
      <c r="E5580" s="353">
        <v>-1.6612072999531977E-2</v>
      </c>
    </row>
    <row r="5581" spans="2:5">
      <c r="B5581" s="375">
        <v>44456</v>
      </c>
      <c r="C5581" s="352">
        <v>2722.25</v>
      </c>
      <c r="D5581" s="351">
        <f t="shared" si="90"/>
        <v>10.359273941164197</v>
      </c>
      <c r="E5581" s="353">
        <v>-1.6616996297299739E-2</v>
      </c>
    </row>
    <row r="5582" spans="2:5">
      <c r="B5582" s="375">
        <v>39674</v>
      </c>
      <c r="C5582" s="352">
        <v>239.65</v>
      </c>
      <c r="D5582" s="351">
        <f t="shared" si="90"/>
        <v>0.19139945314441958</v>
      </c>
      <c r="E5582" s="353">
        <v>-1.6618793598686839E-2</v>
      </c>
    </row>
    <row r="5583" spans="2:5">
      <c r="B5583" s="375">
        <v>36903</v>
      </c>
      <c r="C5583" s="352">
        <v>201.15</v>
      </c>
      <c r="D5583" s="351">
        <f t="shared" si="90"/>
        <v>-0.9141723380197555</v>
      </c>
      <c r="E5583" s="353">
        <v>-1.6621852847714523E-2</v>
      </c>
    </row>
    <row r="5584" spans="2:5">
      <c r="B5584" s="375">
        <v>44533</v>
      </c>
      <c r="C5584" s="352">
        <v>2343.65</v>
      </c>
      <c r="D5584" s="351">
        <f t="shared" si="90"/>
        <v>8.0157722638969044</v>
      </c>
      <c r="E5584" s="353">
        <v>-1.6636596316032429E-2</v>
      </c>
    </row>
    <row r="5585" spans="2:5">
      <c r="B5585" s="375">
        <v>39975</v>
      </c>
      <c r="C5585" s="352">
        <v>259.95</v>
      </c>
      <c r="D5585" s="351">
        <f t="shared" si="90"/>
        <v>-0.36192930780559646</v>
      </c>
      <c r="E5585" s="353">
        <v>-1.6644599962171491E-2</v>
      </c>
    </row>
    <row r="5586" spans="2:5">
      <c r="B5586" s="375">
        <v>40907</v>
      </c>
      <c r="C5586" s="352">
        <v>407.4</v>
      </c>
      <c r="D5586" s="351">
        <f t="shared" si="90"/>
        <v>1.3796728971962617</v>
      </c>
      <c r="E5586" s="353">
        <v>-1.6654598117306383E-2</v>
      </c>
    </row>
    <row r="5587" spans="2:5">
      <c r="B5587" s="375">
        <v>38566</v>
      </c>
      <c r="C5587" s="352">
        <v>171.2</v>
      </c>
      <c r="D5587" s="351">
        <f t="shared" si="90"/>
        <v>-0.93008392379474414</v>
      </c>
      <c r="E5587" s="353">
        <v>-1.6657093624353851E-2</v>
      </c>
    </row>
    <row r="5588" spans="2:5">
      <c r="B5588" s="375">
        <v>44372</v>
      </c>
      <c r="C5588" s="352">
        <v>2448.65</v>
      </c>
      <c r="D5588" s="351">
        <f t="shared" si="90"/>
        <v>-8.222118714433152E-3</v>
      </c>
      <c r="E5588" s="353">
        <v>-1.666566271108166E-2</v>
      </c>
    </row>
    <row r="5589" spans="2:5">
      <c r="B5589" s="375">
        <v>45043</v>
      </c>
      <c r="C5589" s="352">
        <v>2468.9499999999998</v>
      </c>
      <c r="D5589" s="351">
        <f t="shared" si="90"/>
        <v>10.79059216809933</v>
      </c>
      <c r="E5589" s="353">
        <v>-1.666799426477631E-2</v>
      </c>
    </row>
    <row r="5590" spans="2:5">
      <c r="B5590" s="375">
        <v>39372</v>
      </c>
      <c r="C5590" s="352">
        <v>209.4</v>
      </c>
      <c r="D5590" s="351">
        <f t="shared" si="90"/>
        <v>9.5761381475667248E-2</v>
      </c>
      <c r="E5590" s="353">
        <v>-1.6670579948344602E-2</v>
      </c>
    </row>
    <row r="5591" spans="2:5">
      <c r="B5591" s="375">
        <v>37159</v>
      </c>
      <c r="C5591" s="352">
        <v>191.1</v>
      </c>
      <c r="D5591" s="351">
        <f t="shared" si="90"/>
        <v>-0.90091001011122351</v>
      </c>
      <c r="E5591" s="353">
        <v>-1.6722408026755852E-2</v>
      </c>
    </row>
    <row r="5592" spans="2:5">
      <c r="B5592" s="375">
        <v>43817</v>
      </c>
      <c r="C5592" s="352">
        <v>1928.55</v>
      </c>
      <c r="D5592" s="351">
        <f t="shared" si="90"/>
        <v>2.5883337984928825</v>
      </c>
      <c r="E5592" s="353">
        <v>-1.6723175363907491E-2</v>
      </c>
    </row>
    <row r="5593" spans="2:5">
      <c r="B5593" s="375">
        <v>41214</v>
      </c>
      <c r="C5593" s="352">
        <v>537.45000000000005</v>
      </c>
      <c r="D5593" s="351">
        <f t="shared" si="90"/>
        <v>0.1663411458333334</v>
      </c>
      <c r="E5593" s="353">
        <v>-1.673984632272224E-2</v>
      </c>
    </row>
    <row r="5594" spans="2:5">
      <c r="B5594" s="375">
        <v>41354</v>
      </c>
      <c r="C5594" s="352">
        <v>460.8</v>
      </c>
      <c r="D5594" s="351">
        <f t="shared" si="90"/>
        <v>1.2761175598913315</v>
      </c>
      <c r="E5594" s="353">
        <v>-1.6750240051210855E-2</v>
      </c>
    </row>
    <row r="5595" spans="2:5">
      <c r="B5595" s="375">
        <v>39276</v>
      </c>
      <c r="C5595" s="352">
        <v>202.45</v>
      </c>
      <c r="D5595" s="351">
        <f t="shared" si="90"/>
        <v>-0.90168989462438687</v>
      </c>
      <c r="E5595" s="353">
        <v>-1.675570665371548E-2</v>
      </c>
    </row>
    <row r="5596" spans="2:5">
      <c r="B5596" s="375">
        <v>44634</v>
      </c>
      <c r="C5596" s="352">
        <v>2059.3000000000002</v>
      </c>
      <c r="D5596" s="351">
        <f t="shared" si="90"/>
        <v>8.0004370629370634</v>
      </c>
      <c r="E5596" s="353">
        <v>-1.6758976317799802E-2</v>
      </c>
    </row>
    <row r="5597" spans="2:5">
      <c r="B5597" s="375">
        <v>38930</v>
      </c>
      <c r="C5597" s="352">
        <v>228.8</v>
      </c>
      <c r="D5597" s="351">
        <f t="shared" si="90"/>
        <v>-0.87313556972553374</v>
      </c>
      <c r="E5597" s="353">
        <v>-1.6759776536312752E-2</v>
      </c>
    </row>
    <row r="5598" spans="2:5">
      <c r="B5598" s="375">
        <v>43455</v>
      </c>
      <c r="C5598" s="352">
        <v>1803.5</v>
      </c>
      <c r="D5598" s="351">
        <f t="shared" si="90"/>
        <v>7.6644246937304823</v>
      </c>
      <c r="E5598" s="353">
        <v>-1.6764345100177182E-2</v>
      </c>
    </row>
    <row r="5599" spans="2:5">
      <c r="B5599" s="375">
        <v>39190</v>
      </c>
      <c r="C5599" s="352">
        <v>208.15</v>
      </c>
      <c r="D5599" s="351">
        <f t="shared" si="90"/>
        <v>-0.24580600746403855</v>
      </c>
      <c r="E5599" s="353">
        <v>-1.6769012753896945E-2</v>
      </c>
    </row>
    <row r="5600" spans="2:5">
      <c r="B5600" s="375">
        <v>36703</v>
      </c>
      <c r="C5600" s="352">
        <v>275.99</v>
      </c>
      <c r="D5600" s="351">
        <f t="shared" si="90"/>
        <v>0.45028901734104043</v>
      </c>
      <c r="E5600" s="353">
        <v>-1.6779479871749128E-2</v>
      </c>
    </row>
    <row r="5601" spans="2:5">
      <c r="B5601" s="375">
        <v>38751</v>
      </c>
      <c r="C5601" s="352">
        <v>190.3</v>
      </c>
      <c r="D5601" s="351">
        <f t="shared" si="90"/>
        <v>-0.17708108108108103</v>
      </c>
      <c r="E5601" s="353">
        <v>-1.6791526737277188E-2</v>
      </c>
    </row>
    <row r="5602" spans="2:5">
      <c r="B5602" s="375">
        <v>39594</v>
      </c>
      <c r="C5602" s="352">
        <v>231.25</v>
      </c>
      <c r="D5602" s="351">
        <f t="shared" si="90"/>
        <v>-0.12205770690964306</v>
      </c>
      <c r="E5602" s="353">
        <v>-1.6794217687074783E-2</v>
      </c>
    </row>
    <row r="5603" spans="2:5">
      <c r="B5603" s="375">
        <v>39849</v>
      </c>
      <c r="C5603" s="352">
        <v>263.39999999999998</v>
      </c>
      <c r="D5603" s="351">
        <f t="shared" si="90"/>
        <v>0.70100096867936701</v>
      </c>
      <c r="E5603" s="353">
        <v>-1.6797312430011199E-2</v>
      </c>
    </row>
    <row r="5604" spans="2:5">
      <c r="B5604" s="375">
        <v>38083</v>
      </c>
      <c r="C5604" s="352">
        <v>154.85</v>
      </c>
      <c r="D5604" s="351">
        <f t="shared" si="90"/>
        <v>-0.41730950141110068</v>
      </c>
      <c r="E5604" s="353">
        <v>-1.6825396825396861E-2</v>
      </c>
    </row>
    <row r="5605" spans="2:5">
      <c r="B5605" s="375">
        <v>40003</v>
      </c>
      <c r="C5605" s="352">
        <v>265.75</v>
      </c>
      <c r="D5605" s="351">
        <f t="shared" si="90"/>
        <v>-0.89751253374469731</v>
      </c>
      <c r="E5605" s="353">
        <v>-1.6833148353681136E-2</v>
      </c>
    </row>
    <row r="5606" spans="2:5">
      <c r="B5606" s="375">
        <v>44774</v>
      </c>
      <c r="C5606" s="352">
        <v>2593</v>
      </c>
      <c r="D5606" s="351">
        <f t="shared" si="90"/>
        <v>10.242141773249511</v>
      </c>
      <c r="E5606" s="353">
        <v>-1.6834761507545343E-2</v>
      </c>
    </row>
    <row r="5607" spans="2:5">
      <c r="B5607" s="375">
        <v>39940</v>
      </c>
      <c r="C5607" s="352">
        <v>230.65</v>
      </c>
      <c r="D5607" s="351">
        <f t="shared" si="90"/>
        <v>-0.74002479711451763</v>
      </c>
      <c r="E5607" s="353">
        <v>-1.6837169650468834E-2</v>
      </c>
    </row>
    <row r="5608" spans="2:5">
      <c r="B5608" s="375">
        <v>42087</v>
      </c>
      <c r="C5608" s="352">
        <v>887.2</v>
      </c>
      <c r="D5608" s="351">
        <f t="shared" si="90"/>
        <v>-0.65453731285166361</v>
      </c>
      <c r="E5608" s="353">
        <v>-1.6843971631205597E-2</v>
      </c>
    </row>
    <row r="5609" spans="2:5">
      <c r="B5609" s="375">
        <v>44956</v>
      </c>
      <c r="C5609" s="352">
        <v>2568.15</v>
      </c>
      <c r="D5609" s="351">
        <f t="shared" si="90"/>
        <v>2.0167391048983911</v>
      </c>
      <c r="E5609" s="353">
        <v>-1.6844361924085522E-2</v>
      </c>
    </row>
    <row r="5610" spans="2:5">
      <c r="B5610" s="375">
        <v>42090</v>
      </c>
      <c r="C5610" s="352">
        <v>851.3</v>
      </c>
      <c r="D5610" s="351">
        <f t="shared" si="90"/>
        <v>-0.59662631192399729</v>
      </c>
      <c r="E5610" s="353">
        <v>-1.6861069407552862E-2</v>
      </c>
    </row>
    <row r="5611" spans="2:5">
      <c r="B5611" s="375">
        <v>44729</v>
      </c>
      <c r="C5611" s="352">
        <v>2110.4499999999998</v>
      </c>
      <c r="D5611" s="351">
        <f t="shared" si="90"/>
        <v>2.4691378318402233</v>
      </c>
      <c r="E5611" s="353">
        <v>-1.6886383751805099E-2</v>
      </c>
    </row>
    <row r="5612" spans="2:5">
      <c r="B5612" s="375">
        <v>41492</v>
      </c>
      <c r="C5612" s="352">
        <v>608.35</v>
      </c>
      <c r="D5612" s="351">
        <f t="shared" si="90"/>
        <v>-0.61463909036201814</v>
      </c>
      <c r="E5612" s="353">
        <v>-1.6887524240465308E-2</v>
      </c>
    </row>
    <row r="5613" spans="2:5">
      <c r="B5613" s="375">
        <v>43241</v>
      </c>
      <c r="C5613" s="352">
        <v>1578.65</v>
      </c>
      <c r="D5613" s="351">
        <f t="shared" si="90"/>
        <v>6.8696410767696916</v>
      </c>
      <c r="E5613" s="353">
        <v>-1.6907460455847467E-2</v>
      </c>
    </row>
    <row r="5614" spans="2:5">
      <c r="B5614" s="375">
        <v>39308</v>
      </c>
      <c r="C5614" s="352">
        <v>200.6</v>
      </c>
      <c r="D5614" s="351">
        <f t="shared" si="90"/>
        <v>0.56902620258114978</v>
      </c>
      <c r="E5614" s="353">
        <v>-1.690762068120567E-2</v>
      </c>
    </row>
    <row r="5615" spans="2:5">
      <c r="B5615" s="375">
        <v>38495</v>
      </c>
      <c r="C5615" s="352">
        <v>127.85</v>
      </c>
      <c r="D5615" s="351">
        <f t="shared" si="90"/>
        <v>-0.30136612021857928</v>
      </c>
      <c r="E5615" s="353">
        <v>-1.6916570549788672E-2</v>
      </c>
    </row>
    <row r="5616" spans="2:5">
      <c r="B5616" s="375">
        <v>37511</v>
      </c>
      <c r="C5616" s="352">
        <v>183</v>
      </c>
      <c r="D5616" s="351">
        <f t="shared" si="90"/>
        <v>-0.5562560620756547</v>
      </c>
      <c r="E5616" s="353">
        <v>-1.6921837228041931E-2</v>
      </c>
    </row>
    <row r="5617" spans="2:5">
      <c r="B5617" s="375">
        <v>41064</v>
      </c>
      <c r="C5617" s="352">
        <v>412.4</v>
      </c>
      <c r="D5617" s="351">
        <f t="shared" si="90"/>
        <v>-0.83348810917753458</v>
      </c>
      <c r="E5617" s="353">
        <v>-1.6924910607866561E-2</v>
      </c>
    </row>
    <row r="5618" spans="2:5">
      <c r="B5618" s="375">
        <v>45239</v>
      </c>
      <c r="C5618" s="352">
        <v>2476.6999999999998</v>
      </c>
      <c r="D5618" s="351">
        <f t="shared" si="90"/>
        <v>7.2214107883817418</v>
      </c>
      <c r="E5618" s="353">
        <v>-1.6928969773949667E-2</v>
      </c>
    </row>
    <row r="5619" spans="2:5">
      <c r="B5619" s="375">
        <v>40473</v>
      </c>
      <c r="C5619" s="352">
        <v>301.25</v>
      </c>
      <c r="D5619" s="351">
        <f t="shared" si="90"/>
        <v>-0.4971624102820898</v>
      </c>
      <c r="E5619" s="353">
        <v>-1.6968510360580807E-2</v>
      </c>
    </row>
    <row r="5620" spans="2:5">
      <c r="B5620" s="375">
        <v>41750</v>
      </c>
      <c r="C5620" s="352">
        <v>599.1</v>
      </c>
      <c r="D5620" s="351">
        <f t="shared" si="90"/>
        <v>2.007530120481928</v>
      </c>
      <c r="E5620" s="353">
        <v>-1.6982525227664323E-2</v>
      </c>
    </row>
    <row r="5621" spans="2:5">
      <c r="B5621" s="375">
        <v>37396</v>
      </c>
      <c r="C5621" s="352">
        <v>199.2</v>
      </c>
      <c r="D5621" s="351">
        <f t="shared" si="90"/>
        <v>-0.2159023814209802</v>
      </c>
      <c r="E5621" s="353">
        <v>-1.7024426350851305E-2</v>
      </c>
    </row>
    <row r="5622" spans="2:5">
      <c r="B5622" s="375">
        <v>38793</v>
      </c>
      <c r="C5622" s="352">
        <v>254.05</v>
      </c>
      <c r="D5622" s="351">
        <f t="shared" si="90"/>
        <v>0.22256977863330124</v>
      </c>
      <c r="E5622" s="353">
        <v>-1.702456954923574E-2</v>
      </c>
    </row>
    <row r="5623" spans="2:5">
      <c r="B5623" s="375">
        <v>37363</v>
      </c>
      <c r="C5623" s="352">
        <v>207.8</v>
      </c>
      <c r="D5623" s="351">
        <f t="shared" si="90"/>
        <v>2.8967566229264784E-2</v>
      </c>
      <c r="E5623" s="353">
        <v>-1.7029328287606407E-2</v>
      </c>
    </row>
    <row r="5624" spans="2:5">
      <c r="B5624" s="375">
        <v>39407</v>
      </c>
      <c r="C5624" s="352">
        <v>201.95</v>
      </c>
      <c r="D5624" s="351">
        <f t="shared" si="90"/>
        <v>-0.84979546299739672</v>
      </c>
      <c r="E5624" s="353">
        <v>-1.7035775127768313E-2</v>
      </c>
    </row>
    <row r="5625" spans="2:5">
      <c r="B5625" s="375">
        <v>43101</v>
      </c>
      <c r="C5625" s="352">
        <v>1344.5</v>
      </c>
      <c r="D5625" s="351">
        <f t="shared" si="90"/>
        <v>6.197537473233405</v>
      </c>
      <c r="E5625" s="353">
        <v>-1.7070585224988055E-2</v>
      </c>
    </row>
    <row r="5626" spans="2:5">
      <c r="B5626" s="375">
        <v>39246</v>
      </c>
      <c r="C5626" s="352">
        <v>186.8</v>
      </c>
      <c r="D5626" s="351">
        <f t="shared" si="90"/>
        <v>-0.91486064583760629</v>
      </c>
      <c r="E5626" s="353">
        <v>-1.7100762957116548E-2</v>
      </c>
    </row>
    <row r="5627" spans="2:5">
      <c r="B5627" s="375">
        <v>45397</v>
      </c>
      <c r="C5627" s="352">
        <v>2194.0500000000002</v>
      </c>
      <c r="D5627" s="351">
        <f t="shared" si="90"/>
        <v>9.6275127149430872</v>
      </c>
      <c r="E5627" s="353">
        <v>-1.7134793710522778E-2</v>
      </c>
    </row>
    <row r="5628" spans="2:5">
      <c r="B5628" s="375">
        <v>36888</v>
      </c>
      <c r="C5628" s="352">
        <v>206.45</v>
      </c>
      <c r="D5628" s="351">
        <f t="shared" si="90"/>
        <v>-0.2246009389671362</v>
      </c>
      <c r="E5628" s="353">
        <v>-1.7138776481790158E-2</v>
      </c>
    </row>
    <row r="5629" spans="2:5">
      <c r="B5629" s="375">
        <v>40354</v>
      </c>
      <c r="C5629" s="352">
        <v>266.25</v>
      </c>
      <c r="D5629" s="351">
        <f t="shared" si="90"/>
        <v>0.25678546141137598</v>
      </c>
      <c r="E5629" s="353">
        <v>-1.7165005537098477E-2</v>
      </c>
    </row>
    <row r="5630" spans="2:5">
      <c r="B5630" s="375">
        <v>37189</v>
      </c>
      <c r="C5630" s="352">
        <v>211.85</v>
      </c>
      <c r="D5630" s="351">
        <f t="shared" si="90"/>
        <v>-0.14868394615230057</v>
      </c>
      <c r="E5630" s="353">
        <v>-1.7165390860589269E-2</v>
      </c>
    </row>
    <row r="5631" spans="2:5">
      <c r="B5631" s="375">
        <v>39546</v>
      </c>
      <c r="C5631" s="352">
        <v>248.85</v>
      </c>
      <c r="D5631" s="351">
        <f t="shared" si="90"/>
        <v>-0.71925767148014441</v>
      </c>
      <c r="E5631" s="353">
        <v>-1.7180094786729837E-2</v>
      </c>
    </row>
    <row r="5632" spans="2:5">
      <c r="B5632" s="375">
        <v>42061</v>
      </c>
      <c r="C5632" s="352">
        <v>886.4</v>
      </c>
      <c r="D5632" s="351">
        <f t="shared" si="90"/>
        <v>3.9230769230769225</v>
      </c>
      <c r="E5632" s="353">
        <v>-1.7185940791662049E-2</v>
      </c>
    </row>
    <row r="5633" spans="2:5">
      <c r="B5633" s="375">
        <v>37613</v>
      </c>
      <c r="C5633" s="352">
        <v>180.05</v>
      </c>
      <c r="D5633" s="351">
        <f t="shared" si="90"/>
        <v>-0.6109550561797753</v>
      </c>
      <c r="E5633" s="353">
        <v>-1.7194323144104681E-2</v>
      </c>
    </row>
    <row r="5634" spans="2:5">
      <c r="B5634" s="375">
        <v>41367</v>
      </c>
      <c r="C5634" s="352">
        <v>462.8</v>
      </c>
      <c r="D5634" s="351">
        <f t="shared" si="90"/>
        <v>1.7955300513440047</v>
      </c>
      <c r="E5634" s="353">
        <v>-1.7201104268422099E-2</v>
      </c>
    </row>
    <row r="5635" spans="2:5">
      <c r="B5635" s="375">
        <v>37656</v>
      </c>
      <c r="C5635" s="352">
        <v>165.55</v>
      </c>
      <c r="D5635" s="351">
        <f t="shared" si="90"/>
        <v>-9.3125171185976435E-2</v>
      </c>
      <c r="E5635" s="353">
        <v>-1.7215791035915567E-2</v>
      </c>
    </row>
    <row r="5636" spans="2:5">
      <c r="B5636" s="375">
        <v>37930</v>
      </c>
      <c r="C5636" s="352">
        <v>182.55</v>
      </c>
      <c r="D5636" s="351">
        <f t="shared" si="90"/>
        <v>-8.5420841683366652E-2</v>
      </c>
      <c r="E5636" s="353">
        <v>-1.7227456258411784E-2</v>
      </c>
    </row>
    <row r="5637" spans="2:5">
      <c r="B5637" s="375">
        <v>38033</v>
      </c>
      <c r="C5637" s="352">
        <v>199.6</v>
      </c>
      <c r="D5637" s="351">
        <f t="shared" si="90"/>
        <v>6.0855700239170814E-2</v>
      </c>
      <c r="E5637" s="353">
        <v>-1.7232890201871E-2</v>
      </c>
    </row>
    <row r="5638" spans="2:5">
      <c r="B5638" s="375">
        <v>39136</v>
      </c>
      <c r="C5638" s="352">
        <v>188.15</v>
      </c>
      <c r="D5638" s="351">
        <f t="shared" si="90"/>
        <v>0.26956815114709864</v>
      </c>
      <c r="E5638" s="353">
        <v>-1.7236876469051882E-2</v>
      </c>
    </row>
    <row r="5639" spans="2:5">
      <c r="B5639" s="375">
        <v>38070</v>
      </c>
      <c r="C5639" s="352">
        <v>148.19999999999999</v>
      </c>
      <c r="D5639" s="351">
        <f t="shared" si="90"/>
        <v>-0.4581352833638026</v>
      </c>
      <c r="E5639" s="353">
        <v>-1.7241379310344977E-2</v>
      </c>
    </row>
    <row r="5640" spans="2:5">
      <c r="B5640" s="375">
        <v>38849</v>
      </c>
      <c r="C5640" s="352">
        <v>273.5</v>
      </c>
      <c r="D5640" s="351">
        <f t="shared" si="90"/>
        <v>-0.78128748500599765</v>
      </c>
      <c r="E5640" s="353">
        <v>-1.7247574559827564E-2</v>
      </c>
    </row>
    <row r="5641" spans="2:5">
      <c r="B5641" s="375">
        <v>43070</v>
      </c>
      <c r="C5641" s="352">
        <v>1250.5</v>
      </c>
      <c r="D5641" s="351">
        <f t="shared" ref="D5641:D5704" si="91">(C5641-C5642)/C5642</f>
        <v>4.2897631133671741</v>
      </c>
      <c r="E5641" s="353">
        <v>-1.7250186647805449E-2</v>
      </c>
    </row>
    <row r="5642" spans="2:5">
      <c r="B5642" s="375">
        <v>36735</v>
      </c>
      <c r="C5642" s="352">
        <v>236.4</v>
      </c>
      <c r="D5642" s="351">
        <f t="shared" si="91"/>
        <v>-0.71376679985470393</v>
      </c>
      <c r="E5642" s="353">
        <v>-1.7252130534192497E-2</v>
      </c>
    </row>
    <row r="5643" spans="2:5">
      <c r="B5643" s="375">
        <v>42747</v>
      </c>
      <c r="C5643" s="352">
        <v>825.9</v>
      </c>
      <c r="D5643" s="351">
        <f t="shared" si="91"/>
        <v>0.43622293713590132</v>
      </c>
      <c r="E5643" s="353">
        <v>-1.7253688719657306E-2</v>
      </c>
    </row>
    <row r="5644" spans="2:5">
      <c r="B5644" s="375">
        <v>41589</v>
      </c>
      <c r="C5644" s="352">
        <v>575.04999999999995</v>
      </c>
      <c r="D5644" s="351">
        <f t="shared" si="91"/>
        <v>3.4890710382513657</v>
      </c>
      <c r="E5644" s="353">
        <v>-1.7260531487652778E-2</v>
      </c>
    </row>
    <row r="5645" spans="2:5">
      <c r="B5645" s="375">
        <v>38163</v>
      </c>
      <c r="C5645" s="352">
        <v>128.1</v>
      </c>
      <c r="D5645" s="351">
        <f t="shared" si="91"/>
        <v>-0.28475711892797323</v>
      </c>
      <c r="E5645" s="353">
        <v>-1.7261219792865365E-2</v>
      </c>
    </row>
    <row r="5646" spans="2:5">
      <c r="B5646" s="375">
        <v>38037</v>
      </c>
      <c r="C5646" s="352">
        <v>179.1</v>
      </c>
      <c r="D5646" s="351">
        <f t="shared" si="91"/>
        <v>-0.39989948065002512</v>
      </c>
      <c r="E5646" s="353">
        <v>-1.728395061728398E-2</v>
      </c>
    </row>
    <row r="5647" spans="2:5">
      <c r="B5647" s="375">
        <v>40498</v>
      </c>
      <c r="C5647" s="352">
        <v>298.45</v>
      </c>
      <c r="D5647" s="351">
        <f t="shared" si="91"/>
        <v>0.52387030890987996</v>
      </c>
      <c r="E5647" s="353">
        <v>-1.7286796180441225E-2</v>
      </c>
    </row>
    <row r="5648" spans="2:5">
      <c r="B5648" s="375">
        <v>39205</v>
      </c>
      <c r="C5648" s="352">
        <v>195.85</v>
      </c>
      <c r="D5648" s="351">
        <f t="shared" si="91"/>
        <v>-6.7158847344605838E-2</v>
      </c>
      <c r="E5648" s="353">
        <v>-1.7310587054691504E-2</v>
      </c>
    </row>
    <row r="5649" spans="2:5">
      <c r="B5649" s="375">
        <v>37993</v>
      </c>
      <c r="C5649" s="352">
        <v>209.95</v>
      </c>
      <c r="D5649" s="351">
        <f t="shared" si="91"/>
        <v>-0.18545101842871003</v>
      </c>
      <c r="E5649" s="353">
        <v>-1.7318043529136518E-2</v>
      </c>
    </row>
    <row r="5650" spans="2:5">
      <c r="B5650" s="375">
        <v>39805</v>
      </c>
      <c r="C5650" s="352">
        <v>257.75</v>
      </c>
      <c r="D5650" s="351">
        <f t="shared" si="91"/>
        <v>-0.83993665776563375</v>
      </c>
      <c r="E5650" s="353">
        <v>-1.734654975219219E-2</v>
      </c>
    </row>
    <row r="5651" spans="2:5">
      <c r="B5651" s="375">
        <v>43353</v>
      </c>
      <c r="C5651" s="352">
        <v>1610.3</v>
      </c>
      <c r="D5651" s="351">
        <f t="shared" si="91"/>
        <v>2.605687416032243</v>
      </c>
      <c r="E5651" s="353">
        <v>-1.7360793287566772E-2</v>
      </c>
    </row>
    <row r="5652" spans="2:5">
      <c r="B5652" s="375">
        <v>41092</v>
      </c>
      <c r="C5652" s="352">
        <v>446.6</v>
      </c>
      <c r="D5652" s="351">
        <f t="shared" si="91"/>
        <v>-0.2059032716927453</v>
      </c>
      <c r="E5652" s="353">
        <v>-1.7381738173817333E-2</v>
      </c>
    </row>
    <row r="5653" spans="2:5">
      <c r="B5653" s="375">
        <v>41641</v>
      </c>
      <c r="C5653" s="352">
        <v>562.4</v>
      </c>
      <c r="D5653" s="351">
        <f t="shared" si="91"/>
        <v>7.0422535211267609E-2</v>
      </c>
      <c r="E5653" s="353">
        <v>-1.7384467546082021E-2</v>
      </c>
    </row>
    <row r="5654" spans="2:5">
      <c r="B5654" s="375">
        <v>41281</v>
      </c>
      <c r="C5654" s="352">
        <v>525.4</v>
      </c>
      <c r="D5654" s="351">
        <f t="shared" si="91"/>
        <v>-0.68976410498656671</v>
      </c>
      <c r="E5654" s="353">
        <v>-1.7392930615298424E-2</v>
      </c>
    </row>
    <row r="5655" spans="2:5">
      <c r="B5655" s="375">
        <v>43588</v>
      </c>
      <c r="C5655" s="352">
        <v>1693.55</v>
      </c>
      <c r="D5655" s="351">
        <f t="shared" si="91"/>
        <v>5.5299787931366868</v>
      </c>
      <c r="E5655" s="353">
        <v>-1.7405935423979578E-2</v>
      </c>
    </row>
    <row r="5656" spans="2:5">
      <c r="B5656" s="375">
        <v>40205</v>
      </c>
      <c r="C5656" s="352">
        <v>259.35000000000002</v>
      </c>
      <c r="D5656" s="351">
        <f t="shared" si="91"/>
        <v>-0.8892187433257871</v>
      </c>
      <c r="E5656" s="353">
        <v>-1.742754309528307E-2</v>
      </c>
    </row>
    <row r="5657" spans="2:5">
      <c r="B5657" s="375">
        <v>45797</v>
      </c>
      <c r="C5657" s="352">
        <v>2341.1</v>
      </c>
      <c r="D5657" s="351">
        <f t="shared" si="91"/>
        <v>11.817410347659457</v>
      </c>
      <c r="E5657" s="353">
        <v>-1.7459184958240614E-2</v>
      </c>
    </row>
    <row r="5658" spans="2:5">
      <c r="B5658" s="375">
        <v>37917</v>
      </c>
      <c r="C5658" s="352">
        <v>182.65</v>
      </c>
      <c r="D5658" s="351">
        <f t="shared" si="91"/>
        <v>-0.23497382198952876</v>
      </c>
      <c r="E5658" s="353">
        <v>-1.748251748251748E-2</v>
      </c>
    </row>
    <row r="5659" spans="2:5">
      <c r="B5659" s="375">
        <v>40245</v>
      </c>
      <c r="C5659" s="352">
        <v>238.75</v>
      </c>
      <c r="D5659" s="351">
        <f t="shared" si="91"/>
        <v>-0.15814527503526099</v>
      </c>
      <c r="E5659" s="353">
        <v>-1.7489711934156379E-2</v>
      </c>
    </row>
    <row r="5660" spans="2:5">
      <c r="B5660" s="375">
        <v>40659</v>
      </c>
      <c r="C5660" s="352">
        <v>283.60000000000002</v>
      </c>
      <c r="D5660" s="351">
        <f t="shared" si="91"/>
        <v>0.31205181586860981</v>
      </c>
      <c r="E5660" s="353">
        <v>-1.7495236445522103E-2</v>
      </c>
    </row>
    <row r="5661" spans="2:5">
      <c r="B5661" s="375">
        <v>38896</v>
      </c>
      <c r="C5661" s="352">
        <v>216.15</v>
      </c>
      <c r="D5661" s="351">
        <f t="shared" si="91"/>
        <v>-0.90538825177273918</v>
      </c>
      <c r="E5661" s="353">
        <v>-1.7499999999999974E-2</v>
      </c>
    </row>
    <row r="5662" spans="2:5">
      <c r="B5662" s="375">
        <v>44585</v>
      </c>
      <c r="C5662" s="352">
        <v>2284.6</v>
      </c>
      <c r="D5662" s="351">
        <f t="shared" si="91"/>
        <v>9.4630180902221213</v>
      </c>
      <c r="E5662" s="353">
        <v>-1.7545368538746099E-2</v>
      </c>
    </row>
    <row r="5663" spans="2:5">
      <c r="B5663" s="375">
        <v>36985</v>
      </c>
      <c r="C5663" s="352">
        <v>218.35</v>
      </c>
      <c r="D5663" s="351">
        <f t="shared" si="91"/>
        <v>0.34783950617283949</v>
      </c>
      <c r="E5663" s="353">
        <v>-1.7547806524184504E-2</v>
      </c>
    </row>
    <row r="5664" spans="2:5">
      <c r="B5664" s="375">
        <v>38588</v>
      </c>
      <c r="C5664" s="352">
        <v>162</v>
      </c>
      <c r="D5664" s="351">
        <f t="shared" si="91"/>
        <v>-0.44709897610921501</v>
      </c>
      <c r="E5664" s="353">
        <v>-1.7586416009702885E-2</v>
      </c>
    </row>
    <row r="5665" spans="2:5">
      <c r="B5665" s="375">
        <v>40478</v>
      </c>
      <c r="C5665" s="352">
        <v>293</v>
      </c>
      <c r="D5665" s="351">
        <f t="shared" si="91"/>
        <v>-5.2393272962483792E-2</v>
      </c>
      <c r="E5665" s="353">
        <v>-1.7602682313495391E-2</v>
      </c>
    </row>
    <row r="5666" spans="2:5">
      <c r="B5666" s="375">
        <v>40493</v>
      </c>
      <c r="C5666" s="352">
        <v>309.2</v>
      </c>
      <c r="D5666" s="351">
        <f t="shared" si="91"/>
        <v>-0.65805916505391204</v>
      </c>
      <c r="E5666" s="353">
        <v>-1.7633042096902338E-2</v>
      </c>
    </row>
    <row r="5667" spans="2:5">
      <c r="B5667" s="375">
        <v>42208</v>
      </c>
      <c r="C5667" s="352">
        <v>904.25</v>
      </c>
      <c r="D5667" s="351">
        <f t="shared" si="91"/>
        <v>4.6042764177254414</v>
      </c>
      <c r="E5667" s="353">
        <v>-1.7653449212384573E-2</v>
      </c>
    </row>
    <row r="5668" spans="2:5">
      <c r="B5668" s="375">
        <v>37690</v>
      </c>
      <c r="C5668" s="352">
        <v>161.35</v>
      </c>
      <c r="D5668" s="351">
        <f t="shared" si="91"/>
        <v>-0.83514687100893992</v>
      </c>
      <c r="E5668" s="353">
        <v>-1.7656012176560158E-2</v>
      </c>
    </row>
    <row r="5669" spans="2:5">
      <c r="B5669" s="375">
        <v>42866</v>
      </c>
      <c r="C5669" s="352">
        <v>978.75</v>
      </c>
      <c r="D5669" s="351">
        <f t="shared" si="91"/>
        <v>3.6987518002880462</v>
      </c>
      <c r="E5669" s="353">
        <v>-1.7664475334972674E-2</v>
      </c>
    </row>
    <row r="5670" spans="2:5">
      <c r="B5670" s="375">
        <v>37172</v>
      </c>
      <c r="C5670" s="352">
        <v>208.3</v>
      </c>
      <c r="D5670" s="351">
        <f t="shared" si="91"/>
        <v>-0.92477292836634817</v>
      </c>
      <c r="E5670" s="353">
        <v>-1.7684508370667294E-2</v>
      </c>
    </row>
    <row r="5671" spans="2:5">
      <c r="B5671" s="375">
        <v>45574</v>
      </c>
      <c r="C5671" s="352">
        <v>2768.95</v>
      </c>
      <c r="D5671" s="351">
        <f t="shared" si="91"/>
        <v>5.1014404737051725E-2</v>
      </c>
      <c r="E5671" s="353">
        <v>-1.7684830424294154E-2</v>
      </c>
    </row>
    <row r="5672" spans="2:5">
      <c r="B5672" s="375">
        <v>44792</v>
      </c>
      <c r="C5672" s="352">
        <v>2634.55</v>
      </c>
      <c r="D5672" s="351">
        <f t="shared" si="91"/>
        <v>11.180073971336107</v>
      </c>
      <c r="E5672" s="353">
        <v>-1.7710333513543744E-2</v>
      </c>
    </row>
    <row r="5673" spans="2:5">
      <c r="B5673" s="375">
        <v>39500</v>
      </c>
      <c r="C5673" s="352">
        <v>216.3</v>
      </c>
      <c r="D5673" s="351">
        <f t="shared" si="91"/>
        <v>-0.90627234319142014</v>
      </c>
      <c r="E5673" s="353">
        <v>-1.7711171662125238E-2</v>
      </c>
    </row>
    <row r="5674" spans="2:5">
      <c r="B5674" s="375">
        <v>44309</v>
      </c>
      <c r="C5674" s="352">
        <v>2307.75</v>
      </c>
      <c r="D5674" s="351">
        <f t="shared" si="91"/>
        <v>11.07613814756672</v>
      </c>
      <c r="E5674" s="353">
        <v>-1.7727930535455898E-2</v>
      </c>
    </row>
    <row r="5675" spans="2:5">
      <c r="B5675" s="375">
        <v>39211</v>
      </c>
      <c r="C5675" s="352">
        <v>191.1</v>
      </c>
      <c r="D5675" s="351">
        <f t="shared" si="91"/>
        <v>-0.20590068564305011</v>
      </c>
      <c r="E5675" s="353">
        <v>-1.7733230531997001E-2</v>
      </c>
    </row>
    <row r="5676" spans="2:5">
      <c r="B5676" s="375">
        <v>39044</v>
      </c>
      <c r="C5676" s="352">
        <v>240.65</v>
      </c>
      <c r="D5676" s="351">
        <f t="shared" si="91"/>
        <v>-0.88036588700256013</v>
      </c>
      <c r="E5676" s="353">
        <v>-1.7755102040816303E-2</v>
      </c>
    </row>
    <row r="5677" spans="2:5">
      <c r="B5677" s="375">
        <v>43963</v>
      </c>
      <c r="C5677" s="352">
        <v>2011.55</v>
      </c>
      <c r="D5677" s="351">
        <f t="shared" si="91"/>
        <v>-0.25965661287057662</v>
      </c>
      <c r="E5677" s="353">
        <v>-1.7797851562500022E-2</v>
      </c>
    </row>
    <row r="5678" spans="2:5">
      <c r="B5678" s="375">
        <v>45497</v>
      </c>
      <c r="C5678" s="352">
        <v>2717.05</v>
      </c>
      <c r="D5678" s="351">
        <f t="shared" si="91"/>
        <v>2.1007703281027106</v>
      </c>
      <c r="E5678" s="353">
        <v>-1.7821316897717109E-2</v>
      </c>
    </row>
    <row r="5679" spans="2:5">
      <c r="B5679" s="375">
        <v>42488</v>
      </c>
      <c r="C5679" s="352">
        <v>876.25</v>
      </c>
      <c r="D5679" s="351">
        <f t="shared" si="91"/>
        <v>3.0898483080513417</v>
      </c>
      <c r="E5679" s="353">
        <v>-1.7877157587984808E-2</v>
      </c>
    </row>
    <row r="5680" spans="2:5">
      <c r="B5680" s="375">
        <v>37186</v>
      </c>
      <c r="C5680" s="352">
        <v>214.25</v>
      </c>
      <c r="D5680" s="351">
        <f t="shared" si="91"/>
        <v>-0.88280181609321151</v>
      </c>
      <c r="E5680" s="353">
        <v>-1.7877607151042887E-2</v>
      </c>
    </row>
    <row r="5681" spans="2:5">
      <c r="B5681" s="375">
        <v>43705</v>
      </c>
      <c r="C5681" s="352">
        <v>1828.1</v>
      </c>
      <c r="D5681" s="351">
        <f t="shared" si="91"/>
        <v>8.1245320688794607</v>
      </c>
      <c r="E5681" s="353">
        <v>-1.7889760395401407E-2</v>
      </c>
    </row>
    <row r="5682" spans="2:5">
      <c r="B5682" s="375">
        <v>38007</v>
      </c>
      <c r="C5682" s="352">
        <v>200.35</v>
      </c>
      <c r="D5682" s="351">
        <f t="shared" si="91"/>
        <v>-0.29397046904182961</v>
      </c>
      <c r="E5682" s="353">
        <v>-1.7892156862745125E-2</v>
      </c>
    </row>
    <row r="5683" spans="2:5">
      <c r="B5683" s="375">
        <v>36707</v>
      </c>
      <c r="C5683" s="352">
        <v>283.77</v>
      </c>
      <c r="D5683" s="351">
        <f t="shared" si="91"/>
        <v>0.99276685393258401</v>
      </c>
      <c r="E5683" s="353">
        <v>-1.7926976985637676E-2</v>
      </c>
    </row>
    <row r="5684" spans="2:5">
      <c r="B5684" s="375">
        <v>38117</v>
      </c>
      <c r="C5684" s="352">
        <v>142.4</v>
      </c>
      <c r="D5684" s="351">
        <f t="shared" si="91"/>
        <v>-0.94554701541050057</v>
      </c>
      <c r="E5684" s="353">
        <v>-1.7931034482758582E-2</v>
      </c>
    </row>
    <row r="5685" spans="2:5">
      <c r="B5685" s="375">
        <v>44897</v>
      </c>
      <c r="C5685" s="352">
        <v>2615.1</v>
      </c>
      <c r="D5685" s="351">
        <f t="shared" si="91"/>
        <v>10.18041898247114</v>
      </c>
      <c r="E5685" s="353">
        <v>-1.7931915053420209E-2</v>
      </c>
    </row>
    <row r="5686" spans="2:5">
      <c r="B5686" s="375">
        <v>40312</v>
      </c>
      <c r="C5686" s="352">
        <v>233.9</v>
      </c>
      <c r="D5686" s="351">
        <f t="shared" si="91"/>
        <v>0.13296197626543965</v>
      </c>
      <c r="E5686" s="353">
        <v>-1.8052057094878182E-2</v>
      </c>
    </row>
    <row r="5687" spans="2:5">
      <c r="B5687" s="375">
        <v>37390</v>
      </c>
      <c r="C5687" s="352">
        <v>206.45</v>
      </c>
      <c r="D5687" s="351">
        <f t="shared" si="91"/>
        <v>0.52025036818851234</v>
      </c>
      <c r="E5687" s="353">
        <v>-1.8073721759809803E-2</v>
      </c>
    </row>
    <row r="5688" spans="2:5">
      <c r="B5688" s="375">
        <v>38426</v>
      </c>
      <c r="C5688" s="352">
        <v>135.80000000000001</v>
      </c>
      <c r="D5688" s="351">
        <f t="shared" si="91"/>
        <v>-0.94474733501505403</v>
      </c>
      <c r="E5688" s="353">
        <v>-1.8076644974692694E-2</v>
      </c>
    </row>
    <row r="5689" spans="2:5">
      <c r="B5689" s="375">
        <v>44879</v>
      </c>
      <c r="C5689" s="352">
        <v>2457.8000000000002</v>
      </c>
      <c r="D5689" s="351">
        <f t="shared" si="91"/>
        <v>10.910831112188031</v>
      </c>
      <c r="E5689" s="353">
        <v>-1.8077944907213199E-2</v>
      </c>
    </row>
    <row r="5690" spans="2:5">
      <c r="B5690" s="375">
        <v>36997</v>
      </c>
      <c r="C5690" s="352">
        <v>206.35</v>
      </c>
      <c r="D5690" s="351">
        <f t="shared" si="91"/>
        <v>-0.67089314194577354</v>
      </c>
      <c r="E5690" s="353">
        <v>-1.8082322150844689E-2</v>
      </c>
    </row>
    <row r="5691" spans="2:5">
      <c r="B5691" s="375">
        <v>41485</v>
      </c>
      <c r="C5691" s="352">
        <v>627</v>
      </c>
      <c r="D5691" s="351">
        <f t="shared" si="91"/>
        <v>1.5686194182712003</v>
      </c>
      <c r="E5691" s="353">
        <v>-1.8087855297157552E-2</v>
      </c>
    </row>
    <row r="5692" spans="2:5">
      <c r="B5692" s="375">
        <v>36762</v>
      </c>
      <c r="C5692" s="352">
        <v>244.1</v>
      </c>
      <c r="D5692" s="351">
        <f t="shared" si="91"/>
        <v>0.45254388574828908</v>
      </c>
      <c r="E5692" s="353">
        <v>-1.8101367658889783E-2</v>
      </c>
    </row>
    <row r="5693" spans="2:5">
      <c r="B5693" s="375">
        <v>37816</v>
      </c>
      <c r="C5693" s="352">
        <v>168.05</v>
      </c>
      <c r="D5693" s="351">
        <f t="shared" si="91"/>
        <v>-0.22342883548983361</v>
      </c>
      <c r="E5693" s="353">
        <v>-1.8112766579024213E-2</v>
      </c>
    </row>
    <row r="5694" spans="2:5">
      <c r="B5694" s="375">
        <v>39080</v>
      </c>
      <c r="C5694" s="352">
        <v>216.4</v>
      </c>
      <c r="D5694" s="351">
        <f t="shared" si="91"/>
        <v>-0.62785898538263119</v>
      </c>
      <c r="E5694" s="353">
        <v>-1.8148820326678767E-2</v>
      </c>
    </row>
    <row r="5695" spans="2:5">
      <c r="B5695" s="375">
        <v>41598</v>
      </c>
      <c r="C5695" s="352">
        <v>581.5</v>
      </c>
      <c r="D5695" s="351">
        <f t="shared" si="91"/>
        <v>1.3930041152263375</v>
      </c>
      <c r="E5695" s="353">
        <v>-1.8151118615449557E-2</v>
      </c>
    </row>
    <row r="5696" spans="2:5">
      <c r="B5696" s="375">
        <v>39818</v>
      </c>
      <c r="C5696" s="352">
        <v>243</v>
      </c>
      <c r="D5696" s="351">
        <f t="shared" si="91"/>
        <v>-9.7799511002445213E-3</v>
      </c>
      <c r="E5696" s="353">
        <v>-1.8181818181818181E-2</v>
      </c>
    </row>
    <row r="5697" spans="2:5">
      <c r="B5697" s="375">
        <v>38996</v>
      </c>
      <c r="C5697" s="352">
        <v>245.4</v>
      </c>
      <c r="D5697" s="351">
        <f t="shared" si="91"/>
        <v>-0.38006820765441457</v>
      </c>
      <c r="E5697" s="353">
        <v>-1.8203640728145561E-2</v>
      </c>
    </row>
    <row r="5698" spans="2:5">
      <c r="B5698" s="375">
        <v>40990</v>
      </c>
      <c r="C5698" s="352">
        <v>395.85</v>
      </c>
      <c r="D5698" s="351">
        <f t="shared" si="91"/>
        <v>-0.36034580269855376</v>
      </c>
      <c r="E5698" s="353">
        <v>-1.8229166666666581E-2</v>
      </c>
    </row>
    <row r="5699" spans="2:5">
      <c r="B5699" s="375">
        <v>41808</v>
      </c>
      <c r="C5699" s="352">
        <v>618.85</v>
      </c>
      <c r="D5699" s="351">
        <f t="shared" si="91"/>
        <v>1.8756970260223051</v>
      </c>
      <c r="E5699" s="353">
        <v>-1.8243832791306418E-2</v>
      </c>
    </row>
    <row r="5700" spans="2:5">
      <c r="B5700" s="375">
        <v>36973</v>
      </c>
      <c r="C5700" s="352">
        <v>215.2</v>
      </c>
      <c r="D5700" s="351">
        <f t="shared" si="91"/>
        <v>-0.12839206156338606</v>
      </c>
      <c r="E5700" s="353">
        <v>-1.8248175182481754E-2</v>
      </c>
    </row>
    <row r="5701" spans="2:5">
      <c r="B5701" s="375">
        <v>39763</v>
      </c>
      <c r="C5701" s="352">
        <v>246.9</v>
      </c>
      <c r="D5701" s="351">
        <f t="shared" si="91"/>
        <v>-0.54116335253670322</v>
      </c>
      <c r="E5701" s="353">
        <v>-1.8290258449304153E-2</v>
      </c>
    </row>
    <row r="5702" spans="2:5">
      <c r="B5702" s="375">
        <v>41243</v>
      </c>
      <c r="C5702" s="352">
        <v>538.1</v>
      </c>
      <c r="D5702" s="351">
        <f t="shared" si="91"/>
        <v>1.8775401069518718</v>
      </c>
      <c r="E5702" s="353">
        <v>-1.8334397518927219E-2</v>
      </c>
    </row>
    <row r="5703" spans="2:5">
      <c r="B5703" s="375">
        <v>37861</v>
      </c>
      <c r="C5703" s="352">
        <v>187</v>
      </c>
      <c r="D5703" s="351">
        <f t="shared" si="91"/>
        <v>-0.91983538388991293</v>
      </c>
      <c r="E5703" s="353">
        <v>-1.8372703412073491E-2</v>
      </c>
    </row>
    <row r="5704" spans="2:5">
      <c r="B5704" s="375">
        <v>45820</v>
      </c>
      <c r="C5704" s="352">
        <v>2332.6999999999998</v>
      </c>
      <c r="D5704" s="351">
        <f t="shared" si="91"/>
        <v>8.2074205644365499</v>
      </c>
      <c r="E5704" s="353">
        <v>-1.838916007406172E-2</v>
      </c>
    </row>
    <row r="5705" spans="2:5">
      <c r="B5705" s="375">
        <v>38985</v>
      </c>
      <c r="C5705" s="352">
        <v>253.35</v>
      </c>
      <c r="D5705" s="351">
        <f t="shared" ref="D5705:D5768" si="92">(C5705-C5706)/C5706</f>
        <v>0.26674999999999999</v>
      </c>
      <c r="E5705" s="353">
        <v>-1.840371948857043E-2</v>
      </c>
    </row>
    <row r="5706" spans="2:5">
      <c r="B5706" s="375">
        <v>36924</v>
      </c>
      <c r="C5706" s="352">
        <v>200</v>
      </c>
      <c r="D5706" s="351">
        <f t="shared" si="92"/>
        <v>5.7641459545214206E-2</v>
      </c>
      <c r="E5706" s="353">
        <v>-1.8404907975460124E-2</v>
      </c>
    </row>
    <row r="5707" spans="2:5">
      <c r="B5707" s="375">
        <v>37431</v>
      </c>
      <c r="C5707" s="352">
        <v>189.1</v>
      </c>
      <c r="D5707" s="351">
        <f t="shared" si="92"/>
        <v>0.16512630930375835</v>
      </c>
      <c r="E5707" s="353">
        <v>-1.8427199584739224E-2</v>
      </c>
    </row>
    <row r="5708" spans="2:5">
      <c r="B5708" s="375">
        <v>38652</v>
      </c>
      <c r="C5708" s="352">
        <v>162.30000000000001</v>
      </c>
      <c r="D5708" s="351">
        <f t="shared" si="92"/>
        <v>-0.57920663728286226</v>
      </c>
      <c r="E5708" s="353">
        <v>-1.8445721197459831E-2</v>
      </c>
    </row>
    <row r="5709" spans="2:5">
      <c r="B5709" s="375">
        <v>40886</v>
      </c>
      <c r="C5709" s="352">
        <v>385.7</v>
      </c>
      <c r="D5709" s="351">
        <f t="shared" si="92"/>
        <v>0.98660829255730098</v>
      </c>
      <c r="E5709" s="353">
        <v>-1.8450184501845018E-2</v>
      </c>
    </row>
    <row r="5710" spans="2:5">
      <c r="B5710" s="375">
        <v>39283</v>
      </c>
      <c r="C5710" s="352">
        <v>194.15</v>
      </c>
      <c r="D5710" s="351">
        <f t="shared" si="92"/>
        <v>7.47301411569333E-2</v>
      </c>
      <c r="E5710" s="353">
        <v>-1.845298281092015E-2</v>
      </c>
    </row>
    <row r="5711" spans="2:5">
      <c r="B5711" s="375">
        <v>38630</v>
      </c>
      <c r="C5711" s="352">
        <v>180.65</v>
      </c>
      <c r="D5711" s="351">
        <f t="shared" si="92"/>
        <v>-0.18053980494443178</v>
      </c>
      <c r="E5711" s="353">
        <v>-1.8473240967128528E-2</v>
      </c>
    </row>
    <row r="5712" spans="2:5">
      <c r="B5712" s="375">
        <v>38875</v>
      </c>
      <c r="C5712" s="352">
        <v>220.45</v>
      </c>
      <c r="D5712" s="351">
        <f t="shared" si="92"/>
        <v>-0.83039045970378911</v>
      </c>
      <c r="E5712" s="353">
        <v>-1.8477292965271619E-2</v>
      </c>
    </row>
    <row r="5713" spans="2:5">
      <c r="B5713" s="375">
        <v>43164</v>
      </c>
      <c r="C5713" s="352">
        <v>1299.75</v>
      </c>
      <c r="D5713" s="351">
        <f t="shared" si="92"/>
        <v>6.427142857142857</v>
      </c>
      <c r="E5713" s="353">
        <v>-1.8501038323579383E-2</v>
      </c>
    </row>
    <row r="5714" spans="2:5">
      <c r="B5714" s="375">
        <v>37799</v>
      </c>
      <c r="C5714" s="352">
        <v>175</v>
      </c>
      <c r="D5714" s="351">
        <f t="shared" si="92"/>
        <v>-0.89886146910940301</v>
      </c>
      <c r="E5714" s="353">
        <v>-1.8508132361189068E-2</v>
      </c>
    </row>
    <row r="5715" spans="2:5">
      <c r="B5715" s="375">
        <v>43318</v>
      </c>
      <c r="C5715" s="352">
        <v>1730.3</v>
      </c>
      <c r="D5715" s="351">
        <f t="shared" si="92"/>
        <v>1.1688393080972677</v>
      </c>
      <c r="E5715" s="353">
        <v>-1.8547929665343191E-2</v>
      </c>
    </row>
    <row r="5716" spans="2:5">
      <c r="B5716" s="375">
        <v>41983</v>
      </c>
      <c r="C5716" s="352">
        <v>797.8</v>
      </c>
      <c r="D5716" s="351">
        <f t="shared" si="92"/>
        <v>3.2089158533368503</v>
      </c>
      <c r="E5716" s="353">
        <v>-1.8635832462021145E-2</v>
      </c>
    </row>
    <row r="5717" spans="2:5">
      <c r="B5717" s="375">
        <v>37854</v>
      </c>
      <c r="C5717" s="352">
        <v>189.55</v>
      </c>
      <c r="D5717" s="351">
        <f t="shared" si="92"/>
        <v>-0.59519487453283504</v>
      </c>
      <c r="E5717" s="353">
        <v>-1.8638363965829637E-2</v>
      </c>
    </row>
    <row r="5718" spans="2:5">
      <c r="B5718" s="375">
        <v>41326</v>
      </c>
      <c r="C5718" s="352">
        <v>468.25</v>
      </c>
      <c r="D5718" s="351">
        <f t="shared" si="92"/>
        <v>2.3010222065562211</v>
      </c>
      <c r="E5718" s="353">
        <v>-1.8652415383003201E-2</v>
      </c>
    </row>
    <row r="5719" spans="2:5">
      <c r="B5719" s="375">
        <v>38358</v>
      </c>
      <c r="C5719" s="352">
        <v>141.85</v>
      </c>
      <c r="D5719" s="351">
        <f t="shared" si="92"/>
        <v>-0.35668934240362815</v>
      </c>
      <c r="E5719" s="353">
        <v>-1.8678657903839619E-2</v>
      </c>
    </row>
    <row r="5720" spans="2:5">
      <c r="B5720" s="375">
        <v>38933</v>
      </c>
      <c r="C5720" s="352">
        <v>220.5</v>
      </c>
      <c r="D5720" s="351">
        <f t="shared" si="92"/>
        <v>0.15083507306889357</v>
      </c>
      <c r="E5720" s="353">
        <v>-1.8691588785046679E-2</v>
      </c>
    </row>
    <row r="5721" spans="2:5">
      <c r="B5721" s="375">
        <v>38749</v>
      </c>
      <c r="C5721" s="352">
        <v>191.6</v>
      </c>
      <c r="D5721" s="351">
        <f t="shared" si="92"/>
        <v>-0.22271805273833672</v>
      </c>
      <c r="E5721" s="353">
        <v>-1.8693982074263794E-2</v>
      </c>
    </row>
    <row r="5722" spans="2:5">
      <c r="B5722" s="375">
        <v>37323</v>
      </c>
      <c r="C5722" s="352">
        <v>246.5</v>
      </c>
      <c r="D5722" s="351">
        <f t="shared" si="92"/>
        <v>0.74451521585279534</v>
      </c>
      <c r="E5722" s="353">
        <v>-1.8710191082802502E-2</v>
      </c>
    </row>
    <row r="5723" spans="2:5">
      <c r="B5723" s="375">
        <v>38107</v>
      </c>
      <c r="C5723" s="352">
        <v>141.30000000000001</v>
      </c>
      <c r="D5723" s="351">
        <f t="shared" si="92"/>
        <v>-0.37199999999999994</v>
      </c>
      <c r="E5723" s="353">
        <v>-1.874999999999992E-2</v>
      </c>
    </row>
    <row r="5724" spans="2:5">
      <c r="B5724" s="375">
        <v>39016</v>
      </c>
      <c r="C5724" s="352">
        <v>225</v>
      </c>
      <c r="D5724" s="351">
        <f t="shared" si="92"/>
        <v>0.14883839673219304</v>
      </c>
      <c r="E5724" s="353">
        <v>-1.875272568687314E-2</v>
      </c>
    </row>
    <row r="5725" spans="2:5">
      <c r="B5725" s="375">
        <v>39134</v>
      </c>
      <c r="C5725" s="352">
        <v>195.85</v>
      </c>
      <c r="D5725" s="351">
        <f t="shared" si="92"/>
        <v>-0.18463780183180681</v>
      </c>
      <c r="E5725" s="353">
        <v>-1.8787575150300603E-2</v>
      </c>
    </row>
    <row r="5726" spans="2:5">
      <c r="B5726" s="375">
        <v>39548</v>
      </c>
      <c r="C5726" s="352">
        <v>240.2</v>
      </c>
      <c r="D5726" s="351">
        <f t="shared" si="92"/>
        <v>-0.10673112681294158</v>
      </c>
      <c r="E5726" s="353">
        <v>-1.8790849673202707E-2</v>
      </c>
    </row>
    <row r="5727" spans="2:5">
      <c r="B5727" s="375">
        <v>40410</v>
      </c>
      <c r="C5727" s="352">
        <v>268.89999999999998</v>
      </c>
      <c r="D5727" s="351">
        <f t="shared" si="92"/>
        <v>0.34248627059410863</v>
      </c>
      <c r="E5727" s="353">
        <v>-1.8792191205984434E-2</v>
      </c>
    </row>
    <row r="5728" spans="2:5">
      <c r="B5728" s="375">
        <v>37067</v>
      </c>
      <c r="C5728" s="352">
        <v>200.3</v>
      </c>
      <c r="D5728" s="351">
        <f t="shared" si="92"/>
        <v>-0.75935604012735025</v>
      </c>
      <c r="E5728" s="353">
        <v>-1.8858682341415599E-2</v>
      </c>
    </row>
    <row r="5729" spans="2:5">
      <c r="B5729" s="375">
        <v>42668</v>
      </c>
      <c r="C5729" s="352">
        <v>832.35</v>
      </c>
      <c r="D5729" s="351">
        <f t="shared" si="92"/>
        <v>1.8942244167043363</v>
      </c>
      <c r="E5729" s="353">
        <v>-1.8860140272293276E-2</v>
      </c>
    </row>
    <row r="5730" spans="2:5">
      <c r="B5730" s="375">
        <v>36579</v>
      </c>
      <c r="C5730" s="352">
        <v>287.58999999999997</v>
      </c>
      <c r="D5730" s="351">
        <f t="shared" si="92"/>
        <v>-0.44667628667628673</v>
      </c>
      <c r="E5730" s="353">
        <v>-1.8865993449781761E-2</v>
      </c>
    </row>
    <row r="5731" spans="2:5">
      <c r="B5731" s="375">
        <v>41256</v>
      </c>
      <c r="C5731" s="352">
        <v>519.75</v>
      </c>
      <c r="D5731" s="351">
        <f t="shared" si="92"/>
        <v>3.0828750981932442</v>
      </c>
      <c r="E5731" s="353">
        <v>-1.8876828692779613E-2</v>
      </c>
    </row>
    <row r="5732" spans="2:5">
      <c r="B5732" s="375">
        <v>38168</v>
      </c>
      <c r="C5732" s="352">
        <v>127.3</v>
      </c>
      <c r="D5732" s="351">
        <f t="shared" si="92"/>
        <v>-0.46680628272251312</v>
      </c>
      <c r="E5732" s="353">
        <v>-1.8882466281310233E-2</v>
      </c>
    </row>
    <row r="5733" spans="2:5">
      <c r="B5733" s="375">
        <v>39000</v>
      </c>
      <c r="C5733" s="352">
        <v>238.75</v>
      </c>
      <c r="D5733" s="351">
        <f t="shared" si="92"/>
        <v>-0.88834327136677194</v>
      </c>
      <c r="E5733" s="353">
        <v>-1.8902814875693424E-2</v>
      </c>
    </row>
    <row r="5734" spans="2:5">
      <c r="B5734" s="375">
        <v>43776</v>
      </c>
      <c r="C5734" s="352">
        <v>2138.25</v>
      </c>
      <c r="D5734" s="351">
        <f t="shared" si="92"/>
        <v>5.3990722729313188</v>
      </c>
      <c r="E5734" s="353">
        <v>-1.890385188923803E-2</v>
      </c>
    </row>
    <row r="5735" spans="2:5">
      <c r="B5735" s="375">
        <v>40819</v>
      </c>
      <c r="C5735" s="352">
        <v>334.15</v>
      </c>
      <c r="D5735" s="351">
        <f t="shared" si="92"/>
        <v>-0.6625599596061601</v>
      </c>
      <c r="E5735" s="353">
        <v>-1.8937169700528611E-2</v>
      </c>
    </row>
    <row r="5736" spans="2:5">
      <c r="B5736" s="375">
        <v>42873</v>
      </c>
      <c r="C5736" s="352">
        <v>990.25</v>
      </c>
      <c r="D5736" s="351">
        <f t="shared" si="92"/>
        <v>5.1832656884171087</v>
      </c>
      <c r="E5736" s="353">
        <v>-1.8971666336437466E-2</v>
      </c>
    </row>
    <row r="5737" spans="2:5">
      <c r="B5737" s="375">
        <v>37560</v>
      </c>
      <c r="C5737" s="352">
        <v>160.15</v>
      </c>
      <c r="D5737" s="351">
        <f t="shared" si="92"/>
        <v>-0.79856612791648329</v>
      </c>
      <c r="E5737" s="353">
        <v>-1.8989280245022937E-2</v>
      </c>
    </row>
    <row r="5738" spans="2:5">
      <c r="B5738" s="375">
        <v>42389</v>
      </c>
      <c r="C5738" s="352">
        <v>795.05</v>
      </c>
      <c r="D5738" s="351">
        <f t="shared" si="92"/>
        <v>-0.50011003175201996</v>
      </c>
      <c r="E5738" s="353">
        <v>-1.9001789129496072E-2</v>
      </c>
    </row>
    <row r="5739" spans="2:5">
      <c r="B5739" s="375">
        <v>43367</v>
      </c>
      <c r="C5739" s="352">
        <v>1590.45</v>
      </c>
      <c r="D5739" s="351">
        <f t="shared" si="92"/>
        <v>6.2606710796621776</v>
      </c>
      <c r="E5739" s="353">
        <v>-1.9027940541540684E-2</v>
      </c>
    </row>
    <row r="5740" spans="2:5">
      <c r="B5740" s="375">
        <v>39064</v>
      </c>
      <c r="C5740" s="352">
        <v>219.05</v>
      </c>
      <c r="D5740" s="351">
        <f t="shared" si="92"/>
        <v>-0.90510948905109478</v>
      </c>
      <c r="E5740" s="353">
        <v>-1.9032691446484548E-2</v>
      </c>
    </row>
    <row r="5741" spans="2:5">
      <c r="B5741" s="375">
        <v>44713</v>
      </c>
      <c r="C5741" s="352">
        <v>2308.4499999999998</v>
      </c>
      <c r="D5741" s="351">
        <f t="shared" si="92"/>
        <v>12.579117647058823</v>
      </c>
      <c r="E5741" s="353">
        <v>-1.9037501327950783E-2</v>
      </c>
    </row>
    <row r="5742" spans="2:5">
      <c r="B5742" s="375">
        <v>37475</v>
      </c>
      <c r="C5742" s="352">
        <v>170</v>
      </c>
      <c r="D5742" s="351">
        <f t="shared" si="92"/>
        <v>-0.19469445760303172</v>
      </c>
      <c r="E5742" s="353">
        <v>-1.9042123485285695E-2</v>
      </c>
    </row>
    <row r="5743" spans="2:5">
      <c r="B5743" s="375">
        <v>36976</v>
      </c>
      <c r="C5743" s="352">
        <v>211.1</v>
      </c>
      <c r="D5743" s="351">
        <f t="shared" si="92"/>
        <v>-0.74892959086584199</v>
      </c>
      <c r="E5743" s="353">
        <v>-1.9052044609665402E-2</v>
      </c>
    </row>
    <row r="5744" spans="2:5">
      <c r="B5744" s="375">
        <v>42444</v>
      </c>
      <c r="C5744" s="352">
        <v>840.8</v>
      </c>
      <c r="D5744" s="351">
        <f t="shared" si="92"/>
        <v>-0.67577364311192523</v>
      </c>
      <c r="E5744" s="353">
        <v>-1.9074841042991335E-2</v>
      </c>
    </row>
    <row r="5745" spans="2:5">
      <c r="B5745" s="375">
        <v>44937</v>
      </c>
      <c r="C5745" s="352">
        <v>2593.25</v>
      </c>
      <c r="D5745" s="351">
        <f t="shared" si="92"/>
        <v>0.15345268542199489</v>
      </c>
      <c r="E5745" s="353">
        <v>-1.9138755980861209E-2</v>
      </c>
    </row>
    <row r="5746" spans="2:5">
      <c r="B5746" s="375">
        <v>43881</v>
      </c>
      <c r="C5746" s="352">
        <v>2248.25</v>
      </c>
      <c r="D5746" s="351">
        <f t="shared" si="92"/>
        <v>3.8365063999139508</v>
      </c>
      <c r="E5746" s="353">
        <v>-1.9152324237070039E-2</v>
      </c>
    </row>
    <row r="5747" spans="2:5">
      <c r="B5747" s="375">
        <v>41306</v>
      </c>
      <c r="C5747" s="352">
        <v>464.85</v>
      </c>
      <c r="D5747" s="351">
        <f t="shared" si="92"/>
        <v>0.98103558491370135</v>
      </c>
      <c r="E5747" s="353">
        <v>-1.9200337588353131E-2</v>
      </c>
    </row>
    <row r="5748" spans="2:5">
      <c r="B5748" s="375">
        <v>39897</v>
      </c>
      <c r="C5748" s="352">
        <v>234.65</v>
      </c>
      <c r="D5748" s="351">
        <f t="shared" si="92"/>
        <v>-0.91519389930969675</v>
      </c>
      <c r="E5748" s="353">
        <v>-1.9226750261232998E-2</v>
      </c>
    </row>
    <row r="5749" spans="2:5">
      <c r="B5749" s="375">
        <v>45531</v>
      </c>
      <c r="C5749" s="352">
        <v>2766.9</v>
      </c>
      <c r="D5749" s="351">
        <f t="shared" si="92"/>
        <v>15.440285204991087</v>
      </c>
      <c r="E5749" s="353">
        <v>-1.9229746734487709E-2</v>
      </c>
    </row>
    <row r="5750" spans="2:5">
      <c r="B5750" s="375">
        <v>37809</v>
      </c>
      <c r="C5750" s="352">
        <v>168.3</v>
      </c>
      <c r="D5750" s="351">
        <f t="shared" si="92"/>
        <v>-0.14285714285714277</v>
      </c>
      <c r="E5750" s="353">
        <v>-1.9230769230769131E-2</v>
      </c>
    </row>
    <row r="5751" spans="2:5">
      <c r="B5751" s="375">
        <v>39632</v>
      </c>
      <c r="C5751" s="352">
        <v>196.35</v>
      </c>
      <c r="D5751" s="351">
        <f t="shared" si="92"/>
        <v>-0.92202918693537184</v>
      </c>
      <c r="E5751" s="353">
        <v>-1.9230769230769204E-2</v>
      </c>
    </row>
    <row r="5752" spans="2:5">
      <c r="B5752" s="375">
        <v>45267</v>
      </c>
      <c r="C5752" s="352">
        <v>2518.25</v>
      </c>
      <c r="D5752" s="351">
        <f t="shared" si="92"/>
        <v>9.1354342751348305</v>
      </c>
      <c r="E5752" s="353">
        <v>-1.9239382314567829E-2</v>
      </c>
    </row>
    <row r="5753" spans="2:5">
      <c r="B5753" s="375">
        <v>36692</v>
      </c>
      <c r="C5753" s="352">
        <v>248.46</v>
      </c>
      <c r="D5753" s="351">
        <f t="shared" si="92"/>
        <v>-0.89608749294243117</v>
      </c>
      <c r="E5753" s="353">
        <v>-1.9262650982868855E-2</v>
      </c>
    </row>
    <row r="5754" spans="2:5">
      <c r="B5754" s="375">
        <v>45693</v>
      </c>
      <c r="C5754" s="352">
        <v>2391.0500000000002</v>
      </c>
      <c r="D5754" s="351">
        <f t="shared" si="92"/>
        <v>1.8866956416757217</v>
      </c>
      <c r="E5754" s="353">
        <v>-1.927770144172597E-2</v>
      </c>
    </row>
    <row r="5755" spans="2:5">
      <c r="B5755" s="375">
        <v>42683</v>
      </c>
      <c r="C5755" s="352">
        <v>828.3</v>
      </c>
      <c r="D5755" s="351">
        <f t="shared" si="92"/>
        <v>-0.13461839837016146</v>
      </c>
      <c r="E5755" s="353">
        <v>-1.9299076485910571E-2</v>
      </c>
    </row>
    <row r="5756" spans="2:5">
      <c r="B5756" s="375">
        <v>42073</v>
      </c>
      <c r="C5756" s="352">
        <v>957.15</v>
      </c>
      <c r="D5756" s="351">
        <f t="shared" si="92"/>
        <v>0.20063973908680371</v>
      </c>
      <c r="E5756" s="353">
        <v>-1.9313524590163958E-2</v>
      </c>
    </row>
    <row r="5757" spans="2:5">
      <c r="B5757" s="375">
        <v>42291</v>
      </c>
      <c r="C5757" s="352">
        <v>797.2</v>
      </c>
      <c r="D5757" s="351">
        <f t="shared" si="92"/>
        <v>-0.67627710549825382</v>
      </c>
      <c r="E5757" s="353">
        <v>-1.9313568704637633E-2</v>
      </c>
    </row>
    <row r="5758" spans="2:5">
      <c r="B5758" s="375">
        <v>45006</v>
      </c>
      <c r="C5758" s="352">
        <v>2462.6</v>
      </c>
      <c r="D5758" s="351">
        <f t="shared" si="92"/>
        <v>6.9734498947709236</v>
      </c>
      <c r="E5758" s="353">
        <v>-1.9353297228416659E-2</v>
      </c>
    </row>
    <row r="5759" spans="2:5">
      <c r="B5759" s="375">
        <v>40448</v>
      </c>
      <c r="C5759" s="352">
        <v>308.85000000000002</v>
      </c>
      <c r="D5759" s="351">
        <f t="shared" si="92"/>
        <v>0.31202209005947329</v>
      </c>
      <c r="E5759" s="353">
        <v>-1.936815367518643E-2</v>
      </c>
    </row>
    <row r="5760" spans="2:5">
      <c r="B5760" s="375">
        <v>38909</v>
      </c>
      <c r="C5760" s="352">
        <v>235.4</v>
      </c>
      <c r="D5760" s="351">
        <f t="shared" si="92"/>
        <v>-0.8634214267065069</v>
      </c>
      <c r="E5760" s="353">
        <v>-1.9370964382420353E-2</v>
      </c>
    </row>
    <row r="5761" spans="2:5">
      <c r="B5761" s="375">
        <v>43587</v>
      </c>
      <c r="C5761" s="352">
        <v>1723.55</v>
      </c>
      <c r="D5761" s="351">
        <f t="shared" si="92"/>
        <v>5.9765229710584897</v>
      </c>
      <c r="E5761" s="353">
        <v>-1.9428798998691522E-2</v>
      </c>
    </row>
    <row r="5762" spans="2:5">
      <c r="B5762" s="375">
        <v>39580</v>
      </c>
      <c r="C5762" s="352">
        <v>247.05</v>
      </c>
      <c r="D5762" s="351">
        <f t="shared" si="92"/>
        <v>0.12705291970802932</v>
      </c>
      <c r="E5762" s="353">
        <v>-1.9448303234768715E-2</v>
      </c>
    </row>
    <row r="5763" spans="2:5">
      <c r="B5763" s="375">
        <v>36972</v>
      </c>
      <c r="C5763" s="352">
        <v>219.2</v>
      </c>
      <c r="D5763" s="351">
        <f t="shared" si="92"/>
        <v>0.17691275167785228</v>
      </c>
      <c r="E5763" s="353">
        <v>-1.9458734063967892E-2</v>
      </c>
    </row>
    <row r="5764" spans="2:5">
      <c r="B5764" s="375">
        <v>37902</v>
      </c>
      <c r="C5764" s="352">
        <v>186.25</v>
      </c>
      <c r="D5764" s="351">
        <f t="shared" si="92"/>
        <v>-0.23668032786885246</v>
      </c>
      <c r="E5764" s="353">
        <v>-1.9478810213213946E-2</v>
      </c>
    </row>
    <row r="5765" spans="2:5">
      <c r="B5765" s="375">
        <v>39036</v>
      </c>
      <c r="C5765" s="352">
        <v>244</v>
      </c>
      <c r="D5765" s="351">
        <f t="shared" si="92"/>
        <v>-0.36184124493265335</v>
      </c>
      <c r="E5765" s="353">
        <v>-1.9489652401044784E-2</v>
      </c>
    </row>
    <row r="5766" spans="2:5">
      <c r="B5766" s="375">
        <v>40938</v>
      </c>
      <c r="C5766" s="352">
        <v>382.35</v>
      </c>
      <c r="D5766" s="351">
        <f t="shared" si="92"/>
        <v>-0.8198247019461854</v>
      </c>
      <c r="E5766" s="353">
        <v>-1.9489678163867076E-2</v>
      </c>
    </row>
    <row r="5767" spans="2:5">
      <c r="B5767" s="375">
        <v>44133</v>
      </c>
      <c r="C5767" s="352">
        <v>2122.1</v>
      </c>
      <c r="D5767" s="351">
        <f t="shared" si="92"/>
        <v>1.6494787439915097</v>
      </c>
      <c r="E5767" s="353">
        <v>-1.9520872317323908E-2</v>
      </c>
    </row>
    <row r="5768" spans="2:5">
      <c r="B5768" s="375">
        <v>42401</v>
      </c>
      <c r="C5768" s="352">
        <v>800.95</v>
      </c>
      <c r="D5768" s="351">
        <f t="shared" si="92"/>
        <v>-0.65405463772810712</v>
      </c>
      <c r="E5768" s="353">
        <v>-1.9525033663851062E-2</v>
      </c>
    </row>
    <row r="5769" spans="2:5">
      <c r="B5769" s="375">
        <v>45699</v>
      </c>
      <c r="C5769" s="352">
        <v>2315.25</v>
      </c>
      <c r="D5769" s="351">
        <f t="shared" ref="D5769:D5832" si="93">(C5769-C5770)/C5770</f>
        <v>8.8312101910828034</v>
      </c>
      <c r="E5769" s="353">
        <v>-1.9564250778123536E-2</v>
      </c>
    </row>
    <row r="5770" spans="2:5">
      <c r="B5770" s="375">
        <v>39549</v>
      </c>
      <c r="C5770" s="352">
        <v>235.5</v>
      </c>
      <c r="D5770" s="351">
        <f t="shared" si="93"/>
        <v>0.40303842716711352</v>
      </c>
      <c r="E5770" s="353">
        <v>-1.9567027477102369E-2</v>
      </c>
    </row>
    <row r="5771" spans="2:5">
      <c r="B5771" s="375">
        <v>38567</v>
      </c>
      <c r="C5771" s="352">
        <v>167.85</v>
      </c>
      <c r="D5771" s="351">
        <f t="shared" si="93"/>
        <v>-4.2498573873360049E-2</v>
      </c>
      <c r="E5771" s="353">
        <v>-1.9567757009345762E-2</v>
      </c>
    </row>
    <row r="5772" spans="2:5">
      <c r="B5772" s="375">
        <v>37519</v>
      </c>
      <c r="C5772" s="352">
        <v>175.3</v>
      </c>
      <c r="D5772" s="351">
        <f t="shared" si="93"/>
        <v>4.5319022063208252E-2</v>
      </c>
      <c r="E5772" s="353">
        <v>-1.9574944071588364E-2</v>
      </c>
    </row>
    <row r="5773" spans="2:5">
      <c r="B5773" s="375">
        <v>37553</v>
      </c>
      <c r="C5773" s="352">
        <v>167.7</v>
      </c>
      <c r="D5773" s="351">
        <f t="shared" si="93"/>
        <v>-0.12883116883116888</v>
      </c>
      <c r="E5773" s="353">
        <v>-1.9584916691026147E-2</v>
      </c>
    </row>
    <row r="5774" spans="2:5">
      <c r="B5774" s="375">
        <v>39311</v>
      </c>
      <c r="C5774" s="352">
        <v>192.5</v>
      </c>
      <c r="D5774" s="351">
        <f t="shared" si="93"/>
        <v>-0.1806767397318578</v>
      </c>
      <c r="E5774" s="353">
        <v>-1.9607843137254874E-2</v>
      </c>
    </row>
    <row r="5775" spans="2:5">
      <c r="B5775" s="375">
        <v>39661</v>
      </c>
      <c r="C5775" s="352">
        <v>234.95</v>
      </c>
      <c r="D5775" s="351">
        <f t="shared" si="93"/>
        <v>-0.75050440692364873</v>
      </c>
      <c r="E5775" s="353">
        <v>-1.9611934070519577E-2</v>
      </c>
    </row>
    <row r="5776" spans="2:5">
      <c r="B5776" s="375">
        <v>42076</v>
      </c>
      <c r="C5776" s="352">
        <v>941.7</v>
      </c>
      <c r="D5776" s="351">
        <f t="shared" si="93"/>
        <v>2.8881090008257639</v>
      </c>
      <c r="E5776" s="353">
        <v>-1.9624173650512635E-2</v>
      </c>
    </row>
    <row r="5777" spans="2:5">
      <c r="B5777" s="375">
        <v>38772</v>
      </c>
      <c r="C5777" s="352">
        <v>242.2</v>
      </c>
      <c r="D5777" s="351">
        <f t="shared" si="93"/>
        <v>-0.70870166576462801</v>
      </c>
      <c r="E5777" s="353">
        <v>-1.9631653511435022E-2</v>
      </c>
    </row>
    <row r="5778" spans="2:5">
      <c r="B5778" s="375">
        <v>42706</v>
      </c>
      <c r="C5778" s="352">
        <v>831.45</v>
      </c>
      <c r="D5778" s="351">
        <f t="shared" si="93"/>
        <v>8.2758171636931985E-2</v>
      </c>
      <c r="E5778" s="353">
        <v>-1.9632118853908708E-2</v>
      </c>
    </row>
    <row r="5779" spans="2:5">
      <c r="B5779" s="375">
        <v>42396</v>
      </c>
      <c r="C5779" s="352">
        <v>767.9</v>
      </c>
      <c r="D5779" s="351">
        <f t="shared" si="93"/>
        <v>1.4871255060728745</v>
      </c>
      <c r="E5779" s="353">
        <v>-1.9660411081322583E-2</v>
      </c>
    </row>
    <row r="5780" spans="2:5">
      <c r="B5780" s="375">
        <v>40701</v>
      </c>
      <c r="C5780" s="352">
        <v>308.75</v>
      </c>
      <c r="D5780" s="351">
        <f t="shared" si="93"/>
        <v>0.22787830582620805</v>
      </c>
      <c r="E5780" s="353">
        <v>-1.9685664391173165E-2</v>
      </c>
    </row>
    <row r="5781" spans="2:5">
      <c r="B5781" s="375">
        <v>40389</v>
      </c>
      <c r="C5781" s="352">
        <v>251.45</v>
      </c>
      <c r="D5781" s="351">
        <f t="shared" si="93"/>
        <v>-0.7182948689222497</v>
      </c>
      <c r="E5781" s="353">
        <v>-1.9688109161793418E-2</v>
      </c>
    </row>
    <row r="5782" spans="2:5">
      <c r="B5782" s="375">
        <v>42639</v>
      </c>
      <c r="C5782" s="352">
        <v>892.6</v>
      </c>
      <c r="D5782" s="351">
        <f t="shared" si="93"/>
        <v>-0.56277247122214058</v>
      </c>
      <c r="E5782" s="353">
        <v>-1.9713360057108269E-2</v>
      </c>
    </row>
    <row r="5783" spans="2:5">
      <c r="B5783" s="375">
        <v>43956</v>
      </c>
      <c r="C5783" s="352">
        <v>2041.5</v>
      </c>
      <c r="D5783" s="351">
        <f t="shared" si="93"/>
        <v>-0.13170150777279208</v>
      </c>
      <c r="E5783" s="353">
        <v>-1.9758480781696439E-2</v>
      </c>
    </row>
    <row r="5784" spans="2:5">
      <c r="B5784" s="375">
        <v>44211</v>
      </c>
      <c r="C5784" s="352">
        <v>2351.15</v>
      </c>
      <c r="D5784" s="351">
        <f t="shared" si="93"/>
        <v>9.7826186654437048</v>
      </c>
      <c r="E5784" s="353">
        <v>-1.9761939505117711E-2</v>
      </c>
    </row>
    <row r="5785" spans="2:5">
      <c r="B5785" s="375">
        <v>37349</v>
      </c>
      <c r="C5785" s="352">
        <v>218.05</v>
      </c>
      <c r="D5785" s="351">
        <f t="shared" si="93"/>
        <v>-0.18501214726219398</v>
      </c>
      <c r="E5785" s="353">
        <v>-1.9779725781074297E-2</v>
      </c>
    </row>
    <row r="5786" spans="2:5">
      <c r="B5786" s="375">
        <v>40161</v>
      </c>
      <c r="C5786" s="352">
        <v>267.55</v>
      </c>
      <c r="D5786" s="351">
        <f t="shared" si="93"/>
        <v>0.31733136386016753</v>
      </c>
      <c r="E5786" s="353">
        <v>-1.9783843194724225E-2</v>
      </c>
    </row>
    <row r="5787" spans="2:5">
      <c r="B5787" s="375">
        <v>37375</v>
      </c>
      <c r="C5787" s="352">
        <v>203.1</v>
      </c>
      <c r="D5787" s="351">
        <f t="shared" si="93"/>
        <v>0.74634565778159934</v>
      </c>
      <c r="E5787" s="353">
        <v>-1.9787644787644762E-2</v>
      </c>
    </row>
    <row r="5788" spans="2:5">
      <c r="B5788" s="375">
        <v>38198</v>
      </c>
      <c r="C5788" s="352">
        <v>116.3</v>
      </c>
      <c r="D5788" s="351">
        <f t="shared" si="93"/>
        <v>-0.86906102229227655</v>
      </c>
      <c r="E5788" s="353">
        <v>-1.9806152549515451E-2</v>
      </c>
    </row>
    <row r="5789" spans="2:5">
      <c r="B5789" s="375">
        <v>42227</v>
      </c>
      <c r="C5789" s="352">
        <v>888.2</v>
      </c>
      <c r="D5789" s="351">
        <f t="shared" si="93"/>
        <v>3.2753309265944646</v>
      </c>
      <c r="E5789" s="353">
        <v>-1.9809082381504091E-2</v>
      </c>
    </row>
    <row r="5790" spans="2:5">
      <c r="B5790" s="375">
        <v>37998</v>
      </c>
      <c r="C5790" s="352">
        <v>207.75</v>
      </c>
      <c r="D5790" s="351">
        <f t="shared" si="93"/>
        <v>-0.8985595703125</v>
      </c>
      <c r="E5790" s="353">
        <v>-1.981599433828728E-2</v>
      </c>
    </row>
    <row r="5791" spans="2:5">
      <c r="B5791" s="375">
        <v>43962</v>
      </c>
      <c r="C5791" s="352">
        <v>2048</v>
      </c>
      <c r="D5791" s="351">
        <f t="shared" si="93"/>
        <v>3.8820023837902267</v>
      </c>
      <c r="E5791" s="353">
        <v>-1.9837756347364052E-2</v>
      </c>
    </row>
    <row r="5792" spans="2:5">
      <c r="B5792" s="375">
        <v>41061</v>
      </c>
      <c r="C5792" s="352">
        <v>419.5</v>
      </c>
      <c r="D5792" s="351">
        <f t="shared" si="93"/>
        <v>-0.81358869534305012</v>
      </c>
      <c r="E5792" s="353">
        <v>-1.9859813084112148E-2</v>
      </c>
    </row>
    <row r="5793" spans="2:5">
      <c r="B5793" s="375">
        <v>45707</v>
      </c>
      <c r="C5793" s="352">
        <v>2250.4</v>
      </c>
      <c r="D5793" s="351">
        <f t="shared" si="93"/>
        <v>11.848415643733942</v>
      </c>
      <c r="E5793" s="353">
        <v>-1.9860627177700308E-2</v>
      </c>
    </row>
    <row r="5794" spans="2:5">
      <c r="B5794" s="375">
        <v>38638</v>
      </c>
      <c r="C5794" s="352">
        <v>175.15</v>
      </c>
      <c r="D5794" s="351">
        <f t="shared" si="93"/>
        <v>-0.27323651452282155</v>
      </c>
      <c r="E5794" s="353">
        <v>-1.9865696698377074E-2</v>
      </c>
    </row>
    <row r="5795" spans="2:5">
      <c r="B5795" s="375">
        <v>39554</v>
      </c>
      <c r="C5795" s="352">
        <v>241</v>
      </c>
      <c r="D5795" s="351">
        <f t="shared" si="93"/>
        <v>0.15311004784688995</v>
      </c>
      <c r="E5795" s="353">
        <v>-1.992679951199677E-2</v>
      </c>
    </row>
    <row r="5796" spans="2:5">
      <c r="B5796" s="375">
        <v>39483</v>
      </c>
      <c r="C5796" s="352">
        <v>209</v>
      </c>
      <c r="D5796" s="351">
        <f t="shared" si="93"/>
        <v>-3.3078880407124707E-2</v>
      </c>
      <c r="E5796" s="353">
        <v>-1.992966002344666E-2</v>
      </c>
    </row>
    <row r="5797" spans="2:5">
      <c r="B5797" s="375">
        <v>36938</v>
      </c>
      <c r="C5797" s="352">
        <v>216.15</v>
      </c>
      <c r="D5797" s="351">
        <f t="shared" si="93"/>
        <v>-0.28898026315789471</v>
      </c>
      <c r="E5797" s="353">
        <v>-1.9950124688279326E-2</v>
      </c>
    </row>
    <row r="5798" spans="2:5">
      <c r="B5798" s="375">
        <v>40686</v>
      </c>
      <c r="C5798" s="352">
        <v>304</v>
      </c>
      <c r="D5798" s="351">
        <f t="shared" si="93"/>
        <v>-0.20470896010464357</v>
      </c>
      <c r="E5798" s="353">
        <v>-1.9987105093488035E-2</v>
      </c>
    </row>
    <row r="5799" spans="2:5">
      <c r="B5799" s="375">
        <v>40850</v>
      </c>
      <c r="C5799" s="352">
        <v>382.25</v>
      </c>
      <c r="D5799" s="351">
        <f t="shared" si="93"/>
        <v>1.890359168241966</v>
      </c>
      <c r="E5799" s="353">
        <v>-1.9997436226124883E-2</v>
      </c>
    </row>
    <row r="5800" spans="2:5">
      <c r="B5800" s="375">
        <v>38457</v>
      </c>
      <c r="C5800" s="352">
        <v>132.25</v>
      </c>
      <c r="D5800" s="351">
        <f t="shared" si="93"/>
        <v>-0.94370903209330037</v>
      </c>
      <c r="E5800" s="353">
        <v>-2.0007410151908031E-2</v>
      </c>
    </row>
    <row r="5801" spans="2:5">
      <c r="B5801" s="375">
        <v>44308</v>
      </c>
      <c r="C5801" s="352">
        <v>2349.4</v>
      </c>
      <c r="D5801" s="351">
        <f t="shared" si="93"/>
        <v>-8.2107351668530386E-3</v>
      </c>
      <c r="E5801" s="353">
        <v>-2.0042128094433558E-2</v>
      </c>
    </row>
    <row r="5802" spans="2:5">
      <c r="B5802" s="375">
        <v>44203</v>
      </c>
      <c r="C5802" s="352">
        <v>2368.85</v>
      </c>
      <c r="D5802" s="351">
        <f t="shared" si="93"/>
        <v>6.0344469190794356</v>
      </c>
      <c r="E5802" s="353">
        <v>-2.0043023207711196E-2</v>
      </c>
    </row>
    <row r="5803" spans="2:5">
      <c r="B5803" s="375">
        <v>40725</v>
      </c>
      <c r="C5803" s="352">
        <v>336.75</v>
      </c>
      <c r="D5803" s="351">
        <f t="shared" si="93"/>
        <v>0.62367405978784951</v>
      </c>
      <c r="E5803" s="353">
        <v>-2.0078568310781253E-2</v>
      </c>
    </row>
    <row r="5804" spans="2:5">
      <c r="B5804" s="375">
        <v>39750</v>
      </c>
      <c r="C5804" s="352">
        <v>207.4</v>
      </c>
      <c r="D5804" s="351">
        <f t="shared" si="93"/>
        <v>-9.5113438045375143E-2</v>
      </c>
      <c r="E5804" s="353">
        <v>-2.0080321285140562E-2</v>
      </c>
    </row>
    <row r="5805" spans="2:5">
      <c r="B5805" s="375">
        <v>39062</v>
      </c>
      <c r="C5805" s="352">
        <v>229.2</v>
      </c>
      <c r="D5805" s="351">
        <f t="shared" si="93"/>
        <v>7.0527790751985023E-2</v>
      </c>
      <c r="E5805" s="353">
        <v>-2.0094057289440005E-2</v>
      </c>
    </row>
    <row r="5806" spans="2:5">
      <c r="B5806" s="375">
        <v>39640</v>
      </c>
      <c r="C5806" s="352">
        <v>214.1</v>
      </c>
      <c r="D5806" s="351">
        <f t="shared" si="93"/>
        <v>-0.10098677304220034</v>
      </c>
      <c r="E5806" s="353">
        <v>-2.0137299771167076E-2</v>
      </c>
    </row>
    <row r="5807" spans="2:5">
      <c r="B5807" s="375">
        <v>39708</v>
      </c>
      <c r="C5807" s="352">
        <v>238.15</v>
      </c>
      <c r="D5807" s="351">
        <f t="shared" si="93"/>
        <v>-0.86285632018427871</v>
      </c>
      <c r="E5807" s="353">
        <v>-2.0160460810532833E-2</v>
      </c>
    </row>
    <row r="5808" spans="2:5">
      <c r="B5808" s="375">
        <v>43523</v>
      </c>
      <c r="C5808" s="352">
        <v>1736.5</v>
      </c>
      <c r="D5808" s="351">
        <f t="shared" si="93"/>
        <v>4.2319975896354327</v>
      </c>
      <c r="E5808" s="353">
        <v>-2.0172097616024828E-2</v>
      </c>
    </row>
    <row r="5809" spans="2:5">
      <c r="B5809" s="375">
        <v>40808</v>
      </c>
      <c r="C5809" s="352">
        <v>331.9</v>
      </c>
      <c r="D5809" s="351">
        <f t="shared" si="93"/>
        <v>-0.87302983932670231</v>
      </c>
      <c r="E5809" s="353">
        <v>-2.0221402214022206E-2</v>
      </c>
    </row>
    <row r="5810" spans="2:5">
      <c r="B5810" s="375">
        <v>44840</v>
      </c>
      <c r="C5810" s="352">
        <v>2614</v>
      </c>
      <c r="D5810" s="351">
        <f t="shared" si="93"/>
        <v>10.996328591096832</v>
      </c>
      <c r="E5810" s="353">
        <v>-2.0221518394272688E-2</v>
      </c>
    </row>
    <row r="5811" spans="2:5">
      <c r="B5811" s="375">
        <v>36944</v>
      </c>
      <c r="C5811" s="352">
        <v>217.9</v>
      </c>
      <c r="D5811" s="351">
        <f t="shared" si="93"/>
        <v>-0.15048732943469784</v>
      </c>
      <c r="E5811" s="353">
        <v>-2.0233812949640287E-2</v>
      </c>
    </row>
    <row r="5812" spans="2:5">
      <c r="B5812" s="375">
        <v>36728</v>
      </c>
      <c r="C5812" s="352">
        <v>256.5</v>
      </c>
      <c r="D5812" s="351">
        <f t="shared" si="93"/>
        <v>-0.9015732924021489</v>
      </c>
      <c r="E5812" s="353">
        <v>-2.0244461420932051E-2</v>
      </c>
    </row>
    <row r="5813" spans="2:5">
      <c r="B5813" s="375">
        <v>44805</v>
      </c>
      <c r="C5813" s="352">
        <v>2606</v>
      </c>
      <c r="D5813" s="351">
        <f t="shared" si="93"/>
        <v>12.138391731787246</v>
      </c>
      <c r="E5813" s="353">
        <v>-2.0245502565934135E-2</v>
      </c>
    </row>
    <row r="5814" spans="2:5">
      <c r="B5814" s="375">
        <v>39279</v>
      </c>
      <c r="C5814" s="352">
        <v>198.35</v>
      </c>
      <c r="D5814" s="351">
        <f t="shared" si="93"/>
        <v>-0.24681982153028298</v>
      </c>
      <c r="E5814" s="353">
        <v>-2.0251914052852531E-2</v>
      </c>
    </row>
    <row r="5815" spans="2:5">
      <c r="B5815" s="375">
        <v>40165</v>
      </c>
      <c r="C5815" s="352">
        <v>263.35000000000002</v>
      </c>
      <c r="D5815" s="351">
        <f t="shared" si="93"/>
        <v>-0.46298939641109293</v>
      </c>
      <c r="E5815" s="353">
        <v>-2.0275297619047575E-2</v>
      </c>
    </row>
    <row r="5816" spans="2:5">
      <c r="B5816" s="375">
        <v>41292</v>
      </c>
      <c r="C5816" s="352">
        <v>490.4</v>
      </c>
      <c r="D5816" s="351">
        <f t="shared" si="93"/>
        <v>3.6198775317946299</v>
      </c>
      <c r="E5816" s="353">
        <v>-2.0277694536010457E-2</v>
      </c>
    </row>
    <row r="5817" spans="2:5">
      <c r="B5817" s="375">
        <v>38217</v>
      </c>
      <c r="C5817" s="352">
        <v>106.15</v>
      </c>
      <c r="D5817" s="351">
        <f t="shared" si="93"/>
        <v>-0.95456977167190937</v>
      </c>
      <c r="E5817" s="353">
        <v>-2.030456852791868E-2</v>
      </c>
    </row>
    <row r="5818" spans="2:5">
      <c r="B5818" s="375">
        <v>43941</v>
      </c>
      <c r="C5818" s="352">
        <v>2336.5500000000002</v>
      </c>
      <c r="D5818" s="351">
        <f t="shared" si="93"/>
        <v>1.8766389658356419</v>
      </c>
      <c r="E5818" s="353">
        <v>-2.0314465408804955E-2</v>
      </c>
    </row>
    <row r="5819" spans="2:5">
      <c r="B5819" s="375">
        <v>42163</v>
      </c>
      <c r="C5819" s="352">
        <v>812.25</v>
      </c>
      <c r="D5819" s="351">
        <f t="shared" si="93"/>
        <v>0.8021965830929666</v>
      </c>
      <c r="E5819" s="353">
        <v>-2.0323242069714174E-2</v>
      </c>
    </row>
    <row r="5820" spans="2:5">
      <c r="B5820" s="375">
        <v>41086</v>
      </c>
      <c r="C5820" s="352">
        <v>450.7</v>
      </c>
      <c r="D5820" s="351">
        <f t="shared" si="93"/>
        <v>1.2534999999999998</v>
      </c>
      <c r="E5820" s="353">
        <v>-2.0323877839365335E-2</v>
      </c>
    </row>
    <row r="5821" spans="2:5">
      <c r="B5821" s="375">
        <v>39485</v>
      </c>
      <c r="C5821" s="352">
        <v>200</v>
      </c>
      <c r="D5821" s="351">
        <f t="shared" si="93"/>
        <v>-5.6603773584905662E-2</v>
      </c>
      <c r="E5821" s="353">
        <v>-2.0328190056331158E-2</v>
      </c>
    </row>
    <row r="5822" spans="2:5">
      <c r="B5822" s="375">
        <v>39085</v>
      </c>
      <c r="C5822" s="352">
        <v>212</v>
      </c>
      <c r="D5822" s="351">
        <f t="shared" si="93"/>
        <v>2.4649589173513748E-2</v>
      </c>
      <c r="E5822" s="353">
        <v>-2.0332717190388195E-2</v>
      </c>
    </row>
    <row r="5823" spans="2:5">
      <c r="B5823" s="375">
        <v>36922</v>
      </c>
      <c r="C5823" s="352">
        <v>206.9</v>
      </c>
      <c r="D5823" s="351">
        <f t="shared" si="93"/>
        <v>-6.485875706214686E-2</v>
      </c>
      <c r="E5823" s="353">
        <v>-2.0359848484848404E-2</v>
      </c>
    </row>
    <row r="5824" spans="2:5">
      <c r="B5824" s="375">
        <v>39367</v>
      </c>
      <c r="C5824" s="352">
        <v>221.25</v>
      </c>
      <c r="D5824" s="351">
        <f t="shared" si="93"/>
        <v>4.6841731724627425E-2</v>
      </c>
      <c r="E5824" s="353">
        <v>-2.0367500553464663E-2</v>
      </c>
    </row>
    <row r="5825" spans="2:5">
      <c r="B5825" s="375">
        <v>36963</v>
      </c>
      <c r="C5825" s="352">
        <v>211.35</v>
      </c>
      <c r="D5825" s="351">
        <f t="shared" si="93"/>
        <v>-0.18011482659632239</v>
      </c>
      <c r="E5825" s="353">
        <v>-2.039397450753189E-2</v>
      </c>
    </row>
    <row r="5826" spans="2:5">
      <c r="B5826" s="375">
        <v>36629</v>
      </c>
      <c r="C5826" s="352">
        <v>257.77999999999997</v>
      </c>
      <c r="D5826" s="351">
        <f t="shared" si="93"/>
        <v>-0.89889394414810153</v>
      </c>
      <c r="E5826" s="353">
        <v>-2.0406612198365971E-2</v>
      </c>
    </row>
    <row r="5827" spans="2:5">
      <c r="B5827" s="375">
        <v>45449</v>
      </c>
      <c r="C5827" s="352">
        <v>2549.6</v>
      </c>
      <c r="D5827" s="351">
        <f t="shared" si="93"/>
        <v>11.225365619755452</v>
      </c>
      <c r="E5827" s="353">
        <v>-2.0420708865622934E-2</v>
      </c>
    </row>
    <row r="5828" spans="2:5">
      <c r="B5828" s="375">
        <v>39626</v>
      </c>
      <c r="C5828" s="352">
        <v>208.55</v>
      </c>
      <c r="D5828" s="351">
        <f t="shared" si="93"/>
        <v>-0.63530646148465508</v>
      </c>
      <c r="E5828" s="353">
        <v>-2.0432127759511479E-2</v>
      </c>
    </row>
    <row r="5829" spans="2:5">
      <c r="B5829" s="375">
        <v>41396</v>
      </c>
      <c r="C5829" s="352">
        <v>571.85</v>
      </c>
      <c r="D5829" s="351">
        <f t="shared" si="93"/>
        <v>0.46122396831480766</v>
      </c>
      <c r="E5829" s="353">
        <v>-2.0469338814662442E-2</v>
      </c>
    </row>
    <row r="5830" spans="2:5">
      <c r="B5830" s="375">
        <v>40862</v>
      </c>
      <c r="C5830" s="352">
        <v>391.35</v>
      </c>
      <c r="D5830" s="351">
        <f t="shared" si="93"/>
        <v>-0.51188026192703462</v>
      </c>
      <c r="E5830" s="353">
        <v>-2.052308847453382E-2</v>
      </c>
    </row>
    <row r="5831" spans="2:5">
      <c r="B5831" s="375">
        <v>42685</v>
      </c>
      <c r="C5831" s="352">
        <v>801.75</v>
      </c>
      <c r="D5831" s="351">
        <f t="shared" si="93"/>
        <v>2.7351502445842071</v>
      </c>
      <c r="E5831" s="353">
        <v>-2.052409748946302E-2</v>
      </c>
    </row>
    <row r="5832" spans="2:5">
      <c r="B5832" s="375">
        <v>37200</v>
      </c>
      <c r="C5832" s="352">
        <v>214.65</v>
      </c>
      <c r="D5832" s="351">
        <f t="shared" si="93"/>
        <v>0.32581840642371834</v>
      </c>
      <c r="E5832" s="353">
        <v>-2.0533880903490759E-2</v>
      </c>
    </row>
    <row r="5833" spans="2:5">
      <c r="B5833" s="375">
        <v>38572</v>
      </c>
      <c r="C5833" s="352">
        <v>161.9</v>
      </c>
      <c r="D5833" s="351">
        <f t="shared" ref="D5833:D5896" si="94">(C5833-C5834)/C5834</f>
        <v>-0.31989077924805714</v>
      </c>
      <c r="E5833" s="353">
        <v>-2.0568663036902635E-2</v>
      </c>
    </row>
    <row r="5834" spans="2:5">
      <c r="B5834" s="375">
        <v>38859</v>
      </c>
      <c r="C5834" s="352">
        <v>238.05</v>
      </c>
      <c r="D5834" s="351">
        <f t="shared" si="94"/>
        <v>-0.80712202236266417</v>
      </c>
      <c r="E5834" s="353">
        <v>-2.057189878625797E-2</v>
      </c>
    </row>
    <row r="5835" spans="2:5">
      <c r="B5835" s="375">
        <v>43038</v>
      </c>
      <c r="C5835" s="352">
        <v>1234.2</v>
      </c>
      <c r="D5835" s="351">
        <f t="shared" si="94"/>
        <v>4.1922591501893143</v>
      </c>
      <c r="E5835" s="353">
        <v>-2.0592786573027055E-2</v>
      </c>
    </row>
    <row r="5836" spans="2:5">
      <c r="B5836" s="375">
        <v>38905</v>
      </c>
      <c r="C5836" s="352">
        <v>237.7</v>
      </c>
      <c r="D5836" s="351">
        <f t="shared" si="94"/>
        <v>-0.90242600878453272</v>
      </c>
      <c r="E5836" s="353">
        <v>-2.0601565718994644E-2</v>
      </c>
    </row>
    <row r="5837" spans="2:5">
      <c r="B5837" s="375">
        <v>43937</v>
      </c>
      <c r="C5837" s="352">
        <v>2436.1</v>
      </c>
      <c r="D5837" s="351">
        <f t="shared" si="94"/>
        <v>11.717828243278515</v>
      </c>
      <c r="E5837" s="353">
        <v>-2.0683001346706708E-2</v>
      </c>
    </row>
    <row r="5838" spans="2:5">
      <c r="B5838" s="375">
        <v>39240</v>
      </c>
      <c r="C5838" s="352">
        <v>191.55</v>
      </c>
      <c r="D5838" s="351">
        <f t="shared" si="94"/>
        <v>0.11011301072152999</v>
      </c>
      <c r="E5838" s="353">
        <v>-2.070552147239255E-2</v>
      </c>
    </row>
    <row r="5839" spans="2:5">
      <c r="B5839" s="375">
        <v>37529</v>
      </c>
      <c r="C5839" s="352">
        <v>172.55</v>
      </c>
      <c r="D5839" s="351">
        <f t="shared" si="94"/>
        <v>-0.88882445797493637</v>
      </c>
      <c r="E5839" s="353">
        <v>-2.0715096481271154E-2</v>
      </c>
    </row>
    <row r="5840" spans="2:5">
      <c r="B5840" s="375">
        <v>43396</v>
      </c>
      <c r="C5840" s="352">
        <v>1552.05</v>
      </c>
      <c r="D5840" s="351">
        <f t="shared" si="94"/>
        <v>0.6834427029665382</v>
      </c>
      <c r="E5840" s="353">
        <v>-2.0726859738784867E-2</v>
      </c>
    </row>
    <row r="5841" spans="2:5">
      <c r="B5841" s="375">
        <v>42569</v>
      </c>
      <c r="C5841" s="352">
        <v>921.95</v>
      </c>
      <c r="D5841" s="351">
        <f t="shared" si="94"/>
        <v>-0.63050317616175378</v>
      </c>
      <c r="E5841" s="353">
        <v>-2.0764737121614397E-2</v>
      </c>
    </row>
    <row r="5842" spans="2:5">
      <c r="B5842" s="375">
        <v>45219</v>
      </c>
      <c r="C5842" s="352">
        <v>2495.15</v>
      </c>
      <c r="D5842" s="351">
        <f t="shared" si="94"/>
        <v>8.8974613248710845</v>
      </c>
      <c r="E5842" s="353">
        <v>-2.0780189160550928E-2</v>
      </c>
    </row>
    <row r="5843" spans="2:5">
      <c r="B5843" s="375">
        <v>39808</v>
      </c>
      <c r="C5843" s="352">
        <v>252.1</v>
      </c>
      <c r="D5843" s="351">
        <f t="shared" si="94"/>
        <v>0.15087879479570865</v>
      </c>
      <c r="E5843" s="353">
        <v>-2.0780734123130685E-2</v>
      </c>
    </row>
    <row r="5844" spans="2:5">
      <c r="B5844" s="375">
        <v>39461</v>
      </c>
      <c r="C5844" s="352">
        <v>219.05</v>
      </c>
      <c r="D5844" s="351">
        <f t="shared" si="94"/>
        <v>5.6936067551266643E-2</v>
      </c>
      <c r="E5844" s="353">
        <v>-2.0786767992847462E-2</v>
      </c>
    </row>
    <row r="5845" spans="2:5">
      <c r="B5845" s="375">
        <v>37029</v>
      </c>
      <c r="C5845" s="352">
        <v>207.25</v>
      </c>
      <c r="D5845" s="351">
        <f t="shared" si="94"/>
        <v>0.14407949213359092</v>
      </c>
      <c r="E5845" s="353">
        <v>-2.0789038506969081E-2</v>
      </c>
    </row>
    <row r="5846" spans="2:5">
      <c r="B5846" s="375">
        <v>39154</v>
      </c>
      <c r="C5846" s="352">
        <v>181.15</v>
      </c>
      <c r="D5846" s="351">
        <f t="shared" si="94"/>
        <v>-0.91990892209744446</v>
      </c>
      <c r="E5846" s="353">
        <v>-2.0810810810810779E-2</v>
      </c>
    </row>
    <row r="5847" spans="2:5">
      <c r="B5847" s="375">
        <v>44581</v>
      </c>
      <c r="C5847" s="352">
        <v>2261.8000000000002</v>
      </c>
      <c r="D5847" s="351">
        <f t="shared" si="94"/>
        <v>1.8221348805290412</v>
      </c>
      <c r="E5847" s="353">
        <v>-2.082341226892935E-2</v>
      </c>
    </row>
    <row r="5848" spans="2:5">
      <c r="B5848" s="375">
        <v>42306</v>
      </c>
      <c r="C5848" s="352">
        <v>801.45</v>
      </c>
      <c r="D5848" s="351">
        <f t="shared" si="94"/>
        <v>0.45137631293009778</v>
      </c>
      <c r="E5848" s="353">
        <v>-2.0830788026878381E-2</v>
      </c>
    </row>
    <row r="5849" spans="2:5">
      <c r="B5849" s="375">
        <v>41208</v>
      </c>
      <c r="C5849" s="352">
        <v>552.20000000000005</v>
      </c>
      <c r="D5849" s="351">
        <f t="shared" si="94"/>
        <v>1.3275026343519496</v>
      </c>
      <c r="E5849" s="353">
        <v>-2.0835180423796434E-2</v>
      </c>
    </row>
    <row r="5850" spans="2:5">
      <c r="B5850" s="375">
        <v>40210</v>
      </c>
      <c r="C5850" s="352">
        <v>237.25</v>
      </c>
      <c r="D5850" s="351">
        <f t="shared" si="94"/>
        <v>-0.46140749148694665</v>
      </c>
      <c r="E5850" s="353">
        <v>-2.0841931489888613E-2</v>
      </c>
    </row>
    <row r="5851" spans="2:5">
      <c r="B5851" s="375">
        <v>41339</v>
      </c>
      <c r="C5851" s="352">
        <v>440.5</v>
      </c>
      <c r="D5851" s="351">
        <f t="shared" si="94"/>
        <v>-0.79339618216781571</v>
      </c>
      <c r="E5851" s="353">
        <v>-2.0893531895976834E-2</v>
      </c>
    </row>
    <row r="5852" spans="2:5">
      <c r="B5852" s="375">
        <v>44153</v>
      </c>
      <c r="C5852" s="352">
        <v>2132.1</v>
      </c>
      <c r="D5852" s="351">
        <f t="shared" si="94"/>
        <v>9.111927910837089</v>
      </c>
      <c r="E5852" s="353">
        <v>-2.0894562821454812E-2</v>
      </c>
    </row>
    <row r="5853" spans="2:5">
      <c r="B5853" s="375">
        <v>39199</v>
      </c>
      <c r="C5853" s="352">
        <v>210.85</v>
      </c>
      <c r="D5853" s="351">
        <f t="shared" si="94"/>
        <v>0.23304093567251458</v>
      </c>
      <c r="E5853" s="353">
        <v>-2.0896215463199443E-2</v>
      </c>
    </row>
    <row r="5854" spans="2:5">
      <c r="B5854" s="375">
        <v>38616</v>
      </c>
      <c r="C5854" s="352">
        <v>171</v>
      </c>
      <c r="D5854" s="351">
        <f t="shared" si="94"/>
        <v>-0.92765579388247243</v>
      </c>
      <c r="E5854" s="353">
        <v>-2.0898940738620128E-2</v>
      </c>
    </row>
    <row r="5855" spans="2:5">
      <c r="B5855" s="375">
        <v>44575</v>
      </c>
      <c r="C5855" s="352">
        <v>2363.6999999999998</v>
      </c>
      <c r="D5855" s="351">
        <f t="shared" si="94"/>
        <v>-8.9308176100629695E-3</v>
      </c>
      <c r="E5855" s="353">
        <v>-2.0917902410736478E-2</v>
      </c>
    </row>
    <row r="5856" spans="2:5">
      <c r="B5856" s="375">
        <v>43938</v>
      </c>
      <c r="C5856" s="352">
        <v>2385</v>
      </c>
      <c r="D5856" s="351">
        <f t="shared" si="94"/>
        <v>9.9028571428571421</v>
      </c>
      <c r="E5856" s="353">
        <v>-2.0976150404334763E-2</v>
      </c>
    </row>
    <row r="5857" spans="2:5">
      <c r="B5857" s="375">
        <v>37098</v>
      </c>
      <c r="C5857" s="352">
        <v>218.75</v>
      </c>
      <c r="D5857" s="351">
        <f t="shared" si="94"/>
        <v>-5.7721300883049775E-2</v>
      </c>
      <c r="E5857" s="353">
        <v>-2.1033788319534522E-2</v>
      </c>
    </row>
    <row r="5858" spans="2:5">
      <c r="B5858" s="375">
        <v>39007</v>
      </c>
      <c r="C5858" s="352">
        <v>232.15</v>
      </c>
      <c r="D5858" s="351">
        <f t="shared" si="94"/>
        <v>-0.90898398447454565</v>
      </c>
      <c r="E5858" s="353">
        <v>-2.1083702298123549E-2</v>
      </c>
    </row>
    <row r="5859" spans="2:5">
      <c r="B5859" s="375">
        <v>44845</v>
      </c>
      <c r="C5859" s="352">
        <v>2550.65</v>
      </c>
      <c r="D5859" s="351">
        <f t="shared" si="94"/>
        <v>10.466172173522141</v>
      </c>
      <c r="E5859" s="353">
        <v>-2.1089192508443284E-2</v>
      </c>
    </row>
    <row r="5860" spans="2:5">
      <c r="B5860" s="375">
        <v>37348</v>
      </c>
      <c r="C5860" s="352">
        <v>222.45</v>
      </c>
      <c r="D5860" s="351">
        <f t="shared" si="94"/>
        <v>0.18545163868904865</v>
      </c>
      <c r="E5860" s="353">
        <v>-2.1122112211221171E-2</v>
      </c>
    </row>
    <row r="5861" spans="2:5">
      <c r="B5861" s="375">
        <v>38685</v>
      </c>
      <c r="C5861" s="352">
        <v>187.65</v>
      </c>
      <c r="D5861" s="351">
        <f t="shared" si="94"/>
        <v>-0.89298850902455018</v>
      </c>
      <c r="E5861" s="353">
        <v>-2.1126760563380195E-2</v>
      </c>
    </row>
    <row r="5862" spans="2:5">
      <c r="B5862" s="375">
        <v>43654</v>
      </c>
      <c r="C5862" s="352">
        <v>1753.55</v>
      </c>
      <c r="D5862" s="351">
        <f t="shared" si="94"/>
        <v>7.9307359307359313</v>
      </c>
      <c r="E5862" s="353">
        <v>-2.1128726135983104E-2</v>
      </c>
    </row>
    <row r="5863" spans="2:5">
      <c r="B5863" s="375">
        <v>39310</v>
      </c>
      <c r="C5863" s="352">
        <v>196.35</v>
      </c>
      <c r="D5863" s="351">
        <f t="shared" si="94"/>
        <v>-0.17413249211356469</v>
      </c>
      <c r="E5863" s="353">
        <v>-2.1186440677966101E-2</v>
      </c>
    </row>
    <row r="5864" spans="2:5">
      <c r="B5864" s="375">
        <v>39583</v>
      </c>
      <c r="C5864" s="352">
        <v>237.75</v>
      </c>
      <c r="D5864" s="351">
        <f t="shared" si="94"/>
        <v>6.2807331247206138E-2</v>
      </c>
      <c r="E5864" s="353">
        <v>-2.1202140798682607E-2</v>
      </c>
    </row>
    <row r="5865" spans="2:5">
      <c r="B5865" s="375">
        <v>39458</v>
      </c>
      <c r="C5865" s="352">
        <v>223.7</v>
      </c>
      <c r="D5865" s="351">
        <f t="shared" si="94"/>
        <v>-0.83024094099791312</v>
      </c>
      <c r="E5865" s="353">
        <v>-2.1220739444323004E-2</v>
      </c>
    </row>
    <row r="5866" spans="2:5">
      <c r="B5866" s="375">
        <v>43159</v>
      </c>
      <c r="C5866" s="352">
        <v>1317.75</v>
      </c>
      <c r="D5866" s="351">
        <f t="shared" si="94"/>
        <v>-0.41630492558469168</v>
      </c>
      <c r="E5866" s="353">
        <v>-2.1242618932669745E-2</v>
      </c>
    </row>
    <row r="5867" spans="2:5">
      <c r="B5867" s="375">
        <v>44599</v>
      </c>
      <c r="C5867" s="352">
        <v>2257.6</v>
      </c>
      <c r="D5867" s="351">
        <f t="shared" si="94"/>
        <v>8.802865827181936</v>
      </c>
      <c r="E5867" s="353">
        <v>-2.1243388537240962E-2</v>
      </c>
    </row>
    <row r="5868" spans="2:5">
      <c r="B5868" s="375">
        <v>39603</v>
      </c>
      <c r="C5868" s="352">
        <v>230.3</v>
      </c>
      <c r="D5868" s="351">
        <f t="shared" si="94"/>
        <v>-0.61355818441144394</v>
      </c>
      <c r="E5868" s="353">
        <v>-2.1249468763280918E-2</v>
      </c>
    </row>
    <row r="5869" spans="2:5">
      <c r="B5869" s="375">
        <v>41583</v>
      </c>
      <c r="C5869" s="352">
        <v>595.95000000000005</v>
      </c>
      <c r="D5869" s="351">
        <f t="shared" si="94"/>
        <v>2.3793162686823608E-2</v>
      </c>
      <c r="E5869" s="353">
        <v>-2.1267860075545954E-2</v>
      </c>
    </row>
    <row r="5870" spans="2:5">
      <c r="B5870" s="375">
        <v>41610</v>
      </c>
      <c r="C5870" s="352">
        <v>582.1</v>
      </c>
      <c r="D5870" s="351">
        <f t="shared" si="94"/>
        <v>-0.67050632553137302</v>
      </c>
      <c r="E5870" s="353">
        <v>-2.126944094157205E-2</v>
      </c>
    </row>
    <row r="5871" spans="2:5">
      <c r="B5871" s="375">
        <v>43637</v>
      </c>
      <c r="C5871" s="352">
        <v>1766.65</v>
      </c>
      <c r="D5871" s="351">
        <f t="shared" si="94"/>
        <v>-4.0828514808480508E-2</v>
      </c>
      <c r="E5871" s="353">
        <v>-2.1273648929392461E-2</v>
      </c>
    </row>
    <row r="5872" spans="2:5">
      <c r="B5872" s="375">
        <v>43711</v>
      </c>
      <c r="C5872" s="352">
        <v>1841.85</v>
      </c>
      <c r="D5872" s="351">
        <f t="shared" si="94"/>
        <v>2.0926874317857442</v>
      </c>
      <c r="E5872" s="353">
        <v>-2.1281683405069439E-2</v>
      </c>
    </row>
    <row r="5873" spans="2:5">
      <c r="B5873" s="375">
        <v>41513</v>
      </c>
      <c r="C5873" s="352">
        <v>595.54999999999995</v>
      </c>
      <c r="D5873" s="351">
        <f t="shared" si="94"/>
        <v>1.8495215311004782</v>
      </c>
      <c r="E5873" s="353">
        <v>-2.1281840591618809E-2</v>
      </c>
    </row>
    <row r="5874" spans="2:5">
      <c r="B5874" s="375">
        <v>37007</v>
      </c>
      <c r="C5874" s="352">
        <v>209</v>
      </c>
      <c r="D5874" s="351">
        <f t="shared" si="94"/>
        <v>4.6046046046045987E-2</v>
      </c>
      <c r="E5874" s="353">
        <v>-2.1306485600561982E-2</v>
      </c>
    </row>
    <row r="5875" spans="2:5">
      <c r="B5875" s="375">
        <v>36909</v>
      </c>
      <c r="C5875" s="352">
        <v>199.8</v>
      </c>
      <c r="D5875" s="351">
        <f t="shared" si="94"/>
        <v>-0.11199999999999995</v>
      </c>
      <c r="E5875" s="353">
        <v>-2.1307861866274768E-2</v>
      </c>
    </row>
    <row r="5876" spans="2:5">
      <c r="B5876" s="375">
        <v>40275</v>
      </c>
      <c r="C5876" s="352">
        <v>225</v>
      </c>
      <c r="D5876" s="351">
        <f t="shared" si="94"/>
        <v>0.19712689545091788</v>
      </c>
      <c r="E5876" s="353">
        <v>-2.1313614615050047E-2</v>
      </c>
    </row>
    <row r="5877" spans="2:5">
      <c r="B5877" s="375">
        <v>37453</v>
      </c>
      <c r="C5877" s="352">
        <v>187.95</v>
      </c>
      <c r="D5877" s="351">
        <f t="shared" si="94"/>
        <v>-0.91898881489623074</v>
      </c>
      <c r="E5877" s="353">
        <v>-2.1348607133559086E-2</v>
      </c>
    </row>
    <row r="5878" spans="2:5">
      <c r="B5878" s="375">
        <v>44180</v>
      </c>
      <c r="C5878" s="352">
        <v>2320.0500000000002</v>
      </c>
      <c r="D5878" s="351">
        <f t="shared" si="94"/>
        <v>-0.14011711945443081</v>
      </c>
      <c r="E5878" s="353">
        <v>-2.138563745650103E-2</v>
      </c>
    </row>
    <row r="5879" spans="2:5">
      <c r="B5879" s="375">
        <v>45114</v>
      </c>
      <c r="C5879" s="352">
        <v>2698.1</v>
      </c>
      <c r="D5879" s="351">
        <f t="shared" si="94"/>
        <v>3.8418124719605204</v>
      </c>
      <c r="E5879" s="353">
        <v>-2.1399296362119621E-2</v>
      </c>
    </row>
    <row r="5880" spans="2:5">
      <c r="B5880" s="375">
        <v>41683</v>
      </c>
      <c r="C5880" s="352">
        <v>557.25</v>
      </c>
      <c r="D5880" s="351">
        <f t="shared" si="94"/>
        <v>1.9406332453825859</v>
      </c>
      <c r="E5880" s="353">
        <v>-2.1424181227500297E-2</v>
      </c>
    </row>
    <row r="5881" spans="2:5">
      <c r="B5881" s="375">
        <v>38023</v>
      </c>
      <c r="C5881" s="352">
        <v>189.5</v>
      </c>
      <c r="D5881" s="351">
        <f t="shared" si="94"/>
        <v>-0.58213891951488428</v>
      </c>
      <c r="E5881" s="353">
        <v>-2.1430415698425024E-2</v>
      </c>
    </row>
    <row r="5882" spans="2:5">
      <c r="B5882" s="375">
        <v>41352</v>
      </c>
      <c r="C5882" s="352">
        <v>453.5</v>
      </c>
      <c r="D5882" s="351">
        <f t="shared" si="94"/>
        <v>0.73223834988540859</v>
      </c>
      <c r="E5882" s="353">
        <v>-2.1469414176286523E-2</v>
      </c>
    </row>
    <row r="5883" spans="2:5">
      <c r="B5883" s="375">
        <v>36727</v>
      </c>
      <c r="C5883" s="352">
        <v>261.8</v>
      </c>
      <c r="D5883" s="351">
        <f t="shared" si="94"/>
        <v>0.38555173326276809</v>
      </c>
      <c r="E5883" s="353">
        <v>-2.1491310035507381E-2</v>
      </c>
    </row>
    <row r="5884" spans="2:5">
      <c r="B5884" s="375">
        <v>38712</v>
      </c>
      <c r="C5884" s="352">
        <v>188.95</v>
      </c>
      <c r="D5884" s="351">
        <f t="shared" si="94"/>
        <v>-0.3077486719179337</v>
      </c>
      <c r="E5884" s="353">
        <v>-2.1491455204557253E-2</v>
      </c>
    </row>
    <row r="5885" spans="2:5">
      <c r="B5885" s="375">
        <v>40578</v>
      </c>
      <c r="C5885" s="352">
        <v>272.95</v>
      </c>
      <c r="D5885" s="351">
        <f t="shared" si="94"/>
        <v>-9.6042391124358348E-2</v>
      </c>
      <c r="E5885" s="353">
        <v>-2.1509231044990144E-2</v>
      </c>
    </row>
    <row r="5886" spans="2:5">
      <c r="B5886" s="375">
        <v>40690</v>
      </c>
      <c r="C5886" s="352">
        <v>301.95</v>
      </c>
      <c r="D5886" s="351">
        <f t="shared" si="94"/>
        <v>0.68451882845188283</v>
      </c>
      <c r="E5886" s="353">
        <v>-2.1548930654569129E-2</v>
      </c>
    </row>
    <row r="5887" spans="2:5">
      <c r="B5887" s="375">
        <v>37944</v>
      </c>
      <c r="C5887" s="352">
        <v>179.25</v>
      </c>
      <c r="D5887" s="351">
        <f t="shared" si="94"/>
        <v>-0.16686033000232398</v>
      </c>
      <c r="E5887" s="353">
        <v>-2.1561135371178979E-2</v>
      </c>
    </row>
    <row r="5888" spans="2:5">
      <c r="B5888" s="375">
        <v>37139</v>
      </c>
      <c r="C5888" s="352">
        <v>215.15</v>
      </c>
      <c r="D5888" s="351">
        <f t="shared" si="94"/>
        <v>0.16015098409274747</v>
      </c>
      <c r="E5888" s="353">
        <v>-2.1600727603456115E-2</v>
      </c>
    </row>
    <row r="5889" spans="2:5">
      <c r="B5889" s="375">
        <v>39140</v>
      </c>
      <c r="C5889" s="352">
        <v>185.45</v>
      </c>
      <c r="D5889" s="351">
        <f t="shared" si="94"/>
        <v>9.8637440758293699E-2</v>
      </c>
      <c r="E5889" s="353">
        <v>-2.1630176734370996E-2</v>
      </c>
    </row>
    <row r="5890" spans="2:5">
      <c r="B5890" s="375">
        <v>37530</v>
      </c>
      <c r="C5890" s="352">
        <v>168.8</v>
      </c>
      <c r="D5890" s="351">
        <f t="shared" si="94"/>
        <v>-0.10711451996826236</v>
      </c>
      <c r="E5890" s="353">
        <v>-2.1732831063459867E-2</v>
      </c>
    </row>
    <row r="5891" spans="2:5">
      <c r="B5891" s="375">
        <v>38727</v>
      </c>
      <c r="C5891" s="352">
        <v>189.05</v>
      </c>
      <c r="D5891" s="351">
        <f t="shared" si="94"/>
        <v>-0.92043015278420803</v>
      </c>
      <c r="E5891" s="353">
        <v>-2.1733505821474715E-2</v>
      </c>
    </row>
    <row r="5892" spans="2:5">
      <c r="B5892" s="375">
        <v>44208</v>
      </c>
      <c r="C5892" s="352">
        <v>2375.9</v>
      </c>
      <c r="D5892" s="351">
        <f t="shared" si="94"/>
        <v>10.089381563593932</v>
      </c>
      <c r="E5892" s="353">
        <v>-2.1901115639537203E-2</v>
      </c>
    </row>
    <row r="5893" spans="2:5">
      <c r="B5893" s="375">
        <v>36990</v>
      </c>
      <c r="C5893" s="352">
        <v>214.25</v>
      </c>
      <c r="D5893" s="351">
        <f t="shared" si="94"/>
        <v>-0.24850929498421612</v>
      </c>
      <c r="E5893" s="353">
        <v>-2.1912805295594664E-2</v>
      </c>
    </row>
    <row r="5894" spans="2:5">
      <c r="B5894" s="375">
        <v>40028</v>
      </c>
      <c r="C5894" s="352">
        <v>285.10000000000002</v>
      </c>
      <c r="D5894" s="351">
        <f t="shared" si="94"/>
        <v>-0.67756163763854327</v>
      </c>
      <c r="E5894" s="353">
        <v>-2.1955403087478481E-2</v>
      </c>
    </row>
    <row r="5895" spans="2:5">
      <c r="B5895" s="375">
        <v>42482</v>
      </c>
      <c r="C5895" s="352">
        <v>884.2</v>
      </c>
      <c r="D5895" s="351">
        <f t="shared" si="94"/>
        <v>2.1550401427297059</v>
      </c>
      <c r="E5895" s="353">
        <v>-2.1956750179746597E-2</v>
      </c>
    </row>
    <row r="5896" spans="2:5">
      <c r="B5896" s="375">
        <v>40106</v>
      </c>
      <c r="C5896" s="352">
        <v>280.25</v>
      </c>
      <c r="D5896" s="351">
        <f t="shared" si="94"/>
        <v>-0.45902905124987931</v>
      </c>
      <c r="E5896" s="353">
        <v>-2.1985691851334883E-2</v>
      </c>
    </row>
    <row r="5897" spans="2:5">
      <c r="B5897" s="375">
        <v>41176</v>
      </c>
      <c r="C5897" s="352">
        <v>518.04999999999995</v>
      </c>
      <c r="D5897" s="351">
        <f t="shared" ref="D5897:D5960" si="95">(C5897-C5898)/C5898</f>
        <v>1.7172829792814055</v>
      </c>
      <c r="E5897" s="353">
        <v>-2.199358127241852E-2</v>
      </c>
    </row>
    <row r="5898" spans="2:5">
      <c r="B5898" s="375">
        <v>37873</v>
      </c>
      <c r="C5898" s="352">
        <v>190.65</v>
      </c>
      <c r="D5898" s="351">
        <f t="shared" si="95"/>
        <v>-0.8607733596231788</v>
      </c>
      <c r="E5898" s="353">
        <v>-2.2056937676327177E-2</v>
      </c>
    </row>
    <row r="5899" spans="2:5">
      <c r="B5899" s="375">
        <v>43131</v>
      </c>
      <c r="C5899" s="352">
        <v>1369.35</v>
      </c>
      <c r="D5899" s="351">
        <f t="shared" si="95"/>
        <v>5.6554070473876061</v>
      </c>
      <c r="E5899" s="353">
        <v>-2.2067487948580676E-2</v>
      </c>
    </row>
    <row r="5900" spans="2:5">
      <c r="B5900" s="375">
        <v>39374</v>
      </c>
      <c r="C5900" s="352">
        <v>205.75</v>
      </c>
      <c r="D5900" s="351">
        <f t="shared" si="95"/>
        <v>0.11366711772665765</v>
      </c>
      <c r="E5900" s="353">
        <v>-2.210076045627379E-2</v>
      </c>
    </row>
    <row r="5901" spans="2:5">
      <c r="B5901" s="375">
        <v>37876</v>
      </c>
      <c r="C5901" s="352">
        <v>184.75</v>
      </c>
      <c r="D5901" s="351">
        <f t="shared" si="95"/>
        <v>0.12207713331308834</v>
      </c>
      <c r="E5901" s="353">
        <v>-2.2228102672664667E-2</v>
      </c>
    </row>
    <row r="5902" spans="2:5">
      <c r="B5902" s="375">
        <v>38385</v>
      </c>
      <c r="C5902" s="352">
        <v>164.65</v>
      </c>
      <c r="D5902" s="351">
        <f t="shared" si="95"/>
        <v>-2.3428232502965534E-2</v>
      </c>
      <c r="E5902" s="353">
        <v>-2.2268408551068881E-2</v>
      </c>
    </row>
    <row r="5903" spans="2:5">
      <c r="B5903" s="375">
        <v>38666</v>
      </c>
      <c r="C5903" s="352">
        <v>168.6</v>
      </c>
      <c r="D5903" s="351">
        <f t="shared" si="95"/>
        <v>-0.92836962294211367</v>
      </c>
      <c r="E5903" s="353">
        <v>-2.2325311684546215E-2</v>
      </c>
    </row>
    <row r="5904" spans="2:5">
      <c r="B5904" s="375">
        <v>44316</v>
      </c>
      <c r="C5904" s="352">
        <v>2353.75</v>
      </c>
      <c r="D5904" s="351">
        <f t="shared" si="95"/>
        <v>0.38586316533207715</v>
      </c>
      <c r="E5904" s="353">
        <v>-2.2366672204685127E-2</v>
      </c>
    </row>
    <row r="5905" spans="2:5">
      <c r="B5905" s="375">
        <v>43539</v>
      </c>
      <c r="C5905" s="352">
        <v>1698.4</v>
      </c>
      <c r="D5905" s="351">
        <f t="shared" si="95"/>
        <v>8.3756555340877714</v>
      </c>
      <c r="E5905" s="353">
        <v>-2.2391066597593889E-2</v>
      </c>
    </row>
    <row r="5906" spans="2:5">
      <c r="B5906" s="375">
        <v>38625</v>
      </c>
      <c r="C5906" s="352">
        <v>181.15</v>
      </c>
      <c r="D5906" s="351">
        <f t="shared" si="95"/>
        <v>-0.86331912325046212</v>
      </c>
      <c r="E5906" s="353">
        <v>-2.2396114409066407E-2</v>
      </c>
    </row>
    <row r="5907" spans="2:5">
      <c r="B5907" s="375">
        <v>43137</v>
      </c>
      <c r="C5907" s="352">
        <v>1325.35</v>
      </c>
      <c r="D5907" s="351">
        <f t="shared" si="95"/>
        <v>5.6102244389027422</v>
      </c>
      <c r="E5907" s="353">
        <v>-2.2423013092384356E-2</v>
      </c>
    </row>
    <row r="5908" spans="2:5">
      <c r="B5908" s="375">
        <v>37148</v>
      </c>
      <c r="C5908" s="352">
        <v>200.5</v>
      </c>
      <c r="D5908" s="351">
        <f t="shared" si="95"/>
        <v>-0.93006871054375506</v>
      </c>
      <c r="E5908" s="353">
        <v>-2.2428083861530935E-2</v>
      </c>
    </row>
    <row r="5909" spans="2:5">
      <c r="B5909" s="375">
        <v>45551</v>
      </c>
      <c r="C5909" s="352">
        <v>2867.1</v>
      </c>
      <c r="D5909" s="351">
        <f t="shared" si="95"/>
        <v>13.975711674066337</v>
      </c>
      <c r="E5909" s="353">
        <v>-2.2451797678105633E-2</v>
      </c>
    </row>
    <row r="5910" spans="2:5">
      <c r="B5910" s="375">
        <v>39135</v>
      </c>
      <c r="C5910" s="352">
        <v>191.45</v>
      </c>
      <c r="D5910" s="351">
        <f t="shared" si="95"/>
        <v>-0.18497232865048963</v>
      </c>
      <c r="E5910" s="353">
        <v>-2.2466173091651803E-2</v>
      </c>
    </row>
    <row r="5911" spans="2:5">
      <c r="B5911" s="375">
        <v>38958</v>
      </c>
      <c r="C5911" s="352">
        <v>234.9</v>
      </c>
      <c r="D5911" s="351">
        <f t="shared" si="95"/>
        <v>-0.62467044819046103</v>
      </c>
      <c r="E5911" s="353">
        <v>-2.2471910112359574E-2</v>
      </c>
    </row>
    <row r="5912" spans="2:5">
      <c r="B5912" s="375">
        <v>41801</v>
      </c>
      <c r="C5912" s="352">
        <v>625.85</v>
      </c>
      <c r="D5912" s="351">
        <f t="shared" si="95"/>
        <v>0.4125945152917278</v>
      </c>
      <c r="E5912" s="353">
        <v>-2.2491214369386923E-2</v>
      </c>
    </row>
    <row r="5913" spans="2:5">
      <c r="B5913" s="375">
        <v>41333</v>
      </c>
      <c r="C5913" s="352">
        <v>443.05</v>
      </c>
      <c r="D5913" s="351">
        <f t="shared" si="95"/>
        <v>-0.73046387832699622</v>
      </c>
      <c r="E5913" s="353">
        <v>-2.250413678985105E-2</v>
      </c>
    </row>
    <row r="5914" spans="2:5">
      <c r="B5914" s="375">
        <v>43299</v>
      </c>
      <c r="C5914" s="352">
        <v>1643.75</v>
      </c>
      <c r="D5914" s="351">
        <f t="shared" si="95"/>
        <v>10.682658137882019</v>
      </c>
      <c r="E5914" s="353">
        <v>-2.256645061544868E-2</v>
      </c>
    </row>
    <row r="5915" spans="2:5">
      <c r="B5915" s="375">
        <v>37734</v>
      </c>
      <c r="C5915" s="352">
        <v>140.69999999999999</v>
      </c>
      <c r="D5915" s="351">
        <f t="shared" si="95"/>
        <v>-9.6339113680154145E-2</v>
      </c>
      <c r="E5915" s="353">
        <v>-2.2577283779089963E-2</v>
      </c>
    </row>
    <row r="5916" spans="2:5">
      <c r="B5916" s="375">
        <v>37697</v>
      </c>
      <c r="C5916" s="352">
        <v>155.69999999999999</v>
      </c>
      <c r="D5916" s="351">
        <f t="shared" si="95"/>
        <v>-6.4583959146890968E-2</v>
      </c>
      <c r="E5916" s="353">
        <v>-2.2598870056497317E-2</v>
      </c>
    </row>
    <row r="5917" spans="2:5">
      <c r="B5917" s="375">
        <v>37788</v>
      </c>
      <c r="C5917" s="352">
        <v>166.45</v>
      </c>
      <c r="D5917" s="351">
        <f t="shared" si="95"/>
        <v>8.5071707953063777E-2</v>
      </c>
      <c r="E5917" s="353">
        <v>-2.2607163828538005E-2</v>
      </c>
    </row>
    <row r="5918" spans="2:5">
      <c r="B5918" s="375">
        <v>37707</v>
      </c>
      <c r="C5918" s="352">
        <v>153.4</v>
      </c>
      <c r="D5918" s="351">
        <f t="shared" si="95"/>
        <v>-0.1739364566505115</v>
      </c>
      <c r="E5918" s="353">
        <v>-2.2618668365721462E-2</v>
      </c>
    </row>
    <row r="5919" spans="2:5">
      <c r="B5919" s="375">
        <v>39213</v>
      </c>
      <c r="C5919" s="352">
        <v>185.7</v>
      </c>
      <c r="D5919" s="351">
        <f t="shared" si="95"/>
        <v>-0.80031184472283456</v>
      </c>
      <c r="E5919" s="353">
        <v>-2.2631578947368482E-2</v>
      </c>
    </row>
    <row r="5920" spans="2:5">
      <c r="B5920" s="375">
        <v>42622</v>
      </c>
      <c r="C5920" s="352">
        <v>929.95</v>
      </c>
      <c r="D5920" s="351">
        <f t="shared" si="95"/>
        <v>3.3223332558679992</v>
      </c>
      <c r="E5920" s="353">
        <v>-2.2699805580368777E-2</v>
      </c>
    </row>
    <row r="5921" spans="2:5">
      <c r="B5921" s="375">
        <v>37265</v>
      </c>
      <c r="C5921" s="352">
        <v>215.15</v>
      </c>
      <c r="D5921" s="351">
        <f t="shared" si="95"/>
        <v>-0.23529411764705888</v>
      </c>
      <c r="E5921" s="353">
        <v>-2.2711787417669771E-2</v>
      </c>
    </row>
    <row r="5922" spans="2:5">
      <c r="B5922" s="375">
        <v>40609</v>
      </c>
      <c r="C5922" s="352">
        <v>281.35000000000002</v>
      </c>
      <c r="D5922" s="351">
        <f t="shared" si="95"/>
        <v>0.21770179614801996</v>
      </c>
      <c r="E5922" s="353">
        <v>-2.2750955192775112E-2</v>
      </c>
    </row>
    <row r="5923" spans="2:5">
      <c r="B5923" s="375">
        <v>40213</v>
      </c>
      <c r="C5923" s="352">
        <v>231.05</v>
      </c>
      <c r="D5923" s="351">
        <f t="shared" si="95"/>
        <v>-7.6354187487507469E-2</v>
      </c>
      <c r="E5923" s="353">
        <v>-2.2837809262000328E-2</v>
      </c>
    </row>
    <row r="5924" spans="2:5">
      <c r="B5924" s="375">
        <v>36746</v>
      </c>
      <c r="C5924" s="352">
        <v>250.15</v>
      </c>
      <c r="D5924" s="351">
        <f t="shared" si="95"/>
        <v>-0.68774185494944451</v>
      </c>
      <c r="E5924" s="353">
        <v>-2.2851562499999978E-2</v>
      </c>
    </row>
    <row r="5925" spans="2:5">
      <c r="B5925" s="375">
        <v>42255</v>
      </c>
      <c r="C5925" s="352">
        <v>801.1</v>
      </c>
      <c r="D5925" s="351">
        <f t="shared" si="95"/>
        <v>2.1280749707145645</v>
      </c>
      <c r="E5925" s="353">
        <v>-2.2870037201927183E-2</v>
      </c>
    </row>
    <row r="5926" spans="2:5">
      <c r="B5926" s="375">
        <v>40067</v>
      </c>
      <c r="C5926" s="352">
        <v>256.10000000000002</v>
      </c>
      <c r="D5926" s="351">
        <f t="shared" si="95"/>
        <v>0.57988895743368307</v>
      </c>
      <c r="E5926" s="353">
        <v>-2.2892025944296068E-2</v>
      </c>
    </row>
    <row r="5927" spans="2:5">
      <c r="B5927" s="375">
        <v>38390</v>
      </c>
      <c r="C5927" s="352">
        <v>162.1</v>
      </c>
      <c r="D5927" s="351">
        <f t="shared" si="95"/>
        <v>-0.8047928709055876</v>
      </c>
      <c r="E5927" s="353">
        <v>-2.2905364677516644E-2</v>
      </c>
    </row>
    <row r="5928" spans="2:5">
      <c r="B5928" s="375">
        <v>42429</v>
      </c>
      <c r="C5928" s="352">
        <v>830.4</v>
      </c>
      <c r="D5928" s="351">
        <f t="shared" si="95"/>
        <v>1.9800825408218197</v>
      </c>
      <c r="E5928" s="353">
        <v>-2.2943875750088247E-2</v>
      </c>
    </row>
    <row r="5929" spans="2:5">
      <c r="B5929" s="375">
        <v>40148</v>
      </c>
      <c r="C5929" s="352">
        <v>278.64999999999998</v>
      </c>
      <c r="D5929" s="351">
        <f t="shared" si="95"/>
        <v>-0.66915998812704069</v>
      </c>
      <c r="E5929" s="353">
        <v>-2.2966339410939732E-2</v>
      </c>
    </row>
    <row r="5930" spans="2:5">
      <c r="B5930" s="375">
        <v>42657</v>
      </c>
      <c r="C5930" s="352">
        <v>842.25</v>
      </c>
      <c r="D5930" s="351">
        <f t="shared" si="95"/>
        <v>-2.8042236454907339E-2</v>
      </c>
      <c r="E5930" s="353">
        <v>-2.2968505307116704E-2</v>
      </c>
    </row>
    <row r="5931" spans="2:5">
      <c r="B5931" s="375">
        <v>42229</v>
      </c>
      <c r="C5931" s="352">
        <v>866.55</v>
      </c>
      <c r="D5931" s="351">
        <f t="shared" si="95"/>
        <v>2.1677938219703892</v>
      </c>
      <c r="E5931" s="353">
        <v>-2.3000169118890683E-2</v>
      </c>
    </row>
    <row r="5932" spans="2:5">
      <c r="B5932" s="375">
        <v>38819</v>
      </c>
      <c r="C5932" s="352">
        <v>273.55</v>
      </c>
      <c r="D5932" s="351">
        <f t="shared" si="95"/>
        <v>-0.55342421026854949</v>
      </c>
      <c r="E5932" s="353">
        <v>-2.3035714285714246E-2</v>
      </c>
    </row>
    <row r="5933" spans="2:5">
      <c r="B5933" s="375">
        <v>41486</v>
      </c>
      <c r="C5933" s="352">
        <v>612.54999999999995</v>
      </c>
      <c r="D5933" s="351">
        <f t="shared" si="95"/>
        <v>1.6517316017316015</v>
      </c>
      <c r="E5933" s="353">
        <v>-2.3046251993620488E-2</v>
      </c>
    </row>
    <row r="5934" spans="2:5">
      <c r="B5934" s="375">
        <v>39905</v>
      </c>
      <c r="C5934" s="352">
        <v>231</v>
      </c>
      <c r="D5934" s="351">
        <f t="shared" si="95"/>
        <v>1.8743109151047408E-2</v>
      </c>
      <c r="E5934" s="353">
        <v>-2.3049270458870751E-2</v>
      </c>
    </row>
    <row r="5935" spans="2:5">
      <c r="B5935" s="375">
        <v>39612</v>
      </c>
      <c r="C5935" s="352">
        <v>226.75</v>
      </c>
      <c r="D5935" s="351">
        <f t="shared" si="95"/>
        <v>-0.8650859760813947</v>
      </c>
      <c r="E5935" s="353">
        <v>-2.3050409306333453E-2</v>
      </c>
    </row>
    <row r="5936" spans="2:5">
      <c r="B5936" s="375">
        <v>43668</v>
      </c>
      <c r="C5936" s="352">
        <v>1680.7</v>
      </c>
      <c r="D5936" s="351">
        <f t="shared" si="95"/>
        <v>5.9150380580127546</v>
      </c>
      <c r="E5936" s="353">
        <v>-2.3076028830504559E-2</v>
      </c>
    </row>
    <row r="5937" spans="2:5">
      <c r="B5937" s="375">
        <v>39706</v>
      </c>
      <c r="C5937" s="352">
        <v>243.05</v>
      </c>
      <c r="D5937" s="351">
        <f t="shared" si="95"/>
        <v>-0.73001943904470989</v>
      </c>
      <c r="E5937" s="353">
        <v>-2.3110932475884242E-2</v>
      </c>
    </row>
    <row r="5938" spans="2:5">
      <c r="B5938" s="375">
        <v>42195</v>
      </c>
      <c r="C5938" s="352">
        <v>900.25</v>
      </c>
      <c r="D5938" s="351">
        <f t="shared" si="95"/>
        <v>3.1765251681744373</v>
      </c>
      <c r="E5938" s="353">
        <v>-2.3113233139818737E-2</v>
      </c>
    </row>
    <row r="5939" spans="2:5">
      <c r="B5939" s="375">
        <v>37188</v>
      </c>
      <c r="C5939" s="352">
        <v>215.55</v>
      </c>
      <c r="D5939" s="351">
        <f t="shared" si="95"/>
        <v>-0.75106825268506749</v>
      </c>
      <c r="E5939" s="353">
        <v>-2.3113528212100585E-2</v>
      </c>
    </row>
    <row r="5940" spans="2:5">
      <c r="B5940" s="375">
        <v>42089</v>
      </c>
      <c r="C5940" s="352">
        <v>865.9</v>
      </c>
      <c r="D5940" s="351">
        <f t="shared" si="95"/>
        <v>-1.2037195504592467E-2</v>
      </c>
      <c r="E5940" s="353">
        <v>-2.312725631768953E-2</v>
      </c>
    </row>
    <row r="5941" spans="2:5">
      <c r="B5941" s="375">
        <v>42530</v>
      </c>
      <c r="C5941" s="352">
        <v>876.45</v>
      </c>
      <c r="D5941" s="351">
        <f t="shared" si="95"/>
        <v>2.7818770226537217</v>
      </c>
      <c r="E5941" s="353">
        <v>-2.3127507802050824E-2</v>
      </c>
    </row>
    <row r="5942" spans="2:5">
      <c r="B5942" s="375">
        <v>39608</v>
      </c>
      <c r="C5942" s="352">
        <v>231.75</v>
      </c>
      <c r="D5942" s="351">
        <f t="shared" si="95"/>
        <v>0.13519470977222628</v>
      </c>
      <c r="E5942" s="353">
        <v>-2.3182297154899896E-2</v>
      </c>
    </row>
    <row r="5943" spans="2:5">
      <c r="B5943" s="375">
        <v>39484</v>
      </c>
      <c r="C5943" s="352">
        <v>204.15</v>
      </c>
      <c r="D5943" s="351">
        <f t="shared" si="95"/>
        <v>-0.25777131430648975</v>
      </c>
      <c r="E5943" s="353">
        <v>-2.320574162679423E-2</v>
      </c>
    </row>
    <row r="5944" spans="2:5">
      <c r="B5944" s="375">
        <v>40648</v>
      </c>
      <c r="C5944" s="352">
        <v>275.05</v>
      </c>
      <c r="D5944" s="351">
        <f t="shared" si="95"/>
        <v>0.45567610478962706</v>
      </c>
      <c r="E5944" s="353">
        <v>-2.3259943181818222E-2</v>
      </c>
    </row>
    <row r="5945" spans="2:5">
      <c r="B5945" s="375">
        <v>37875</v>
      </c>
      <c r="C5945" s="352">
        <v>188.95</v>
      </c>
      <c r="D5945" s="351">
        <f t="shared" si="95"/>
        <v>-0.18853339059480356</v>
      </c>
      <c r="E5945" s="353">
        <v>-2.3261824760920136E-2</v>
      </c>
    </row>
    <row r="5946" spans="2:5">
      <c r="B5946" s="375">
        <v>37334</v>
      </c>
      <c r="C5946" s="352">
        <v>232.85</v>
      </c>
      <c r="D5946" s="351">
        <f t="shared" si="95"/>
        <v>1.8814263837234665E-2</v>
      </c>
      <c r="E5946" s="353">
        <v>-2.3280201342281925E-2</v>
      </c>
    </row>
    <row r="5947" spans="2:5">
      <c r="B5947" s="375">
        <v>39457</v>
      </c>
      <c r="C5947" s="352">
        <v>228.55</v>
      </c>
      <c r="D5947" s="351">
        <f t="shared" si="95"/>
        <v>-0.90389588545718302</v>
      </c>
      <c r="E5947" s="353">
        <v>-2.3290598290598243E-2</v>
      </c>
    </row>
    <row r="5948" spans="2:5">
      <c r="B5948" s="375">
        <v>44399</v>
      </c>
      <c r="C5948" s="352">
        <v>2378.15</v>
      </c>
      <c r="D5948" s="351">
        <f t="shared" si="95"/>
        <v>11.775449905989793</v>
      </c>
      <c r="E5948" s="353">
        <v>-2.3306911988171999E-2</v>
      </c>
    </row>
    <row r="5949" spans="2:5">
      <c r="B5949" s="375">
        <v>39471</v>
      </c>
      <c r="C5949" s="352">
        <v>186.15</v>
      </c>
      <c r="D5949" s="351">
        <f t="shared" si="95"/>
        <v>-0.21022486211285527</v>
      </c>
      <c r="E5949" s="353">
        <v>-2.3347324239244432E-2</v>
      </c>
    </row>
    <row r="5950" spans="2:5">
      <c r="B5950" s="375">
        <v>39589</v>
      </c>
      <c r="C5950" s="352">
        <v>235.7</v>
      </c>
      <c r="D5950" s="351">
        <f t="shared" si="95"/>
        <v>-8.8024763010253443E-2</v>
      </c>
      <c r="E5950" s="353">
        <v>-2.3409985498239097E-2</v>
      </c>
    </row>
    <row r="5951" spans="2:5">
      <c r="B5951" s="375">
        <v>40079</v>
      </c>
      <c r="C5951" s="352">
        <v>258.45</v>
      </c>
      <c r="D5951" s="351">
        <f t="shared" si="95"/>
        <v>0.41190931439497391</v>
      </c>
      <c r="E5951" s="353">
        <v>-2.3427167957679913E-2</v>
      </c>
    </row>
    <row r="5952" spans="2:5">
      <c r="B5952" s="375">
        <v>37047</v>
      </c>
      <c r="C5952" s="352">
        <v>183.05</v>
      </c>
      <c r="D5952" s="351">
        <f t="shared" si="95"/>
        <v>0.20586297760210803</v>
      </c>
      <c r="E5952" s="353">
        <v>-2.3472926113630183E-2</v>
      </c>
    </row>
    <row r="5953" spans="2:5">
      <c r="B5953" s="375">
        <v>38397</v>
      </c>
      <c r="C5953" s="352">
        <v>151.80000000000001</v>
      </c>
      <c r="D5953" s="351">
        <f t="shared" si="95"/>
        <v>-0.93526514424614593</v>
      </c>
      <c r="E5953" s="353">
        <v>-2.3480218719845465E-2</v>
      </c>
    </row>
    <row r="5954" spans="2:5">
      <c r="B5954" s="375">
        <v>45638</v>
      </c>
      <c r="C5954" s="352">
        <v>2344.9499999999998</v>
      </c>
      <c r="D5954" s="351">
        <f t="shared" si="95"/>
        <v>18.476328903654483</v>
      </c>
      <c r="E5954" s="353">
        <v>-2.348678868136677E-2</v>
      </c>
    </row>
    <row r="5955" spans="2:5">
      <c r="B5955" s="375">
        <v>38253</v>
      </c>
      <c r="C5955" s="352">
        <v>120.4</v>
      </c>
      <c r="D5955" s="351">
        <f t="shared" si="95"/>
        <v>-0.5600219258176502</v>
      </c>
      <c r="E5955" s="353">
        <v>-2.3519870235198633E-2</v>
      </c>
    </row>
    <row r="5956" spans="2:5">
      <c r="B5956" s="375">
        <v>40107</v>
      </c>
      <c r="C5956" s="352">
        <v>273.64999999999998</v>
      </c>
      <c r="D5956" s="351">
        <f t="shared" si="95"/>
        <v>0.89115411195577054</v>
      </c>
      <c r="E5956" s="353">
        <v>-2.3550401427297137E-2</v>
      </c>
    </row>
    <row r="5957" spans="2:5">
      <c r="B5957" s="375">
        <v>38342</v>
      </c>
      <c r="C5957" s="352">
        <v>144.69999999999999</v>
      </c>
      <c r="D5957" s="351">
        <f t="shared" si="95"/>
        <v>-0.74343971631205674</v>
      </c>
      <c r="E5957" s="353">
        <v>-2.3616734143049933E-2</v>
      </c>
    </row>
    <row r="5958" spans="2:5">
      <c r="B5958" s="375">
        <v>41680</v>
      </c>
      <c r="C5958" s="352">
        <v>564</v>
      </c>
      <c r="D5958" s="351">
        <f t="shared" si="95"/>
        <v>0.72873563218390802</v>
      </c>
      <c r="E5958" s="353">
        <v>-2.3630225915346626E-2</v>
      </c>
    </row>
    <row r="5959" spans="2:5">
      <c r="B5959" s="375">
        <v>40820</v>
      </c>
      <c r="C5959" s="352">
        <v>326.25</v>
      </c>
      <c r="D5959" s="351">
        <f t="shared" si="95"/>
        <v>1.0015337423312884</v>
      </c>
      <c r="E5959" s="353">
        <v>-2.3642076911566594E-2</v>
      </c>
    </row>
    <row r="5960" spans="2:5">
      <c r="B5960" s="375">
        <v>37838</v>
      </c>
      <c r="C5960" s="352">
        <v>163</v>
      </c>
      <c r="D5960" s="351">
        <f t="shared" si="95"/>
        <v>-0.19246965568491453</v>
      </c>
      <c r="E5960" s="353">
        <v>-2.3659778376759442E-2</v>
      </c>
    </row>
    <row r="5961" spans="2:5">
      <c r="B5961" s="375">
        <v>39295</v>
      </c>
      <c r="C5961" s="352">
        <v>201.85</v>
      </c>
      <c r="D5961" s="351">
        <f t="shared" ref="D5961:D6024" si="96">(C5961-C5962)/C5962</f>
        <v>0.34298070525615421</v>
      </c>
      <c r="E5961" s="353">
        <v>-2.3700120918984307E-2</v>
      </c>
    </row>
    <row r="5962" spans="2:5">
      <c r="B5962" s="375">
        <v>38062</v>
      </c>
      <c r="C5962" s="352">
        <v>150.30000000000001</v>
      </c>
      <c r="D5962" s="351">
        <f t="shared" si="96"/>
        <v>-0.8248659986017246</v>
      </c>
      <c r="E5962" s="353">
        <v>-2.3708996427411352E-2</v>
      </c>
    </row>
    <row r="5963" spans="2:5">
      <c r="B5963" s="375">
        <v>42130</v>
      </c>
      <c r="C5963" s="352">
        <v>858.2</v>
      </c>
      <c r="D5963" s="351">
        <f t="shared" si="96"/>
        <v>3.8527000282725474</v>
      </c>
      <c r="E5963" s="353">
        <v>-2.3718787327228156E-2</v>
      </c>
    </row>
    <row r="5964" spans="2:5">
      <c r="B5964" s="375">
        <v>39155</v>
      </c>
      <c r="C5964" s="352">
        <v>176.85</v>
      </c>
      <c r="D5964" s="351">
        <f t="shared" si="96"/>
        <v>-0.32782212086659074</v>
      </c>
      <c r="E5964" s="353">
        <v>-2.3737234336185544E-2</v>
      </c>
    </row>
    <row r="5965" spans="2:5">
      <c r="B5965" s="375">
        <v>40051</v>
      </c>
      <c r="C5965" s="352">
        <v>263.10000000000002</v>
      </c>
      <c r="D5965" s="351">
        <f t="shared" si="96"/>
        <v>0.20882150241212963</v>
      </c>
      <c r="E5965" s="353">
        <v>-2.3747680890537949E-2</v>
      </c>
    </row>
    <row r="5966" spans="2:5">
      <c r="B5966" s="375">
        <v>37263</v>
      </c>
      <c r="C5966" s="352">
        <v>217.65</v>
      </c>
      <c r="D5966" s="351">
        <f t="shared" si="96"/>
        <v>0.26283724978241957</v>
      </c>
      <c r="E5966" s="353">
        <v>-2.3772146221125737E-2</v>
      </c>
    </row>
    <row r="5967" spans="2:5">
      <c r="B5967" s="375">
        <v>37650</v>
      </c>
      <c r="C5967" s="352">
        <v>172.35</v>
      </c>
      <c r="D5967" s="351">
        <f t="shared" si="96"/>
        <v>-0.23501997336884162</v>
      </c>
      <c r="E5967" s="353">
        <v>-2.3789294817332295E-2</v>
      </c>
    </row>
    <row r="5968" spans="2:5">
      <c r="B5968" s="375">
        <v>39931</v>
      </c>
      <c r="C5968" s="352">
        <v>225.3</v>
      </c>
      <c r="D5968" s="351">
        <f t="shared" si="96"/>
        <v>4.7663334108346896E-2</v>
      </c>
      <c r="E5968" s="353">
        <v>-2.3830155979202773E-2</v>
      </c>
    </row>
    <row r="5969" spans="2:5">
      <c r="B5969" s="375">
        <v>37005</v>
      </c>
      <c r="C5969" s="352">
        <v>215.05</v>
      </c>
      <c r="D5969" s="351">
        <f t="shared" si="96"/>
        <v>-0.7587232132839673</v>
      </c>
      <c r="E5969" s="353">
        <v>-2.383113935542442E-2</v>
      </c>
    </row>
    <row r="5970" spans="2:5">
      <c r="B5970" s="375">
        <v>42206</v>
      </c>
      <c r="C5970" s="352">
        <v>891.3</v>
      </c>
      <c r="D5970" s="351">
        <f t="shared" si="96"/>
        <v>-0.26783587300283401</v>
      </c>
      <c r="E5970" s="353">
        <v>-2.3874712517796593E-2</v>
      </c>
    </row>
    <row r="5971" spans="2:5">
      <c r="B5971" s="375">
        <v>43004</v>
      </c>
      <c r="C5971" s="352">
        <v>1217.3499999999999</v>
      </c>
      <c r="D5971" s="351">
        <f t="shared" si="96"/>
        <v>2.2393560404470461</v>
      </c>
      <c r="E5971" s="353">
        <v>-2.3894479413061925E-2</v>
      </c>
    </row>
    <row r="5972" spans="2:5">
      <c r="B5972" s="375">
        <v>40872</v>
      </c>
      <c r="C5972" s="352">
        <v>375.8</v>
      </c>
      <c r="D5972" s="351">
        <f t="shared" si="96"/>
        <v>-0.76683005522119507</v>
      </c>
      <c r="E5972" s="353">
        <v>-2.3896103896103867E-2</v>
      </c>
    </row>
    <row r="5973" spans="2:5">
      <c r="B5973" s="375">
        <v>43348</v>
      </c>
      <c r="C5973" s="352">
        <v>1611.7</v>
      </c>
      <c r="D5973" s="351">
        <f t="shared" si="96"/>
        <v>4.3402915838303517</v>
      </c>
      <c r="E5973" s="353">
        <v>-2.3921996124031009E-2</v>
      </c>
    </row>
    <row r="5974" spans="2:5">
      <c r="B5974" s="375">
        <v>40494</v>
      </c>
      <c r="C5974" s="352">
        <v>301.8</v>
      </c>
      <c r="D5974" s="351">
        <f t="shared" si="96"/>
        <v>0.80502392344497631</v>
      </c>
      <c r="E5974" s="353">
        <v>-2.3932729624838219E-2</v>
      </c>
    </row>
    <row r="5975" spans="2:5">
      <c r="B5975" s="375">
        <v>38649</v>
      </c>
      <c r="C5975" s="352">
        <v>167.2</v>
      </c>
      <c r="D5975" s="351">
        <f t="shared" si="96"/>
        <v>-0.91927774827403075</v>
      </c>
      <c r="E5975" s="353">
        <v>-2.3934617629889215E-2</v>
      </c>
    </row>
    <row r="5976" spans="2:5">
      <c r="B5976" s="375">
        <v>44134</v>
      </c>
      <c r="C5976" s="352">
        <v>2071.3000000000002</v>
      </c>
      <c r="D5976" s="351">
        <f t="shared" si="96"/>
        <v>2.9756238003838775</v>
      </c>
      <c r="E5976" s="353">
        <v>-2.3938551434899265E-2</v>
      </c>
    </row>
    <row r="5977" spans="2:5">
      <c r="B5977" s="375">
        <v>41229</v>
      </c>
      <c r="C5977" s="352">
        <v>521</v>
      </c>
      <c r="D5977" s="351">
        <f t="shared" si="96"/>
        <v>-0.38266484981337762</v>
      </c>
      <c r="E5977" s="353">
        <v>-2.3979018358935848E-2</v>
      </c>
    </row>
    <row r="5978" spans="2:5">
      <c r="B5978" s="375">
        <v>42136</v>
      </c>
      <c r="C5978" s="352">
        <v>843.95</v>
      </c>
      <c r="D5978" s="351">
        <f t="shared" si="96"/>
        <v>1.6958952244050474</v>
      </c>
      <c r="E5978" s="353">
        <v>-2.3996761882733895E-2</v>
      </c>
    </row>
    <row r="5979" spans="2:5">
      <c r="B5979" s="375">
        <v>40550</v>
      </c>
      <c r="C5979" s="352">
        <v>313.05</v>
      </c>
      <c r="D5979" s="351">
        <f t="shared" si="96"/>
        <v>0.85566093657379982</v>
      </c>
      <c r="E5979" s="353">
        <v>-2.4006235385814461E-2</v>
      </c>
    </row>
    <row r="5980" spans="2:5">
      <c r="B5980" s="375">
        <v>38582</v>
      </c>
      <c r="C5980" s="352">
        <v>168.7</v>
      </c>
      <c r="D5980" s="351">
        <f t="shared" si="96"/>
        <v>-0.85629099582587953</v>
      </c>
      <c r="E5980" s="353">
        <v>-2.4009256580850482E-2</v>
      </c>
    </row>
    <row r="5981" spans="2:5">
      <c r="B5981" s="375">
        <v>43007</v>
      </c>
      <c r="C5981" s="352">
        <v>1173.9000000000001</v>
      </c>
      <c r="D5981" s="351">
        <f t="shared" si="96"/>
        <v>3.1954967834167265</v>
      </c>
      <c r="E5981" s="353">
        <v>-2.4027269704023833E-2</v>
      </c>
    </row>
    <row r="5982" spans="2:5">
      <c r="B5982" s="375">
        <v>36713</v>
      </c>
      <c r="C5982" s="352">
        <v>279.8</v>
      </c>
      <c r="D5982" s="351">
        <f t="shared" si="96"/>
        <v>0.24327927127305043</v>
      </c>
      <c r="E5982" s="353">
        <v>-2.4066968957097933E-2</v>
      </c>
    </row>
    <row r="5983" spans="2:5">
      <c r="B5983" s="375">
        <v>39070</v>
      </c>
      <c r="C5983" s="352">
        <v>225.05</v>
      </c>
      <c r="D5983" s="351">
        <f t="shared" si="96"/>
        <v>-0.76108073676946764</v>
      </c>
      <c r="E5983" s="353">
        <v>-2.4067649609713717E-2</v>
      </c>
    </row>
    <row r="5984" spans="2:5">
      <c r="B5984" s="375">
        <v>42031</v>
      </c>
      <c r="C5984" s="352">
        <v>941.95</v>
      </c>
      <c r="D5984" s="351">
        <f t="shared" si="96"/>
        <v>-0.5407810062402495</v>
      </c>
      <c r="E5984" s="353">
        <v>-2.4189371179943967E-2</v>
      </c>
    </row>
    <row r="5985" spans="2:5">
      <c r="B5985" s="375">
        <v>44641</v>
      </c>
      <c r="C5985" s="352">
        <v>2051.1999999999998</v>
      </c>
      <c r="D5985" s="351">
        <f t="shared" si="96"/>
        <v>7.4918236389981363</v>
      </c>
      <c r="E5985" s="353">
        <v>-2.4190671011631675E-2</v>
      </c>
    </row>
    <row r="5986" spans="2:5">
      <c r="B5986" s="375">
        <v>39738</v>
      </c>
      <c r="C5986" s="352">
        <v>241.55</v>
      </c>
      <c r="D5986" s="351">
        <f t="shared" si="96"/>
        <v>0.25058244887393222</v>
      </c>
      <c r="E5986" s="353">
        <v>-2.4237527772167238E-2</v>
      </c>
    </row>
    <row r="5987" spans="2:5">
      <c r="B5987" s="375">
        <v>37043</v>
      </c>
      <c r="C5987" s="352">
        <v>193.15</v>
      </c>
      <c r="D5987" s="351">
        <f t="shared" si="96"/>
        <v>-0.90742427147239257</v>
      </c>
      <c r="E5987" s="353">
        <v>-2.4248547613033508E-2</v>
      </c>
    </row>
    <row r="5988" spans="2:5">
      <c r="B5988" s="375">
        <v>43777</v>
      </c>
      <c r="C5988" s="352">
        <v>2086.4</v>
      </c>
      <c r="D5988" s="351">
        <f t="shared" si="96"/>
        <v>8.2646536412078166</v>
      </c>
      <c r="E5988" s="353">
        <v>-2.4248801590085307E-2</v>
      </c>
    </row>
    <row r="5989" spans="2:5">
      <c r="B5989" s="375">
        <v>36955</v>
      </c>
      <c r="C5989" s="352">
        <v>225.2</v>
      </c>
      <c r="D5989" s="351">
        <f t="shared" si="96"/>
        <v>-0.12288218111002926</v>
      </c>
      <c r="E5989" s="353">
        <v>-2.4263431542461102E-2</v>
      </c>
    </row>
    <row r="5990" spans="2:5">
      <c r="B5990" s="375">
        <v>40037</v>
      </c>
      <c r="C5990" s="352">
        <v>256.75</v>
      </c>
      <c r="D5990" s="351">
        <f t="shared" si="96"/>
        <v>-0.88277593881976946</v>
      </c>
      <c r="E5990" s="353">
        <v>-2.4320729621888571E-2</v>
      </c>
    </row>
    <row r="5991" spans="2:5">
      <c r="B5991" s="375">
        <v>45716</v>
      </c>
      <c r="C5991" s="352">
        <v>2190.25</v>
      </c>
      <c r="D5991" s="351">
        <f t="shared" si="96"/>
        <v>9.4198382492863946</v>
      </c>
      <c r="E5991" s="353">
        <v>-2.4365798792846088E-2</v>
      </c>
    </row>
    <row r="5992" spans="2:5">
      <c r="B5992" s="375">
        <v>37021</v>
      </c>
      <c r="C5992" s="352">
        <v>210.2</v>
      </c>
      <c r="D5992" s="351">
        <f t="shared" si="96"/>
        <v>7.1902090770015276E-2</v>
      </c>
      <c r="E5992" s="353">
        <v>-2.4367602692039917E-2</v>
      </c>
    </row>
    <row r="5993" spans="2:5">
      <c r="B5993" s="375">
        <v>39304</v>
      </c>
      <c r="C5993" s="352">
        <v>196.1</v>
      </c>
      <c r="D5993" s="351">
        <f t="shared" si="96"/>
        <v>-0.74716348633316143</v>
      </c>
      <c r="E5993" s="353">
        <v>-2.4378109452736347E-2</v>
      </c>
    </row>
    <row r="5994" spans="2:5">
      <c r="B5994" s="375">
        <v>42390</v>
      </c>
      <c r="C5994" s="352">
        <v>775.6</v>
      </c>
      <c r="D5994" s="351">
        <f t="shared" si="96"/>
        <v>-0.47307992798668436</v>
      </c>
      <c r="E5994" s="353">
        <v>-2.4463870196842881E-2</v>
      </c>
    </row>
    <row r="5995" spans="2:5">
      <c r="B5995" s="375">
        <v>43222</v>
      </c>
      <c r="C5995" s="352">
        <v>1471.95</v>
      </c>
      <c r="D5995" s="351">
        <f t="shared" si="96"/>
        <v>7.7982665869695156</v>
      </c>
      <c r="E5995" s="353">
        <v>-2.4488037643316352E-2</v>
      </c>
    </row>
    <row r="5996" spans="2:5">
      <c r="B5996" s="375">
        <v>39148</v>
      </c>
      <c r="C5996" s="352">
        <v>167.3</v>
      </c>
      <c r="D5996" s="351">
        <f t="shared" si="96"/>
        <v>-0.71199862282664828</v>
      </c>
      <c r="E5996" s="353">
        <v>-2.448979591836728E-2</v>
      </c>
    </row>
    <row r="5997" spans="2:5">
      <c r="B5997" s="375">
        <v>41754</v>
      </c>
      <c r="C5997" s="352">
        <v>580.9</v>
      </c>
      <c r="D5997" s="351">
        <f t="shared" si="96"/>
        <v>1.2686975200156219</v>
      </c>
      <c r="E5997" s="353">
        <v>-2.4517212426532365E-2</v>
      </c>
    </row>
    <row r="5998" spans="2:5">
      <c r="B5998" s="375">
        <v>40192</v>
      </c>
      <c r="C5998" s="352">
        <v>256.05</v>
      </c>
      <c r="D5998" s="351">
        <f t="shared" si="96"/>
        <v>0.37365879828326182</v>
      </c>
      <c r="E5998" s="353">
        <v>-2.4571428571428529E-2</v>
      </c>
    </row>
    <row r="5999" spans="2:5">
      <c r="B5999" s="375">
        <v>36840</v>
      </c>
      <c r="C5999" s="352">
        <v>186.4</v>
      </c>
      <c r="D5999" s="351">
        <f t="shared" si="96"/>
        <v>0.46887312844759649</v>
      </c>
      <c r="E5999" s="353">
        <v>-2.4594453165881679E-2</v>
      </c>
    </row>
    <row r="6000" spans="2:5">
      <c r="B6000" s="375">
        <v>38461</v>
      </c>
      <c r="C6000" s="352">
        <v>126.9</v>
      </c>
      <c r="D6000" s="351">
        <f t="shared" si="96"/>
        <v>-0.25528169014084506</v>
      </c>
      <c r="E6000" s="353">
        <v>-2.4596464258262788E-2</v>
      </c>
    </row>
    <row r="6001" spans="2:5">
      <c r="B6001" s="375">
        <v>36822</v>
      </c>
      <c r="C6001" s="352">
        <v>170.4</v>
      </c>
      <c r="D6001" s="351">
        <f t="shared" si="96"/>
        <v>-0.41058457281217575</v>
      </c>
      <c r="E6001" s="353">
        <v>-2.4613623354321598E-2</v>
      </c>
    </row>
    <row r="6002" spans="2:5">
      <c r="B6002" s="375">
        <v>40521</v>
      </c>
      <c r="C6002" s="352">
        <v>289.10000000000002</v>
      </c>
      <c r="D6002" s="351">
        <f t="shared" si="96"/>
        <v>-0.37754333082140157</v>
      </c>
      <c r="E6002" s="353">
        <v>-2.4628879892037634E-2</v>
      </c>
    </row>
    <row r="6003" spans="2:5">
      <c r="B6003" s="375">
        <v>41115</v>
      </c>
      <c r="C6003" s="352">
        <v>464.45</v>
      </c>
      <c r="D6003" s="351">
        <f t="shared" si="96"/>
        <v>0.80790190735694833</v>
      </c>
      <c r="E6003" s="353">
        <v>-2.4674506509869805E-2</v>
      </c>
    </row>
    <row r="6004" spans="2:5">
      <c r="B6004" s="375">
        <v>40039</v>
      </c>
      <c r="C6004" s="352">
        <v>256.89999999999998</v>
      </c>
      <c r="D6004" s="351">
        <f t="shared" si="96"/>
        <v>-0.8799841162318095</v>
      </c>
      <c r="E6004" s="353">
        <v>-2.4677296886864087E-2</v>
      </c>
    </row>
    <row r="6005" spans="2:5">
      <c r="B6005" s="375">
        <v>43917</v>
      </c>
      <c r="C6005" s="352">
        <v>2140.5500000000002</v>
      </c>
      <c r="D6005" s="351">
        <f t="shared" si="96"/>
        <v>5.1712278288213155E-2</v>
      </c>
      <c r="E6005" s="353">
        <v>-2.4761948152535379E-2</v>
      </c>
    </row>
    <row r="6006" spans="2:5">
      <c r="B6006" s="375">
        <v>43798</v>
      </c>
      <c r="C6006" s="352">
        <v>2035.3</v>
      </c>
      <c r="D6006" s="351">
        <f t="shared" si="96"/>
        <v>1.4468622264967541</v>
      </c>
      <c r="E6006" s="353">
        <v>-2.4842488560956392E-2</v>
      </c>
    </row>
    <row r="6007" spans="2:5">
      <c r="B6007" s="375">
        <v>42503</v>
      </c>
      <c r="C6007" s="352">
        <v>831.8</v>
      </c>
      <c r="D6007" s="351">
        <f t="shared" si="96"/>
        <v>3.1642052565707131</v>
      </c>
      <c r="E6007" s="353">
        <v>-2.4853458382180591E-2</v>
      </c>
    </row>
    <row r="6008" spans="2:5">
      <c r="B6008" s="375">
        <v>39287</v>
      </c>
      <c r="C6008" s="352">
        <v>199.75</v>
      </c>
      <c r="D6008" s="351">
        <f t="shared" si="96"/>
        <v>0.45962732919254662</v>
      </c>
      <c r="E6008" s="353">
        <v>-2.4896265560165949E-2</v>
      </c>
    </row>
    <row r="6009" spans="2:5">
      <c r="B6009" s="375">
        <v>38135</v>
      </c>
      <c r="C6009" s="352">
        <v>136.85</v>
      </c>
      <c r="D6009" s="351">
        <f t="shared" si="96"/>
        <v>-0.33308966861598438</v>
      </c>
      <c r="E6009" s="353">
        <v>-2.4937655860349128E-2</v>
      </c>
    </row>
    <row r="6010" spans="2:5">
      <c r="B6010" s="375">
        <v>37146</v>
      </c>
      <c r="C6010" s="352">
        <v>205.2</v>
      </c>
      <c r="D6010" s="351">
        <f t="shared" si="96"/>
        <v>-0.75320223705574596</v>
      </c>
      <c r="E6010" s="353">
        <v>-2.4946543121881683E-2</v>
      </c>
    </row>
    <row r="6011" spans="2:5">
      <c r="B6011" s="375">
        <v>42158</v>
      </c>
      <c r="C6011" s="352">
        <v>831.45</v>
      </c>
      <c r="D6011" s="351">
        <f t="shared" si="96"/>
        <v>3.1865558912386711</v>
      </c>
      <c r="E6011" s="353">
        <v>-2.4978012313104609E-2</v>
      </c>
    </row>
    <row r="6012" spans="2:5">
      <c r="B6012" s="375">
        <v>39232</v>
      </c>
      <c r="C6012" s="352">
        <v>198.6</v>
      </c>
      <c r="D6012" s="351">
        <f t="shared" si="96"/>
        <v>-0.14267213468594866</v>
      </c>
      <c r="E6012" s="353">
        <v>-2.5036818851251814E-2</v>
      </c>
    </row>
    <row r="6013" spans="2:5">
      <c r="B6013" s="375">
        <v>36788</v>
      </c>
      <c r="C6013" s="352">
        <v>231.65</v>
      </c>
      <c r="D6013" s="351">
        <f t="shared" si="96"/>
        <v>-0.8997142733451664</v>
      </c>
      <c r="E6013" s="353">
        <v>-2.5042087542087494E-2</v>
      </c>
    </row>
    <row r="6014" spans="2:5">
      <c r="B6014" s="375">
        <v>44580</v>
      </c>
      <c r="C6014" s="352">
        <v>2309.9</v>
      </c>
      <c r="D6014" s="351">
        <f t="shared" si="96"/>
        <v>0.28220927005273388</v>
      </c>
      <c r="E6014" s="353">
        <v>-2.5152985861996165E-2</v>
      </c>
    </row>
    <row r="6015" spans="2:5">
      <c r="B6015" s="375">
        <v>43440</v>
      </c>
      <c r="C6015" s="352">
        <v>1801.5</v>
      </c>
      <c r="D6015" s="351">
        <f t="shared" si="96"/>
        <v>6.7069518716577541</v>
      </c>
      <c r="E6015" s="353">
        <v>-2.5215085763757323E-2</v>
      </c>
    </row>
    <row r="6016" spans="2:5">
      <c r="B6016" s="375">
        <v>40301</v>
      </c>
      <c r="C6016" s="352">
        <v>233.75</v>
      </c>
      <c r="D6016" s="351">
        <f t="shared" si="96"/>
        <v>0.61820699203876783</v>
      </c>
      <c r="E6016" s="353">
        <v>-2.5229357798165184E-2</v>
      </c>
    </row>
    <row r="6017" spans="2:5">
      <c r="B6017" s="375">
        <v>38071</v>
      </c>
      <c r="C6017" s="352">
        <v>144.44999999999999</v>
      </c>
      <c r="D6017" s="351">
        <f t="shared" si="96"/>
        <v>-0.36407660136473702</v>
      </c>
      <c r="E6017" s="353">
        <v>-2.5303643724696359E-2</v>
      </c>
    </row>
    <row r="6018" spans="2:5">
      <c r="B6018" s="375">
        <v>39944</v>
      </c>
      <c r="C6018" s="352">
        <v>227.15</v>
      </c>
      <c r="D6018" s="351">
        <f t="shared" si="96"/>
        <v>-0.68466717567848967</v>
      </c>
      <c r="E6018" s="353">
        <v>-2.5316455696202556E-2</v>
      </c>
    </row>
    <row r="6019" spans="2:5">
      <c r="B6019" s="375">
        <v>41922</v>
      </c>
      <c r="C6019" s="352">
        <v>720.35</v>
      </c>
      <c r="D6019" s="351">
        <f t="shared" si="96"/>
        <v>1.6425165077035948</v>
      </c>
      <c r="E6019" s="353">
        <v>-2.5368691652009199E-2</v>
      </c>
    </row>
    <row r="6020" spans="2:5">
      <c r="B6020" s="375">
        <v>40123</v>
      </c>
      <c r="C6020" s="352">
        <v>272.60000000000002</v>
      </c>
      <c r="D6020" s="351">
        <f t="shared" si="96"/>
        <v>0.56173016327699798</v>
      </c>
      <c r="E6020" s="353">
        <v>-2.5384340364676319E-2</v>
      </c>
    </row>
    <row r="6021" spans="2:5">
      <c r="B6021" s="375">
        <v>38040</v>
      </c>
      <c r="C6021" s="352">
        <v>174.55</v>
      </c>
      <c r="D6021" s="351">
        <f t="shared" si="96"/>
        <v>-0.92178783465889991</v>
      </c>
      <c r="E6021" s="353">
        <v>-2.5404801786711239E-2</v>
      </c>
    </row>
    <row r="6022" spans="2:5">
      <c r="B6022" s="375">
        <v>43950</v>
      </c>
      <c r="C6022" s="352">
        <v>2231.75</v>
      </c>
      <c r="D6022" s="351">
        <f t="shared" si="96"/>
        <v>16.134357005758158</v>
      </c>
      <c r="E6022" s="353">
        <v>-2.5415402083014835E-2</v>
      </c>
    </row>
    <row r="6023" spans="2:5">
      <c r="B6023" s="375">
        <v>38432</v>
      </c>
      <c r="C6023" s="352">
        <v>130.25</v>
      </c>
      <c r="D6023" s="351">
        <f t="shared" si="96"/>
        <v>-0.49200468018720744</v>
      </c>
      <c r="E6023" s="353">
        <v>-2.5439580995136591E-2</v>
      </c>
    </row>
    <row r="6024" spans="2:5">
      <c r="B6024" s="375">
        <v>40052</v>
      </c>
      <c r="C6024" s="352">
        <v>256.39999999999998</v>
      </c>
      <c r="D6024" s="351">
        <f t="shared" si="96"/>
        <v>0.32677878395860271</v>
      </c>
      <c r="E6024" s="353">
        <v>-2.5465602432535327E-2</v>
      </c>
    </row>
    <row r="6025" spans="2:5">
      <c r="B6025" s="375">
        <v>39315</v>
      </c>
      <c r="C6025" s="352">
        <v>193.25</v>
      </c>
      <c r="D6025" s="351">
        <f t="shared" ref="D6025:D6088" si="97">(C6025-C6026)/C6026</f>
        <v>-0.21697730956239875</v>
      </c>
      <c r="E6025" s="353">
        <v>-2.5466464952092843E-2</v>
      </c>
    </row>
    <row r="6026" spans="2:5">
      <c r="B6026" s="375">
        <v>39836</v>
      </c>
      <c r="C6026" s="352">
        <v>246.8</v>
      </c>
      <c r="D6026" s="351">
        <f t="shared" si="97"/>
        <v>-0.58447680781210543</v>
      </c>
      <c r="E6026" s="353">
        <v>-2.546890424481733E-2</v>
      </c>
    </row>
    <row r="6027" spans="2:5">
      <c r="B6027" s="375">
        <v>41572</v>
      </c>
      <c r="C6027" s="352">
        <v>593.95000000000005</v>
      </c>
      <c r="D6027" s="351">
        <f t="shared" si="97"/>
        <v>1.1099467140319716</v>
      </c>
      <c r="E6027" s="353">
        <v>-2.5512715340442912E-2</v>
      </c>
    </row>
    <row r="6028" spans="2:5">
      <c r="B6028" s="375">
        <v>38814</v>
      </c>
      <c r="C6028" s="352">
        <v>281.5</v>
      </c>
      <c r="D6028" s="351">
        <f t="shared" si="97"/>
        <v>-0.67518606127040903</v>
      </c>
      <c r="E6028" s="353">
        <v>-2.5614399446175072E-2</v>
      </c>
    </row>
    <row r="6029" spans="2:5">
      <c r="B6029" s="375">
        <v>42121</v>
      </c>
      <c r="C6029" s="352">
        <v>866.65</v>
      </c>
      <c r="D6029" s="351">
        <f t="shared" si="97"/>
        <v>2.8415336879432624</v>
      </c>
      <c r="E6029" s="353">
        <v>-2.5688589094997216E-2</v>
      </c>
    </row>
    <row r="6030" spans="2:5">
      <c r="B6030" s="375">
        <v>39526</v>
      </c>
      <c r="C6030" s="352">
        <v>225.6</v>
      </c>
      <c r="D6030" s="351">
        <f t="shared" si="97"/>
        <v>-6.2538956991481445E-2</v>
      </c>
      <c r="E6030" s="353">
        <v>-2.5696393867415318E-2</v>
      </c>
    </row>
    <row r="6031" spans="2:5">
      <c r="B6031" s="375">
        <v>39695</v>
      </c>
      <c r="C6031" s="352">
        <v>240.65</v>
      </c>
      <c r="D6031" s="351">
        <f t="shared" si="97"/>
        <v>-0.53280916326926819</v>
      </c>
      <c r="E6031" s="353">
        <v>-2.5708502024291476E-2</v>
      </c>
    </row>
    <row r="6032" spans="2:5">
      <c r="B6032" s="375">
        <v>41152</v>
      </c>
      <c r="C6032" s="352">
        <v>515.1</v>
      </c>
      <c r="D6032" s="351">
        <f t="shared" si="97"/>
        <v>1.3067622033139275</v>
      </c>
      <c r="E6032" s="353">
        <v>-2.5723472668810331E-2</v>
      </c>
    </row>
    <row r="6033" spans="2:5">
      <c r="B6033" s="375">
        <v>39063</v>
      </c>
      <c r="C6033" s="352">
        <v>223.3</v>
      </c>
      <c r="D6033" s="351">
        <f t="shared" si="97"/>
        <v>-0.92431919472640689</v>
      </c>
      <c r="E6033" s="353">
        <v>-2.5741710296684022E-2</v>
      </c>
    </row>
    <row r="6034" spans="2:5">
      <c r="B6034" s="375">
        <v>45559</v>
      </c>
      <c r="C6034" s="352">
        <v>2950.55</v>
      </c>
      <c r="D6034" s="351">
        <f t="shared" si="97"/>
        <v>13.745377311344329</v>
      </c>
      <c r="E6034" s="353">
        <v>-2.5754899209192515E-2</v>
      </c>
    </row>
    <row r="6035" spans="2:5">
      <c r="B6035" s="375">
        <v>39300</v>
      </c>
      <c r="C6035" s="352">
        <v>200.1</v>
      </c>
      <c r="D6035" s="351">
        <f t="shared" si="97"/>
        <v>-8.6092715231788061E-2</v>
      </c>
      <c r="E6035" s="353">
        <v>-2.5803310613437252E-2</v>
      </c>
    </row>
    <row r="6036" spans="2:5">
      <c r="B6036" s="375">
        <v>37090</v>
      </c>
      <c r="C6036" s="352">
        <v>218.95</v>
      </c>
      <c r="D6036" s="351">
        <f t="shared" si="97"/>
        <v>-0.76030434068640862</v>
      </c>
      <c r="E6036" s="353">
        <v>-2.5806451612903278E-2</v>
      </c>
    </row>
    <row r="6037" spans="2:5">
      <c r="B6037" s="375">
        <v>42114</v>
      </c>
      <c r="C6037" s="352">
        <v>913.45</v>
      </c>
      <c r="D6037" s="351">
        <f t="shared" si="97"/>
        <v>6.698693636746734</v>
      </c>
      <c r="E6037" s="353">
        <v>-2.5809203860715547E-2</v>
      </c>
    </row>
    <row r="6038" spans="2:5">
      <c r="B6038" s="375">
        <v>38197</v>
      </c>
      <c r="C6038" s="352">
        <v>118.65</v>
      </c>
      <c r="D6038" s="351">
        <f t="shared" si="97"/>
        <v>-0.30634317451037707</v>
      </c>
      <c r="E6038" s="353">
        <v>-2.5862068965517172E-2</v>
      </c>
    </row>
    <row r="6039" spans="2:5">
      <c r="B6039" s="375">
        <v>37552</v>
      </c>
      <c r="C6039" s="352">
        <v>171.05</v>
      </c>
      <c r="D6039" s="351">
        <f t="shared" si="97"/>
        <v>-8.9917531258313269E-2</v>
      </c>
      <c r="E6039" s="353">
        <v>-2.5911161731207194E-2</v>
      </c>
    </row>
    <row r="6040" spans="2:5">
      <c r="B6040" s="375">
        <v>37406</v>
      </c>
      <c r="C6040" s="352">
        <v>187.95</v>
      </c>
      <c r="D6040" s="351">
        <f t="shared" si="97"/>
        <v>-0.82820712033270871</v>
      </c>
      <c r="E6040" s="353">
        <v>-2.6165803108808349E-2</v>
      </c>
    </row>
    <row r="6041" spans="2:5">
      <c r="B6041" s="375">
        <v>42908</v>
      </c>
      <c r="C6041" s="352">
        <v>1094.05</v>
      </c>
      <c r="D6041" s="351">
        <f t="shared" si="97"/>
        <v>1.4811203084249913</v>
      </c>
      <c r="E6041" s="353">
        <v>-2.6169388935867274E-2</v>
      </c>
    </row>
    <row r="6042" spans="2:5">
      <c r="B6042" s="375">
        <v>41337</v>
      </c>
      <c r="C6042" s="352">
        <v>440.95</v>
      </c>
      <c r="D6042" s="351">
        <f t="shared" si="97"/>
        <v>1.3486018641810917</v>
      </c>
      <c r="E6042" s="353">
        <v>-2.6170494699646694E-2</v>
      </c>
    </row>
    <row r="6043" spans="2:5">
      <c r="B6043" s="375">
        <v>38035</v>
      </c>
      <c r="C6043" s="352">
        <v>187.75</v>
      </c>
      <c r="D6043" s="351">
        <f t="shared" si="97"/>
        <v>-0.2032675578187991</v>
      </c>
      <c r="E6043" s="353">
        <v>-2.6192946058091342E-2</v>
      </c>
    </row>
    <row r="6044" spans="2:5">
      <c r="B6044" s="375">
        <v>38873</v>
      </c>
      <c r="C6044" s="352">
        <v>235.65</v>
      </c>
      <c r="D6044" s="351">
        <f t="shared" si="97"/>
        <v>2.122241086587919E-4</v>
      </c>
      <c r="E6044" s="353">
        <v>-2.6239669421487581E-2</v>
      </c>
    </row>
    <row r="6045" spans="2:5">
      <c r="B6045" s="375">
        <v>40297</v>
      </c>
      <c r="C6045" s="352">
        <v>235.6</v>
      </c>
      <c r="D6045" s="351">
        <f t="shared" si="97"/>
        <v>-0.21005867560771166</v>
      </c>
      <c r="E6045" s="353">
        <v>-2.6245091961148975E-2</v>
      </c>
    </row>
    <row r="6046" spans="2:5">
      <c r="B6046" s="375">
        <v>40477</v>
      </c>
      <c r="C6046" s="352">
        <v>298.25</v>
      </c>
      <c r="D6046" s="351">
        <f t="shared" si="97"/>
        <v>0.17578648584719705</v>
      </c>
      <c r="E6046" s="353">
        <v>-2.6281423441070883E-2</v>
      </c>
    </row>
    <row r="6047" spans="2:5">
      <c r="B6047" s="375">
        <v>36689</v>
      </c>
      <c r="C6047" s="352">
        <v>253.66</v>
      </c>
      <c r="D6047" s="351">
        <f t="shared" si="97"/>
        <v>-0.72063876651982384</v>
      </c>
      <c r="E6047" s="353">
        <v>-2.6294576023952996E-2</v>
      </c>
    </row>
    <row r="6048" spans="2:5">
      <c r="B6048" s="375">
        <v>42037</v>
      </c>
      <c r="C6048" s="352">
        <v>908</v>
      </c>
      <c r="D6048" s="351">
        <f t="shared" si="97"/>
        <v>5.3055555555555554</v>
      </c>
      <c r="E6048" s="353">
        <v>-2.6325666184118766E-2</v>
      </c>
    </row>
    <row r="6049" spans="2:5">
      <c r="B6049" s="375">
        <v>37720</v>
      </c>
      <c r="C6049" s="352">
        <v>144</v>
      </c>
      <c r="D6049" s="351">
        <f t="shared" si="97"/>
        <v>-0.37581274382314689</v>
      </c>
      <c r="E6049" s="353">
        <v>-2.6369168356998009E-2</v>
      </c>
    </row>
    <row r="6050" spans="2:5">
      <c r="B6050" s="375">
        <v>40319</v>
      </c>
      <c r="C6050" s="352">
        <v>230.7</v>
      </c>
      <c r="D6050" s="351">
        <f t="shared" si="97"/>
        <v>-0.89376251985908683</v>
      </c>
      <c r="E6050" s="353">
        <v>-2.6376872757965818E-2</v>
      </c>
    </row>
    <row r="6051" spans="2:5">
      <c r="B6051" s="375">
        <v>44685</v>
      </c>
      <c r="C6051" s="352">
        <v>2171.5500000000002</v>
      </c>
      <c r="D6051" s="351">
        <f t="shared" si="97"/>
        <v>13.40497512437811</v>
      </c>
      <c r="E6051" s="353">
        <v>-2.6429051782111551E-2</v>
      </c>
    </row>
    <row r="6052" spans="2:5">
      <c r="B6052" s="375">
        <v>37715</v>
      </c>
      <c r="C6052" s="352">
        <v>150.75</v>
      </c>
      <c r="D6052" s="351">
        <f t="shared" si="97"/>
        <v>-0.81754916792738275</v>
      </c>
      <c r="E6052" s="353">
        <v>-2.6477236034872422E-2</v>
      </c>
    </row>
    <row r="6053" spans="2:5">
      <c r="B6053" s="375">
        <v>42437</v>
      </c>
      <c r="C6053" s="352">
        <v>826.25</v>
      </c>
      <c r="D6053" s="351">
        <f t="shared" si="97"/>
        <v>2.6600221483942414</v>
      </c>
      <c r="E6053" s="353">
        <v>-2.6509572901325478E-2</v>
      </c>
    </row>
    <row r="6054" spans="2:5">
      <c r="B6054" s="375">
        <v>39619</v>
      </c>
      <c r="C6054" s="352">
        <v>225.75</v>
      </c>
      <c r="D6054" s="351">
        <f t="shared" si="97"/>
        <v>0.15061162079510709</v>
      </c>
      <c r="E6054" s="353">
        <v>-2.6520051746442456E-2</v>
      </c>
    </row>
    <row r="6055" spans="2:5">
      <c r="B6055" s="375">
        <v>39237</v>
      </c>
      <c r="C6055" s="352">
        <v>196.2</v>
      </c>
      <c r="D6055" s="351">
        <f t="shared" si="97"/>
        <v>-0.29487870619946094</v>
      </c>
      <c r="E6055" s="353">
        <v>-2.654428181592668E-2</v>
      </c>
    </row>
    <row r="6056" spans="2:5">
      <c r="B6056" s="375">
        <v>38832</v>
      </c>
      <c r="C6056" s="352">
        <v>278.25</v>
      </c>
      <c r="D6056" s="351">
        <f t="shared" si="97"/>
        <v>-0.65331422875654122</v>
      </c>
      <c r="E6056" s="353">
        <v>-2.6587370998775658E-2</v>
      </c>
    </row>
    <row r="6057" spans="2:5">
      <c r="B6057" s="375">
        <v>42411</v>
      </c>
      <c r="C6057" s="352">
        <v>802.6</v>
      </c>
      <c r="D6057" s="351">
        <f t="shared" si="97"/>
        <v>2.0499714991449749</v>
      </c>
      <c r="E6057" s="353">
        <v>-2.6620580922927576E-2</v>
      </c>
    </row>
    <row r="6058" spans="2:5">
      <c r="B6058" s="375">
        <v>36628</v>
      </c>
      <c r="C6058" s="352">
        <v>263.14999999999998</v>
      </c>
      <c r="D6058" s="351">
        <f t="shared" si="97"/>
        <v>1.0049523809523808</v>
      </c>
      <c r="E6058" s="353">
        <v>-2.6632143517662455E-2</v>
      </c>
    </row>
    <row r="6059" spans="2:5">
      <c r="B6059" s="375">
        <v>38440</v>
      </c>
      <c r="C6059" s="352">
        <v>131.25</v>
      </c>
      <c r="D6059" s="351">
        <f t="shared" si="97"/>
        <v>-0.94704778811046331</v>
      </c>
      <c r="E6059" s="353">
        <v>-2.6696329254727435E-2</v>
      </c>
    </row>
    <row r="6060" spans="2:5">
      <c r="B6060" s="375">
        <v>44489</v>
      </c>
      <c r="C6060" s="352">
        <v>2478.65</v>
      </c>
      <c r="D6060" s="351">
        <f t="shared" si="97"/>
        <v>2.9576081749960088</v>
      </c>
      <c r="E6060" s="353">
        <v>-2.6759070205748425E-2</v>
      </c>
    </row>
    <row r="6061" spans="2:5">
      <c r="B6061" s="375">
        <v>41529</v>
      </c>
      <c r="C6061" s="352">
        <v>626.29999999999995</v>
      </c>
      <c r="D6061" s="351">
        <f t="shared" si="97"/>
        <v>1.7966063853538736</v>
      </c>
      <c r="E6061" s="353">
        <v>-2.6880049720323287E-2</v>
      </c>
    </row>
    <row r="6062" spans="2:5">
      <c r="B6062" s="375">
        <v>39878</v>
      </c>
      <c r="C6062" s="352">
        <v>223.95</v>
      </c>
      <c r="D6062" s="351">
        <f t="shared" si="97"/>
        <v>-0.15196152681005756</v>
      </c>
      <c r="E6062" s="353">
        <v>-2.6938952856832572E-2</v>
      </c>
    </row>
    <row r="6063" spans="2:5">
      <c r="B6063" s="375">
        <v>36608</v>
      </c>
      <c r="C6063" s="352">
        <v>264.08</v>
      </c>
      <c r="D6063" s="351">
        <f t="shared" si="97"/>
        <v>0.23114219114219106</v>
      </c>
      <c r="E6063" s="353">
        <v>-2.697126013264552E-2</v>
      </c>
    </row>
    <row r="6064" spans="2:5">
      <c r="B6064" s="375">
        <v>37215</v>
      </c>
      <c r="C6064" s="352">
        <v>214.5</v>
      </c>
      <c r="D6064" s="351">
        <f t="shared" si="97"/>
        <v>-0.89741750358680061</v>
      </c>
      <c r="E6064" s="353">
        <v>-2.6990247221592146E-2</v>
      </c>
    </row>
    <row r="6065" spans="2:5">
      <c r="B6065" s="375">
        <v>44623</v>
      </c>
      <c r="C6065" s="352">
        <v>2091</v>
      </c>
      <c r="D6065" s="351">
        <f t="shared" si="97"/>
        <v>7.9397178281316796</v>
      </c>
      <c r="E6065" s="353">
        <v>-2.7034572611790941E-2</v>
      </c>
    </row>
    <row r="6066" spans="2:5">
      <c r="B6066" s="375">
        <v>39059</v>
      </c>
      <c r="C6066" s="352">
        <v>233.9</v>
      </c>
      <c r="D6066" s="351">
        <f t="shared" si="97"/>
        <v>-0.71484303565985985</v>
      </c>
      <c r="E6066" s="353">
        <v>-2.7038269550748752E-2</v>
      </c>
    </row>
    <row r="6067" spans="2:5">
      <c r="B6067" s="375">
        <v>42376</v>
      </c>
      <c r="C6067" s="352">
        <v>820.25</v>
      </c>
      <c r="D6067" s="351">
        <f t="shared" si="97"/>
        <v>3.1913643331630044</v>
      </c>
      <c r="E6067" s="353">
        <v>-2.7044659272878187E-2</v>
      </c>
    </row>
    <row r="6068" spans="2:5">
      <c r="B6068" s="375">
        <v>39272</v>
      </c>
      <c r="C6068" s="352">
        <v>195.7</v>
      </c>
      <c r="D6068" s="351">
        <f t="shared" si="97"/>
        <v>-0.76438718998314481</v>
      </c>
      <c r="E6068" s="353">
        <v>-2.7094208302262078E-2</v>
      </c>
    </row>
    <row r="6069" spans="2:5">
      <c r="B6069" s="375">
        <v>42249</v>
      </c>
      <c r="C6069" s="352">
        <v>830.6</v>
      </c>
      <c r="D6069" s="351">
        <f t="shared" si="97"/>
        <v>3.4204364023416711</v>
      </c>
      <c r="E6069" s="353">
        <v>-2.7115666178623692E-2</v>
      </c>
    </row>
    <row r="6070" spans="2:5">
      <c r="B6070" s="375">
        <v>38015</v>
      </c>
      <c r="C6070" s="352">
        <v>187.9</v>
      </c>
      <c r="D6070" s="351">
        <f t="shared" si="97"/>
        <v>0.26659925851027982</v>
      </c>
      <c r="E6070" s="353">
        <v>-2.7180947450168261E-2</v>
      </c>
    </row>
    <row r="6071" spans="2:5">
      <c r="B6071" s="375">
        <v>37711</v>
      </c>
      <c r="C6071" s="352">
        <v>148.35</v>
      </c>
      <c r="D6071" s="351">
        <f t="shared" si="97"/>
        <v>-0.5144979709386045</v>
      </c>
      <c r="E6071" s="353">
        <v>-2.7213114754098398E-2</v>
      </c>
    </row>
    <row r="6072" spans="2:5">
      <c r="B6072" s="375">
        <v>36584</v>
      </c>
      <c r="C6072" s="352">
        <v>305.56</v>
      </c>
      <c r="D6072" s="351">
        <f t="shared" si="97"/>
        <v>0.53086172344689386</v>
      </c>
      <c r="E6072" s="353">
        <v>-2.728169865979051E-2</v>
      </c>
    </row>
    <row r="6073" spans="2:5">
      <c r="B6073" s="375">
        <v>39133</v>
      </c>
      <c r="C6073" s="352">
        <v>199.6</v>
      </c>
      <c r="D6073" s="351">
        <f t="shared" si="97"/>
        <v>-6.2690772481803214E-2</v>
      </c>
      <c r="E6073" s="353">
        <v>-2.7290448343079896E-2</v>
      </c>
    </row>
    <row r="6074" spans="2:5">
      <c r="B6074" s="375">
        <v>37091</v>
      </c>
      <c r="C6074" s="352">
        <v>212.95</v>
      </c>
      <c r="D6074" s="351">
        <f t="shared" si="97"/>
        <v>-0.91879885605338429</v>
      </c>
      <c r="E6074" s="353">
        <v>-2.7403516784654032E-2</v>
      </c>
    </row>
    <row r="6075" spans="2:5">
      <c r="B6075" s="375">
        <v>44837</v>
      </c>
      <c r="C6075" s="352">
        <v>2622.5</v>
      </c>
      <c r="D6075" s="351">
        <f t="shared" si="97"/>
        <v>4.7586736934563021</v>
      </c>
      <c r="E6075" s="353">
        <v>-2.7424947616310268E-2</v>
      </c>
    </row>
    <row r="6076" spans="2:5">
      <c r="B6076" s="375">
        <v>41327</v>
      </c>
      <c r="C6076" s="352">
        <v>455.4</v>
      </c>
      <c r="D6076" s="351">
        <f t="shared" si="97"/>
        <v>0.70211175481218446</v>
      </c>
      <c r="E6076" s="353">
        <v>-2.7442605445808912E-2</v>
      </c>
    </row>
    <row r="6077" spans="2:5">
      <c r="B6077" s="375">
        <v>40668</v>
      </c>
      <c r="C6077" s="352">
        <v>267.55</v>
      </c>
      <c r="D6077" s="351">
        <f t="shared" si="97"/>
        <v>-6.0898560898560786E-2</v>
      </c>
      <c r="E6077" s="353">
        <v>-2.7444565612504582E-2</v>
      </c>
    </row>
    <row r="6078" spans="2:5">
      <c r="B6078" s="375">
        <v>38842</v>
      </c>
      <c r="C6078" s="352">
        <v>284.89999999999998</v>
      </c>
      <c r="D6078" s="351">
        <f t="shared" si="97"/>
        <v>0.15344129554655861</v>
      </c>
      <c r="E6078" s="353">
        <v>-2.7479091995221066E-2</v>
      </c>
    </row>
    <row r="6079" spans="2:5">
      <c r="B6079" s="375">
        <v>39828</v>
      </c>
      <c r="C6079" s="352">
        <v>247</v>
      </c>
      <c r="D6079" s="351">
        <f t="shared" si="97"/>
        <v>0.12018140589569161</v>
      </c>
      <c r="E6079" s="353">
        <v>-2.7559055118110236E-2</v>
      </c>
    </row>
    <row r="6080" spans="2:5">
      <c r="B6080" s="375">
        <v>37182</v>
      </c>
      <c r="C6080" s="352">
        <v>220.5</v>
      </c>
      <c r="D6080" s="351">
        <f t="shared" si="97"/>
        <v>-0.90465277177203152</v>
      </c>
      <c r="E6080" s="353">
        <v>-2.7563395810363836E-2</v>
      </c>
    </row>
    <row r="6081" spans="2:5">
      <c r="B6081" s="375">
        <v>45364</v>
      </c>
      <c r="C6081" s="352">
        <v>2312.6</v>
      </c>
      <c r="D6081" s="351">
        <f t="shared" si="97"/>
        <v>0.5151673982834305</v>
      </c>
      <c r="E6081" s="353">
        <v>-2.7563442171435856E-2</v>
      </c>
    </row>
    <row r="6082" spans="2:5">
      <c r="B6082" s="375">
        <v>43388</v>
      </c>
      <c r="C6082" s="352">
        <v>1526.3</v>
      </c>
      <c r="D6082" s="351">
        <f t="shared" si="97"/>
        <v>6.0466297322253002</v>
      </c>
      <c r="E6082" s="353">
        <v>-2.7586646279306803E-2</v>
      </c>
    </row>
    <row r="6083" spans="2:5">
      <c r="B6083" s="375">
        <v>38888</v>
      </c>
      <c r="C6083" s="352">
        <v>216.6</v>
      </c>
      <c r="D6083" s="351">
        <f t="shared" si="97"/>
        <v>-0.86238444677403991</v>
      </c>
      <c r="E6083" s="353">
        <v>-2.7609427609427636E-2</v>
      </c>
    </row>
    <row r="6084" spans="2:5">
      <c r="B6084" s="375">
        <v>43377</v>
      </c>
      <c r="C6084" s="352">
        <v>1573.95</v>
      </c>
      <c r="D6084" s="351">
        <f t="shared" si="97"/>
        <v>8.6561349693251532</v>
      </c>
      <c r="E6084" s="353">
        <v>-2.7735738332767004E-2</v>
      </c>
    </row>
    <row r="6085" spans="2:5">
      <c r="B6085" s="375">
        <v>37666</v>
      </c>
      <c r="C6085" s="352">
        <v>163</v>
      </c>
      <c r="D6085" s="351">
        <f t="shared" si="97"/>
        <v>0.13588850174216027</v>
      </c>
      <c r="E6085" s="353">
        <v>-2.7736355502535077E-2</v>
      </c>
    </row>
    <row r="6086" spans="2:5">
      <c r="B6086" s="375">
        <v>38510</v>
      </c>
      <c r="C6086" s="352">
        <v>143.5</v>
      </c>
      <c r="D6086" s="351">
        <f t="shared" si="97"/>
        <v>-0.82157289400062172</v>
      </c>
      <c r="E6086" s="353">
        <v>-2.7777777777777742E-2</v>
      </c>
    </row>
    <row r="6087" spans="2:5">
      <c r="B6087" s="375">
        <v>42384</v>
      </c>
      <c r="C6087" s="352">
        <v>804.25</v>
      </c>
      <c r="D6087" s="351">
        <f t="shared" si="97"/>
        <v>0.51816894761680032</v>
      </c>
      <c r="E6087" s="353">
        <v>-2.780296161982472E-2</v>
      </c>
    </row>
    <row r="6088" spans="2:5">
      <c r="B6088" s="375">
        <v>41255</v>
      </c>
      <c r="C6088" s="352">
        <v>529.75</v>
      </c>
      <c r="D6088" s="351">
        <f t="shared" si="97"/>
        <v>1.0077695660413111</v>
      </c>
      <c r="E6088" s="353">
        <v>-2.7803266654431964E-2</v>
      </c>
    </row>
    <row r="6089" spans="2:5">
      <c r="B6089" s="375">
        <v>40127</v>
      </c>
      <c r="C6089" s="352">
        <v>263.85000000000002</v>
      </c>
      <c r="D6089" s="351">
        <f t="shared" ref="D6089:D6152" si="98">(C6089-C6090)/C6090</f>
        <v>5.7303145662191989E-2</v>
      </c>
      <c r="E6089" s="353">
        <v>-2.7818717759764019E-2</v>
      </c>
    </row>
    <row r="6090" spans="2:5">
      <c r="B6090" s="375">
        <v>39727</v>
      </c>
      <c r="C6090" s="352">
        <v>249.55</v>
      </c>
      <c r="D6090" s="351">
        <f t="shared" si="98"/>
        <v>6.942361259910014E-2</v>
      </c>
      <c r="E6090" s="353">
        <v>-2.7853525516166645E-2</v>
      </c>
    </row>
    <row r="6091" spans="2:5">
      <c r="B6091" s="375">
        <v>40317</v>
      </c>
      <c r="C6091" s="352">
        <v>233.35</v>
      </c>
      <c r="D6091" s="351">
        <f t="shared" si="98"/>
        <v>0.34070669347888527</v>
      </c>
      <c r="E6091" s="353">
        <v>-2.7910851905853018E-2</v>
      </c>
    </row>
    <row r="6092" spans="2:5">
      <c r="B6092" s="375">
        <v>39146</v>
      </c>
      <c r="C6092" s="352">
        <v>174.05</v>
      </c>
      <c r="D6092" s="351">
        <f t="shared" si="98"/>
        <v>-0.13601389923057819</v>
      </c>
      <c r="E6092" s="353">
        <v>-2.7925160569673275E-2</v>
      </c>
    </row>
    <row r="6093" spans="2:5">
      <c r="B6093" s="375">
        <v>37032</v>
      </c>
      <c r="C6093" s="352">
        <v>201.45</v>
      </c>
      <c r="D6093" s="351">
        <f t="shared" si="98"/>
        <v>2.1292775665399184E-2</v>
      </c>
      <c r="E6093" s="353">
        <v>-2.7985524728588715E-2</v>
      </c>
    </row>
    <row r="6094" spans="2:5">
      <c r="B6094" s="375">
        <v>37076</v>
      </c>
      <c r="C6094" s="352">
        <v>197.25</v>
      </c>
      <c r="D6094" s="351">
        <f t="shared" si="98"/>
        <v>-0.90105342362678709</v>
      </c>
      <c r="E6094" s="353">
        <v>-2.808573540280852E-2</v>
      </c>
    </row>
    <row r="6095" spans="2:5">
      <c r="B6095" s="375">
        <v>44642</v>
      </c>
      <c r="C6095" s="352">
        <v>1993.5</v>
      </c>
      <c r="D6095" s="351">
        <f t="shared" si="98"/>
        <v>0.20730377906976741</v>
      </c>
      <c r="E6095" s="353">
        <v>-2.8129875195007713E-2</v>
      </c>
    </row>
    <row r="6096" spans="2:5">
      <c r="B6096" s="375">
        <v>43347</v>
      </c>
      <c r="C6096" s="352">
        <v>1651.2</v>
      </c>
      <c r="D6096" s="351">
        <f t="shared" si="98"/>
        <v>5.2016901408450709</v>
      </c>
      <c r="E6096" s="353">
        <v>-2.8191395444647088E-2</v>
      </c>
    </row>
    <row r="6097" spans="2:5">
      <c r="B6097" s="375">
        <v>40064</v>
      </c>
      <c r="C6097" s="352">
        <v>266.25</v>
      </c>
      <c r="D6097" s="351">
        <f t="shared" si="98"/>
        <v>-0.2154118167084132</v>
      </c>
      <c r="E6097" s="353">
        <v>-2.8284671532846715E-2</v>
      </c>
    </row>
    <row r="6098" spans="2:5">
      <c r="B6098" s="375">
        <v>40802</v>
      </c>
      <c r="C6098" s="352">
        <v>339.35</v>
      </c>
      <c r="D6098" s="351">
        <f t="shared" si="98"/>
        <v>0.41691022964509405</v>
      </c>
      <c r="E6098" s="353">
        <v>-2.834645669291332E-2</v>
      </c>
    </row>
    <row r="6099" spans="2:5">
      <c r="B6099" s="375">
        <v>39688</v>
      </c>
      <c r="C6099" s="352">
        <v>239.5</v>
      </c>
      <c r="D6099" s="351">
        <f t="shared" si="98"/>
        <v>-0.48500161272981401</v>
      </c>
      <c r="E6099" s="353">
        <v>-2.8397565922920892E-2</v>
      </c>
    </row>
    <row r="6100" spans="2:5">
      <c r="B6100" s="375">
        <v>41390</v>
      </c>
      <c r="C6100" s="352">
        <v>465.05</v>
      </c>
      <c r="D6100" s="351">
        <f t="shared" si="98"/>
        <v>2.5814401232190995</v>
      </c>
      <c r="E6100" s="353">
        <v>-2.8413245586545424E-2</v>
      </c>
    </row>
    <row r="6101" spans="2:5">
      <c r="B6101" s="375">
        <v>38148</v>
      </c>
      <c r="C6101" s="352">
        <v>129.85</v>
      </c>
      <c r="D6101" s="351">
        <f t="shared" si="98"/>
        <v>-0.78322203672787971</v>
      </c>
      <c r="E6101" s="353">
        <v>-2.8432472876917404E-2</v>
      </c>
    </row>
    <row r="6102" spans="2:5">
      <c r="B6102" s="375">
        <v>41502</v>
      </c>
      <c r="C6102" s="352">
        <v>599</v>
      </c>
      <c r="D6102" s="351">
        <f t="shared" si="98"/>
        <v>2.7995559784332382</v>
      </c>
      <c r="E6102" s="353">
        <v>-2.8543626337982519E-2</v>
      </c>
    </row>
    <row r="6103" spans="2:5">
      <c r="B6103" s="375">
        <v>38653</v>
      </c>
      <c r="C6103" s="352">
        <v>157.65</v>
      </c>
      <c r="D6103" s="351">
        <f t="shared" si="98"/>
        <v>-0.32971938775510201</v>
      </c>
      <c r="E6103" s="353">
        <v>-2.8650646950092454E-2</v>
      </c>
    </row>
    <row r="6104" spans="2:5">
      <c r="B6104" s="375">
        <v>40234</v>
      </c>
      <c r="C6104" s="352">
        <v>235.2</v>
      </c>
      <c r="D6104" s="351">
        <f t="shared" si="98"/>
        <v>-0.89851132686084145</v>
      </c>
      <c r="E6104" s="353">
        <v>-2.8701218253148943E-2</v>
      </c>
    </row>
    <row r="6105" spans="2:5">
      <c r="B6105" s="375">
        <v>43944</v>
      </c>
      <c r="C6105" s="352">
        <v>2317.5</v>
      </c>
      <c r="D6105" s="351">
        <f t="shared" si="98"/>
        <v>1.7693134970424809</v>
      </c>
      <c r="E6105" s="353">
        <v>-2.8770194665046243E-2</v>
      </c>
    </row>
    <row r="6106" spans="2:5">
      <c r="B6106" s="375">
        <v>42423</v>
      </c>
      <c r="C6106" s="352">
        <v>836.85</v>
      </c>
      <c r="D6106" s="351">
        <f t="shared" si="98"/>
        <v>2.4956140350877196</v>
      </c>
      <c r="E6106" s="353">
        <v>-2.8781988046190397E-2</v>
      </c>
    </row>
    <row r="6107" spans="2:5">
      <c r="B6107" s="375">
        <v>37326</v>
      </c>
      <c r="C6107" s="352">
        <v>239.4</v>
      </c>
      <c r="D6107" s="351">
        <f t="shared" si="98"/>
        <v>0.12420756046020201</v>
      </c>
      <c r="E6107" s="353">
        <v>-2.8803245436105452E-2</v>
      </c>
    </row>
    <row r="6108" spans="2:5">
      <c r="B6108" s="375">
        <v>39371</v>
      </c>
      <c r="C6108" s="352">
        <v>212.95</v>
      </c>
      <c r="D6108" s="351">
        <f t="shared" si="98"/>
        <v>0.26005917159763309</v>
      </c>
      <c r="E6108" s="353">
        <v>-2.8955768353853273E-2</v>
      </c>
    </row>
    <row r="6109" spans="2:5">
      <c r="B6109" s="375">
        <v>36826</v>
      </c>
      <c r="C6109" s="352">
        <v>169</v>
      </c>
      <c r="D6109" s="351">
        <f t="shared" si="98"/>
        <v>-0.91706742565511823</v>
      </c>
      <c r="E6109" s="353">
        <v>-2.9014650962367199E-2</v>
      </c>
    </row>
    <row r="6110" spans="2:5">
      <c r="B6110" s="375">
        <v>44095</v>
      </c>
      <c r="C6110" s="352">
        <v>2037.8</v>
      </c>
      <c r="D6110" s="351">
        <f t="shared" si="98"/>
        <v>8.3092736409319308</v>
      </c>
      <c r="E6110" s="353">
        <v>-2.9017963501214977E-2</v>
      </c>
    </row>
    <row r="6111" spans="2:5">
      <c r="B6111" s="375">
        <v>39352</v>
      </c>
      <c r="C6111" s="352">
        <v>218.9</v>
      </c>
      <c r="D6111" s="351">
        <f t="shared" si="98"/>
        <v>-0.7554599787745071</v>
      </c>
      <c r="E6111" s="353">
        <v>-2.9053005100909218E-2</v>
      </c>
    </row>
    <row r="6112" spans="2:5">
      <c r="B6112" s="375">
        <v>42570</v>
      </c>
      <c r="C6112" s="352">
        <v>895.15</v>
      </c>
      <c r="D6112" s="351">
        <f t="shared" si="98"/>
        <v>-6.6982975160482584E-4</v>
      </c>
      <c r="E6112" s="353">
        <v>-2.9068821519605256E-2</v>
      </c>
    </row>
    <row r="6113" spans="2:5">
      <c r="B6113" s="375">
        <v>42083</v>
      </c>
      <c r="C6113" s="352">
        <v>895.75</v>
      </c>
      <c r="D6113" s="351">
        <f t="shared" si="98"/>
        <v>-0.64832554670016884</v>
      </c>
      <c r="E6113" s="353">
        <v>-2.9155150923968979E-2</v>
      </c>
    </row>
    <row r="6114" spans="2:5">
      <c r="B6114" s="375">
        <v>44768</v>
      </c>
      <c r="C6114" s="352">
        <v>2547.1</v>
      </c>
      <c r="D6114" s="351">
        <f t="shared" si="98"/>
        <v>12.975857338820301</v>
      </c>
      <c r="E6114" s="353">
        <v>-2.9158408293947249E-2</v>
      </c>
    </row>
    <row r="6115" spans="2:5">
      <c r="B6115" s="375">
        <v>38036</v>
      </c>
      <c r="C6115" s="352">
        <v>182.25</v>
      </c>
      <c r="D6115" s="351">
        <f t="shared" si="98"/>
        <v>0.15093148089674774</v>
      </c>
      <c r="E6115" s="353">
        <v>-2.929427430093209E-2</v>
      </c>
    </row>
    <row r="6116" spans="2:5">
      <c r="B6116" s="375">
        <v>38540</v>
      </c>
      <c r="C6116" s="352">
        <v>158.35</v>
      </c>
      <c r="D6116" s="351">
        <f t="shared" si="98"/>
        <v>-0.74580624448190058</v>
      </c>
      <c r="E6116" s="353">
        <v>-2.9420778424762557E-2</v>
      </c>
    </row>
    <row r="6117" spans="2:5">
      <c r="B6117" s="375">
        <v>41834</v>
      </c>
      <c r="C6117" s="352">
        <v>622.95000000000005</v>
      </c>
      <c r="D6117" s="351">
        <f t="shared" si="98"/>
        <v>1.9315294117647062</v>
      </c>
      <c r="E6117" s="353">
        <v>-2.9446132273895732E-2</v>
      </c>
    </row>
    <row r="6118" spans="2:5">
      <c r="B6118" s="375">
        <v>39435</v>
      </c>
      <c r="C6118" s="352">
        <v>212.5</v>
      </c>
      <c r="D6118" s="351">
        <f t="shared" si="98"/>
        <v>0.1841738645862358</v>
      </c>
      <c r="E6118" s="353">
        <v>-2.9458780543503031E-2</v>
      </c>
    </row>
    <row r="6119" spans="2:5">
      <c r="B6119" s="375">
        <v>37889</v>
      </c>
      <c r="C6119" s="352">
        <v>179.45</v>
      </c>
      <c r="D6119" s="351">
        <f t="shared" si="98"/>
        <v>-0.92230424523196164</v>
      </c>
      <c r="E6119" s="353">
        <v>-2.9475392103840006E-2</v>
      </c>
    </row>
    <row r="6120" spans="2:5">
      <c r="B6120" s="375">
        <v>44705</v>
      </c>
      <c r="C6120" s="352">
        <v>2309.65</v>
      </c>
      <c r="D6120" s="351">
        <f t="shared" si="98"/>
        <v>11.32141904507869</v>
      </c>
      <c r="E6120" s="353">
        <v>-2.9477266997226692E-2</v>
      </c>
    </row>
    <row r="6121" spans="2:5">
      <c r="B6121" s="375">
        <v>37046</v>
      </c>
      <c r="C6121" s="352">
        <v>187.45</v>
      </c>
      <c r="D6121" s="351">
        <f t="shared" si="98"/>
        <v>-0.64755100122214915</v>
      </c>
      <c r="E6121" s="353">
        <v>-2.9510742945897058E-2</v>
      </c>
    </row>
    <row r="6122" spans="2:5">
      <c r="B6122" s="375">
        <v>41169</v>
      </c>
      <c r="C6122" s="352">
        <v>531.85</v>
      </c>
      <c r="D6122" s="351">
        <f t="shared" si="98"/>
        <v>1.9206479956068094</v>
      </c>
      <c r="E6122" s="353">
        <v>-2.9559346774929173E-2</v>
      </c>
    </row>
    <row r="6123" spans="2:5">
      <c r="B6123" s="375">
        <v>38686</v>
      </c>
      <c r="C6123" s="352">
        <v>182.1</v>
      </c>
      <c r="D6123" s="351">
        <f t="shared" si="98"/>
        <v>-0.91382125363810607</v>
      </c>
      <c r="E6123" s="353">
        <v>-2.9576338928856975E-2</v>
      </c>
    </row>
    <row r="6124" spans="2:5">
      <c r="B6124" s="375">
        <v>44670</v>
      </c>
      <c r="C6124" s="352">
        <v>2113.0500000000002</v>
      </c>
      <c r="D6124" s="351">
        <f t="shared" si="98"/>
        <v>1.7562120915672081</v>
      </c>
      <c r="E6124" s="353">
        <v>-2.9665005854935322E-2</v>
      </c>
    </row>
    <row r="6125" spans="2:5">
      <c r="B6125" s="375">
        <v>41989</v>
      </c>
      <c r="C6125" s="352">
        <v>766.65</v>
      </c>
      <c r="D6125" s="351">
        <f t="shared" si="98"/>
        <v>1.8118466898954706</v>
      </c>
      <c r="E6125" s="353">
        <v>-2.9679787368687566E-2</v>
      </c>
    </row>
    <row r="6126" spans="2:5">
      <c r="B6126" s="375">
        <v>40666</v>
      </c>
      <c r="C6126" s="352">
        <v>272.64999999999998</v>
      </c>
      <c r="D6126" s="351">
        <f t="shared" si="98"/>
        <v>0.55666571510134155</v>
      </c>
      <c r="E6126" s="353">
        <v>-2.9887920298879322E-2</v>
      </c>
    </row>
    <row r="6127" spans="2:5">
      <c r="B6127" s="375">
        <v>37922</v>
      </c>
      <c r="C6127" s="352">
        <v>175.15</v>
      </c>
      <c r="D6127" s="351">
        <f t="shared" si="98"/>
        <v>-0.29785528161956298</v>
      </c>
      <c r="E6127" s="353">
        <v>-2.9908612572694573E-2</v>
      </c>
    </row>
    <row r="6128" spans="2:5">
      <c r="B6128" s="375">
        <v>38993</v>
      </c>
      <c r="C6128" s="352">
        <v>249.45</v>
      </c>
      <c r="D6128" s="351">
        <f t="shared" si="98"/>
        <v>-0.88905937291527681</v>
      </c>
      <c r="E6128" s="353">
        <v>-2.9943612677425586E-2</v>
      </c>
    </row>
    <row r="6129" spans="2:5">
      <c r="B6129" s="375">
        <v>44034</v>
      </c>
      <c r="C6129" s="352">
        <v>2248.5</v>
      </c>
      <c r="D6129" s="351">
        <f t="shared" si="98"/>
        <v>7.3789826718837332</v>
      </c>
      <c r="E6129" s="353">
        <v>-2.998274374460742E-2</v>
      </c>
    </row>
    <row r="6130" spans="2:5">
      <c r="B6130" s="375">
        <v>40023</v>
      </c>
      <c r="C6130" s="352">
        <v>268.35000000000002</v>
      </c>
      <c r="D6130" s="351">
        <f t="shared" si="98"/>
        <v>0.13804071246819344</v>
      </c>
      <c r="E6130" s="353">
        <v>-3.0001807337791273E-2</v>
      </c>
    </row>
    <row r="6131" spans="2:5">
      <c r="B6131" s="375">
        <v>39681</v>
      </c>
      <c r="C6131" s="352">
        <v>235.8</v>
      </c>
      <c r="D6131" s="351">
        <f t="shared" si="98"/>
        <v>-0.16637205684791062</v>
      </c>
      <c r="E6131" s="353">
        <v>-3.0028794734677018E-2</v>
      </c>
    </row>
    <row r="6132" spans="2:5">
      <c r="B6132" s="375">
        <v>36606</v>
      </c>
      <c r="C6132" s="352">
        <v>282.86</v>
      </c>
      <c r="D6132" s="351">
        <f t="shared" si="98"/>
        <v>0.21817398794142992</v>
      </c>
      <c r="E6132" s="353">
        <v>-3.0072351952816864E-2</v>
      </c>
    </row>
    <row r="6133" spans="2:5">
      <c r="B6133" s="375">
        <v>37327</v>
      </c>
      <c r="C6133" s="352">
        <v>232.2</v>
      </c>
      <c r="D6133" s="351">
        <f t="shared" si="98"/>
        <v>-0.84647426361202016</v>
      </c>
      <c r="E6133" s="353">
        <v>-3.0075187969924883E-2</v>
      </c>
    </row>
    <row r="6134" spans="2:5">
      <c r="B6134" s="375">
        <v>43382</v>
      </c>
      <c r="C6134" s="352">
        <v>1512.45</v>
      </c>
      <c r="D6134" s="351">
        <f t="shared" si="98"/>
        <v>9.2261663286004048</v>
      </c>
      <c r="E6134" s="353">
        <v>-3.007663449514212E-2</v>
      </c>
    </row>
    <row r="6135" spans="2:5">
      <c r="B6135" s="375">
        <v>37719</v>
      </c>
      <c r="C6135" s="352">
        <v>147.9</v>
      </c>
      <c r="D6135" s="351">
        <f t="shared" si="98"/>
        <v>-0.93312533912099838</v>
      </c>
      <c r="E6135" s="353">
        <v>-3.0163934426229472E-2</v>
      </c>
    </row>
    <row r="6136" spans="2:5">
      <c r="B6136" s="375">
        <v>44719</v>
      </c>
      <c r="C6136" s="352">
        <v>2211.6</v>
      </c>
      <c r="D6136" s="351">
        <f t="shared" si="98"/>
        <v>2.2147685151537173</v>
      </c>
      <c r="E6136" s="353">
        <v>-3.0212672659504534E-2</v>
      </c>
    </row>
    <row r="6137" spans="2:5">
      <c r="B6137" s="375">
        <v>41480</v>
      </c>
      <c r="C6137" s="352">
        <v>687.95</v>
      </c>
      <c r="D6137" s="351">
        <f t="shared" si="98"/>
        <v>0.11689260491923045</v>
      </c>
      <c r="E6137" s="353">
        <v>-3.0305165973641551E-2</v>
      </c>
    </row>
    <row r="6138" spans="2:5">
      <c r="B6138" s="375">
        <v>41488</v>
      </c>
      <c r="C6138" s="352">
        <v>615.95000000000005</v>
      </c>
      <c r="D6138" s="351">
        <f t="shared" si="98"/>
        <v>1.2795233337034162</v>
      </c>
      <c r="E6138" s="353">
        <v>-3.0305415617128462E-2</v>
      </c>
    </row>
    <row r="6139" spans="2:5">
      <c r="B6139" s="375">
        <v>36539</v>
      </c>
      <c r="C6139" s="352">
        <v>270.20999999999998</v>
      </c>
      <c r="D6139" s="351">
        <f t="shared" si="98"/>
        <v>9.9420669033824256E-3</v>
      </c>
      <c r="E6139" s="353">
        <v>-3.0358488534826266E-2</v>
      </c>
    </row>
    <row r="6140" spans="2:5">
      <c r="B6140" s="375">
        <v>36726</v>
      </c>
      <c r="C6140" s="352">
        <v>267.55</v>
      </c>
      <c r="D6140" s="351">
        <f t="shared" si="98"/>
        <v>-0.8851199038193176</v>
      </c>
      <c r="E6140" s="353">
        <v>-3.0440297155281675E-2</v>
      </c>
    </row>
    <row r="6141" spans="2:5">
      <c r="B6141" s="375">
        <v>44328</v>
      </c>
      <c r="C6141" s="352">
        <v>2328.9499999999998</v>
      </c>
      <c r="D6141" s="351">
        <f t="shared" si="98"/>
        <v>10.114053925077545</v>
      </c>
      <c r="E6141" s="353">
        <v>-3.0452520711044543E-2</v>
      </c>
    </row>
    <row r="6142" spans="2:5">
      <c r="B6142" s="375">
        <v>38897</v>
      </c>
      <c r="C6142" s="352">
        <v>209.55</v>
      </c>
      <c r="D6142" s="351">
        <f t="shared" si="98"/>
        <v>0.15837479270315094</v>
      </c>
      <c r="E6142" s="353">
        <v>-3.0534351145038142E-2</v>
      </c>
    </row>
    <row r="6143" spans="2:5">
      <c r="B6143" s="375">
        <v>37858</v>
      </c>
      <c r="C6143" s="352">
        <v>180.9</v>
      </c>
      <c r="D6143" s="351">
        <f t="shared" si="98"/>
        <v>-0.19132767098793019</v>
      </c>
      <c r="E6143" s="353">
        <v>-3.054662379421216E-2</v>
      </c>
    </row>
    <row r="6144" spans="2:5">
      <c r="B6144" s="375">
        <v>38917</v>
      </c>
      <c r="C6144" s="352">
        <v>223.7</v>
      </c>
      <c r="D6144" s="351">
        <f t="shared" si="98"/>
        <v>-0.43431533695789609</v>
      </c>
      <c r="E6144" s="353">
        <v>-3.055254604550384E-2</v>
      </c>
    </row>
    <row r="6145" spans="2:5">
      <c r="B6145" s="375">
        <v>40912</v>
      </c>
      <c r="C6145" s="352">
        <v>395.45</v>
      </c>
      <c r="D6145" s="351">
        <f t="shared" si="98"/>
        <v>0.81274352509740999</v>
      </c>
      <c r="E6145" s="353">
        <v>-3.0641009927687219E-2</v>
      </c>
    </row>
    <row r="6146" spans="2:5">
      <c r="B6146" s="375">
        <v>39071</v>
      </c>
      <c r="C6146" s="352">
        <v>218.15</v>
      </c>
      <c r="D6146" s="351">
        <f t="shared" si="98"/>
        <v>-0.90869328645571734</v>
      </c>
      <c r="E6146" s="353">
        <v>-3.0659853365918709E-2</v>
      </c>
    </row>
    <row r="6147" spans="2:5">
      <c r="B6147" s="375">
        <v>45610</v>
      </c>
      <c r="C6147" s="352">
        <v>2389.1999999999998</v>
      </c>
      <c r="D6147" s="351">
        <f t="shared" si="98"/>
        <v>0.12618430355880264</v>
      </c>
      <c r="E6147" s="353">
        <v>-3.0730846467473989E-2</v>
      </c>
    </row>
    <row r="6148" spans="2:5">
      <c r="B6148" s="375">
        <v>43899</v>
      </c>
      <c r="C6148" s="352">
        <v>2121.5</v>
      </c>
      <c r="D6148" s="351">
        <f t="shared" si="98"/>
        <v>7.4069744402615418</v>
      </c>
      <c r="E6148" s="353">
        <v>-3.0791721869432177E-2</v>
      </c>
    </row>
    <row r="6149" spans="2:5">
      <c r="B6149" s="375">
        <v>40387</v>
      </c>
      <c r="C6149" s="352">
        <v>252.35</v>
      </c>
      <c r="D6149" s="351">
        <f t="shared" si="98"/>
        <v>0.44158811768066253</v>
      </c>
      <c r="E6149" s="353">
        <v>-3.0913978494623594E-2</v>
      </c>
    </row>
    <row r="6150" spans="2:5">
      <c r="B6150" s="375">
        <v>38631</v>
      </c>
      <c r="C6150" s="352">
        <v>175.05</v>
      </c>
      <c r="D6150" s="351">
        <f t="shared" si="98"/>
        <v>-0.15942376950780307</v>
      </c>
      <c r="E6150" s="353">
        <v>-3.0999169665098223E-2</v>
      </c>
    </row>
    <row r="6151" spans="2:5">
      <c r="B6151" s="375">
        <v>39113</v>
      </c>
      <c r="C6151" s="352">
        <v>208.25</v>
      </c>
      <c r="D6151" s="351">
        <f t="shared" si="98"/>
        <v>-0.13156797331109263</v>
      </c>
      <c r="E6151" s="353">
        <v>-3.1170039544079969E-2</v>
      </c>
    </row>
    <row r="6152" spans="2:5">
      <c r="B6152" s="375">
        <v>36644</v>
      </c>
      <c r="C6152" s="352">
        <v>239.8</v>
      </c>
      <c r="D6152" s="351">
        <f t="shared" si="98"/>
        <v>3.6524746055759748E-2</v>
      </c>
      <c r="E6152" s="353">
        <v>-3.1189398836457653E-2</v>
      </c>
    </row>
    <row r="6153" spans="2:5">
      <c r="B6153" s="375">
        <v>39736</v>
      </c>
      <c r="C6153" s="352">
        <v>231.35</v>
      </c>
      <c r="D6153" s="351">
        <f t="shared" ref="D6153:D6216" si="99">(C6153-C6154)/C6154</f>
        <v>0.73621013133208246</v>
      </c>
      <c r="E6153" s="353">
        <v>-3.1197654941373606E-2</v>
      </c>
    </row>
    <row r="6154" spans="2:5">
      <c r="B6154" s="375">
        <v>38474</v>
      </c>
      <c r="C6154" s="352">
        <v>133.25</v>
      </c>
      <c r="D6154" s="351">
        <f t="shared" si="99"/>
        <v>-0.42266031195840559</v>
      </c>
      <c r="E6154" s="353">
        <v>-3.1261359505634398E-2</v>
      </c>
    </row>
    <row r="6155" spans="2:5">
      <c r="B6155" s="375">
        <v>39930</v>
      </c>
      <c r="C6155" s="352">
        <v>230.8</v>
      </c>
      <c r="D6155" s="351">
        <f t="shared" si="99"/>
        <v>0.22278145695364243</v>
      </c>
      <c r="E6155" s="353">
        <v>-3.1472933277381453E-2</v>
      </c>
    </row>
    <row r="6156" spans="2:5">
      <c r="B6156" s="375">
        <v>37915</v>
      </c>
      <c r="C6156" s="352">
        <v>188.75</v>
      </c>
      <c r="D6156" s="351">
        <f t="shared" si="99"/>
        <v>-0.13911060433295325</v>
      </c>
      <c r="E6156" s="353">
        <v>-3.1554643406875346E-2</v>
      </c>
    </row>
    <row r="6157" spans="2:5">
      <c r="B6157" s="375">
        <v>36980</v>
      </c>
      <c r="C6157" s="352">
        <v>219.25</v>
      </c>
      <c r="D6157" s="351">
        <f t="shared" si="99"/>
        <v>-0.74289064790384052</v>
      </c>
      <c r="E6157" s="353">
        <v>-3.1795098255685536E-2</v>
      </c>
    </row>
    <row r="6158" spans="2:5">
      <c r="B6158" s="375">
        <v>42157</v>
      </c>
      <c r="C6158" s="352">
        <v>852.75</v>
      </c>
      <c r="D6158" s="351">
        <f t="shared" si="99"/>
        <v>0.51613476753489185</v>
      </c>
      <c r="E6158" s="353">
        <v>-3.1846049046321476E-2</v>
      </c>
    </row>
    <row r="6159" spans="2:5">
      <c r="B6159" s="375">
        <v>41758</v>
      </c>
      <c r="C6159" s="352">
        <v>562.45000000000005</v>
      </c>
      <c r="D6159" s="351">
        <f t="shared" si="99"/>
        <v>4.0900452488687788</v>
      </c>
      <c r="E6159" s="353">
        <v>-3.1927710843373418E-2</v>
      </c>
    </row>
    <row r="6160" spans="2:5">
      <c r="B6160" s="375">
        <v>38212</v>
      </c>
      <c r="C6160" s="352">
        <v>110.5</v>
      </c>
      <c r="D6160" s="351">
        <f t="shared" si="99"/>
        <v>-0.52257507020954852</v>
      </c>
      <c r="E6160" s="353">
        <v>-3.1975470871660146E-2</v>
      </c>
    </row>
    <row r="6161" spans="2:5">
      <c r="B6161" s="375">
        <v>37299</v>
      </c>
      <c r="C6161" s="352">
        <v>231.45</v>
      </c>
      <c r="D6161" s="351">
        <f t="shared" si="99"/>
        <v>-5.9337533021743639E-2</v>
      </c>
      <c r="E6161" s="353">
        <v>-3.1994981179422857E-2</v>
      </c>
    </row>
    <row r="6162" spans="2:5">
      <c r="B6162" s="375">
        <v>39833</v>
      </c>
      <c r="C6162" s="352">
        <v>246.05</v>
      </c>
      <c r="D6162" s="351">
        <f t="shared" si="99"/>
        <v>6.9643090031735036E-2</v>
      </c>
      <c r="E6162" s="353">
        <v>-3.2061369000786696E-2</v>
      </c>
    </row>
    <row r="6163" spans="2:5">
      <c r="B6163" s="375">
        <v>36570</v>
      </c>
      <c r="C6163" s="352">
        <v>230.03</v>
      </c>
      <c r="D6163" s="351">
        <f t="shared" si="99"/>
        <v>0.26043835616438354</v>
      </c>
      <c r="E6163" s="353">
        <v>-3.206395960446036E-2</v>
      </c>
    </row>
    <row r="6164" spans="2:5">
      <c r="B6164" s="375">
        <v>36846</v>
      </c>
      <c r="C6164" s="352">
        <v>182.5</v>
      </c>
      <c r="D6164" s="351">
        <f t="shared" si="99"/>
        <v>-0.9141963844942288</v>
      </c>
      <c r="E6164" s="353">
        <v>-3.2086979581013052E-2</v>
      </c>
    </row>
    <row r="6165" spans="2:5">
      <c r="B6165" s="375">
        <v>44673</v>
      </c>
      <c r="C6165" s="352">
        <v>2126.9499999999998</v>
      </c>
      <c r="D6165" s="351">
        <f t="shared" si="99"/>
        <v>13.203338898163604</v>
      </c>
      <c r="E6165" s="353">
        <v>-3.2302827634841561E-2</v>
      </c>
    </row>
    <row r="6166" spans="2:5">
      <c r="B6166" s="375">
        <v>38056</v>
      </c>
      <c r="C6166" s="352">
        <v>149.75</v>
      </c>
      <c r="D6166" s="351">
        <f t="shared" si="99"/>
        <v>3.3114867195584763E-2</v>
      </c>
      <c r="E6166" s="353">
        <v>-3.2310177705977383E-2</v>
      </c>
    </row>
    <row r="6167" spans="2:5">
      <c r="B6167" s="375">
        <v>38418</v>
      </c>
      <c r="C6167" s="352">
        <v>144.94999999999999</v>
      </c>
      <c r="D6167" s="351">
        <f t="shared" si="99"/>
        <v>-0.22174496644295308</v>
      </c>
      <c r="E6167" s="353">
        <v>-3.2376502002670379E-2</v>
      </c>
    </row>
    <row r="6168" spans="2:5">
      <c r="B6168" s="375">
        <v>37867</v>
      </c>
      <c r="C6168" s="352">
        <v>186.25</v>
      </c>
      <c r="D6168" s="351">
        <f t="shared" si="99"/>
        <v>-0.3091617210682493</v>
      </c>
      <c r="E6168" s="353">
        <v>-3.2467532467532464E-2</v>
      </c>
    </row>
    <row r="6169" spans="2:5">
      <c r="B6169" s="375">
        <v>40032</v>
      </c>
      <c r="C6169" s="352">
        <v>269.60000000000002</v>
      </c>
      <c r="D6169" s="351">
        <f t="shared" si="99"/>
        <v>0.16861725184221948</v>
      </c>
      <c r="E6169" s="353">
        <v>-3.2478019020276173E-2</v>
      </c>
    </row>
    <row r="6170" spans="2:5">
      <c r="B6170" s="375">
        <v>38765</v>
      </c>
      <c r="C6170" s="352">
        <v>230.7</v>
      </c>
      <c r="D6170" s="351">
        <f t="shared" si="99"/>
        <v>-9.020618556701129E-3</v>
      </c>
      <c r="E6170" s="353">
        <v>-3.2501572656741459E-2</v>
      </c>
    </row>
    <row r="6171" spans="2:5">
      <c r="B6171" s="375">
        <v>36749</v>
      </c>
      <c r="C6171" s="352">
        <v>232.8</v>
      </c>
      <c r="D6171" s="351">
        <f t="shared" si="99"/>
        <v>0.20621761658031093</v>
      </c>
      <c r="E6171" s="353">
        <v>-3.2820938928126209E-2</v>
      </c>
    </row>
    <row r="6172" spans="2:5">
      <c r="B6172" s="375">
        <v>37405</v>
      </c>
      <c r="C6172" s="352">
        <v>193</v>
      </c>
      <c r="D6172" s="351">
        <f t="shared" si="99"/>
        <v>-0.59866916198793929</v>
      </c>
      <c r="E6172" s="353">
        <v>-3.2823853670759261E-2</v>
      </c>
    </row>
    <row r="6173" spans="2:5">
      <c r="B6173" s="375">
        <v>41296</v>
      </c>
      <c r="C6173" s="352">
        <v>480.9</v>
      </c>
      <c r="D6173" s="351">
        <f t="shared" si="99"/>
        <v>1.2456222274106934</v>
      </c>
      <c r="E6173" s="353">
        <v>-3.2880844645550571E-2</v>
      </c>
    </row>
    <row r="6174" spans="2:5">
      <c r="B6174" s="375">
        <v>39498</v>
      </c>
      <c r="C6174" s="352">
        <v>214.15</v>
      </c>
      <c r="D6174" s="351">
        <f t="shared" si="99"/>
        <v>0.46077762619372453</v>
      </c>
      <c r="E6174" s="353">
        <v>-3.2964551817565968E-2</v>
      </c>
    </row>
    <row r="6175" spans="2:5">
      <c r="B6175" s="375">
        <v>38104</v>
      </c>
      <c r="C6175" s="352">
        <v>146.6</v>
      </c>
      <c r="D6175" s="351">
        <f t="shared" si="99"/>
        <v>-0.40982286634460552</v>
      </c>
      <c r="E6175" s="353">
        <v>-3.2981530343007916E-2</v>
      </c>
    </row>
    <row r="6176" spans="2:5">
      <c r="B6176" s="375">
        <v>40042</v>
      </c>
      <c r="C6176" s="352">
        <v>248.4</v>
      </c>
      <c r="D6176" s="351">
        <f t="shared" si="99"/>
        <v>-4.6997889890657868E-2</v>
      </c>
      <c r="E6176" s="353">
        <v>-3.308680420397031E-2</v>
      </c>
    </row>
    <row r="6177" spans="2:5">
      <c r="B6177" s="375">
        <v>40035</v>
      </c>
      <c r="C6177" s="352">
        <v>260.64999999999998</v>
      </c>
      <c r="D6177" s="351">
        <f t="shared" si="99"/>
        <v>6.8237704918032688E-2</v>
      </c>
      <c r="E6177" s="353">
        <v>-3.3197329376854767E-2</v>
      </c>
    </row>
    <row r="6178" spans="2:5">
      <c r="B6178" s="375">
        <v>36556</v>
      </c>
      <c r="C6178" s="352">
        <v>244</v>
      </c>
      <c r="D6178" s="351">
        <f t="shared" si="99"/>
        <v>0.54430379746835444</v>
      </c>
      <c r="E6178" s="353">
        <v>-3.3203898882637278E-2</v>
      </c>
    </row>
    <row r="6179" spans="2:5">
      <c r="B6179" s="375">
        <v>37819</v>
      </c>
      <c r="C6179" s="352">
        <v>158</v>
      </c>
      <c r="D6179" s="351">
        <f t="shared" si="99"/>
        <v>-0.1671059567738534</v>
      </c>
      <c r="E6179" s="353">
        <v>-3.334353013153863E-2</v>
      </c>
    </row>
    <row r="6180" spans="2:5">
      <c r="B6180" s="375">
        <v>37399</v>
      </c>
      <c r="C6180" s="352">
        <v>189.7</v>
      </c>
      <c r="D6180" s="351">
        <f t="shared" si="99"/>
        <v>-0.92098302613766536</v>
      </c>
      <c r="E6180" s="353">
        <v>-3.3375796178344005E-2</v>
      </c>
    </row>
    <row r="6181" spans="2:5">
      <c r="B6181" s="375">
        <v>45635</v>
      </c>
      <c r="C6181" s="352">
        <v>2400.75</v>
      </c>
      <c r="D6181" s="351">
        <f t="shared" si="99"/>
        <v>9.7392082308208447</v>
      </c>
      <c r="E6181" s="353">
        <v>-3.3436669619132046E-2</v>
      </c>
    </row>
    <row r="6182" spans="2:5">
      <c r="B6182" s="375">
        <v>38919</v>
      </c>
      <c r="C6182" s="352">
        <v>223.55</v>
      </c>
      <c r="D6182" s="351">
        <f t="shared" si="99"/>
        <v>0.12619647355163735</v>
      </c>
      <c r="E6182" s="353">
        <v>-3.3506268914829225E-2</v>
      </c>
    </row>
    <row r="6183" spans="2:5">
      <c r="B6183" s="375">
        <v>37074</v>
      </c>
      <c r="C6183" s="352">
        <v>198.5</v>
      </c>
      <c r="D6183" s="351">
        <f t="shared" si="99"/>
        <v>-4.7961630695443645E-2</v>
      </c>
      <c r="E6183" s="353">
        <v>-3.3592989289191848E-2</v>
      </c>
    </row>
    <row r="6184" spans="2:5">
      <c r="B6184" s="375">
        <v>36935</v>
      </c>
      <c r="C6184" s="352">
        <v>208.5</v>
      </c>
      <c r="D6184" s="351">
        <f t="shared" si="99"/>
        <v>4.4589178356713458E-2</v>
      </c>
      <c r="E6184" s="353">
        <v>-3.3603707995365009E-2</v>
      </c>
    </row>
    <row r="6185" spans="2:5">
      <c r="B6185" s="375">
        <v>36892</v>
      </c>
      <c r="C6185" s="352">
        <v>199.6</v>
      </c>
      <c r="D6185" s="351">
        <f t="shared" si="99"/>
        <v>6.2832800851970086E-2</v>
      </c>
      <c r="E6185" s="353">
        <v>-3.3648027112079482E-2</v>
      </c>
    </row>
    <row r="6186" spans="2:5">
      <c r="B6186" s="375">
        <v>36864</v>
      </c>
      <c r="C6186" s="352">
        <v>187.8</v>
      </c>
      <c r="D6186" s="351">
        <f t="shared" si="99"/>
        <v>-0.19554508460055678</v>
      </c>
      <c r="E6186" s="353">
        <v>-3.3702083869307863E-2</v>
      </c>
    </row>
    <row r="6187" spans="2:5">
      <c r="B6187" s="375">
        <v>38868</v>
      </c>
      <c r="C6187" s="352">
        <v>233.45</v>
      </c>
      <c r="D6187" s="351">
        <f t="shared" si="99"/>
        <v>-0.90141261428661934</v>
      </c>
      <c r="E6187" s="353">
        <v>-3.3733443708609298E-2</v>
      </c>
    </row>
    <row r="6188" spans="2:5">
      <c r="B6188" s="375">
        <v>45671</v>
      </c>
      <c r="C6188" s="352">
        <v>2367.9499999999998</v>
      </c>
      <c r="D6188" s="351">
        <f t="shared" si="99"/>
        <v>8.8295973432959727</v>
      </c>
      <c r="E6188" s="353">
        <v>-3.3884128926968661E-2</v>
      </c>
    </row>
    <row r="6189" spans="2:5">
      <c r="B6189" s="375">
        <v>36783</v>
      </c>
      <c r="C6189" s="352">
        <v>240.9</v>
      </c>
      <c r="D6189" s="351">
        <f t="shared" si="99"/>
        <v>8.5827925476240803E-3</v>
      </c>
      <c r="E6189" s="353">
        <v>-3.3888109083617363E-2</v>
      </c>
    </row>
    <row r="6190" spans="2:5">
      <c r="B6190" s="375">
        <v>39757</v>
      </c>
      <c r="C6190" s="352">
        <v>238.85</v>
      </c>
      <c r="D6190" s="351">
        <f t="shared" si="99"/>
        <v>0.23884854771784222</v>
      </c>
      <c r="E6190" s="353">
        <v>-3.3973710819009122E-2</v>
      </c>
    </row>
    <row r="6191" spans="2:5">
      <c r="B6191" s="375">
        <v>38034</v>
      </c>
      <c r="C6191" s="352">
        <v>192.8</v>
      </c>
      <c r="D6191" s="351">
        <f t="shared" si="99"/>
        <v>-0.77703249681970632</v>
      </c>
      <c r="E6191" s="353">
        <v>-3.4068136272545006E-2</v>
      </c>
    </row>
    <row r="6192" spans="2:5">
      <c r="B6192" s="375">
        <v>42135</v>
      </c>
      <c r="C6192" s="352">
        <v>864.7</v>
      </c>
      <c r="D6192" s="351">
        <f t="shared" si="99"/>
        <v>-0.57182470908640748</v>
      </c>
      <c r="E6192" s="353">
        <v>-3.4070598748882928E-2</v>
      </c>
    </row>
    <row r="6193" spans="2:5">
      <c r="B6193" s="375">
        <v>44624</v>
      </c>
      <c r="C6193" s="352">
        <v>2019.5</v>
      </c>
      <c r="D6193" s="351">
        <f t="shared" si="99"/>
        <v>7.109139094121427</v>
      </c>
      <c r="E6193" s="353">
        <v>-3.4194165471066476E-2</v>
      </c>
    </row>
    <row r="6194" spans="2:5">
      <c r="B6194" s="375">
        <v>36678</v>
      </c>
      <c r="C6194" s="352">
        <v>249.04</v>
      </c>
      <c r="D6194" s="351">
        <f t="shared" si="99"/>
        <v>-0.88833538840937121</v>
      </c>
      <c r="E6194" s="353">
        <v>-3.4279509849542436E-2</v>
      </c>
    </row>
    <row r="6195" spans="2:5">
      <c r="B6195" s="375">
        <v>44547</v>
      </c>
      <c r="C6195" s="352">
        <v>2230.25</v>
      </c>
      <c r="D6195" s="351">
        <f t="shared" si="99"/>
        <v>8.1104983660130721</v>
      </c>
      <c r="E6195" s="353">
        <v>-3.431478675037887E-2</v>
      </c>
    </row>
    <row r="6196" spans="2:5">
      <c r="B6196" s="375">
        <v>39874</v>
      </c>
      <c r="C6196" s="352">
        <v>244.8</v>
      </c>
      <c r="D6196" s="351">
        <f t="shared" si="99"/>
        <v>0.13202312138728328</v>
      </c>
      <c r="E6196" s="353">
        <v>-3.4319526627218891E-2</v>
      </c>
    </row>
    <row r="6197" spans="2:5">
      <c r="B6197" s="375">
        <v>39881</v>
      </c>
      <c r="C6197" s="352">
        <v>216.25</v>
      </c>
      <c r="D6197" s="351">
        <f t="shared" si="99"/>
        <v>-7.1888412017167377E-2</v>
      </c>
      <c r="E6197" s="353">
        <v>-3.4382674704174991E-2</v>
      </c>
    </row>
    <row r="6198" spans="2:5">
      <c r="B6198" s="375">
        <v>39912</v>
      </c>
      <c r="C6198" s="352">
        <v>233</v>
      </c>
      <c r="D6198" s="351">
        <f t="shared" si="99"/>
        <v>0.87449718423169753</v>
      </c>
      <c r="E6198" s="353">
        <v>-3.4397016162453421E-2</v>
      </c>
    </row>
    <row r="6199" spans="2:5">
      <c r="B6199" s="375">
        <v>38176</v>
      </c>
      <c r="C6199" s="352">
        <v>124.3</v>
      </c>
      <c r="D6199" s="351">
        <f t="shared" si="99"/>
        <v>-0.35712438582880784</v>
      </c>
      <c r="E6199" s="353">
        <v>-3.4937888198757872E-2</v>
      </c>
    </row>
    <row r="6200" spans="2:5">
      <c r="B6200" s="375">
        <v>38008</v>
      </c>
      <c r="C6200" s="352">
        <v>193.35</v>
      </c>
      <c r="D6200" s="351">
        <f t="shared" si="99"/>
        <v>-9.8180970149253782E-2</v>
      </c>
      <c r="E6200" s="353">
        <v>-3.4938857000249561E-2</v>
      </c>
    </row>
    <row r="6201" spans="2:5">
      <c r="B6201" s="375">
        <v>39106</v>
      </c>
      <c r="C6201" s="352">
        <v>214.4</v>
      </c>
      <c r="D6201" s="351">
        <f t="shared" si="99"/>
        <v>-0.90415949576451127</v>
      </c>
      <c r="E6201" s="353">
        <v>-3.5103510351035032E-2</v>
      </c>
    </row>
    <row r="6202" spans="2:5">
      <c r="B6202" s="375">
        <v>44280</v>
      </c>
      <c r="C6202" s="352">
        <v>2237.0500000000002</v>
      </c>
      <c r="D6202" s="351">
        <f t="shared" si="99"/>
        <v>7.7882537811824797</v>
      </c>
      <c r="E6202" s="353">
        <v>-3.5172086603985048E-2</v>
      </c>
    </row>
    <row r="6203" spans="2:5">
      <c r="B6203" s="375">
        <v>39826</v>
      </c>
      <c r="C6203" s="352">
        <v>254.55</v>
      </c>
      <c r="D6203" s="351">
        <f t="shared" si="99"/>
        <v>-0.61646828386319119</v>
      </c>
      <c r="E6203" s="353">
        <v>-3.5247299602046658E-2</v>
      </c>
    </row>
    <row r="6204" spans="2:5">
      <c r="B6204" s="375">
        <v>41481</v>
      </c>
      <c r="C6204" s="352">
        <v>663.7</v>
      </c>
      <c r="D6204" s="351">
        <f t="shared" si="99"/>
        <v>5.2260787992495317</v>
      </c>
      <c r="E6204" s="353">
        <v>-3.5249654771422341E-2</v>
      </c>
    </row>
    <row r="6205" spans="2:5">
      <c r="B6205" s="375">
        <v>38215</v>
      </c>
      <c r="C6205" s="352">
        <v>106.6</v>
      </c>
      <c r="D6205" s="351">
        <f t="shared" si="99"/>
        <v>-0.40246636771300454</v>
      </c>
      <c r="E6205" s="353">
        <v>-3.5294117647058872E-2</v>
      </c>
    </row>
    <row r="6206" spans="2:5">
      <c r="B6206" s="375">
        <v>37882</v>
      </c>
      <c r="C6206" s="352">
        <v>178.4</v>
      </c>
      <c r="D6206" s="351">
        <f t="shared" si="99"/>
        <v>0.1706036745406824</v>
      </c>
      <c r="E6206" s="353">
        <v>-3.5414977020816349E-2</v>
      </c>
    </row>
    <row r="6207" spans="2:5">
      <c r="B6207" s="375">
        <v>37820</v>
      </c>
      <c r="C6207" s="352">
        <v>152.4</v>
      </c>
      <c r="D6207" s="351">
        <f t="shared" si="99"/>
        <v>0.12306558585114236</v>
      </c>
      <c r="E6207" s="353">
        <v>-3.5443037974683511E-2</v>
      </c>
    </row>
    <row r="6208" spans="2:5">
      <c r="B6208" s="375">
        <v>37735</v>
      </c>
      <c r="C6208" s="352">
        <v>135.69999999999999</v>
      </c>
      <c r="D6208" s="351">
        <f t="shared" si="99"/>
        <v>-4.7385047385047389E-2</v>
      </c>
      <c r="E6208" s="353">
        <v>-3.5536602700781808E-2</v>
      </c>
    </row>
    <row r="6209" spans="2:5">
      <c r="B6209" s="375">
        <v>37728</v>
      </c>
      <c r="C6209" s="352">
        <v>142.44999999999999</v>
      </c>
      <c r="D6209" s="351">
        <f t="shared" si="99"/>
        <v>-0.26572164948453614</v>
      </c>
      <c r="E6209" s="353">
        <v>-3.5545023696682471E-2</v>
      </c>
    </row>
    <row r="6210" spans="2:5">
      <c r="B6210" s="375">
        <v>36906</v>
      </c>
      <c r="C6210" s="352">
        <v>194</v>
      </c>
      <c r="D6210" s="351">
        <f t="shared" si="99"/>
        <v>-0.91079434417749161</v>
      </c>
      <c r="E6210" s="353">
        <v>-3.5545612726820809E-2</v>
      </c>
    </row>
    <row r="6211" spans="2:5">
      <c r="B6211" s="375">
        <v>43889</v>
      </c>
      <c r="C6211" s="352">
        <v>2174.75</v>
      </c>
      <c r="D6211" s="351">
        <f t="shared" si="99"/>
        <v>8.8856766216646204</v>
      </c>
      <c r="E6211" s="353">
        <v>-3.5566198807068815E-2</v>
      </c>
    </row>
    <row r="6212" spans="2:5">
      <c r="B6212" s="375">
        <v>36530</v>
      </c>
      <c r="C6212" s="352">
        <v>219.99</v>
      </c>
      <c r="D6212" s="351">
        <f t="shared" si="99"/>
        <v>0.12498082331884426</v>
      </c>
      <c r="E6212" s="353">
        <v>-3.5596861163473784E-2</v>
      </c>
    </row>
    <row r="6213" spans="2:5">
      <c r="B6213" s="375">
        <v>36880</v>
      </c>
      <c r="C6213" s="352">
        <v>195.55</v>
      </c>
      <c r="D6213" s="351">
        <f t="shared" si="99"/>
        <v>-0.49476811781423585</v>
      </c>
      <c r="E6213" s="353">
        <v>-3.5749506903353052E-2</v>
      </c>
    </row>
    <row r="6214" spans="2:5">
      <c r="B6214" s="375">
        <v>40945</v>
      </c>
      <c r="C6214" s="352">
        <v>387.05</v>
      </c>
      <c r="D6214" s="351">
        <f t="shared" si="99"/>
        <v>-0.22294719935755875</v>
      </c>
      <c r="E6214" s="353">
        <v>-3.5749875435974007E-2</v>
      </c>
    </row>
    <row r="6215" spans="2:5">
      <c r="B6215" s="375">
        <v>41285</v>
      </c>
      <c r="C6215" s="352">
        <v>498.1</v>
      </c>
      <c r="D6215" s="351">
        <f t="shared" si="99"/>
        <v>1.8577165806081468</v>
      </c>
      <c r="E6215" s="353">
        <v>-3.581107239643825E-2</v>
      </c>
    </row>
    <row r="6216" spans="2:5">
      <c r="B6216" s="375">
        <v>37886</v>
      </c>
      <c r="C6216" s="352">
        <v>174.3</v>
      </c>
      <c r="D6216" s="351">
        <f t="shared" si="99"/>
        <v>-0.25228432928660288</v>
      </c>
      <c r="E6216" s="353">
        <v>-3.5951327433628319E-2</v>
      </c>
    </row>
    <row r="6217" spans="2:5">
      <c r="B6217" s="375">
        <v>36566</v>
      </c>
      <c r="C6217" s="352">
        <v>233.11</v>
      </c>
      <c r="D6217" s="351">
        <f t="shared" ref="D6217:D6280" si="100">(C6217-C6218)/C6218</f>
        <v>-0.24984714400643601</v>
      </c>
      <c r="E6217" s="353">
        <v>-3.5978660932136752E-2</v>
      </c>
    </row>
    <row r="6218" spans="2:5">
      <c r="B6218" s="375">
        <v>40716</v>
      </c>
      <c r="C6218" s="352">
        <v>310.75</v>
      </c>
      <c r="D6218" s="351">
        <f t="shared" si="100"/>
        <v>-0.86900621772578779</v>
      </c>
      <c r="E6218" s="353">
        <v>-3.5985729796804783E-2</v>
      </c>
    </row>
    <row r="6219" spans="2:5">
      <c r="B6219" s="375">
        <v>43930</v>
      </c>
      <c r="C6219" s="352">
        <v>2372.25</v>
      </c>
      <c r="D6219" s="351">
        <f t="shared" si="100"/>
        <v>12.139019662143449</v>
      </c>
      <c r="E6219" s="353">
        <v>-3.6003819818355411E-2</v>
      </c>
    </row>
    <row r="6220" spans="2:5">
      <c r="B6220" s="375">
        <v>37921</v>
      </c>
      <c r="C6220" s="352">
        <v>180.55</v>
      </c>
      <c r="D6220" s="351">
        <f t="shared" si="100"/>
        <v>-0.2483660130718954</v>
      </c>
      <c r="E6220" s="353">
        <v>-3.603844100373732E-2</v>
      </c>
    </row>
    <row r="6221" spans="2:5">
      <c r="B6221" s="375">
        <v>36594</v>
      </c>
      <c r="C6221" s="352">
        <v>240.21</v>
      </c>
      <c r="D6221" s="351">
        <f t="shared" si="100"/>
        <v>6.7600000000000035E-2</v>
      </c>
      <c r="E6221" s="353">
        <v>-3.6191469726758345E-2</v>
      </c>
    </row>
    <row r="6222" spans="2:5">
      <c r="B6222" s="375">
        <v>38869</v>
      </c>
      <c r="C6222" s="352">
        <v>225</v>
      </c>
      <c r="D6222" s="351">
        <f t="shared" si="100"/>
        <v>0.36529126213592222</v>
      </c>
      <c r="E6222" s="353">
        <v>-3.6196187620475433E-2</v>
      </c>
    </row>
    <row r="6223" spans="2:5">
      <c r="B6223" s="375">
        <v>38617</v>
      </c>
      <c r="C6223" s="352">
        <v>164.8</v>
      </c>
      <c r="D6223" s="351">
        <f t="shared" si="100"/>
        <v>-0.92621280977859355</v>
      </c>
      <c r="E6223" s="353">
        <v>-3.6257309941520405E-2</v>
      </c>
    </row>
    <row r="6224" spans="2:5">
      <c r="B6224" s="375">
        <v>44741</v>
      </c>
      <c r="C6224" s="352">
        <v>2233.4499999999998</v>
      </c>
      <c r="D6224" s="351">
        <f t="shared" si="100"/>
        <v>9.6127346162984075</v>
      </c>
      <c r="E6224" s="353">
        <v>-3.6329903134640809E-2</v>
      </c>
    </row>
    <row r="6225" spans="2:5">
      <c r="B6225" s="375">
        <v>37145</v>
      </c>
      <c r="C6225" s="352">
        <v>210.45</v>
      </c>
      <c r="D6225" s="351">
        <f t="shared" si="100"/>
        <v>-0.22940314902965958</v>
      </c>
      <c r="E6225" s="353">
        <v>-3.640109890109898E-2</v>
      </c>
    </row>
    <row r="6226" spans="2:5">
      <c r="B6226" s="375">
        <v>40120</v>
      </c>
      <c r="C6226" s="352">
        <v>273.10000000000002</v>
      </c>
      <c r="D6226" s="351">
        <f t="shared" si="100"/>
        <v>0.32572815533980592</v>
      </c>
      <c r="E6226" s="353">
        <v>-3.6684303350969935E-2</v>
      </c>
    </row>
    <row r="6227" spans="2:5">
      <c r="B6227" s="375">
        <v>36808</v>
      </c>
      <c r="C6227" s="352">
        <v>206</v>
      </c>
      <c r="D6227" s="351">
        <f t="shared" si="100"/>
        <v>-0.92089093701996927</v>
      </c>
      <c r="E6227" s="353">
        <v>-3.670797287818562E-2</v>
      </c>
    </row>
    <row r="6228" spans="2:5">
      <c r="B6228" s="375">
        <v>45128</v>
      </c>
      <c r="C6228" s="352">
        <v>2604</v>
      </c>
      <c r="D6228" s="351">
        <f t="shared" si="100"/>
        <v>16.738419618528606</v>
      </c>
      <c r="E6228" s="353">
        <v>-3.6715065199297139E-2</v>
      </c>
    </row>
    <row r="6229" spans="2:5">
      <c r="B6229" s="375">
        <v>37823</v>
      </c>
      <c r="C6229" s="352">
        <v>146.80000000000001</v>
      </c>
      <c r="D6229" s="351">
        <f t="shared" si="100"/>
        <v>6.1460592913955163E-2</v>
      </c>
      <c r="E6229" s="353">
        <v>-3.6745406824146946E-2</v>
      </c>
    </row>
    <row r="6230" spans="2:5">
      <c r="B6230" s="375">
        <v>38425</v>
      </c>
      <c r="C6230" s="352">
        <v>138.30000000000001</v>
      </c>
      <c r="D6230" s="351">
        <f t="shared" si="100"/>
        <v>-0.83751395171238907</v>
      </c>
      <c r="E6230" s="353">
        <v>-3.7243299686738562E-2</v>
      </c>
    </row>
    <row r="6231" spans="2:5">
      <c r="B6231" s="375">
        <v>42240</v>
      </c>
      <c r="C6231" s="352">
        <v>851.15</v>
      </c>
      <c r="D6231" s="351">
        <f t="shared" si="100"/>
        <v>2.6268535878643258</v>
      </c>
      <c r="E6231" s="353">
        <v>-3.7323983486964883E-2</v>
      </c>
    </row>
    <row r="6232" spans="2:5">
      <c r="B6232" s="375">
        <v>36560</v>
      </c>
      <c r="C6232" s="352">
        <v>234.68</v>
      </c>
      <c r="D6232" s="351">
        <f t="shared" si="100"/>
        <v>-0.87927673036857945</v>
      </c>
      <c r="E6232" s="353">
        <v>-3.736822675253286E-2</v>
      </c>
    </row>
    <row r="6233" spans="2:5">
      <c r="B6233" s="375">
        <v>44627</v>
      </c>
      <c r="C6233" s="352">
        <v>1943.95</v>
      </c>
      <c r="D6233" s="351">
        <f t="shared" si="100"/>
        <v>6.8356644766012336</v>
      </c>
      <c r="E6233" s="353">
        <v>-3.7410250061896487E-2</v>
      </c>
    </row>
    <row r="6234" spans="2:5">
      <c r="B6234" s="375">
        <v>36633</v>
      </c>
      <c r="C6234" s="352">
        <v>248.09</v>
      </c>
      <c r="D6234" s="351">
        <f t="shared" si="100"/>
        <v>0.26705822267620016</v>
      </c>
      <c r="E6234" s="353">
        <v>-3.7590193187989646E-2</v>
      </c>
    </row>
    <row r="6235" spans="2:5">
      <c r="B6235" s="375">
        <v>37420</v>
      </c>
      <c r="C6235" s="352">
        <v>195.8</v>
      </c>
      <c r="D6235" s="351">
        <f t="shared" si="100"/>
        <v>-0.15567054764984906</v>
      </c>
      <c r="E6235" s="353">
        <v>-3.7601376259523117E-2</v>
      </c>
    </row>
    <row r="6236" spans="2:5">
      <c r="B6236" s="375">
        <v>39555</v>
      </c>
      <c r="C6236" s="352">
        <v>231.9</v>
      </c>
      <c r="D6236" s="351">
        <f t="shared" si="100"/>
        <v>-4.4696189495365579E-2</v>
      </c>
      <c r="E6236" s="353">
        <v>-3.7759336099585039E-2</v>
      </c>
    </row>
    <row r="6237" spans="2:5">
      <c r="B6237" s="375">
        <v>38784</v>
      </c>
      <c r="C6237" s="352">
        <v>242.75</v>
      </c>
      <c r="D6237" s="351">
        <f t="shared" si="100"/>
        <v>-0.61984182914415464</v>
      </c>
      <c r="E6237" s="353">
        <v>-3.7851763773285814E-2</v>
      </c>
    </row>
    <row r="6238" spans="2:5">
      <c r="B6238" s="375">
        <v>41484</v>
      </c>
      <c r="C6238" s="352">
        <v>638.54999999999995</v>
      </c>
      <c r="D6238" s="351">
        <f t="shared" si="100"/>
        <v>-0.72241784037558687</v>
      </c>
      <c r="E6238" s="353">
        <v>-3.7893626638541643E-2</v>
      </c>
    </row>
    <row r="6239" spans="2:5">
      <c r="B6239" s="375">
        <v>44224</v>
      </c>
      <c r="C6239" s="352">
        <v>2300.4</v>
      </c>
      <c r="D6239" s="351">
        <f t="shared" si="100"/>
        <v>-9.7439921530161802E-2</v>
      </c>
      <c r="E6239" s="353">
        <v>-3.801279638690256E-2</v>
      </c>
    </row>
    <row r="6240" spans="2:5">
      <c r="B6240" s="375">
        <v>44946</v>
      </c>
      <c r="C6240" s="352">
        <v>2548.75</v>
      </c>
      <c r="D6240" s="351">
        <f t="shared" si="100"/>
        <v>10.813441483198146</v>
      </c>
      <c r="E6240" s="353">
        <v>-3.8116803472025659E-2</v>
      </c>
    </row>
    <row r="6241" spans="2:5">
      <c r="B6241" s="375">
        <v>36962</v>
      </c>
      <c r="C6241" s="352">
        <v>215.75</v>
      </c>
      <c r="D6241" s="351">
        <f t="shared" si="100"/>
        <v>1.9130845536136098E-2</v>
      </c>
      <c r="E6241" s="353">
        <v>-3.8118591172536832E-2</v>
      </c>
    </row>
    <row r="6242" spans="2:5">
      <c r="B6242" s="375">
        <v>39644</v>
      </c>
      <c r="C6242" s="352">
        <v>211.7</v>
      </c>
      <c r="D6242" s="351">
        <f t="shared" si="100"/>
        <v>-8.1163194444444517E-2</v>
      </c>
      <c r="E6242" s="353">
        <v>-3.8164470695138598E-2</v>
      </c>
    </row>
    <row r="6243" spans="2:5">
      <c r="B6243" s="375">
        <v>40269</v>
      </c>
      <c r="C6243" s="352">
        <v>230.4</v>
      </c>
      <c r="D6243" s="351">
        <f t="shared" si="100"/>
        <v>-0.11326636647038441</v>
      </c>
      <c r="E6243" s="353">
        <v>-3.8196618659987497E-2</v>
      </c>
    </row>
    <row r="6244" spans="2:5">
      <c r="B6244" s="375">
        <v>36542</v>
      </c>
      <c r="C6244" s="352">
        <v>259.83</v>
      </c>
      <c r="D6244" s="351">
        <f t="shared" si="100"/>
        <v>0.21814345991561168</v>
      </c>
      <c r="E6244" s="353">
        <v>-3.8414566448317963E-2</v>
      </c>
    </row>
    <row r="6245" spans="2:5">
      <c r="B6245" s="375">
        <v>38894</v>
      </c>
      <c r="C6245" s="352">
        <v>213.3</v>
      </c>
      <c r="D6245" s="351">
        <f t="shared" si="100"/>
        <v>0.46145940390544726</v>
      </c>
      <c r="E6245" s="353">
        <v>-3.853955375253542E-2</v>
      </c>
    </row>
    <row r="6246" spans="2:5">
      <c r="B6246" s="375">
        <v>38330</v>
      </c>
      <c r="C6246" s="352">
        <v>145.94999999999999</v>
      </c>
      <c r="D6246" s="351">
        <f t="shared" si="100"/>
        <v>-0.21108108108108115</v>
      </c>
      <c r="E6246" s="353">
        <v>-3.8854132367467938E-2</v>
      </c>
    </row>
    <row r="6247" spans="2:5">
      <c r="B6247" s="375">
        <v>36812</v>
      </c>
      <c r="C6247" s="352">
        <v>185</v>
      </c>
      <c r="D6247" s="351">
        <f t="shared" si="100"/>
        <v>-0.71584363720144384</v>
      </c>
      <c r="E6247" s="353">
        <v>-3.896103896103896E-2</v>
      </c>
    </row>
    <row r="6248" spans="2:5">
      <c r="B6248" s="375">
        <v>41537</v>
      </c>
      <c r="C6248" s="352">
        <v>651.04999999999995</v>
      </c>
      <c r="D6248" s="351">
        <f t="shared" si="100"/>
        <v>-0.70017039697890771</v>
      </c>
      <c r="E6248" s="353">
        <v>-3.9182408500590418E-2</v>
      </c>
    </row>
    <row r="6249" spans="2:5">
      <c r="B6249" s="375">
        <v>44616</v>
      </c>
      <c r="C6249" s="352">
        <v>2171.4</v>
      </c>
      <c r="D6249" s="351">
        <f t="shared" si="100"/>
        <v>0.29119343521436641</v>
      </c>
      <c r="E6249" s="353">
        <v>-3.9373562201380288E-2</v>
      </c>
    </row>
    <row r="6250" spans="2:5">
      <c r="B6250" s="375">
        <v>43298</v>
      </c>
      <c r="C6250" s="352">
        <v>1681.7</v>
      </c>
      <c r="D6250" s="351">
        <f t="shared" si="100"/>
        <v>5.2124122644994459</v>
      </c>
      <c r="E6250" s="353">
        <v>-3.9714489650249797E-2</v>
      </c>
    </row>
    <row r="6251" spans="2:5">
      <c r="B6251" s="375">
        <v>40570</v>
      </c>
      <c r="C6251" s="352">
        <v>270.7</v>
      </c>
      <c r="D6251" s="351">
        <f t="shared" si="100"/>
        <v>-0.85928890737082853</v>
      </c>
      <c r="E6251" s="353">
        <v>-3.9730400851365692E-2</v>
      </c>
    </row>
    <row r="6252" spans="2:5">
      <c r="B6252" s="375">
        <v>43908</v>
      </c>
      <c r="C6252" s="352">
        <v>1923.8</v>
      </c>
      <c r="D6252" s="351">
        <f t="shared" si="100"/>
        <v>10.403675163011263</v>
      </c>
      <c r="E6252" s="353">
        <v>-4.0043911080062874E-2</v>
      </c>
    </row>
    <row r="6253" spans="2:5">
      <c r="B6253" s="375">
        <v>38644</v>
      </c>
      <c r="C6253" s="352">
        <v>168.7</v>
      </c>
      <c r="D6253" s="351">
        <f t="shared" si="100"/>
        <v>9.5454545454545375E-2</v>
      </c>
      <c r="E6253" s="353">
        <v>-4.0113798008534915E-2</v>
      </c>
    </row>
    <row r="6254" spans="2:5">
      <c r="B6254" s="375">
        <v>38393</v>
      </c>
      <c r="C6254" s="352">
        <v>154</v>
      </c>
      <c r="D6254" s="351">
        <f t="shared" si="100"/>
        <v>-0.93953196167739905</v>
      </c>
      <c r="E6254" s="353">
        <v>-4.0199439077594198E-2</v>
      </c>
    </row>
    <row r="6255" spans="2:5">
      <c r="B6255" s="375">
        <v>44488</v>
      </c>
      <c r="C6255" s="352">
        <v>2546.8000000000002</v>
      </c>
      <c r="D6255" s="351">
        <f t="shared" si="100"/>
        <v>8.1397810873856109</v>
      </c>
      <c r="E6255" s="353">
        <v>-4.0391861341371446E-2</v>
      </c>
    </row>
    <row r="6256" spans="2:5">
      <c r="B6256" s="375">
        <v>40031</v>
      </c>
      <c r="C6256" s="352">
        <v>278.64999999999998</v>
      </c>
      <c r="D6256" s="351">
        <f t="shared" si="100"/>
        <v>2.6713338246131174E-2</v>
      </c>
      <c r="E6256" s="353">
        <v>-4.0461432506887059E-2</v>
      </c>
    </row>
    <row r="6257" spans="2:5">
      <c r="B6257" s="375">
        <v>36607</v>
      </c>
      <c r="C6257" s="352">
        <v>271.39999999999998</v>
      </c>
      <c r="D6257" s="351">
        <f t="shared" si="100"/>
        <v>0.15440238196512115</v>
      </c>
      <c r="E6257" s="353">
        <v>-4.0514742275330681E-2</v>
      </c>
    </row>
    <row r="6258" spans="2:5">
      <c r="B6258" s="375">
        <v>39533</v>
      </c>
      <c r="C6258" s="352">
        <v>235.1</v>
      </c>
      <c r="D6258" s="351">
        <f t="shared" si="100"/>
        <v>-0.89889476626671827</v>
      </c>
      <c r="E6258" s="353">
        <v>-4.0603958375841735E-2</v>
      </c>
    </row>
    <row r="6259" spans="2:5">
      <c r="B6259" s="375">
        <v>45771</v>
      </c>
      <c r="C6259" s="352">
        <v>2325.3000000000002</v>
      </c>
      <c r="D6259" s="351">
        <f t="shared" si="100"/>
        <v>8.6186142709410554</v>
      </c>
      <c r="E6259" s="353">
        <v>-4.0638666556646587E-2</v>
      </c>
    </row>
    <row r="6260" spans="2:5">
      <c r="B6260" s="375">
        <v>39744</v>
      </c>
      <c r="C6260" s="352">
        <v>241.75</v>
      </c>
      <c r="D6260" s="351">
        <f t="shared" si="100"/>
        <v>0.34268258816995273</v>
      </c>
      <c r="E6260" s="353">
        <v>-4.0674603174603176E-2</v>
      </c>
    </row>
    <row r="6261" spans="2:5">
      <c r="B6261" s="375">
        <v>37505</v>
      </c>
      <c r="C6261" s="352">
        <v>180.05</v>
      </c>
      <c r="D6261" s="351">
        <f t="shared" si="100"/>
        <v>0.15862290862290865</v>
      </c>
      <c r="E6261" s="353">
        <v>-4.0756526371869883E-2</v>
      </c>
    </row>
    <row r="6262" spans="2:5">
      <c r="B6262" s="375">
        <v>37704</v>
      </c>
      <c r="C6262" s="352">
        <v>155.4</v>
      </c>
      <c r="D6262" s="351">
        <f t="shared" si="100"/>
        <v>-0.2917046490428441</v>
      </c>
      <c r="E6262" s="353">
        <v>-4.1036717062635023E-2</v>
      </c>
    </row>
    <row r="6263" spans="2:5">
      <c r="B6263" s="375">
        <v>40249</v>
      </c>
      <c r="C6263" s="352">
        <v>219.4</v>
      </c>
      <c r="D6263" s="351">
        <f t="shared" si="100"/>
        <v>0.25514874141876426</v>
      </c>
      <c r="E6263" s="353">
        <v>-4.1083916083916108E-2</v>
      </c>
    </row>
    <row r="6264" spans="2:5">
      <c r="B6264" s="375">
        <v>37463</v>
      </c>
      <c r="C6264" s="352">
        <v>174.8</v>
      </c>
      <c r="D6264" s="351">
        <f t="shared" si="100"/>
        <v>-0.27121117365019798</v>
      </c>
      <c r="E6264" s="353">
        <v>-4.1140976412506851E-2</v>
      </c>
    </row>
    <row r="6265" spans="2:5">
      <c r="B6265" s="375">
        <v>36747</v>
      </c>
      <c r="C6265" s="352">
        <v>239.85</v>
      </c>
      <c r="D6265" s="351">
        <f t="shared" si="100"/>
        <v>0.24178099922340143</v>
      </c>
      <c r="E6265" s="353">
        <v>-4.1175294823106182E-2</v>
      </c>
    </row>
    <row r="6266" spans="2:5">
      <c r="B6266" s="375">
        <v>38014</v>
      </c>
      <c r="C6266" s="352">
        <v>193.15</v>
      </c>
      <c r="D6266" s="351">
        <f t="shared" si="100"/>
        <v>-0.16996132359260843</v>
      </c>
      <c r="E6266" s="353">
        <v>-4.1201290642839332E-2</v>
      </c>
    </row>
    <row r="6267" spans="2:5">
      <c r="B6267" s="375">
        <v>38929</v>
      </c>
      <c r="C6267" s="352">
        <v>232.7</v>
      </c>
      <c r="D6267" s="351">
        <f t="shared" si="100"/>
        <v>0.68501086169442427</v>
      </c>
      <c r="E6267" s="353">
        <v>-4.1203131437989288E-2</v>
      </c>
    </row>
    <row r="6268" spans="2:5">
      <c r="B6268" s="375">
        <v>37743</v>
      </c>
      <c r="C6268" s="352">
        <v>138.1</v>
      </c>
      <c r="D6268" s="351">
        <f t="shared" si="100"/>
        <v>-0.47330282227307396</v>
      </c>
      <c r="E6268" s="353">
        <v>-4.1305102395001854E-2</v>
      </c>
    </row>
    <row r="6269" spans="2:5">
      <c r="B6269" s="375">
        <v>38852</v>
      </c>
      <c r="C6269" s="352">
        <v>262.2</v>
      </c>
      <c r="D6269" s="351">
        <f t="shared" si="100"/>
        <v>0.17763305636649443</v>
      </c>
      <c r="E6269" s="353">
        <v>-4.1316270566727646E-2</v>
      </c>
    </row>
    <row r="6270" spans="2:5">
      <c r="B6270" s="375">
        <v>36791</v>
      </c>
      <c r="C6270" s="352">
        <v>222.65</v>
      </c>
      <c r="D6270" s="351">
        <f t="shared" si="100"/>
        <v>0.29749417249417259</v>
      </c>
      <c r="E6270" s="353">
        <v>-4.1334768568353046E-2</v>
      </c>
    </row>
    <row r="6271" spans="2:5">
      <c r="B6271" s="375">
        <v>37806</v>
      </c>
      <c r="C6271" s="352">
        <v>171.6</v>
      </c>
      <c r="D6271" s="351">
        <f t="shared" si="100"/>
        <v>-0.31502474852307205</v>
      </c>
      <c r="E6271" s="353">
        <v>-4.1340782122905061E-2</v>
      </c>
    </row>
    <row r="6272" spans="2:5">
      <c r="B6272" s="375">
        <v>36612</v>
      </c>
      <c r="C6272" s="352">
        <v>250.52</v>
      </c>
      <c r="D6272" s="351">
        <f t="shared" si="100"/>
        <v>0.18365225608315616</v>
      </c>
      <c r="E6272" s="353">
        <v>-4.1365323537289916E-2</v>
      </c>
    </row>
    <row r="6273" spans="2:5">
      <c r="B6273" s="375">
        <v>37104</v>
      </c>
      <c r="C6273" s="352">
        <v>211.65</v>
      </c>
      <c r="D6273" s="351">
        <f t="shared" si="100"/>
        <v>1.7548076923076951E-2</v>
      </c>
      <c r="E6273" s="353">
        <v>-4.1440217391304372E-2</v>
      </c>
    </row>
    <row r="6274" spans="2:5">
      <c r="B6274" s="375">
        <v>36948</v>
      </c>
      <c r="C6274" s="352">
        <v>208</v>
      </c>
      <c r="D6274" s="351">
        <f t="shared" si="100"/>
        <v>0.44394307532106897</v>
      </c>
      <c r="E6274" s="353">
        <v>-4.1474654377880185E-2</v>
      </c>
    </row>
    <row r="6275" spans="2:5">
      <c r="B6275" s="375">
        <v>38063</v>
      </c>
      <c r="C6275" s="352">
        <v>144.05000000000001</v>
      </c>
      <c r="D6275" s="351">
        <f t="shared" si="100"/>
        <v>-0.40287680318355162</v>
      </c>
      <c r="E6275" s="353">
        <v>-4.1583499667331998E-2</v>
      </c>
    </row>
    <row r="6276" spans="2:5">
      <c r="B6276" s="375">
        <v>36616</v>
      </c>
      <c r="C6276" s="352">
        <v>241.24</v>
      </c>
      <c r="D6276" s="351">
        <f t="shared" si="100"/>
        <v>0.36563826776110953</v>
      </c>
      <c r="E6276" s="353">
        <v>-4.1709700484626994E-2</v>
      </c>
    </row>
    <row r="6277" spans="2:5">
      <c r="B6277" s="375">
        <v>36836</v>
      </c>
      <c r="C6277" s="352">
        <v>176.65</v>
      </c>
      <c r="D6277" s="351">
        <f t="shared" si="100"/>
        <v>0.11697755295605437</v>
      </c>
      <c r="E6277" s="353">
        <v>-4.1768375372931862E-2</v>
      </c>
    </row>
    <row r="6278" spans="2:5">
      <c r="B6278" s="375">
        <v>38050</v>
      </c>
      <c r="C6278" s="352">
        <v>158.15</v>
      </c>
      <c r="D6278" s="351">
        <f t="shared" si="100"/>
        <v>-0.3108932461873638</v>
      </c>
      <c r="E6278" s="353">
        <v>-4.1805513480763438E-2</v>
      </c>
    </row>
    <row r="6279" spans="2:5">
      <c r="B6279" s="375">
        <v>39952</v>
      </c>
      <c r="C6279" s="352">
        <v>229.5</v>
      </c>
      <c r="D6279" s="351">
        <f t="shared" si="100"/>
        <v>0.42901618929016194</v>
      </c>
      <c r="E6279" s="353">
        <v>-4.2153589315525854E-2</v>
      </c>
    </row>
    <row r="6280" spans="2:5">
      <c r="B6280" s="375">
        <v>37554</v>
      </c>
      <c r="C6280" s="352">
        <v>160.6</v>
      </c>
      <c r="D6280" s="351">
        <f t="shared" si="100"/>
        <v>-0.14710568242166763</v>
      </c>
      <c r="E6280" s="353">
        <v>-4.2337507453786491E-2</v>
      </c>
    </row>
    <row r="6281" spans="2:5">
      <c r="B6281" s="375">
        <v>38881</v>
      </c>
      <c r="C6281" s="352">
        <v>188.3</v>
      </c>
      <c r="D6281" s="351">
        <f t="shared" ref="D6281:D6344" si="101">(C6281-C6282)/C6282</f>
        <v>-0.66120906801007551</v>
      </c>
      <c r="E6281" s="353">
        <v>-4.2704626334519463E-2</v>
      </c>
    </row>
    <row r="6282" spans="2:5">
      <c r="B6282" s="375">
        <v>41778</v>
      </c>
      <c r="C6282" s="352">
        <v>555.79999999999995</v>
      </c>
      <c r="D6282" s="351">
        <f t="shared" si="101"/>
        <v>0.20812955113574599</v>
      </c>
      <c r="E6282" s="353">
        <v>-4.287928362321352E-2</v>
      </c>
    </row>
    <row r="6283" spans="2:5">
      <c r="B6283" s="375">
        <v>41297</v>
      </c>
      <c r="C6283" s="352">
        <v>460.05</v>
      </c>
      <c r="D6283" s="351">
        <f t="shared" si="101"/>
        <v>1.6401721664275466</v>
      </c>
      <c r="E6283" s="353">
        <v>-4.335620711166556E-2</v>
      </c>
    </row>
    <row r="6284" spans="2:5">
      <c r="B6284" s="375">
        <v>36853</v>
      </c>
      <c r="C6284" s="352">
        <v>174.25</v>
      </c>
      <c r="D6284" s="351">
        <f t="shared" si="101"/>
        <v>-0.71590445911795875</v>
      </c>
      <c r="E6284" s="353">
        <v>-4.3370848202031326E-2</v>
      </c>
    </row>
    <row r="6285" spans="2:5">
      <c r="B6285" s="375">
        <v>41520</v>
      </c>
      <c r="C6285" s="352">
        <v>613.35</v>
      </c>
      <c r="D6285" s="351">
        <f t="shared" si="101"/>
        <v>-0.29750314969648378</v>
      </c>
      <c r="E6285" s="353">
        <v>-4.358334632777161E-2</v>
      </c>
    </row>
    <row r="6286" spans="2:5">
      <c r="B6286" s="375">
        <v>42115</v>
      </c>
      <c r="C6286" s="352">
        <v>873.1</v>
      </c>
      <c r="D6286" s="351">
        <f t="shared" si="101"/>
        <v>2.7919652551574377</v>
      </c>
      <c r="E6286" s="353">
        <v>-4.4173189556078629E-2</v>
      </c>
    </row>
    <row r="6287" spans="2:5">
      <c r="B6287" s="375">
        <v>38971</v>
      </c>
      <c r="C6287" s="352">
        <v>230.25</v>
      </c>
      <c r="D6287" s="351">
        <f t="shared" si="101"/>
        <v>4.3449923962630597E-4</v>
      </c>
      <c r="E6287" s="353">
        <v>-4.4209215442092178E-2</v>
      </c>
    </row>
    <row r="6288" spans="2:5">
      <c r="B6288" s="375">
        <v>39877</v>
      </c>
      <c r="C6288" s="352">
        <v>230.15</v>
      </c>
      <c r="D6288" s="351">
        <f t="shared" si="101"/>
        <v>-0.87480280694119561</v>
      </c>
      <c r="E6288" s="353">
        <v>-4.4425991280880171E-2</v>
      </c>
    </row>
    <row r="6289" spans="2:5">
      <c r="B6289" s="375">
        <v>43909</v>
      </c>
      <c r="C6289" s="352">
        <v>1838.3</v>
      </c>
      <c r="D6289" s="351">
        <f t="shared" si="101"/>
        <v>6.719084610539575</v>
      </c>
      <c r="E6289" s="353">
        <v>-4.4443289323214473E-2</v>
      </c>
    </row>
    <row r="6290" spans="2:5">
      <c r="B6290" s="375">
        <v>39729</v>
      </c>
      <c r="C6290" s="352">
        <v>238.15</v>
      </c>
      <c r="D6290" s="351">
        <f t="shared" si="101"/>
        <v>3.3188720173535816E-2</v>
      </c>
      <c r="E6290" s="353">
        <v>-4.4725230645808287E-2</v>
      </c>
    </row>
    <row r="6291" spans="2:5">
      <c r="B6291" s="375">
        <v>38915</v>
      </c>
      <c r="C6291" s="352">
        <v>230.5</v>
      </c>
      <c r="D6291" s="351">
        <f t="shared" si="101"/>
        <v>-0.8813018178073021</v>
      </c>
      <c r="E6291" s="353">
        <v>-4.4757563199336971E-2</v>
      </c>
    </row>
    <row r="6292" spans="2:5">
      <c r="B6292" s="375">
        <v>43906</v>
      </c>
      <c r="C6292" s="352">
        <v>1941.9</v>
      </c>
      <c r="D6292" s="351">
        <f t="shared" si="101"/>
        <v>8.3947750362844715</v>
      </c>
      <c r="E6292" s="353">
        <v>-4.4904583907141429E-2</v>
      </c>
    </row>
    <row r="6293" spans="2:5">
      <c r="B6293" s="375">
        <v>36901</v>
      </c>
      <c r="C6293" s="352">
        <v>206.7</v>
      </c>
      <c r="D6293" s="351">
        <f t="shared" si="101"/>
        <v>-0.87834736036725325</v>
      </c>
      <c r="E6293" s="353">
        <v>-4.5265588914549709E-2</v>
      </c>
    </row>
    <row r="6294" spans="2:5">
      <c r="B6294" s="375">
        <v>43346</v>
      </c>
      <c r="C6294" s="352">
        <v>1699.1</v>
      </c>
      <c r="D6294" s="351">
        <f t="shared" si="101"/>
        <v>6.4261363636363633</v>
      </c>
      <c r="E6294" s="353">
        <v>-4.5503061625751365E-2</v>
      </c>
    </row>
    <row r="6295" spans="2:5">
      <c r="B6295" s="375">
        <v>40248</v>
      </c>
      <c r="C6295" s="352">
        <v>228.8</v>
      </c>
      <c r="D6295" s="351">
        <f t="shared" si="101"/>
        <v>-5.7932227117387873E-2</v>
      </c>
      <c r="E6295" s="353">
        <v>-4.5672575599582849E-2</v>
      </c>
    </row>
    <row r="6296" spans="2:5">
      <c r="B6296" s="375">
        <v>36641</v>
      </c>
      <c r="C6296" s="352">
        <v>242.87</v>
      </c>
      <c r="D6296" s="351">
        <f t="shared" si="101"/>
        <v>0.23472292831723446</v>
      </c>
      <c r="E6296" s="353">
        <v>-4.5697445972495074E-2</v>
      </c>
    </row>
    <row r="6297" spans="2:5">
      <c r="B6297" s="375">
        <v>38880</v>
      </c>
      <c r="C6297" s="352">
        <v>196.7</v>
      </c>
      <c r="D6297" s="351">
        <f t="shared" si="101"/>
        <v>-4.8064760941058287E-3</v>
      </c>
      <c r="E6297" s="353">
        <v>-4.5840407470288703E-2</v>
      </c>
    </row>
    <row r="6298" spans="2:5">
      <c r="B6298" s="375">
        <v>39630</v>
      </c>
      <c r="C6298" s="352">
        <v>197.65</v>
      </c>
      <c r="D6298" s="351">
        <f t="shared" si="101"/>
        <v>-0.12022611946942043</v>
      </c>
      <c r="E6298" s="353">
        <v>-4.5860487569394155E-2</v>
      </c>
    </row>
    <row r="6299" spans="2:5">
      <c r="B6299" s="375">
        <v>36665</v>
      </c>
      <c r="C6299" s="352">
        <v>224.66</v>
      </c>
      <c r="D6299" s="351">
        <f t="shared" si="101"/>
        <v>-0.89072691456504283</v>
      </c>
      <c r="E6299" s="353">
        <v>-4.5948700526583973E-2</v>
      </c>
    </row>
    <row r="6300" spans="2:5">
      <c r="B6300" s="375">
        <v>43902</v>
      </c>
      <c r="C6300" s="352">
        <v>2055.9499999999998</v>
      </c>
      <c r="D6300" s="351">
        <f t="shared" si="101"/>
        <v>9.505620848237097</v>
      </c>
      <c r="E6300" s="353">
        <v>-4.5962877030162497E-2</v>
      </c>
    </row>
    <row r="6301" spans="2:5">
      <c r="B6301" s="375">
        <v>39174</v>
      </c>
      <c r="C6301" s="352">
        <v>195.7</v>
      </c>
      <c r="D6301" s="351">
        <f t="shared" si="101"/>
        <v>-0.20871745107552969</v>
      </c>
      <c r="E6301" s="353">
        <v>-4.6296296296296301E-2</v>
      </c>
    </row>
    <row r="6302" spans="2:5">
      <c r="B6302" s="375">
        <v>36591</v>
      </c>
      <c r="C6302" s="352">
        <v>247.32</v>
      </c>
      <c r="D6302" s="351">
        <f t="shared" si="101"/>
        <v>6.2964713972579217E-2</v>
      </c>
      <c r="E6302" s="353">
        <v>-4.6421961752005012E-2</v>
      </c>
    </row>
    <row r="6303" spans="2:5">
      <c r="B6303" s="375">
        <v>36557</v>
      </c>
      <c r="C6303" s="352">
        <v>232.67</v>
      </c>
      <c r="D6303" s="351">
        <f t="shared" si="101"/>
        <v>3.5930543187889553E-2</v>
      </c>
      <c r="E6303" s="353">
        <v>-4.6434426229508247E-2</v>
      </c>
    </row>
    <row r="6304" spans="2:5">
      <c r="B6304" s="375">
        <v>38874</v>
      </c>
      <c r="C6304" s="352">
        <v>224.6</v>
      </c>
      <c r="D6304" s="351">
        <f t="shared" si="101"/>
        <v>-0.16953226104640412</v>
      </c>
      <c r="E6304" s="353">
        <v>-4.6891576490558078E-2</v>
      </c>
    </row>
    <row r="6305" spans="2:5">
      <c r="B6305" s="375">
        <v>36710</v>
      </c>
      <c r="C6305" s="352">
        <v>270.45</v>
      </c>
      <c r="D6305" s="351">
        <f t="shared" si="101"/>
        <v>0.19193477302776546</v>
      </c>
      <c r="E6305" s="353">
        <v>-4.6939422771963189E-2</v>
      </c>
    </row>
    <row r="6306" spans="2:5">
      <c r="B6306" s="375">
        <v>38861</v>
      </c>
      <c r="C6306" s="352">
        <v>226.9</v>
      </c>
      <c r="D6306" s="351">
        <f t="shared" si="101"/>
        <v>0.1582440020418581</v>
      </c>
      <c r="E6306" s="353">
        <v>-4.7239134998950237E-2</v>
      </c>
    </row>
    <row r="6307" spans="2:5">
      <c r="B6307" s="375">
        <v>39290</v>
      </c>
      <c r="C6307" s="352">
        <v>195.9</v>
      </c>
      <c r="D6307" s="351">
        <f t="shared" si="101"/>
        <v>-7.5943396226415064E-2</v>
      </c>
      <c r="E6307" s="353">
        <v>-4.7642197374817619E-2</v>
      </c>
    </row>
    <row r="6308" spans="2:5">
      <c r="B6308" s="375">
        <v>36794</v>
      </c>
      <c r="C6308" s="352">
        <v>212</v>
      </c>
      <c r="D6308" s="351">
        <f t="shared" si="101"/>
        <v>0.38652714192282533</v>
      </c>
      <c r="E6308" s="353">
        <v>-4.7832921625870224E-2</v>
      </c>
    </row>
    <row r="6309" spans="2:5">
      <c r="B6309" s="375">
        <v>37557</v>
      </c>
      <c r="C6309" s="352">
        <v>152.9</v>
      </c>
      <c r="D6309" s="351">
        <f t="shared" si="101"/>
        <v>0.11159578335150849</v>
      </c>
      <c r="E6309" s="353">
        <v>-4.7945205479451983E-2</v>
      </c>
    </row>
    <row r="6310" spans="2:5">
      <c r="B6310" s="375">
        <v>38471</v>
      </c>
      <c r="C6310" s="352">
        <v>137.55000000000001</v>
      </c>
      <c r="D6310" s="351">
        <f t="shared" si="101"/>
        <v>0.2172566371681417</v>
      </c>
      <c r="E6310" s="353">
        <v>-4.8096885813148707E-2</v>
      </c>
    </row>
    <row r="6311" spans="2:5">
      <c r="B6311" s="375">
        <v>38203</v>
      </c>
      <c r="C6311" s="352">
        <v>113</v>
      </c>
      <c r="D6311" s="351">
        <f t="shared" si="101"/>
        <v>-0.35922880635100651</v>
      </c>
      <c r="E6311" s="353">
        <v>-4.8821548821548801E-2</v>
      </c>
    </row>
    <row r="6312" spans="2:5">
      <c r="B6312" s="375">
        <v>39141</v>
      </c>
      <c r="C6312" s="352">
        <v>176.35</v>
      </c>
      <c r="D6312" s="351">
        <f t="shared" si="101"/>
        <v>-0.75522243042542858</v>
      </c>
      <c r="E6312" s="353">
        <v>-4.9069830142895635E-2</v>
      </c>
    </row>
    <row r="6313" spans="2:5">
      <c r="B6313" s="375">
        <v>41939</v>
      </c>
      <c r="C6313" s="352">
        <v>720.45</v>
      </c>
      <c r="D6313" s="351">
        <f t="shared" si="101"/>
        <v>1.8858401762467456</v>
      </c>
      <c r="E6313" s="353">
        <v>-4.9475559073817531E-2</v>
      </c>
    </row>
    <row r="6314" spans="2:5">
      <c r="B6314" s="375">
        <v>37319</v>
      </c>
      <c r="C6314" s="352">
        <v>249.65</v>
      </c>
      <c r="D6314" s="351">
        <f t="shared" si="101"/>
        <v>6.4378597314005512E-2</v>
      </c>
      <c r="E6314" s="353">
        <v>-4.9676437000380602E-2</v>
      </c>
    </row>
    <row r="6315" spans="2:5">
      <c r="B6315" s="375">
        <v>39764</v>
      </c>
      <c r="C6315" s="352">
        <v>234.55</v>
      </c>
      <c r="D6315" s="351">
        <f t="shared" si="101"/>
        <v>0.59557823129251708</v>
      </c>
      <c r="E6315" s="353">
        <v>-5.0020251113811233E-2</v>
      </c>
    </row>
    <row r="6316" spans="2:5">
      <c r="B6316" s="375">
        <v>38084</v>
      </c>
      <c r="C6316" s="352">
        <v>147</v>
      </c>
      <c r="D6316" s="351">
        <f t="shared" si="101"/>
        <v>-0.39331407346264963</v>
      </c>
      <c r="E6316" s="353">
        <v>-5.0694220213109424E-2</v>
      </c>
    </row>
    <row r="6317" spans="2:5">
      <c r="B6317" s="375">
        <v>40207</v>
      </c>
      <c r="C6317" s="352">
        <v>242.3</v>
      </c>
      <c r="D6317" s="351">
        <f t="shared" si="101"/>
        <v>-0.88365783977144507</v>
      </c>
      <c r="E6317" s="353">
        <v>-5.0920485703094397E-2</v>
      </c>
    </row>
    <row r="6318" spans="2:5">
      <c r="B6318" s="375">
        <v>43955</v>
      </c>
      <c r="C6318" s="352">
        <v>2082.65</v>
      </c>
      <c r="D6318" s="351">
        <f t="shared" si="101"/>
        <v>11.618297485610421</v>
      </c>
      <c r="E6318" s="353">
        <v>-5.1184510250569436E-2</v>
      </c>
    </row>
    <row r="6319" spans="2:5">
      <c r="B6319" s="375">
        <v>38049</v>
      </c>
      <c r="C6319" s="352">
        <v>165.05</v>
      </c>
      <c r="D6319" s="351">
        <f t="shared" si="101"/>
        <v>-0.81508038765335278</v>
      </c>
      <c r="E6319" s="353">
        <v>-5.1436781609195334E-2</v>
      </c>
    </row>
    <row r="6320" spans="2:5">
      <c r="B6320" s="375">
        <v>42023</v>
      </c>
      <c r="C6320" s="352">
        <v>892.55</v>
      </c>
      <c r="D6320" s="351">
        <f t="shared" si="101"/>
        <v>2.8958969882147532</v>
      </c>
      <c r="E6320" s="353">
        <v>-5.1538175442325064E-2</v>
      </c>
    </row>
    <row r="6321" spans="2:5">
      <c r="B6321" s="375">
        <v>36657</v>
      </c>
      <c r="C6321" s="352">
        <v>229.1</v>
      </c>
      <c r="D6321" s="351">
        <f t="shared" si="101"/>
        <v>-0.89489138164384197</v>
      </c>
      <c r="E6321" s="353">
        <v>-5.1699159733432712E-2</v>
      </c>
    </row>
    <row r="6322" spans="2:5">
      <c r="B6322" s="375">
        <v>43922</v>
      </c>
      <c r="C6322" s="352">
        <v>2179.65</v>
      </c>
      <c r="D6322" s="351">
        <f t="shared" si="101"/>
        <v>9.1449848731673278</v>
      </c>
      <c r="E6322" s="353">
        <v>-5.1707635414400654E-2</v>
      </c>
    </row>
    <row r="6323" spans="2:5">
      <c r="B6323" s="375">
        <v>39623</v>
      </c>
      <c r="C6323" s="352">
        <v>214.85</v>
      </c>
      <c r="D6323" s="351">
        <f t="shared" si="101"/>
        <v>-0.23785030152536357</v>
      </c>
      <c r="E6323" s="353">
        <v>-5.3732658004844822E-2</v>
      </c>
    </row>
    <row r="6324" spans="2:5">
      <c r="B6324" s="375">
        <v>40568</v>
      </c>
      <c r="C6324" s="352">
        <v>281.89999999999998</v>
      </c>
      <c r="D6324" s="351">
        <f t="shared" si="101"/>
        <v>0.95899930507296716</v>
      </c>
      <c r="E6324" s="353">
        <v>-5.3868098674274251E-2</v>
      </c>
    </row>
    <row r="6325" spans="2:5">
      <c r="B6325" s="375">
        <v>38399</v>
      </c>
      <c r="C6325" s="352">
        <v>143.9</v>
      </c>
      <c r="D6325" s="351">
        <f t="shared" si="101"/>
        <v>-0.27797290516808831</v>
      </c>
      <c r="E6325" s="353">
        <v>-5.4222806441012156E-2</v>
      </c>
    </row>
    <row r="6326" spans="2:5">
      <c r="B6326" s="375">
        <v>39202</v>
      </c>
      <c r="C6326" s="352">
        <v>199.3</v>
      </c>
      <c r="D6326" s="351">
        <f t="shared" si="101"/>
        <v>-5.7237464522232703E-2</v>
      </c>
      <c r="E6326" s="353">
        <v>-5.4778278396964586E-2</v>
      </c>
    </row>
    <row r="6327" spans="2:5">
      <c r="B6327" s="375">
        <v>37362</v>
      </c>
      <c r="C6327" s="352">
        <v>211.4</v>
      </c>
      <c r="D6327" s="351">
        <f t="shared" si="101"/>
        <v>-7.6048951048951069E-2</v>
      </c>
      <c r="E6327" s="353">
        <v>-5.4984354045596706E-2</v>
      </c>
    </row>
    <row r="6328" spans="2:5">
      <c r="B6328" s="375">
        <v>39538</v>
      </c>
      <c r="C6328" s="352">
        <v>228.8</v>
      </c>
      <c r="D6328" s="351">
        <f t="shared" si="101"/>
        <v>-0.90867725712461078</v>
      </c>
      <c r="E6328" s="353">
        <v>-5.5326176713459858E-2</v>
      </c>
    </row>
    <row r="6329" spans="2:5">
      <c r="B6329" s="375">
        <v>44859</v>
      </c>
      <c r="C6329" s="352">
        <v>2505.4</v>
      </c>
      <c r="D6329" s="351">
        <f t="shared" si="101"/>
        <v>11.10045882637044</v>
      </c>
      <c r="E6329" s="353">
        <v>-5.5955386412449598E-2</v>
      </c>
    </row>
    <row r="6330" spans="2:5">
      <c r="B6330" s="375">
        <v>39386</v>
      </c>
      <c r="C6330" s="352">
        <v>207.05</v>
      </c>
      <c r="D6330" s="351">
        <f t="shared" si="101"/>
        <v>-0.13476807354784789</v>
      </c>
      <c r="E6330" s="353">
        <v>-5.6504898610161669E-2</v>
      </c>
    </row>
    <row r="6331" spans="2:5">
      <c r="B6331" s="375">
        <v>36654</v>
      </c>
      <c r="C6331" s="352">
        <v>239.3</v>
      </c>
      <c r="D6331" s="351">
        <f t="shared" si="101"/>
        <v>-0.14044540229885047</v>
      </c>
      <c r="E6331" s="353">
        <v>-5.6574019317957795E-2</v>
      </c>
    </row>
    <row r="6332" spans="2:5">
      <c r="B6332" s="375">
        <v>36724</v>
      </c>
      <c r="C6332" s="352">
        <v>278.39999999999998</v>
      </c>
      <c r="D6332" s="351">
        <f t="shared" si="101"/>
        <v>-1.199517353964084E-2</v>
      </c>
      <c r="E6332" s="353">
        <v>-5.6910569105691096E-2</v>
      </c>
    </row>
    <row r="6333" spans="2:5">
      <c r="B6333" s="375">
        <v>36587</v>
      </c>
      <c r="C6333" s="352">
        <v>281.77999999999997</v>
      </c>
      <c r="D6333" s="351">
        <f t="shared" si="101"/>
        <v>-0.88751746437267964</v>
      </c>
      <c r="E6333" s="353">
        <v>-5.7812552245293816E-2</v>
      </c>
    </row>
    <row r="6334" spans="2:5">
      <c r="B6334" s="375">
        <v>45589</v>
      </c>
      <c r="C6334" s="352">
        <v>2505.1</v>
      </c>
      <c r="D6334" s="351">
        <f t="shared" si="101"/>
        <v>9.306932729890967</v>
      </c>
      <c r="E6334" s="353">
        <v>-5.7985184070996225E-2</v>
      </c>
    </row>
    <row r="6335" spans="2:5">
      <c r="B6335" s="375">
        <v>38856</v>
      </c>
      <c r="C6335" s="352">
        <v>243.05</v>
      </c>
      <c r="D6335" s="351">
        <f t="shared" si="101"/>
        <v>0.21282435129740521</v>
      </c>
      <c r="E6335" s="353">
        <v>-5.8857696030977694E-2</v>
      </c>
    </row>
    <row r="6336" spans="2:5">
      <c r="B6336" s="375">
        <v>36797</v>
      </c>
      <c r="C6336" s="352">
        <v>200.4</v>
      </c>
      <c r="D6336" s="351">
        <f t="shared" si="101"/>
        <v>6.5390749601275985E-2</v>
      </c>
      <c r="E6336" s="353">
        <v>-6.0257913247362224E-2</v>
      </c>
    </row>
    <row r="6337" spans="2:5">
      <c r="B6337" s="375">
        <v>37151</v>
      </c>
      <c r="C6337" s="352">
        <v>188.1</v>
      </c>
      <c r="D6337" s="351">
        <f t="shared" si="101"/>
        <v>-3.9571100331886648E-2</v>
      </c>
      <c r="E6337" s="353">
        <v>-6.1845386533665864E-2</v>
      </c>
    </row>
    <row r="6338" spans="2:5">
      <c r="B6338" s="375">
        <v>39477</v>
      </c>
      <c r="C6338" s="352">
        <v>195.85</v>
      </c>
      <c r="D6338" s="351">
        <f t="shared" si="101"/>
        <v>-0.24162633107454021</v>
      </c>
      <c r="E6338" s="353">
        <v>-6.2245630835527893E-2</v>
      </c>
    </row>
    <row r="6339" spans="2:5">
      <c r="B6339" s="375">
        <v>38855</v>
      </c>
      <c r="C6339" s="352">
        <v>258.25</v>
      </c>
      <c r="D6339" s="351">
        <f t="shared" si="101"/>
        <v>-9.8352070386146268E-2</v>
      </c>
      <c r="E6339" s="353">
        <v>-6.2443274641495697E-2</v>
      </c>
    </row>
    <row r="6340" spans="2:5">
      <c r="B6340" s="375">
        <v>36585</v>
      </c>
      <c r="C6340" s="352">
        <v>286.42</v>
      </c>
      <c r="D6340" s="351">
        <f t="shared" si="101"/>
        <v>0.19143094841930119</v>
      </c>
      <c r="E6340" s="353">
        <v>-6.2639088885979799E-2</v>
      </c>
    </row>
    <row r="6341" spans="2:5">
      <c r="B6341" s="375">
        <v>36731</v>
      </c>
      <c r="C6341" s="352">
        <v>240.4</v>
      </c>
      <c r="D6341" s="351">
        <f t="shared" si="101"/>
        <v>6.1603002870390895E-2</v>
      </c>
      <c r="E6341" s="353">
        <v>-6.2768031189083792E-2</v>
      </c>
    </row>
    <row r="6342" spans="2:5">
      <c r="B6342" s="375">
        <v>39745</v>
      </c>
      <c r="C6342" s="352">
        <v>226.45</v>
      </c>
      <c r="D6342" s="351">
        <f t="shared" si="101"/>
        <v>0.16907589055240063</v>
      </c>
      <c r="E6342" s="353">
        <v>-6.3288521199586403E-2</v>
      </c>
    </row>
    <row r="6343" spans="2:5">
      <c r="B6343" s="375">
        <v>39387</v>
      </c>
      <c r="C6343" s="352">
        <v>193.7</v>
      </c>
      <c r="D6343" s="351">
        <f t="shared" si="101"/>
        <v>-8.4809827545476099E-2</v>
      </c>
      <c r="E6343" s="353">
        <v>-6.4477179425259712E-2</v>
      </c>
    </row>
    <row r="6344" spans="2:5">
      <c r="B6344" s="375">
        <v>39748</v>
      </c>
      <c r="C6344" s="352">
        <v>211.65</v>
      </c>
      <c r="D6344" s="351">
        <f t="shared" si="101"/>
        <v>0.224117987275882</v>
      </c>
      <c r="E6344" s="353">
        <v>-6.5356590858909186E-2</v>
      </c>
    </row>
    <row r="6345" spans="2:5">
      <c r="B6345" s="375">
        <v>36815</v>
      </c>
      <c r="C6345" s="352">
        <v>172.9</v>
      </c>
      <c r="D6345" s="351">
        <f t="shared" ref="D6345:D6359" si="102">(C6345-C6346)/C6346</f>
        <v>-0.2206445796709488</v>
      </c>
      <c r="E6345" s="353">
        <v>-6.5405405405405376E-2</v>
      </c>
    </row>
    <row r="6346" spans="2:5">
      <c r="B6346" s="375">
        <v>39731</v>
      </c>
      <c r="C6346" s="352">
        <v>221.85</v>
      </c>
      <c r="D6346" s="351">
        <f t="shared" si="102"/>
        <v>0.15969681129116561</v>
      </c>
      <c r="E6346" s="353">
        <v>-6.8444257820701279E-2</v>
      </c>
    </row>
    <row r="6347" spans="2:5">
      <c r="B6347" s="375">
        <v>36809</v>
      </c>
      <c r="C6347" s="352">
        <v>191.3</v>
      </c>
      <c r="D6347" s="351">
        <f t="shared" si="102"/>
        <v>-6.4318904377598324E-2</v>
      </c>
      <c r="E6347" s="353">
        <v>-7.1359223300970817E-2</v>
      </c>
    </row>
    <row r="6348" spans="2:5">
      <c r="B6348" s="375">
        <v>38876</v>
      </c>
      <c r="C6348" s="352">
        <v>204.45</v>
      </c>
      <c r="D6348" s="351">
        <f t="shared" si="102"/>
        <v>-0.91393572014901825</v>
      </c>
      <c r="E6348" s="353">
        <v>-7.2578816058063059E-2</v>
      </c>
    </row>
    <row r="6349" spans="2:5">
      <c r="B6349" s="375">
        <v>45314</v>
      </c>
      <c r="C6349" s="352">
        <v>2375.5500000000002</v>
      </c>
      <c r="D6349" s="351">
        <f t="shared" si="102"/>
        <v>11.235642544424413</v>
      </c>
      <c r="E6349" s="353">
        <v>-7.4004053948701923E-2</v>
      </c>
    </row>
    <row r="6350" spans="2:5">
      <c r="B6350" s="375">
        <v>37155</v>
      </c>
      <c r="C6350" s="352">
        <v>194.15</v>
      </c>
      <c r="D6350" s="351">
        <f t="shared" si="102"/>
        <v>-0.29821073558648103</v>
      </c>
      <c r="E6350" s="353">
        <v>-7.6575505350772857E-2</v>
      </c>
    </row>
    <row r="6351" spans="2:5">
      <c r="B6351" s="375">
        <v>40022</v>
      </c>
      <c r="C6351" s="352">
        <v>276.64999999999998</v>
      </c>
      <c r="D6351" s="351">
        <f t="shared" si="102"/>
        <v>0.50312415104591124</v>
      </c>
      <c r="E6351" s="353">
        <v>-7.6756215584848991E-2</v>
      </c>
    </row>
    <row r="6352" spans="2:5">
      <c r="B6352" s="375">
        <v>39469</v>
      </c>
      <c r="C6352" s="352">
        <v>184.05</v>
      </c>
      <c r="D6352" s="351">
        <f t="shared" si="102"/>
        <v>-0.29036859962985812</v>
      </c>
      <c r="E6352" s="353">
        <v>-7.8136739293764051E-2</v>
      </c>
    </row>
    <row r="6353" spans="2:5">
      <c r="B6353" s="375">
        <v>36588</v>
      </c>
      <c r="C6353" s="352">
        <v>259.36</v>
      </c>
      <c r="D6353" s="351">
        <f t="shared" si="102"/>
        <v>8.165818667111524E-2</v>
      </c>
      <c r="E6353" s="353">
        <v>-7.9565618567676771E-2</v>
      </c>
    </row>
    <row r="6354" spans="2:5">
      <c r="B6354" s="375">
        <v>36620</v>
      </c>
      <c r="C6354" s="352">
        <v>239.78</v>
      </c>
      <c r="D6354" s="351">
        <f t="shared" si="102"/>
        <v>0.23534260690365796</v>
      </c>
      <c r="E6354" s="353">
        <v>-7.9680663237890609E-2</v>
      </c>
    </row>
    <row r="6355" spans="2:5">
      <c r="B6355" s="375">
        <v>39489</v>
      </c>
      <c r="C6355" s="352">
        <v>194.1</v>
      </c>
      <c r="D6355" s="351">
        <f t="shared" si="102"/>
        <v>-2.7798647633358434E-2</v>
      </c>
      <c r="E6355" s="353">
        <v>-8.1183431952662755E-2</v>
      </c>
    </row>
    <row r="6356" spans="2:5">
      <c r="B6356" s="375">
        <v>39468</v>
      </c>
      <c r="C6356" s="352">
        <v>199.65</v>
      </c>
      <c r="D6356" s="351">
        <f t="shared" si="102"/>
        <v>-8.7022132796780685E-2</v>
      </c>
      <c r="E6356" s="353">
        <v>-8.2279935646977734E-2</v>
      </c>
    </row>
    <row r="6357" spans="2:5">
      <c r="B6357" s="375">
        <v>36648</v>
      </c>
      <c r="C6357" s="352">
        <v>218.68</v>
      </c>
      <c r="D6357" s="351">
        <f t="shared" si="102"/>
        <v>-0.8830400599026581</v>
      </c>
      <c r="E6357" s="353">
        <v>-8.8073394495412863E-2</v>
      </c>
    </row>
    <row r="6358" spans="2:5">
      <c r="B6358" s="375">
        <v>43913</v>
      </c>
      <c r="C6358" s="352">
        <v>1869.7</v>
      </c>
      <c r="D6358" s="351">
        <f t="shared" si="102"/>
        <v>14.554908485856904</v>
      </c>
      <c r="E6358" s="353">
        <v>-8.8706925963834768E-2</v>
      </c>
    </row>
    <row r="6359" spans="2:5">
      <c r="B6359" s="375">
        <v>38124</v>
      </c>
      <c r="C6359" s="352">
        <v>120.2</v>
      </c>
      <c r="D6359" s="351">
        <f t="shared" si="102"/>
        <v>-0.47911249783324661</v>
      </c>
      <c r="E6359" s="353">
        <v>-0.15083009537265987</v>
      </c>
    </row>
    <row r="6360" spans="2:5">
      <c r="B6360" s="375">
        <v>36528</v>
      </c>
      <c r="C6360" s="352">
        <v>230.76</v>
      </c>
    </row>
  </sheetData>
  <pageMargins left="0.7" right="0.7" top="0.75" bottom="0.75" header="0.3" footer="0.3"/>
  <pageSetup fitToHeight="0" orientation="landscape" r:id="rId1"/>
  <rowBreaks count="1" manualBreakCount="1">
    <brk id="36" max="12" man="1"/>
  </rowBreaks>
  <ignoredErrors>
    <ignoredError sqref="L10:L13"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428E-F639-46C4-89FF-5EF1A32877B9}">
  <sheetPr>
    <tabColor rgb="FF7030A0"/>
    <pageSetUpPr fitToPage="1"/>
  </sheetPr>
  <dimension ref="A3:M6362"/>
  <sheetViews>
    <sheetView showGridLines="0" topLeftCell="X12" zoomScale="83" zoomScaleNormal="90" workbookViewId="0">
      <selection activeCell="G15" sqref="G15"/>
    </sheetView>
  </sheetViews>
  <sheetFormatPr defaultRowHeight="14.4"/>
  <cols>
    <col min="1" max="1" width="1.88671875" style="355" customWidth="1"/>
    <col min="2" max="2" width="11.21875" style="355" customWidth="1"/>
    <col min="3" max="3" width="9" style="355" bestFit="1" customWidth="1"/>
    <col min="4" max="4" width="13.33203125" style="355" bestFit="1" customWidth="1"/>
    <col min="5" max="5" width="15.5546875" style="355" bestFit="1" customWidth="1"/>
    <col min="6" max="6" width="9.77734375" style="355" customWidth="1"/>
    <col min="7" max="7" width="17.77734375" style="355" customWidth="1"/>
    <col min="8" max="8" width="2.77734375" style="355" customWidth="1"/>
    <col min="9" max="9" width="10.77734375" style="355" customWidth="1"/>
    <col min="10" max="10" width="12.33203125" style="355" customWidth="1"/>
    <col min="11" max="11" width="11.88671875" style="355" customWidth="1"/>
    <col min="12" max="12" width="13" style="355" customWidth="1"/>
    <col min="13" max="13" width="12.88671875" style="355" customWidth="1"/>
    <col min="14" max="16384" width="8.88671875" style="355"/>
  </cols>
  <sheetData>
    <row r="3" spans="1:13">
      <c r="B3" s="179"/>
      <c r="C3" s="179"/>
      <c r="D3" s="179"/>
      <c r="E3" s="179"/>
      <c r="F3" s="179"/>
      <c r="G3" s="179"/>
      <c r="H3" s="179"/>
      <c r="I3" s="179"/>
      <c r="J3" s="179"/>
      <c r="K3" s="179"/>
      <c r="L3" s="179"/>
      <c r="M3" s="179"/>
    </row>
    <row r="4" spans="1:13" ht="4.2" customHeight="1">
      <c r="B4" s="55"/>
      <c r="C4" s="55"/>
      <c r="D4" s="55"/>
      <c r="E4" s="55"/>
      <c r="F4" s="55"/>
      <c r="G4" s="55"/>
      <c r="H4" s="55"/>
      <c r="I4" s="55"/>
    </row>
    <row r="5" spans="1:13" ht="28.8">
      <c r="B5" s="191" t="str">
        <f>'Data Sheet'!B1</f>
        <v>HINDUSTAN UNILEVER LTD</v>
      </c>
      <c r="C5" s="55"/>
      <c r="D5" s="55"/>
      <c r="E5" s="55"/>
      <c r="F5" s="55"/>
      <c r="G5" s="55"/>
      <c r="H5" s="55"/>
      <c r="I5" s="55"/>
      <c r="L5" s="451"/>
    </row>
    <row r="6" spans="1:13">
      <c r="B6" s="55" t="str">
        <f>CONCATENATE("(",B5," |"," BSE Code :",'Data Sheet'!B4,")")</f>
        <v>(HINDUSTAN UNILEVER LTD | BSE Code :500696)</v>
      </c>
      <c r="C6" s="55"/>
      <c r="D6" s="55"/>
      <c r="E6" s="55"/>
      <c r="F6" s="55"/>
      <c r="G6" s="55"/>
      <c r="H6" s="55"/>
      <c r="I6" s="55"/>
    </row>
    <row r="7" spans="1:13" ht="15.6">
      <c r="B7" s="181" t="str">
        <f>CONCATENATE(,"INR ",'Data Sheet'!B8)</f>
        <v>INR 2528.9</v>
      </c>
      <c r="C7" s="55"/>
      <c r="D7" s="55"/>
      <c r="E7" s="55"/>
      <c r="F7" s="55"/>
      <c r="G7" s="55"/>
      <c r="H7" s="55"/>
      <c r="I7" s="55"/>
    </row>
    <row r="8" spans="1:13">
      <c r="B8" s="380" t="s">
        <v>8834</v>
      </c>
      <c r="C8" s="55"/>
      <c r="D8" s="55"/>
      <c r="E8" s="55"/>
      <c r="F8" s="55"/>
      <c r="G8" s="55"/>
      <c r="H8" s="55"/>
      <c r="I8" s="55"/>
    </row>
    <row r="9" spans="1:13" ht="15" thickBot="1">
      <c r="B9" s="182"/>
      <c r="C9" s="182"/>
      <c r="D9" s="182"/>
      <c r="E9" s="182"/>
      <c r="F9" s="182"/>
      <c r="G9" s="182"/>
      <c r="H9" s="182"/>
      <c r="I9" s="182"/>
    </row>
    <row r="10" spans="1:13">
      <c r="A10" s="354" t="s">
        <v>191</v>
      </c>
      <c r="B10" s="373" t="s">
        <v>116</v>
      </c>
      <c r="C10" s="376" t="s">
        <v>117</v>
      </c>
      <c r="D10" s="376" t="s">
        <v>8818</v>
      </c>
      <c r="E10" s="376" t="s">
        <v>8819</v>
      </c>
      <c r="F10" s="374" t="s">
        <v>8833</v>
      </c>
      <c r="G10" s="376" t="s">
        <v>8830</v>
      </c>
      <c r="H10" s="374"/>
      <c r="I10" s="328" t="str">
        <f>"Calculation of Value At Risk"&amp;" - "&amp;'Data Sheet'!B1&amp;"(Simulation)"</f>
        <v>Calculation of Value At Risk - HINDUSTAN UNILEVER LTD(Simulation)</v>
      </c>
      <c r="J10" s="374"/>
      <c r="K10" s="374"/>
      <c r="L10" s="374"/>
      <c r="M10" s="374"/>
    </row>
    <row r="11" spans="1:13" ht="15" thickBot="1">
      <c r="B11" s="375">
        <v>45912</v>
      </c>
      <c r="C11" s="352">
        <v>2580.5</v>
      </c>
      <c r="D11" s="355">
        <f>(C11-C12)/C12</f>
        <v>-1.5827612509534707E-2</v>
      </c>
      <c r="E11" s="355">
        <v>-1.5827612509534707E-2</v>
      </c>
      <c r="F11">
        <v>1</v>
      </c>
      <c r="G11" s="355">
        <f ca="1">_xlfn.NORM.INV(RAND(),$M$13,$M$14)</f>
        <v>1.341564374535394E-2</v>
      </c>
      <c r="I11" s="356"/>
      <c r="J11" s="357"/>
      <c r="K11" s="357"/>
      <c r="L11" s="357"/>
      <c r="M11" s="357"/>
    </row>
    <row r="12" spans="1:13" ht="15" thickBot="1">
      <c r="B12" s="375">
        <v>45911</v>
      </c>
      <c r="C12" s="352">
        <v>2622</v>
      </c>
      <c r="D12" s="355">
        <f t="shared" ref="D12:D75" si="0">(C12-C13)/C13</f>
        <v>-8.1331567996973716E-3</v>
      </c>
      <c r="E12" s="355">
        <v>-8.1331567996973716E-3</v>
      </c>
      <c r="F12">
        <v>2</v>
      </c>
      <c r="G12" s="355">
        <f t="shared" ref="G12:G75" ca="1" si="1">_xlfn.NORM.INV(RAND(),$M$13,$M$14)</f>
        <v>-8.0240499286711384E-3</v>
      </c>
      <c r="I12" s="358" t="s">
        <v>8831</v>
      </c>
      <c r="J12" s="359"/>
      <c r="K12" s="359"/>
      <c r="L12" s="359"/>
      <c r="M12" s="359"/>
    </row>
    <row r="13" spans="1:13">
      <c r="B13" s="375">
        <v>45910</v>
      </c>
      <c r="C13" s="352">
        <v>2643.5</v>
      </c>
      <c r="D13" s="355">
        <f t="shared" si="0"/>
        <v>5.6775170325510976E-4</v>
      </c>
      <c r="E13" s="355">
        <v>5.6775170325510976E-4</v>
      </c>
      <c r="F13">
        <v>3</v>
      </c>
      <c r="G13" s="355">
        <f t="shared" ca="1" si="1"/>
        <v>1.4434272823099312E-2</v>
      </c>
      <c r="I13" s="360" t="s">
        <v>8820</v>
      </c>
      <c r="J13" s="360"/>
      <c r="K13" s="360"/>
      <c r="L13" s="360"/>
      <c r="M13" s="361">
        <f>AVERAGE(E11:E5853)</f>
        <v>-3.7632899289042595E-3</v>
      </c>
    </row>
    <row r="14" spans="1:13">
      <c r="B14" s="375">
        <v>45909</v>
      </c>
      <c r="C14" s="352">
        <v>2642</v>
      </c>
      <c r="D14" s="355">
        <f t="shared" si="0"/>
        <v>6.8981287396623001E-3</v>
      </c>
      <c r="E14" s="355">
        <v>6.8981287396623001E-3</v>
      </c>
      <c r="F14">
        <v>4</v>
      </c>
      <c r="G14" s="355">
        <f t="shared" ca="1" si="1"/>
        <v>-2.8980271817377647E-3</v>
      </c>
      <c r="I14" s="362" t="s">
        <v>8821</v>
      </c>
      <c r="J14" s="362"/>
      <c r="K14" s="362"/>
      <c r="L14" s="362"/>
      <c r="M14" s="363">
        <f>_xlfn.STDEV.S(E11:E5853)</f>
        <v>1.9591759068054999E-2</v>
      </c>
    </row>
    <row r="15" spans="1:13">
      <c r="B15" s="375">
        <v>45908</v>
      </c>
      <c r="C15" s="352">
        <v>2623.9</v>
      </c>
      <c r="D15" s="355">
        <f t="shared" si="0"/>
        <v>-3.6075036075036075E-3</v>
      </c>
      <c r="E15" s="355">
        <v>-3.6075036075036075E-3</v>
      </c>
      <c r="F15">
        <v>5</v>
      </c>
      <c r="G15" s="355">
        <f ca="1">_xlfn.NORM.INV(RAND(),$M$13,$M$14)</f>
        <v>9.3870391524177171E-3</v>
      </c>
      <c r="I15" s="362" t="s">
        <v>8822</v>
      </c>
      <c r="J15" s="362"/>
      <c r="K15" s="362"/>
      <c r="L15" s="362"/>
      <c r="M15" s="363">
        <f>MIN(E11:E5853)</f>
        <v>-0.17840284387808616</v>
      </c>
    </row>
    <row r="16" spans="1:13">
      <c r="B16" s="375">
        <v>45905</v>
      </c>
      <c r="C16" s="352">
        <v>2633.4</v>
      </c>
      <c r="D16" s="355">
        <f t="shared" si="0"/>
        <v>-1.2450311257781376E-2</v>
      </c>
      <c r="E16" s="355">
        <v>-1.2450311257781376E-2</v>
      </c>
      <c r="F16">
        <v>6</v>
      </c>
      <c r="G16" s="355">
        <f t="shared" ca="1" si="1"/>
        <v>5.9273544942182135E-2</v>
      </c>
      <c r="I16" s="362" t="s">
        <v>8823</v>
      </c>
      <c r="J16" s="362"/>
      <c r="K16" s="362"/>
      <c r="L16" s="362"/>
      <c r="M16" s="363">
        <f>MAX(E11:E5853)</f>
        <v>5.959505921303964E-2</v>
      </c>
    </row>
    <row r="17" spans="2:13">
      <c r="B17" s="375">
        <v>45904</v>
      </c>
      <c r="C17" s="352">
        <v>2666.6</v>
      </c>
      <c r="D17" s="355">
        <f t="shared" si="0"/>
        <v>7.1302585656925395E-4</v>
      </c>
      <c r="E17" s="355">
        <v>7.1302585656925395E-4</v>
      </c>
      <c r="F17">
        <v>7</v>
      </c>
      <c r="G17" s="355">
        <f t="shared" ca="1" si="1"/>
        <v>-6.9592472090303685E-3</v>
      </c>
      <c r="I17" s="362" t="s">
        <v>8824</v>
      </c>
      <c r="J17" s="362"/>
      <c r="K17" s="362"/>
      <c r="L17" s="362"/>
      <c r="M17" s="364">
        <f>'Data Sheet'!B8</f>
        <v>2528.9</v>
      </c>
    </row>
    <row r="18" spans="2:13" ht="15" thickBot="1">
      <c r="B18" s="375">
        <v>45903</v>
      </c>
      <c r="C18" s="352">
        <v>2664.7</v>
      </c>
      <c r="D18" s="355">
        <f t="shared" si="0"/>
        <v>-4.5946955547255071E-3</v>
      </c>
      <c r="E18" s="355">
        <v>-4.5946955547255071E-3</v>
      </c>
      <c r="F18">
        <v>8</v>
      </c>
      <c r="G18" s="355">
        <f t="shared" ca="1" si="1"/>
        <v>5.0790332046740322E-3</v>
      </c>
      <c r="M18" s="365"/>
    </row>
    <row r="19" spans="2:13" ht="15" thickBot="1">
      <c r="B19" s="375">
        <v>45902</v>
      </c>
      <c r="C19" s="352">
        <v>2677</v>
      </c>
      <c r="D19" s="355">
        <f t="shared" si="0"/>
        <v>1.0379316852236271E-2</v>
      </c>
      <c r="E19" s="355">
        <v>1.0379316852236271E-2</v>
      </c>
      <c r="F19">
        <v>9</v>
      </c>
      <c r="G19" s="355">
        <f t="shared" ca="1" si="1"/>
        <v>-5.2666373015254203E-2</v>
      </c>
      <c r="I19" s="358" t="s">
        <v>8832</v>
      </c>
      <c r="J19" s="359"/>
      <c r="K19" s="359"/>
      <c r="L19" s="359"/>
      <c r="M19" s="359"/>
    </row>
    <row r="20" spans="2:13">
      <c r="B20" s="375">
        <v>45901</v>
      </c>
      <c r="C20" s="352">
        <v>2649.5</v>
      </c>
      <c r="D20" s="355">
        <f t="shared" si="0"/>
        <v>-3.8724716144071664E-3</v>
      </c>
      <c r="E20" s="355">
        <v>-3.8724716144071664E-3</v>
      </c>
      <c r="F20">
        <v>10</v>
      </c>
      <c r="G20" s="355">
        <f t="shared" ca="1" si="1"/>
        <v>-2.1855693828052924E-2</v>
      </c>
      <c r="I20" s="360" t="s">
        <v>8820</v>
      </c>
      <c r="J20" s="360"/>
      <c r="K20" s="360"/>
      <c r="L20" s="360"/>
      <c r="M20" s="361">
        <f ca="1">AVERAGE(G11:G5854)</f>
        <v>-4.1074388045590545E-3</v>
      </c>
    </row>
    <row r="21" spans="2:13">
      <c r="B21" s="375">
        <v>45898</v>
      </c>
      <c r="C21" s="352">
        <v>2659.8</v>
      </c>
      <c r="D21" s="355">
        <f t="shared" si="0"/>
        <v>2.0343580470163092E-3</v>
      </c>
      <c r="E21" s="355">
        <v>2.0343580470163092E-3</v>
      </c>
      <c r="F21">
        <v>11</v>
      </c>
      <c r="G21" s="355">
        <f t="shared" ca="1" si="1"/>
        <v>3.2476497203986265E-2</v>
      </c>
      <c r="I21" s="362" t="s">
        <v>8821</v>
      </c>
      <c r="J21" s="362"/>
      <c r="K21" s="362"/>
      <c r="L21" s="362"/>
      <c r="M21" s="363">
        <f ca="1">_xlfn.STDEV.S(G11:G5854)</f>
        <v>1.9652483242051565E-2</v>
      </c>
    </row>
    <row r="22" spans="2:13">
      <c r="B22" s="375">
        <v>45897</v>
      </c>
      <c r="C22" s="352">
        <v>2654.4</v>
      </c>
      <c r="D22" s="355">
        <f t="shared" si="0"/>
        <v>-1.4187031122335223E-2</v>
      </c>
      <c r="E22" s="355">
        <v>-1.4187031122335223E-2</v>
      </c>
      <c r="F22">
        <v>12</v>
      </c>
      <c r="G22" s="355">
        <f t="shared" ca="1" si="1"/>
        <v>-1.3697561281722618E-2</v>
      </c>
      <c r="I22" s="362" t="s">
        <v>8822</v>
      </c>
      <c r="J22" s="362"/>
      <c r="K22" s="362"/>
      <c r="L22" s="362"/>
      <c r="M22" s="363">
        <f ca="1">MIN(G11:G5854)</f>
        <v>-7.4817092904276461E-2</v>
      </c>
    </row>
    <row r="23" spans="2:13">
      <c r="B23" s="375">
        <v>45895</v>
      </c>
      <c r="C23" s="352">
        <v>2692.6</v>
      </c>
      <c r="D23" s="355">
        <f t="shared" si="0"/>
        <v>2.3179814561483509E-2</v>
      </c>
      <c r="E23" s="355">
        <v>2.3179814561483509E-2</v>
      </c>
      <c r="F23">
        <v>13</v>
      </c>
      <c r="G23" s="355">
        <f t="shared" ca="1" si="1"/>
        <v>8.6977656553235139E-3</v>
      </c>
      <c r="I23" s="362" t="s">
        <v>8823</v>
      </c>
      <c r="J23" s="362"/>
      <c r="K23" s="362"/>
      <c r="L23" s="362"/>
      <c r="M23" s="363">
        <f ca="1">MAX(G11:G5854)</f>
        <v>7.1630319331174155E-2</v>
      </c>
    </row>
    <row r="24" spans="2:13">
      <c r="B24" s="375">
        <v>45894</v>
      </c>
      <c r="C24" s="352">
        <v>2631.6</v>
      </c>
      <c r="D24" s="355">
        <f t="shared" si="0"/>
        <v>6.4641241111822428E-4</v>
      </c>
      <c r="E24" s="355">
        <v>6.4641241111822428E-4</v>
      </c>
      <c r="F24">
        <v>14</v>
      </c>
      <c r="G24" s="355">
        <f t="shared" ca="1" si="1"/>
        <v>-2.178798909625752E-2</v>
      </c>
      <c r="I24" s="362" t="s">
        <v>8824</v>
      </c>
      <c r="J24" s="362"/>
      <c r="K24" s="362"/>
      <c r="L24" s="362"/>
      <c r="M24" s="364">
        <f>M17</f>
        <v>2528.9</v>
      </c>
    </row>
    <row r="25" spans="2:13">
      <c r="B25" s="375">
        <v>45891</v>
      </c>
      <c r="C25" s="352">
        <v>2629.9</v>
      </c>
      <c r="D25" s="355">
        <f t="shared" si="0"/>
        <v>-6.8353474320241346E-3</v>
      </c>
      <c r="E25" s="355">
        <v>-6.8353474320241346E-3</v>
      </c>
      <c r="F25">
        <v>15</v>
      </c>
      <c r="G25" s="355">
        <f t="shared" ca="1" si="1"/>
        <v>-2.0393738475927648E-4</v>
      </c>
    </row>
    <row r="26" spans="2:13">
      <c r="B26" s="375">
        <v>45890</v>
      </c>
      <c r="C26" s="352">
        <v>2648</v>
      </c>
      <c r="D26" s="355">
        <f t="shared" si="0"/>
        <v>-8.1654056483632404E-3</v>
      </c>
      <c r="E26" s="355">
        <v>-8.1654056483632404E-3</v>
      </c>
      <c r="F26">
        <v>16</v>
      </c>
      <c r="G26" s="355">
        <f t="shared" ca="1" si="1"/>
        <v>-1.3232444618388135E-2</v>
      </c>
      <c r="I26" s="377" t="s">
        <v>8825</v>
      </c>
      <c r="J26" s="377" t="s">
        <v>8826</v>
      </c>
      <c r="K26" s="366" t="s">
        <v>8827</v>
      </c>
      <c r="L26" s="377" t="s">
        <v>8828</v>
      </c>
      <c r="M26" s="377" t="s">
        <v>8829</v>
      </c>
    </row>
    <row r="27" spans="2:13">
      <c r="B27" s="375">
        <v>45889</v>
      </c>
      <c r="C27" s="352">
        <v>2669.8</v>
      </c>
      <c r="D27" s="355">
        <f t="shared" si="0"/>
        <v>2.4953931203931204E-2</v>
      </c>
      <c r="E27" s="355">
        <v>2.4953931203931204E-2</v>
      </c>
      <c r="F27">
        <v>17</v>
      </c>
      <c r="G27" s="355">
        <f t="shared" ca="1" si="1"/>
        <v>-3.9140552955524911E-2</v>
      </c>
      <c r="I27" s="367">
        <v>0.05</v>
      </c>
      <c r="J27" s="368">
        <f>1-I27</f>
        <v>0.95</v>
      </c>
      <c r="K27" s="369">
        <f ca="1">_xlfn.PERCENTILE.INC(G11:G5854,I27)</f>
        <v>-3.6757808667474461E-2</v>
      </c>
      <c r="L27" s="370">
        <f ca="1">$M$17*(1-(K27))</f>
        <v>2621.8568223391762</v>
      </c>
      <c r="M27" s="370">
        <f ca="1">$M$17-L27</f>
        <v>-92.956822339176142</v>
      </c>
    </row>
    <row r="28" spans="2:13">
      <c r="B28" s="375">
        <v>45888</v>
      </c>
      <c r="C28" s="352">
        <v>2604.8000000000002</v>
      </c>
      <c r="D28" s="355">
        <f t="shared" si="0"/>
        <v>1.4290720766325406E-2</v>
      </c>
      <c r="E28" s="355">
        <v>1.4290720766325406E-2</v>
      </c>
      <c r="F28">
        <v>18</v>
      </c>
      <c r="G28" s="355">
        <f ca="1">_xlfn.NORM.INV(RAND(),$M$13,$M$14)</f>
        <v>-7.5647310843866521E-3</v>
      </c>
      <c r="I28" s="371">
        <v>0.03</v>
      </c>
      <c r="J28" s="369">
        <f>1-I28</f>
        <v>0.97</v>
      </c>
      <c r="K28" s="369">
        <f t="shared" ref="K28:K30" ca="1" si="2">_xlfn.PERCENTILE.INC(G12:G5855,I28)</f>
        <v>-4.1116747442560449E-2</v>
      </c>
      <c r="L28" s="372">
        <f t="shared" ref="L28:L30" ca="1" si="3">$M$17*(1-(K28))</f>
        <v>2632.8801426074911</v>
      </c>
      <c r="M28" s="372">
        <f t="shared" ref="M28:M30" ca="1" si="4">$M$17-L28</f>
        <v>-103.98014260749096</v>
      </c>
    </row>
    <row r="29" spans="2:13">
      <c r="B29" s="375">
        <v>45887</v>
      </c>
      <c r="C29" s="352">
        <v>2568.1</v>
      </c>
      <c r="D29" s="355">
        <f t="shared" si="0"/>
        <v>3.5273724099008308E-2</v>
      </c>
      <c r="E29" s="355">
        <v>3.5273724099008308E-2</v>
      </c>
      <c r="F29">
        <v>19</v>
      </c>
      <c r="G29" s="355">
        <f ca="1">_xlfn.NORM.INV(RAND(),$M$13,$M$14)</f>
        <v>4.7609910444757894E-3</v>
      </c>
      <c r="I29" s="371">
        <v>0.01</v>
      </c>
      <c r="J29" s="369">
        <f>1-I29</f>
        <v>0.99</v>
      </c>
      <c r="K29" s="369">
        <f t="shared" ca="1" si="2"/>
        <v>-4.9117706291219004E-2</v>
      </c>
      <c r="L29" s="372">
        <f t="shared" ca="1" si="3"/>
        <v>2653.1137674398638</v>
      </c>
      <c r="M29" s="372">
        <f t="shared" ca="1" si="4"/>
        <v>-124.21376743986366</v>
      </c>
    </row>
    <row r="30" spans="2:13">
      <c r="B30" s="375">
        <v>45883</v>
      </c>
      <c r="C30" s="352">
        <v>2480.6</v>
      </c>
      <c r="D30" s="355">
        <f t="shared" si="0"/>
        <v>-5.8113903250370733E-3</v>
      </c>
      <c r="E30" s="355">
        <v>-5.8113903250370733E-3</v>
      </c>
      <c r="F30">
        <v>20</v>
      </c>
      <c r="G30" s="355">
        <f t="shared" ca="1" si="1"/>
        <v>1.1558840748243805E-2</v>
      </c>
      <c r="I30" s="369">
        <v>5.0000000000000001E-3</v>
      </c>
      <c r="J30" s="369">
        <f>1-I30</f>
        <v>0.995</v>
      </c>
      <c r="K30" s="369">
        <f t="shared" ca="1" si="2"/>
        <v>-5.4479553975218718E-2</v>
      </c>
      <c r="L30" s="372">
        <f t="shared" ca="1" si="3"/>
        <v>2666.6733440479306</v>
      </c>
      <c r="M30" s="372">
        <f t="shared" ca="1" si="4"/>
        <v>-137.77334404793055</v>
      </c>
    </row>
    <row r="31" spans="2:13">
      <c r="B31" s="375">
        <v>45882</v>
      </c>
      <c r="C31" s="352">
        <v>2495.1</v>
      </c>
      <c r="D31" s="355">
        <f t="shared" si="0"/>
        <v>4.5494806345115256E-3</v>
      </c>
      <c r="E31" s="355">
        <v>4.5494806345115256E-3</v>
      </c>
      <c r="F31">
        <v>21</v>
      </c>
      <c r="G31" s="355">
        <f t="shared" ca="1" si="1"/>
        <v>-4.4041796304537927E-3</v>
      </c>
    </row>
    <row r="32" spans="2:13">
      <c r="B32" s="375">
        <v>45881</v>
      </c>
      <c r="C32" s="352">
        <v>2483.8000000000002</v>
      </c>
      <c r="D32" s="355">
        <f t="shared" si="0"/>
        <v>-1.3738881829733127E-2</v>
      </c>
      <c r="E32" s="355">
        <v>-1.3738881829733127E-2</v>
      </c>
      <c r="F32">
        <v>22</v>
      </c>
      <c r="G32" s="355">
        <f t="shared" ca="1" si="1"/>
        <v>1.9779432168909414E-2</v>
      </c>
    </row>
    <row r="33" spans="2:7">
      <c r="B33" s="375">
        <v>45880</v>
      </c>
      <c r="C33" s="352">
        <v>2518.4</v>
      </c>
      <c r="D33" s="355">
        <f t="shared" si="0"/>
        <v>7.9244376851037319E-3</v>
      </c>
      <c r="E33" s="355">
        <v>7.9244376851037319E-3</v>
      </c>
      <c r="F33">
        <v>23</v>
      </c>
      <c r="G33" s="355">
        <f t="shared" ca="1" si="1"/>
        <v>-4.0895246703763641E-2</v>
      </c>
    </row>
    <row r="34" spans="2:7">
      <c r="B34" s="375">
        <v>45877</v>
      </c>
      <c r="C34" s="352">
        <v>2498.6</v>
      </c>
      <c r="D34" s="355">
        <f t="shared" si="0"/>
        <v>-7.5074478649454187E-3</v>
      </c>
      <c r="E34" s="355">
        <v>-7.5074478649454187E-3</v>
      </c>
      <c r="F34">
        <v>24</v>
      </c>
      <c r="G34" s="355">
        <f t="shared" ca="1" si="1"/>
        <v>-2.3375091661291956E-2</v>
      </c>
    </row>
    <row r="35" spans="2:7">
      <c r="B35" s="375">
        <v>45876</v>
      </c>
      <c r="C35" s="352">
        <v>2517.5</v>
      </c>
      <c r="D35" s="355">
        <f t="shared" si="0"/>
        <v>-7.1383498974601318E-3</v>
      </c>
      <c r="E35" s="355">
        <v>-7.1383498974601318E-3</v>
      </c>
      <c r="F35">
        <v>25</v>
      </c>
      <c r="G35" s="355">
        <f t="shared" ca="1" si="1"/>
        <v>-1.4353744454269977E-2</v>
      </c>
    </row>
    <row r="36" spans="2:7">
      <c r="B36" s="375">
        <v>45875</v>
      </c>
      <c r="C36" s="352">
        <v>2535.6</v>
      </c>
      <c r="D36" s="355">
        <f t="shared" si="0"/>
        <v>3.5507160610726755E-4</v>
      </c>
      <c r="E36" s="355">
        <v>3.5507160610726755E-4</v>
      </c>
      <c r="F36">
        <v>26</v>
      </c>
      <c r="G36" s="355">
        <f t="shared" ca="1" si="1"/>
        <v>-2.6905400202369397E-3</v>
      </c>
    </row>
    <row r="37" spans="2:7">
      <c r="B37" s="375">
        <v>45874</v>
      </c>
      <c r="C37" s="352">
        <v>2534.6999999999998</v>
      </c>
      <c r="D37" s="355">
        <f t="shared" si="0"/>
        <v>-3.5381530840901051E-3</v>
      </c>
      <c r="E37" s="355">
        <v>-3.5381530840901051E-3</v>
      </c>
      <c r="F37">
        <v>27</v>
      </c>
      <c r="G37" s="355">
        <f t="shared" ca="1" si="1"/>
        <v>-1.8623899422254432E-2</v>
      </c>
    </row>
    <row r="38" spans="2:7">
      <c r="B38" s="375">
        <v>45873</v>
      </c>
      <c r="C38" s="352">
        <v>2543.6999999999998</v>
      </c>
      <c r="D38" s="355">
        <f t="shared" si="0"/>
        <v>-3.9158867525551167E-3</v>
      </c>
      <c r="E38" s="355">
        <v>-3.9158867525551167E-3</v>
      </c>
      <c r="F38">
        <v>28</v>
      </c>
      <c r="G38" s="355">
        <f t="shared" ca="1" si="1"/>
        <v>9.6337277350503486E-3</v>
      </c>
    </row>
    <row r="39" spans="2:7">
      <c r="B39" s="375">
        <v>45870</v>
      </c>
      <c r="C39" s="352">
        <v>2553.6999999999998</v>
      </c>
      <c r="D39" s="355">
        <f t="shared" si="0"/>
        <v>1.2890686974456609E-2</v>
      </c>
      <c r="E39" s="355">
        <v>1.2890686974456609E-2</v>
      </c>
      <c r="F39">
        <v>29</v>
      </c>
      <c r="G39" s="355">
        <f t="shared" ca="1" si="1"/>
        <v>-5.8358875854910815E-3</v>
      </c>
    </row>
    <row r="40" spans="2:7">
      <c r="B40" s="375">
        <v>45869</v>
      </c>
      <c r="C40" s="352">
        <v>2521.1999999999998</v>
      </c>
      <c r="D40" s="355">
        <f t="shared" si="0"/>
        <v>3.4380897677853337E-2</v>
      </c>
      <c r="E40" s="355">
        <v>3.4380897677853337E-2</v>
      </c>
      <c r="F40">
        <v>30</v>
      </c>
      <c r="G40" s="355">
        <f t="shared" ca="1" si="1"/>
        <v>-1.9547397505113241E-2</v>
      </c>
    </row>
    <row r="41" spans="2:7">
      <c r="B41" s="375">
        <v>45868</v>
      </c>
      <c r="C41" s="352">
        <v>2437.4</v>
      </c>
      <c r="D41" s="355">
        <f t="shared" si="0"/>
        <v>-6.6025432018258145E-3</v>
      </c>
      <c r="E41" s="355">
        <v>-6.6025432018258145E-3</v>
      </c>
      <c r="F41">
        <v>31</v>
      </c>
      <c r="G41" s="355">
        <f t="shared" ca="1" si="1"/>
        <v>3.2723098259941123E-2</v>
      </c>
    </row>
    <row r="42" spans="2:7">
      <c r="B42" s="375">
        <v>45867</v>
      </c>
      <c r="C42" s="352">
        <v>2453.6</v>
      </c>
      <c r="D42" s="355">
        <f t="shared" si="0"/>
        <v>4.9148099606815205E-3</v>
      </c>
      <c r="E42" s="355">
        <v>4.9148099606815205E-3</v>
      </c>
      <c r="F42">
        <v>32</v>
      </c>
      <c r="G42" s="355">
        <f t="shared" ca="1" si="1"/>
        <v>-3.14608868027519E-2</v>
      </c>
    </row>
    <row r="43" spans="2:7">
      <c r="B43" s="375">
        <v>45866</v>
      </c>
      <c r="C43" s="352">
        <v>2441.6</v>
      </c>
      <c r="D43" s="355">
        <f t="shared" si="0"/>
        <v>1.0847064668377832E-2</v>
      </c>
      <c r="E43" s="355">
        <v>1.0847064668377832E-2</v>
      </c>
      <c r="F43">
        <v>33</v>
      </c>
      <c r="G43" s="355">
        <f t="shared" ca="1" si="1"/>
        <v>-1.0265377417877909E-2</v>
      </c>
    </row>
    <row r="44" spans="2:7">
      <c r="B44" s="375">
        <v>45863</v>
      </c>
      <c r="C44" s="352">
        <v>2415.4</v>
      </c>
      <c r="D44" s="355">
        <f t="shared" si="0"/>
        <v>-9.1886126835671877E-3</v>
      </c>
      <c r="E44" s="355">
        <v>-9.1886126835671877E-3</v>
      </c>
      <c r="F44">
        <v>34</v>
      </c>
      <c r="G44" s="355">
        <f t="shared" ca="1" si="1"/>
        <v>-1.6830891894202595E-2</v>
      </c>
    </row>
    <row r="45" spans="2:7">
      <c r="B45" s="375">
        <v>45862</v>
      </c>
      <c r="C45" s="352">
        <v>2437.8000000000002</v>
      </c>
      <c r="D45" s="355">
        <f t="shared" si="0"/>
        <v>-5.1420176297746929E-3</v>
      </c>
      <c r="E45" s="355">
        <v>-5.1420176297746929E-3</v>
      </c>
      <c r="F45">
        <v>35</v>
      </c>
      <c r="G45" s="355">
        <f t="shared" ca="1" si="1"/>
        <v>-3.2242201223274924E-2</v>
      </c>
    </row>
    <row r="46" spans="2:7">
      <c r="B46" s="375">
        <v>45861</v>
      </c>
      <c r="C46" s="352">
        <v>2450.4</v>
      </c>
      <c r="D46" s="355">
        <f t="shared" si="0"/>
        <v>-1.1815945477275368E-2</v>
      </c>
      <c r="E46" s="355">
        <v>-1.1815945477275368E-2</v>
      </c>
      <c r="F46">
        <v>36</v>
      </c>
      <c r="G46" s="355">
        <f t="shared" ca="1" si="1"/>
        <v>4.3699861030290941E-3</v>
      </c>
    </row>
    <row r="47" spans="2:7">
      <c r="B47" s="375">
        <v>45860</v>
      </c>
      <c r="C47" s="352">
        <v>2479.6999999999998</v>
      </c>
      <c r="D47" s="355">
        <f t="shared" si="0"/>
        <v>6.0043003772971429E-3</v>
      </c>
      <c r="E47" s="355">
        <v>6.0043003772971429E-3</v>
      </c>
      <c r="F47">
        <v>37</v>
      </c>
      <c r="G47" s="355">
        <f t="shared" ca="1" si="1"/>
        <v>3.8246469872512409E-3</v>
      </c>
    </row>
    <row r="48" spans="2:7">
      <c r="B48" s="375">
        <v>45859</v>
      </c>
      <c r="C48" s="352">
        <v>2464.9</v>
      </c>
      <c r="D48" s="355">
        <f t="shared" si="0"/>
        <v>-9.9212724935731928E-3</v>
      </c>
      <c r="E48" s="355">
        <v>-9.9212724935731928E-3</v>
      </c>
      <c r="F48">
        <v>38</v>
      </c>
      <c r="G48" s="355">
        <f t="shared" ca="1" si="1"/>
        <v>1.463894357089858E-2</v>
      </c>
    </row>
    <row r="49" spans="2:7">
      <c r="B49" s="375">
        <v>45856</v>
      </c>
      <c r="C49" s="352">
        <v>2489.6</v>
      </c>
      <c r="D49" s="355">
        <f t="shared" si="0"/>
        <v>-8.048450075703352E-3</v>
      </c>
      <c r="E49" s="355">
        <v>-8.048450075703352E-3</v>
      </c>
      <c r="F49">
        <v>39</v>
      </c>
      <c r="G49" s="355">
        <f t="shared" ca="1" si="1"/>
        <v>-1.8245875813940594E-2</v>
      </c>
    </row>
    <row r="50" spans="2:7">
      <c r="B50" s="375">
        <v>45855</v>
      </c>
      <c r="C50" s="352">
        <v>2509.8000000000002</v>
      </c>
      <c r="D50" s="355">
        <f t="shared" si="0"/>
        <v>-3.0981887511915026E-3</v>
      </c>
      <c r="E50" s="355">
        <v>-3.0981887511915026E-3</v>
      </c>
      <c r="F50">
        <v>40</v>
      </c>
      <c r="G50" s="355">
        <f t="shared" ca="1" si="1"/>
        <v>7.2543063251778988E-4</v>
      </c>
    </row>
    <row r="51" spans="2:7">
      <c r="B51" s="375">
        <v>45854</v>
      </c>
      <c r="C51" s="352">
        <v>2517.6</v>
      </c>
      <c r="D51" s="355">
        <f t="shared" si="0"/>
        <v>-3.680398907752654E-3</v>
      </c>
      <c r="E51" s="355">
        <v>-3.680398907752654E-3</v>
      </c>
      <c r="F51">
        <v>41</v>
      </c>
      <c r="G51" s="355">
        <f t="shared" ca="1" si="1"/>
        <v>7.7241554065895545E-3</v>
      </c>
    </row>
    <row r="52" spans="2:7">
      <c r="B52" s="375">
        <v>45853</v>
      </c>
      <c r="C52" s="352">
        <v>2526.9</v>
      </c>
      <c r="D52" s="355">
        <f t="shared" si="0"/>
        <v>4.0928236509577137E-3</v>
      </c>
      <c r="E52" s="355">
        <v>4.0928236509577137E-3</v>
      </c>
      <c r="F52">
        <v>42</v>
      </c>
      <c r="G52" s="355">
        <f t="shared" ca="1" si="1"/>
        <v>-1.6801795001354338E-2</v>
      </c>
    </row>
    <row r="53" spans="2:7">
      <c r="B53" s="375">
        <v>45852</v>
      </c>
      <c r="C53" s="352">
        <v>2516.6</v>
      </c>
      <c r="D53" s="355">
        <f t="shared" si="0"/>
        <v>-1.1906651849499922E-3</v>
      </c>
      <c r="E53" s="355">
        <v>-1.1906651849499922E-3</v>
      </c>
      <c r="F53">
        <v>43</v>
      </c>
      <c r="G53" s="355">
        <f t="shared" ca="1" si="1"/>
        <v>-3.3541616073747144E-2</v>
      </c>
    </row>
    <row r="54" spans="2:7">
      <c r="B54" s="375">
        <v>45849</v>
      </c>
      <c r="C54" s="352">
        <v>2519.6</v>
      </c>
      <c r="D54" s="355">
        <f t="shared" si="0"/>
        <v>4.61717322703869E-2</v>
      </c>
      <c r="E54" s="355">
        <v>4.61717322703869E-2</v>
      </c>
      <c r="F54">
        <v>44</v>
      </c>
      <c r="G54" s="355">
        <f t="shared" ca="1" si="1"/>
        <v>1.4952152242052996E-3</v>
      </c>
    </row>
    <row r="55" spans="2:7">
      <c r="B55" s="375">
        <v>45848</v>
      </c>
      <c r="C55" s="352">
        <v>2408.4</v>
      </c>
      <c r="D55" s="355">
        <f t="shared" si="0"/>
        <v>-6.1896509036890321E-3</v>
      </c>
      <c r="E55" s="355">
        <v>-6.1896509036890321E-3</v>
      </c>
      <c r="F55">
        <v>45</v>
      </c>
      <c r="G55" s="355">
        <f t="shared" ca="1" si="1"/>
        <v>-6.7306250937526815E-3</v>
      </c>
    </row>
    <row r="56" spans="2:7">
      <c r="B56" s="375">
        <v>45847</v>
      </c>
      <c r="C56" s="352">
        <v>2423.4</v>
      </c>
      <c r="D56" s="355">
        <f t="shared" si="0"/>
        <v>1.2830693358966973E-2</v>
      </c>
      <c r="E56" s="355">
        <v>1.2830693358966973E-2</v>
      </c>
      <c r="F56">
        <v>46</v>
      </c>
      <c r="G56" s="355">
        <f t="shared" ca="1" si="1"/>
        <v>-2.1673479455724818E-2</v>
      </c>
    </row>
    <row r="57" spans="2:7">
      <c r="B57" s="375">
        <v>45846</v>
      </c>
      <c r="C57" s="352">
        <v>2392.6999999999998</v>
      </c>
      <c r="D57" s="355">
        <f t="shared" si="0"/>
        <v>-7.3431795552606509E-3</v>
      </c>
      <c r="E57" s="355">
        <v>-7.3431795552606509E-3</v>
      </c>
      <c r="F57">
        <v>47</v>
      </c>
      <c r="G57" s="355">
        <f t="shared" ca="1" si="1"/>
        <v>-5.8033702017501968E-3</v>
      </c>
    </row>
    <row r="58" spans="2:7">
      <c r="B58" s="375">
        <v>45845</v>
      </c>
      <c r="C58" s="352">
        <v>2410.4</v>
      </c>
      <c r="D58" s="355">
        <f t="shared" si="0"/>
        <v>3.0393707519343352E-2</v>
      </c>
      <c r="E58" s="355">
        <v>3.0393707519343352E-2</v>
      </c>
      <c r="F58">
        <v>48</v>
      </c>
      <c r="G58" s="355">
        <f t="shared" ca="1" si="1"/>
        <v>-3.0814643774467809E-2</v>
      </c>
    </row>
    <row r="59" spans="2:7">
      <c r="B59" s="375">
        <v>45842</v>
      </c>
      <c r="C59" s="352">
        <v>2339.3000000000002</v>
      </c>
      <c r="D59" s="355">
        <f t="shared" si="0"/>
        <v>1.1195642776865258E-2</v>
      </c>
      <c r="E59" s="355">
        <v>1.1195642776865258E-2</v>
      </c>
      <c r="F59">
        <v>49</v>
      </c>
      <c r="G59" s="355">
        <f t="shared" ca="1" si="1"/>
        <v>4.4997440267679135E-2</v>
      </c>
    </row>
    <row r="60" spans="2:7">
      <c r="B60" s="375">
        <v>45841</v>
      </c>
      <c r="C60" s="352">
        <v>2313.4</v>
      </c>
      <c r="D60" s="355">
        <f t="shared" si="0"/>
        <v>2.7307008798925845E-3</v>
      </c>
      <c r="E60" s="355">
        <v>2.7307008798925845E-3</v>
      </c>
      <c r="F60">
        <v>50</v>
      </c>
      <c r="G60" s="355">
        <f t="shared" ca="1" si="1"/>
        <v>-8.5741291627923107E-3</v>
      </c>
    </row>
    <row r="61" spans="2:7">
      <c r="B61" s="375">
        <v>45840</v>
      </c>
      <c r="C61" s="352">
        <v>2307.1</v>
      </c>
      <c r="D61" s="355">
        <f t="shared" si="0"/>
        <v>5.0533652798954078E-3</v>
      </c>
      <c r="E61" s="355">
        <v>5.0533652798954078E-3</v>
      </c>
      <c r="F61">
        <v>51</v>
      </c>
      <c r="G61" s="355">
        <f t="shared" ca="1" si="1"/>
        <v>1.0232357139148017E-2</v>
      </c>
    </row>
    <row r="62" spans="2:7">
      <c r="B62" s="375">
        <v>45839</v>
      </c>
      <c r="C62" s="352">
        <v>2295.5</v>
      </c>
      <c r="D62" s="355">
        <f t="shared" si="0"/>
        <v>3.9222522444002918E-4</v>
      </c>
      <c r="E62" s="355">
        <v>3.9222522444002918E-4</v>
      </c>
      <c r="F62">
        <v>52</v>
      </c>
      <c r="G62" s="355">
        <f t="shared" ca="1" si="1"/>
        <v>-1.7051978436586856E-2</v>
      </c>
    </row>
    <row r="63" spans="2:7">
      <c r="B63" s="375">
        <v>45838</v>
      </c>
      <c r="C63" s="352">
        <v>2294.6</v>
      </c>
      <c r="D63" s="355">
        <f t="shared" si="0"/>
        <v>-5.331830595171087E-3</v>
      </c>
      <c r="E63" s="355">
        <v>-5.331830595171087E-3</v>
      </c>
      <c r="F63">
        <v>53</v>
      </c>
      <c r="G63" s="355">
        <f t="shared" ca="1" si="1"/>
        <v>-2.8987606024741937E-2</v>
      </c>
    </row>
    <row r="64" spans="2:7">
      <c r="B64" s="375">
        <v>45835</v>
      </c>
      <c r="C64" s="352">
        <v>2306.9</v>
      </c>
      <c r="D64" s="355">
        <f t="shared" si="0"/>
        <v>1.1443353209400169E-2</v>
      </c>
      <c r="E64" s="355">
        <v>1.1443353209400169E-2</v>
      </c>
      <c r="F64">
        <v>54</v>
      </c>
      <c r="G64" s="355">
        <f t="shared" ca="1" si="1"/>
        <v>-1.8132188735716689E-2</v>
      </c>
    </row>
    <row r="65" spans="2:7">
      <c r="B65" s="375">
        <v>45834</v>
      </c>
      <c r="C65" s="352">
        <v>2280.8000000000002</v>
      </c>
      <c r="D65" s="355">
        <f t="shared" si="0"/>
        <v>9.2157809277235441E-4</v>
      </c>
      <c r="E65" s="355">
        <v>9.2157809277235441E-4</v>
      </c>
      <c r="F65">
        <v>55</v>
      </c>
      <c r="G65" s="355">
        <f t="shared" ca="1" si="1"/>
        <v>1.2472349540726811E-2</v>
      </c>
    </row>
    <row r="66" spans="2:7">
      <c r="B66" s="375">
        <v>45833</v>
      </c>
      <c r="C66" s="352">
        <v>2278.6999999999998</v>
      </c>
      <c r="D66" s="355">
        <f t="shared" si="0"/>
        <v>6.8931995934779326E-3</v>
      </c>
      <c r="E66" s="355">
        <v>6.8931995934779326E-3</v>
      </c>
      <c r="F66">
        <v>56</v>
      </c>
      <c r="G66" s="355">
        <f t="shared" ca="1" si="1"/>
        <v>-1.8277819045971897E-2</v>
      </c>
    </row>
    <row r="67" spans="2:7">
      <c r="B67" s="375">
        <v>45832</v>
      </c>
      <c r="C67" s="352">
        <v>2263.1</v>
      </c>
      <c r="D67" s="355">
        <f t="shared" si="0"/>
        <v>-5.2744934288602701E-3</v>
      </c>
      <c r="E67" s="355">
        <v>-5.2744934288602701E-3</v>
      </c>
      <c r="F67">
        <v>57</v>
      </c>
      <c r="G67" s="355">
        <f t="shared" ca="1" si="1"/>
        <v>-1.288105216919111E-2</v>
      </c>
    </row>
    <row r="68" spans="2:7">
      <c r="B68" s="375">
        <v>45831</v>
      </c>
      <c r="C68" s="352">
        <v>2275.1</v>
      </c>
      <c r="D68" s="355">
        <f t="shared" si="0"/>
        <v>-1.3485387217066998E-2</v>
      </c>
      <c r="E68" s="355">
        <v>-1.3485387217066998E-2</v>
      </c>
      <c r="F68">
        <v>58</v>
      </c>
      <c r="G68" s="355">
        <f t="shared" ca="1" si="1"/>
        <v>-4.5681783299735962E-3</v>
      </c>
    </row>
    <row r="69" spans="2:7">
      <c r="B69" s="375">
        <v>45828</v>
      </c>
      <c r="C69" s="352">
        <v>2306.1999999999998</v>
      </c>
      <c r="D69" s="355">
        <f t="shared" si="0"/>
        <v>5.2305814663063379E-3</v>
      </c>
      <c r="E69" s="355">
        <v>5.2305814663063379E-3</v>
      </c>
      <c r="F69">
        <v>59</v>
      </c>
      <c r="G69" s="355">
        <f t="shared" ca="1" si="1"/>
        <v>-2.5850846106639291E-2</v>
      </c>
    </row>
    <row r="70" spans="2:7">
      <c r="B70" s="375">
        <v>45827</v>
      </c>
      <c r="C70" s="352">
        <v>2294.1999999999998</v>
      </c>
      <c r="D70" s="355">
        <f t="shared" si="0"/>
        <v>-1.3494101771646557E-3</v>
      </c>
      <c r="E70" s="355">
        <v>-1.3494101771646557E-3</v>
      </c>
      <c r="F70">
        <v>60</v>
      </c>
      <c r="G70" s="355">
        <f t="shared" ca="1" si="1"/>
        <v>-1.6893681000594383E-2</v>
      </c>
    </row>
    <row r="71" spans="2:7">
      <c r="B71" s="375">
        <v>45826</v>
      </c>
      <c r="C71" s="352">
        <v>2297.3000000000002</v>
      </c>
      <c r="D71" s="355">
        <f t="shared" si="0"/>
        <v>-1.3441552864381916E-2</v>
      </c>
      <c r="E71" s="355">
        <v>-1.3441552864381916E-2</v>
      </c>
      <c r="F71">
        <v>61</v>
      </c>
      <c r="G71" s="355">
        <f t="shared" ca="1" si="1"/>
        <v>1.4255782959423823E-2</v>
      </c>
    </row>
    <row r="72" spans="2:7">
      <c r="B72" s="375">
        <v>45825</v>
      </c>
      <c r="C72" s="352">
        <v>2328.6</v>
      </c>
      <c r="D72" s="355">
        <f t="shared" si="0"/>
        <v>5.155968032997414E-4</v>
      </c>
      <c r="E72" s="355">
        <v>5.155968032997414E-4</v>
      </c>
      <c r="F72">
        <v>62</v>
      </c>
      <c r="G72" s="355">
        <f t="shared" ca="1" si="1"/>
        <v>-7.7082567754581692E-4</v>
      </c>
    </row>
    <row r="73" spans="2:7">
      <c r="B73" s="375">
        <v>45824</v>
      </c>
      <c r="C73" s="352">
        <v>2327.4</v>
      </c>
      <c r="D73" s="355">
        <f t="shared" si="0"/>
        <v>3.6222509702458347E-3</v>
      </c>
      <c r="E73" s="355">
        <v>3.6222509702458347E-3</v>
      </c>
      <c r="F73">
        <v>63</v>
      </c>
      <c r="G73" s="355">
        <f t="shared" ca="1" si="1"/>
        <v>-9.4599254770646197E-3</v>
      </c>
    </row>
    <row r="74" spans="2:7">
      <c r="B74" s="375">
        <v>45821</v>
      </c>
      <c r="C74" s="352">
        <v>2319</v>
      </c>
      <c r="D74" s="355">
        <f t="shared" si="0"/>
        <v>-5.8730226775838383E-3</v>
      </c>
      <c r="E74" s="355">
        <v>-5.8730226775838383E-3</v>
      </c>
      <c r="F74">
        <v>64</v>
      </c>
      <c r="G74" s="355">
        <f t="shared" ca="1" si="1"/>
        <v>-1.4761490035174477E-2</v>
      </c>
    </row>
    <row r="75" spans="2:7">
      <c r="B75" s="375">
        <v>45820</v>
      </c>
      <c r="C75" s="352">
        <v>2332.6999999999998</v>
      </c>
      <c r="D75" s="355">
        <f t="shared" si="0"/>
        <v>-1.838916007406172E-2</v>
      </c>
      <c r="E75" s="355">
        <v>-1.838916007406172E-2</v>
      </c>
      <c r="F75">
        <v>65</v>
      </c>
      <c r="G75" s="355">
        <f t="shared" ca="1" si="1"/>
        <v>1.6716386337200115E-2</v>
      </c>
    </row>
    <row r="76" spans="2:7">
      <c r="B76" s="375">
        <v>45819</v>
      </c>
      <c r="C76" s="352">
        <v>2376.4</v>
      </c>
      <c r="D76" s="355">
        <f t="shared" ref="D76:D139" si="5">(C76-C77)/C77</f>
        <v>-7.8490313961254703E-3</v>
      </c>
      <c r="E76" s="355">
        <v>-7.8490313961254703E-3</v>
      </c>
      <c r="F76">
        <v>66</v>
      </c>
      <c r="G76" s="355">
        <f t="shared" ref="G76:G139" ca="1" si="6">_xlfn.NORM.INV(RAND(),$M$13,$M$14)</f>
        <v>-8.4624242723339033E-3</v>
      </c>
    </row>
    <row r="77" spans="2:7">
      <c r="B77" s="375">
        <v>45818</v>
      </c>
      <c r="C77" s="352">
        <v>2395.1999999999998</v>
      </c>
      <c r="D77" s="355">
        <f t="shared" si="5"/>
        <v>8.3570115326759154E-4</v>
      </c>
      <c r="E77" s="355">
        <v>8.3570115326759154E-4</v>
      </c>
      <c r="F77">
        <v>67</v>
      </c>
      <c r="G77" s="355">
        <f t="shared" ca="1" si="6"/>
        <v>-1.5482889981637261E-2</v>
      </c>
    </row>
    <row r="78" spans="2:7">
      <c r="B78" s="375">
        <v>45817</v>
      </c>
      <c r="C78" s="352">
        <v>2393.1999999999998</v>
      </c>
      <c r="D78" s="355">
        <f t="shared" si="5"/>
        <v>1.4227131977569822E-3</v>
      </c>
      <c r="E78" s="355">
        <v>1.4227131977569822E-3</v>
      </c>
      <c r="F78">
        <v>68</v>
      </c>
      <c r="G78" s="355">
        <f t="shared" ca="1" si="6"/>
        <v>1.4482249863025556E-2</v>
      </c>
    </row>
    <row r="79" spans="2:7">
      <c r="B79" s="375">
        <v>45814</v>
      </c>
      <c r="C79" s="352">
        <v>2389.8000000000002</v>
      </c>
      <c r="D79" s="355">
        <f t="shared" si="5"/>
        <v>5.6387813499411254E-3</v>
      </c>
      <c r="E79" s="355">
        <v>5.6387813499411254E-3</v>
      </c>
      <c r="F79">
        <v>69</v>
      </c>
      <c r="G79" s="355">
        <f t="shared" ca="1" si="6"/>
        <v>-3.3495225989106849E-2</v>
      </c>
    </row>
    <row r="80" spans="2:7">
      <c r="B80" s="375">
        <v>45813</v>
      </c>
      <c r="C80" s="352">
        <v>2376.4</v>
      </c>
      <c r="D80" s="355">
        <f t="shared" si="5"/>
        <v>5.0327764855149469E-3</v>
      </c>
      <c r="E80" s="355">
        <v>5.0327764855149469E-3</v>
      </c>
      <c r="F80">
        <v>70</v>
      </c>
      <c r="G80" s="355">
        <f t="shared" ca="1" si="6"/>
        <v>-3.0641300826832404E-2</v>
      </c>
    </row>
    <row r="81" spans="2:7">
      <c r="B81" s="375">
        <v>45812</v>
      </c>
      <c r="C81" s="352">
        <v>2364.5</v>
      </c>
      <c r="D81" s="355">
        <f t="shared" si="5"/>
        <v>5.1864132976235247E-3</v>
      </c>
      <c r="E81" s="355">
        <v>5.1864132976235247E-3</v>
      </c>
      <c r="F81">
        <v>71</v>
      </c>
      <c r="G81" s="355">
        <f t="shared" ca="1" si="6"/>
        <v>-3.3220055630164926E-2</v>
      </c>
    </row>
    <row r="82" spans="2:7">
      <c r="B82" s="375">
        <v>45811</v>
      </c>
      <c r="C82" s="352">
        <v>2352.3000000000002</v>
      </c>
      <c r="D82" s="355">
        <f t="shared" si="5"/>
        <v>-8.137965930173607E-3</v>
      </c>
      <c r="E82" s="355">
        <v>-8.137965930173607E-3</v>
      </c>
      <c r="F82">
        <v>72</v>
      </c>
      <c r="G82" s="355">
        <f t="shared" ca="1" si="6"/>
        <v>-1.9748520207393511E-2</v>
      </c>
    </row>
    <row r="83" spans="2:7">
      <c r="B83" s="375">
        <v>45810</v>
      </c>
      <c r="C83" s="352">
        <v>2371.6</v>
      </c>
      <c r="D83" s="355">
        <f t="shared" si="5"/>
        <v>9.9220712856107496E-3</v>
      </c>
      <c r="E83" s="355">
        <v>9.9220712856107496E-3</v>
      </c>
      <c r="F83">
        <v>73</v>
      </c>
      <c r="G83" s="355">
        <f t="shared" ca="1" si="6"/>
        <v>-1.3855253337266102E-2</v>
      </c>
    </row>
    <row r="84" spans="2:7">
      <c r="B84" s="375">
        <v>45807</v>
      </c>
      <c r="C84" s="352">
        <v>2348.3000000000002</v>
      </c>
      <c r="D84" s="355">
        <f t="shared" si="5"/>
        <v>-7.7745383867831317E-3</v>
      </c>
      <c r="E84" s="355">
        <v>-7.7745383867831317E-3</v>
      </c>
      <c r="F84">
        <v>74</v>
      </c>
      <c r="G84" s="355">
        <f t="shared" ca="1" si="6"/>
        <v>-4.4991959203817433E-2</v>
      </c>
    </row>
    <row r="85" spans="2:7">
      <c r="B85" s="375">
        <v>45806</v>
      </c>
      <c r="C85" s="352">
        <v>2366.6999999999998</v>
      </c>
      <c r="D85" s="355">
        <f t="shared" si="5"/>
        <v>1.98983911939027E-3</v>
      </c>
      <c r="E85" s="355">
        <v>1.98983911939027E-3</v>
      </c>
      <c r="F85">
        <v>75</v>
      </c>
      <c r="G85" s="355">
        <f t="shared" ca="1" si="6"/>
        <v>2.1612141210465858E-2</v>
      </c>
    </row>
    <row r="86" spans="2:7">
      <c r="B86" s="375">
        <v>45805</v>
      </c>
      <c r="C86" s="352">
        <v>2362</v>
      </c>
      <c r="D86" s="355">
        <f t="shared" si="5"/>
        <v>-7.6464162675404668E-3</v>
      </c>
      <c r="E86" s="355">
        <v>-7.6464162675404668E-3</v>
      </c>
      <c r="F86">
        <v>76</v>
      </c>
      <c r="G86" s="355">
        <f t="shared" ca="1" si="6"/>
        <v>5.8613406910134344E-3</v>
      </c>
    </row>
    <row r="87" spans="2:7">
      <c r="B87" s="375">
        <v>45804</v>
      </c>
      <c r="C87" s="352">
        <v>2380.1999999999998</v>
      </c>
      <c r="D87" s="355">
        <f t="shared" si="5"/>
        <v>-5.8059396015204424E-3</v>
      </c>
      <c r="E87" s="355">
        <v>-5.8059396015204424E-3</v>
      </c>
      <c r="F87">
        <v>77</v>
      </c>
      <c r="G87" s="355">
        <f t="shared" ca="1" si="6"/>
        <v>9.8182602954610607E-3</v>
      </c>
    </row>
    <row r="88" spans="2:7">
      <c r="B88" s="375">
        <v>45803</v>
      </c>
      <c r="C88" s="352">
        <v>2394.1</v>
      </c>
      <c r="D88" s="355">
        <f t="shared" si="5"/>
        <v>1.4793150220413739E-2</v>
      </c>
      <c r="E88" s="355">
        <v>1.4793150220413739E-2</v>
      </c>
      <c r="F88">
        <v>78</v>
      </c>
      <c r="G88" s="355">
        <f t="shared" ca="1" si="6"/>
        <v>1.4381150190329914E-2</v>
      </c>
    </row>
    <row r="89" spans="2:7">
      <c r="B89" s="375">
        <v>45800</v>
      </c>
      <c r="C89" s="352">
        <v>2359.1999999999998</v>
      </c>
      <c r="D89" s="355">
        <f t="shared" si="5"/>
        <v>1.2228085982751965E-2</v>
      </c>
      <c r="E89" s="355">
        <v>1.2228085982751965E-2</v>
      </c>
      <c r="F89">
        <v>79</v>
      </c>
      <c r="G89" s="355">
        <f t="shared" ca="1" si="6"/>
        <v>1.4779196642912509E-2</v>
      </c>
    </row>
    <row r="90" spans="2:7">
      <c r="B90" s="375">
        <v>45799</v>
      </c>
      <c r="C90" s="352">
        <v>2330.6999999999998</v>
      </c>
      <c r="D90" s="355">
        <f t="shared" si="5"/>
        <v>-1.404458733448973E-2</v>
      </c>
      <c r="E90" s="355">
        <v>-1.404458733448973E-2</v>
      </c>
      <c r="F90">
        <v>80</v>
      </c>
      <c r="G90" s="355">
        <f t="shared" ca="1" si="6"/>
        <v>2.4458313778268088E-2</v>
      </c>
    </row>
    <row r="91" spans="2:7">
      <c r="B91" s="375">
        <v>45798</v>
      </c>
      <c r="C91" s="352">
        <v>2363.9</v>
      </c>
      <c r="D91" s="355">
        <f t="shared" si="5"/>
        <v>9.7390115757550657E-3</v>
      </c>
      <c r="E91" s="355">
        <v>9.7390115757550657E-3</v>
      </c>
      <c r="F91">
        <v>81</v>
      </c>
      <c r="G91" s="355">
        <f t="shared" ca="1" si="6"/>
        <v>-3.4748359137356192E-3</v>
      </c>
    </row>
    <row r="92" spans="2:7">
      <c r="B92" s="375">
        <v>45797</v>
      </c>
      <c r="C92" s="352">
        <v>2341.1</v>
      </c>
      <c r="D92" s="355">
        <f t="shared" si="5"/>
        <v>-1.7459184958240614E-2</v>
      </c>
      <c r="E92" s="355">
        <v>-1.7459184958240614E-2</v>
      </c>
      <c r="F92">
        <v>82</v>
      </c>
      <c r="G92" s="355">
        <f t="shared" ca="1" si="6"/>
        <v>6.3648480871128727E-3</v>
      </c>
    </row>
    <row r="93" spans="2:7">
      <c r="B93" s="375">
        <v>45796</v>
      </c>
      <c r="C93" s="352">
        <v>2382.6999999999998</v>
      </c>
      <c r="D93" s="355">
        <f t="shared" si="5"/>
        <v>5.4589737129408212E-4</v>
      </c>
      <c r="E93" s="355">
        <v>5.4589737129408212E-4</v>
      </c>
      <c r="F93">
        <v>83</v>
      </c>
      <c r="G93" s="355">
        <f t="shared" ca="1" si="6"/>
        <v>5.6271825187218958E-3</v>
      </c>
    </row>
    <row r="94" spans="2:7">
      <c r="B94" s="375">
        <v>45793</v>
      </c>
      <c r="C94" s="352">
        <v>2381.4</v>
      </c>
      <c r="D94" s="355">
        <f t="shared" si="5"/>
        <v>1.112432065217403E-2</v>
      </c>
      <c r="E94" s="355">
        <v>1.112432065217403E-2</v>
      </c>
      <c r="F94">
        <v>84</v>
      </c>
      <c r="G94" s="355">
        <f t="shared" ca="1" si="6"/>
        <v>-1.2794502202562476E-2</v>
      </c>
    </row>
    <row r="95" spans="2:7">
      <c r="B95" s="375">
        <v>45792</v>
      </c>
      <c r="C95" s="352">
        <v>2355.1999999999998</v>
      </c>
      <c r="D95" s="355">
        <f t="shared" si="5"/>
        <v>1.9995745586044748E-3</v>
      </c>
      <c r="E95" s="355">
        <v>1.9995745586044748E-3</v>
      </c>
      <c r="F95">
        <v>85</v>
      </c>
      <c r="G95" s="355">
        <f t="shared" ca="1" si="6"/>
        <v>2.9786779890016296E-3</v>
      </c>
    </row>
    <row r="96" spans="2:7">
      <c r="B96" s="375">
        <v>45791</v>
      </c>
      <c r="C96" s="352">
        <v>2350.5</v>
      </c>
      <c r="D96" s="355">
        <f t="shared" si="5"/>
        <v>-4.0254237288135592E-3</v>
      </c>
      <c r="E96" s="355">
        <v>-4.0254237288135592E-3</v>
      </c>
      <c r="F96">
        <v>86</v>
      </c>
      <c r="G96" s="355">
        <f t="shared" ca="1" si="6"/>
        <v>1.1356132270299663E-2</v>
      </c>
    </row>
    <row r="97" spans="2:7">
      <c r="B97" s="375">
        <v>45790</v>
      </c>
      <c r="C97" s="352">
        <v>2360</v>
      </c>
      <c r="D97" s="355">
        <f t="shared" si="5"/>
        <v>-9.4438614900314802E-3</v>
      </c>
      <c r="E97" s="355">
        <v>-9.4438614900314802E-3</v>
      </c>
      <c r="F97">
        <v>87</v>
      </c>
      <c r="G97" s="355">
        <f t="shared" ca="1" si="6"/>
        <v>-5.5431989513678994E-3</v>
      </c>
    </row>
    <row r="98" spans="2:7">
      <c r="B98" s="375">
        <v>45789</v>
      </c>
      <c r="C98" s="352">
        <v>2382.5</v>
      </c>
      <c r="D98" s="355">
        <f t="shared" si="5"/>
        <v>2.1261091345535561E-2</v>
      </c>
      <c r="E98" s="355">
        <v>2.1261091345535561E-2</v>
      </c>
      <c r="F98">
        <v>88</v>
      </c>
      <c r="G98" s="355">
        <f t="shared" ca="1" si="6"/>
        <v>-1.0611019041057351E-2</v>
      </c>
    </row>
    <row r="99" spans="2:7">
      <c r="B99" s="375">
        <v>45786</v>
      </c>
      <c r="C99" s="352">
        <v>2332.9</v>
      </c>
      <c r="D99" s="355">
        <f t="shared" si="5"/>
        <v>-9.3422225996857618E-3</v>
      </c>
      <c r="E99" s="355">
        <v>-9.3422225996857618E-3</v>
      </c>
      <c r="F99">
        <v>89</v>
      </c>
      <c r="G99" s="355">
        <f t="shared" ca="1" si="6"/>
        <v>-7.0746137176386156E-3</v>
      </c>
    </row>
    <row r="100" spans="2:7">
      <c r="B100" s="375">
        <v>45785</v>
      </c>
      <c r="C100" s="352">
        <v>2354.9</v>
      </c>
      <c r="D100" s="355">
        <f t="shared" si="5"/>
        <v>-6.7065969293066009E-3</v>
      </c>
      <c r="E100" s="355">
        <v>-6.7065969293066009E-3</v>
      </c>
      <c r="F100">
        <v>90</v>
      </c>
      <c r="G100" s="355">
        <f t="shared" ca="1" si="6"/>
        <v>4.0956860586534131E-4</v>
      </c>
    </row>
    <row r="101" spans="2:7">
      <c r="B101" s="375">
        <v>45784</v>
      </c>
      <c r="C101" s="352">
        <v>2370.8000000000002</v>
      </c>
      <c r="D101" s="355">
        <f t="shared" si="5"/>
        <v>-4.6183558653119482E-3</v>
      </c>
      <c r="E101" s="355">
        <v>-4.6183558653119482E-3</v>
      </c>
      <c r="F101">
        <v>91</v>
      </c>
      <c r="G101" s="355">
        <f t="shared" ca="1" si="6"/>
        <v>-7.3165325481479304E-4</v>
      </c>
    </row>
    <row r="102" spans="2:7">
      <c r="B102" s="375">
        <v>45783</v>
      </c>
      <c r="C102" s="352">
        <v>2381.8000000000002</v>
      </c>
      <c r="D102" s="355">
        <f t="shared" si="5"/>
        <v>1.4136081069573479E-2</v>
      </c>
      <c r="E102" s="355">
        <v>1.4136081069573479E-2</v>
      </c>
      <c r="F102">
        <v>92</v>
      </c>
      <c r="G102" s="355">
        <f t="shared" ca="1" si="6"/>
        <v>-1.4338312420711437E-2</v>
      </c>
    </row>
    <row r="103" spans="2:7">
      <c r="B103" s="375">
        <v>45782</v>
      </c>
      <c r="C103" s="352">
        <v>2348.6</v>
      </c>
      <c r="D103" s="355">
        <f t="shared" si="5"/>
        <v>1.0628684538921561E-2</v>
      </c>
      <c r="E103" s="355">
        <v>1.0628684538921561E-2</v>
      </c>
      <c r="F103">
        <v>93</v>
      </c>
      <c r="G103" s="355">
        <f t="shared" ca="1" si="6"/>
        <v>2.0266133051135657E-2</v>
      </c>
    </row>
    <row r="104" spans="2:7">
      <c r="B104" s="375">
        <v>45779</v>
      </c>
      <c r="C104" s="352">
        <v>2323.9</v>
      </c>
      <c r="D104" s="355">
        <f t="shared" si="5"/>
        <v>-7.7708039793347077E-3</v>
      </c>
      <c r="E104" s="355">
        <v>-7.7708039793347077E-3</v>
      </c>
      <c r="F104">
        <v>94</v>
      </c>
      <c r="G104" s="355">
        <f t="shared" ca="1" si="6"/>
        <v>-3.356956730773273E-2</v>
      </c>
    </row>
    <row r="105" spans="2:7">
      <c r="B105" s="375">
        <v>45777</v>
      </c>
      <c r="C105" s="352">
        <v>2342.1</v>
      </c>
      <c r="D105" s="355">
        <f t="shared" si="5"/>
        <v>8.786664943791227E-3</v>
      </c>
      <c r="E105" s="355">
        <v>8.786664943791227E-3</v>
      </c>
      <c r="F105">
        <v>95</v>
      </c>
      <c r="G105" s="355">
        <f t="shared" ca="1" si="6"/>
        <v>2.8674564960728477E-3</v>
      </c>
    </row>
    <row r="106" spans="2:7">
      <c r="B106" s="375">
        <v>45776</v>
      </c>
      <c r="C106" s="352">
        <v>2321.6999999999998</v>
      </c>
      <c r="D106" s="355">
        <f t="shared" si="5"/>
        <v>1.33701371517291E-3</v>
      </c>
      <c r="E106" s="355">
        <v>1.33701371517291E-3</v>
      </c>
      <c r="F106">
        <v>96</v>
      </c>
      <c r="G106" s="355">
        <f t="shared" ca="1" si="6"/>
        <v>3.3249864608901766E-2</v>
      </c>
    </row>
    <row r="107" spans="2:7">
      <c r="B107" s="375">
        <v>45775</v>
      </c>
      <c r="C107" s="352">
        <v>2318.6</v>
      </c>
      <c r="D107" s="355">
        <f t="shared" si="5"/>
        <v>-5.8314038247148231E-3</v>
      </c>
      <c r="E107" s="355">
        <v>-5.8314038247148231E-3</v>
      </c>
      <c r="F107">
        <v>97</v>
      </c>
      <c r="G107" s="355">
        <f t="shared" ca="1" si="6"/>
        <v>5.9744686141867459E-3</v>
      </c>
    </row>
    <row r="108" spans="2:7">
      <c r="B108" s="375">
        <v>45772</v>
      </c>
      <c r="C108" s="352">
        <v>2332.1999999999998</v>
      </c>
      <c r="D108" s="355">
        <f t="shared" si="5"/>
        <v>2.967359050444947E-3</v>
      </c>
      <c r="E108" s="355">
        <v>2.967359050444947E-3</v>
      </c>
      <c r="F108">
        <v>98</v>
      </c>
      <c r="G108" s="355">
        <f t="shared" ca="1" si="6"/>
        <v>-1.3570708010876158E-2</v>
      </c>
    </row>
    <row r="109" spans="2:7">
      <c r="B109" s="375">
        <v>45771</v>
      </c>
      <c r="C109" s="352">
        <v>2325.3000000000002</v>
      </c>
      <c r="D109" s="355">
        <f t="shared" si="5"/>
        <v>-4.0638666556646587E-2</v>
      </c>
      <c r="E109" s="355">
        <v>-4.0638666556646587E-2</v>
      </c>
      <c r="F109">
        <v>99</v>
      </c>
      <c r="G109" s="355">
        <f t="shared" ca="1" si="6"/>
        <v>-9.9775236102164211E-3</v>
      </c>
    </row>
    <row r="110" spans="2:7">
      <c r="B110" s="375">
        <v>45770</v>
      </c>
      <c r="C110" s="352">
        <v>2423.8000000000002</v>
      </c>
      <c r="D110" s="355">
        <f t="shared" si="5"/>
        <v>1.0464001334056099E-2</v>
      </c>
      <c r="E110" s="355">
        <v>1.0464001334056099E-2</v>
      </c>
      <c r="F110">
        <v>100</v>
      </c>
      <c r="G110" s="355">
        <f t="shared" ca="1" si="6"/>
        <v>-1.9466907833855501E-2</v>
      </c>
    </row>
    <row r="111" spans="2:7">
      <c r="B111" s="375">
        <v>45769</v>
      </c>
      <c r="C111" s="352">
        <v>2398.6999999999998</v>
      </c>
      <c r="D111" s="355">
        <f t="shared" si="5"/>
        <v>2.0289238621862958E-2</v>
      </c>
      <c r="E111" s="355">
        <v>2.0289238621862958E-2</v>
      </c>
      <c r="F111">
        <v>101</v>
      </c>
      <c r="G111" s="355">
        <f t="shared" ca="1" si="6"/>
        <v>-1.4593882843612755E-2</v>
      </c>
    </row>
    <row r="112" spans="2:7">
      <c r="B112" s="375">
        <v>45768</v>
      </c>
      <c r="C112" s="352">
        <v>2351</v>
      </c>
      <c r="D112" s="355">
        <f t="shared" si="5"/>
        <v>-1.0105263157894737E-2</v>
      </c>
      <c r="E112" s="355">
        <v>-1.0105263157894737E-2</v>
      </c>
      <c r="F112">
        <v>102</v>
      </c>
      <c r="G112" s="355">
        <f t="shared" ca="1" si="6"/>
        <v>-1.6957482125995321E-2</v>
      </c>
    </row>
    <row r="113" spans="2:7">
      <c r="B113" s="375">
        <v>45764</v>
      </c>
      <c r="C113" s="352">
        <v>2375</v>
      </c>
      <c r="D113" s="355">
        <f t="shared" si="5"/>
        <v>3.549395757627014E-3</v>
      </c>
      <c r="E113" s="355">
        <v>3.549395757627014E-3</v>
      </c>
      <c r="F113">
        <v>103</v>
      </c>
      <c r="G113" s="355">
        <f t="shared" ca="1" si="6"/>
        <v>1.744628325652944E-2</v>
      </c>
    </row>
    <row r="114" spans="2:7">
      <c r="B114" s="375">
        <v>45763</v>
      </c>
      <c r="C114" s="352">
        <v>2366.6</v>
      </c>
      <c r="D114" s="355">
        <f t="shared" si="5"/>
        <v>2.1596442938809695E-3</v>
      </c>
      <c r="E114" s="355">
        <v>2.1596442938809695E-3</v>
      </c>
      <c r="F114">
        <v>104</v>
      </c>
      <c r="G114" s="355">
        <f t="shared" ca="1" si="6"/>
        <v>3.3508147087540924E-3</v>
      </c>
    </row>
    <row r="115" spans="2:7">
      <c r="B115" s="375">
        <v>45762</v>
      </c>
      <c r="C115" s="352">
        <v>2361.5</v>
      </c>
      <c r="D115" s="355">
        <f t="shared" si="5"/>
        <v>-1.9652177588065384E-3</v>
      </c>
      <c r="E115" s="355">
        <v>-1.9652177588065384E-3</v>
      </c>
      <c r="F115">
        <v>105</v>
      </c>
      <c r="G115" s="355">
        <f t="shared" ca="1" si="6"/>
        <v>2.2142454280239574E-2</v>
      </c>
    </row>
    <row r="116" spans="2:7">
      <c r="B116" s="375">
        <v>45758</v>
      </c>
      <c r="C116" s="352">
        <v>2366.15</v>
      </c>
      <c r="D116" s="355">
        <f t="shared" si="5"/>
        <v>6.8723404255319536E-3</v>
      </c>
      <c r="E116" s="355">
        <v>6.8723404255319536E-3</v>
      </c>
      <c r="F116">
        <v>106</v>
      </c>
      <c r="G116" s="355">
        <f t="shared" ca="1" si="6"/>
        <v>8.4648207864762397E-4</v>
      </c>
    </row>
    <row r="117" spans="2:7">
      <c r="B117" s="375">
        <v>45756</v>
      </c>
      <c r="C117" s="352">
        <v>2350</v>
      </c>
      <c r="D117" s="355">
        <f t="shared" si="5"/>
        <v>2.6537075461395655E-2</v>
      </c>
      <c r="E117" s="355">
        <v>2.6537075461395655E-2</v>
      </c>
      <c r="F117">
        <v>107</v>
      </c>
      <c r="G117" s="355">
        <f t="shared" ca="1" si="6"/>
        <v>-4.5748635966774899E-2</v>
      </c>
    </row>
    <row r="118" spans="2:7">
      <c r="B118" s="375">
        <v>45755</v>
      </c>
      <c r="C118" s="352">
        <v>2289.25</v>
      </c>
      <c r="D118" s="355">
        <f t="shared" si="5"/>
        <v>1.7715835333866767E-2</v>
      </c>
      <c r="E118" s="355">
        <v>1.7715835333866767E-2</v>
      </c>
      <c r="F118">
        <v>108</v>
      </c>
      <c r="G118" s="355">
        <f t="shared" ca="1" si="6"/>
        <v>1.6804282306052366E-3</v>
      </c>
    </row>
    <row r="119" spans="2:7">
      <c r="B119" s="375">
        <v>45754</v>
      </c>
      <c r="C119" s="352">
        <v>2249.4</v>
      </c>
      <c r="D119" s="355">
        <f t="shared" si="5"/>
        <v>2.160789467822017E-3</v>
      </c>
      <c r="E119" s="355">
        <v>2.160789467822017E-3</v>
      </c>
      <c r="F119">
        <v>109</v>
      </c>
      <c r="G119" s="355">
        <f t="shared" ca="1" si="6"/>
        <v>-2.8140759528237184E-2</v>
      </c>
    </row>
    <row r="120" spans="2:7">
      <c r="B120" s="375">
        <v>45751</v>
      </c>
      <c r="C120" s="352">
        <v>2244.5500000000002</v>
      </c>
      <c r="D120" s="355">
        <f t="shared" si="5"/>
        <v>0</v>
      </c>
      <c r="E120" s="355">
        <v>0</v>
      </c>
      <c r="F120">
        <v>110</v>
      </c>
      <c r="G120" s="355">
        <f t="shared" ca="1" si="6"/>
        <v>-1.1083340395349629E-2</v>
      </c>
    </row>
    <row r="121" spans="2:7">
      <c r="B121" s="375">
        <v>45750</v>
      </c>
      <c r="C121" s="352">
        <v>2244.5500000000002</v>
      </c>
      <c r="D121" s="355">
        <f t="shared" si="5"/>
        <v>2.9715358148264402E-3</v>
      </c>
      <c r="E121" s="355">
        <v>2.9715358148264402E-3</v>
      </c>
      <c r="F121">
        <v>111</v>
      </c>
      <c r="G121" s="355">
        <f t="shared" ca="1" si="6"/>
        <v>-1.6217763955768145E-2</v>
      </c>
    </row>
    <row r="122" spans="2:7">
      <c r="B122" s="375">
        <v>45749</v>
      </c>
      <c r="C122" s="352">
        <v>2237.9</v>
      </c>
      <c r="D122" s="355">
        <f t="shared" si="5"/>
        <v>1.8130134073461432E-3</v>
      </c>
      <c r="E122" s="355">
        <v>1.8130134073461432E-3</v>
      </c>
      <c r="F122">
        <v>112</v>
      </c>
      <c r="G122" s="355">
        <f t="shared" ca="1" si="6"/>
        <v>-1.0819665420151735E-2</v>
      </c>
    </row>
    <row r="123" spans="2:7">
      <c r="B123" s="375">
        <v>45748</v>
      </c>
      <c r="C123" s="352">
        <v>2233.85</v>
      </c>
      <c r="D123" s="355">
        <f t="shared" si="5"/>
        <v>-1.1067578635146203E-2</v>
      </c>
      <c r="E123" s="355">
        <v>-1.1067578635146203E-2</v>
      </c>
      <c r="F123">
        <v>113</v>
      </c>
      <c r="G123" s="355">
        <f t="shared" ca="1" si="6"/>
        <v>2.3526694544868172E-2</v>
      </c>
    </row>
    <row r="124" spans="2:7">
      <c r="B124" s="375">
        <v>45744</v>
      </c>
      <c r="C124" s="352">
        <v>2258.85</v>
      </c>
      <c r="D124" s="355">
        <f t="shared" si="5"/>
        <v>6.326153297841453E-3</v>
      </c>
      <c r="E124" s="355">
        <v>6.326153297841453E-3</v>
      </c>
      <c r="F124">
        <v>114</v>
      </c>
      <c r="G124" s="355">
        <f t="shared" ca="1" si="6"/>
        <v>1.2929740292736266E-3</v>
      </c>
    </row>
    <row r="125" spans="2:7">
      <c r="B125" s="375">
        <v>45743</v>
      </c>
      <c r="C125" s="352">
        <v>2244.65</v>
      </c>
      <c r="D125" s="355">
        <f t="shared" si="5"/>
        <v>-5.7881965315333258E-4</v>
      </c>
      <c r="E125" s="355">
        <v>-5.7881965315333258E-4</v>
      </c>
      <c r="F125">
        <v>115</v>
      </c>
      <c r="G125" s="355">
        <f t="shared" ca="1" si="6"/>
        <v>6.6989798688283581E-3</v>
      </c>
    </row>
    <row r="126" spans="2:7">
      <c r="B126" s="375">
        <v>45742</v>
      </c>
      <c r="C126" s="352">
        <v>2245.9499999999998</v>
      </c>
      <c r="D126" s="355">
        <f t="shared" si="5"/>
        <v>-1.1161009113723577E-2</v>
      </c>
      <c r="E126" s="355">
        <v>-1.1161009113723577E-2</v>
      </c>
      <c r="F126">
        <v>116</v>
      </c>
      <c r="G126" s="355">
        <f t="shared" ca="1" si="6"/>
        <v>-4.2065208841163366E-3</v>
      </c>
    </row>
    <row r="127" spans="2:7">
      <c r="B127" s="375">
        <v>45741</v>
      </c>
      <c r="C127" s="352">
        <v>2271.3000000000002</v>
      </c>
      <c r="D127" s="355">
        <f t="shared" si="5"/>
        <v>6.6926690896198767E-3</v>
      </c>
      <c r="E127" s="355">
        <v>6.6926690896198767E-3</v>
      </c>
      <c r="F127">
        <v>117</v>
      </c>
      <c r="G127" s="355">
        <f t="shared" ca="1" si="6"/>
        <v>4.7839018886754467E-3</v>
      </c>
    </row>
    <row r="128" spans="2:7">
      <c r="B128" s="375">
        <v>45740</v>
      </c>
      <c r="C128" s="352">
        <v>2256.1999999999998</v>
      </c>
      <c r="D128" s="355">
        <f t="shared" si="5"/>
        <v>4.4519633158222778E-3</v>
      </c>
      <c r="E128" s="355">
        <v>4.4519633158222778E-3</v>
      </c>
      <c r="F128">
        <v>118</v>
      </c>
      <c r="G128" s="355">
        <f t="shared" ca="1" si="6"/>
        <v>-8.2783530614478906E-5</v>
      </c>
    </row>
    <row r="129" spans="2:7">
      <c r="B129" s="375">
        <v>45737</v>
      </c>
      <c r="C129" s="352">
        <v>2246.1999999999998</v>
      </c>
      <c r="D129" s="355">
        <f t="shared" si="5"/>
        <v>1.6946129147340915E-3</v>
      </c>
      <c r="E129" s="355">
        <v>1.6946129147340915E-3</v>
      </c>
      <c r="F129">
        <v>119</v>
      </c>
      <c r="G129" s="355">
        <f t="shared" ca="1" si="6"/>
        <v>1.5545802210761715E-2</v>
      </c>
    </row>
    <row r="130" spans="2:7">
      <c r="B130" s="375">
        <v>45736</v>
      </c>
      <c r="C130" s="352">
        <v>2242.4</v>
      </c>
      <c r="D130" s="355">
        <f t="shared" si="5"/>
        <v>1.9249562509942912E-2</v>
      </c>
      <c r="E130" s="355">
        <v>1.9249562509942912E-2</v>
      </c>
      <c r="F130">
        <v>120</v>
      </c>
      <c r="G130" s="355">
        <f t="shared" ca="1" si="6"/>
        <v>-8.7235818514621692E-3</v>
      </c>
    </row>
    <row r="131" spans="2:7">
      <c r="B131" s="375">
        <v>45735</v>
      </c>
      <c r="C131" s="352">
        <v>2200.0500000000002</v>
      </c>
      <c r="D131" s="355">
        <f t="shared" si="5"/>
        <v>-6.1324611610789003E-4</v>
      </c>
      <c r="E131" s="355">
        <v>-6.1324611610789003E-4</v>
      </c>
      <c r="F131">
        <v>121</v>
      </c>
      <c r="G131" s="355">
        <f t="shared" ca="1" si="6"/>
        <v>-1.9712049358327235E-2</v>
      </c>
    </row>
    <row r="132" spans="2:7">
      <c r="B132" s="375">
        <v>45734</v>
      </c>
      <c r="C132" s="352">
        <v>2201.4</v>
      </c>
      <c r="D132" s="355">
        <f t="shared" si="5"/>
        <v>1.3886010362694342E-2</v>
      </c>
      <c r="E132" s="355">
        <v>1.3886010362694342E-2</v>
      </c>
      <c r="F132">
        <v>122</v>
      </c>
      <c r="G132" s="355">
        <f t="shared" ca="1" si="6"/>
        <v>-1.9858808237871093E-2</v>
      </c>
    </row>
    <row r="133" spans="2:7">
      <c r="B133" s="375">
        <v>45733</v>
      </c>
      <c r="C133" s="352">
        <v>2171.25</v>
      </c>
      <c r="D133" s="355">
        <f t="shared" si="5"/>
        <v>-1.6323340077249318E-3</v>
      </c>
      <c r="E133" s="355">
        <v>-1.6323340077249318E-3</v>
      </c>
      <c r="F133">
        <v>123</v>
      </c>
      <c r="G133" s="355">
        <f t="shared" ca="1" si="6"/>
        <v>-2.8342182545897786E-2</v>
      </c>
    </row>
    <row r="134" spans="2:7">
      <c r="B134" s="375">
        <v>45729</v>
      </c>
      <c r="C134" s="352">
        <v>2174.8000000000002</v>
      </c>
      <c r="D134" s="355">
        <f t="shared" si="5"/>
        <v>-8.2539103470290059E-3</v>
      </c>
      <c r="E134" s="355">
        <v>-8.2539103470290059E-3</v>
      </c>
      <c r="F134">
        <v>124</v>
      </c>
      <c r="G134" s="355">
        <f t="shared" ca="1" si="6"/>
        <v>-7.4817092904276461E-2</v>
      </c>
    </row>
    <row r="135" spans="2:7">
      <c r="B135" s="375">
        <v>45728</v>
      </c>
      <c r="C135" s="352">
        <v>2192.9</v>
      </c>
      <c r="D135" s="355">
        <f t="shared" si="5"/>
        <v>-1.0848237443334189E-2</v>
      </c>
      <c r="E135" s="355">
        <v>-1.0848237443334189E-2</v>
      </c>
      <c r="F135">
        <v>125</v>
      </c>
      <c r="G135" s="355">
        <f t="shared" ca="1" si="6"/>
        <v>-1.6279756858684998E-2</v>
      </c>
    </row>
    <row r="136" spans="2:7">
      <c r="B136" s="375">
        <v>45727</v>
      </c>
      <c r="C136" s="352">
        <v>2216.9499999999998</v>
      </c>
      <c r="D136" s="355">
        <f t="shared" si="5"/>
        <v>-1.370259148036934E-2</v>
      </c>
      <c r="E136" s="355">
        <v>-1.370259148036934E-2</v>
      </c>
      <c r="F136">
        <v>126</v>
      </c>
      <c r="G136" s="355">
        <f t="shared" ca="1" si="6"/>
        <v>-5.0934158048447031E-2</v>
      </c>
    </row>
    <row r="137" spans="2:7">
      <c r="B137" s="375">
        <v>45726</v>
      </c>
      <c r="C137" s="352">
        <v>2247.75</v>
      </c>
      <c r="D137" s="355">
        <f t="shared" si="5"/>
        <v>1.9595835884874381E-2</v>
      </c>
      <c r="E137" s="355">
        <v>1.9595835884874381E-2</v>
      </c>
      <c r="F137">
        <v>127</v>
      </c>
      <c r="G137" s="355">
        <f t="shared" ca="1" si="6"/>
        <v>2.9804851420896835E-2</v>
      </c>
    </row>
    <row r="138" spans="2:7">
      <c r="B138" s="375">
        <v>45723</v>
      </c>
      <c r="C138" s="352">
        <v>2204.5500000000002</v>
      </c>
      <c r="D138" s="355">
        <f t="shared" si="5"/>
        <v>-6.4895558710199135E-3</v>
      </c>
      <c r="E138" s="355">
        <v>-6.4895558710199135E-3</v>
      </c>
      <c r="F138">
        <v>128</v>
      </c>
      <c r="G138" s="355">
        <f t="shared" ca="1" si="6"/>
        <v>-4.060174538741923E-2</v>
      </c>
    </row>
    <row r="139" spans="2:7">
      <c r="B139" s="375">
        <v>45722</v>
      </c>
      <c r="C139" s="352">
        <v>2218.9499999999998</v>
      </c>
      <c r="D139" s="355">
        <f t="shared" si="5"/>
        <v>2.2345596535280704E-2</v>
      </c>
      <c r="E139" s="355">
        <v>2.2345596535280704E-2</v>
      </c>
      <c r="F139">
        <v>129</v>
      </c>
      <c r="G139" s="355">
        <f t="shared" ca="1" si="6"/>
        <v>-2.8836311932079969E-2</v>
      </c>
    </row>
    <row r="140" spans="2:7">
      <c r="B140" s="375">
        <v>45721</v>
      </c>
      <c r="C140" s="352">
        <v>2170.4499999999998</v>
      </c>
      <c r="D140" s="355">
        <f t="shared" ref="D140:D203" si="7">(C140-C141)/C141</f>
        <v>6.0722645838644212E-3</v>
      </c>
      <c r="E140" s="355">
        <v>6.0722645838644212E-3</v>
      </c>
      <c r="F140">
        <v>130</v>
      </c>
      <c r="G140" s="355">
        <f t="shared" ref="G140:G203" ca="1" si="8">_xlfn.NORM.INV(RAND(),$M$13,$M$14)</f>
        <v>3.5605921389145881E-2</v>
      </c>
    </row>
    <row r="141" spans="2:7">
      <c r="B141" s="375">
        <v>45720</v>
      </c>
      <c r="C141" s="352">
        <v>2157.35</v>
      </c>
      <c r="D141" s="355">
        <f t="shared" si="7"/>
        <v>-8.9578978799641686E-3</v>
      </c>
      <c r="E141" s="355">
        <v>-8.9578978799641686E-3</v>
      </c>
      <c r="F141">
        <v>131</v>
      </c>
      <c r="G141" s="355">
        <f t="shared" ca="1" si="8"/>
        <v>-1.132897211147582E-3</v>
      </c>
    </row>
    <row r="142" spans="2:7">
      <c r="B142" s="375">
        <v>45719</v>
      </c>
      <c r="C142" s="352">
        <v>2176.85</v>
      </c>
      <c r="D142" s="355">
        <f t="shared" si="7"/>
        <v>-6.1180230567287252E-3</v>
      </c>
      <c r="E142" s="355">
        <v>-6.1180230567287252E-3</v>
      </c>
      <c r="F142">
        <v>132</v>
      </c>
      <c r="G142" s="355">
        <f t="shared" ca="1" si="8"/>
        <v>-3.0901211305339168E-2</v>
      </c>
    </row>
    <row r="143" spans="2:7">
      <c r="B143" s="375">
        <v>45716</v>
      </c>
      <c r="C143" s="352">
        <v>2190.25</v>
      </c>
      <c r="D143" s="355">
        <f t="shared" si="7"/>
        <v>-2.4365798792846088E-2</v>
      </c>
      <c r="E143" s="355">
        <v>-2.4365798792846088E-2</v>
      </c>
      <c r="F143">
        <v>133</v>
      </c>
      <c r="G143" s="355">
        <f t="shared" ca="1" si="8"/>
        <v>3.2920952681263611E-2</v>
      </c>
    </row>
    <row r="144" spans="2:7">
      <c r="B144" s="375">
        <v>45715</v>
      </c>
      <c r="C144" s="352">
        <v>2244.9499999999998</v>
      </c>
      <c r="D144" s="355">
        <f t="shared" si="7"/>
        <v>-6.3515248085691863E-3</v>
      </c>
      <c r="E144" s="355">
        <v>-6.3515248085691863E-3</v>
      </c>
      <c r="F144">
        <v>134</v>
      </c>
      <c r="G144" s="355">
        <f t="shared" ca="1" si="8"/>
        <v>-7.5734803247025067E-3</v>
      </c>
    </row>
    <row r="145" spans="2:7">
      <c r="B145" s="375">
        <v>45713</v>
      </c>
      <c r="C145" s="352">
        <v>2259.3000000000002</v>
      </c>
      <c r="D145" s="355">
        <f t="shared" si="7"/>
        <v>7.9635949943118803E-3</v>
      </c>
      <c r="E145" s="355">
        <v>7.9635949943118803E-3</v>
      </c>
      <c r="F145">
        <v>135</v>
      </c>
      <c r="G145" s="355">
        <f t="shared" ca="1" si="8"/>
        <v>-1.664757604299311E-2</v>
      </c>
    </row>
    <row r="146" spans="2:7">
      <c r="B146" s="375">
        <v>45712</v>
      </c>
      <c r="C146" s="352">
        <v>2241.4499999999998</v>
      </c>
      <c r="D146" s="355">
        <f t="shared" si="7"/>
        <v>-8.9219994200822093E-5</v>
      </c>
      <c r="E146" s="355">
        <v>-8.9219994200822093E-5</v>
      </c>
      <c r="F146">
        <v>136</v>
      </c>
      <c r="G146" s="355">
        <f t="shared" ca="1" si="8"/>
        <v>-9.0238477540546327E-3</v>
      </c>
    </row>
    <row r="147" spans="2:7">
      <c r="B147" s="375">
        <v>45709</v>
      </c>
      <c r="C147" s="352">
        <v>2241.65</v>
      </c>
      <c r="D147" s="355">
        <f t="shared" si="7"/>
        <v>-2.846911767976731E-3</v>
      </c>
      <c r="E147" s="355">
        <v>-2.846911767976731E-3</v>
      </c>
      <c r="F147">
        <v>137</v>
      </c>
      <c r="G147" s="355">
        <f t="shared" ca="1" si="8"/>
        <v>6.4055863219976564E-3</v>
      </c>
    </row>
    <row r="148" spans="2:7">
      <c r="B148" s="375">
        <v>45708</v>
      </c>
      <c r="C148" s="352">
        <v>2248.0500000000002</v>
      </c>
      <c r="D148" s="355">
        <f t="shared" si="7"/>
        <v>-1.0442587984357931E-3</v>
      </c>
      <c r="E148" s="355">
        <v>-1.0442587984357931E-3</v>
      </c>
      <c r="F148">
        <v>138</v>
      </c>
      <c r="G148" s="355">
        <f t="shared" ca="1" si="8"/>
        <v>7.591891391858909E-3</v>
      </c>
    </row>
    <row r="149" spans="2:7">
      <c r="B149" s="375">
        <v>45707</v>
      </c>
      <c r="C149" s="352">
        <v>2250.4</v>
      </c>
      <c r="D149" s="355">
        <f t="shared" si="7"/>
        <v>-1.9860627177700308E-2</v>
      </c>
      <c r="E149" s="355">
        <v>-1.9860627177700308E-2</v>
      </c>
      <c r="F149">
        <v>139</v>
      </c>
      <c r="G149" s="355">
        <f t="shared" ca="1" si="8"/>
        <v>1.2602972149687506E-2</v>
      </c>
    </row>
    <row r="150" spans="2:7">
      <c r="B150" s="375">
        <v>45706</v>
      </c>
      <c r="C150" s="352">
        <v>2296</v>
      </c>
      <c r="D150" s="355">
        <f t="shared" si="7"/>
        <v>-1.4338456254829608E-2</v>
      </c>
      <c r="E150" s="355">
        <v>-1.4338456254829608E-2</v>
      </c>
      <c r="F150">
        <v>140</v>
      </c>
      <c r="G150" s="355">
        <f t="shared" ca="1" si="8"/>
        <v>1.4898686512817162E-2</v>
      </c>
    </row>
    <row r="151" spans="2:7">
      <c r="B151" s="375">
        <v>45705</v>
      </c>
      <c r="C151" s="352">
        <v>2329.4</v>
      </c>
      <c r="D151" s="355">
        <f t="shared" si="7"/>
        <v>4.7663208747601455E-3</v>
      </c>
      <c r="E151" s="355">
        <v>4.7663208747601455E-3</v>
      </c>
      <c r="F151">
        <v>141</v>
      </c>
      <c r="G151" s="355">
        <f t="shared" ca="1" si="8"/>
        <v>-1.9021362201884797E-2</v>
      </c>
    </row>
    <row r="152" spans="2:7">
      <c r="B152" s="375">
        <v>45702</v>
      </c>
      <c r="C152" s="352">
        <v>2318.35</v>
      </c>
      <c r="D152" s="355">
        <f t="shared" si="7"/>
        <v>-1.3568813267284476E-3</v>
      </c>
      <c r="E152" s="355">
        <v>-1.3568813267284476E-3</v>
      </c>
      <c r="F152">
        <v>142</v>
      </c>
      <c r="G152" s="355">
        <f t="shared" ca="1" si="8"/>
        <v>-1.2933259347381366E-2</v>
      </c>
    </row>
    <row r="153" spans="2:7">
      <c r="B153" s="375">
        <v>45701</v>
      </c>
      <c r="C153" s="352">
        <v>2321.5</v>
      </c>
      <c r="D153" s="355">
        <f t="shared" si="7"/>
        <v>-4.715969989281886E-3</v>
      </c>
      <c r="E153" s="355">
        <v>-4.715969989281886E-3</v>
      </c>
      <c r="F153">
        <v>143</v>
      </c>
      <c r="G153" s="355">
        <f t="shared" ca="1" si="8"/>
        <v>-9.1660592922915823E-3</v>
      </c>
    </row>
    <row r="154" spans="2:7">
      <c r="B154" s="375">
        <v>45700</v>
      </c>
      <c r="C154" s="352">
        <v>2332.5</v>
      </c>
      <c r="D154" s="355">
        <f t="shared" si="7"/>
        <v>7.4505992873339809E-3</v>
      </c>
      <c r="E154" s="355">
        <v>7.4505992873339809E-3</v>
      </c>
      <c r="F154">
        <v>144</v>
      </c>
      <c r="G154" s="355">
        <f t="shared" ca="1" si="8"/>
        <v>-1.9628488048043177E-2</v>
      </c>
    </row>
    <row r="155" spans="2:7">
      <c r="B155" s="375">
        <v>45699</v>
      </c>
      <c r="C155" s="352">
        <v>2315.25</v>
      </c>
      <c r="D155" s="355">
        <f t="shared" si="7"/>
        <v>-1.9564250778123536E-2</v>
      </c>
      <c r="E155" s="355">
        <v>-1.9564250778123536E-2</v>
      </c>
      <c r="F155">
        <v>145</v>
      </c>
      <c r="G155" s="355">
        <f t="shared" ca="1" si="8"/>
        <v>-1.1759100395073922E-3</v>
      </c>
    </row>
    <row r="156" spans="2:7">
      <c r="B156" s="375">
        <v>45698</v>
      </c>
      <c r="C156" s="352">
        <v>2361.4499999999998</v>
      </c>
      <c r="D156" s="355">
        <f t="shared" si="7"/>
        <v>-1.0152928485310368E-3</v>
      </c>
      <c r="E156" s="355">
        <v>-1.0152928485310368E-3</v>
      </c>
      <c r="F156">
        <v>146</v>
      </c>
      <c r="G156" s="355">
        <f t="shared" ca="1" si="8"/>
        <v>9.4317197677387943E-3</v>
      </c>
    </row>
    <row r="157" spans="2:7">
      <c r="B157" s="375">
        <v>45695</v>
      </c>
      <c r="C157" s="352">
        <v>2363.85</v>
      </c>
      <c r="D157" s="355">
        <f t="shared" si="7"/>
        <v>-3.7299279302060563E-3</v>
      </c>
      <c r="E157" s="355">
        <v>-3.7299279302060563E-3</v>
      </c>
      <c r="F157">
        <v>147</v>
      </c>
      <c r="G157" s="355">
        <f t="shared" ca="1" si="8"/>
        <v>1.2448662324213485E-2</v>
      </c>
    </row>
    <row r="158" spans="2:7">
      <c r="B158" s="375">
        <v>45694</v>
      </c>
      <c r="C158" s="352">
        <v>2372.6999999999998</v>
      </c>
      <c r="D158" s="355">
        <f t="shared" si="7"/>
        <v>-7.6744526463270787E-3</v>
      </c>
      <c r="E158" s="355">
        <v>-7.6744526463270787E-3</v>
      </c>
      <c r="F158">
        <v>148</v>
      </c>
      <c r="G158" s="355">
        <f t="shared" ca="1" si="8"/>
        <v>-1.3059091389902112E-2</v>
      </c>
    </row>
    <row r="159" spans="2:7">
      <c r="B159" s="375">
        <v>45693</v>
      </c>
      <c r="C159" s="352">
        <v>2391.0500000000002</v>
      </c>
      <c r="D159" s="355">
        <f t="shared" si="7"/>
        <v>-1.927770144172597E-2</v>
      </c>
      <c r="E159" s="355">
        <v>-1.927770144172597E-2</v>
      </c>
      <c r="F159">
        <v>149</v>
      </c>
      <c r="G159" s="355">
        <f t="shared" ca="1" si="8"/>
        <v>1.7058542803739984E-2</v>
      </c>
    </row>
    <row r="160" spans="2:7">
      <c r="B160" s="375">
        <v>45692</v>
      </c>
      <c r="C160" s="352">
        <v>2438.0500000000002</v>
      </c>
      <c r="D160" s="355">
        <f t="shared" si="7"/>
        <v>-1.5970842973851375E-3</v>
      </c>
      <c r="E160" s="355">
        <v>-1.5970842973851375E-3</v>
      </c>
      <c r="F160">
        <v>150</v>
      </c>
      <c r="G160" s="355">
        <f t="shared" ca="1" si="8"/>
        <v>1.3025689180349569E-2</v>
      </c>
    </row>
    <row r="161" spans="2:7">
      <c r="B161" s="375">
        <v>45691</v>
      </c>
      <c r="C161" s="352">
        <v>2441.9499999999998</v>
      </c>
      <c r="D161" s="355">
        <f t="shared" si="7"/>
        <v>-1.0875729099157632E-2</v>
      </c>
      <c r="E161" s="355">
        <v>-1.0875729099157632E-2</v>
      </c>
      <c r="F161">
        <v>151</v>
      </c>
      <c r="G161" s="355">
        <f t="shared" ca="1" si="8"/>
        <v>-5.1891258519928454E-3</v>
      </c>
    </row>
    <row r="162" spans="2:7">
      <c r="B162" s="375">
        <v>45688</v>
      </c>
      <c r="C162" s="352">
        <v>2468.8000000000002</v>
      </c>
      <c r="D162" s="355">
        <f t="shared" si="7"/>
        <v>2.4929942916450516E-2</v>
      </c>
      <c r="E162" s="355">
        <v>2.4929942916450516E-2</v>
      </c>
      <c r="F162">
        <v>152</v>
      </c>
      <c r="G162" s="355">
        <f t="shared" ca="1" si="8"/>
        <v>-1.2130623155717356E-2</v>
      </c>
    </row>
    <row r="163" spans="2:7">
      <c r="B163" s="375">
        <v>45687</v>
      </c>
      <c r="C163" s="352">
        <v>2408.75</v>
      </c>
      <c r="D163" s="355">
        <f t="shared" si="7"/>
        <v>1.0402902745443563E-2</v>
      </c>
      <c r="E163" s="355">
        <v>1.0402902745443563E-2</v>
      </c>
      <c r="F163">
        <v>153</v>
      </c>
      <c r="G163" s="355">
        <f t="shared" ca="1" si="8"/>
        <v>-2.1878413270669467E-3</v>
      </c>
    </row>
    <row r="164" spans="2:7">
      <c r="B164" s="375">
        <v>45686</v>
      </c>
      <c r="C164" s="352">
        <v>2383.9499999999998</v>
      </c>
      <c r="D164" s="355">
        <f t="shared" si="7"/>
        <v>-2.0511961822634703E-3</v>
      </c>
      <c r="E164" s="355">
        <v>-2.0511961822634703E-3</v>
      </c>
      <c r="F164">
        <v>154</v>
      </c>
      <c r="G164" s="355">
        <f t="shared" ca="1" si="8"/>
        <v>-1.8339797558627659E-2</v>
      </c>
    </row>
    <row r="165" spans="2:7">
      <c r="B165" s="375">
        <v>45685</v>
      </c>
      <c r="C165" s="352">
        <v>2388.85</v>
      </c>
      <c r="D165" s="355">
        <f t="shared" si="7"/>
        <v>-1.6716467810351673E-3</v>
      </c>
      <c r="E165" s="355">
        <v>-1.6716467810351673E-3</v>
      </c>
      <c r="F165">
        <v>155</v>
      </c>
      <c r="G165" s="355">
        <f t="shared" ca="1" si="8"/>
        <v>4.6898637914215367E-4</v>
      </c>
    </row>
    <row r="166" spans="2:7">
      <c r="B166" s="375">
        <v>45684</v>
      </c>
      <c r="C166" s="352">
        <v>2392.85</v>
      </c>
      <c r="D166" s="355">
        <f t="shared" si="7"/>
        <v>1.0451416747603564E-2</v>
      </c>
      <c r="E166" s="355">
        <v>1.0451416747603564E-2</v>
      </c>
      <c r="F166">
        <v>156</v>
      </c>
      <c r="G166" s="355">
        <f t="shared" ca="1" si="8"/>
        <v>-4.5519423351523466E-2</v>
      </c>
    </row>
    <row r="167" spans="2:7">
      <c r="B167" s="375">
        <v>45681</v>
      </c>
      <c r="C167" s="352">
        <v>2368.1</v>
      </c>
      <c r="D167" s="355">
        <f t="shared" si="7"/>
        <v>1.9985355558427054E-2</v>
      </c>
      <c r="E167" s="355">
        <v>1.9985355558427054E-2</v>
      </c>
      <c r="F167">
        <v>157</v>
      </c>
      <c r="G167" s="355">
        <f t="shared" ca="1" si="8"/>
        <v>2.3409104055598234E-2</v>
      </c>
    </row>
    <row r="168" spans="2:7">
      <c r="B168" s="375">
        <v>45680</v>
      </c>
      <c r="C168" s="352">
        <v>2321.6999999999998</v>
      </c>
      <c r="D168" s="355">
        <f t="shared" si="7"/>
        <v>-9.0697624789261404E-3</v>
      </c>
      <c r="E168" s="355">
        <v>-9.0697624789261404E-3</v>
      </c>
      <c r="F168">
        <v>158</v>
      </c>
      <c r="G168" s="355">
        <f t="shared" ca="1" si="8"/>
        <v>-3.2508752039247107E-2</v>
      </c>
    </row>
    <row r="169" spans="2:7">
      <c r="B169" s="375">
        <v>45679</v>
      </c>
      <c r="C169" s="352">
        <v>2342.9499999999998</v>
      </c>
      <c r="D169" s="355">
        <f t="shared" si="7"/>
        <v>1.0467848750266261E-3</v>
      </c>
      <c r="E169" s="355">
        <v>1.0467848750266261E-3</v>
      </c>
      <c r="F169">
        <v>159</v>
      </c>
      <c r="G169" s="355">
        <f t="shared" ca="1" si="8"/>
        <v>-1.0943319278093729E-2</v>
      </c>
    </row>
    <row r="170" spans="2:7">
      <c r="B170" s="375">
        <v>45678</v>
      </c>
      <c r="C170" s="352">
        <v>2340.5</v>
      </c>
      <c r="D170" s="355">
        <f t="shared" si="7"/>
        <v>-2.0040934675080242E-3</v>
      </c>
      <c r="E170" s="355">
        <v>-2.0040934675080242E-3</v>
      </c>
      <c r="F170">
        <v>160</v>
      </c>
      <c r="G170" s="355">
        <f t="shared" ca="1" si="8"/>
        <v>-2.1828575596692833E-2</v>
      </c>
    </row>
    <row r="171" spans="2:7">
      <c r="B171" s="375">
        <v>45677</v>
      </c>
      <c r="C171" s="352">
        <v>2345.1999999999998</v>
      </c>
      <c r="D171" s="355">
        <f t="shared" si="7"/>
        <v>-3.7383177570094231E-3</v>
      </c>
      <c r="E171" s="355">
        <v>-3.7383177570094231E-3</v>
      </c>
      <c r="F171">
        <v>161</v>
      </c>
      <c r="G171" s="355">
        <f t="shared" ca="1" si="8"/>
        <v>-1.7758968924452844E-2</v>
      </c>
    </row>
    <row r="172" spans="2:7">
      <c r="B172" s="375">
        <v>45674</v>
      </c>
      <c r="C172" s="352">
        <v>2354</v>
      </c>
      <c r="D172" s="355">
        <f t="shared" si="7"/>
        <v>3.8379530916844351E-3</v>
      </c>
      <c r="E172" s="355">
        <v>3.8379530916844351E-3</v>
      </c>
      <c r="F172">
        <v>162</v>
      </c>
      <c r="G172" s="355">
        <f t="shared" ca="1" si="8"/>
        <v>1.9161664760984388E-3</v>
      </c>
    </row>
    <row r="173" spans="2:7">
      <c r="B173" s="375">
        <v>45673</v>
      </c>
      <c r="C173" s="352">
        <v>2345</v>
      </c>
      <c r="D173" s="355">
        <f t="shared" si="7"/>
        <v>-1.1799410029498525E-2</v>
      </c>
      <c r="E173" s="355">
        <v>-1.1799410029498525E-2</v>
      </c>
      <c r="F173">
        <v>163</v>
      </c>
      <c r="G173" s="355">
        <f t="shared" ca="1" si="8"/>
        <v>-2.4858128121441034E-2</v>
      </c>
    </row>
    <row r="174" spans="2:7">
      <c r="B174" s="375">
        <v>45672</v>
      </c>
      <c r="C174" s="352">
        <v>2373</v>
      </c>
      <c r="D174" s="355">
        <f t="shared" si="7"/>
        <v>2.1326463818915867E-3</v>
      </c>
      <c r="E174" s="355">
        <v>2.1326463818915867E-3</v>
      </c>
      <c r="F174">
        <v>164</v>
      </c>
      <c r="G174" s="355">
        <f t="shared" ca="1" si="8"/>
        <v>-3.6012558563262735E-2</v>
      </c>
    </row>
    <row r="175" spans="2:7">
      <c r="B175" s="375">
        <v>45671</v>
      </c>
      <c r="C175" s="352">
        <v>2367.9499999999998</v>
      </c>
      <c r="D175" s="355">
        <f t="shared" si="7"/>
        <v>-3.3884128926968661E-2</v>
      </c>
      <c r="E175" s="355">
        <v>-3.3884128926968661E-2</v>
      </c>
      <c r="F175">
        <v>165</v>
      </c>
      <c r="G175" s="355">
        <f t="shared" ca="1" si="8"/>
        <v>-2.9801872174861151E-3</v>
      </c>
    </row>
    <row r="176" spans="2:7">
      <c r="B176" s="375">
        <v>45670</v>
      </c>
      <c r="C176" s="352">
        <v>2451</v>
      </c>
      <c r="D176" s="355">
        <f t="shared" si="7"/>
        <v>3.6649536250280778E-3</v>
      </c>
      <c r="E176" s="355">
        <v>3.6649536250280778E-3</v>
      </c>
      <c r="F176">
        <v>166</v>
      </c>
      <c r="G176" s="355">
        <f t="shared" ca="1" si="8"/>
        <v>-2.6055892404590931E-2</v>
      </c>
    </row>
    <row r="177" spans="2:7">
      <c r="B177" s="375">
        <v>45667</v>
      </c>
      <c r="C177" s="352">
        <v>2442.0500000000002</v>
      </c>
      <c r="D177" s="355">
        <f t="shared" si="7"/>
        <v>2.7305576086064263E-3</v>
      </c>
      <c r="E177" s="355">
        <v>2.7305576086064263E-3</v>
      </c>
      <c r="F177">
        <v>167</v>
      </c>
      <c r="G177" s="355">
        <f t="shared" ca="1" si="8"/>
        <v>-4.0625781762047408E-3</v>
      </c>
    </row>
    <row r="178" spans="2:7">
      <c r="B178" s="375">
        <v>45666</v>
      </c>
      <c r="C178" s="352">
        <v>2435.4</v>
      </c>
      <c r="D178" s="355">
        <f t="shared" si="7"/>
        <v>1.4327363598500663E-2</v>
      </c>
      <c r="E178" s="355">
        <v>1.4327363598500663E-2</v>
      </c>
      <c r="F178">
        <v>168</v>
      </c>
      <c r="G178" s="355">
        <f t="shared" ca="1" si="8"/>
        <v>-2.4895119314239846E-2</v>
      </c>
    </row>
    <row r="179" spans="2:7">
      <c r="B179" s="375">
        <v>45665</v>
      </c>
      <c r="C179" s="352">
        <v>2401</v>
      </c>
      <c r="D179" s="355">
        <f t="shared" si="7"/>
        <v>4.2663543583736901E-3</v>
      </c>
      <c r="E179" s="355">
        <v>4.2663543583736901E-3</v>
      </c>
      <c r="F179">
        <v>169</v>
      </c>
      <c r="G179" s="355">
        <f t="shared" ca="1" si="8"/>
        <v>-3.2887301097797715E-2</v>
      </c>
    </row>
    <row r="180" spans="2:7">
      <c r="B180" s="375">
        <v>45664</v>
      </c>
      <c r="C180" s="352">
        <v>2390.8000000000002</v>
      </c>
      <c r="D180" s="355">
        <f t="shared" si="7"/>
        <v>6.1442639508460422E-3</v>
      </c>
      <c r="E180" s="355">
        <v>6.1442639508460422E-3</v>
      </c>
      <c r="F180">
        <v>170</v>
      </c>
      <c r="G180" s="355">
        <f t="shared" ca="1" si="8"/>
        <v>-1.7611759900369357E-2</v>
      </c>
    </row>
    <row r="181" spans="2:7">
      <c r="B181" s="375">
        <v>45663</v>
      </c>
      <c r="C181" s="352">
        <v>2376.1999999999998</v>
      </c>
      <c r="D181" s="355">
        <f t="shared" si="7"/>
        <v>-1.2488311688311764E-2</v>
      </c>
      <c r="E181" s="355">
        <v>-1.2488311688311764E-2</v>
      </c>
      <c r="F181">
        <v>171</v>
      </c>
      <c r="G181" s="355">
        <f t="shared" ca="1" si="8"/>
        <v>-1.8153161388305954E-2</v>
      </c>
    </row>
    <row r="182" spans="2:7">
      <c r="B182" s="375">
        <v>45660</v>
      </c>
      <c r="C182" s="352">
        <v>2406.25</v>
      </c>
      <c r="D182" s="355">
        <f t="shared" si="7"/>
        <v>1.529535864978903E-2</v>
      </c>
      <c r="E182" s="355">
        <v>1.529535864978903E-2</v>
      </c>
      <c r="F182">
        <v>172</v>
      </c>
      <c r="G182" s="355">
        <f t="shared" ca="1" si="8"/>
        <v>-3.0569594507307847E-2</v>
      </c>
    </row>
    <row r="183" spans="2:7">
      <c r="B183" s="375">
        <v>45659</v>
      </c>
      <c r="C183" s="352">
        <v>2370</v>
      </c>
      <c r="D183" s="355">
        <f t="shared" si="7"/>
        <v>2.0627879936264627E-2</v>
      </c>
      <c r="E183" s="355">
        <v>2.0627879936264627E-2</v>
      </c>
      <c r="F183">
        <v>173</v>
      </c>
      <c r="G183" s="355">
        <f t="shared" ca="1" si="8"/>
        <v>5.5868126613145405E-3</v>
      </c>
    </row>
    <row r="184" spans="2:7">
      <c r="B184" s="375">
        <v>45658</v>
      </c>
      <c r="C184" s="352">
        <v>2322.1</v>
      </c>
      <c r="D184" s="355">
        <f t="shared" si="7"/>
        <v>-2.0413864237058686E-3</v>
      </c>
      <c r="E184" s="355">
        <v>-2.0413864237058686E-3</v>
      </c>
      <c r="F184">
        <v>174</v>
      </c>
      <c r="G184" s="355">
        <f t="shared" ca="1" si="8"/>
        <v>-4.2758426352706394E-2</v>
      </c>
    </row>
    <row r="185" spans="2:7">
      <c r="B185" s="375">
        <v>45657</v>
      </c>
      <c r="C185" s="352">
        <v>2326.85</v>
      </c>
      <c r="D185" s="355">
        <f t="shared" si="7"/>
        <v>-7.104757840836395E-3</v>
      </c>
      <c r="E185" s="355">
        <v>-7.104757840836395E-3</v>
      </c>
      <c r="F185">
        <v>175</v>
      </c>
      <c r="G185" s="355">
        <f t="shared" ca="1" si="8"/>
        <v>3.3828591728422112E-3</v>
      </c>
    </row>
    <row r="186" spans="2:7">
      <c r="B186" s="375">
        <v>45656</v>
      </c>
      <c r="C186" s="352">
        <v>2343.5</v>
      </c>
      <c r="D186" s="355">
        <f t="shared" si="7"/>
        <v>9.6102509343299518E-4</v>
      </c>
      <c r="E186" s="355">
        <v>9.6102509343299518E-4</v>
      </c>
      <c r="F186">
        <v>176</v>
      </c>
      <c r="G186" s="355">
        <f t="shared" ca="1" si="8"/>
        <v>3.9593125312178595E-2</v>
      </c>
    </row>
    <row r="187" spans="2:7">
      <c r="B187" s="375">
        <v>45653</v>
      </c>
      <c r="C187" s="352">
        <v>2341.25</v>
      </c>
      <c r="D187" s="355">
        <f t="shared" si="7"/>
        <v>3.6437680848783625E-3</v>
      </c>
      <c r="E187" s="355">
        <v>3.6437680848783625E-3</v>
      </c>
      <c r="F187">
        <v>177</v>
      </c>
      <c r="G187" s="355">
        <f t="shared" ca="1" si="8"/>
        <v>-1.0674684834818118E-2</v>
      </c>
    </row>
    <row r="188" spans="2:7">
      <c r="B188" s="375">
        <v>45652</v>
      </c>
      <c r="C188" s="352">
        <v>2332.75</v>
      </c>
      <c r="D188" s="355">
        <f t="shared" si="7"/>
        <v>-1.1988610819722043E-3</v>
      </c>
      <c r="E188" s="355">
        <v>-1.1988610819722043E-3</v>
      </c>
      <c r="F188">
        <v>178</v>
      </c>
      <c r="G188" s="355">
        <f t="shared" ca="1" si="8"/>
        <v>2.1673074983547033E-3</v>
      </c>
    </row>
    <row r="189" spans="2:7">
      <c r="B189" s="375">
        <v>45650</v>
      </c>
      <c r="C189" s="352">
        <v>2335.5500000000002</v>
      </c>
      <c r="D189" s="355">
        <f t="shared" si="7"/>
        <v>-1.4322972337423186E-3</v>
      </c>
      <c r="E189" s="355">
        <v>-1.4322972337423186E-3</v>
      </c>
      <c r="F189">
        <v>179</v>
      </c>
      <c r="G189" s="355">
        <f t="shared" ca="1" si="8"/>
        <v>4.8285570072536055E-3</v>
      </c>
    </row>
    <row r="190" spans="2:7">
      <c r="B190" s="375">
        <v>45649</v>
      </c>
      <c r="C190" s="352">
        <v>2338.9</v>
      </c>
      <c r="D190" s="355">
        <f t="shared" si="7"/>
        <v>2.1423368610480309E-3</v>
      </c>
      <c r="E190" s="355">
        <v>2.1423368610480309E-3</v>
      </c>
      <c r="F190">
        <v>180</v>
      </c>
      <c r="G190" s="355">
        <f t="shared" ca="1" si="8"/>
        <v>-4.1108291545768286E-3</v>
      </c>
    </row>
    <row r="191" spans="2:7">
      <c r="B191" s="375">
        <v>45646</v>
      </c>
      <c r="C191" s="352">
        <v>2333.9</v>
      </c>
      <c r="D191" s="355">
        <f t="shared" si="7"/>
        <v>-1.0996461639510909E-2</v>
      </c>
      <c r="E191" s="355">
        <v>-1.0996461639510909E-2</v>
      </c>
      <c r="F191">
        <v>181</v>
      </c>
      <c r="G191" s="355">
        <f t="shared" ca="1" si="8"/>
        <v>1.7860414815151954E-2</v>
      </c>
    </row>
    <row r="192" spans="2:7">
      <c r="B192" s="375">
        <v>45645</v>
      </c>
      <c r="C192" s="352">
        <v>2359.85</v>
      </c>
      <c r="D192" s="355">
        <f t="shared" si="7"/>
        <v>2.7551712444900435E-4</v>
      </c>
      <c r="E192" s="355">
        <v>2.7551712444900435E-4</v>
      </c>
      <c r="F192">
        <v>182</v>
      </c>
      <c r="G192" s="355">
        <f t="shared" ca="1" si="8"/>
        <v>7.5622002088149886E-3</v>
      </c>
    </row>
    <row r="193" spans="2:7">
      <c r="B193" s="375">
        <v>45644</v>
      </c>
      <c r="C193" s="352">
        <v>2359.1999999999998</v>
      </c>
      <c r="D193" s="355">
        <f t="shared" si="7"/>
        <v>-1.7137416693114066E-3</v>
      </c>
      <c r="E193" s="355">
        <v>-1.7137416693114066E-3</v>
      </c>
      <c r="F193">
        <v>183</v>
      </c>
      <c r="G193" s="355">
        <f t="shared" ca="1" si="8"/>
        <v>-2.2016860248949055E-2</v>
      </c>
    </row>
    <row r="194" spans="2:7">
      <c r="B194" s="375">
        <v>45643</v>
      </c>
      <c r="C194" s="352">
        <v>2363.25</v>
      </c>
      <c r="D194" s="355">
        <f t="shared" si="7"/>
        <v>-1.2256196775352749E-3</v>
      </c>
      <c r="E194" s="355">
        <v>-1.2256196775352749E-3</v>
      </c>
      <c r="F194">
        <v>184</v>
      </c>
      <c r="G194" s="355">
        <f t="shared" ca="1" si="8"/>
        <v>-1.0871758454936037E-2</v>
      </c>
    </row>
    <row r="195" spans="2:7">
      <c r="B195" s="375">
        <v>45642</v>
      </c>
      <c r="C195" s="352">
        <v>2366.15</v>
      </c>
      <c r="D195" s="355">
        <f t="shared" si="7"/>
        <v>-1.0020501234257906E-2</v>
      </c>
      <c r="E195" s="355">
        <v>-1.0020501234257906E-2</v>
      </c>
      <c r="F195">
        <v>185</v>
      </c>
      <c r="G195" s="355">
        <f t="shared" ca="1" si="8"/>
        <v>-3.0813458712414103E-3</v>
      </c>
    </row>
    <row r="196" spans="2:7">
      <c r="B196" s="375">
        <v>45639</v>
      </c>
      <c r="C196" s="352">
        <v>2390.1</v>
      </c>
      <c r="D196" s="355">
        <f t="shared" si="7"/>
        <v>1.9254141879357808E-2</v>
      </c>
      <c r="E196" s="355">
        <v>1.9254141879357808E-2</v>
      </c>
      <c r="F196">
        <v>186</v>
      </c>
      <c r="G196" s="355">
        <f t="shared" ca="1" si="8"/>
        <v>2.7194834864588402E-2</v>
      </c>
    </row>
    <row r="197" spans="2:7">
      <c r="B197" s="375">
        <v>45638</v>
      </c>
      <c r="C197" s="352">
        <v>2344.9499999999998</v>
      </c>
      <c r="D197" s="355">
        <f t="shared" si="7"/>
        <v>-2.348678868136677E-2</v>
      </c>
      <c r="E197" s="355">
        <v>-2.348678868136677E-2</v>
      </c>
      <c r="F197">
        <v>187</v>
      </c>
      <c r="G197" s="355">
        <f t="shared" ca="1" si="8"/>
        <v>3.2678860720507181E-3</v>
      </c>
    </row>
    <row r="198" spans="2:7">
      <c r="B198" s="375">
        <v>45637</v>
      </c>
      <c r="C198" s="352">
        <v>2401.35</v>
      </c>
      <c r="D198" s="355">
        <f t="shared" si="7"/>
        <v>1.6685089786639415E-3</v>
      </c>
      <c r="E198" s="355">
        <v>1.6685089786639415E-3</v>
      </c>
      <c r="F198">
        <v>188</v>
      </c>
      <c r="G198" s="355">
        <f t="shared" ca="1" si="8"/>
        <v>-2.135623171701511E-2</v>
      </c>
    </row>
    <row r="199" spans="2:7">
      <c r="B199" s="375">
        <v>45636</v>
      </c>
      <c r="C199" s="352">
        <v>2397.35</v>
      </c>
      <c r="D199" s="355">
        <f t="shared" si="7"/>
        <v>-1.4162240966365057E-3</v>
      </c>
      <c r="E199" s="355">
        <v>-1.4162240966365057E-3</v>
      </c>
      <c r="F199">
        <v>189</v>
      </c>
      <c r="G199" s="355">
        <f t="shared" ca="1" si="8"/>
        <v>-2.5185538153278904E-2</v>
      </c>
    </row>
    <row r="200" spans="2:7">
      <c r="B200" s="375">
        <v>45635</v>
      </c>
      <c r="C200" s="352">
        <v>2400.75</v>
      </c>
      <c r="D200" s="355">
        <f t="shared" si="7"/>
        <v>-3.3436669619132046E-2</v>
      </c>
      <c r="E200" s="355">
        <v>-3.3436669619132046E-2</v>
      </c>
      <c r="F200">
        <v>190</v>
      </c>
      <c r="G200" s="355">
        <f t="shared" ca="1" si="8"/>
        <v>-1.1527295152575702E-2</v>
      </c>
    </row>
    <row r="201" spans="2:7">
      <c r="B201" s="375">
        <v>45632</v>
      </c>
      <c r="C201" s="352">
        <v>2483.8000000000002</v>
      </c>
      <c r="D201" s="355">
        <f t="shared" si="7"/>
        <v>-4.3293513990217778E-3</v>
      </c>
      <c r="E201" s="355">
        <v>-4.3293513990217778E-3</v>
      </c>
      <c r="F201">
        <v>191</v>
      </c>
      <c r="G201" s="355">
        <f t="shared" ca="1" si="8"/>
        <v>-8.0627324551282731E-3</v>
      </c>
    </row>
    <row r="202" spans="2:7">
      <c r="B202" s="375">
        <v>45631</v>
      </c>
      <c r="C202" s="352">
        <v>2494.6</v>
      </c>
      <c r="D202" s="355">
        <f t="shared" si="7"/>
        <v>1.2213430716169572E-2</v>
      </c>
      <c r="E202" s="355">
        <v>1.2213430716169572E-2</v>
      </c>
      <c r="F202">
        <v>192</v>
      </c>
      <c r="G202" s="355">
        <f t="shared" ca="1" si="8"/>
        <v>-7.4803103918920678E-3</v>
      </c>
    </row>
    <row r="203" spans="2:7">
      <c r="B203" s="375">
        <v>45630</v>
      </c>
      <c r="C203" s="352">
        <v>2464.5</v>
      </c>
      <c r="D203" s="355">
        <f t="shared" si="7"/>
        <v>-7.3907002033952555E-3</v>
      </c>
      <c r="E203" s="355">
        <v>-7.3907002033952555E-3</v>
      </c>
      <c r="F203">
        <v>193</v>
      </c>
      <c r="G203" s="355">
        <f t="shared" ca="1" si="8"/>
        <v>2.3186282835883497E-2</v>
      </c>
    </row>
    <row r="204" spans="2:7">
      <c r="B204" s="375">
        <v>45629</v>
      </c>
      <c r="C204" s="352">
        <v>2482.85</v>
      </c>
      <c r="D204" s="355">
        <f t="shared" ref="D204:D267" si="9">(C204-C205)/C205</f>
        <v>1.4924470080470394E-3</v>
      </c>
      <c r="E204" s="355">
        <v>1.4924470080470394E-3</v>
      </c>
      <c r="F204">
        <v>194</v>
      </c>
      <c r="G204" s="355">
        <f t="shared" ref="G204:G267" ca="1" si="10">_xlfn.NORM.INV(RAND(),$M$13,$M$14)</f>
        <v>1.6223746072399582E-3</v>
      </c>
    </row>
    <row r="205" spans="2:7">
      <c r="B205" s="375">
        <v>45628</v>
      </c>
      <c r="C205" s="352">
        <v>2479.15</v>
      </c>
      <c r="D205" s="355">
        <f t="shared" si="9"/>
        <v>-6.8104881517537007E-3</v>
      </c>
      <c r="E205" s="355">
        <v>-6.8104881517537007E-3</v>
      </c>
      <c r="F205">
        <v>195</v>
      </c>
      <c r="G205" s="355">
        <f t="shared" ca="1" si="10"/>
        <v>1.722133032801253E-2</v>
      </c>
    </row>
    <row r="206" spans="2:7">
      <c r="B206" s="375">
        <v>45625</v>
      </c>
      <c r="C206" s="352">
        <v>2496.15</v>
      </c>
      <c r="D206" s="355">
        <f t="shared" si="9"/>
        <v>1.3788481845504132E-2</v>
      </c>
      <c r="E206" s="355">
        <v>1.3788481845504132E-2</v>
      </c>
      <c r="F206">
        <v>196</v>
      </c>
      <c r="G206" s="355">
        <f t="shared" ca="1" si="10"/>
        <v>2.6714395190451257E-2</v>
      </c>
    </row>
    <row r="207" spans="2:7">
      <c r="B207" s="375">
        <v>45624</v>
      </c>
      <c r="C207" s="352">
        <v>2462.1999999999998</v>
      </c>
      <c r="D207" s="355">
        <f t="shared" si="9"/>
        <v>-9.9320439100889744E-3</v>
      </c>
      <c r="E207" s="355">
        <v>-9.9320439100889744E-3</v>
      </c>
      <c r="F207">
        <v>197</v>
      </c>
      <c r="G207" s="355">
        <f t="shared" ca="1" si="10"/>
        <v>-2.4654304764845945E-2</v>
      </c>
    </row>
    <row r="208" spans="2:7">
      <c r="B208" s="375">
        <v>45623</v>
      </c>
      <c r="C208" s="352">
        <v>2486.9</v>
      </c>
      <c r="D208" s="355">
        <f t="shared" si="9"/>
        <v>3.1058405937400262E-3</v>
      </c>
      <c r="E208" s="355">
        <v>3.1058405937400262E-3</v>
      </c>
      <c r="F208">
        <v>198</v>
      </c>
      <c r="G208" s="355">
        <f t="shared" ca="1" si="10"/>
        <v>-2.9638600960997558E-3</v>
      </c>
    </row>
    <row r="209" spans="2:7">
      <c r="B209" s="375">
        <v>45622</v>
      </c>
      <c r="C209" s="352">
        <v>2479.1999999999998</v>
      </c>
      <c r="D209" s="355">
        <f t="shared" si="9"/>
        <v>3.1358109611766376E-3</v>
      </c>
      <c r="E209" s="355">
        <v>3.1358109611766376E-3</v>
      </c>
      <c r="F209">
        <v>199</v>
      </c>
      <c r="G209" s="355">
        <f t="shared" ca="1" si="10"/>
        <v>4.180369632232038E-2</v>
      </c>
    </row>
    <row r="210" spans="2:7">
      <c r="B210" s="375">
        <v>45621</v>
      </c>
      <c r="C210" s="352">
        <v>2471.4499999999998</v>
      </c>
      <c r="D210" s="355">
        <f t="shared" si="9"/>
        <v>1.0714650853695867E-2</v>
      </c>
      <c r="E210" s="355">
        <v>1.0714650853695867E-2</v>
      </c>
      <c r="F210">
        <v>200</v>
      </c>
      <c r="G210" s="355">
        <f t="shared" ca="1" si="10"/>
        <v>5.5617743335731893E-3</v>
      </c>
    </row>
    <row r="211" spans="2:7">
      <c r="B211" s="375">
        <v>45618</v>
      </c>
      <c r="C211" s="352">
        <v>2445.25</v>
      </c>
      <c r="D211" s="355">
        <f t="shared" si="9"/>
        <v>2.6208662078227217E-2</v>
      </c>
      <c r="E211" s="355">
        <v>2.6208662078227217E-2</v>
      </c>
      <c r="F211">
        <v>201</v>
      </c>
      <c r="G211" s="355">
        <f t="shared" ca="1" si="10"/>
        <v>4.7177018628455619E-4</v>
      </c>
    </row>
    <row r="212" spans="2:7">
      <c r="B212" s="375">
        <v>45617</v>
      </c>
      <c r="C212" s="352">
        <v>2382.8000000000002</v>
      </c>
      <c r="D212" s="355">
        <f t="shared" si="9"/>
        <v>-1.1429875329308909E-2</v>
      </c>
      <c r="E212" s="355">
        <v>-1.1429875329308909E-2</v>
      </c>
      <c r="F212">
        <v>202</v>
      </c>
      <c r="G212" s="355">
        <f t="shared" ca="1" si="10"/>
        <v>-6.7454770932575342E-3</v>
      </c>
    </row>
    <row r="213" spans="2:7">
      <c r="B213" s="375">
        <v>45615</v>
      </c>
      <c r="C213" s="352">
        <v>2410.35</v>
      </c>
      <c r="D213" s="355">
        <f t="shared" si="9"/>
        <v>-5.1797432828429493E-3</v>
      </c>
      <c r="E213" s="355">
        <v>-5.1797432828429493E-3</v>
      </c>
      <c r="F213">
        <v>203</v>
      </c>
      <c r="G213" s="355">
        <f t="shared" ca="1" si="10"/>
        <v>3.719704794197894E-3</v>
      </c>
    </row>
    <row r="214" spans="2:7">
      <c r="B214" s="375">
        <v>45614</v>
      </c>
      <c r="C214" s="352">
        <v>2422.9</v>
      </c>
      <c r="D214" s="355">
        <f t="shared" si="9"/>
        <v>1.4105139795747646E-2</v>
      </c>
      <c r="E214" s="355">
        <v>1.4105139795747646E-2</v>
      </c>
      <c r="F214">
        <v>204</v>
      </c>
      <c r="G214" s="355">
        <f t="shared" ca="1" si="10"/>
        <v>-1.7640383219331021E-2</v>
      </c>
    </row>
    <row r="215" spans="2:7">
      <c r="B215" s="375">
        <v>45610</v>
      </c>
      <c r="C215" s="352">
        <v>2389.1999999999998</v>
      </c>
      <c r="D215" s="355">
        <f t="shared" si="9"/>
        <v>-3.0730846467473989E-2</v>
      </c>
      <c r="E215" s="355">
        <v>-3.0730846467473989E-2</v>
      </c>
      <c r="F215">
        <v>205</v>
      </c>
      <c r="G215" s="355">
        <f t="shared" ca="1" si="10"/>
        <v>-2.7053694520309635E-2</v>
      </c>
    </row>
    <row r="216" spans="2:7">
      <c r="B216" s="375">
        <v>45609</v>
      </c>
      <c r="C216" s="352">
        <v>2464.9499999999998</v>
      </c>
      <c r="D216" s="355">
        <f t="shared" si="9"/>
        <v>1.4015843997561724E-3</v>
      </c>
      <c r="E216" s="355">
        <v>1.4015843997561724E-3</v>
      </c>
      <c r="F216">
        <v>206</v>
      </c>
      <c r="G216" s="355">
        <f t="shared" ca="1" si="10"/>
        <v>1.1612295920786702E-2</v>
      </c>
    </row>
    <row r="217" spans="2:7">
      <c r="B217" s="375">
        <v>45608</v>
      </c>
      <c r="C217" s="352">
        <v>2461.5</v>
      </c>
      <c r="D217" s="355">
        <f t="shared" si="9"/>
        <v>-1.1862467634130259E-2</v>
      </c>
      <c r="E217" s="355">
        <v>-1.1862467634130259E-2</v>
      </c>
      <c r="F217">
        <v>207</v>
      </c>
      <c r="G217" s="355">
        <f t="shared" ca="1" si="10"/>
        <v>9.2692640094464984E-3</v>
      </c>
    </row>
    <row r="218" spans="2:7">
      <c r="B218" s="375">
        <v>45607</v>
      </c>
      <c r="C218" s="352">
        <v>2491.0500000000002</v>
      </c>
      <c r="D218" s="355">
        <f t="shared" si="9"/>
        <v>-6.6395501854287341E-3</v>
      </c>
      <c r="E218" s="355">
        <v>-6.6395501854287341E-3</v>
      </c>
      <c r="F218">
        <v>208</v>
      </c>
      <c r="G218" s="355">
        <f t="shared" ca="1" si="10"/>
        <v>3.1941952148663737E-2</v>
      </c>
    </row>
    <row r="219" spans="2:7">
      <c r="B219" s="375">
        <v>45604</v>
      </c>
      <c r="C219" s="352">
        <v>2507.6999999999998</v>
      </c>
      <c r="D219" s="355">
        <f t="shared" si="9"/>
        <v>1.3007473237729678E-2</v>
      </c>
      <c r="E219" s="355">
        <v>1.3007473237729678E-2</v>
      </c>
      <c r="F219">
        <v>209</v>
      </c>
      <c r="G219" s="355">
        <f t="shared" ca="1" si="10"/>
        <v>-1.4004300644185458E-3</v>
      </c>
    </row>
    <row r="220" spans="2:7">
      <c r="B220" s="375">
        <v>45603</v>
      </c>
      <c r="C220" s="352">
        <v>2475.5</v>
      </c>
      <c r="D220" s="355">
        <f t="shared" si="9"/>
        <v>-1.0077178390050713E-2</v>
      </c>
      <c r="E220" s="355">
        <v>-1.0077178390050713E-2</v>
      </c>
      <c r="F220">
        <v>210</v>
      </c>
      <c r="G220" s="355">
        <f t="shared" ca="1" si="10"/>
        <v>-5.4977095216940802E-3</v>
      </c>
    </row>
    <row r="221" spans="2:7">
      <c r="B221" s="375">
        <v>45602</v>
      </c>
      <c r="C221" s="352">
        <v>2500.6999999999998</v>
      </c>
      <c r="D221" s="355">
        <f t="shared" si="9"/>
        <v>-8.1900569139548626E-3</v>
      </c>
      <c r="E221" s="355">
        <v>-8.1900569139548626E-3</v>
      </c>
      <c r="F221">
        <v>211</v>
      </c>
      <c r="G221" s="355">
        <f t="shared" ca="1" si="10"/>
        <v>-4.0905413902875963E-2</v>
      </c>
    </row>
    <row r="222" spans="2:7">
      <c r="B222" s="375">
        <v>45601</v>
      </c>
      <c r="C222" s="352">
        <v>2521.35</v>
      </c>
      <c r="D222" s="355">
        <f t="shared" si="9"/>
        <v>-1.36644486692026E-3</v>
      </c>
      <c r="E222" s="355">
        <v>-1.36644486692026E-3</v>
      </c>
      <c r="F222">
        <v>212</v>
      </c>
      <c r="G222" s="355">
        <f t="shared" ca="1" si="10"/>
        <v>1.4534303082487732E-3</v>
      </c>
    </row>
    <row r="223" spans="2:7">
      <c r="B223" s="375">
        <v>45600</v>
      </c>
      <c r="C223" s="352">
        <v>2524.8000000000002</v>
      </c>
      <c r="D223" s="355">
        <f t="shared" si="9"/>
        <v>-1.3645802432511887E-3</v>
      </c>
      <c r="E223" s="355">
        <v>-1.3645802432511887E-3</v>
      </c>
      <c r="F223">
        <v>213</v>
      </c>
      <c r="G223" s="355">
        <f t="shared" ca="1" si="10"/>
        <v>-2.1763574714361349E-2</v>
      </c>
    </row>
    <row r="224" spans="2:7">
      <c r="B224" s="375">
        <v>45596</v>
      </c>
      <c r="C224" s="352">
        <v>2528.25</v>
      </c>
      <c r="D224" s="355">
        <f t="shared" si="9"/>
        <v>-1.0450302354253437E-2</v>
      </c>
      <c r="E224" s="355">
        <v>-1.0450302354253437E-2</v>
      </c>
      <c r="F224">
        <v>214</v>
      </c>
      <c r="G224" s="355">
        <f t="shared" ca="1" si="10"/>
        <v>-1.520901307874992E-2</v>
      </c>
    </row>
    <row r="225" spans="2:7">
      <c r="B225" s="375">
        <v>45595</v>
      </c>
      <c r="C225" s="352">
        <v>2554.9499999999998</v>
      </c>
      <c r="D225" s="355">
        <f t="shared" si="9"/>
        <v>2.8653857476496876E-3</v>
      </c>
      <c r="E225" s="355">
        <v>2.8653857476496876E-3</v>
      </c>
      <c r="F225">
        <v>215</v>
      </c>
      <c r="G225" s="355">
        <f t="shared" ca="1" si="10"/>
        <v>2.0253535102829111E-3</v>
      </c>
    </row>
    <row r="226" spans="2:7">
      <c r="B226" s="375">
        <v>45594</v>
      </c>
      <c r="C226" s="352">
        <v>2547.65</v>
      </c>
      <c r="D226" s="355">
        <f t="shared" si="9"/>
        <v>-1.0928643528224275E-2</v>
      </c>
      <c r="E226" s="355">
        <v>-1.0928643528224275E-2</v>
      </c>
      <c r="F226">
        <v>216</v>
      </c>
      <c r="G226" s="355">
        <f t="shared" ca="1" si="10"/>
        <v>3.728417634531779E-3</v>
      </c>
    </row>
    <row r="227" spans="2:7">
      <c r="B227" s="375">
        <v>45593</v>
      </c>
      <c r="C227" s="352">
        <v>2575.8000000000002</v>
      </c>
      <c r="D227" s="355">
        <f t="shared" si="9"/>
        <v>1.8888075789640236E-2</v>
      </c>
      <c r="E227" s="355">
        <v>1.8888075789640236E-2</v>
      </c>
      <c r="F227">
        <v>217</v>
      </c>
      <c r="G227" s="355">
        <f t="shared" ca="1" si="10"/>
        <v>-2.87052580602799E-2</v>
      </c>
    </row>
    <row r="228" spans="2:7">
      <c r="B228" s="375">
        <v>45590</v>
      </c>
      <c r="C228" s="352">
        <v>2528.0500000000002</v>
      </c>
      <c r="D228" s="355">
        <f t="shared" si="9"/>
        <v>9.1613109257116573E-3</v>
      </c>
      <c r="E228" s="355">
        <v>9.1613109257116573E-3</v>
      </c>
      <c r="F228">
        <v>218</v>
      </c>
      <c r="G228" s="355">
        <f t="shared" ca="1" si="10"/>
        <v>1.9356721243248956E-2</v>
      </c>
    </row>
    <row r="229" spans="2:7">
      <c r="B229" s="375">
        <v>45589</v>
      </c>
      <c r="C229" s="352">
        <v>2505.1</v>
      </c>
      <c r="D229" s="355">
        <f t="shared" si="9"/>
        <v>-5.7985184070996225E-2</v>
      </c>
      <c r="E229" s="355">
        <v>-5.7985184070996225E-2</v>
      </c>
      <c r="F229">
        <v>219</v>
      </c>
      <c r="G229" s="355">
        <f t="shared" ca="1" si="10"/>
        <v>-2.7835047858238367E-2</v>
      </c>
    </row>
    <row r="230" spans="2:7">
      <c r="B230" s="375">
        <v>45588</v>
      </c>
      <c r="C230" s="352">
        <v>2659.3</v>
      </c>
      <c r="D230" s="355">
        <f t="shared" si="9"/>
        <v>-8.3529104672407945E-3</v>
      </c>
      <c r="E230" s="355">
        <v>-8.3529104672407945E-3</v>
      </c>
      <c r="F230">
        <v>220</v>
      </c>
      <c r="G230" s="355">
        <f t="shared" ca="1" si="10"/>
        <v>-3.1806093278624749E-2</v>
      </c>
    </row>
    <row r="231" spans="2:7">
      <c r="B231" s="375">
        <v>45587</v>
      </c>
      <c r="C231" s="352">
        <v>2681.7</v>
      </c>
      <c r="D231" s="355">
        <f t="shared" si="9"/>
        <v>-4.3993985632345281E-3</v>
      </c>
      <c r="E231" s="355">
        <v>-4.3993985632345281E-3</v>
      </c>
      <c r="F231">
        <v>221</v>
      </c>
      <c r="G231" s="355">
        <f t="shared" ca="1" si="10"/>
        <v>6.7441956941585264E-3</v>
      </c>
    </row>
    <row r="232" spans="2:7">
      <c r="B232" s="375">
        <v>45586</v>
      </c>
      <c r="C232" s="352">
        <v>2693.55</v>
      </c>
      <c r="D232" s="355">
        <f t="shared" si="9"/>
        <v>-8.6673291376834598E-3</v>
      </c>
      <c r="E232" s="355">
        <v>-8.6673291376834598E-3</v>
      </c>
      <c r="F232">
        <v>222</v>
      </c>
      <c r="G232" s="355">
        <f t="shared" ca="1" si="10"/>
        <v>2.9491284627686867E-3</v>
      </c>
    </row>
    <row r="233" spans="2:7">
      <c r="B233" s="375">
        <v>45583</v>
      </c>
      <c r="C233" s="352">
        <v>2717.1</v>
      </c>
      <c r="D233" s="355">
        <f t="shared" si="9"/>
        <v>-7.8688404871013751E-3</v>
      </c>
      <c r="E233" s="355">
        <v>-7.8688404871013751E-3</v>
      </c>
      <c r="F233">
        <v>223</v>
      </c>
      <c r="G233" s="355">
        <f t="shared" ca="1" si="10"/>
        <v>1.9488471621714278E-2</v>
      </c>
    </row>
    <row r="234" spans="2:7">
      <c r="B234" s="375">
        <v>45582</v>
      </c>
      <c r="C234" s="352">
        <v>2738.65</v>
      </c>
      <c r="D234" s="355">
        <f t="shared" si="9"/>
        <v>-1.5316853932584237E-2</v>
      </c>
      <c r="E234" s="355">
        <v>-1.5316853932584237E-2</v>
      </c>
      <c r="F234">
        <v>224</v>
      </c>
      <c r="G234" s="355">
        <f t="shared" ca="1" si="10"/>
        <v>-1.6680267589706196E-2</v>
      </c>
    </row>
    <row r="235" spans="2:7">
      <c r="B235" s="375">
        <v>45581</v>
      </c>
      <c r="C235" s="352">
        <v>2781.25</v>
      </c>
      <c r="D235" s="355">
        <f t="shared" si="9"/>
        <v>-7.1904941667050686E-5</v>
      </c>
      <c r="E235" s="355">
        <v>-7.1904941667050686E-5</v>
      </c>
      <c r="F235">
        <v>225</v>
      </c>
      <c r="G235" s="355">
        <f t="shared" ca="1" si="10"/>
        <v>1.7628714746389697E-3</v>
      </c>
    </row>
    <row r="236" spans="2:7">
      <c r="B236" s="375">
        <v>45580</v>
      </c>
      <c r="C236" s="352">
        <v>2781.45</v>
      </c>
      <c r="D236" s="355">
        <f t="shared" si="9"/>
        <v>-2.7428202646015169E-3</v>
      </c>
      <c r="E236" s="355">
        <v>-2.7428202646015169E-3</v>
      </c>
      <c r="F236">
        <v>226</v>
      </c>
      <c r="G236" s="355">
        <f t="shared" ca="1" si="10"/>
        <v>1.0557352629885542E-2</v>
      </c>
    </row>
    <row r="237" spans="2:7">
      <c r="B237" s="375">
        <v>45579</v>
      </c>
      <c r="C237" s="352">
        <v>2789.1</v>
      </c>
      <c r="D237" s="355">
        <f t="shared" si="9"/>
        <v>2.1198620293188027E-3</v>
      </c>
      <c r="E237" s="355">
        <v>2.1198620293188027E-3</v>
      </c>
      <c r="F237">
        <v>227</v>
      </c>
      <c r="G237" s="355">
        <f t="shared" ca="1" si="10"/>
        <v>-4.7616969897885542E-3</v>
      </c>
    </row>
    <row r="238" spans="2:7">
      <c r="B238" s="375">
        <v>45576</v>
      </c>
      <c r="C238" s="352">
        <v>2783.2</v>
      </c>
      <c r="D238" s="355">
        <f t="shared" si="9"/>
        <v>1.0345954187388828E-2</v>
      </c>
      <c r="E238" s="355">
        <v>1.0345954187388828E-2</v>
      </c>
      <c r="F238">
        <v>228</v>
      </c>
      <c r="G238" s="355">
        <f t="shared" ca="1" si="10"/>
        <v>3.8532032697536191E-3</v>
      </c>
    </row>
    <row r="239" spans="2:7">
      <c r="B239" s="375">
        <v>45575</v>
      </c>
      <c r="C239" s="352">
        <v>2754.7</v>
      </c>
      <c r="D239" s="355">
        <f t="shared" si="9"/>
        <v>-5.1463551165604297E-3</v>
      </c>
      <c r="E239" s="355">
        <v>-5.1463551165604297E-3</v>
      </c>
      <c r="F239">
        <v>229</v>
      </c>
      <c r="G239" s="355">
        <f t="shared" ca="1" si="10"/>
        <v>-1.6105446257646092E-3</v>
      </c>
    </row>
    <row r="240" spans="2:7">
      <c r="B240" s="375">
        <v>45574</v>
      </c>
      <c r="C240" s="352">
        <v>2768.95</v>
      </c>
      <c r="D240" s="355">
        <f t="shared" si="9"/>
        <v>-1.7684830424294154E-2</v>
      </c>
      <c r="E240" s="355">
        <v>-1.7684830424294154E-2</v>
      </c>
      <c r="F240">
        <v>230</v>
      </c>
      <c r="G240" s="355">
        <f t="shared" ca="1" si="10"/>
        <v>-2.8725655776920742E-2</v>
      </c>
    </row>
    <row r="241" spans="2:7">
      <c r="B241" s="375">
        <v>45573</v>
      </c>
      <c r="C241" s="352">
        <v>2818.8</v>
      </c>
      <c r="D241" s="355">
        <f t="shared" si="9"/>
        <v>-5.1528199336485876E-3</v>
      </c>
      <c r="E241" s="355">
        <v>-5.1528199336485876E-3</v>
      </c>
      <c r="F241">
        <v>231</v>
      </c>
      <c r="G241" s="355">
        <f t="shared" ca="1" si="10"/>
        <v>-8.7810187303160783E-3</v>
      </c>
    </row>
    <row r="242" spans="2:7">
      <c r="B242" s="375">
        <v>45572</v>
      </c>
      <c r="C242" s="352">
        <v>2833.4</v>
      </c>
      <c r="D242" s="355">
        <f t="shared" si="9"/>
        <v>-5.3883282141289719E-3</v>
      </c>
      <c r="E242" s="355">
        <v>-5.3883282141289719E-3</v>
      </c>
      <c r="F242">
        <v>232</v>
      </c>
      <c r="G242" s="355">
        <f t="shared" ca="1" si="10"/>
        <v>-4.2396472841270787E-2</v>
      </c>
    </row>
    <row r="243" spans="2:7">
      <c r="B243" s="375">
        <v>45569</v>
      </c>
      <c r="C243" s="352">
        <v>2848.75</v>
      </c>
      <c r="D243" s="355">
        <f t="shared" si="9"/>
        <v>-1.5414657749667309E-2</v>
      </c>
      <c r="E243" s="355">
        <v>-1.5414657749667309E-2</v>
      </c>
      <c r="F243">
        <v>233</v>
      </c>
      <c r="G243" s="355">
        <f t="shared" ca="1" si="10"/>
        <v>4.9804721768538967E-3</v>
      </c>
    </row>
    <row r="244" spans="2:7">
      <c r="B244" s="375">
        <v>45568</v>
      </c>
      <c r="C244" s="352">
        <v>2893.35</v>
      </c>
      <c r="D244" s="355">
        <f t="shared" si="9"/>
        <v>-1.0397605814450652E-2</v>
      </c>
      <c r="E244" s="355">
        <v>-1.0397605814450652E-2</v>
      </c>
      <c r="F244">
        <v>234</v>
      </c>
      <c r="G244" s="355">
        <f t="shared" ca="1" si="10"/>
        <v>-1.8888690669456257E-2</v>
      </c>
    </row>
    <row r="245" spans="2:7">
      <c r="B245" s="375">
        <v>45566</v>
      </c>
      <c r="C245" s="352">
        <v>2923.75</v>
      </c>
      <c r="D245" s="355">
        <f t="shared" si="9"/>
        <v>-1.1679004833857344E-2</v>
      </c>
      <c r="E245" s="355">
        <v>-1.1679004833857344E-2</v>
      </c>
      <c r="F245">
        <v>235</v>
      </c>
      <c r="G245" s="355">
        <f t="shared" ca="1" si="10"/>
        <v>-7.463543083432533E-3</v>
      </c>
    </row>
    <row r="246" spans="2:7">
      <c r="B246" s="375">
        <v>45565</v>
      </c>
      <c r="C246" s="352">
        <v>2958.3</v>
      </c>
      <c r="D246" s="355">
        <f t="shared" si="9"/>
        <v>-2.680151706700318E-3</v>
      </c>
      <c r="E246" s="355">
        <v>-2.680151706700318E-3</v>
      </c>
      <c r="F246">
        <v>236</v>
      </c>
      <c r="G246" s="355">
        <f t="shared" ca="1" si="10"/>
        <v>9.1858011412034347E-3</v>
      </c>
    </row>
    <row r="247" spans="2:7">
      <c r="B247" s="375">
        <v>45562</v>
      </c>
      <c r="C247" s="352">
        <v>2966.25</v>
      </c>
      <c r="D247" s="355">
        <f t="shared" si="9"/>
        <v>-6.6474665952245097E-3</v>
      </c>
      <c r="E247" s="355">
        <v>-6.6474665952245097E-3</v>
      </c>
      <c r="F247">
        <v>237</v>
      </c>
      <c r="G247" s="355">
        <f t="shared" ca="1" si="10"/>
        <v>2.9973045230559407E-3</v>
      </c>
    </row>
    <row r="248" spans="2:7">
      <c r="B248" s="375">
        <v>45561</v>
      </c>
      <c r="C248" s="352">
        <v>2986.1</v>
      </c>
      <c r="D248" s="355">
        <f t="shared" si="9"/>
        <v>1.259770426762071E-2</v>
      </c>
      <c r="E248" s="355">
        <v>1.259770426762071E-2</v>
      </c>
      <c r="F248">
        <v>238</v>
      </c>
      <c r="G248" s="355">
        <f t="shared" ca="1" si="10"/>
        <v>4.2601472648704569E-3</v>
      </c>
    </row>
    <row r="249" spans="2:7">
      <c r="B249" s="375">
        <v>45560</v>
      </c>
      <c r="C249" s="352">
        <v>2948.95</v>
      </c>
      <c r="D249" s="355">
        <f t="shared" si="9"/>
        <v>-5.422717798377806E-4</v>
      </c>
      <c r="E249" s="355">
        <v>-5.422717798377806E-4</v>
      </c>
      <c r="F249">
        <v>239</v>
      </c>
      <c r="G249" s="355">
        <f t="shared" ca="1" si="10"/>
        <v>-1.537269399444615E-2</v>
      </c>
    </row>
    <row r="250" spans="2:7">
      <c r="B250" s="375">
        <v>45559</v>
      </c>
      <c r="C250" s="352">
        <v>2950.55</v>
      </c>
      <c r="D250" s="355">
        <f t="shared" si="9"/>
        <v>-2.5754899209192515E-2</v>
      </c>
      <c r="E250" s="355">
        <v>-2.5754899209192515E-2</v>
      </c>
      <c r="F250">
        <v>240</v>
      </c>
      <c r="G250" s="355">
        <f t="shared" ca="1" si="10"/>
        <v>2.4160387343285634E-2</v>
      </c>
    </row>
    <row r="251" spans="2:7">
      <c r="B251" s="375">
        <v>45558</v>
      </c>
      <c r="C251" s="352">
        <v>3028.55</v>
      </c>
      <c r="D251" s="355">
        <f t="shared" si="9"/>
        <v>1.7111096184846949E-2</v>
      </c>
      <c r="E251" s="355">
        <v>1.7111096184846949E-2</v>
      </c>
      <c r="F251">
        <v>241</v>
      </c>
      <c r="G251" s="355">
        <f t="shared" ca="1" si="10"/>
        <v>-2.419165906866548E-3</v>
      </c>
    </row>
    <row r="252" spans="2:7">
      <c r="B252" s="375">
        <v>45555</v>
      </c>
      <c r="C252" s="352">
        <v>2977.6</v>
      </c>
      <c r="D252" s="355">
        <f t="shared" si="9"/>
        <v>2.2615265733665291E-2</v>
      </c>
      <c r="E252" s="355">
        <v>2.2615265733665291E-2</v>
      </c>
      <c r="F252">
        <v>242</v>
      </c>
      <c r="G252" s="355">
        <f t="shared" ca="1" si="10"/>
        <v>9.3780579020233124E-3</v>
      </c>
    </row>
    <row r="253" spans="2:7">
      <c r="B253" s="375">
        <v>45554</v>
      </c>
      <c r="C253" s="352">
        <v>2911.75</v>
      </c>
      <c r="D253" s="355">
        <f t="shared" si="9"/>
        <v>1.2483265817062814E-2</v>
      </c>
      <c r="E253" s="355">
        <v>1.2483265817062814E-2</v>
      </c>
      <c r="F253">
        <v>243</v>
      </c>
      <c r="G253" s="355">
        <f t="shared" ca="1" si="10"/>
        <v>-1.1892603677264225E-2</v>
      </c>
    </row>
    <row r="254" spans="2:7">
      <c r="B254" s="375">
        <v>45553</v>
      </c>
      <c r="C254" s="352">
        <v>2875.85</v>
      </c>
      <c r="D254" s="355">
        <f t="shared" si="9"/>
        <v>8.1781799199579224E-4</v>
      </c>
      <c r="E254" s="355">
        <v>8.1781799199579224E-4</v>
      </c>
      <c r="F254">
        <v>244</v>
      </c>
      <c r="G254" s="355">
        <f t="shared" ca="1" si="10"/>
        <v>-3.652703106235055E-2</v>
      </c>
    </row>
    <row r="255" spans="2:7">
      <c r="B255" s="375">
        <v>45552</v>
      </c>
      <c r="C255" s="352">
        <v>2873.5</v>
      </c>
      <c r="D255" s="355">
        <f t="shared" si="9"/>
        <v>2.2322207108228143E-3</v>
      </c>
      <c r="E255" s="355">
        <v>2.2322207108228143E-3</v>
      </c>
      <c r="F255">
        <v>245</v>
      </c>
      <c r="G255" s="355">
        <f t="shared" ca="1" si="10"/>
        <v>1.401945695194344E-2</v>
      </c>
    </row>
    <row r="256" spans="2:7">
      <c r="B256" s="375">
        <v>45551</v>
      </c>
      <c r="C256" s="352">
        <v>2867.1</v>
      </c>
      <c r="D256" s="355">
        <f t="shared" si="9"/>
        <v>-2.2451797678105633E-2</v>
      </c>
      <c r="E256" s="355">
        <v>-2.2451797678105633E-2</v>
      </c>
      <c r="F256">
        <v>246</v>
      </c>
      <c r="G256" s="355">
        <f t="shared" ca="1" si="10"/>
        <v>6.242340282469885E-4</v>
      </c>
    </row>
    <row r="257" spans="2:7">
      <c r="B257" s="375">
        <v>45548</v>
      </c>
      <c r="C257" s="352">
        <v>2932.95</v>
      </c>
      <c r="D257" s="355">
        <f t="shared" si="9"/>
        <v>-7.9319442565283019E-3</v>
      </c>
      <c r="E257" s="355">
        <v>-7.9319442565283019E-3</v>
      </c>
      <c r="F257">
        <v>247</v>
      </c>
      <c r="G257" s="355">
        <f t="shared" ca="1" si="10"/>
        <v>-1.087772998534051E-2</v>
      </c>
    </row>
    <row r="258" spans="2:7">
      <c r="B258" s="375">
        <v>45547</v>
      </c>
      <c r="C258" s="352">
        <v>2956.4</v>
      </c>
      <c r="D258" s="355">
        <f t="shared" si="9"/>
        <v>1.7991494929669609E-2</v>
      </c>
      <c r="E258" s="355">
        <v>1.7991494929669609E-2</v>
      </c>
      <c r="F258">
        <v>248</v>
      </c>
      <c r="G258" s="355">
        <f t="shared" ca="1" si="10"/>
        <v>-1.7391356633958233E-2</v>
      </c>
    </row>
    <row r="259" spans="2:7">
      <c r="B259" s="375">
        <v>45546</v>
      </c>
      <c r="C259" s="352">
        <v>2904.15</v>
      </c>
      <c r="D259" s="355">
        <f t="shared" si="9"/>
        <v>1.9147174498034161E-3</v>
      </c>
      <c r="E259" s="355">
        <v>1.9147174498034161E-3</v>
      </c>
      <c r="F259">
        <v>249</v>
      </c>
      <c r="G259" s="355">
        <f t="shared" ca="1" si="10"/>
        <v>4.3071089553236392E-3</v>
      </c>
    </row>
    <row r="260" spans="2:7">
      <c r="B260" s="375">
        <v>45545</v>
      </c>
      <c r="C260" s="352">
        <v>2898.6</v>
      </c>
      <c r="D260" s="355">
        <f t="shared" si="9"/>
        <v>-7.9403107673352968E-3</v>
      </c>
      <c r="E260" s="355">
        <v>-7.9403107673352968E-3</v>
      </c>
      <c r="F260">
        <v>250</v>
      </c>
      <c r="G260" s="355">
        <f t="shared" ca="1" si="10"/>
        <v>9.6042130045210089E-3</v>
      </c>
    </row>
    <row r="261" spans="2:7">
      <c r="B261" s="375">
        <v>45544</v>
      </c>
      <c r="C261" s="352">
        <v>2921.8</v>
      </c>
      <c r="D261" s="355">
        <f t="shared" si="9"/>
        <v>2.9183324820796552E-2</v>
      </c>
      <c r="E261" s="355">
        <v>2.9183324820796552E-2</v>
      </c>
      <c r="F261">
        <v>251</v>
      </c>
      <c r="G261" s="355">
        <f t="shared" ca="1" si="10"/>
        <v>-1.1648057551169395E-2</v>
      </c>
    </row>
    <row r="262" spans="2:7">
      <c r="B262" s="375">
        <v>45541</v>
      </c>
      <c r="C262" s="352">
        <v>2838.95</v>
      </c>
      <c r="D262" s="355">
        <f t="shared" si="9"/>
        <v>1.7615247758459723E-4</v>
      </c>
      <c r="E262" s="355">
        <v>1.7615247758459723E-4</v>
      </c>
      <c r="F262">
        <v>252</v>
      </c>
      <c r="G262" s="355">
        <f t="shared" ca="1" si="10"/>
        <v>1.6897637685630872E-2</v>
      </c>
    </row>
    <row r="263" spans="2:7">
      <c r="B263" s="375">
        <v>45540</v>
      </c>
      <c r="C263" s="352">
        <v>2838.45</v>
      </c>
      <c r="D263" s="355">
        <f t="shared" si="9"/>
        <v>-9.8548174219100101E-4</v>
      </c>
      <c r="E263" s="355">
        <v>-9.8548174219100101E-4</v>
      </c>
      <c r="F263">
        <v>253</v>
      </c>
      <c r="G263" s="355">
        <f t="shared" ca="1" si="10"/>
        <v>-1.8033847061388334E-2</v>
      </c>
    </row>
    <row r="264" spans="2:7">
      <c r="B264" s="375">
        <v>45539</v>
      </c>
      <c r="C264" s="352">
        <v>2841.25</v>
      </c>
      <c r="D264" s="355">
        <f t="shared" si="9"/>
        <v>1.6802061339154642E-2</v>
      </c>
      <c r="E264" s="355">
        <v>1.6802061339154642E-2</v>
      </c>
      <c r="F264">
        <v>254</v>
      </c>
      <c r="G264" s="355">
        <f t="shared" ca="1" si="10"/>
        <v>-1.2310589588906452E-2</v>
      </c>
    </row>
    <row r="265" spans="2:7">
      <c r="B265" s="375">
        <v>45538</v>
      </c>
      <c r="C265" s="352">
        <v>2794.3</v>
      </c>
      <c r="D265" s="355">
        <f t="shared" si="9"/>
        <v>1.8823613775299831E-3</v>
      </c>
      <c r="E265" s="355">
        <v>1.8823613775299831E-3</v>
      </c>
      <c r="F265">
        <v>255</v>
      </c>
      <c r="G265" s="355">
        <f t="shared" ca="1" si="10"/>
        <v>3.4479409924618246E-2</v>
      </c>
    </row>
    <row r="266" spans="2:7">
      <c r="B266" s="375">
        <v>45537</v>
      </c>
      <c r="C266" s="352">
        <v>2789.05</v>
      </c>
      <c r="D266" s="355">
        <f t="shared" si="9"/>
        <v>3.977681785457229E-3</v>
      </c>
      <c r="E266" s="355">
        <v>3.977681785457229E-3</v>
      </c>
      <c r="F266">
        <v>256</v>
      </c>
      <c r="G266" s="355">
        <f t="shared" ca="1" si="10"/>
        <v>-1.2484333126133785E-3</v>
      </c>
    </row>
    <row r="267" spans="2:7">
      <c r="B267" s="375">
        <v>45534</v>
      </c>
      <c r="C267" s="352">
        <v>2778</v>
      </c>
      <c r="D267" s="355">
        <f t="shared" si="9"/>
        <v>-2.6029979355533615E-3</v>
      </c>
      <c r="E267" s="355">
        <v>-2.6029979355533615E-3</v>
      </c>
      <c r="F267">
        <v>257</v>
      </c>
      <c r="G267" s="355">
        <f t="shared" ca="1" si="10"/>
        <v>4.1252212999456868E-2</v>
      </c>
    </row>
    <row r="268" spans="2:7">
      <c r="B268" s="375">
        <v>45533</v>
      </c>
      <c r="C268" s="352">
        <v>2785.25</v>
      </c>
      <c r="D268" s="355">
        <f t="shared" ref="D268:D331" si="11">(C268-C269)/C269</f>
        <v>7.5605476875215119E-3</v>
      </c>
      <c r="E268" s="355">
        <v>7.5605476875215119E-3</v>
      </c>
      <c r="F268">
        <v>258</v>
      </c>
      <c r="G268" s="355">
        <f t="shared" ref="G268:G331" ca="1" si="12">_xlfn.NORM.INV(RAND(),$M$13,$M$14)</f>
        <v>-9.2158786608240659E-3</v>
      </c>
    </row>
    <row r="269" spans="2:7">
      <c r="B269" s="375">
        <v>45532</v>
      </c>
      <c r="C269" s="352">
        <v>2764.35</v>
      </c>
      <c r="D269" s="355">
        <f t="shared" si="11"/>
        <v>-9.2160902092601167E-4</v>
      </c>
      <c r="E269" s="355">
        <v>-9.2160902092601167E-4</v>
      </c>
      <c r="F269">
        <v>259</v>
      </c>
      <c r="G269" s="355">
        <f t="shared" ca="1" si="12"/>
        <v>1.3505669388867957E-2</v>
      </c>
    </row>
    <row r="270" spans="2:7">
      <c r="B270" s="375">
        <v>45531</v>
      </c>
      <c r="C270" s="352">
        <v>2766.9</v>
      </c>
      <c r="D270" s="355">
        <f t="shared" si="11"/>
        <v>-1.9229746734487709E-2</v>
      </c>
      <c r="E270" s="355">
        <v>-1.9229746734487709E-2</v>
      </c>
      <c r="F270">
        <v>260</v>
      </c>
      <c r="G270" s="355">
        <f t="shared" ca="1" si="12"/>
        <v>2.4323670115629518E-2</v>
      </c>
    </row>
    <row r="271" spans="2:7">
      <c r="B271" s="375">
        <v>45530</v>
      </c>
      <c r="C271" s="352">
        <v>2821.15</v>
      </c>
      <c r="D271" s="355">
        <f t="shared" si="11"/>
        <v>1.9711606762324841E-3</v>
      </c>
      <c r="E271" s="355">
        <v>1.9711606762324841E-3</v>
      </c>
      <c r="F271">
        <v>261</v>
      </c>
      <c r="G271" s="355">
        <f t="shared" ca="1" si="12"/>
        <v>-9.0596562609698908E-3</v>
      </c>
    </row>
    <row r="272" spans="2:7">
      <c r="B272" s="375">
        <v>45527</v>
      </c>
      <c r="C272" s="352">
        <v>2815.6</v>
      </c>
      <c r="D272" s="355">
        <f t="shared" si="11"/>
        <v>8.1638498997420959E-3</v>
      </c>
      <c r="E272" s="355">
        <v>8.1638498997420959E-3</v>
      </c>
      <c r="F272">
        <v>262</v>
      </c>
      <c r="G272" s="355">
        <f t="shared" ca="1" si="12"/>
        <v>1.1055344565606987E-2</v>
      </c>
    </row>
    <row r="273" spans="2:7">
      <c r="B273" s="375">
        <v>45526</v>
      </c>
      <c r="C273" s="352">
        <v>2792.8</v>
      </c>
      <c r="D273" s="355">
        <f t="shared" si="11"/>
        <v>5.7323015190612059E-4</v>
      </c>
      <c r="E273" s="355">
        <v>5.7323015190612059E-4</v>
      </c>
      <c r="F273">
        <v>263</v>
      </c>
      <c r="G273" s="355">
        <f t="shared" ca="1" si="12"/>
        <v>1.0739207022241164E-4</v>
      </c>
    </row>
    <row r="274" spans="2:7">
      <c r="B274" s="375">
        <v>45525</v>
      </c>
      <c r="C274" s="352">
        <v>2791.2</v>
      </c>
      <c r="D274" s="355">
        <f t="shared" si="11"/>
        <v>1.4594427582195755E-2</v>
      </c>
      <c r="E274" s="355">
        <v>1.4594427582195755E-2</v>
      </c>
      <c r="F274">
        <v>264</v>
      </c>
      <c r="G274" s="355">
        <f t="shared" ca="1" si="12"/>
        <v>2.1535404605725707E-2</v>
      </c>
    </row>
    <row r="275" spans="2:7">
      <c r="B275" s="375">
        <v>45524</v>
      </c>
      <c r="C275" s="352">
        <v>2751.05</v>
      </c>
      <c r="D275" s="355">
        <f t="shared" si="11"/>
        <v>3.0993053909682592E-3</v>
      </c>
      <c r="E275" s="355">
        <v>3.0993053909682592E-3</v>
      </c>
      <c r="F275">
        <v>265</v>
      </c>
      <c r="G275" s="355">
        <f t="shared" ca="1" si="12"/>
        <v>-2.3791022306270195E-2</v>
      </c>
    </row>
    <row r="276" spans="2:7">
      <c r="B276" s="375">
        <v>45523</v>
      </c>
      <c r="C276" s="352">
        <v>2742.55</v>
      </c>
      <c r="D276" s="355">
        <f t="shared" si="11"/>
        <v>-2.074047120895049E-3</v>
      </c>
      <c r="E276" s="355">
        <v>-2.074047120895049E-3</v>
      </c>
      <c r="F276">
        <v>266</v>
      </c>
      <c r="G276" s="355">
        <f t="shared" ca="1" si="12"/>
        <v>-1.1951436829384977E-2</v>
      </c>
    </row>
    <row r="277" spans="2:7">
      <c r="B277" s="375">
        <v>45520</v>
      </c>
      <c r="C277" s="352">
        <v>2748.25</v>
      </c>
      <c r="D277" s="355">
        <f t="shared" si="11"/>
        <v>9.6250987307359582E-3</v>
      </c>
      <c r="E277" s="355">
        <v>9.6250987307359582E-3</v>
      </c>
      <c r="F277">
        <v>267</v>
      </c>
      <c r="G277" s="355">
        <f t="shared" ca="1" si="12"/>
        <v>-5.5845666784383796E-2</v>
      </c>
    </row>
    <row r="278" spans="2:7">
      <c r="B278" s="375">
        <v>45518</v>
      </c>
      <c r="C278" s="352">
        <v>2722.05</v>
      </c>
      <c r="D278" s="355">
        <f t="shared" si="11"/>
        <v>-7.0584372948128363E-3</v>
      </c>
      <c r="E278" s="355">
        <v>-7.0584372948128363E-3</v>
      </c>
      <c r="F278">
        <v>268</v>
      </c>
      <c r="G278" s="355">
        <f t="shared" ca="1" si="12"/>
        <v>1.5779077255893521E-2</v>
      </c>
    </row>
    <row r="279" spans="2:7">
      <c r="B279" s="375">
        <v>45517</v>
      </c>
      <c r="C279" s="352">
        <v>2741.4</v>
      </c>
      <c r="D279" s="355">
        <f t="shared" si="11"/>
        <v>-2.6558009240730991E-3</v>
      </c>
      <c r="E279" s="355">
        <v>-2.6558009240730991E-3</v>
      </c>
      <c r="F279">
        <v>269</v>
      </c>
      <c r="G279" s="355">
        <f t="shared" ca="1" si="12"/>
        <v>-1.0535118467943048E-2</v>
      </c>
    </row>
    <row r="280" spans="2:7">
      <c r="B280" s="375">
        <v>45516</v>
      </c>
      <c r="C280" s="352">
        <v>2748.7</v>
      </c>
      <c r="D280" s="355">
        <f t="shared" si="11"/>
        <v>5.4601048340128134E-4</v>
      </c>
      <c r="E280" s="355">
        <v>5.4601048340128134E-4</v>
      </c>
      <c r="F280">
        <v>270</v>
      </c>
      <c r="G280" s="355">
        <f t="shared" ca="1" si="12"/>
        <v>2.1490499082297788E-3</v>
      </c>
    </row>
    <row r="281" spans="2:7">
      <c r="B281" s="375">
        <v>45513</v>
      </c>
      <c r="C281" s="352">
        <v>2747.2</v>
      </c>
      <c r="D281" s="355">
        <f t="shared" si="11"/>
        <v>5.1222010829796577E-3</v>
      </c>
      <c r="E281" s="355">
        <v>5.1222010829796577E-3</v>
      </c>
      <c r="F281">
        <v>271</v>
      </c>
      <c r="G281" s="355">
        <f t="shared" ca="1" si="12"/>
        <v>2.0454252963343827E-2</v>
      </c>
    </row>
    <row r="282" spans="2:7">
      <c r="B282" s="375">
        <v>45512</v>
      </c>
      <c r="C282" s="352">
        <v>2733.2</v>
      </c>
      <c r="D282" s="355">
        <f t="shared" si="11"/>
        <v>-3.9540095843735952E-3</v>
      </c>
      <c r="E282" s="355">
        <v>-3.9540095843735952E-3</v>
      </c>
      <c r="F282">
        <v>272</v>
      </c>
      <c r="G282" s="355">
        <f t="shared" ca="1" si="12"/>
        <v>-5.4914491981481227E-3</v>
      </c>
    </row>
    <row r="283" spans="2:7">
      <c r="B283" s="375">
        <v>45511</v>
      </c>
      <c r="C283" s="352">
        <v>2744.05</v>
      </c>
      <c r="D283" s="355">
        <f t="shared" si="11"/>
        <v>-2.1817785131179432E-3</v>
      </c>
      <c r="E283" s="355">
        <v>-2.1817785131179432E-3</v>
      </c>
      <c r="F283">
        <v>273</v>
      </c>
      <c r="G283" s="355">
        <f t="shared" ca="1" si="12"/>
        <v>-4.7469258465553405E-3</v>
      </c>
    </row>
    <row r="284" spans="2:7">
      <c r="B284" s="375">
        <v>45510</v>
      </c>
      <c r="C284" s="352">
        <v>2750.05</v>
      </c>
      <c r="D284" s="355">
        <f t="shared" si="11"/>
        <v>1.2574100666445778E-2</v>
      </c>
      <c r="E284" s="355">
        <v>1.2574100666445778E-2</v>
      </c>
      <c r="F284">
        <v>274</v>
      </c>
      <c r="G284" s="355">
        <f t="shared" ca="1" si="12"/>
        <v>1.0304692062555951E-2</v>
      </c>
    </row>
    <row r="285" spans="2:7">
      <c r="B285" s="375">
        <v>45509</v>
      </c>
      <c r="C285" s="352">
        <v>2715.9</v>
      </c>
      <c r="D285" s="355">
        <f t="shared" si="11"/>
        <v>8.6720766559580716E-3</v>
      </c>
      <c r="E285" s="355">
        <v>8.6720766559580716E-3</v>
      </c>
      <c r="F285">
        <v>275</v>
      </c>
      <c r="G285" s="355">
        <f t="shared" ca="1" si="12"/>
        <v>2.8704594298891656E-3</v>
      </c>
    </row>
    <row r="286" spans="2:7">
      <c r="B286" s="375">
        <v>45506</v>
      </c>
      <c r="C286" s="352">
        <v>2692.55</v>
      </c>
      <c r="D286" s="355">
        <f t="shared" si="11"/>
        <v>-8.4697390952109142E-3</v>
      </c>
      <c r="E286" s="355">
        <v>-8.4697390952109142E-3</v>
      </c>
      <c r="F286">
        <v>276</v>
      </c>
      <c r="G286" s="355">
        <f t="shared" ca="1" si="12"/>
        <v>-1.8979255516927373E-2</v>
      </c>
    </row>
    <row r="287" spans="2:7">
      <c r="B287" s="375">
        <v>45505</v>
      </c>
      <c r="C287" s="352">
        <v>2715.55</v>
      </c>
      <c r="D287" s="355">
        <f t="shared" si="11"/>
        <v>3.6590098497588713E-3</v>
      </c>
      <c r="E287" s="355">
        <v>3.6590098497588713E-3</v>
      </c>
      <c r="F287">
        <v>277</v>
      </c>
      <c r="G287" s="355">
        <f t="shared" ca="1" si="12"/>
        <v>-2.2243812069299779E-2</v>
      </c>
    </row>
    <row r="288" spans="2:7">
      <c r="B288" s="375">
        <v>45504</v>
      </c>
      <c r="C288" s="352">
        <v>2705.65</v>
      </c>
      <c r="D288" s="355">
        <f t="shared" si="11"/>
        <v>5.2946421936538599E-3</v>
      </c>
      <c r="E288" s="355">
        <v>5.2946421936538599E-3</v>
      </c>
      <c r="F288">
        <v>278</v>
      </c>
      <c r="G288" s="355">
        <f t="shared" ca="1" si="12"/>
        <v>8.2617980015608286E-3</v>
      </c>
    </row>
    <row r="289" spans="2:7">
      <c r="B289" s="375">
        <v>45503</v>
      </c>
      <c r="C289" s="352">
        <v>2691.4</v>
      </c>
      <c r="D289" s="355">
        <f t="shared" si="11"/>
        <v>-7.4494763239415177E-3</v>
      </c>
      <c r="E289" s="355">
        <v>-7.4494763239415177E-3</v>
      </c>
      <c r="F289">
        <v>279</v>
      </c>
      <c r="G289" s="355">
        <f t="shared" ca="1" si="12"/>
        <v>3.7614709074618481E-2</v>
      </c>
    </row>
    <row r="290" spans="2:7">
      <c r="B290" s="375">
        <v>45502</v>
      </c>
      <c r="C290" s="352">
        <v>2711.6</v>
      </c>
      <c r="D290" s="355">
        <f t="shared" si="11"/>
        <v>2.0287342542547247E-4</v>
      </c>
      <c r="E290" s="355">
        <v>2.0287342542547247E-4</v>
      </c>
      <c r="F290">
        <v>280</v>
      </c>
      <c r="G290" s="355">
        <f t="shared" ca="1" si="12"/>
        <v>4.280266942590598E-3</v>
      </c>
    </row>
    <row r="291" spans="2:7">
      <c r="B291" s="375">
        <v>45499</v>
      </c>
      <c r="C291" s="352">
        <v>2711.05</v>
      </c>
      <c r="D291" s="355">
        <f t="shared" si="11"/>
        <v>1.4221335697400873E-3</v>
      </c>
      <c r="E291" s="355">
        <v>1.4221335697400873E-3</v>
      </c>
      <c r="F291">
        <v>281</v>
      </c>
      <c r="G291" s="355">
        <f t="shared" ca="1" si="12"/>
        <v>-1.0147596117834255E-2</v>
      </c>
    </row>
    <row r="292" spans="2:7">
      <c r="B292" s="375">
        <v>45498</v>
      </c>
      <c r="C292" s="352">
        <v>2707.2</v>
      </c>
      <c r="D292" s="355">
        <f t="shared" si="11"/>
        <v>-3.6252553320698416E-3</v>
      </c>
      <c r="E292" s="355">
        <v>-3.6252553320698416E-3</v>
      </c>
      <c r="F292">
        <v>282</v>
      </c>
      <c r="G292" s="355">
        <f t="shared" ca="1" si="12"/>
        <v>1.1914933772982552E-3</v>
      </c>
    </row>
    <row r="293" spans="2:7">
      <c r="B293" s="375">
        <v>45497</v>
      </c>
      <c r="C293" s="352">
        <v>2717.05</v>
      </c>
      <c r="D293" s="355">
        <f t="shared" si="11"/>
        <v>-1.7821316897717109E-2</v>
      </c>
      <c r="E293" s="355">
        <v>-1.7821316897717109E-2</v>
      </c>
      <c r="F293">
        <v>283</v>
      </c>
      <c r="G293" s="355">
        <f t="shared" ca="1" si="12"/>
        <v>6.1958237653974074E-3</v>
      </c>
    </row>
    <row r="294" spans="2:7">
      <c r="B294" s="375">
        <v>45496</v>
      </c>
      <c r="C294" s="352">
        <v>2766.35</v>
      </c>
      <c r="D294" s="355">
        <f t="shared" si="11"/>
        <v>1.1351588491207446E-2</v>
      </c>
      <c r="E294" s="355">
        <v>1.1351588491207446E-2</v>
      </c>
      <c r="F294">
        <v>284</v>
      </c>
      <c r="G294" s="355">
        <f t="shared" ca="1" si="12"/>
        <v>-1.2558599196812764E-2</v>
      </c>
    </row>
    <row r="295" spans="2:7">
      <c r="B295" s="375">
        <v>45495</v>
      </c>
      <c r="C295" s="352">
        <v>2735.3</v>
      </c>
      <c r="D295" s="355">
        <f t="shared" si="11"/>
        <v>3.0436376971031101E-3</v>
      </c>
      <c r="E295" s="355">
        <v>3.0436376971031101E-3</v>
      </c>
      <c r="F295">
        <v>285</v>
      </c>
      <c r="G295" s="355">
        <f t="shared" ca="1" si="12"/>
        <v>3.2461918371990495E-3</v>
      </c>
    </row>
    <row r="296" spans="2:7">
      <c r="B296" s="375">
        <v>45492</v>
      </c>
      <c r="C296" s="352">
        <v>2727</v>
      </c>
      <c r="D296" s="355">
        <f t="shared" si="11"/>
        <v>-4.1630148992112511E-3</v>
      </c>
      <c r="E296" s="355">
        <v>-4.1630148992112511E-3</v>
      </c>
      <c r="F296">
        <v>286</v>
      </c>
      <c r="G296" s="355">
        <f t="shared" ca="1" si="12"/>
        <v>-2.0956218864232903E-2</v>
      </c>
    </row>
    <row r="297" spans="2:7">
      <c r="B297" s="375">
        <v>45491</v>
      </c>
      <c r="C297" s="352">
        <v>2738.4</v>
      </c>
      <c r="D297" s="355">
        <f t="shared" si="11"/>
        <v>1.8579478881883715E-2</v>
      </c>
      <c r="E297" s="355">
        <v>1.8579478881883715E-2</v>
      </c>
      <c r="F297">
        <v>287</v>
      </c>
      <c r="G297" s="355">
        <f t="shared" ca="1" si="12"/>
        <v>7.4628701200432886E-3</v>
      </c>
    </row>
    <row r="298" spans="2:7">
      <c r="B298" s="375">
        <v>45489</v>
      </c>
      <c r="C298" s="352">
        <v>2688.45</v>
      </c>
      <c r="D298" s="355">
        <f t="shared" si="11"/>
        <v>2.600847231233051E-2</v>
      </c>
      <c r="E298" s="355">
        <v>2.600847231233051E-2</v>
      </c>
      <c r="F298">
        <v>288</v>
      </c>
      <c r="G298" s="355">
        <f t="shared" ca="1" si="12"/>
        <v>-1.7235932841400362E-2</v>
      </c>
    </row>
    <row r="299" spans="2:7">
      <c r="B299" s="375">
        <v>45488</v>
      </c>
      <c r="C299" s="352">
        <v>2620.3000000000002</v>
      </c>
      <c r="D299" s="355">
        <f t="shared" si="11"/>
        <v>-7.4363619029452492E-4</v>
      </c>
      <c r="E299" s="355">
        <v>-7.4363619029452492E-4</v>
      </c>
      <c r="F299">
        <v>289</v>
      </c>
      <c r="G299" s="355">
        <f t="shared" ca="1" si="12"/>
        <v>-9.6657580374411474E-3</v>
      </c>
    </row>
    <row r="300" spans="2:7">
      <c r="B300" s="375">
        <v>45485</v>
      </c>
      <c r="C300" s="352">
        <v>2622.25</v>
      </c>
      <c r="D300" s="355">
        <f t="shared" si="11"/>
        <v>5.1363627652030938E-3</v>
      </c>
      <c r="E300" s="355">
        <v>5.1363627652030938E-3</v>
      </c>
      <c r="F300">
        <v>290</v>
      </c>
      <c r="G300" s="355">
        <f t="shared" ca="1" si="12"/>
        <v>1.2447251673481582E-2</v>
      </c>
    </row>
    <row r="301" spans="2:7">
      <c r="B301" s="375">
        <v>45484</v>
      </c>
      <c r="C301" s="352">
        <v>2608.85</v>
      </c>
      <c r="D301" s="355">
        <f t="shared" si="11"/>
        <v>-6.129211438640499E-4</v>
      </c>
      <c r="E301" s="355">
        <v>-6.129211438640499E-4</v>
      </c>
      <c r="F301">
        <v>291</v>
      </c>
      <c r="G301" s="355">
        <f t="shared" ca="1" si="12"/>
        <v>-1.0142149243410923E-2</v>
      </c>
    </row>
    <row r="302" spans="2:7">
      <c r="B302" s="375">
        <v>45483</v>
      </c>
      <c r="C302" s="352">
        <v>2610.4499999999998</v>
      </c>
      <c r="D302" s="355">
        <f t="shared" si="11"/>
        <v>7.8373839352932177E-3</v>
      </c>
      <c r="E302" s="355">
        <v>7.8373839352932177E-3</v>
      </c>
      <c r="F302">
        <v>292</v>
      </c>
      <c r="G302" s="355">
        <f t="shared" ca="1" si="12"/>
        <v>9.6541783147533131E-3</v>
      </c>
    </row>
    <row r="303" spans="2:7">
      <c r="B303" s="375">
        <v>45482</v>
      </c>
      <c r="C303" s="352">
        <v>2590.15</v>
      </c>
      <c r="D303" s="355">
        <f t="shared" si="11"/>
        <v>1.1595771408692962E-3</v>
      </c>
      <c r="E303" s="355">
        <v>1.1595771408692962E-3</v>
      </c>
      <c r="F303">
        <v>293</v>
      </c>
      <c r="G303" s="355">
        <f t="shared" ca="1" si="12"/>
        <v>-3.8681902917636214E-2</v>
      </c>
    </row>
    <row r="304" spans="2:7">
      <c r="B304" s="375">
        <v>45481</v>
      </c>
      <c r="C304" s="352">
        <v>2587.15</v>
      </c>
      <c r="D304" s="355">
        <f t="shared" si="11"/>
        <v>1.576364350215944E-2</v>
      </c>
      <c r="E304" s="355">
        <v>1.576364350215944E-2</v>
      </c>
      <c r="F304">
        <v>294</v>
      </c>
      <c r="G304" s="355">
        <f t="shared" ca="1" si="12"/>
        <v>3.4451026764960396E-2</v>
      </c>
    </row>
    <row r="305" spans="2:7">
      <c r="B305" s="375">
        <v>45478</v>
      </c>
      <c r="C305" s="352">
        <v>2547</v>
      </c>
      <c r="D305" s="355">
        <f t="shared" si="11"/>
        <v>2.0453134077205146E-2</v>
      </c>
      <c r="E305" s="355">
        <v>2.0453134077205146E-2</v>
      </c>
      <c r="F305">
        <v>295</v>
      </c>
      <c r="G305" s="355">
        <f t="shared" ca="1" si="12"/>
        <v>3.0752239338751697E-2</v>
      </c>
    </row>
    <row r="306" spans="2:7">
      <c r="B306" s="375">
        <v>45477</v>
      </c>
      <c r="C306" s="352">
        <v>2495.9499999999998</v>
      </c>
      <c r="D306" s="355">
        <f t="shared" si="11"/>
        <v>-5.7362519170633943E-3</v>
      </c>
      <c r="E306" s="355">
        <v>-5.7362519170633943E-3</v>
      </c>
      <c r="F306">
        <v>296</v>
      </c>
      <c r="G306" s="355">
        <f t="shared" ca="1" si="12"/>
        <v>1.3146231044782155E-2</v>
      </c>
    </row>
    <row r="307" spans="2:7">
      <c r="B307" s="375">
        <v>45476</v>
      </c>
      <c r="C307" s="352">
        <v>2510.35</v>
      </c>
      <c r="D307" s="355">
        <f t="shared" si="11"/>
        <v>1.0140232983924437E-2</v>
      </c>
      <c r="E307" s="355">
        <v>1.0140232983924437E-2</v>
      </c>
      <c r="F307">
        <v>297</v>
      </c>
      <c r="G307" s="355">
        <f t="shared" ca="1" si="12"/>
        <v>-8.9271358922512582E-3</v>
      </c>
    </row>
    <row r="308" spans="2:7">
      <c r="B308" s="375">
        <v>45475</v>
      </c>
      <c r="C308" s="352">
        <v>2485.15</v>
      </c>
      <c r="D308" s="355">
        <f t="shared" si="11"/>
        <v>-7.963753941958333E-3</v>
      </c>
      <c r="E308" s="355">
        <v>-7.963753941958333E-3</v>
      </c>
      <c r="F308">
        <v>298</v>
      </c>
      <c r="G308" s="355">
        <f t="shared" ca="1" si="12"/>
        <v>2.748910038496875E-2</v>
      </c>
    </row>
    <row r="309" spans="2:7">
      <c r="B309" s="375">
        <v>45474</v>
      </c>
      <c r="C309" s="352">
        <v>2505.1</v>
      </c>
      <c r="D309" s="355">
        <f t="shared" si="11"/>
        <v>1.2959705626655233E-2</v>
      </c>
      <c r="E309" s="355">
        <v>1.2959705626655233E-2</v>
      </c>
      <c r="F309">
        <v>299</v>
      </c>
      <c r="G309" s="355">
        <f t="shared" ca="1" si="12"/>
        <v>-1.9082952750924281E-2</v>
      </c>
    </row>
    <row r="310" spans="2:7">
      <c r="B310" s="375">
        <v>45471</v>
      </c>
      <c r="C310" s="352">
        <v>2473.0500000000002</v>
      </c>
      <c r="D310" s="355">
        <f t="shared" si="11"/>
        <v>4.4270251609366167E-3</v>
      </c>
      <c r="E310" s="355">
        <v>4.4270251609366167E-3</v>
      </c>
      <c r="F310">
        <v>300</v>
      </c>
      <c r="G310" s="355">
        <f t="shared" ca="1" si="12"/>
        <v>3.6114843865697483E-4</v>
      </c>
    </row>
    <row r="311" spans="2:7">
      <c r="B311" s="375">
        <v>45470</v>
      </c>
      <c r="C311" s="352">
        <v>2462.15</v>
      </c>
      <c r="D311" s="355">
        <f t="shared" si="11"/>
        <v>6.7672554792280763E-3</v>
      </c>
      <c r="E311" s="355">
        <v>6.7672554792280763E-3</v>
      </c>
      <c r="F311">
        <v>301</v>
      </c>
      <c r="G311" s="355">
        <f t="shared" ca="1" si="12"/>
        <v>2.4682536350632403E-2</v>
      </c>
    </row>
    <row r="312" spans="2:7">
      <c r="B312" s="375">
        <v>45469</v>
      </c>
      <c r="C312" s="352">
        <v>2445.6</v>
      </c>
      <c r="D312" s="355">
        <f t="shared" si="11"/>
        <v>5.509415344132922E-3</v>
      </c>
      <c r="E312" s="355">
        <v>5.509415344132922E-3</v>
      </c>
      <c r="F312">
        <v>302</v>
      </c>
      <c r="G312" s="355">
        <f t="shared" ca="1" si="12"/>
        <v>-8.2262530407862054E-3</v>
      </c>
    </row>
    <row r="313" spans="2:7">
      <c r="B313" s="375">
        <v>45468</v>
      </c>
      <c r="C313" s="352">
        <v>2432.1999999999998</v>
      </c>
      <c r="D313" s="355">
        <f t="shared" si="11"/>
        <v>-4.0946687412988288E-3</v>
      </c>
      <c r="E313" s="355">
        <v>-4.0946687412988288E-3</v>
      </c>
      <c r="F313">
        <v>303</v>
      </c>
      <c r="G313" s="355">
        <f t="shared" ca="1" si="12"/>
        <v>5.6080972836355181E-3</v>
      </c>
    </row>
    <row r="314" spans="2:7">
      <c r="B314" s="375">
        <v>45467</v>
      </c>
      <c r="C314" s="352">
        <v>2442.1999999999998</v>
      </c>
      <c r="D314" s="355">
        <f t="shared" si="11"/>
        <v>3.6865604391088196E-4</v>
      </c>
      <c r="E314" s="355">
        <v>3.6865604391088196E-4</v>
      </c>
      <c r="F314">
        <v>304</v>
      </c>
      <c r="G314" s="355">
        <f t="shared" ca="1" si="12"/>
        <v>3.1306847310073466E-2</v>
      </c>
    </row>
    <row r="315" spans="2:7">
      <c r="B315" s="375">
        <v>45464</v>
      </c>
      <c r="C315" s="352">
        <v>2441.3000000000002</v>
      </c>
      <c r="D315" s="355">
        <f t="shared" si="11"/>
        <v>-1.6477318507775215E-2</v>
      </c>
      <c r="E315" s="355">
        <v>-1.6477318507775215E-2</v>
      </c>
      <c r="F315">
        <v>305</v>
      </c>
      <c r="G315" s="355">
        <f t="shared" ca="1" si="12"/>
        <v>-1.2087636604358926E-2</v>
      </c>
    </row>
    <row r="316" spans="2:7">
      <c r="B316" s="375">
        <v>45463</v>
      </c>
      <c r="C316" s="352">
        <v>2482.1999999999998</v>
      </c>
      <c r="D316" s="355">
        <f t="shared" si="11"/>
        <v>1.0256410256410182E-2</v>
      </c>
      <c r="E316" s="355">
        <v>1.0256410256410182E-2</v>
      </c>
      <c r="F316">
        <v>306</v>
      </c>
      <c r="G316" s="355">
        <f t="shared" ca="1" si="12"/>
        <v>2.3365260526139593E-2</v>
      </c>
    </row>
    <row r="317" spans="2:7">
      <c r="B317" s="375">
        <v>45462</v>
      </c>
      <c r="C317" s="352">
        <v>2457</v>
      </c>
      <c r="D317" s="355">
        <f t="shared" si="11"/>
        <v>-1.1764705882352941E-2</v>
      </c>
      <c r="E317" s="355">
        <v>-1.1764705882352941E-2</v>
      </c>
      <c r="F317">
        <v>307</v>
      </c>
      <c r="G317" s="355">
        <f t="shared" ca="1" si="12"/>
        <v>-3.1121862935646449E-2</v>
      </c>
    </row>
    <row r="318" spans="2:7">
      <c r="B318" s="375">
        <v>45461</v>
      </c>
      <c r="C318" s="352">
        <v>2486.25</v>
      </c>
      <c r="D318" s="355">
        <f t="shared" si="11"/>
        <v>2.6212319790301442E-3</v>
      </c>
      <c r="E318" s="355">
        <v>2.6212319790301442E-3</v>
      </c>
      <c r="F318">
        <v>308</v>
      </c>
      <c r="G318" s="355">
        <f t="shared" ca="1" si="12"/>
        <v>2.4613145605606309E-3</v>
      </c>
    </row>
    <row r="319" spans="2:7">
      <c r="B319" s="375">
        <v>45457</v>
      </c>
      <c r="C319" s="352">
        <v>2479.75</v>
      </c>
      <c r="D319" s="355">
        <f t="shared" si="11"/>
        <v>-3.0755005226341123E-3</v>
      </c>
      <c r="E319" s="355">
        <v>-3.0755005226341123E-3</v>
      </c>
      <c r="F319">
        <v>309</v>
      </c>
      <c r="G319" s="355">
        <f t="shared" ca="1" si="12"/>
        <v>3.7814360230936664E-2</v>
      </c>
    </row>
    <row r="320" spans="2:7">
      <c r="B320" s="375">
        <v>45456</v>
      </c>
      <c r="C320" s="352">
        <v>2487.4</v>
      </c>
      <c r="D320" s="355">
        <f t="shared" si="11"/>
        <v>-1.6332502867085749E-2</v>
      </c>
      <c r="E320" s="355">
        <v>-1.6332502867085749E-2</v>
      </c>
      <c r="F320">
        <v>310</v>
      </c>
      <c r="G320" s="355">
        <f t="shared" ca="1" si="12"/>
        <v>-3.4351138990539196E-2</v>
      </c>
    </row>
    <row r="321" spans="2:7">
      <c r="B321" s="375">
        <v>45455</v>
      </c>
      <c r="C321" s="352">
        <v>2528.6999999999998</v>
      </c>
      <c r="D321" s="355">
        <f t="shared" si="11"/>
        <v>-1.081620278913298E-2</v>
      </c>
      <c r="E321" s="355">
        <v>-1.081620278913298E-2</v>
      </c>
      <c r="F321">
        <v>311</v>
      </c>
      <c r="G321" s="355">
        <f t="shared" ca="1" si="12"/>
        <v>-1.1634628885175618E-2</v>
      </c>
    </row>
    <row r="322" spans="2:7">
      <c r="B322" s="375">
        <v>45454</v>
      </c>
      <c r="C322" s="352">
        <v>2556.35</v>
      </c>
      <c r="D322" s="355">
        <f t="shared" si="11"/>
        <v>-3.508293215350732E-3</v>
      </c>
      <c r="E322" s="355">
        <v>-3.508293215350732E-3</v>
      </c>
      <c r="F322">
        <v>312</v>
      </c>
      <c r="G322" s="355">
        <f t="shared" ca="1" si="12"/>
        <v>7.8131300390805285E-3</v>
      </c>
    </row>
    <row r="323" spans="2:7">
      <c r="B323" s="375">
        <v>45453</v>
      </c>
      <c r="C323" s="352">
        <v>2565.35</v>
      </c>
      <c r="D323" s="355">
        <f t="shared" si="11"/>
        <v>-4.8296997439678298E-3</v>
      </c>
      <c r="E323" s="355">
        <v>-4.8296997439678298E-3</v>
      </c>
      <c r="F323">
        <v>313</v>
      </c>
      <c r="G323" s="355">
        <f t="shared" ca="1" si="12"/>
        <v>-1.6065700897934694E-2</v>
      </c>
    </row>
    <row r="324" spans="2:7">
      <c r="B324" s="375">
        <v>45450</v>
      </c>
      <c r="C324" s="352">
        <v>2577.8000000000002</v>
      </c>
      <c r="D324" s="355">
        <f t="shared" si="11"/>
        <v>1.1060558518983478E-2</v>
      </c>
      <c r="E324" s="355">
        <v>1.1060558518983478E-2</v>
      </c>
      <c r="F324">
        <v>314</v>
      </c>
      <c r="G324" s="355">
        <f t="shared" ca="1" si="12"/>
        <v>-1.4746887324039233E-2</v>
      </c>
    </row>
    <row r="325" spans="2:7">
      <c r="B325" s="375">
        <v>45449</v>
      </c>
      <c r="C325" s="352">
        <v>2549.6</v>
      </c>
      <c r="D325" s="355">
        <f t="shared" si="11"/>
        <v>-2.0420708865622934E-2</v>
      </c>
      <c r="E325" s="355">
        <v>-2.0420708865622934E-2</v>
      </c>
      <c r="F325">
        <v>315</v>
      </c>
      <c r="G325" s="355">
        <f t="shared" ca="1" si="12"/>
        <v>1.8886725332304049E-2</v>
      </c>
    </row>
    <row r="326" spans="2:7">
      <c r="B326" s="375">
        <v>45448</v>
      </c>
      <c r="C326" s="352">
        <v>2602.75</v>
      </c>
      <c r="D326" s="355">
        <f t="shared" si="11"/>
        <v>4.264311180547202E-2</v>
      </c>
      <c r="E326" s="355">
        <v>4.264311180547202E-2</v>
      </c>
      <c r="F326">
        <v>316</v>
      </c>
      <c r="G326" s="355">
        <f t="shared" ca="1" si="12"/>
        <v>-4.7343918885971023E-3</v>
      </c>
    </row>
    <row r="327" spans="2:7">
      <c r="B327" s="375">
        <v>45447</v>
      </c>
      <c r="C327" s="352">
        <v>2496.3000000000002</v>
      </c>
      <c r="D327" s="355">
        <f t="shared" si="11"/>
        <v>5.959505921303964E-2</v>
      </c>
      <c r="E327" s="355">
        <v>5.959505921303964E-2</v>
      </c>
      <c r="F327">
        <v>317</v>
      </c>
      <c r="G327" s="355">
        <f t="shared" ca="1" si="12"/>
        <v>-1.8569683217092643E-3</v>
      </c>
    </row>
    <row r="328" spans="2:7">
      <c r="B328" s="375">
        <v>45446</v>
      </c>
      <c r="C328" s="352">
        <v>2355.9</v>
      </c>
      <c r="D328" s="355">
        <f t="shared" si="11"/>
        <v>1.1528305532298536E-2</v>
      </c>
      <c r="E328" s="355">
        <v>1.1528305532298536E-2</v>
      </c>
      <c r="F328">
        <v>318</v>
      </c>
      <c r="G328" s="355">
        <f t="shared" ca="1" si="12"/>
        <v>-4.5170667813551967E-2</v>
      </c>
    </row>
    <row r="329" spans="2:7">
      <c r="B329" s="375">
        <v>45443</v>
      </c>
      <c r="C329" s="352">
        <v>2329.0500000000002</v>
      </c>
      <c r="D329" s="355">
        <f t="shared" si="11"/>
        <v>-9.5049757591221858E-3</v>
      </c>
      <c r="E329" s="355">
        <v>-9.5049757591221858E-3</v>
      </c>
      <c r="F329">
        <v>319</v>
      </c>
      <c r="G329" s="355">
        <f t="shared" ca="1" si="12"/>
        <v>4.3963050621137192E-3</v>
      </c>
    </row>
    <row r="330" spans="2:7">
      <c r="B330" s="375">
        <v>45442</v>
      </c>
      <c r="C330" s="352">
        <v>2351.4</v>
      </c>
      <c r="D330" s="355">
        <f t="shared" si="11"/>
        <v>-9.2694025448723343E-3</v>
      </c>
      <c r="E330" s="355">
        <v>-9.2694025448723343E-3</v>
      </c>
      <c r="F330">
        <v>320</v>
      </c>
      <c r="G330" s="355">
        <f t="shared" ca="1" si="12"/>
        <v>-1.0595787525560164E-2</v>
      </c>
    </row>
    <row r="331" spans="2:7">
      <c r="B331" s="375">
        <v>45441</v>
      </c>
      <c r="C331" s="352">
        <v>2373.4</v>
      </c>
      <c r="D331" s="355">
        <f t="shared" si="11"/>
        <v>-9.4117156034139813E-3</v>
      </c>
      <c r="E331" s="355">
        <v>-9.4117156034139813E-3</v>
      </c>
      <c r="F331">
        <v>321</v>
      </c>
      <c r="G331" s="355">
        <f t="shared" ca="1" si="12"/>
        <v>1.6773480061637053E-2</v>
      </c>
    </row>
    <row r="332" spans="2:7">
      <c r="B332" s="375">
        <v>45440</v>
      </c>
      <c r="C332" s="352">
        <v>2395.9499999999998</v>
      </c>
      <c r="D332" s="355">
        <f t="shared" ref="D332:D395" si="13">(C332-C333)/C333</f>
        <v>4.8018452505765646E-3</v>
      </c>
      <c r="E332" s="355">
        <v>4.8018452505765646E-3</v>
      </c>
      <c r="F332">
        <v>322</v>
      </c>
      <c r="G332" s="355">
        <f t="shared" ref="G332:G395" ca="1" si="14">_xlfn.NORM.INV(RAND(),$M$13,$M$14)</f>
        <v>1.134835486142384E-4</v>
      </c>
    </row>
    <row r="333" spans="2:7">
      <c r="B333" s="375">
        <v>45439</v>
      </c>
      <c r="C333" s="352">
        <v>2384.5</v>
      </c>
      <c r="D333" s="355">
        <f t="shared" si="13"/>
        <v>6.5216014858275754E-3</v>
      </c>
      <c r="E333" s="355">
        <v>6.5216014858275754E-3</v>
      </c>
      <c r="F333">
        <v>323</v>
      </c>
      <c r="G333" s="355">
        <f t="shared" ca="1" si="14"/>
        <v>-3.6773573085463675E-2</v>
      </c>
    </row>
    <row r="334" spans="2:7">
      <c r="B334" s="375">
        <v>45436</v>
      </c>
      <c r="C334" s="352">
        <v>2369.0500000000002</v>
      </c>
      <c r="D334" s="355">
        <f t="shared" si="13"/>
        <v>-5.6453305351520751E-3</v>
      </c>
      <c r="E334" s="355">
        <v>-5.6453305351520751E-3</v>
      </c>
      <c r="F334">
        <v>324</v>
      </c>
      <c r="G334" s="355">
        <f t="shared" ca="1" si="14"/>
        <v>6.3092016677293418E-3</v>
      </c>
    </row>
    <row r="335" spans="2:7">
      <c r="B335" s="375">
        <v>45435</v>
      </c>
      <c r="C335" s="352">
        <v>2382.5</v>
      </c>
      <c r="D335" s="355">
        <f t="shared" si="13"/>
        <v>6.5908994887827572E-3</v>
      </c>
      <c r="E335" s="355">
        <v>6.5908994887827572E-3</v>
      </c>
      <c r="F335">
        <v>325</v>
      </c>
      <c r="G335" s="355">
        <f t="shared" ca="1" si="14"/>
        <v>-2.8928948906112592E-3</v>
      </c>
    </row>
    <row r="336" spans="2:7">
      <c r="B336" s="375">
        <v>45434</v>
      </c>
      <c r="C336" s="352">
        <v>2366.9</v>
      </c>
      <c r="D336" s="355">
        <f t="shared" si="13"/>
        <v>2.4321634136841769E-2</v>
      </c>
      <c r="E336" s="355">
        <v>2.4321634136841769E-2</v>
      </c>
      <c r="F336">
        <v>326</v>
      </c>
      <c r="G336" s="355">
        <f t="shared" ca="1" si="14"/>
        <v>9.3453218102385639E-3</v>
      </c>
    </row>
    <row r="337" spans="2:7">
      <c r="B337" s="375">
        <v>45433</v>
      </c>
      <c r="C337" s="352">
        <v>2310.6999999999998</v>
      </c>
      <c r="D337" s="355">
        <f t="shared" si="13"/>
        <v>-4.1588553450988388E-3</v>
      </c>
      <c r="E337" s="355">
        <v>-4.1588553450988388E-3</v>
      </c>
      <c r="F337">
        <v>327</v>
      </c>
      <c r="G337" s="355">
        <f t="shared" ca="1" si="14"/>
        <v>1.858975516243754E-3</v>
      </c>
    </row>
    <row r="338" spans="2:7">
      <c r="B338" s="375">
        <v>45429</v>
      </c>
      <c r="C338" s="352">
        <v>2320.35</v>
      </c>
      <c r="D338" s="355">
        <f t="shared" si="13"/>
        <v>-9.7304910056975353E-3</v>
      </c>
      <c r="E338" s="355">
        <v>-9.7304910056975353E-3</v>
      </c>
      <c r="F338">
        <v>328</v>
      </c>
      <c r="G338" s="355">
        <f t="shared" ca="1" si="14"/>
        <v>1.4464149723009651E-2</v>
      </c>
    </row>
    <row r="339" spans="2:7">
      <c r="B339" s="375">
        <v>45428</v>
      </c>
      <c r="C339" s="352">
        <v>2343.15</v>
      </c>
      <c r="D339" s="355">
        <f t="shared" si="13"/>
        <v>8.5438815477983498E-3</v>
      </c>
      <c r="E339" s="355">
        <v>8.5438815477983498E-3</v>
      </c>
      <c r="F339">
        <v>329</v>
      </c>
      <c r="G339" s="355">
        <f t="shared" ca="1" si="14"/>
        <v>1.0042111023597762E-2</v>
      </c>
    </row>
    <row r="340" spans="2:7">
      <c r="B340" s="375">
        <v>45427</v>
      </c>
      <c r="C340" s="352">
        <v>2323.3000000000002</v>
      </c>
      <c r="D340" s="355">
        <f t="shared" si="13"/>
        <v>-1.1193394620360796E-2</v>
      </c>
      <c r="E340" s="355">
        <v>-1.1193394620360796E-2</v>
      </c>
      <c r="F340">
        <v>330</v>
      </c>
      <c r="G340" s="355">
        <f t="shared" ca="1" si="14"/>
        <v>-2.5213817666003415E-2</v>
      </c>
    </row>
    <row r="341" spans="2:7">
      <c r="B341" s="375">
        <v>45426</v>
      </c>
      <c r="C341" s="352">
        <v>2349.6</v>
      </c>
      <c r="D341" s="355">
        <f t="shared" si="13"/>
        <v>-4.6809141549997591E-3</v>
      </c>
      <c r="E341" s="355">
        <v>-4.6809141549997591E-3</v>
      </c>
      <c r="F341">
        <v>331</v>
      </c>
      <c r="G341" s="355">
        <f t="shared" ca="1" si="14"/>
        <v>-1.5555668093756702E-2</v>
      </c>
    </row>
    <row r="342" spans="2:7">
      <c r="B342" s="375">
        <v>45425</v>
      </c>
      <c r="C342" s="352">
        <v>2360.65</v>
      </c>
      <c r="D342" s="355">
        <f t="shared" si="13"/>
        <v>-8.0421578379297404E-4</v>
      </c>
      <c r="E342" s="355">
        <v>-8.0421578379297404E-4</v>
      </c>
      <c r="F342">
        <v>332</v>
      </c>
      <c r="G342" s="355">
        <f t="shared" ca="1" si="14"/>
        <v>-3.5351420664998481E-2</v>
      </c>
    </row>
    <row r="343" spans="2:7">
      <c r="B343" s="375">
        <v>45422</v>
      </c>
      <c r="C343" s="352">
        <v>2362.5500000000002</v>
      </c>
      <c r="D343" s="355">
        <f t="shared" si="13"/>
        <v>1.5866531937307887E-2</v>
      </c>
      <c r="E343" s="355">
        <v>1.5866531937307887E-2</v>
      </c>
      <c r="F343">
        <v>333</v>
      </c>
      <c r="G343" s="355">
        <f t="shared" ca="1" si="14"/>
        <v>-1.1038523054551639E-2</v>
      </c>
    </row>
    <row r="344" spans="2:7">
      <c r="B344" s="375">
        <v>45421</v>
      </c>
      <c r="C344" s="352">
        <v>2325.65</v>
      </c>
      <c r="D344" s="355">
        <f t="shared" si="13"/>
        <v>-6.5782448046816985E-3</v>
      </c>
      <c r="E344" s="355">
        <v>-6.5782448046816985E-3</v>
      </c>
      <c r="F344">
        <v>334</v>
      </c>
      <c r="G344" s="355">
        <f t="shared" ca="1" si="14"/>
        <v>-6.6444879826311042E-3</v>
      </c>
    </row>
    <row r="345" spans="2:7">
      <c r="B345" s="375">
        <v>45420</v>
      </c>
      <c r="C345" s="352">
        <v>2341.0500000000002</v>
      </c>
      <c r="D345" s="355">
        <f t="shared" si="13"/>
        <v>-1.6117508615617344E-2</v>
      </c>
      <c r="E345" s="355">
        <v>-1.6117508615617344E-2</v>
      </c>
      <c r="F345">
        <v>335</v>
      </c>
      <c r="G345" s="355">
        <f t="shared" ca="1" si="14"/>
        <v>-2.1369499030899517E-3</v>
      </c>
    </row>
    <row r="346" spans="2:7">
      <c r="B346" s="375">
        <v>45419</v>
      </c>
      <c r="C346" s="352">
        <v>2379.4</v>
      </c>
      <c r="D346" s="355">
        <f t="shared" si="13"/>
        <v>5.4605088201400712E-2</v>
      </c>
      <c r="E346" s="355">
        <v>5.4605088201400712E-2</v>
      </c>
      <c r="F346">
        <v>336</v>
      </c>
      <c r="G346" s="355">
        <f t="shared" ca="1" si="14"/>
        <v>-1.6995356406599098E-2</v>
      </c>
    </row>
    <row r="347" spans="2:7">
      <c r="B347" s="375">
        <v>45418</v>
      </c>
      <c r="C347" s="352">
        <v>2256.1999999999998</v>
      </c>
      <c r="D347" s="355">
        <f t="shared" si="13"/>
        <v>1.7658600392413175E-2</v>
      </c>
      <c r="E347" s="355">
        <v>1.7658600392413175E-2</v>
      </c>
      <c r="F347">
        <v>337</v>
      </c>
      <c r="G347" s="355">
        <f t="shared" ca="1" si="14"/>
        <v>-1.2935273011151972E-2</v>
      </c>
    </row>
    <row r="348" spans="2:7">
      <c r="B348" s="375">
        <v>45415</v>
      </c>
      <c r="C348" s="352">
        <v>2217.0500000000002</v>
      </c>
      <c r="D348" s="355">
        <f t="shared" si="13"/>
        <v>-4.1548758029016754E-3</v>
      </c>
      <c r="E348" s="355">
        <v>-4.1548758029016754E-3</v>
      </c>
      <c r="F348">
        <v>338</v>
      </c>
      <c r="G348" s="355">
        <f t="shared" ca="1" si="14"/>
        <v>3.5422925700527894E-2</v>
      </c>
    </row>
    <row r="349" spans="2:7">
      <c r="B349" s="375">
        <v>45414</v>
      </c>
      <c r="C349" s="352">
        <v>2226.3000000000002</v>
      </c>
      <c r="D349" s="355">
        <f t="shared" si="13"/>
        <v>-1.8606110874485582E-3</v>
      </c>
      <c r="E349" s="355">
        <v>-1.8606110874485582E-3</v>
      </c>
      <c r="F349">
        <v>339</v>
      </c>
      <c r="G349" s="355">
        <f t="shared" ca="1" si="14"/>
        <v>2.6381536831622397E-2</v>
      </c>
    </row>
    <row r="350" spans="2:7">
      <c r="B350" s="375">
        <v>45412</v>
      </c>
      <c r="C350" s="352">
        <v>2230.4499999999998</v>
      </c>
      <c r="D350" s="355">
        <f t="shared" si="13"/>
        <v>1.9540901127532047E-3</v>
      </c>
      <c r="E350" s="355">
        <v>1.9540901127532047E-3</v>
      </c>
      <c r="F350">
        <v>340</v>
      </c>
      <c r="G350" s="355">
        <f t="shared" ca="1" si="14"/>
        <v>-4.7499535816084751E-2</v>
      </c>
    </row>
    <row r="351" spans="2:7">
      <c r="B351" s="375">
        <v>45411</v>
      </c>
      <c r="C351" s="352">
        <v>2226.1</v>
      </c>
      <c r="D351" s="355">
        <f t="shared" si="13"/>
        <v>1.5522012012686738E-3</v>
      </c>
      <c r="E351" s="355">
        <v>1.5522012012686738E-3</v>
      </c>
      <c r="F351">
        <v>341</v>
      </c>
      <c r="G351" s="355">
        <f t="shared" ca="1" si="14"/>
        <v>-2.6704934461935635E-2</v>
      </c>
    </row>
    <row r="352" spans="2:7">
      <c r="B352" s="375">
        <v>45408</v>
      </c>
      <c r="C352" s="352">
        <v>2222.65</v>
      </c>
      <c r="D352" s="355">
        <f t="shared" si="13"/>
        <v>-3.6757289822264244E-3</v>
      </c>
      <c r="E352" s="355">
        <v>-3.6757289822264244E-3</v>
      </c>
      <c r="F352">
        <v>342</v>
      </c>
      <c r="G352" s="355">
        <f t="shared" ca="1" si="14"/>
        <v>-3.0471085010274065E-2</v>
      </c>
    </row>
    <row r="353" spans="2:7">
      <c r="B353" s="375">
        <v>45407</v>
      </c>
      <c r="C353" s="352">
        <v>2230.85</v>
      </c>
      <c r="D353" s="355">
        <f t="shared" si="13"/>
        <v>-1.3007410684658816E-2</v>
      </c>
      <c r="E353" s="355">
        <v>-1.3007410684658816E-2</v>
      </c>
      <c r="F353">
        <v>343</v>
      </c>
      <c r="G353" s="355">
        <f t="shared" ca="1" si="14"/>
        <v>-2.4755379965166976E-3</v>
      </c>
    </row>
    <row r="354" spans="2:7">
      <c r="B354" s="375">
        <v>45406</v>
      </c>
      <c r="C354" s="352">
        <v>2260.25</v>
      </c>
      <c r="D354" s="355">
        <f t="shared" si="13"/>
        <v>-1.1048502927853276E-3</v>
      </c>
      <c r="E354" s="355">
        <v>-1.1048502927853276E-3</v>
      </c>
      <c r="F354">
        <v>344</v>
      </c>
      <c r="G354" s="355">
        <f t="shared" ca="1" si="14"/>
        <v>1.8895216285202097E-2</v>
      </c>
    </row>
    <row r="355" spans="2:7">
      <c r="B355" s="375">
        <v>45405</v>
      </c>
      <c r="C355" s="352">
        <v>2262.75</v>
      </c>
      <c r="D355" s="355">
        <f t="shared" si="13"/>
        <v>9.4802587552977914E-3</v>
      </c>
      <c r="E355" s="355">
        <v>9.4802587552977914E-3</v>
      </c>
      <c r="F355">
        <v>345</v>
      </c>
      <c r="G355" s="355">
        <f t="shared" ca="1" si="14"/>
        <v>-1.2071049254541295E-2</v>
      </c>
    </row>
    <row r="356" spans="2:7">
      <c r="B356" s="375">
        <v>45404</v>
      </c>
      <c r="C356" s="352">
        <v>2241.5</v>
      </c>
      <c r="D356" s="355">
        <f t="shared" si="13"/>
        <v>4.4362789030292574E-3</v>
      </c>
      <c r="E356" s="355">
        <v>4.4362789030292574E-3</v>
      </c>
      <c r="F356">
        <v>346</v>
      </c>
      <c r="G356" s="355">
        <f t="shared" ca="1" si="14"/>
        <v>-4.2795860463949502E-2</v>
      </c>
    </row>
    <row r="357" spans="2:7">
      <c r="B357" s="375">
        <v>45401</v>
      </c>
      <c r="C357" s="352">
        <v>2231.6</v>
      </c>
      <c r="D357" s="355">
        <f t="shared" si="13"/>
        <v>7.5853350189632142E-3</v>
      </c>
      <c r="E357" s="355">
        <v>7.5853350189632142E-3</v>
      </c>
      <c r="F357">
        <v>347</v>
      </c>
      <c r="G357" s="355">
        <f t="shared" ca="1" si="14"/>
        <v>-6.5429826420363643E-3</v>
      </c>
    </row>
    <row r="358" spans="2:7">
      <c r="B358" s="375">
        <v>45400</v>
      </c>
      <c r="C358" s="352">
        <v>2214.8000000000002</v>
      </c>
      <c r="D358" s="355">
        <f t="shared" si="13"/>
        <v>-2.7017291066282418E-3</v>
      </c>
      <c r="E358" s="355">
        <v>-2.7017291066282418E-3</v>
      </c>
      <c r="F358">
        <v>348</v>
      </c>
      <c r="G358" s="355">
        <f t="shared" ca="1" si="14"/>
        <v>2.0162609123467352E-2</v>
      </c>
    </row>
    <row r="359" spans="2:7">
      <c r="B359" s="375">
        <v>45398</v>
      </c>
      <c r="C359" s="352">
        <v>2220.8000000000002</v>
      </c>
      <c r="D359" s="355">
        <f t="shared" si="13"/>
        <v>1.2192064902805314E-2</v>
      </c>
      <c r="E359" s="355">
        <v>1.2192064902805314E-2</v>
      </c>
      <c r="F359">
        <v>349</v>
      </c>
      <c r="G359" s="355">
        <f t="shared" ca="1" si="14"/>
        <v>7.4180564566823553E-3</v>
      </c>
    </row>
    <row r="360" spans="2:7">
      <c r="B360" s="375">
        <v>45397</v>
      </c>
      <c r="C360" s="352">
        <v>2194.0500000000002</v>
      </c>
      <c r="D360" s="355">
        <f t="shared" si="13"/>
        <v>-1.7134793710522778E-2</v>
      </c>
      <c r="E360" s="355">
        <v>-1.7134793710522778E-2</v>
      </c>
      <c r="F360">
        <v>350</v>
      </c>
      <c r="G360" s="355">
        <f t="shared" ca="1" si="14"/>
        <v>1.9168578402271697E-2</v>
      </c>
    </row>
    <row r="361" spans="2:7">
      <c r="B361" s="375">
        <v>45394</v>
      </c>
      <c r="C361" s="352">
        <v>2232.3000000000002</v>
      </c>
      <c r="D361" s="355">
        <f t="shared" si="13"/>
        <v>-1.2649829713830735E-2</v>
      </c>
      <c r="E361" s="355">
        <v>-1.2649829713830735E-2</v>
      </c>
      <c r="F361">
        <v>351</v>
      </c>
      <c r="G361" s="355">
        <f t="shared" ca="1" si="14"/>
        <v>1.3552489173479076E-5</v>
      </c>
    </row>
    <row r="362" spans="2:7">
      <c r="B362" s="375">
        <v>45392</v>
      </c>
      <c r="C362" s="352">
        <v>2260.9</v>
      </c>
      <c r="D362" s="355">
        <f t="shared" si="13"/>
        <v>-1.4354172647571936E-3</v>
      </c>
      <c r="E362" s="355">
        <v>-1.4354172647571936E-3</v>
      </c>
      <c r="F362">
        <v>352</v>
      </c>
      <c r="G362" s="355">
        <f t="shared" ca="1" si="14"/>
        <v>2.864701888292338E-3</v>
      </c>
    </row>
    <row r="363" spans="2:7">
      <c r="B363" s="375">
        <v>45391</v>
      </c>
      <c r="C363" s="352">
        <v>2264.15</v>
      </c>
      <c r="D363" s="355">
        <f t="shared" si="13"/>
        <v>-2.1155159875712237E-3</v>
      </c>
      <c r="E363" s="355">
        <v>-2.1155159875712237E-3</v>
      </c>
      <c r="F363">
        <v>353</v>
      </c>
      <c r="G363" s="355">
        <f t="shared" ca="1" si="14"/>
        <v>-9.8448828792695314E-3</v>
      </c>
    </row>
    <row r="364" spans="2:7">
      <c r="B364" s="375">
        <v>45390</v>
      </c>
      <c r="C364" s="352">
        <v>2268.9499999999998</v>
      </c>
      <c r="D364" s="355">
        <f t="shared" si="13"/>
        <v>8.8224266084386519E-4</v>
      </c>
      <c r="E364" s="355">
        <v>8.8224266084386519E-4</v>
      </c>
      <c r="F364">
        <v>354</v>
      </c>
      <c r="G364" s="355">
        <f t="shared" ca="1" si="14"/>
        <v>2.1199675768723752E-2</v>
      </c>
    </row>
    <row r="365" spans="2:7">
      <c r="B365" s="375">
        <v>45387</v>
      </c>
      <c r="C365" s="352">
        <v>2266.9499999999998</v>
      </c>
      <c r="D365" s="355">
        <f t="shared" si="13"/>
        <v>8.8302170025828387E-4</v>
      </c>
      <c r="E365" s="355">
        <v>8.8302170025828387E-4</v>
      </c>
      <c r="F365">
        <v>355</v>
      </c>
      <c r="G365" s="355">
        <f t="shared" ca="1" si="14"/>
        <v>1.9666639831448941E-2</v>
      </c>
    </row>
    <row r="366" spans="2:7">
      <c r="B366" s="375">
        <v>45386</v>
      </c>
      <c r="C366" s="352">
        <v>2264.9499999999998</v>
      </c>
      <c r="D366" s="355">
        <f t="shared" si="13"/>
        <v>-1.1036553063747132E-4</v>
      </c>
      <c r="E366" s="355">
        <v>-1.1036553063747132E-4</v>
      </c>
      <c r="F366">
        <v>356</v>
      </c>
      <c r="G366" s="355">
        <f t="shared" ca="1" si="14"/>
        <v>-2.7539882845579032E-2</v>
      </c>
    </row>
    <row r="367" spans="2:7">
      <c r="B367" s="375">
        <v>45385</v>
      </c>
      <c r="C367" s="352">
        <v>2265.1999999999998</v>
      </c>
      <c r="D367" s="355">
        <f t="shared" si="13"/>
        <v>-9.4021953032754624E-3</v>
      </c>
      <c r="E367" s="355">
        <v>-9.4021953032754624E-3</v>
      </c>
      <c r="F367">
        <v>357</v>
      </c>
      <c r="G367" s="355">
        <f t="shared" ca="1" si="14"/>
        <v>-1.1739008991899523E-2</v>
      </c>
    </row>
    <row r="368" spans="2:7">
      <c r="B368" s="375">
        <v>45384</v>
      </c>
      <c r="C368" s="352">
        <v>2286.6999999999998</v>
      </c>
      <c r="D368" s="355">
        <f t="shared" si="13"/>
        <v>3.4997156481023978E-4</v>
      </c>
      <c r="E368" s="355">
        <v>3.4997156481023978E-4</v>
      </c>
      <c r="F368">
        <v>358</v>
      </c>
      <c r="G368" s="355">
        <f t="shared" ca="1" si="14"/>
        <v>-2.0371890863776061E-2</v>
      </c>
    </row>
    <row r="369" spans="2:7">
      <c r="B369" s="375">
        <v>45383</v>
      </c>
      <c r="C369" s="352">
        <v>2285.9</v>
      </c>
      <c r="D369" s="355">
        <f t="shared" si="13"/>
        <v>9.5170799567205529E-3</v>
      </c>
      <c r="E369" s="355">
        <v>9.5170799567205529E-3</v>
      </c>
      <c r="F369">
        <v>359</v>
      </c>
      <c r="G369" s="355">
        <f t="shared" ca="1" si="14"/>
        <v>-3.8559977408295476E-2</v>
      </c>
    </row>
    <row r="370" spans="2:7">
      <c r="B370" s="375">
        <v>45379</v>
      </c>
      <c r="C370" s="352">
        <v>2264.35</v>
      </c>
      <c r="D370" s="355">
        <f t="shared" si="13"/>
        <v>1.1005938295307448E-2</v>
      </c>
      <c r="E370" s="355">
        <v>1.1005938295307448E-2</v>
      </c>
      <c r="F370">
        <v>360</v>
      </c>
      <c r="G370" s="355">
        <f t="shared" ca="1" si="14"/>
        <v>1.9053319302096187E-2</v>
      </c>
    </row>
    <row r="371" spans="2:7">
      <c r="B371" s="375">
        <v>45378</v>
      </c>
      <c r="C371" s="352">
        <v>2239.6999999999998</v>
      </c>
      <c r="D371" s="355">
        <f t="shared" si="13"/>
        <v>-1.3392857142865264E-4</v>
      </c>
      <c r="E371" s="355">
        <v>-1.3392857142865264E-4</v>
      </c>
      <c r="F371">
        <v>361</v>
      </c>
      <c r="G371" s="355">
        <f t="shared" ca="1" si="14"/>
        <v>6.7619939557125091E-3</v>
      </c>
    </row>
    <row r="372" spans="2:7">
      <c r="B372" s="375">
        <v>45377</v>
      </c>
      <c r="C372" s="352">
        <v>2240</v>
      </c>
      <c r="D372" s="355">
        <f t="shared" si="13"/>
        <v>-7.3342048702666369E-3</v>
      </c>
      <c r="E372" s="355">
        <v>-7.3342048702666369E-3</v>
      </c>
      <c r="F372">
        <v>362</v>
      </c>
      <c r="G372" s="355">
        <f t="shared" ca="1" si="14"/>
        <v>-3.5415294271912492E-2</v>
      </c>
    </row>
    <row r="373" spans="2:7">
      <c r="B373" s="375">
        <v>45373</v>
      </c>
      <c r="C373" s="352">
        <v>2256.5500000000002</v>
      </c>
      <c r="D373" s="355">
        <f t="shared" si="13"/>
        <v>6.3326420942316202E-3</v>
      </c>
      <c r="E373" s="355">
        <v>6.3326420942316202E-3</v>
      </c>
      <c r="F373">
        <v>363</v>
      </c>
      <c r="G373" s="355">
        <f t="shared" ca="1" si="14"/>
        <v>-2.3517477442625064E-2</v>
      </c>
    </row>
    <row r="374" spans="2:7">
      <c r="B374" s="375">
        <v>45372</v>
      </c>
      <c r="C374" s="352">
        <v>2242.35</v>
      </c>
      <c r="D374" s="355">
        <f t="shared" si="13"/>
        <v>1.784161109748616E-4</v>
      </c>
      <c r="E374" s="355">
        <v>1.784161109748616E-4</v>
      </c>
      <c r="F374">
        <v>364</v>
      </c>
      <c r="G374" s="355">
        <f t="shared" ca="1" si="14"/>
        <v>6.1715358512776704E-4</v>
      </c>
    </row>
    <row r="375" spans="2:7">
      <c r="B375" s="375">
        <v>45371</v>
      </c>
      <c r="C375" s="352">
        <v>2241.9499999999998</v>
      </c>
      <c r="D375" s="355">
        <f t="shared" si="13"/>
        <v>-1.1028033260548315E-2</v>
      </c>
      <c r="E375" s="355">
        <v>-1.1028033260548315E-2</v>
      </c>
      <c r="F375">
        <v>365</v>
      </c>
      <c r="G375" s="355">
        <f t="shared" ca="1" si="14"/>
        <v>2.0924274663202812E-2</v>
      </c>
    </row>
    <row r="376" spans="2:7">
      <c r="B376" s="375">
        <v>45370</v>
      </c>
      <c r="C376" s="352">
        <v>2266.9499999999998</v>
      </c>
      <c r="D376" s="355">
        <f t="shared" si="13"/>
        <v>-1.4348138003000067E-2</v>
      </c>
      <c r="E376" s="355">
        <v>-1.4348138003000067E-2</v>
      </c>
      <c r="F376">
        <v>366</v>
      </c>
      <c r="G376" s="355">
        <f t="shared" ca="1" si="14"/>
        <v>-2.0996663026287866E-2</v>
      </c>
    </row>
    <row r="377" spans="2:7">
      <c r="B377" s="375">
        <v>45369</v>
      </c>
      <c r="C377" s="352">
        <v>2299.9499999999998</v>
      </c>
      <c r="D377" s="355">
        <f t="shared" si="13"/>
        <v>-1.1921639386518882E-2</v>
      </c>
      <c r="E377" s="355">
        <v>-1.1921639386518882E-2</v>
      </c>
      <c r="F377">
        <v>367</v>
      </c>
      <c r="G377" s="355">
        <f t="shared" ca="1" si="14"/>
        <v>-2.2700657506123777E-2</v>
      </c>
    </row>
    <row r="378" spans="2:7">
      <c r="B378" s="375">
        <v>45366</v>
      </c>
      <c r="C378" s="352">
        <v>2327.6999999999998</v>
      </c>
      <c r="D378" s="355">
        <f t="shared" si="13"/>
        <v>-2.9555384219995249E-3</v>
      </c>
      <c r="E378" s="355">
        <v>-2.9555384219995249E-3</v>
      </c>
      <c r="F378">
        <v>368</v>
      </c>
      <c r="G378" s="355">
        <f t="shared" ca="1" si="14"/>
        <v>3.1921488399562032E-3</v>
      </c>
    </row>
    <row r="379" spans="2:7">
      <c r="B379" s="375">
        <v>45365</v>
      </c>
      <c r="C379" s="352">
        <v>2334.6</v>
      </c>
      <c r="D379" s="355">
        <f t="shared" si="13"/>
        <v>9.5131021361238438E-3</v>
      </c>
      <c r="E379" s="355">
        <v>9.5131021361238438E-3</v>
      </c>
      <c r="F379">
        <v>369</v>
      </c>
      <c r="G379" s="355">
        <f t="shared" ca="1" si="14"/>
        <v>-1.8758812992161158E-2</v>
      </c>
    </row>
    <row r="380" spans="2:7">
      <c r="B380" s="375">
        <v>45364</v>
      </c>
      <c r="C380" s="352">
        <v>2312.6</v>
      </c>
      <c r="D380" s="355">
        <f t="shared" si="13"/>
        <v>-2.7563442171435856E-2</v>
      </c>
      <c r="E380" s="355">
        <v>-2.7563442171435856E-2</v>
      </c>
      <c r="F380">
        <v>370</v>
      </c>
      <c r="G380" s="355">
        <f t="shared" ca="1" si="14"/>
        <v>1.1240076022711425E-2</v>
      </c>
    </row>
    <row r="381" spans="2:7">
      <c r="B381" s="375">
        <v>45363</v>
      </c>
      <c r="C381" s="352">
        <v>2378.15</v>
      </c>
      <c r="D381" s="355">
        <f t="shared" si="13"/>
        <v>-4.8957047513441508E-3</v>
      </c>
      <c r="E381" s="355">
        <v>-4.8957047513441508E-3</v>
      </c>
      <c r="F381">
        <v>371</v>
      </c>
      <c r="G381" s="355">
        <f t="shared" ca="1" si="14"/>
        <v>-1.9014816339991671E-2</v>
      </c>
    </row>
    <row r="382" spans="2:7">
      <c r="B382" s="375">
        <v>45362</v>
      </c>
      <c r="C382" s="352">
        <v>2389.85</v>
      </c>
      <c r="D382" s="355">
        <f t="shared" si="13"/>
        <v>-1.2275009815874965E-2</v>
      </c>
      <c r="E382" s="355">
        <v>-1.2275009815874965E-2</v>
      </c>
      <c r="F382">
        <v>372</v>
      </c>
      <c r="G382" s="355">
        <f t="shared" ca="1" si="14"/>
        <v>-3.2662558972656748E-2</v>
      </c>
    </row>
    <row r="383" spans="2:7">
      <c r="B383" s="375">
        <v>45358</v>
      </c>
      <c r="C383" s="352">
        <v>2419.5500000000002</v>
      </c>
      <c r="D383" s="355">
        <f t="shared" si="13"/>
        <v>7.8098967010996325E-3</v>
      </c>
      <c r="E383" s="355">
        <v>7.8098967010996325E-3</v>
      </c>
      <c r="F383">
        <v>373</v>
      </c>
      <c r="G383" s="355">
        <f t="shared" ca="1" si="14"/>
        <v>-6.5905204418024079E-3</v>
      </c>
    </row>
    <row r="384" spans="2:7">
      <c r="B384" s="375">
        <v>45357</v>
      </c>
      <c r="C384" s="352">
        <v>2400.8000000000002</v>
      </c>
      <c r="D384" s="355">
        <f t="shared" si="13"/>
        <v>3.9585807446310096E-4</v>
      </c>
      <c r="E384" s="355">
        <v>3.9585807446310096E-4</v>
      </c>
      <c r="F384">
        <v>374</v>
      </c>
      <c r="G384" s="355">
        <f t="shared" ca="1" si="14"/>
        <v>-1.0433083290959679E-2</v>
      </c>
    </row>
    <row r="385" spans="2:7">
      <c r="B385" s="375">
        <v>45356</v>
      </c>
      <c r="C385" s="352">
        <v>2399.85</v>
      </c>
      <c r="D385" s="355">
        <f t="shared" si="13"/>
        <v>-9.145334434351813E-3</v>
      </c>
      <c r="E385" s="355">
        <v>-9.145334434351813E-3</v>
      </c>
      <c r="F385">
        <v>375</v>
      </c>
      <c r="G385" s="355">
        <f t="shared" ca="1" si="14"/>
        <v>-2.7783028498484443E-2</v>
      </c>
    </row>
    <row r="386" spans="2:7">
      <c r="B386" s="375">
        <v>45355</v>
      </c>
      <c r="C386" s="352">
        <v>2422</v>
      </c>
      <c r="D386" s="355">
        <f t="shared" si="13"/>
        <v>5.1043698385691925E-3</v>
      </c>
      <c r="E386" s="355">
        <v>5.1043698385691925E-3</v>
      </c>
      <c r="F386">
        <v>376</v>
      </c>
      <c r="G386" s="355">
        <f t="shared" ca="1" si="14"/>
        <v>-9.0548590747354827E-4</v>
      </c>
    </row>
    <row r="387" spans="2:7">
      <c r="B387" s="375">
        <v>45352</v>
      </c>
      <c r="C387" s="352">
        <v>2409.6999999999998</v>
      </c>
      <c r="D387" s="355">
        <f t="shared" si="13"/>
        <v>-1.0778095593418579E-3</v>
      </c>
      <c r="E387" s="355">
        <v>-1.0778095593418579E-3</v>
      </c>
      <c r="F387">
        <v>377</v>
      </c>
      <c r="G387" s="355">
        <f t="shared" ca="1" si="14"/>
        <v>-5.0086724438421172E-3</v>
      </c>
    </row>
    <row r="388" spans="2:7">
      <c r="B388" s="375">
        <v>45351</v>
      </c>
      <c r="C388" s="352">
        <v>2412.3000000000002</v>
      </c>
      <c r="D388" s="355">
        <f t="shared" si="13"/>
        <v>-3.8198674402758559E-3</v>
      </c>
      <c r="E388" s="355">
        <v>-3.8198674402758559E-3</v>
      </c>
      <c r="F388">
        <v>378</v>
      </c>
      <c r="G388" s="355">
        <f t="shared" ca="1" si="14"/>
        <v>-1.0857973275920689E-2</v>
      </c>
    </row>
    <row r="389" spans="2:7">
      <c r="B389" s="375">
        <v>45350</v>
      </c>
      <c r="C389" s="352">
        <v>2421.5500000000002</v>
      </c>
      <c r="D389" s="355">
        <f t="shared" si="13"/>
        <v>6.7559140231987684E-3</v>
      </c>
      <c r="E389" s="355">
        <v>6.7559140231987684E-3</v>
      </c>
      <c r="F389">
        <v>379</v>
      </c>
      <c r="G389" s="355">
        <f t="shared" ca="1" si="14"/>
        <v>1.8739961671041139E-2</v>
      </c>
    </row>
    <row r="390" spans="2:7">
      <c r="B390" s="375">
        <v>45349</v>
      </c>
      <c r="C390" s="352">
        <v>2405.3000000000002</v>
      </c>
      <c r="D390" s="355">
        <f t="shared" si="13"/>
        <v>4.3672662992624806E-4</v>
      </c>
      <c r="E390" s="355">
        <v>4.3672662992624806E-4</v>
      </c>
      <c r="F390">
        <v>380</v>
      </c>
      <c r="G390" s="355">
        <f t="shared" ca="1" si="14"/>
        <v>-1.4295129379328496E-2</v>
      </c>
    </row>
    <row r="391" spans="2:7">
      <c r="B391" s="375">
        <v>45348</v>
      </c>
      <c r="C391" s="352">
        <v>2404.25</v>
      </c>
      <c r="D391" s="355">
        <f t="shared" si="13"/>
        <v>4.2395889895994699E-3</v>
      </c>
      <c r="E391" s="355">
        <v>4.2395889895994699E-3</v>
      </c>
      <c r="F391">
        <v>381</v>
      </c>
      <c r="G391" s="355">
        <f t="shared" ca="1" si="14"/>
        <v>1.1399383386649538E-2</v>
      </c>
    </row>
    <row r="392" spans="2:7">
      <c r="B392" s="375">
        <v>45345</v>
      </c>
      <c r="C392" s="352">
        <v>2394.1</v>
      </c>
      <c r="D392" s="355">
        <f t="shared" si="13"/>
        <v>2.5124576022779615E-3</v>
      </c>
      <c r="E392" s="355">
        <v>2.5124576022779615E-3</v>
      </c>
      <c r="F392">
        <v>382</v>
      </c>
      <c r="G392" s="355">
        <f t="shared" ca="1" si="14"/>
        <v>-2.1498824432517345E-2</v>
      </c>
    </row>
    <row r="393" spans="2:7">
      <c r="B393" s="375">
        <v>45344</v>
      </c>
      <c r="C393" s="352">
        <v>2388.1</v>
      </c>
      <c r="D393" s="355">
        <f t="shared" si="13"/>
        <v>-7.8933156079930202E-3</v>
      </c>
      <c r="E393" s="355">
        <v>-7.8933156079930202E-3</v>
      </c>
      <c r="F393">
        <v>383</v>
      </c>
      <c r="G393" s="355">
        <f t="shared" ca="1" si="14"/>
        <v>2.4895370040717932E-2</v>
      </c>
    </row>
    <row r="394" spans="2:7">
      <c r="B394" s="375">
        <v>45343</v>
      </c>
      <c r="C394" s="352">
        <v>2407.1</v>
      </c>
      <c r="D394" s="355">
        <f t="shared" si="13"/>
        <v>1.2478682251154279E-3</v>
      </c>
      <c r="E394" s="355">
        <v>1.2478682251154279E-3</v>
      </c>
      <c r="F394">
        <v>384</v>
      </c>
      <c r="G394" s="355">
        <f t="shared" ca="1" si="14"/>
        <v>-1.0319726711407509E-2</v>
      </c>
    </row>
    <row r="395" spans="2:7">
      <c r="B395" s="375">
        <v>45342</v>
      </c>
      <c r="C395" s="352">
        <v>2404.1</v>
      </c>
      <c r="D395" s="355">
        <f t="shared" si="13"/>
        <v>7.1005173533292077E-3</v>
      </c>
      <c r="E395" s="355">
        <v>7.1005173533292077E-3</v>
      </c>
      <c r="F395">
        <v>385</v>
      </c>
      <c r="G395" s="355">
        <f t="shared" ca="1" si="14"/>
        <v>-1.04413595098305E-3</v>
      </c>
    </row>
    <row r="396" spans="2:7">
      <c r="B396" s="375">
        <v>45341</v>
      </c>
      <c r="C396" s="352">
        <v>2387.15</v>
      </c>
      <c r="D396" s="355">
        <f t="shared" ref="D396:D459" si="15">(C396-C397)/C397</f>
        <v>5.0099989474792512E-3</v>
      </c>
      <c r="E396" s="355">
        <v>5.0099989474792512E-3</v>
      </c>
      <c r="F396">
        <v>386</v>
      </c>
      <c r="G396" s="355">
        <f t="shared" ref="G396:G459" ca="1" si="16">_xlfn.NORM.INV(RAND(),$M$13,$M$14)</f>
        <v>7.9619484160399351E-3</v>
      </c>
    </row>
    <row r="397" spans="2:7">
      <c r="B397" s="375">
        <v>45338</v>
      </c>
      <c r="C397" s="352">
        <v>2375.25</v>
      </c>
      <c r="D397" s="355">
        <f t="shared" si="15"/>
        <v>1.0379224535806237E-2</v>
      </c>
      <c r="E397" s="355">
        <v>1.0379224535806237E-2</v>
      </c>
      <c r="F397">
        <v>387</v>
      </c>
      <c r="G397" s="355">
        <f t="shared" ca="1" si="16"/>
        <v>-3.7579412116793974E-3</v>
      </c>
    </row>
    <row r="398" spans="2:7">
      <c r="B398" s="375">
        <v>45337</v>
      </c>
      <c r="C398" s="352">
        <v>2350.85</v>
      </c>
      <c r="D398" s="355">
        <f t="shared" si="15"/>
        <v>-1.5536338700559021E-2</v>
      </c>
      <c r="E398" s="355">
        <v>-1.5536338700559021E-2</v>
      </c>
      <c r="F398">
        <v>388</v>
      </c>
      <c r="G398" s="355">
        <f t="shared" ca="1" si="16"/>
        <v>-1.2745504797227893E-2</v>
      </c>
    </row>
    <row r="399" spans="2:7">
      <c r="B399" s="375">
        <v>45336</v>
      </c>
      <c r="C399" s="352">
        <v>2387.9499999999998</v>
      </c>
      <c r="D399" s="355">
        <f t="shared" si="15"/>
        <v>-2.5271512113618135E-3</v>
      </c>
      <c r="E399" s="355">
        <v>-2.5271512113618135E-3</v>
      </c>
      <c r="F399">
        <v>389</v>
      </c>
      <c r="G399" s="355">
        <f t="shared" ca="1" si="16"/>
        <v>1.5953590469350114E-2</v>
      </c>
    </row>
    <row r="400" spans="2:7">
      <c r="B400" s="375">
        <v>45335</v>
      </c>
      <c r="C400" s="352">
        <v>2394</v>
      </c>
      <c r="D400" s="355">
        <f t="shared" si="15"/>
        <v>3.5000943139186004E-3</v>
      </c>
      <c r="E400" s="355">
        <v>3.5000943139186004E-3</v>
      </c>
      <c r="F400">
        <v>390</v>
      </c>
      <c r="G400" s="355">
        <f t="shared" ca="1" si="16"/>
        <v>-1.5667488628670807E-2</v>
      </c>
    </row>
    <row r="401" spans="2:7">
      <c r="B401" s="375">
        <v>45334</v>
      </c>
      <c r="C401" s="352">
        <v>2385.65</v>
      </c>
      <c r="D401" s="355">
        <f t="shared" si="15"/>
        <v>-1.5881855495740775E-2</v>
      </c>
      <c r="E401" s="355">
        <v>-1.5881855495740775E-2</v>
      </c>
      <c r="F401">
        <v>391</v>
      </c>
      <c r="G401" s="355">
        <f t="shared" ca="1" si="16"/>
        <v>-2.3498640588354602E-2</v>
      </c>
    </row>
    <row r="402" spans="2:7">
      <c r="B402" s="375">
        <v>45331</v>
      </c>
      <c r="C402" s="352">
        <v>2424.15</v>
      </c>
      <c r="D402" s="355">
        <f t="shared" si="15"/>
        <v>2.9374650917440301E-3</v>
      </c>
      <c r="E402" s="355">
        <v>2.9374650917440301E-3</v>
      </c>
      <c r="F402">
        <v>392</v>
      </c>
      <c r="G402" s="355">
        <f t="shared" ca="1" si="16"/>
        <v>-1.882273341364623E-2</v>
      </c>
    </row>
    <row r="403" spans="2:7">
      <c r="B403" s="375">
        <v>45330</v>
      </c>
      <c r="C403" s="352">
        <v>2417.0500000000002</v>
      </c>
      <c r="D403" s="355">
        <f t="shared" si="15"/>
        <v>-3.4632748562120996E-3</v>
      </c>
      <c r="E403" s="355">
        <v>-3.4632748562120996E-3</v>
      </c>
      <c r="F403">
        <v>393</v>
      </c>
      <c r="G403" s="355">
        <f t="shared" ca="1" si="16"/>
        <v>1.0121377418178812E-2</v>
      </c>
    </row>
    <row r="404" spans="2:7">
      <c r="B404" s="375">
        <v>45329</v>
      </c>
      <c r="C404" s="352">
        <v>2425.4499999999998</v>
      </c>
      <c r="D404" s="355">
        <f t="shared" si="15"/>
        <v>-3.7092752488309229E-4</v>
      </c>
      <c r="E404" s="355">
        <v>-3.7092752488309229E-4</v>
      </c>
      <c r="F404">
        <v>394</v>
      </c>
      <c r="G404" s="355">
        <f t="shared" ca="1" si="16"/>
        <v>1.7187155588330857E-3</v>
      </c>
    </row>
    <row r="405" spans="2:7">
      <c r="B405" s="375">
        <v>45328</v>
      </c>
      <c r="C405" s="352">
        <v>2426.35</v>
      </c>
      <c r="D405" s="355">
        <f t="shared" si="15"/>
        <v>2.8311634635254843E-3</v>
      </c>
      <c r="E405" s="355">
        <v>2.8311634635254843E-3</v>
      </c>
      <c r="F405">
        <v>395</v>
      </c>
      <c r="G405" s="355">
        <f t="shared" ca="1" si="16"/>
        <v>-3.3739319670200038E-2</v>
      </c>
    </row>
    <row r="406" spans="2:7">
      <c r="B406" s="375">
        <v>45327</v>
      </c>
      <c r="C406" s="352">
        <v>2419.5</v>
      </c>
      <c r="D406" s="355">
        <f t="shared" si="15"/>
        <v>-1.3495881921226418E-2</v>
      </c>
      <c r="E406" s="355">
        <v>-1.3495881921226418E-2</v>
      </c>
      <c r="F406">
        <v>396</v>
      </c>
      <c r="G406" s="355">
        <f t="shared" ca="1" si="16"/>
        <v>1.0231762144241971E-2</v>
      </c>
    </row>
    <row r="407" spans="2:7">
      <c r="B407" s="375">
        <v>45324</v>
      </c>
      <c r="C407" s="352">
        <v>2452.6</v>
      </c>
      <c r="D407" s="355">
        <f t="shared" si="15"/>
        <v>-8.4896507115135838E-3</v>
      </c>
      <c r="E407" s="355">
        <v>-8.4896507115135838E-3</v>
      </c>
      <c r="F407">
        <v>397</v>
      </c>
      <c r="G407" s="355">
        <f t="shared" ca="1" si="16"/>
        <v>-1.3439090229338334E-2</v>
      </c>
    </row>
    <row r="408" spans="2:7">
      <c r="B408" s="375">
        <v>45323</v>
      </c>
      <c r="C408" s="352">
        <v>2473.6</v>
      </c>
      <c r="D408" s="355">
        <f t="shared" si="15"/>
        <v>-3.2036428844876277E-3</v>
      </c>
      <c r="E408" s="355">
        <v>-3.2036428844876277E-3</v>
      </c>
      <c r="F408">
        <v>398</v>
      </c>
      <c r="G408" s="355">
        <f t="shared" ca="1" si="16"/>
        <v>9.7464103378840337E-3</v>
      </c>
    </row>
    <row r="409" spans="2:7">
      <c r="B409" s="375">
        <v>45322</v>
      </c>
      <c r="C409" s="352">
        <v>2481.5500000000002</v>
      </c>
      <c r="D409" s="355">
        <f t="shared" si="15"/>
        <v>9.3140544607813597E-3</v>
      </c>
      <c r="E409" s="355">
        <v>9.3140544607813597E-3</v>
      </c>
      <c r="F409">
        <v>399</v>
      </c>
      <c r="G409" s="355">
        <f t="shared" ca="1" si="16"/>
        <v>5.594810680149726E-3</v>
      </c>
    </row>
    <row r="410" spans="2:7">
      <c r="B410" s="375">
        <v>45321</v>
      </c>
      <c r="C410" s="352">
        <v>2458.65</v>
      </c>
      <c r="D410" s="355">
        <f t="shared" si="15"/>
        <v>5.8296514482081493E-3</v>
      </c>
      <c r="E410" s="355">
        <v>5.8296514482081493E-3</v>
      </c>
      <c r="F410">
        <v>400</v>
      </c>
      <c r="G410" s="355">
        <f t="shared" ca="1" si="16"/>
        <v>3.1194064095210802E-2</v>
      </c>
    </row>
    <row r="411" spans="2:7">
      <c r="B411" s="375">
        <v>45320</v>
      </c>
      <c r="C411" s="352">
        <v>2444.4</v>
      </c>
      <c r="D411" s="355">
        <f t="shared" si="15"/>
        <v>6.6301527817814549E-3</v>
      </c>
      <c r="E411" s="355">
        <v>6.6301527817814549E-3</v>
      </c>
      <c r="F411">
        <v>401</v>
      </c>
      <c r="G411" s="355">
        <f t="shared" ca="1" si="16"/>
        <v>1.1468642037900226E-2</v>
      </c>
    </row>
    <row r="412" spans="2:7">
      <c r="B412" s="375">
        <v>45316</v>
      </c>
      <c r="C412" s="352">
        <v>2428.3000000000002</v>
      </c>
      <c r="D412" s="355">
        <f t="shared" si="15"/>
        <v>-5.4676141134068802E-3</v>
      </c>
      <c r="E412" s="355">
        <v>-5.4676141134068802E-3</v>
      </c>
      <c r="F412">
        <v>402</v>
      </c>
      <c r="G412" s="355">
        <f t="shared" ca="1" si="16"/>
        <v>5.5841339888441392E-3</v>
      </c>
    </row>
    <row r="413" spans="2:7">
      <c r="B413" s="375">
        <v>45315</v>
      </c>
      <c r="C413" s="352">
        <v>2441.65</v>
      </c>
      <c r="D413" s="355">
        <f t="shared" si="15"/>
        <v>2.7825135231841006E-2</v>
      </c>
      <c r="E413" s="355">
        <v>2.7825135231841006E-2</v>
      </c>
      <c r="F413">
        <v>403</v>
      </c>
      <c r="G413" s="355">
        <f t="shared" ca="1" si="16"/>
        <v>1.8046455147140143E-2</v>
      </c>
    </row>
    <row r="414" spans="2:7">
      <c r="B414" s="375">
        <v>45314</v>
      </c>
      <c r="C414" s="352">
        <v>2375.5500000000002</v>
      </c>
      <c r="D414" s="355">
        <f t="shared" si="15"/>
        <v>-7.4004053948701923E-2</v>
      </c>
      <c r="E414" s="355">
        <v>-7.4004053948701923E-2</v>
      </c>
      <c r="F414">
        <v>404</v>
      </c>
      <c r="G414" s="355">
        <f t="shared" ca="1" si="16"/>
        <v>-1.0548413704043236E-2</v>
      </c>
    </row>
    <row r="415" spans="2:7">
      <c r="B415" s="375">
        <v>45310</v>
      </c>
      <c r="C415" s="352">
        <v>2565.4</v>
      </c>
      <c r="D415" s="355">
        <f t="shared" si="15"/>
        <v>6.8288854003140075E-3</v>
      </c>
      <c r="E415" s="355">
        <v>6.8288854003140075E-3</v>
      </c>
      <c r="F415">
        <v>405</v>
      </c>
      <c r="G415" s="355">
        <f t="shared" ca="1" si="16"/>
        <v>-1.6700696798833133E-2</v>
      </c>
    </row>
    <row r="416" spans="2:7">
      <c r="B416" s="375">
        <v>45309</v>
      </c>
      <c r="C416" s="352">
        <v>2548</v>
      </c>
      <c r="D416" s="355">
        <f t="shared" si="15"/>
        <v>-5.8137266377931603E-3</v>
      </c>
      <c r="E416" s="355">
        <v>-5.8137266377931603E-3</v>
      </c>
      <c r="F416">
        <v>406</v>
      </c>
      <c r="G416" s="355">
        <f t="shared" ca="1" si="16"/>
        <v>1.0295945533722465E-3</v>
      </c>
    </row>
    <row r="417" spans="2:7">
      <c r="B417" s="375">
        <v>45308</v>
      </c>
      <c r="C417" s="352">
        <v>2562.9</v>
      </c>
      <c r="D417" s="355">
        <f t="shared" si="15"/>
        <v>-2.4132964851503709E-3</v>
      </c>
      <c r="E417" s="355">
        <v>-2.4132964851503709E-3</v>
      </c>
      <c r="F417">
        <v>407</v>
      </c>
      <c r="G417" s="355">
        <f t="shared" ca="1" si="16"/>
        <v>-6.4622477676402109E-4</v>
      </c>
    </row>
    <row r="418" spans="2:7">
      <c r="B418" s="375">
        <v>45307</v>
      </c>
      <c r="C418" s="352">
        <v>2569.1</v>
      </c>
      <c r="D418" s="355">
        <f t="shared" si="15"/>
        <v>-1.5933468055339302E-3</v>
      </c>
      <c r="E418" s="355">
        <v>-1.5933468055339302E-3</v>
      </c>
      <c r="F418">
        <v>408</v>
      </c>
      <c r="G418" s="355">
        <f t="shared" ca="1" si="16"/>
        <v>-1.6892041906936113E-2</v>
      </c>
    </row>
    <row r="419" spans="2:7">
      <c r="B419" s="375">
        <v>45306</v>
      </c>
      <c r="C419" s="352">
        <v>2573.1999999999998</v>
      </c>
      <c r="D419" s="355">
        <f t="shared" si="15"/>
        <v>1.1477987421383576E-2</v>
      </c>
      <c r="E419" s="355">
        <v>1.1477987421383576E-2</v>
      </c>
      <c r="F419">
        <v>409</v>
      </c>
      <c r="G419" s="355">
        <f t="shared" ca="1" si="16"/>
        <v>5.7428829864028053E-3</v>
      </c>
    </row>
    <row r="420" spans="2:7">
      <c r="B420" s="375">
        <v>45303</v>
      </c>
      <c r="C420" s="352">
        <v>2544</v>
      </c>
      <c r="D420" s="355">
        <f t="shared" si="15"/>
        <v>3.0754672344453049E-3</v>
      </c>
      <c r="E420" s="355">
        <v>3.0754672344453049E-3</v>
      </c>
      <c r="F420">
        <v>410</v>
      </c>
      <c r="G420" s="355">
        <f t="shared" ca="1" si="16"/>
        <v>-1.3658899085069662E-2</v>
      </c>
    </row>
    <row r="421" spans="2:7">
      <c r="B421" s="375">
        <v>45302</v>
      </c>
      <c r="C421" s="352">
        <v>2536.1999999999998</v>
      </c>
      <c r="D421" s="355">
        <f t="shared" si="15"/>
        <v>-1.5985101264840641E-2</v>
      </c>
      <c r="E421" s="355">
        <v>-1.5985101264840641E-2</v>
      </c>
      <c r="F421">
        <v>411</v>
      </c>
      <c r="G421" s="355">
        <f t="shared" ca="1" si="16"/>
        <v>-1.3677422228694107E-2</v>
      </c>
    </row>
    <row r="422" spans="2:7">
      <c r="B422" s="375">
        <v>45301</v>
      </c>
      <c r="C422" s="352">
        <v>2577.4</v>
      </c>
      <c r="D422" s="355">
        <f t="shared" si="15"/>
        <v>-9.1094098265332259E-4</v>
      </c>
      <c r="E422" s="355">
        <v>-9.1094098265332259E-4</v>
      </c>
      <c r="F422">
        <v>412</v>
      </c>
      <c r="G422" s="355">
        <f t="shared" ca="1" si="16"/>
        <v>2.0893715105345888E-2</v>
      </c>
    </row>
    <row r="423" spans="2:7">
      <c r="B423" s="375">
        <v>45300</v>
      </c>
      <c r="C423" s="352">
        <v>2579.75</v>
      </c>
      <c r="D423" s="355">
        <f t="shared" si="15"/>
        <v>5.8178997381945117E-4</v>
      </c>
      <c r="E423" s="355">
        <v>5.8178997381945117E-4</v>
      </c>
      <c r="F423">
        <v>413</v>
      </c>
      <c r="G423" s="355">
        <f t="shared" ca="1" si="16"/>
        <v>1.5125607636442884E-2</v>
      </c>
    </row>
    <row r="424" spans="2:7">
      <c r="B424" s="375">
        <v>45299</v>
      </c>
      <c r="C424" s="352">
        <v>2578.25</v>
      </c>
      <c r="D424" s="355">
        <f t="shared" si="15"/>
        <v>-1.5953894009656373E-2</v>
      </c>
      <c r="E424" s="355">
        <v>-1.5953894009656373E-2</v>
      </c>
      <c r="F424">
        <v>414</v>
      </c>
      <c r="G424" s="355">
        <f t="shared" ca="1" si="16"/>
        <v>3.5027121210878247E-2</v>
      </c>
    </row>
    <row r="425" spans="2:7">
      <c r="B425" s="375">
        <v>45296</v>
      </c>
      <c r="C425" s="352">
        <v>2620.0500000000002</v>
      </c>
      <c r="D425" s="355">
        <f t="shared" si="15"/>
        <v>1.0607317120209831E-2</v>
      </c>
      <c r="E425" s="355">
        <v>1.0607317120209831E-2</v>
      </c>
      <c r="F425">
        <v>415</v>
      </c>
      <c r="G425" s="355">
        <f t="shared" ca="1" si="16"/>
        <v>1.345615818566686E-2</v>
      </c>
    </row>
    <row r="426" spans="2:7">
      <c r="B426" s="375">
        <v>45295</v>
      </c>
      <c r="C426" s="352">
        <v>2592.5500000000002</v>
      </c>
      <c r="D426" s="355">
        <f t="shared" si="15"/>
        <v>-5.371084383572154E-3</v>
      </c>
      <c r="E426" s="355">
        <v>-5.371084383572154E-3</v>
      </c>
      <c r="F426">
        <v>416</v>
      </c>
      <c r="G426" s="355">
        <f t="shared" ca="1" si="16"/>
        <v>-7.2503437837756098E-3</v>
      </c>
    </row>
    <row r="427" spans="2:7">
      <c r="B427" s="375">
        <v>45294</v>
      </c>
      <c r="C427" s="352">
        <v>2606.5500000000002</v>
      </c>
      <c r="D427" s="355">
        <f t="shared" si="15"/>
        <v>-2.7737393832733947E-3</v>
      </c>
      <c r="E427" s="355">
        <v>-2.7737393832733947E-3</v>
      </c>
      <c r="F427">
        <v>417</v>
      </c>
      <c r="G427" s="355">
        <f t="shared" ca="1" si="16"/>
        <v>-1.8906765877073661E-3</v>
      </c>
    </row>
    <row r="428" spans="2:7">
      <c r="B428" s="375">
        <v>45293</v>
      </c>
      <c r="C428" s="352">
        <v>2613.8000000000002</v>
      </c>
      <c r="D428" s="355">
        <f t="shared" si="15"/>
        <v>-1.5425181278839746E-2</v>
      </c>
      <c r="E428" s="355">
        <v>-1.5425181278839746E-2</v>
      </c>
      <c r="F428">
        <v>418</v>
      </c>
      <c r="G428" s="355">
        <f t="shared" ca="1" si="16"/>
        <v>1.2667351294696663E-2</v>
      </c>
    </row>
    <row r="429" spans="2:7">
      <c r="B429" s="375">
        <v>45292</v>
      </c>
      <c r="C429" s="352">
        <v>2654.75</v>
      </c>
      <c r="D429" s="355">
        <f t="shared" si="15"/>
        <v>-3.4535182717392665E-3</v>
      </c>
      <c r="E429" s="355">
        <v>-3.4535182717392665E-3</v>
      </c>
      <c r="F429">
        <v>419</v>
      </c>
      <c r="G429" s="355">
        <f t="shared" ca="1" si="16"/>
        <v>2.5923061036413158E-2</v>
      </c>
    </row>
    <row r="430" spans="2:7">
      <c r="B430" s="375">
        <v>45289</v>
      </c>
      <c r="C430" s="352">
        <v>2663.95</v>
      </c>
      <c r="D430" s="355">
        <f t="shared" si="15"/>
        <v>1.1447338446351141E-2</v>
      </c>
      <c r="E430" s="355">
        <v>1.1447338446351141E-2</v>
      </c>
      <c r="F430">
        <v>420</v>
      </c>
      <c r="G430" s="355">
        <f t="shared" ca="1" si="16"/>
        <v>-3.1550832934281847E-2</v>
      </c>
    </row>
    <row r="431" spans="2:7">
      <c r="B431" s="375">
        <v>45288</v>
      </c>
      <c r="C431" s="352">
        <v>2633.8</v>
      </c>
      <c r="D431" s="355">
        <f t="shared" si="15"/>
        <v>9.7764827665529266E-3</v>
      </c>
      <c r="E431" s="355">
        <v>9.7764827665529266E-3</v>
      </c>
      <c r="F431">
        <v>421</v>
      </c>
      <c r="G431" s="355">
        <f t="shared" ca="1" si="16"/>
        <v>5.4559596288581451E-3</v>
      </c>
    </row>
    <row r="432" spans="2:7">
      <c r="B432" s="375">
        <v>45287</v>
      </c>
      <c r="C432" s="352">
        <v>2608.3000000000002</v>
      </c>
      <c r="D432" s="355">
        <f t="shared" si="15"/>
        <v>9.1111326047007193E-3</v>
      </c>
      <c r="E432" s="355">
        <v>9.1111326047007193E-3</v>
      </c>
      <c r="F432">
        <v>422</v>
      </c>
      <c r="G432" s="355">
        <f t="shared" ca="1" si="16"/>
        <v>-1.9434011769203903E-2</v>
      </c>
    </row>
    <row r="433" spans="2:7">
      <c r="B433" s="375">
        <v>45286</v>
      </c>
      <c r="C433" s="352">
        <v>2584.75</v>
      </c>
      <c r="D433" s="355">
        <f t="shared" si="15"/>
        <v>3.5525702748874402E-3</v>
      </c>
      <c r="E433" s="355">
        <v>3.5525702748874402E-3</v>
      </c>
      <c r="F433">
        <v>423</v>
      </c>
      <c r="G433" s="355">
        <f t="shared" ca="1" si="16"/>
        <v>-2.2588629890332749E-3</v>
      </c>
    </row>
    <row r="434" spans="2:7">
      <c r="B434" s="375">
        <v>45282</v>
      </c>
      <c r="C434" s="352">
        <v>2575.6</v>
      </c>
      <c r="D434" s="355">
        <f t="shared" si="15"/>
        <v>8.7733040889864059E-3</v>
      </c>
      <c r="E434" s="355">
        <v>8.7733040889864059E-3</v>
      </c>
      <c r="F434">
        <v>424</v>
      </c>
      <c r="G434" s="355">
        <f t="shared" ca="1" si="16"/>
        <v>9.7519086885613816E-3</v>
      </c>
    </row>
    <row r="435" spans="2:7">
      <c r="B435" s="375">
        <v>45281</v>
      </c>
      <c r="C435" s="352">
        <v>2553.1999999999998</v>
      </c>
      <c r="D435" s="355">
        <f t="shared" si="15"/>
        <v>-1.6813294232649783E-3</v>
      </c>
      <c r="E435" s="355">
        <v>-1.6813294232649783E-3</v>
      </c>
      <c r="F435">
        <v>425</v>
      </c>
      <c r="G435" s="355">
        <f t="shared" ca="1" si="16"/>
        <v>5.9314338644164801E-3</v>
      </c>
    </row>
    <row r="436" spans="2:7">
      <c r="B436" s="375">
        <v>45280</v>
      </c>
      <c r="C436" s="352">
        <v>2557.5</v>
      </c>
      <c r="D436" s="355">
        <f t="shared" si="15"/>
        <v>-1.2496582965594635E-3</v>
      </c>
      <c r="E436" s="355">
        <v>-1.2496582965594635E-3</v>
      </c>
      <c r="F436">
        <v>426</v>
      </c>
      <c r="G436" s="355">
        <f t="shared" ca="1" si="16"/>
        <v>-8.6717178047016411E-3</v>
      </c>
    </row>
    <row r="437" spans="2:7">
      <c r="B437" s="375">
        <v>45279</v>
      </c>
      <c r="C437" s="352">
        <v>2560.6999999999998</v>
      </c>
      <c r="D437" s="355">
        <f t="shared" si="15"/>
        <v>9.9388680733582396E-3</v>
      </c>
      <c r="E437" s="355">
        <v>9.9388680733582396E-3</v>
      </c>
      <c r="F437">
        <v>427</v>
      </c>
      <c r="G437" s="355">
        <f t="shared" ca="1" si="16"/>
        <v>-4.7594198493148788E-3</v>
      </c>
    </row>
    <row r="438" spans="2:7">
      <c r="B438" s="375">
        <v>45278</v>
      </c>
      <c r="C438" s="352">
        <v>2535.5</v>
      </c>
      <c r="D438" s="355">
        <f t="shared" si="15"/>
        <v>4.9942526457647579E-3</v>
      </c>
      <c r="E438" s="355">
        <v>4.9942526457647579E-3</v>
      </c>
      <c r="F438">
        <v>428</v>
      </c>
      <c r="G438" s="355">
        <f t="shared" ca="1" si="16"/>
        <v>-8.0515832816345587E-3</v>
      </c>
    </row>
    <row r="439" spans="2:7">
      <c r="B439" s="375">
        <v>45275</v>
      </c>
      <c r="C439" s="352">
        <v>2522.9</v>
      </c>
      <c r="D439" s="355">
        <f t="shared" si="15"/>
        <v>2.6029765334711712E-3</v>
      </c>
      <c r="E439" s="355">
        <v>2.6029765334711712E-3</v>
      </c>
      <c r="F439">
        <v>429</v>
      </c>
      <c r="G439" s="355">
        <f t="shared" ca="1" si="16"/>
        <v>-1.9441825635113607E-2</v>
      </c>
    </row>
    <row r="440" spans="2:7">
      <c r="B440" s="375">
        <v>45274</v>
      </c>
      <c r="C440" s="352">
        <v>2516.35</v>
      </c>
      <c r="D440" s="355">
        <f t="shared" si="15"/>
        <v>1.7715673394640781E-3</v>
      </c>
      <c r="E440" s="355">
        <v>1.7715673394640781E-3</v>
      </c>
      <c r="F440">
        <v>430</v>
      </c>
      <c r="G440" s="355">
        <f t="shared" ca="1" si="16"/>
        <v>-2.5620512750419645E-2</v>
      </c>
    </row>
    <row r="441" spans="2:7">
      <c r="B441" s="375">
        <v>45273</v>
      </c>
      <c r="C441" s="352">
        <v>2511.9</v>
      </c>
      <c r="D441" s="355">
        <f t="shared" si="15"/>
        <v>3.6559784237339289E-3</v>
      </c>
      <c r="E441" s="355">
        <v>3.6559784237339289E-3</v>
      </c>
      <c r="F441">
        <v>431</v>
      </c>
      <c r="G441" s="355">
        <f t="shared" ca="1" si="16"/>
        <v>-5.3380441098347638E-3</v>
      </c>
    </row>
    <row r="442" spans="2:7">
      <c r="B442" s="375">
        <v>45272</v>
      </c>
      <c r="C442" s="352">
        <v>2502.75</v>
      </c>
      <c r="D442" s="355">
        <f t="shared" si="15"/>
        <v>-3.5947516625730073E-4</v>
      </c>
      <c r="E442" s="355">
        <v>-3.5947516625730073E-4</v>
      </c>
      <c r="F442">
        <v>432</v>
      </c>
      <c r="G442" s="355">
        <f t="shared" ca="1" si="16"/>
        <v>-6.2792926681635962E-3</v>
      </c>
    </row>
    <row r="443" spans="2:7">
      <c r="B443" s="375">
        <v>45271</v>
      </c>
      <c r="C443" s="352">
        <v>2503.65</v>
      </c>
      <c r="D443" s="355">
        <f t="shared" si="15"/>
        <v>-7.3940451175514765E-3</v>
      </c>
      <c r="E443" s="355">
        <v>-7.3940451175514765E-3</v>
      </c>
      <c r="F443">
        <v>433</v>
      </c>
      <c r="G443" s="355">
        <f t="shared" ca="1" si="16"/>
        <v>2.1253169048594403E-3</v>
      </c>
    </row>
    <row r="444" spans="2:7">
      <c r="B444" s="375">
        <v>45268</v>
      </c>
      <c r="C444" s="352">
        <v>2522.3000000000002</v>
      </c>
      <c r="D444" s="355">
        <f t="shared" si="15"/>
        <v>1.6082597041597068E-3</v>
      </c>
      <c r="E444" s="355">
        <v>1.6082597041597068E-3</v>
      </c>
      <c r="F444">
        <v>434</v>
      </c>
      <c r="G444" s="355">
        <f t="shared" ca="1" si="16"/>
        <v>-4.697511171229846E-3</v>
      </c>
    </row>
    <row r="445" spans="2:7">
      <c r="B445" s="375">
        <v>45267</v>
      </c>
      <c r="C445" s="352">
        <v>2518.25</v>
      </c>
      <c r="D445" s="355">
        <f t="shared" si="15"/>
        <v>-1.9239382314567829E-2</v>
      </c>
      <c r="E445" s="355">
        <v>-1.9239382314567829E-2</v>
      </c>
      <c r="F445">
        <v>435</v>
      </c>
      <c r="G445" s="355">
        <f t="shared" ca="1" si="16"/>
        <v>-3.0408737586795593E-2</v>
      </c>
    </row>
    <row r="446" spans="2:7">
      <c r="B446" s="375">
        <v>45266</v>
      </c>
      <c r="C446" s="352">
        <v>2567.65</v>
      </c>
      <c r="D446" s="355">
        <f t="shared" si="15"/>
        <v>1.7165707597776615E-3</v>
      </c>
      <c r="E446" s="355">
        <v>1.7165707597776615E-3</v>
      </c>
      <c r="F446">
        <v>436</v>
      </c>
      <c r="G446" s="355">
        <f t="shared" ca="1" si="16"/>
        <v>-3.8222570302191509E-3</v>
      </c>
    </row>
    <row r="447" spans="2:7">
      <c r="B447" s="375">
        <v>45265</v>
      </c>
      <c r="C447" s="352">
        <v>2563.25</v>
      </c>
      <c r="D447" s="355">
        <f t="shared" si="15"/>
        <v>-1.5005956269454014E-2</v>
      </c>
      <c r="E447" s="355">
        <v>-1.5005956269454014E-2</v>
      </c>
      <c r="F447">
        <v>437</v>
      </c>
      <c r="G447" s="355">
        <f t="shared" ca="1" si="16"/>
        <v>1.0671804262722132E-2</v>
      </c>
    </row>
    <row r="448" spans="2:7">
      <c r="B448" s="375">
        <v>45264</v>
      </c>
      <c r="C448" s="352">
        <v>2602.3000000000002</v>
      </c>
      <c r="D448" s="355">
        <f t="shared" si="15"/>
        <v>1.507616094240637E-2</v>
      </c>
      <c r="E448" s="355">
        <v>1.507616094240637E-2</v>
      </c>
      <c r="F448">
        <v>438</v>
      </c>
      <c r="G448" s="355">
        <f t="shared" ca="1" si="16"/>
        <v>-1.0263161670053407E-2</v>
      </c>
    </row>
    <row r="449" spans="2:7">
      <c r="B449" s="375">
        <v>45261</v>
      </c>
      <c r="C449" s="352">
        <v>2563.65</v>
      </c>
      <c r="D449" s="355">
        <f t="shared" si="15"/>
        <v>7.110447643927602E-3</v>
      </c>
      <c r="E449" s="355">
        <v>7.110447643927602E-3</v>
      </c>
      <c r="F449">
        <v>439</v>
      </c>
      <c r="G449" s="355">
        <f t="shared" ca="1" si="16"/>
        <v>2.4279947449550473E-2</v>
      </c>
    </row>
    <row r="450" spans="2:7">
      <c r="B450" s="375">
        <v>45260</v>
      </c>
      <c r="C450" s="352">
        <v>2545.5500000000002</v>
      </c>
      <c r="D450" s="355">
        <f t="shared" si="15"/>
        <v>8.1186511158194887E-3</v>
      </c>
      <c r="E450" s="355">
        <v>8.1186511158194887E-3</v>
      </c>
      <c r="F450">
        <v>440</v>
      </c>
      <c r="G450" s="355">
        <f t="shared" ca="1" si="16"/>
        <v>-1.5634477340647934E-2</v>
      </c>
    </row>
    <row r="451" spans="2:7">
      <c r="B451" s="375">
        <v>45259</v>
      </c>
      <c r="C451" s="352">
        <v>2525.0500000000002</v>
      </c>
      <c r="D451" s="355">
        <f t="shared" si="15"/>
        <v>5.7756268546732782E-3</v>
      </c>
      <c r="E451" s="355">
        <v>5.7756268546732782E-3</v>
      </c>
      <c r="F451">
        <v>441</v>
      </c>
      <c r="G451" s="355">
        <f t="shared" ca="1" si="16"/>
        <v>-1.1032618527890485E-3</v>
      </c>
    </row>
    <row r="452" spans="2:7">
      <c r="B452" s="375">
        <v>45258</v>
      </c>
      <c r="C452" s="352">
        <v>2510.5500000000002</v>
      </c>
      <c r="D452" s="355">
        <f t="shared" si="15"/>
        <v>-1.8487595419845882E-3</v>
      </c>
      <c r="E452" s="355">
        <v>-1.8487595419845882E-3</v>
      </c>
      <c r="F452">
        <v>442</v>
      </c>
      <c r="G452" s="355">
        <f t="shared" ca="1" si="16"/>
        <v>3.6738587861106058E-2</v>
      </c>
    </row>
    <row r="453" spans="2:7">
      <c r="B453" s="375">
        <v>45254</v>
      </c>
      <c r="C453" s="352">
        <v>2515.1999999999998</v>
      </c>
      <c r="D453" s="355">
        <f t="shared" si="15"/>
        <v>-1.8651533791024535E-3</v>
      </c>
      <c r="E453" s="355">
        <v>-1.8651533791024535E-3</v>
      </c>
      <c r="F453">
        <v>443</v>
      </c>
      <c r="G453" s="355">
        <f t="shared" ca="1" si="16"/>
        <v>1.6829331931619347E-2</v>
      </c>
    </row>
    <row r="454" spans="2:7">
      <c r="B454" s="375">
        <v>45253</v>
      </c>
      <c r="C454" s="352">
        <v>2519.9</v>
      </c>
      <c r="D454" s="355">
        <f t="shared" si="15"/>
        <v>-7.9305285697291725E-4</v>
      </c>
      <c r="E454" s="355">
        <v>-7.9305285697291725E-4</v>
      </c>
      <c r="F454">
        <v>444</v>
      </c>
      <c r="G454" s="355">
        <f t="shared" ca="1" si="16"/>
        <v>1.4523467585811117E-2</v>
      </c>
    </row>
    <row r="455" spans="2:7">
      <c r="B455" s="375">
        <v>45252</v>
      </c>
      <c r="C455" s="352">
        <v>2521.9</v>
      </c>
      <c r="D455" s="355">
        <f t="shared" si="15"/>
        <v>6.6460433090510295E-3</v>
      </c>
      <c r="E455" s="355">
        <v>6.6460433090510295E-3</v>
      </c>
      <c r="F455">
        <v>445</v>
      </c>
      <c r="G455" s="355">
        <f t="shared" ca="1" si="16"/>
        <v>9.4943758347304646E-3</v>
      </c>
    </row>
    <row r="456" spans="2:7">
      <c r="B456" s="375">
        <v>45251</v>
      </c>
      <c r="C456" s="352">
        <v>2505.25</v>
      </c>
      <c r="D456" s="355">
        <f t="shared" si="15"/>
        <v>-4.7876478684985465E-4</v>
      </c>
      <c r="E456" s="355">
        <v>-4.7876478684985465E-4</v>
      </c>
      <c r="F456">
        <v>446</v>
      </c>
      <c r="G456" s="355">
        <f t="shared" ca="1" si="16"/>
        <v>4.0534555965672146E-2</v>
      </c>
    </row>
    <row r="457" spans="2:7">
      <c r="B457" s="375">
        <v>45250</v>
      </c>
      <c r="C457" s="352">
        <v>2506.4499999999998</v>
      </c>
      <c r="D457" s="355">
        <f t="shared" si="15"/>
        <v>-8.838184118949842E-3</v>
      </c>
      <c r="E457" s="355">
        <v>-8.838184118949842E-3</v>
      </c>
      <c r="F457">
        <v>447</v>
      </c>
      <c r="G457" s="355">
        <f t="shared" ca="1" si="16"/>
        <v>1.6077828297192762E-3</v>
      </c>
    </row>
    <row r="458" spans="2:7">
      <c r="B458" s="375">
        <v>45247</v>
      </c>
      <c r="C458" s="352">
        <v>2528.8000000000002</v>
      </c>
      <c r="D458" s="355">
        <f t="shared" si="15"/>
        <v>1.5093127809890963E-2</v>
      </c>
      <c r="E458" s="355">
        <v>1.5093127809890963E-2</v>
      </c>
      <c r="F458">
        <v>448</v>
      </c>
      <c r="G458" s="355">
        <f t="shared" ca="1" si="16"/>
        <v>-1.0125656017365432E-2</v>
      </c>
    </row>
    <row r="459" spans="2:7">
      <c r="B459" s="375">
        <v>45246</v>
      </c>
      <c r="C459" s="352">
        <v>2491.1999999999998</v>
      </c>
      <c r="D459" s="355">
        <f t="shared" si="15"/>
        <v>1.9305019305018206E-3</v>
      </c>
      <c r="E459" s="355">
        <v>1.9305019305018206E-3</v>
      </c>
      <c r="F459">
        <v>449</v>
      </c>
      <c r="G459" s="355">
        <f t="shared" ca="1" si="16"/>
        <v>5.8952969049229451E-4</v>
      </c>
    </row>
    <row r="460" spans="2:7">
      <c r="B460" s="375">
        <v>45245</v>
      </c>
      <c r="C460" s="352">
        <v>2486.4</v>
      </c>
      <c r="D460" s="355">
        <f t="shared" ref="D460:D519" si="17">(C460-C461)/C461</f>
        <v>3.3290963016766538E-3</v>
      </c>
      <c r="E460" s="355">
        <v>3.3290963016766538E-3</v>
      </c>
      <c r="F460">
        <v>450</v>
      </c>
      <c r="G460" s="355">
        <f t="shared" ref="G460:G518" ca="1" si="18">_xlfn.NORM.INV(RAND(),$M$13,$M$14)</f>
        <v>-7.6129978872009974E-3</v>
      </c>
    </row>
    <row r="461" spans="2:7">
      <c r="B461" s="375">
        <v>45243</v>
      </c>
      <c r="C461" s="352">
        <v>2478.15</v>
      </c>
      <c r="D461" s="355">
        <f t="shared" si="17"/>
        <v>-3.3781745792363276E-3</v>
      </c>
      <c r="E461" s="355">
        <v>-3.3781745792363276E-3</v>
      </c>
      <c r="F461">
        <v>451</v>
      </c>
      <c r="G461" s="355">
        <f t="shared" ca="1" si="18"/>
        <v>-1.3842536671692025E-3</v>
      </c>
    </row>
    <row r="462" spans="2:7">
      <c r="B462" s="375">
        <v>45240</v>
      </c>
      <c r="C462" s="352">
        <v>2486.5500000000002</v>
      </c>
      <c r="D462" s="355">
        <f t="shared" si="17"/>
        <v>3.9770662575202348E-3</v>
      </c>
      <c r="E462" s="355">
        <v>3.9770662575202348E-3</v>
      </c>
      <c r="F462">
        <v>452</v>
      </c>
      <c r="G462" s="355">
        <f t="shared" ca="1" si="18"/>
        <v>-3.2828469029291214E-2</v>
      </c>
    </row>
    <row r="463" spans="2:7">
      <c r="B463" s="375">
        <v>45239</v>
      </c>
      <c r="C463" s="352">
        <v>2476.6999999999998</v>
      </c>
      <c r="D463" s="355">
        <f t="shared" si="17"/>
        <v>-1.6928969773949667E-2</v>
      </c>
      <c r="E463" s="355">
        <v>-1.6928969773949667E-2</v>
      </c>
      <c r="F463">
        <v>453</v>
      </c>
      <c r="G463" s="355">
        <f t="shared" ca="1" si="18"/>
        <v>5.4624649702013015E-4</v>
      </c>
    </row>
    <row r="464" spans="2:7">
      <c r="B464" s="375">
        <v>45238</v>
      </c>
      <c r="C464" s="352">
        <v>2519.35</v>
      </c>
      <c r="D464" s="355">
        <f t="shared" si="17"/>
        <v>9.1730256964890518E-3</v>
      </c>
      <c r="E464" s="355">
        <v>9.1730256964890518E-3</v>
      </c>
      <c r="F464">
        <v>454</v>
      </c>
      <c r="G464" s="355">
        <f t="shared" ca="1" si="18"/>
        <v>-1.2207802840899167E-2</v>
      </c>
    </row>
    <row r="465" spans="2:7">
      <c r="B465" s="375">
        <v>45237</v>
      </c>
      <c r="C465" s="352">
        <v>2496.4499999999998</v>
      </c>
      <c r="D465" s="355">
        <f t="shared" si="17"/>
        <v>-3.8039561143600258E-4</v>
      </c>
      <c r="E465" s="355">
        <v>-3.8039561143600258E-4</v>
      </c>
      <c r="F465">
        <v>455</v>
      </c>
      <c r="G465" s="355">
        <f t="shared" ca="1" si="18"/>
        <v>3.5562959407699914E-2</v>
      </c>
    </row>
    <row r="466" spans="2:7">
      <c r="B466" s="375">
        <v>45236</v>
      </c>
      <c r="C466" s="352">
        <v>2497.4</v>
      </c>
      <c r="D466" s="355">
        <f t="shared" si="17"/>
        <v>-4.7225266513898209E-3</v>
      </c>
      <c r="E466" s="355">
        <v>-4.7225266513898209E-3</v>
      </c>
      <c r="F466">
        <v>456</v>
      </c>
      <c r="G466" s="355">
        <f t="shared" ca="1" si="18"/>
        <v>-2.9123719099249254E-2</v>
      </c>
    </row>
    <row r="467" spans="2:7">
      <c r="B467" s="375">
        <v>45233</v>
      </c>
      <c r="C467" s="352">
        <v>2509.25</v>
      </c>
      <c r="D467" s="355">
        <f t="shared" si="17"/>
        <v>9.0276660768858832E-3</v>
      </c>
      <c r="E467" s="355">
        <v>9.0276660768858832E-3</v>
      </c>
      <c r="F467">
        <v>457</v>
      </c>
      <c r="G467" s="355">
        <f t="shared" ca="1" si="18"/>
        <v>1.4325199425636186E-2</v>
      </c>
    </row>
    <row r="468" spans="2:7">
      <c r="B468" s="375">
        <v>45232</v>
      </c>
      <c r="C468" s="352">
        <v>2486.8000000000002</v>
      </c>
      <c r="D468" s="355">
        <f t="shared" si="17"/>
        <v>5.8853271311559031E-3</v>
      </c>
      <c r="E468" s="355">
        <v>5.8853271311559031E-3</v>
      </c>
      <c r="F468">
        <v>458</v>
      </c>
      <c r="G468" s="355">
        <f t="shared" ca="1" si="18"/>
        <v>-5.121689361213635E-3</v>
      </c>
    </row>
    <row r="469" spans="2:7">
      <c r="B469" s="375">
        <v>45231</v>
      </c>
      <c r="C469" s="352">
        <v>2472.25</v>
      </c>
      <c r="D469" s="355">
        <f t="shared" si="17"/>
        <v>-4.7302737520128826E-3</v>
      </c>
      <c r="E469" s="355">
        <v>-4.7302737520128826E-3</v>
      </c>
      <c r="F469">
        <v>459</v>
      </c>
      <c r="G469" s="355">
        <f t="shared" ca="1" si="18"/>
        <v>-1.6174289830332318E-2</v>
      </c>
    </row>
    <row r="470" spans="2:7">
      <c r="B470" s="375">
        <v>45230</v>
      </c>
      <c r="C470" s="352">
        <v>2484</v>
      </c>
      <c r="D470" s="355">
        <f t="shared" si="17"/>
        <v>2.0573641534551248E-3</v>
      </c>
      <c r="E470" s="355">
        <v>2.0573641534551248E-3</v>
      </c>
      <c r="F470">
        <v>460</v>
      </c>
      <c r="G470" s="355">
        <f t="shared" ca="1" si="18"/>
        <v>-2.2091414392631226E-2</v>
      </c>
    </row>
    <row r="471" spans="2:7">
      <c r="B471" s="375">
        <v>45229</v>
      </c>
      <c r="C471" s="352">
        <v>2478.9</v>
      </c>
      <c r="D471" s="355">
        <f t="shared" si="17"/>
        <v>-1.2691122257811448E-3</v>
      </c>
      <c r="E471" s="355">
        <v>-1.2691122257811448E-3</v>
      </c>
      <c r="F471">
        <v>461</v>
      </c>
      <c r="G471" s="355">
        <f t="shared" ca="1" si="18"/>
        <v>1.2615569945086766E-2</v>
      </c>
    </row>
    <row r="472" spans="2:7">
      <c r="B472" s="375">
        <v>45226</v>
      </c>
      <c r="C472" s="352">
        <v>2482.0500000000002</v>
      </c>
      <c r="D472" s="355">
        <f t="shared" si="17"/>
        <v>2.2815377160394488E-3</v>
      </c>
      <c r="E472" s="355">
        <v>2.2815377160394488E-3</v>
      </c>
      <c r="F472">
        <v>462</v>
      </c>
      <c r="G472" s="355">
        <f t="shared" ca="1" si="18"/>
        <v>1.2737818048183414E-2</v>
      </c>
    </row>
    <row r="473" spans="2:7">
      <c r="B473" s="375">
        <v>45225</v>
      </c>
      <c r="C473" s="352">
        <v>2476.4</v>
      </c>
      <c r="D473" s="355">
        <f t="shared" si="17"/>
        <v>-3.6329875267431916E-4</v>
      </c>
      <c r="E473" s="355">
        <v>-3.6329875267431916E-4</v>
      </c>
      <c r="F473">
        <v>463</v>
      </c>
      <c r="G473" s="355">
        <f t="shared" ca="1" si="18"/>
        <v>-2.7671854552811313E-2</v>
      </c>
    </row>
    <row r="474" spans="2:7">
      <c r="B474" s="375">
        <v>45224</v>
      </c>
      <c r="C474" s="352">
        <v>2477.3000000000002</v>
      </c>
      <c r="D474" s="355">
        <f t="shared" si="17"/>
        <v>-2.4964767465270057E-3</v>
      </c>
      <c r="E474" s="355">
        <v>-2.4964767465270057E-3</v>
      </c>
      <c r="F474">
        <v>464</v>
      </c>
      <c r="G474" s="355">
        <f t="shared" ca="1" si="18"/>
        <v>-3.4133898282079821E-2</v>
      </c>
    </row>
    <row r="475" spans="2:7">
      <c r="B475" s="375">
        <v>45222</v>
      </c>
      <c r="C475" s="352">
        <v>2483.5</v>
      </c>
      <c r="D475" s="355">
        <f t="shared" si="17"/>
        <v>-4.6690579724666219E-3</v>
      </c>
      <c r="E475" s="355">
        <v>-4.6690579724666219E-3</v>
      </c>
      <c r="F475">
        <v>465</v>
      </c>
      <c r="G475" s="355">
        <f t="shared" ca="1" si="18"/>
        <v>7.8427389311658269E-4</v>
      </c>
    </row>
    <row r="476" spans="2:7">
      <c r="B476" s="375">
        <v>45219</v>
      </c>
      <c r="C476" s="352">
        <v>2495.15</v>
      </c>
      <c r="D476" s="355">
        <f t="shared" si="17"/>
        <v>-2.0780189160550928E-2</v>
      </c>
      <c r="E476" s="355">
        <v>-2.0780189160550928E-2</v>
      </c>
      <c r="F476">
        <v>466</v>
      </c>
      <c r="G476" s="355">
        <f t="shared" ca="1" si="18"/>
        <v>-1.4891372876423017E-2</v>
      </c>
    </row>
    <row r="477" spans="2:7">
      <c r="B477" s="375">
        <v>45218</v>
      </c>
      <c r="C477" s="352">
        <v>2548.1</v>
      </c>
      <c r="D477" s="355">
        <f t="shared" si="17"/>
        <v>-5.8863926223914822E-5</v>
      </c>
      <c r="E477" s="355">
        <v>-5.8863926223914822E-5</v>
      </c>
      <c r="F477">
        <v>467</v>
      </c>
      <c r="G477" s="355">
        <f t="shared" ca="1" si="18"/>
        <v>-2.163709532928421E-2</v>
      </c>
    </row>
    <row r="478" spans="2:7">
      <c r="B478" s="375">
        <v>45217</v>
      </c>
      <c r="C478" s="352">
        <v>2548.25</v>
      </c>
      <c r="D478" s="355">
        <f t="shared" si="17"/>
        <v>-3.0905854507756159E-3</v>
      </c>
      <c r="E478" s="355">
        <v>-3.0905854507756159E-3</v>
      </c>
      <c r="F478">
        <v>468</v>
      </c>
      <c r="G478" s="355">
        <f t="shared" ca="1" si="18"/>
        <v>-4.9142159417246926E-3</v>
      </c>
    </row>
    <row r="479" spans="2:7">
      <c r="B479" s="375">
        <v>45216</v>
      </c>
      <c r="C479" s="352">
        <v>2556.15</v>
      </c>
      <c r="D479" s="355">
        <f t="shared" si="17"/>
        <v>-8.4040182933983146E-4</v>
      </c>
      <c r="E479" s="355">
        <v>-8.4040182933983146E-4</v>
      </c>
      <c r="F479">
        <v>469</v>
      </c>
      <c r="G479" s="355">
        <f t="shared" ca="1" si="18"/>
        <v>2.6688929742220233E-2</v>
      </c>
    </row>
    <row r="480" spans="2:7">
      <c r="B480" s="375">
        <v>45215</v>
      </c>
      <c r="C480" s="352">
        <v>2558.3000000000002</v>
      </c>
      <c r="D480" s="355">
        <f t="shared" si="17"/>
        <v>-4.3394500768645572E-3</v>
      </c>
      <c r="E480" s="355">
        <v>-4.3394500768645572E-3</v>
      </c>
      <c r="F480">
        <v>470</v>
      </c>
      <c r="G480" s="355">
        <f t="shared" ca="1" si="18"/>
        <v>2.5976615158982306E-3</v>
      </c>
    </row>
    <row r="481" spans="2:7">
      <c r="B481" s="375">
        <v>45212</v>
      </c>
      <c r="C481" s="352">
        <v>2569.4499999999998</v>
      </c>
      <c r="D481" s="355">
        <f t="shared" si="17"/>
        <v>4.8689870942510045E-3</v>
      </c>
      <c r="E481" s="355">
        <v>4.8689870942510045E-3</v>
      </c>
      <c r="F481">
        <v>471</v>
      </c>
      <c r="G481" s="355">
        <f t="shared" ca="1" si="18"/>
        <v>2.2203570440105902E-2</v>
      </c>
    </row>
    <row r="482" spans="2:7">
      <c r="B482" s="375">
        <v>45211</v>
      </c>
      <c r="C482" s="352">
        <v>2557</v>
      </c>
      <c r="D482" s="355">
        <f t="shared" si="17"/>
        <v>2.3470505398212683E-4</v>
      </c>
      <c r="E482" s="355">
        <v>2.3470505398212683E-4</v>
      </c>
      <c r="F482">
        <v>472</v>
      </c>
      <c r="G482" s="355">
        <f t="shared" ca="1" si="18"/>
        <v>-2.3750553363411388E-2</v>
      </c>
    </row>
    <row r="483" spans="2:7">
      <c r="B483" s="375">
        <v>45210</v>
      </c>
      <c r="C483" s="352">
        <v>2556.4</v>
      </c>
      <c r="D483" s="355">
        <f t="shared" si="17"/>
        <v>1.597647245846923E-2</v>
      </c>
      <c r="E483" s="355">
        <v>1.597647245846923E-2</v>
      </c>
      <c r="F483">
        <v>473</v>
      </c>
      <c r="G483" s="355">
        <f t="shared" ca="1" si="18"/>
        <v>-1.0509035850556892E-2</v>
      </c>
    </row>
    <row r="484" spans="2:7">
      <c r="B484" s="375">
        <v>45209</v>
      </c>
      <c r="C484" s="352">
        <v>2516.1999999999998</v>
      </c>
      <c r="D484" s="355">
        <f t="shared" si="17"/>
        <v>1.9511806634012806E-3</v>
      </c>
      <c r="E484" s="355">
        <v>1.9511806634012806E-3</v>
      </c>
      <c r="F484">
        <v>474</v>
      </c>
      <c r="G484" s="355">
        <f t="shared" ca="1" si="18"/>
        <v>-5.7809942362595113E-3</v>
      </c>
    </row>
    <row r="485" spans="2:7">
      <c r="B485" s="375">
        <v>45208</v>
      </c>
      <c r="C485" s="352">
        <v>2511.3000000000002</v>
      </c>
      <c r="D485" s="355">
        <f t="shared" si="17"/>
        <v>4.7611426742418545E-3</v>
      </c>
      <c r="E485" s="355">
        <v>4.7611426742418545E-3</v>
      </c>
      <c r="F485">
        <v>475</v>
      </c>
      <c r="G485" s="355">
        <f t="shared" ca="1" si="18"/>
        <v>2.9992434260192009E-2</v>
      </c>
    </row>
    <row r="486" spans="2:7">
      <c r="B486" s="375">
        <v>45205</v>
      </c>
      <c r="C486" s="352">
        <v>2499.4</v>
      </c>
      <c r="D486" s="355">
        <f t="shared" si="17"/>
        <v>-7.9974598638646137E-3</v>
      </c>
      <c r="E486" s="355">
        <v>-7.9974598638646137E-3</v>
      </c>
      <c r="F486">
        <v>476</v>
      </c>
      <c r="G486" s="355">
        <f t="shared" ca="1" si="18"/>
        <v>-3.1145260237527379E-3</v>
      </c>
    </row>
    <row r="487" spans="2:7">
      <c r="B487" s="375">
        <v>45204</v>
      </c>
      <c r="C487" s="352">
        <v>2519.5500000000002</v>
      </c>
      <c r="D487" s="355">
        <f t="shared" si="17"/>
        <v>4.6653507984928417E-3</v>
      </c>
      <c r="E487" s="355">
        <v>4.6653507984928417E-3</v>
      </c>
      <c r="F487">
        <v>477</v>
      </c>
      <c r="G487" s="355">
        <f t="shared" ca="1" si="18"/>
        <v>2.7894336493141225E-3</v>
      </c>
    </row>
    <row r="488" spans="2:7">
      <c r="B488" s="375">
        <v>45203</v>
      </c>
      <c r="C488" s="352">
        <v>2507.85</v>
      </c>
      <c r="D488" s="355">
        <f t="shared" si="17"/>
        <v>1.5776256632508329E-2</v>
      </c>
      <c r="E488" s="355">
        <v>1.5776256632508329E-2</v>
      </c>
      <c r="F488">
        <v>478</v>
      </c>
      <c r="G488" s="355">
        <f t="shared" ca="1" si="18"/>
        <v>-2.2168911908932408E-2</v>
      </c>
    </row>
    <row r="489" spans="2:7">
      <c r="B489" s="375">
        <v>45202</v>
      </c>
      <c r="C489" s="352">
        <v>2468.9</v>
      </c>
      <c r="D489" s="355">
        <f t="shared" si="17"/>
        <v>1.3384166125893016E-3</v>
      </c>
      <c r="E489" s="355">
        <v>1.3384166125893016E-3</v>
      </c>
      <c r="F489">
        <v>479</v>
      </c>
      <c r="G489" s="355">
        <f t="shared" ca="1" si="18"/>
        <v>-1.2725862396105906E-2</v>
      </c>
    </row>
    <row r="490" spans="2:7">
      <c r="B490" s="375">
        <v>45198</v>
      </c>
      <c r="C490" s="352">
        <v>2465.6</v>
      </c>
      <c r="D490" s="355">
        <f t="shared" si="17"/>
        <v>2.1338427459507794E-3</v>
      </c>
      <c r="E490" s="355">
        <v>2.1338427459507794E-3</v>
      </c>
      <c r="F490">
        <v>480</v>
      </c>
      <c r="G490" s="355">
        <f t="shared" ca="1" si="18"/>
        <v>2.0102639407111395E-2</v>
      </c>
    </row>
    <row r="491" spans="2:7">
      <c r="B491" s="375">
        <v>45197</v>
      </c>
      <c r="C491" s="352">
        <v>2460.35</v>
      </c>
      <c r="D491" s="355">
        <f t="shared" si="17"/>
        <v>-1.6548416108723929E-2</v>
      </c>
      <c r="E491" s="355">
        <v>-1.6548416108723929E-2</v>
      </c>
      <c r="F491">
        <v>481</v>
      </c>
      <c r="G491" s="355">
        <f t="shared" ca="1" si="18"/>
        <v>-4.4575236995395787E-5</v>
      </c>
    </row>
    <row r="492" spans="2:7">
      <c r="B492" s="375">
        <v>45196</v>
      </c>
      <c r="C492" s="352">
        <v>2501.75</v>
      </c>
      <c r="D492" s="355">
        <f t="shared" si="17"/>
        <v>9.1974424655600889E-3</v>
      </c>
      <c r="E492" s="355">
        <v>9.1974424655600889E-3</v>
      </c>
      <c r="F492">
        <v>482</v>
      </c>
      <c r="G492" s="355">
        <f t="shared" ca="1" si="18"/>
        <v>2.8537762787925445E-2</v>
      </c>
    </row>
    <row r="493" spans="2:7">
      <c r="B493" s="375">
        <v>45195</v>
      </c>
      <c r="C493" s="352">
        <v>2478.9499999999998</v>
      </c>
      <c r="D493" s="355">
        <f t="shared" si="17"/>
        <v>1.2520952400185427E-3</v>
      </c>
      <c r="E493" s="355">
        <v>1.2520952400185427E-3</v>
      </c>
      <c r="F493">
        <v>483</v>
      </c>
      <c r="G493" s="355">
        <f t="shared" ca="1" si="18"/>
        <v>-5.0891165428772665E-2</v>
      </c>
    </row>
    <row r="494" spans="2:7">
      <c r="B494" s="375">
        <v>45194</v>
      </c>
      <c r="C494" s="352">
        <v>2475.85</v>
      </c>
      <c r="D494" s="355">
        <f t="shared" si="17"/>
        <v>-2.6586638200164795E-3</v>
      </c>
      <c r="E494" s="355">
        <v>-2.6586638200164795E-3</v>
      </c>
      <c r="F494">
        <v>484</v>
      </c>
      <c r="G494" s="355">
        <f t="shared" ca="1" si="18"/>
        <v>-9.1736756314405362E-3</v>
      </c>
    </row>
    <row r="495" spans="2:7">
      <c r="B495" s="375">
        <v>45191</v>
      </c>
      <c r="C495" s="352">
        <v>2482.4499999999998</v>
      </c>
      <c r="D495" s="355">
        <f t="shared" si="17"/>
        <v>3.6792204904279252E-3</v>
      </c>
      <c r="E495" s="355">
        <v>3.6792204904279252E-3</v>
      </c>
      <c r="F495">
        <v>485</v>
      </c>
      <c r="G495" s="355">
        <f t="shared" ca="1" si="18"/>
        <v>1.6298221099256566E-3</v>
      </c>
    </row>
    <row r="496" spans="2:7">
      <c r="B496" s="375">
        <v>45190</v>
      </c>
      <c r="C496" s="352">
        <v>2473.35</v>
      </c>
      <c r="D496" s="355">
        <f t="shared" si="17"/>
        <v>2.634939295052395E-3</v>
      </c>
      <c r="E496" s="355">
        <v>2.634939295052395E-3</v>
      </c>
      <c r="F496">
        <v>486</v>
      </c>
      <c r="G496" s="355">
        <f t="shared" ca="1" si="18"/>
        <v>-3.4759312593258601E-3</v>
      </c>
    </row>
    <row r="497" spans="2:7">
      <c r="B497" s="375">
        <v>45189</v>
      </c>
      <c r="C497" s="352">
        <v>2466.85</v>
      </c>
      <c r="D497" s="355">
        <f t="shared" si="17"/>
        <v>-8.7597693528620665E-3</v>
      </c>
      <c r="E497" s="355">
        <v>-8.7597693528620665E-3</v>
      </c>
      <c r="F497">
        <v>487</v>
      </c>
      <c r="G497" s="355">
        <f t="shared" ca="1" si="18"/>
        <v>-4.0029363268539809E-3</v>
      </c>
    </row>
    <row r="498" spans="2:7">
      <c r="B498" s="375">
        <v>45187</v>
      </c>
      <c r="C498" s="352">
        <v>2488.65</v>
      </c>
      <c r="D498" s="355">
        <f t="shared" si="17"/>
        <v>7.6729967202495341E-3</v>
      </c>
      <c r="E498" s="355">
        <v>7.6729967202495341E-3</v>
      </c>
      <c r="F498">
        <v>488</v>
      </c>
      <c r="G498" s="355">
        <f t="shared" ca="1" si="18"/>
        <v>-1.7546031496515273E-2</v>
      </c>
    </row>
    <row r="499" spans="2:7">
      <c r="B499" s="375">
        <v>45184</v>
      </c>
      <c r="C499" s="352">
        <v>2469.6999999999998</v>
      </c>
      <c r="D499" s="355">
        <f t="shared" si="17"/>
        <v>-1.243602047344864E-2</v>
      </c>
      <c r="E499" s="355">
        <v>-1.243602047344864E-2</v>
      </c>
      <c r="F499">
        <v>489</v>
      </c>
      <c r="G499" s="355">
        <f t="shared" ca="1" si="18"/>
        <v>1.1410572186666143E-3</v>
      </c>
    </row>
    <row r="500" spans="2:7">
      <c r="B500" s="375">
        <v>45183</v>
      </c>
      <c r="C500" s="352">
        <v>2500.8000000000002</v>
      </c>
      <c r="D500" s="355">
        <f t="shared" si="17"/>
        <v>-2.2939897468632182E-3</v>
      </c>
      <c r="E500" s="355">
        <v>-2.2939897468632182E-3</v>
      </c>
      <c r="F500">
        <v>490</v>
      </c>
      <c r="G500" s="355">
        <f t="shared" ca="1" si="18"/>
        <v>2.8711249583667543E-2</v>
      </c>
    </row>
    <row r="501" spans="2:7">
      <c r="B501" s="375">
        <v>45182</v>
      </c>
      <c r="C501" s="352">
        <v>2506.5500000000002</v>
      </c>
      <c r="D501" s="355">
        <f t="shared" si="17"/>
        <v>3.0814174520280421E-3</v>
      </c>
      <c r="E501" s="355">
        <v>3.0814174520280421E-3</v>
      </c>
      <c r="F501">
        <v>491</v>
      </c>
      <c r="G501" s="355">
        <f t="shared" ca="1" si="18"/>
        <v>1.7890892617326327E-2</v>
      </c>
    </row>
    <row r="502" spans="2:7">
      <c r="B502" s="375">
        <v>45181</v>
      </c>
      <c r="C502" s="352">
        <v>2498.85</v>
      </c>
      <c r="D502" s="355">
        <f t="shared" si="17"/>
        <v>-1.4746180384425862E-2</v>
      </c>
      <c r="E502" s="355">
        <v>-1.4746180384425862E-2</v>
      </c>
      <c r="F502">
        <v>492</v>
      </c>
      <c r="G502" s="355">
        <f t="shared" ca="1" si="18"/>
        <v>3.2217553945212835E-3</v>
      </c>
    </row>
    <row r="503" spans="2:7">
      <c r="B503" s="375">
        <v>45180</v>
      </c>
      <c r="C503" s="352">
        <v>2536.25</v>
      </c>
      <c r="D503" s="355">
        <f t="shared" si="17"/>
        <v>8.9307025220780566E-3</v>
      </c>
      <c r="E503" s="355">
        <v>8.9307025220780566E-3</v>
      </c>
      <c r="F503">
        <v>493</v>
      </c>
      <c r="G503" s="355">
        <f t="shared" ca="1" si="18"/>
        <v>1.3663045472406508E-3</v>
      </c>
    </row>
    <row r="504" spans="2:7">
      <c r="B504" s="375">
        <v>45177</v>
      </c>
      <c r="C504" s="352">
        <v>2513.8000000000002</v>
      </c>
      <c r="D504" s="355">
        <f t="shared" si="17"/>
        <v>2.5324532891983346E-3</v>
      </c>
      <c r="E504" s="355">
        <v>2.5324532891983346E-3</v>
      </c>
      <c r="F504">
        <v>494</v>
      </c>
      <c r="G504" s="355">
        <f t="shared" ca="1" si="18"/>
        <v>2.9418995758771788E-2</v>
      </c>
    </row>
    <row r="505" spans="2:7">
      <c r="B505" s="375">
        <v>45176</v>
      </c>
      <c r="C505" s="352">
        <v>2507.4499999999998</v>
      </c>
      <c r="D505" s="355">
        <f t="shared" si="17"/>
        <v>-6.3602139885080965E-3</v>
      </c>
      <c r="E505" s="355">
        <v>-6.3602139885080965E-3</v>
      </c>
      <c r="F505">
        <v>495</v>
      </c>
      <c r="G505" s="355">
        <f t="shared" ca="1" si="18"/>
        <v>-4.3104347946719308E-3</v>
      </c>
    </row>
    <row r="506" spans="2:7">
      <c r="B506" s="375">
        <v>45175</v>
      </c>
      <c r="C506" s="352">
        <v>2523.5</v>
      </c>
      <c r="D506" s="355">
        <f t="shared" si="17"/>
        <v>6.5614965796453265E-3</v>
      </c>
      <c r="E506" s="355">
        <v>6.5614965796453265E-3</v>
      </c>
      <c r="F506">
        <v>496</v>
      </c>
      <c r="G506" s="355">
        <f t="shared" ca="1" si="18"/>
        <v>-2.5174900232955995E-2</v>
      </c>
    </row>
    <row r="507" spans="2:7">
      <c r="B507" s="375">
        <v>45174</v>
      </c>
      <c r="C507" s="352">
        <v>2507.0500000000002</v>
      </c>
      <c r="D507" s="355">
        <f t="shared" si="17"/>
        <v>2.2587351083393661E-3</v>
      </c>
      <c r="E507" s="355">
        <v>2.2587351083393661E-3</v>
      </c>
      <c r="F507">
        <v>497</v>
      </c>
      <c r="G507" s="355">
        <f t="shared" ca="1" si="18"/>
        <v>-1.0125984183641393E-3</v>
      </c>
    </row>
    <row r="508" spans="2:7">
      <c r="B508" s="375">
        <v>45173</v>
      </c>
      <c r="C508" s="352">
        <v>2501.4</v>
      </c>
      <c r="D508" s="355">
        <f t="shared" si="17"/>
        <v>-1.3573938038965549E-3</v>
      </c>
      <c r="E508" s="355">
        <v>-1.3573938038965549E-3</v>
      </c>
      <c r="F508">
        <v>498</v>
      </c>
      <c r="G508" s="355">
        <f t="shared" ca="1" si="18"/>
        <v>7.314294650159793E-4</v>
      </c>
    </row>
    <row r="509" spans="2:7">
      <c r="B509" s="375">
        <v>45170</v>
      </c>
      <c r="C509" s="352">
        <v>2504.8000000000002</v>
      </c>
      <c r="D509" s="355">
        <f t="shared" si="17"/>
        <v>-9.9798407217420803E-5</v>
      </c>
      <c r="E509" s="355">
        <v>-9.9798407217420803E-5</v>
      </c>
      <c r="F509">
        <v>499</v>
      </c>
      <c r="G509" s="355">
        <f t="shared" ca="1" si="18"/>
        <v>3.9879123416296861E-2</v>
      </c>
    </row>
    <row r="510" spans="2:7">
      <c r="B510" s="375">
        <v>45169</v>
      </c>
      <c r="C510" s="352">
        <v>2505.0500000000002</v>
      </c>
      <c r="D510" s="355">
        <f t="shared" si="17"/>
        <v>-1.0624222437251777E-2</v>
      </c>
      <c r="E510" s="355">
        <v>-1.0624222437251777E-2</v>
      </c>
      <c r="F510">
        <v>500</v>
      </c>
      <c r="G510" s="355">
        <f t="shared" ca="1" si="18"/>
        <v>3.6446568293991306E-3</v>
      </c>
    </row>
    <row r="511" spans="2:7">
      <c r="B511" s="375">
        <v>45168</v>
      </c>
      <c r="C511" s="352">
        <v>2531.9499999999998</v>
      </c>
      <c r="D511" s="355">
        <f t="shared" si="17"/>
        <v>2.2959840072837032E-3</v>
      </c>
      <c r="E511" s="355">
        <v>2.2959840072837032E-3</v>
      </c>
      <c r="F511">
        <v>501</v>
      </c>
      <c r="G511" s="355">
        <f t="shared" ca="1" si="18"/>
        <v>-1.2436786565914317E-2</v>
      </c>
    </row>
    <row r="512" spans="2:7">
      <c r="B512" s="375">
        <v>45167</v>
      </c>
      <c r="C512" s="352">
        <v>2526.15</v>
      </c>
      <c r="D512" s="355">
        <f t="shared" si="17"/>
        <v>-1.1562389951872179E-2</v>
      </c>
      <c r="E512" s="355">
        <v>-1.1562389951872179E-2</v>
      </c>
      <c r="F512">
        <v>502</v>
      </c>
      <c r="G512" s="355">
        <f t="shared" ca="1" si="18"/>
        <v>1.9520714249407562E-2</v>
      </c>
    </row>
    <row r="513" spans="2:7">
      <c r="B513" s="375">
        <v>45166</v>
      </c>
      <c r="C513" s="352">
        <v>2555.6999999999998</v>
      </c>
      <c r="D513" s="355">
        <f t="shared" si="17"/>
        <v>-3.0621598954576126E-3</v>
      </c>
      <c r="E513" s="355">
        <v>-3.0621598954576126E-3</v>
      </c>
      <c r="F513">
        <v>503</v>
      </c>
      <c r="G513" s="355">
        <f t="shared" ca="1" si="18"/>
        <v>-2.0146888450438622E-2</v>
      </c>
    </row>
    <row r="514" spans="2:7">
      <c r="B514" s="375">
        <v>45163</v>
      </c>
      <c r="C514" s="352">
        <v>2563.5500000000002</v>
      </c>
      <c r="D514" s="355">
        <f t="shared" si="17"/>
        <v>-6.8571428571427865E-3</v>
      </c>
      <c r="E514" s="355">
        <v>-6.8571428571427865E-3</v>
      </c>
      <c r="F514">
        <v>504</v>
      </c>
      <c r="G514" s="355">
        <f t="shared" ca="1" si="18"/>
        <v>-6.5637677605431162E-3</v>
      </c>
    </row>
    <row r="515" spans="2:7">
      <c r="B515" s="375">
        <v>45162</v>
      </c>
      <c r="C515" s="352">
        <v>2581.25</v>
      </c>
      <c r="D515" s="355">
        <f t="shared" si="17"/>
        <v>2.7971484625395069E-3</v>
      </c>
      <c r="E515" s="355">
        <v>2.7971484625395069E-3</v>
      </c>
      <c r="F515">
        <v>505</v>
      </c>
      <c r="G515" s="355">
        <f t="shared" ca="1" si="18"/>
        <v>2.4588883608143226E-2</v>
      </c>
    </row>
    <row r="516" spans="2:7">
      <c r="B516" s="375">
        <v>45161</v>
      </c>
      <c r="C516" s="352">
        <v>2574.0500000000002</v>
      </c>
      <c r="D516" s="355">
        <f t="shared" si="17"/>
        <v>3.2153714241172342E-3</v>
      </c>
      <c r="E516" s="355">
        <v>3.2153714241172342E-3</v>
      </c>
      <c r="F516">
        <v>506</v>
      </c>
      <c r="G516" s="355">
        <f t="shared" ca="1" si="18"/>
        <v>-1.9336757096523626E-3</v>
      </c>
    </row>
    <row r="517" spans="2:7">
      <c r="B517" s="375">
        <v>45160</v>
      </c>
      <c r="C517" s="352">
        <v>2565.8000000000002</v>
      </c>
      <c r="D517" s="355">
        <f t="shared" si="17"/>
        <v>1.1901277924105675E-3</v>
      </c>
      <c r="E517" s="355">
        <v>1.1901277924105675E-3</v>
      </c>
      <c r="F517">
        <v>507</v>
      </c>
      <c r="G517" s="355">
        <f t="shared" ca="1" si="18"/>
        <v>7.0394149133892791E-3</v>
      </c>
    </row>
    <row r="518" spans="2:7">
      <c r="B518" s="375">
        <v>45159</v>
      </c>
      <c r="C518" s="352">
        <v>2562.75</v>
      </c>
      <c r="D518" s="355">
        <f t="shared" si="17"/>
        <v>3.131421861238869E-3</v>
      </c>
      <c r="E518" s="355">
        <v>3.131421861238869E-3</v>
      </c>
      <c r="F518">
        <v>508</v>
      </c>
      <c r="G518" s="355">
        <f t="shared" ca="1" si="18"/>
        <v>-8.8377341516054191E-3</v>
      </c>
    </row>
    <row r="519" spans="2:7">
      <c r="B519" s="375">
        <v>45156</v>
      </c>
      <c r="C519" s="352">
        <v>2554.75</v>
      </c>
      <c r="D519" s="355">
        <f t="shared" si="17"/>
        <v>4.5217733215374032E-3</v>
      </c>
      <c r="E519" s="355">
        <v>4.5217733215374032E-3</v>
      </c>
      <c r="F519">
        <v>509</v>
      </c>
      <c r="G519" s="355">
        <f t="shared" ref="G519:G582" ca="1" si="19">_xlfn.NORM.INV(RAND(),$M$13,$M$14)</f>
        <v>-2.6121252187520729E-2</v>
      </c>
    </row>
    <row r="520" spans="2:7">
      <c r="B520" s="375">
        <v>45155</v>
      </c>
      <c r="C520" s="352">
        <v>2543.25</v>
      </c>
      <c r="D520" s="355">
        <f t="shared" ref="D520:D583" si="20">(C520-C521)/C521</f>
        <v>-3.6629319125597074E-3</v>
      </c>
      <c r="E520" s="355">
        <v>-0.17840284387808616</v>
      </c>
      <c r="F520">
        <v>510</v>
      </c>
      <c r="G520" s="355">
        <f t="shared" ca="1" si="19"/>
        <v>-4.9886540671058757E-2</v>
      </c>
    </row>
    <row r="521" spans="2:7">
      <c r="B521" s="375">
        <v>45154</v>
      </c>
      <c r="C521" s="352">
        <v>2552.6</v>
      </c>
      <c r="D521" s="355">
        <f t="shared" si="20"/>
        <v>7.6980774545023891E-3</v>
      </c>
      <c r="E521" s="355">
        <v>-0.15951595159515949</v>
      </c>
      <c r="F521">
        <v>511</v>
      </c>
      <c r="G521" s="355">
        <f t="shared" ca="1" si="19"/>
        <v>-6.2180849863169955E-3</v>
      </c>
    </row>
    <row r="522" spans="2:7">
      <c r="B522" s="375">
        <v>45152</v>
      </c>
      <c r="C522" s="352">
        <v>2533.1</v>
      </c>
      <c r="D522" s="355">
        <f t="shared" si="20"/>
        <v>1.2510992085698187E-2</v>
      </c>
      <c r="E522" s="355">
        <v>-0.15009962364401142</v>
      </c>
      <c r="F522">
        <v>512</v>
      </c>
      <c r="G522" s="355">
        <f t="shared" ca="1" si="19"/>
        <v>-6.5067052372276418E-3</v>
      </c>
    </row>
    <row r="523" spans="2:7">
      <c r="B523" s="375">
        <v>45149</v>
      </c>
      <c r="C523" s="352">
        <v>2501.8000000000002</v>
      </c>
      <c r="D523" s="355">
        <f t="shared" si="20"/>
        <v>-1.3758032088934301E-2</v>
      </c>
      <c r="E523" s="355">
        <v>-0.14547637236712865</v>
      </c>
      <c r="F523">
        <v>513</v>
      </c>
      <c r="G523" s="355">
        <f t="shared" ca="1" si="19"/>
        <v>1.0764142144431811E-2</v>
      </c>
    </row>
    <row r="524" spans="2:7">
      <c r="B524" s="375">
        <v>45148</v>
      </c>
      <c r="C524" s="352">
        <v>2536.6999999999998</v>
      </c>
      <c r="D524" s="355">
        <f t="shared" si="20"/>
        <v>-6.0731917561319647E-3</v>
      </c>
      <c r="E524" s="355">
        <v>-0.14082041020510244</v>
      </c>
      <c r="F524">
        <v>514</v>
      </c>
      <c r="G524" s="355">
        <f t="shared" ca="1" si="19"/>
        <v>-1.8432066554026856E-2</v>
      </c>
    </row>
    <row r="525" spans="2:7">
      <c r="B525" s="375">
        <v>45147</v>
      </c>
      <c r="C525" s="352">
        <v>2552.1999999999998</v>
      </c>
      <c r="D525" s="355">
        <f t="shared" si="20"/>
        <v>-5.3198745055245203E-3</v>
      </c>
      <c r="E525" s="355">
        <v>-0.14027431421446385</v>
      </c>
      <c r="F525">
        <v>515</v>
      </c>
      <c r="G525" s="355">
        <f t="shared" ca="1" si="19"/>
        <v>3.597021199980318E-2</v>
      </c>
    </row>
    <row r="526" spans="2:7">
      <c r="B526" s="375">
        <v>45146</v>
      </c>
      <c r="C526" s="352">
        <v>2565.85</v>
      </c>
      <c r="D526" s="355">
        <f t="shared" si="20"/>
        <v>-1.3039078312314764E-3</v>
      </c>
      <c r="E526" s="355">
        <v>-0.13350171387335374</v>
      </c>
      <c r="F526">
        <v>516</v>
      </c>
      <c r="G526" s="355">
        <f t="shared" ca="1" si="19"/>
        <v>1.6861968124631966E-2</v>
      </c>
    </row>
    <row r="527" spans="2:7">
      <c r="B527" s="375">
        <v>45145</v>
      </c>
      <c r="C527" s="352">
        <v>2569.1999999999998</v>
      </c>
      <c r="D527" s="355">
        <f t="shared" si="20"/>
        <v>9.1123330714846101E-3</v>
      </c>
      <c r="E527" s="355">
        <v>-0.12774518021793793</v>
      </c>
      <c r="F527">
        <v>517</v>
      </c>
      <c r="G527" s="355">
        <f t="shared" ca="1" si="19"/>
        <v>3.8710824006533577E-2</v>
      </c>
    </row>
    <row r="528" spans="2:7">
      <c r="B528" s="375">
        <v>45142</v>
      </c>
      <c r="C528" s="352">
        <v>2546</v>
      </c>
      <c r="D528" s="355">
        <f t="shared" si="20"/>
        <v>-2.0773723199937998E-3</v>
      </c>
      <c r="E528" s="355">
        <v>-0.11961301671064212</v>
      </c>
      <c r="F528">
        <v>518</v>
      </c>
      <c r="G528" s="355">
        <f t="shared" ca="1" si="19"/>
        <v>-1.8359779146957238E-2</v>
      </c>
    </row>
    <row r="529" spans="2:7">
      <c r="B529" s="375">
        <v>45141</v>
      </c>
      <c r="C529" s="352">
        <v>2551.3000000000002</v>
      </c>
      <c r="D529" s="355">
        <f t="shared" si="20"/>
        <v>-6.8705112983902519E-3</v>
      </c>
      <c r="E529" s="355">
        <v>-0.11668978270920022</v>
      </c>
      <c r="F529">
        <v>519</v>
      </c>
      <c r="G529" s="355">
        <f t="shared" ca="1" si="19"/>
        <v>3.4264464927298129E-2</v>
      </c>
    </row>
    <row r="530" spans="2:7">
      <c r="B530" s="375">
        <v>45140</v>
      </c>
      <c r="C530" s="352">
        <v>2568.9499999999998</v>
      </c>
      <c r="D530" s="355">
        <f t="shared" si="20"/>
        <v>6.9969816941711062E-3</v>
      </c>
      <c r="E530" s="355">
        <v>-0.11527478803321183</v>
      </c>
      <c r="F530">
        <v>520</v>
      </c>
      <c r="G530" s="355">
        <f t="shared" ca="1" si="19"/>
        <v>-1.4999875757392686E-2</v>
      </c>
    </row>
    <row r="531" spans="2:7">
      <c r="B531" s="375">
        <v>45139</v>
      </c>
      <c r="C531" s="352">
        <v>2551.1</v>
      </c>
      <c r="D531" s="355">
        <f t="shared" si="20"/>
        <v>-3.7878787878788942E-3</v>
      </c>
      <c r="E531" s="355">
        <v>-0.10888888888888888</v>
      </c>
      <c r="F531">
        <v>521</v>
      </c>
      <c r="G531" s="355">
        <f t="shared" ca="1" si="19"/>
        <v>-6.7593458875680858E-3</v>
      </c>
    </row>
    <row r="532" spans="2:7">
      <c r="B532" s="375">
        <v>45138</v>
      </c>
      <c r="C532" s="352">
        <v>2560.8000000000002</v>
      </c>
      <c r="D532" s="355">
        <f t="shared" si="20"/>
        <v>-9.2083881451674263E-3</v>
      </c>
      <c r="E532" s="355">
        <v>-0.10153217568947917</v>
      </c>
      <c r="F532">
        <v>522</v>
      </c>
      <c r="G532" s="355">
        <f t="shared" ca="1" si="19"/>
        <v>-1.7913136414013119E-2</v>
      </c>
    </row>
    <row r="533" spans="2:7">
      <c r="B533" s="375">
        <v>45135</v>
      </c>
      <c r="C533" s="352">
        <v>2584.6</v>
      </c>
      <c r="D533" s="355">
        <f t="shared" si="20"/>
        <v>5.7396346090238734E-3</v>
      </c>
      <c r="E533" s="355">
        <v>-9.6961595804842898E-2</v>
      </c>
      <c r="F533">
        <v>523</v>
      </c>
      <c r="G533" s="355">
        <f t="shared" ca="1" si="19"/>
        <v>-2.2892192991471098E-2</v>
      </c>
    </row>
    <row r="534" spans="2:7">
      <c r="B534" s="375">
        <v>45134</v>
      </c>
      <c r="C534" s="352">
        <v>2569.85</v>
      </c>
      <c r="D534" s="355">
        <f t="shared" si="20"/>
        <v>-5.2065187937909933E-3</v>
      </c>
      <c r="E534" s="355">
        <v>-9.0742624618514775E-2</v>
      </c>
      <c r="F534">
        <v>524</v>
      </c>
      <c r="G534" s="355">
        <f t="shared" ca="1" si="19"/>
        <v>-1.0853771761040638E-2</v>
      </c>
    </row>
    <row r="535" spans="2:7">
      <c r="B535" s="375">
        <v>45133</v>
      </c>
      <c r="C535" s="352">
        <v>2583.3000000000002</v>
      </c>
      <c r="D535" s="355">
        <f t="shared" si="20"/>
        <v>5.899188131534408E-3</v>
      </c>
      <c r="E535" s="355">
        <v>-9.0544604076177815E-2</v>
      </c>
      <c r="F535">
        <v>525</v>
      </c>
      <c r="G535" s="355">
        <f t="shared" ca="1" si="19"/>
        <v>-5.9995237375900972E-3</v>
      </c>
    </row>
    <row r="536" spans="2:7">
      <c r="B536" s="375">
        <v>45132</v>
      </c>
      <c r="C536" s="352">
        <v>2568.15</v>
      </c>
      <c r="D536" s="355">
        <f t="shared" si="20"/>
        <v>-4.6894680747989184E-3</v>
      </c>
      <c r="E536" s="355">
        <v>-8.9975203684024008E-2</v>
      </c>
      <c r="F536">
        <v>526</v>
      </c>
      <c r="G536" s="355">
        <f t="shared" ca="1" si="19"/>
        <v>-1.1534293796081126E-2</v>
      </c>
    </row>
    <row r="537" spans="2:7">
      <c r="B537" s="375">
        <v>45131</v>
      </c>
      <c r="C537" s="352">
        <v>2580.25</v>
      </c>
      <c r="D537" s="355">
        <f t="shared" si="20"/>
        <v>-9.1205837173579107E-3</v>
      </c>
      <c r="E537" s="355">
        <v>-8.9490229530985857E-2</v>
      </c>
      <c r="F537">
        <v>527</v>
      </c>
      <c r="G537" s="355">
        <f t="shared" ca="1" si="19"/>
        <v>5.6600951761555289E-3</v>
      </c>
    </row>
    <row r="538" spans="2:7">
      <c r="B538" s="375">
        <v>45128</v>
      </c>
      <c r="C538" s="352">
        <v>2604</v>
      </c>
      <c r="D538" s="355">
        <f t="shared" si="20"/>
        <v>-3.6715065199297139E-2</v>
      </c>
      <c r="E538" s="355">
        <v>-8.8682950779428005E-2</v>
      </c>
      <c r="F538">
        <v>528</v>
      </c>
      <c r="G538" s="355">
        <f t="shared" ca="1" si="19"/>
        <v>-2.4631672305976789E-2</v>
      </c>
    </row>
    <row r="539" spans="2:7">
      <c r="B539" s="375">
        <v>45127</v>
      </c>
      <c r="C539" s="352">
        <v>2703.25</v>
      </c>
      <c r="D539" s="355">
        <f t="shared" si="20"/>
        <v>1.1846833358287203E-2</v>
      </c>
      <c r="E539" s="355">
        <v>-8.8480801335559259E-2</v>
      </c>
      <c r="F539">
        <v>529</v>
      </c>
      <c r="G539" s="355">
        <f t="shared" ca="1" si="19"/>
        <v>2.0808225447377645E-2</v>
      </c>
    </row>
    <row r="540" spans="2:7">
      <c r="B540" s="375">
        <v>45126</v>
      </c>
      <c r="C540" s="352">
        <v>2671.6</v>
      </c>
      <c r="D540" s="355">
        <f t="shared" si="20"/>
        <v>-4.1747428060236588E-3</v>
      </c>
      <c r="E540" s="355">
        <v>-8.7717330342120106E-2</v>
      </c>
      <c r="F540">
        <v>530</v>
      </c>
      <c r="G540" s="355">
        <f t="shared" ca="1" si="19"/>
        <v>5.5096554742902456E-3</v>
      </c>
    </row>
    <row r="541" spans="2:7">
      <c r="B541" s="375">
        <v>45125</v>
      </c>
      <c r="C541" s="352">
        <v>2682.8</v>
      </c>
      <c r="D541" s="355">
        <f t="shared" si="20"/>
        <v>4.1018756758785991E-4</v>
      </c>
      <c r="E541" s="355">
        <v>-8.6704153818247795E-2</v>
      </c>
      <c r="F541">
        <v>531</v>
      </c>
      <c r="G541" s="355">
        <f t="shared" ca="1" si="19"/>
        <v>-1.6742318231231373E-2</v>
      </c>
    </row>
    <row r="542" spans="2:7">
      <c r="B542" s="375">
        <v>45124</v>
      </c>
      <c r="C542" s="352">
        <v>2681.7</v>
      </c>
      <c r="D542" s="355">
        <f t="shared" si="20"/>
        <v>1.7931189061973652E-3</v>
      </c>
      <c r="E542" s="355">
        <v>-8.6670331180431562E-2</v>
      </c>
      <c r="F542">
        <v>532</v>
      </c>
      <c r="G542" s="355">
        <f t="shared" ca="1" si="19"/>
        <v>1.9493442450262834E-2</v>
      </c>
    </row>
    <row r="543" spans="2:7">
      <c r="B543" s="375">
        <v>45121</v>
      </c>
      <c r="C543" s="352">
        <v>2676.9</v>
      </c>
      <c r="D543" s="355">
        <f t="shared" si="20"/>
        <v>8.3625268391909723E-3</v>
      </c>
      <c r="E543" s="355">
        <v>-8.5751295336787617E-2</v>
      </c>
      <c r="F543">
        <v>533</v>
      </c>
      <c r="G543" s="355">
        <f t="shared" ca="1" si="19"/>
        <v>-1.6188932151600052E-2</v>
      </c>
    </row>
    <row r="544" spans="2:7">
      <c r="B544" s="375">
        <v>45120</v>
      </c>
      <c r="C544" s="352">
        <v>2654.7</v>
      </c>
      <c r="D544" s="355">
        <f t="shared" si="20"/>
        <v>-7.0876891141324677E-3</v>
      </c>
      <c r="E544" s="355">
        <v>-8.5750315258511942E-2</v>
      </c>
      <c r="F544">
        <v>534</v>
      </c>
      <c r="G544" s="355">
        <f t="shared" ca="1" si="19"/>
        <v>8.039947134720192E-3</v>
      </c>
    </row>
    <row r="545" spans="2:7">
      <c r="B545" s="375">
        <v>45119</v>
      </c>
      <c r="C545" s="352">
        <v>2673.65</v>
      </c>
      <c r="D545" s="355">
        <f t="shared" si="20"/>
        <v>-4.0417209908734991E-3</v>
      </c>
      <c r="E545" s="355">
        <v>-8.3731402318435025E-2</v>
      </c>
      <c r="F545">
        <v>535</v>
      </c>
      <c r="G545" s="355">
        <f t="shared" ca="1" si="19"/>
        <v>-6.6653504992706322E-3</v>
      </c>
    </row>
    <row r="546" spans="2:7">
      <c r="B546" s="375">
        <v>45118</v>
      </c>
      <c r="C546" s="352">
        <v>2684.5</v>
      </c>
      <c r="D546" s="355">
        <f t="shared" si="20"/>
        <v>1.0521164668460904E-2</v>
      </c>
      <c r="E546" s="355">
        <v>-8.2919053882337168E-2</v>
      </c>
      <c r="F546">
        <v>536</v>
      </c>
      <c r="G546" s="355">
        <f t="shared" ca="1" si="19"/>
        <v>-3.1087767474373338E-2</v>
      </c>
    </row>
    <row r="547" spans="2:7">
      <c r="B547" s="375">
        <v>45117</v>
      </c>
      <c r="C547" s="352">
        <v>2656.55</v>
      </c>
      <c r="D547" s="355">
        <f t="shared" si="20"/>
        <v>-1.5399725732923067E-2</v>
      </c>
      <c r="E547" s="355">
        <v>-8.2590612002376732E-2</v>
      </c>
      <c r="F547">
        <v>537</v>
      </c>
      <c r="G547" s="355">
        <f t="shared" ca="1" si="19"/>
        <v>-3.1547028644926173E-2</v>
      </c>
    </row>
    <row r="548" spans="2:7">
      <c r="B548" s="375">
        <v>45114</v>
      </c>
      <c r="C548" s="352">
        <v>2698.1</v>
      </c>
      <c r="D548" s="355">
        <f t="shared" si="20"/>
        <v>-2.1399296362119621E-2</v>
      </c>
      <c r="E548" s="355">
        <v>-8.1447049312853556E-2</v>
      </c>
      <c r="F548">
        <v>538</v>
      </c>
      <c r="G548" s="355">
        <f t="shared" ca="1" si="19"/>
        <v>-1.7212243862673518E-2</v>
      </c>
    </row>
    <row r="549" spans="2:7">
      <c r="B549" s="375">
        <v>45113</v>
      </c>
      <c r="C549" s="352">
        <v>2757.1</v>
      </c>
      <c r="D549" s="355">
        <f t="shared" si="20"/>
        <v>4.5358056497995174E-4</v>
      </c>
      <c r="E549" s="355">
        <v>-8.1310211946050079E-2</v>
      </c>
      <c r="F549">
        <v>539</v>
      </c>
      <c r="G549" s="355">
        <f t="shared" ca="1" si="19"/>
        <v>-4.6259022278215288E-2</v>
      </c>
    </row>
    <row r="550" spans="2:7">
      <c r="B550" s="375">
        <v>45112</v>
      </c>
      <c r="C550" s="352">
        <v>2755.85</v>
      </c>
      <c r="D550" s="355">
        <f t="shared" si="20"/>
        <v>2.068518518518515E-2</v>
      </c>
      <c r="E550" s="355">
        <v>-8.0695985751472812E-2</v>
      </c>
      <c r="F550">
        <v>540</v>
      </c>
      <c r="G550" s="355">
        <f t="shared" ca="1" si="19"/>
        <v>-8.9230523903216924E-3</v>
      </c>
    </row>
    <row r="551" spans="2:7">
      <c r="B551" s="375">
        <v>45111</v>
      </c>
      <c r="C551" s="352">
        <v>2700</v>
      </c>
      <c r="D551" s="355">
        <f t="shared" si="20"/>
        <v>-3.8873771311163507E-4</v>
      </c>
      <c r="E551" s="355">
        <v>-8.0650400741830025E-2</v>
      </c>
      <c r="F551">
        <v>541</v>
      </c>
      <c r="G551" s="355">
        <f t="shared" ca="1" si="19"/>
        <v>1.7175217419218205E-2</v>
      </c>
    </row>
    <row r="552" spans="2:7">
      <c r="B552" s="375">
        <v>45110</v>
      </c>
      <c r="C552" s="352">
        <v>2701.05</v>
      </c>
      <c r="D552" s="355">
        <f t="shared" si="20"/>
        <v>8.5506786401060766E-3</v>
      </c>
      <c r="E552" s="355">
        <v>-8.0204429301533167E-2</v>
      </c>
      <c r="F552">
        <v>542</v>
      </c>
      <c r="G552" s="355">
        <f t="shared" ca="1" si="19"/>
        <v>-2.6376003817299022E-2</v>
      </c>
    </row>
    <row r="553" spans="2:7">
      <c r="B553" s="375">
        <v>45107</v>
      </c>
      <c r="C553" s="352">
        <v>2678.15</v>
      </c>
      <c r="D553" s="355">
        <f t="shared" si="20"/>
        <v>6.3503992484734957E-3</v>
      </c>
      <c r="E553" s="355">
        <v>-7.8793527069389108E-2</v>
      </c>
      <c r="F553">
        <v>543</v>
      </c>
      <c r="G553" s="355">
        <f t="shared" ca="1" si="19"/>
        <v>-9.3218075224075006E-3</v>
      </c>
    </row>
    <row r="554" spans="2:7">
      <c r="B554" s="375">
        <v>45105</v>
      </c>
      <c r="C554" s="352">
        <v>2661.25</v>
      </c>
      <c r="D554" s="355">
        <f t="shared" si="20"/>
        <v>3.7339468572614295E-3</v>
      </c>
      <c r="E554" s="355">
        <v>-7.7442580459356439E-2</v>
      </c>
      <c r="F554">
        <v>544</v>
      </c>
      <c r="G554" s="355">
        <f t="shared" ca="1" si="19"/>
        <v>9.3982472272073278E-3</v>
      </c>
    </row>
    <row r="555" spans="2:7">
      <c r="B555" s="375">
        <v>45104</v>
      </c>
      <c r="C555" s="352">
        <v>2651.35</v>
      </c>
      <c r="D555" s="355">
        <f t="shared" si="20"/>
        <v>-2.8279476641152295E-4</v>
      </c>
      <c r="E555" s="355">
        <v>-7.7258566978193124E-2</v>
      </c>
      <c r="F555">
        <v>545</v>
      </c>
      <c r="G555" s="355">
        <f t="shared" ca="1" si="19"/>
        <v>-4.5928975984601508E-2</v>
      </c>
    </row>
    <row r="556" spans="2:7">
      <c r="B556" s="375">
        <v>45103</v>
      </c>
      <c r="C556" s="352">
        <v>2652.1</v>
      </c>
      <c r="D556" s="355">
        <f t="shared" si="20"/>
        <v>3.9748637189582076E-3</v>
      </c>
      <c r="E556" s="355">
        <v>-7.5462077756532839E-2</v>
      </c>
      <c r="F556">
        <v>546</v>
      </c>
      <c r="G556" s="355">
        <f t="shared" ca="1" si="19"/>
        <v>2.4542861631128888E-2</v>
      </c>
    </row>
    <row r="557" spans="2:7">
      <c r="B557" s="375">
        <v>45100</v>
      </c>
      <c r="C557" s="352">
        <v>2641.6</v>
      </c>
      <c r="D557" s="355">
        <f t="shared" si="20"/>
        <v>-4.8034358694218921E-3</v>
      </c>
      <c r="E557" s="355">
        <v>-7.53004484304933E-2</v>
      </c>
      <c r="F557">
        <v>547</v>
      </c>
      <c r="G557" s="355">
        <f t="shared" ca="1" si="19"/>
        <v>9.6665939858223832E-3</v>
      </c>
    </row>
    <row r="558" spans="2:7">
      <c r="B558" s="375">
        <v>45099</v>
      </c>
      <c r="C558" s="352">
        <v>2654.35</v>
      </c>
      <c r="D558" s="355">
        <f t="shared" si="20"/>
        <v>-8.31278487633565E-3</v>
      </c>
      <c r="E558" s="355">
        <v>-7.5158894761490694E-2</v>
      </c>
      <c r="F558">
        <v>548</v>
      </c>
      <c r="G558" s="355">
        <f t="shared" ca="1" si="19"/>
        <v>1.1000334090575251E-3</v>
      </c>
    </row>
    <row r="559" spans="2:7">
      <c r="B559" s="375">
        <v>45098</v>
      </c>
      <c r="C559" s="352">
        <v>2676.6</v>
      </c>
      <c r="D559" s="355">
        <f t="shared" si="20"/>
        <v>1.868390568364411E-4</v>
      </c>
      <c r="E559" s="355">
        <v>-7.4715963797419654E-2</v>
      </c>
      <c r="F559">
        <v>549</v>
      </c>
      <c r="G559" s="355">
        <f t="shared" ca="1" si="19"/>
        <v>-3.7484062313208028E-2</v>
      </c>
    </row>
    <row r="560" spans="2:7">
      <c r="B560" s="375">
        <v>45097</v>
      </c>
      <c r="C560" s="352">
        <v>2676.1</v>
      </c>
      <c r="D560" s="355">
        <f t="shared" si="20"/>
        <v>-2.6646790272990182E-3</v>
      </c>
      <c r="E560" s="355">
        <v>-7.4619948090470872E-2</v>
      </c>
      <c r="F560">
        <v>550</v>
      </c>
      <c r="G560" s="355">
        <f t="shared" ca="1" si="19"/>
        <v>-3.5176360759358455E-4</v>
      </c>
    </row>
    <row r="561" spans="2:7">
      <c r="B561" s="375">
        <v>45096</v>
      </c>
      <c r="C561" s="352">
        <v>2683.25</v>
      </c>
      <c r="D561" s="355">
        <f t="shared" si="20"/>
        <v>-1.1930845285659084E-2</v>
      </c>
      <c r="E561" s="355">
        <v>-7.4285604152747153E-2</v>
      </c>
      <c r="F561">
        <v>551</v>
      </c>
      <c r="G561" s="355">
        <f t="shared" ca="1" si="19"/>
        <v>1.5319934840120421E-2</v>
      </c>
    </row>
    <row r="562" spans="2:7">
      <c r="B562" s="375">
        <v>45093</v>
      </c>
      <c r="C562" s="352">
        <v>2715.65</v>
      </c>
      <c r="D562" s="355">
        <f t="shared" si="20"/>
        <v>9.6479161244749506E-3</v>
      </c>
      <c r="E562" s="355">
        <v>-7.3869900771775077E-2</v>
      </c>
      <c r="F562">
        <v>552</v>
      </c>
      <c r="G562" s="355">
        <f t="shared" ca="1" si="19"/>
        <v>-1.095028113679391E-2</v>
      </c>
    </row>
    <row r="563" spans="2:7">
      <c r="B563" s="375">
        <v>45092</v>
      </c>
      <c r="C563" s="352">
        <v>2689.7</v>
      </c>
      <c r="D563" s="355">
        <f t="shared" si="20"/>
        <v>-3.3534043538675988E-3</v>
      </c>
      <c r="E563" s="355">
        <v>-7.337526205450734E-2</v>
      </c>
      <c r="F563">
        <v>553</v>
      </c>
      <c r="G563" s="355">
        <f t="shared" ca="1" si="19"/>
        <v>1.4508676140907697E-2</v>
      </c>
    </row>
    <row r="564" spans="2:7">
      <c r="B564" s="375">
        <v>45091</v>
      </c>
      <c r="C564" s="352">
        <v>2698.75</v>
      </c>
      <c r="D564" s="355">
        <f t="shared" si="20"/>
        <v>8.5391830785903466E-3</v>
      </c>
      <c r="E564" s="355">
        <v>-7.2895040369088893E-2</v>
      </c>
      <c r="F564">
        <v>554</v>
      </c>
      <c r="G564" s="355">
        <f t="shared" ca="1" si="19"/>
        <v>4.1446187317767747E-3</v>
      </c>
    </row>
    <row r="565" spans="2:7">
      <c r="B565" s="375">
        <v>45090</v>
      </c>
      <c r="C565" s="352">
        <v>2675.9</v>
      </c>
      <c r="D565" s="355">
        <f t="shared" si="20"/>
        <v>1.2275624657171604E-2</v>
      </c>
      <c r="E565" s="355">
        <v>-7.2815533980582534E-2</v>
      </c>
      <c r="F565">
        <v>555</v>
      </c>
      <c r="G565" s="355">
        <f t="shared" ca="1" si="19"/>
        <v>2.6203020135530976E-3</v>
      </c>
    </row>
    <row r="566" spans="2:7">
      <c r="B566" s="375">
        <v>45089</v>
      </c>
      <c r="C566" s="352">
        <v>2643.45</v>
      </c>
      <c r="D566" s="355">
        <f t="shared" si="20"/>
        <v>2.7501707002503604E-3</v>
      </c>
      <c r="E566" s="355">
        <v>-7.2443363624727974E-2</v>
      </c>
      <c r="F566">
        <v>556</v>
      </c>
      <c r="G566" s="355">
        <f t="shared" ca="1" si="19"/>
        <v>-1.442640036778018E-2</v>
      </c>
    </row>
    <row r="567" spans="2:7">
      <c r="B567" s="375">
        <v>45086</v>
      </c>
      <c r="C567" s="352">
        <v>2636.2</v>
      </c>
      <c r="D567" s="355">
        <f t="shared" si="20"/>
        <v>-1.6306578603679345E-2</v>
      </c>
      <c r="E567" s="355">
        <v>-7.2096966652012748E-2</v>
      </c>
      <c r="F567">
        <v>557</v>
      </c>
      <c r="G567" s="355">
        <f t="shared" ca="1" si="19"/>
        <v>-1.1037808273085942E-2</v>
      </c>
    </row>
    <row r="568" spans="2:7">
      <c r="B568" s="375">
        <v>45085</v>
      </c>
      <c r="C568" s="352">
        <v>2679.9</v>
      </c>
      <c r="D568" s="355">
        <f t="shared" si="20"/>
        <v>-1.3364258891097758E-2</v>
      </c>
      <c r="E568" s="355">
        <v>-7.1420800348144395E-2</v>
      </c>
      <c r="F568">
        <v>558</v>
      </c>
      <c r="G568" s="355">
        <f t="shared" ca="1" si="19"/>
        <v>-1.8494287937791228E-2</v>
      </c>
    </row>
    <row r="569" spans="2:7">
      <c r="B569" s="375">
        <v>45084</v>
      </c>
      <c r="C569" s="352">
        <v>2716.2</v>
      </c>
      <c r="D569" s="355">
        <f t="shared" si="20"/>
        <v>9.3082882782452581E-3</v>
      </c>
      <c r="E569" s="355">
        <v>-7.0924666162761343E-2</v>
      </c>
      <c r="F569">
        <v>559</v>
      </c>
      <c r="G569" s="355">
        <f t="shared" ca="1" si="19"/>
        <v>2.2364859029542675E-2</v>
      </c>
    </row>
    <row r="570" spans="2:7">
      <c r="B570" s="375">
        <v>45083</v>
      </c>
      <c r="C570" s="352">
        <v>2691.15</v>
      </c>
      <c r="D570" s="355">
        <f t="shared" si="20"/>
        <v>-1.7249054084131207E-3</v>
      </c>
      <c r="E570" s="355">
        <v>-7.0787637088733743E-2</v>
      </c>
      <c r="F570">
        <v>560</v>
      </c>
      <c r="G570" s="355">
        <f t="shared" ca="1" si="19"/>
        <v>-3.7207620380113229E-2</v>
      </c>
    </row>
    <row r="571" spans="2:7">
      <c r="B571" s="375">
        <v>45082</v>
      </c>
      <c r="C571" s="352">
        <v>2695.8</v>
      </c>
      <c r="D571" s="355">
        <f t="shared" si="20"/>
        <v>-7.6931571391760734E-3</v>
      </c>
      <c r="E571" s="355">
        <v>-7.0718014379986274E-2</v>
      </c>
      <c r="F571">
        <v>561</v>
      </c>
      <c r="G571" s="355">
        <f t="shared" ca="1" si="19"/>
        <v>2.8464782036950877E-2</v>
      </c>
    </row>
    <row r="572" spans="2:7">
      <c r="B572" s="375">
        <v>45079</v>
      </c>
      <c r="C572" s="352">
        <v>2716.7</v>
      </c>
      <c r="D572" s="355">
        <f t="shared" si="20"/>
        <v>6.9683828162644011E-3</v>
      </c>
      <c r="E572" s="355">
        <v>-6.9751662369385278E-2</v>
      </c>
      <c r="F572">
        <v>562</v>
      </c>
      <c r="G572" s="355">
        <f t="shared" ca="1" si="19"/>
        <v>4.7493728833871481E-4</v>
      </c>
    </row>
    <row r="573" spans="2:7">
      <c r="B573" s="375">
        <v>45078</v>
      </c>
      <c r="C573" s="352">
        <v>2697.9</v>
      </c>
      <c r="D573" s="355">
        <f t="shared" si="20"/>
        <v>1.1377481209349368E-2</v>
      </c>
      <c r="E573" s="355">
        <v>-6.9357798165137638E-2</v>
      </c>
      <c r="F573">
        <v>563</v>
      </c>
      <c r="G573" s="355">
        <f t="shared" ca="1" si="19"/>
        <v>-1.6294167784989554E-2</v>
      </c>
    </row>
    <row r="574" spans="2:7">
      <c r="B574" s="375">
        <v>45077</v>
      </c>
      <c r="C574" s="352">
        <v>2667.55</v>
      </c>
      <c r="D574" s="355">
        <f t="shared" si="20"/>
        <v>4.1407088140633522E-3</v>
      </c>
      <c r="E574" s="355">
        <v>-6.9344811095169781E-2</v>
      </c>
      <c r="F574">
        <v>564</v>
      </c>
      <c r="G574" s="355">
        <f t="shared" ca="1" si="19"/>
        <v>-1.049017032664867E-2</v>
      </c>
    </row>
    <row r="575" spans="2:7">
      <c r="B575" s="375">
        <v>45076</v>
      </c>
      <c r="C575" s="352">
        <v>2656.55</v>
      </c>
      <c r="D575" s="355">
        <f t="shared" si="20"/>
        <v>2.3582235973286041E-3</v>
      </c>
      <c r="E575" s="355">
        <v>-6.8222579367852157E-2</v>
      </c>
      <c r="F575">
        <v>565</v>
      </c>
      <c r="G575" s="355">
        <f t="shared" ca="1" si="19"/>
        <v>-1.9128682745275238E-2</v>
      </c>
    </row>
    <row r="576" spans="2:7">
      <c r="B576" s="375">
        <v>45075</v>
      </c>
      <c r="C576" s="352">
        <v>2650.3</v>
      </c>
      <c r="D576" s="355">
        <f t="shared" si="20"/>
        <v>-7.7289950421314201E-4</v>
      </c>
      <c r="E576" s="355">
        <v>-6.7899732294962184E-2</v>
      </c>
      <c r="F576">
        <v>566</v>
      </c>
      <c r="G576" s="355">
        <f t="shared" ca="1" si="19"/>
        <v>9.3138703094492008E-3</v>
      </c>
    </row>
    <row r="577" spans="2:7">
      <c r="B577" s="375">
        <v>45072</v>
      </c>
      <c r="C577" s="352">
        <v>2652.35</v>
      </c>
      <c r="D577" s="355">
        <f t="shared" si="20"/>
        <v>2.1214746366348989E-2</v>
      </c>
      <c r="E577" s="355">
        <v>-6.7818682694715804E-2</v>
      </c>
      <c r="F577">
        <v>567</v>
      </c>
      <c r="G577" s="355">
        <f t="shared" ca="1" si="19"/>
        <v>-2.542262485000497E-2</v>
      </c>
    </row>
    <row r="578" spans="2:7">
      <c r="B578" s="375">
        <v>45071</v>
      </c>
      <c r="C578" s="352">
        <v>2597.25</v>
      </c>
      <c r="D578" s="355">
        <f t="shared" si="20"/>
        <v>-6.7687718694429411E-3</v>
      </c>
      <c r="E578" s="355">
        <v>-6.7781493868450421E-2</v>
      </c>
      <c r="F578">
        <v>568</v>
      </c>
      <c r="G578" s="355">
        <f t="shared" ca="1" si="19"/>
        <v>-1.713128662276249E-2</v>
      </c>
    </row>
    <row r="579" spans="2:7">
      <c r="B579" s="375">
        <v>45070</v>
      </c>
      <c r="C579" s="352">
        <v>2614.9499999999998</v>
      </c>
      <c r="D579" s="355">
        <f t="shared" si="20"/>
        <v>-5.079328843739437E-3</v>
      </c>
      <c r="E579" s="355">
        <v>-6.7731816121567728E-2</v>
      </c>
      <c r="F579">
        <v>569</v>
      </c>
      <c r="G579" s="355">
        <f t="shared" ca="1" si="19"/>
        <v>-7.3145118234937793E-3</v>
      </c>
    </row>
    <row r="580" spans="2:7">
      <c r="B580" s="375">
        <v>45069</v>
      </c>
      <c r="C580" s="352">
        <v>2628.3</v>
      </c>
      <c r="D580" s="355">
        <f t="shared" si="20"/>
        <v>-3.7147947386375526E-3</v>
      </c>
      <c r="E580" s="355">
        <v>-6.6318918615738409E-2</v>
      </c>
      <c r="F580">
        <v>570</v>
      </c>
      <c r="G580" s="355">
        <f t="shared" ca="1" si="19"/>
        <v>-3.8089668535575244E-2</v>
      </c>
    </row>
    <row r="581" spans="2:7">
      <c r="B581" s="375">
        <v>45068</v>
      </c>
      <c r="C581" s="352">
        <v>2638.1</v>
      </c>
      <c r="D581" s="355">
        <f t="shared" si="20"/>
        <v>-1.268242821177728E-3</v>
      </c>
      <c r="E581" s="355">
        <v>-6.6219074772371961E-2</v>
      </c>
      <c r="F581">
        <v>571</v>
      </c>
      <c r="G581" s="355">
        <f t="shared" ca="1" si="19"/>
        <v>-4.692152572183407E-2</v>
      </c>
    </row>
    <row r="582" spans="2:7">
      <c r="B582" s="375">
        <v>45065</v>
      </c>
      <c r="C582" s="352">
        <v>2641.45</v>
      </c>
      <c r="D582" s="355">
        <f t="shared" si="20"/>
        <v>5.2900991417859358E-3</v>
      </c>
      <c r="E582" s="355">
        <v>-6.6094420600858336E-2</v>
      </c>
      <c r="F582">
        <v>572</v>
      </c>
      <c r="G582" s="355">
        <f t="shared" ca="1" si="19"/>
        <v>-9.7309914499259433E-3</v>
      </c>
    </row>
    <row r="583" spans="2:7">
      <c r="B583" s="375">
        <v>45064</v>
      </c>
      <c r="C583" s="352">
        <v>2627.55</v>
      </c>
      <c r="D583" s="355">
        <f t="shared" si="20"/>
        <v>-1.2848689771766626E-2</v>
      </c>
      <c r="E583" s="355">
        <v>-6.59792917427999E-2</v>
      </c>
      <c r="F583">
        <v>573</v>
      </c>
      <c r="G583" s="355">
        <f t="shared" ref="G583:G646" ca="1" si="21">_xlfn.NORM.INV(RAND(),$M$13,$M$14)</f>
        <v>-1.0616015530453609E-2</v>
      </c>
    </row>
    <row r="584" spans="2:7">
      <c r="B584" s="375">
        <v>45063</v>
      </c>
      <c r="C584" s="352">
        <v>2661.75</v>
      </c>
      <c r="D584" s="355">
        <f t="shared" ref="D584:D647" si="22">(C584-C585)/C585</f>
        <v>-5.2879405059980157E-3</v>
      </c>
      <c r="E584" s="355">
        <v>-6.5882597835137363E-2</v>
      </c>
      <c r="F584">
        <v>574</v>
      </c>
      <c r="G584" s="355">
        <f t="shared" ca="1" si="21"/>
        <v>-4.9174513780122237E-3</v>
      </c>
    </row>
    <row r="585" spans="2:7">
      <c r="B585" s="375">
        <v>45062</v>
      </c>
      <c r="C585" s="352">
        <v>2675.9</v>
      </c>
      <c r="D585" s="355">
        <f t="shared" si="22"/>
        <v>5.1272419945535136E-3</v>
      </c>
      <c r="E585" s="355">
        <v>-6.5747966129835481E-2</v>
      </c>
      <c r="F585">
        <v>575</v>
      </c>
      <c r="G585" s="355">
        <f t="shared" ca="1" si="21"/>
        <v>3.1918206452607269E-2</v>
      </c>
    </row>
    <row r="586" spans="2:7">
      <c r="B586" s="375">
        <v>45061</v>
      </c>
      <c r="C586" s="352">
        <v>2662.25</v>
      </c>
      <c r="D586" s="355">
        <f t="shared" si="22"/>
        <v>1.480902645421968E-2</v>
      </c>
      <c r="E586" s="355">
        <v>-6.5730777549475497E-2</v>
      </c>
      <c r="F586">
        <v>576</v>
      </c>
      <c r="G586" s="355">
        <f t="shared" ca="1" si="21"/>
        <v>-3.3143636560059732E-2</v>
      </c>
    </row>
    <row r="587" spans="2:7">
      <c r="B587" s="375">
        <v>45058</v>
      </c>
      <c r="C587" s="352">
        <v>2623.4</v>
      </c>
      <c r="D587" s="355">
        <f t="shared" si="22"/>
        <v>1.1958031168029624E-2</v>
      </c>
      <c r="E587" s="355">
        <v>-6.5100378236834372E-2</v>
      </c>
      <c r="F587">
        <v>577</v>
      </c>
      <c r="G587" s="355">
        <f t="shared" ca="1" si="21"/>
        <v>7.1834250536133648E-3</v>
      </c>
    </row>
    <row r="588" spans="2:7">
      <c r="B588" s="375">
        <v>45057</v>
      </c>
      <c r="C588" s="352">
        <v>2592.4</v>
      </c>
      <c r="D588" s="355">
        <f t="shared" si="22"/>
        <v>2.7629127522099447E-2</v>
      </c>
      <c r="E588" s="355">
        <v>-6.4691788281420151E-2</v>
      </c>
      <c r="F588">
        <v>578</v>
      </c>
      <c r="G588" s="355">
        <f t="shared" ca="1" si="21"/>
        <v>-2.2262243429511928E-3</v>
      </c>
    </row>
    <row r="589" spans="2:7">
      <c r="B589" s="375">
        <v>45056</v>
      </c>
      <c r="C589" s="352">
        <v>2522.6999999999998</v>
      </c>
      <c r="D589" s="355">
        <f t="shared" si="22"/>
        <v>2.7426663486762206E-3</v>
      </c>
      <c r="E589" s="355">
        <v>-6.4191190993482125E-2</v>
      </c>
      <c r="F589">
        <v>579</v>
      </c>
      <c r="G589" s="355">
        <f t="shared" ca="1" si="21"/>
        <v>-6.3907028682811551E-3</v>
      </c>
    </row>
    <row r="590" spans="2:7">
      <c r="B590" s="375">
        <v>45055</v>
      </c>
      <c r="C590" s="352">
        <v>2515.8000000000002</v>
      </c>
      <c r="D590" s="355">
        <f t="shared" si="22"/>
        <v>-1.9870444700552397E-4</v>
      </c>
      <c r="E590" s="355">
        <v>-6.3764537589528075E-2</v>
      </c>
      <c r="F590">
        <v>580</v>
      </c>
      <c r="G590" s="355">
        <f t="shared" ca="1" si="21"/>
        <v>-2.5752851678750636E-2</v>
      </c>
    </row>
    <row r="591" spans="2:7">
      <c r="B591" s="375">
        <v>45054</v>
      </c>
      <c r="C591" s="352">
        <v>2516.3000000000002</v>
      </c>
      <c r="D591" s="355">
        <f t="shared" si="22"/>
        <v>6.2181345596321828E-3</v>
      </c>
      <c r="E591" s="355">
        <v>-6.2937062937062915E-2</v>
      </c>
      <c r="F591">
        <v>581</v>
      </c>
      <c r="G591" s="355">
        <f t="shared" ca="1" si="21"/>
        <v>2.9518334301748845E-3</v>
      </c>
    </row>
    <row r="592" spans="2:7">
      <c r="B592" s="375">
        <v>45051</v>
      </c>
      <c r="C592" s="352">
        <v>2500.75</v>
      </c>
      <c r="D592" s="355">
        <f t="shared" si="22"/>
        <v>-2.3935374488880026E-3</v>
      </c>
      <c r="E592" s="355">
        <v>-6.2927874974068182E-2</v>
      </c>
      <c r="F592">
        <v>582</v>
      </c>
      <c r="G592" s="355">
        <f t="shared" ca="1" si="21"/>
        <v>-2.8056698352753439E-2</v>
      </c>
    </row>
    <row r="593" spans="2:7">
      <c r="B593" s="375">
        <v>45050</v>
      </c>
      <c r="C593" s="352">
        <v>2506.75</v>
      </c>
      <c r="D593" s="355">
        <f t="shared" si="22"/>
        <v>8.3467417538214007E-3</v>
      </c>
      <c r="E593" s="355">
        <v>-6.2477030503491363E-2</v>
      </c>
      <c r="F593">
        <v>583</v>
      </c>
      <c r="G593" s="355">
        <f t="shared" ca="1" si="21"/>
        <v>-1.8782245266825065E-2</v>
      </c>
    </row>
    <row r="594" spans="2:7">
      <c r="B594" s="375">
        <v>45049</v>
      </c>
      <c r="C594" s="352">
        <v>2486</v>
      </c>
      <c r="D594" s="355">
        <f t="shared" si="22"/>
        <v>1.3990292450136716E-2</v>
      </c>
      <c r="E594" s="355">
        <v>-6.2463627546071758E-2</v>
      </c>
      <c r="F594">
        <v>584</v>
      </c>
      <c r="G594" s="355">
        <f t="shared" ca="1" si="21"/>
        <v>-2.0915147238718786E-2</v>
      </c>
    </row>
    <row r="595" spans="2:7">
      <c r="B595" s="375">
        <v>45048</v>
      </c>
      <c r="C595" s="352">
        <v>2451.6999999999998</v>
      </c>
      <c r="D595" s="355">
        <f t="shared" si="22"/>
        <v>-2.2789240223010472E-3</v>
      </c>
      <c r="E595" s="355">
        <v>-6.2177110557345101E-2</v>
      </c>
      <c r="F595">
        <v>585</v>
      </c>
      <c r="G595" s="355">
        <f t="shared" ca="1" si="21"/>
        <v>1.0907307268541475E-2</v>
      </c>
    </row>
    <row r="596" spans="2:7">
      <c r="B596" s="375">
        <v>45044</v>
      </c>
      <c r="C596" s="352">
        <v>2457.3000000000002</v>
      </c>
      <c r="D596" s="355">
        <f t="shared" si="22"/>
        <v>-4.7186050750317489E-3</v>
      </c>
      <c r="E596" s="355">
        <v>-6.1826910600752676E-2</v>
      </c>
      <c r="F596">
        <v>586</v>
      </c>
      <c r="G596" s="355">
        <f t="shared" ca="1" si="21"/>
        <v>-8.3095710054778664E-3</v>
      </c>
    </row>
    <row r="597" spans="2:7">
      <c r="B597" s="375">
        <v>45043</v>
      </c>
      <c r="C597" s="352">
        <v>2468.9499999999998</v>
      </c>
      <c r="D597" s="355">
        <f t="shared" si="22"/>
        <v>-1.666799426477631E-2</v>
      </c>
      <c r="E597" s="355">
        <v>-6.1639217952422144E-2</v>
      </c>
      <c r="F597">
        <v>587</v>
      </c>
      <c r="G597" s="355">
        <f t="shared" ca="1" si="21"/>
        <v>3.0577613934529638E-4</v>
      </c>
    </row>
    <row r="598" spans="2:7">
      <c r="B598" s="375">
        <v>45042</v>
      </c>
      <c r="C598" s="352">
        <v>2510.8000000000002</v>
      </c>
      <c r="D598" s="355">
        <f t="shared" si="22"/>
        <v>8.1712140376238689E-3</v>
      </c>
      <c r="E598" s="355">
        <v>-6.0634328358208957E-2</v>
      </c>
      <c r="F598">
        <v>588</v>
      </c>
      <c r="G598" s="355">
        <f t="shared" ca="1" si="21"/>
        <v>-8.6195726553313107E-3</v>
      </c>
    </row>
    <row r="599" spans="2:7">
      <c r="B599" s="375">
        <v>45041</v>
      </c>
      <c r="C599" s="352">
        <v>2490.4499999999998</v>
      </c>
      <c r="D599" s="355">
        <f t="shared" si="22"/>
        <v>-3.720372037203793E-3</v>
      </c>
      <c r="E599" s="355">
        <v>-6.033789219629928E-2</v>
      </c>
      <c r="F599">
        <v>589</v>
      </c>
      <c r="G599" s="355">
        <f t="shared" ca="1" si="21"/>
        <v>-1.1844767975127839E-2</v>
      </c>
    </row>
    <row r="600" spans="2:7">
      <c r="B600" s="375">
        <v>45040</v>
      </c>
      <c r="C600" s="352">
        <v>2499.75</v>
      </c>
      <c r="D600" s="355">
        <f t="shared" si="22"/>
        <v>7.2059088452538361E-4</v>
      </c>
      <c r="E600" s="355">
        <v>-6.0203535083020787E-2</v>
      </c>
      <c r="F600">
        <v>590</v>
      </c>
      <c r="G600" s="355">
        <f t="shared" ca="1" si="21"/>
        <v>9.2109230880332918E-3</v>
      </c>
    </row>
    <row r="601" spans="2:7">
      <c r="B601" s="375">
        <v>45037</v>
      </c>
      <c r="C601" s="352">
        <v>2497.9499999999998</v>
      </c>
      <c r="D601" s="355">
        <f t="shared" si="22"/>
        <v>2.1463532054882086E-3</v>
      </c>
      <c r="E601" s="355">
        <v>-5.9944237918215508E-2</v>
      </c>
      <c r="F601">
        <v>591</v>
      </c>
      <c r="G601" s="355">
        <f t="shared" ca="1" si="21"/>
        <v>2.0566138066218289E-2</v>
      </c>
    </row>
    <row r="602" spans="2:7">
      <c r="B602" s="375">
        <v>45036</v>
      </c>
      <c r="C602" s="352">
        <v>2492.6</v>
      </c>
      <c r="D602" s="355">
        <f t="shared" si="22"/>
        <v>-1.5405277294991311E-2</v>
      </c>
      <c r="E602" s="355">
        <v>-5.9921046565237515E-2</v>
      </c>
      <c r="F602">
        <v>592</v>
      </c>
      <c r="G602" s="355">
        <f t="shared" ca="1" si="21"/>
        <v>-2.3899070082044931E-2</v>
      </c>
    </row>
    <row r="603" spans="2:7">
      <c r="B603" s="375">
        <v>45035</v>
      </c>
      <c r="C603" s="352">
        <v>2531.6</v>
      </c>
      <c r="D603" s="355">
        <f t="shared" si="22"/>
        <v>-3.7189350858897983E-3</v>
      </c>
      <c r="E603" s="355">
        <v>-5.9689784275271919E-2</v>
      </c>
      <c r="F603">
        <v>593</v>
      </c>
      <c r="G603" s="355">
        <f t="shared" ca="1" si="21"/>
        <v>-3.8996368005153575E-2</v>
      </c>
    </row>
    <row r="604" spans="2:7">
      <c r="B604" s="375">
        <v>45034</v>
      </c>
      <c r="C604" s="352">
        <v>2541.0500000000002</v>
      </c>
      <c r="D604" s="355">
        <f t="shared" si="22"/>
        <v>-4.2322236808588782E-3</v>
      </c>
      <c r="E604" s="355">
        <v>-5.9598271859685296E-2</v>
      </c>
      <c r="F604">
        <v>594</v>
      </c>
      <c r="G604" s="355">
        <f t="shared" ca="1" si="21"/>
        <v>-2.3719282394325001E-2</v>
      </c>
    </row>
    <row r="605" spans="2:7">
      <c r="B605" s="375">
        <v>45033</v>
      </c>
      <c r="C605" s="352">
        <v>2551.85</v>
      </c>
      <c r="D605" s="355">
        <f t="shared" si="22"/>
        <v>6.1706490024446385E-3</v>
      </c>
      <c r="E605" s="355">
        <v>-5.8752251514655247E-2</v>
      </c>
      <c r="F605">
        <v>595</v>
      </c>
      <c r="G605" s="355">
        <f t="shared" ca="1" si="21"/>
        <v>-2.0719569868148532E-2</v>
      </c>
    </row>
    <row r="606" spans="2:7">
      <c r="B606" s="375">
        <v>45029</v>
      </c>
      <c r="C606" s="352">
        <v>2536.1999999999998</v>
      </c>
      <c r="D606" s="355">
        <f t="shared" si="22"/>
        <v>2.866802427885091E-3</v>
      </c>
      <c r="E606" s="355">
        <v>-5.8327606724435502E-2</v>
      </c>
      <c r="F606">
        <v>596</v>
      </c>
      <c r="G606" s="355">
        <f t="shared" ca="1" si="21"/>
        <v>-3.043666211454946E-2</v>
      </c>
    </row>
    <row r="607" spans="2:7">
      <c r="B607" s="375">
        <v>45028</v>
      </c>
      <c r="C607" s="352">
        <v>2528.9499999999998</v>
      </c>
      <c r="D607" s="355">
        <f t="shared" si="22"/>
        <v>-7.3790599548622044E-3</v>
      </c>
      <c r="E607" s="355">
        <v>-5.8172202941662608E-2</v>
      </c>
      <c r="F607">
        <v>597</v>
      </c>
      <c r="G607" s="355">
        <f t="shared" ca="1" si="21"/>
        <v>-1.470229747249846E-2</v>
      </c>
    </row>
    <row r="608" spans="2:7">
      <c r="B608" s="375">
        <v>45027</v>
      </c>
      <c r="C608" s="352">
        <v>2547.75</v>
      </c>
      <c r="D608" s="355">
        <f t="shared" si="22"/>
        <v>6.1607724660860961E-3</v>
      </c>
      <c r="E608" s="355">
        <v>-5.8102905145257143E-2</v>
      </c>
      <c r="F608">
        <v>598</v>
      </c>
      <c r="G608" s="355">
        <f t="shared" ca="1" si="21"/>
        <v>-6.0809439583553778E-3</v>
      </c>
    </row>
    <row r="609" spans="2:7">
      <c r="B609" s="375">
        <v>45026</v>
      </c>
      <c r="C609" s="352">
        <v>2532.15</v>
      </c>
      <c r="D609" s="355">
        <f t="shared" si="22"/>
        <v>-1.2903225806451578E-2</v>
      </c>
      <c r="E609" s="355">
        <v>-5.7907213003725103E-2</v>
      </c>
      <c r="F609">
        <v>599</v>
      </c>
      <c r="G609" s="355">
        <f t="shared" ca="1" si="21"/>
        <v>3.9276651626752885E-3</v>
      </c>
    </row>
    <row r="610" spans="2:7">
      <c r="B610" s="375">
        <v>45022</v>
      </c>
      <c r="C610" s="352">
        <v>2565.25</v>
      </c>
      <c r="D610" s="355">
        <f t="shared" si="22"/>
        <v>-6.7757235504791406E-3</v>
      </c>
      <c r="E610" s="355">
        <v>-5.7772130453197741E-2</v>
      </c>
      <c r="F610">
        <v>600</v>
      </c>
      <c r="G610" s="355">
        <f t="shared" ca="1" si="21"/>
        <v>2.0092875487060277E-2</v>
      </c>
    </row>
    <row r="611" spans="2:7">
      <c r="B611" s="375">
        <v>45021</v>
      </c>
      <c r="C611" s="352">
        <v>2582.75</v>
      </c>
      <c r="D611" s="355">
        <f t="shared" si="22"/>
        <v>1.8394385079452739E-2</v>
      </c>
      <c r="E611" s="355">
        <v>-5.743359779234216E-2</v>
      </c>
      <c r="F611">
        <v>601</v>
      </c>
      <c r="G611" s="355">
        <f t="shared" ca="1" si="21"/>
        <v>4.4146022855980158E-4</v>
      </c>
    </row>
    <row r="612" spans="2:7">
      <c r="B612" s="375">
        <v>45019</v>
      </c>
      <c r="C612" s="352">
        <v>2536.1</v>
      </c>
      <c r="D612" s="355">
        <f t="shared" si="22"/>
        <v>-9.4713613373171648E-3</v>
      </c>
      <c r="E612" s="355">
        <v>-5.7324840764331211E-2</v>
      </c>
      <c r="F612">
        <v>602</v>
      </c>
      <c r="G612" s="355">
        <f t="shared" ca="1" si="21"/>
        <v>-2.8535924874840284E-2</v>
      </c>
    </row>
    <row r="613" spans="2:7">
      <c r="B613" s="375">
        <v>45016</v>
      </c>
      <c r="C613" s="352">
        <v>2560.35</v>
      </c>
      <c r="D613" s="355">
        <f t="shared" si="22"/>
        <v>1.1656162949206789E-2</v>
      </c>
      <c r="E613" s="355">
        <v>-5.7227638830012778E-2</v>
      </c>
      <c r="F613">
        <v>603</v>
      </c>
      <c r="G613" s="355">
        <f t="shared" ca="1" si="21"/>
        <v>6.7475326088396398E-3</v>
      </c>
    </row>
    <row r="614" spans="2:7">
      <c r="B614" s="375">
        <v>45014</v>
      </c>
      <c r="C614" s="352">
        <v>2530.85</v>
      </c>
      <c r="D614" s="355">
        <f t="shared" si="22"/>
        <v>1.9353149669727617E-2</v>
      </c>
      <c r="E614" s="355">
        <v>-5.7113007139125913E-2</v>
      </c>
      <c r="F614">
        <v>604</v>
      </c>
      <c r="G614" s="355">
        <f t="shared" ca="1" si="21"/>
        <v>-4.6770519902243459E-3</v>
      </c>
    </row>
    <row r="615" spans="2:7">
      <c r="B615" s="375">
        <v>45013</v>
      </c>
      <c r="C615" s="352">
        <v>2482.8000000000002</v>
      </c>
      <c r="D615" s="355">
        <f t="shared" si="22"/>
        <v>-6.4825930372148129E-3</v>
      </c>
      <c r="E615" s="355">
        <v>-5.7054351777219382E-2</v>
      </c>
      <c r="F615">
        <v>605</v>
      </c>
      <c r="G615" s="355">
        <f t="shared" ca="1" si="21"/>
        <v>-1.5698139137781227E-2</v>
      </c>
    </row>
    <row r="616" spans="2:7">
      <c r="B616" s="375">
        <v>45012</v>
      </c>
      <c r="C616" s="352">
        <v>2499</v>
      </c>
      <c r="D616" s="355">
        <f t="shared" si="22"/>
        <v>7.3363431151240799E-3</v>
      </c>
      <c r="E616" s="355">
        <v>-5.6950728487817077E-2</v>
      </c>
      <c r="F616">
        <v>606</v>
      </c>
      <c r="G616" s="355">
        <f t="shared" ca="1" si="21"/>
        <v>-7.3815351888729015E-3</v>
      </c>
    </row>
    <row r="617" spans="2:7">
      <c r="B617" s="375">
        <v>45009</v>
      </c>
      <c r="C617" s="352">
        <v>2480.8000000000002</v>
      </c>
      <c r="D617" s="355">
        <f t="shared" si="22"/>
        <v>-1.7303126634741971E-3</v>
      </c>
      <c r="E617" s="355">
        <v>-5.6888007928642306E-2</v>
      </c>
      <c r="F617">
        <v>607</v>
      </c>
      <c r="G617" s="355">
        <f t="shared" ca="1" si="21"/>
        <v>2.75505419974242E-2</v>
      </c>
    </row>
    <row r="618" spans="2:7">
      <c r="B618" s="375">
        <v>45008</v>
      </c>
      <c r="C618" s="352">
        <v>2485.1</v>
      </c>
      <c r="D618" s="355">
        <f t="shared" si="22"/>
        <v>3.5334262119651907E-3</v>
      </c>
      <c r="E618" s="355">
        <v>-5.6846314987621306E-2</v>
      </c>
      <c r="F618">
        <v>608</v>
      </c>
      <c r="G618" s="355">
        <f t="shared" ca="1" si="21"/>
        <v>-1.1355768575438369E-2</v>
      </c>
    </row>
    <row r="619" spans="2:7">
      <c r="B619" s="375">
        <v>45007</v>
      </c>
      <c r="C619" s="352">
        <v>2476.35</v>
      </c>
      <c r="D619" s="355">
        <f t="shared" si="22"/>
        <v>5.5835296028587675E-3</v>
      </c>
      <c r="E619" s="355">
        <v>-5.6845425867507827E-2</v>
      </c>
      <c r="F619">
        <v>609</v>
      </c>
      <c r="G619" s="355">
        <f t="shared" ca="1" si="21"/>
        <v>2.2306832323855524E-2</v>
      </c>
    </row>
    <row r="620" spans="2:7">
      <c r="B620" s="375">
        <v>45006</v>
      </c>
      <c r="C620" s="352">
        <v>2462.6</v>
      </c>
      <c r="D620" s="355">
        <f t="shared" si="22"/>
        <v>-1.9353297228416659E-2</v>
      </c>
      <c r="E620" s="355">
        <v>-5.6480068849509027E-2</v>
      </c>
      <c r="F620">
        <v>610</v>
      </c>
      <c r="G620" s="355">
        <f t="shared" ca="1" si="21"/>
        <v>8.216508447230101E-3</v>
      </c>
    </row>
    <row r="621" spans="2:7">
      <c r="B621" s="375">
        <v>45005</v>
      </c>
      <c r="C621" s="352">
        <v>2511.1999999999998</v>
      </c>
      <c r="D621" s="355">
        <f t="shared" si="22"/>
        <v>2.6068480836806296E-2</v>
      </c>
      <c r="E621" s="355">
        <v>-5.640665466836399E-2</v>
      </c>
      <c r="F621">
        <v>611</v>
      </c>
      <c r="G621" s="355">
        <f t="shared" ca="1" si="21"/>
        <v>-1.6120888950729186E-2</v>
      </c>
    </row>
    <row r="622" spans="2:7">
      <c r="B622" s="375">
        <v>45002</v>
      </c>
      <c r="C622" s="352">
        <v>2447.4</v>
      </c>
      <c r="D622" s="355">
        <f t="shared" si="22"/>
        <v>-4.8590074613210068E-3</v>
      </c>
      <c r="E622" s="355">
        <v>-5.6349873843566045E-2</v>
      </c>
      <c r="F622">
        <v>612</v>
      </c>
      <c r="G622" s="355">
        <f t="shared" ca="1" si="21"/>
        <v>-5.9952337488015416E-3</v>
      </c>
    </row>
    <row r="623" spans="2:7">
      <c r="B623" s="375">
        <v>45001</v>
      </c>
      <c r="C623" s="352">
        <v>2459.35</v>
      </c>
      <c r="D623" s="355">
        <f t="shared" si="22"/>
        <v>2.2131249740243549E-2</v>
      </c>
      <c r="E623" s="355">
        <v>-5.6250977937724995E-2</v>
      </c>
      <c r="F623">
        <v>613</v>
      </c>
      <c r="G623" s="355">
        <f t="shared" ca="1" si="21"/>
        <v>8.8068404667076845E-4</v>
      </c>
    </row>
    <row r="624" spans="2:7">
      <c r="B624" s="375">
        <v>45000</v>
      </c>
      <c r="C624" s="352">
        <v>2406.1</v>
      </c>
      <c r="D624" s="355">
        <f t="shared" si="22"/>
        <v>-1.4882597391962953E-2</v>
      </c>
      <c r="E624" s="355">
        <v>-5.6216621381054994E-2</v>
      </c>
      <c r="F624">
        <v>614</v>
      </c>
      <c r="G624" s="355">
        <f t="shared" ca="1" si="21"/>
        <v>-1.2546814280629044E-2</v>
      </c>
    </row>
    <row r="625" spans="2:7">
      <c r="B625" s="375">
        <v>44999</v>
      </c>
      <c r="C625" s="352">
        <v>2442.4499999999998</v>
      </c>
      <c r="D625" s="355">
        <f t="shared" si="22"/>
        <v>-5.1525396114211605E-3</v>
      </c>
      <c r="E625" s="355">
        <v>-5.5562700964630139E-2</v>
      </c>
      <c r="F625">
        <v>615</v>
      </c>
      <c r="G625" s="355">
        <f t="shared" ca="1" si="21"/>
        <v>4.1883732521162585E-2</v>
      </c>
    </row>
    <row r="626" spans="2:7">
      <c r="B626" s="375">
        <v>44998</v>
      </c>
      <c r="C626" s="352">
        <v>2455.1</v>
      </c>
      <c r="D626" s="355">
        <f t="shared" si="22"/>
        <v>-4.1980165892635864E-3</v>
      </c>
      <c r="E626" s="355">
        <v>-5.5536510113129961E-2</v>
      </c>
      <c r="F626">
        <v>616</v>
      </c>
      <c r="G626" s="355">
        <f t="shared" ca="1" si="21"/>
        <v>2.0510718426647628E-2</v>
      </c>
    </row>
    <row r="627" spans="2:7">
      <c r="B627" s="375">
        <v>44995</v>
      </c>
      <c r="C627" s="352">
        <v>2465.4499999999998</v>
      </c>
      <c r="D627" s="355">
        <f t="shared" si="22"/>
        <v>1.6454050540341786E-3</v>
      </c>
      <c r="E627" s="355">
        <v>-5.5282909930715912E-2</v>
      </c>
      <c r="F627">
        <v>617</v>
      </c>
      <c r="G627" s="355">
        <f t="shared" ca="1" si="21"/>
        <v>7.0801659789213297E-3</v>
      </c>
    </row>
    <row r="628" spans="2:7">
      <c r="B628" s="375">
        <v>44994</v>
      </c>
      <c r="C628" s="352">
        <v>2461.4</v>
      </c>
      <c r="D628" s="355">
        <f t="shared" si="22"/>
        <v>-9.5368395638001768E-3</v>
      </c>
      <c r="E628" s="355">
        <v>-5.5263023362813718E-2</v>
      </c>
      <c r="F628">
        <v>618</v>
      </c>
      <c r="G628" s="355">
        <f t="shared" ca="1" si="21"/>
        <v>-3.1867407901932904E-2</v>
      </c>
    </row>
    <row r="629" spans="2:7">
      <c r="B629" s="375">
        <v>44993</v>
      </c>
      <c r="C629" s="352">
        <v>2485.1</v>
      </c>
      <c r="D629" s="355">
        <f t="shared" si="22"/>
        <v>1.0060969475018613E-4</v>
      </c>
      <c r="E629" s="355">
        <v>-5.524800297232018E-2</v>
      </c>
      <c r="F629">
        <v>619</v>
      </c>
      <c r="G629" s="355">
        <f t="shared" ca="1" si="21"/>
        <v>7.1630319331174155E-2</v>
      </c>
    </row>
    <row r="630" spans="2:7">
      <c r="B630" s="375">
        <v>44991</v>
      </c>
      <c r="C630" s="352">
        <v>2484.85</v>
      </c>
      <c r="D630" s="355">
        <f t="shared" si="22"/>
        <v>5.6050182112504692E-3</v>
      </c>
      <c r="E630" s="355">
        <v>-5.4988216810683277E-2</v>
      </c>
      <c r="F630">
        <v>620</v>
      </c>
      <c r="G630" s="355">
        <f t="shared" ca="1" si="21"/>
        <v>-8.6814035441810187E-3</v>
      </c>
    </row>
    <row r="631" spans="2:7">
      <c r="B631" s="375">
        <v>44988</v>
      </c>
      <c r="C631" s="352">
        <v>2471</v>
      </c>
      <c r="D631" s="355">
        <f t="shared" si="22"/>
        <v>6.3738367238886885E-3</v>
      </c>
      <c r="E631" s="355">
        <v>-5.4275092936802917E-2</v>
      </c>
      <c r="F631">
        <v>621</v>
      </c>
      <c r="G631" s="355">
        <f t="shared" ca="1" si="21"/>
        <v>1.4155321663574798E-2</v>
      </c>
    </row>
    <row r="632" spans="2:7">
      <c r="B632" s="375">
        <v>44987</v>
      </c>
      <c r="C632" s="352">
        <v>2455.35</v>
      </c>
      <c r="D632" s="355">
        <f t="shared" si="22"/>
        <v>-4.4196654840345023E-3</v>
      </c>
      <c r="E632" s="355">
        <v>-5.4220038603263694E-2</v>
      </c>
      <c r="F632">
        <v>622</v>
      </c>
      <c r="G632" s="355">
        <f t="shared" ca="1" si="21"/>
        <v>-1.055804041762522E-2</v>
      </c>
    </row>
    <row r="633" spans="2:7">
      <c r="B633" s="375">
        <v>44986</v>
      </c>
      <c r="C633" s="352">
        <v>2466.25</v>
      </c>
      <c r="D633" s="355">
        <f t="shared" si="22"/>
        <v>2.2758214292971E-3</v>
      </c>
      <c r="E633" s="355">
        <v>-5.4121227491757566E-2</v>
      </c>
      <c r="F633">
        <v>623</v>
      </c>
      <c r="G633" s="355">
        <f t="shared" ca="1" si="21"/>
        <v>1.4944175157477393E-4</v>
      </c>
    </row>
    <row r="634" spans="2:7">
      <c r="B634" s="375">
        <v>44985</v>
      </c>
      <c r="C634" s="352">
        <v>2460.65</v>
      </c>
      <c r="D634" s="355">
        <f t="shared" si="22"/>
        <v>-3.0387132062475943E-3</v>
      </c>
      <c r="E634" s="355">
        <v>-5.3927315357561588E-2</v>
      </c>
      <c r="F634">
        <v>624</v>
      </c>
      <c r="G634" s="355">
        <f t="shared" ca="1" si="21"/>
        <v>-9.1633465609003359E-3</v>
      </c>
    </row>
    <row r="635" spans="2:7">
      <c r="B635" s="375">
        <v>44984</v>
      </c>
      <c r="C635" s="352">
        <v>2468.15</v>
      </c>
      <c r="D635" s="355">
        <f t="shared" si="22"/>
        <v>-6.4608324611543869E-3</v>
      </c>
      <c r="E635" s="355">
        <v>-5.3649614809067263E-2</v>
      </c>
      <c r="F635">
        <v>625</v>
      </c>
      <c r="G635" s="355">
        <f t="shared" ca="1" si="21"/>
        <v>-2.3275821232552028E-2</v>
      </c>
    </row>
    <row r="636" spans="2:7">
      <c r="B636" s="375">
        <v>44981</v>
      </c>
      <c r="C636" s="352">
        <v>2484.1999999999998</v>
      </c>
      <c r="D636" s="355">
        <f t="shared" si="22"/>
        <v>-2.5896854234839389E-3</v>
      </c>
      <c r="E636" s="355">
        <v>-5.341707708483201E-2</v>
      </c>
      <c r="F636">
        <v>626</v>
      </c>
      <c r="G636" s="355">
        <f t="shared" ca="1" si="21"/>
        <v>-3.8591689714753047E-2</v>
      </c>
    </row>
    <row r="637" spans="2:7">
      <c r="B637" s="375">
        <v>44980</v>
      </c>
      <c r="C637" s="352">
        <v>2490.65</v>
      </c>
      <c r="D637" s="355">
        <f t="shared" si="22"/>
        <v>-1.3632445219623065E-3</v>
      </c>
      <c r="E637" s="355">
        <v>-5.3405797101449305E-2</v>
      </c>
      <c r="F637">
        <v>627</v>
      </c>
      <c r="G637" s="355">
        <f t="shared" ca="1" si="21"/>
        <v>7.0585939015325372E-3</v>
      </c>
    </row>
    <row r="638" spans="2:7">
      <c r="B638" s="375">
        <v>44979</v>
      </c>
      <c r="C638" s="352">
        <v>2494.0500000000002</v>
      </c>
      <c r="D638" s="355">
        <f t="shared" si="22"/>
        <v>-8.7832601394988007E-3</v>
      </c>
      <c r="E638" s="355">
        <v>-5.3396152336081644E-2</v>
      </c>
      <c r="F638">
        <v>628</v>
      </c>
      <c r="G638" s="355">
        <f t="shared" ca="1" si="21"/>
        <v>1.6493323918255327E-2</v>
      </c>
    </row>
    <row r="639" spans="2:7">
      <c r="B639" s="375">
        <v>44978</v>
      </c>
      <c r="C639" s="352">
        <v>2516.15</v>
      </c>
      <c r="D639" s="355">
        <f t="shared" si="22"/>
        <v>1.8714288558403605E-3</v>
      </c>
      <c r="E639" s="355">
        <v>-5.3149408670160395E-2</v>
      </c>
      <c r="F639">
        <v>629</v>
      </c>
      <c r="G639" s="355">
        <f t="shared" ca="1" si="21"/>
        <v>-1.0473012960013166E-2</v>
      </c>
    </row>
    <row r="640" spans="2:7">
      <c r="B640" s="375">
        <v>44977</v>
      </c>
      <c r="C640" s="352">
        <v>2511.4499999999998</v>
      </c>
      <c r="D640" s="355">
        <f t="shared" si="22"/>
        <v>-1.6100178890877288E-3</v>
      </c>
      <c r="E640" s="355">
        <v>-5.2937915742793697E-2</v>
      </c>
      <c r="F640">
        <v>630</v>
      </c>
      <c r="G640" s="355">
        <f t="shared" ca="1" si="21"/>
        <v>-2.1999114597024846E-2</v>
      </c>
    </row>
    <row r="641" spans="2:7">
      <c r="B641" s="375">
        <v>44974</v>
      </c>
      <c r="C641" s="352">
        <v>2515.5</v>
      </c>
      <c r="D641" s="355">
        <f t="shared" si="22"/>
        <v>-4.5902417791143643E-3</v>
      </c>
      <c r="E641" s="355">
        <v>-5.2901484480431686E-2</v>
      </c>
      <c r="F641">
        <v>631</v>
      </c>
      <c r="G641" s="355">
        <f t="shared" ca="1" si="21"/>
        <v>7.1610584733435871E-3</v>
      </c>
    </row>
    <row r="642" spans="2:7">
      <c r="B642" s="375">
        <v>44973</v>
      </c>
      <c r="C642" s="352">
        <v>2527.1</v>
      </c>
      <c r="D642" s="355">
        <f t="shared" si="22"/>
        <v>-8.3776413113853167E-3</v>
      </c>
      <c r="E642" s="355">
        <v>-5.2780395852968849E-2</v>
      </c>
      <c r="F642">
        <v>632</v>
      </c>
      <c r="G642" s="355">
        <f t="shared" ca="1" si="21"/>
        <v>2.1653040436570174E-2</v>
      </c>
    </row>
    <row r="643" spans="2:7">
      <c r="B643" s="375">
        <v>44972</v>
      </c>
      <c r="C643" s="352">
        <v>2548.4499999999998</v>
      </c>
      <c r="D643" s="355">
        <f t="shared" si="22"/>
        <v>-1.2075515583811479E-2</v>
      </c>
      <c r="E643" s="355">
        <v>-5.2705327855800746E-2</v>
      </c>
      <c r="F643">
        <v>633</v>
      </c>
      <c r="G643" s="355">
        <f t="shared" ca="1" si="21"/>
        <v>1.6702349501546882E-2</v>
      </c>
    </row>
    <row r="644" spans="2:7">
      <c r="B644" s="375">
        <v>44971</v>
      </c>
      <c r="C644" s="352">
        <v>2579.6</v>
      </c>
      <c r="D644" s="355">
        <f t="shared" si="22"/>
        <v>-5.4242541650526574E-4</v>
      </c>
      <c r="E644" s="355">
        <v>-5.2664231060867074E-2</v>
      </c>
      <c r="F644">
        <v>634</v>
      </c>
      <c r="G644" s="355">
        <f t="shared" ca="1" si="21"/>
        <v>2.2473987725440958E-3</v>
      </c>
    </row>
    <row r="645" spans="2:7">
      <c r="B645" s="375">
        <v>44970</v>
      </c>
      <c r="C645" s="352">
        <v>2581</v>
      </c>
      <c r="D645" s="355">
        <f t="shared" si="22"/>
        <v>1.3579049466537342E-3</v>
      </c>
      <c r="E645" s="355">
        <v>-5.2485709336566676E-2</v>
      </c>
      <c r="F645">
        <v>635</v>
      </c>
      <c r="G645" s="355">
        <f t="shared" ca="1" si="21"/>
        <v>-1.1341231743151013E-2</v>
      </c>
    </row>
    <row r="646" spans="2:7">
      <c r="B646" s="375">
        <v>44967</v>
      </c>
      <c r="C646" s="352">
        <v>2577.5</v>
      </c>
      <c r="D646" s="355">
        <f t="shared" si="22"/>
        <v>-3.5566551977422273E-3</v>
      </c>
      <c r="E646" s="355">
        <v>-5.2335547460895679E-2</v>
      </c>
      <c r="F646">
        <v>636</v>
      </c>
      <c r="G646" s="355">
        <f t="shared" ca="1" si="21"/>
        <v>-4.8518198597157898E-2</v>
      </c>
    </row>
    <row r="647" spans="2:7">
      <c r="B647" s="375">
        <v>44966</v>
      </c>
      <c r="C647" s="352">
        <v>2586.6999999999998</v>
      </c>
      <c r="D647" s="355">
        <f t="shared" si="22"/>
        <v>1.5099891590520504E-3</v>
      </c>
      <c r="E647" s="355">
        <v>-5.2304316020482647E-2</v>
      </c>
      <c r="F647">
        <v>637</v>
      </c>
      <c r="G647" s="355">
        <f t="shared" ref="G647:G710" ca="1" si="23">_xlfn.NORM.INV(RAND(),$M$13,$M$14)</f>
        <v>8.4736361794084634E-3</v>
      </c>
    </row>
    <row r="648" spans="2:7">
      <c r="B648" s="375">
        <v>44965</v>
      </c>
      <c r="C648" s="352">
        <v>2582.8000000000002</v>
      </c>
      <c r="D648" s="355">
        <f t="shared" ref="D648:D711" si="24">(C648-C649)/C649</f>
        <v>-7.0736583115483765E-3</v>
      </c>
      <c r="E648" s="355">
        <v>-5.2264097015230083E-2</v>
      </c>
      <c r="F648">
        <v>638</v>
      </c>
      <c r="G648" s="355">
        <f t="shared" ca="1" si="23"/>
        <v>9.450913149949166E-3</v>
      </c>
    </row>
    <row r="649" spans="2:7">
      <c r="B649" s="375">
        <v>44964</v>
      </c>
      <c r="C649" s="352">
        <v>2601.1999999999998</v>
      </c>
      <c r="D649" s="355">
        <f t="shared" si="24"/>
        <v>-1.3800424628450141E-2</v>
      </c>
      <c r="E649" s="355">
        <v>-5.2131213313214561E-2</v>
      </c>
      <c r="F649">
        <v>639</v>
      </c>
      <c r="G649" s="355">
        <f t="shared" ca="1" si="23"/>
        <v>-2.0692871264645404E-2</v>
      </c>
    </row>
    <row r="650" spans="2:7">
      <c r="B650" s="375">
        <v>44963</v>
      </c>
      <c r="C650" s="352">
        <v>2637.6</v>
      </c>
      <c r="D650" s="355">
        <f t="shared" si="24"/>
        <v>-4.2095327984898881E-3</v>
      </c>
      <c r="E650" s="355">
        <v>-5.2130995522042152E-2</v>
      </c>
      <c r="F650">
        <v>640</v>
      </c>
      <c r="G650" s="355">
        <f t="shared" ca="1" si="23"/>
        <v>-7.9611463980662359E-4</v>
      </c>
    </row>
    <row r="651" spans="2:7">
      <c r="B651" s="375">
        <v>44960</v>
      </c>
      <c r="C651" s="352">
        <v>2648.75</v>
      </c>
      <c r="D651" s="355">
        <f t="shared" si="24"/>
        <v>5.275442624817387E-3</v>
      </c>
      <c r="E651" s="355">
        <v>-5.1934287228404749E-2</v>
      </c>
      <c r="F651">
        <v>641</v>
      </c>
      <c r="G651" s="355">
        <f t="shared" ca="1" si="23"/>
        <v>6.8435072932663665E-4</v>
      </c>
    </row>
    <row r="652" spans="2:7">
      <c r="B652" s="375">
        <v>44959</v>
      </c>
      <c r="C652" s="352">
        <v>2634.85</v>
      </c>
      <c r="D652" s="355">
        <f t="shared" si="24"/>
        <v>2.3540837137030167E-2</v>
      </c>
      <c r="E652" s="355">
        <v>-5.1677770307438399E-2</v>
      </c>
      <c r="F652">
        <v>642</v>
      </c>
      <c r="G652" s="355">
        <f t="shared" ca="1" si="23"/>
        <v>-3.9968739378566778E-2</v>
      </c>
    </row>
    <row r="653" spans="2:7">
      <c r="B653" s="375">
        <v>44958</v>
      </c>
      <c r="C653" s="352">
        <v>2574.25</v>
      </c>
      <c r="D653" s="355">
        <f t="shared" si="24"/>
        <v>-9.7021441738624238E-4</v>
      </c>
      <c r="E653" s="355">
        <v>-5.1662404092071693E-2</v>
      </c>
      <c r="F653">
        <v>643</v>
      </c>
      <c r="G653" s="355">
        <f t="shared" ca="1" si="23"/>
        <v>-2.052467159022834E-2</v>
      </c>
    </row>
    <row r="654" spans="2:7">
      <c r="B654" s="375">
        <v>44957</v>
      </c>
      <c r="C654" s="352">
        <v>2576.75</v>
      </c>
      <c r="D654" s="355">
        <f t="shared" si="24"/>
        <v>3.3487140548643609E-3</v>
      </c>
      <c r="E654" s="355">
        <v>-5.1622169651909432E-2</v>
      </c>
      <c r="F654">
        <v>644</v>
      </c>
      <c r="G654" s="355">
        <f t="shared" ca="1" si="23"/>
        <v>5.8910417866893912E-3</v>
      </c>
    </row>
    <row r="655" spans="2:7">
      <c r="B655" s="375">
        <v>44956</v>
      </c>
      <c r="C655" s="352">
        <v>2568.15</v>
      </c>
      <c r="D655" s="355">
        <f t="shared" si="24"/>
        <v>-1.6844361924085522E-2</v>
      </c>
      <c r="E655" s="355">
        <v>-5.154845822336554E-2</v>
      </c>
      <c r="F655">
        <v>645</v>
      </c>
      <c r="G655" s="355">
        <f t="shared" ca="1" si="23"/>
        <v>1.2289797026079012E-2</v>
      </c>
    </row>
    <row r="656" spans="2:7">
      <c r="B656" s="375">
        <v>44953</v>
      </c>
      <c r="C656" s="352">
        <v>2612.15</v>
      </c>
      <c r="D656" s="355">
        <f t="shared" si="24"/>
        <v>-3.8896409708848241E-3</v>
      </c>
      <c r="E656" s="355">
        <v>-5.1528684300927517E-2</v>
      </c>
      <c r="F656">
        <v>646</v>
      </c>
      <c r="G656" s="355">
        <f t="shared" ca="1" si="23"/>
        <v>2.3880628888172863E-2</v>
      </c>
    </row>
    <row r="657" spans="2:7">
      <c r="B657" s="375">
        <v>44951</v>
      </c>
      <c r="C657" s="352">
        <v>2622.35</v>
      </c>
      <c r="D657" s="355">
        <f t="shared" si="24"/>
        <v>8.4022303403191341E-3</v>
      </c>
      <c r="E657" s="355">
        <v>-5.1369863013698627E-2</v>
      </c>
      <c r="F657">
        <v>647</v>
      </c>
      <c r="G657" s="355">
        <f t="shared" ca="1" si="23"/>
        <v>-2.4315716798792238E-2</v>
      </c>
    </row>
    <row r="658" spans="2:7">
      <c r="B658" s="375">
        <v>44950</v>
      </c>
      <c r="C658" s="352">
        <v>2600.5</v>
      </c>
      <c r="D658" s="355">
        <f t="shared" si="24"/>
        <v>1.5791095362809695E-3</v>
      </c>
      <c r="E658" s="355">
        <v>-5.1214531384350795E-2</v>
      </c>
      <c r="F658">
        <v>648</v>
      </c>
      <c r="G658" s="355">
        <f t="shared" ca="1" si="23"/>
        <v>-3.1961328139969214E-2</v>
      </c>
    </row>
    <row r="659" spans="2:7">
      <c r="B659" s="375">
        <v>44949</v>
      </c>
      <c r="C659" s="352">
        <v>2596.4</v>
      </c>
      <c r="D659" s="355">
        <f t="shared" si="24"/>
        <v>1.8695438940657221E-2</v>
      </c>
      <c r="E659" s="355">
        <v>-5.1207729468599139E-2</v>
      </c>
      <c r="F659">
        <v>649</v>
      </c>
      <c r="G659" s="355">
        <f t="shared" ca="1" si="23"/>
        <v>6.7729262521508985E-3</v>
      </c>
    </row>
    <row r="660" spans="2:7">
      <c r="B660" s="375">
        <v>44946</v>
      </c>
      <c r="C660" s="352">
        <v>2548.75</v>
      </c>
      <c r="D660" s="355">
        <f t="shared" si="24"/>
        <v>-3.8116803472025659E-2</v>
      </c>
      <c r="E660" s="355">
        <v>-5.1144507433950118E-2</v>
      </c>
      <c r="F660">
        <v>650</v>
      </c>
      <c r="G660" s="355">
        <f t="shared" ca="1" si="23"/>
        <v>1.1662170692802544E-2</v>
      </c>
    </row>
    <row r="661" spans="2:7">
      <c r="B661" s="375">
        <v>44945</v>
      </c>
      <c r="C661" s="352">
        <v>2649.75</v>
      </c>
      <c r="D661" s="355">
        <f t="shared" si="24"/>
        <v>-1.356935447844532E-2</v>
      </c>
      <c r="E661" s="355">
        <v>-5.0920910075839688E-2</v>
      </c>
      <c r="F661">
        <v>651</v>
      </c>
      <c r="G661" s="355">
        <f t="shared" ca="1" si="23"/>
        <v>-2.6233993520561594E-2</v>
      </c>
    </row>
    <row r="662" spans="2:7">
      <c r="B662" s="375">
        <v>44944</v>
      </c>
      <c r="C662" s="352">
        <v>2686.2</v>
      </c>
      <c r="D662" s="355">
        <f t="shared" si="24"/>
        <v>6.9914340874583925E-3</v>
      </c>
      <c r="E662" s="355">
        <v>-5.0664977834072131E-2</v>
      </c>
      <c r="F662">
        <v>652</v>
      </c>
      <c r="G662" s="355">
        <f t="shared" ca="1" si="23"/>
        <v>-1.1617322799951108E-2</v>
      </c>
    </row>
    <row r="663" spans="2:7">
      <c r="B663" s="375">
        <v>44943</v>
      </c>
      <c r="C663" s="352">
        <v>2667.55</v>
      </c>
      <c r="D663" s="355">
        <f t="shared" si="24"/>
        <v>2.7126410226791527E-2</v>
      </c>
      <c r="E663" s="355">
        <v>-5.0639853747714861E-2</v>
      </c>
      <c r="F663">
        <v>653</v>
      </c>
      <c r="G663" s="355">
        <f t="shared" ca="1" si="23"/>
        <v>-2.1102938150860819E-2</v>
      </c>
    </row>
    <row r="664" spans="2:7">
      <c r="B664" s="375">
        <v>44942</v>
      </c>
      <c r="C664" s="352">
        <v>2597.1</v>
      </c>
      <c r="D664" s="355">
        <f t="shared" si="24"/>
        <v>-1.0251524390243938E-2</v>
      </c>
      <c r="E664" s="355">
        <v>-5.043441407077761E-2</v>
      </c>
      <c r="F664">
        <v>654</v>
      </c>
      <c r="G664" s="355">
        <f t="shared" ca="1" si="23"/>
        <v>6.61307864209485E-3</v>
      </c>
    </row>
    <row r="665" spans="2:7">
      <c r="B665" s="375">
        <v>44939</v>
      </c>
      <c r="C665" s="352">
        <v>2624</v>
      </c>
      <c r="D665" s="355">
        <f t="shared" si="24"/>
        <v>1.3107855060713042E-2</v>
      </c>
      <c r="E665" s="355">
        <v>-5.034965034965027E-2</v>
      </c>
      <c r="F665">
        <v>655</v>
      </c>
      <c r="G665" s="355">
        <f t="shared" ca="1" si="23"/>
        <v>-2.1244960643669483E-2</v>
      </c>
    </row>
    <row r="666" spans="2:7">
      <c r="B666" s="375">
        <v>44938</v>
      </c>
      <c r="C666" s="352">
        <v>2590.0500000000002</v>
      </c>
      <c r="D666" s="355">
        <f t="shared" si="24"/>
        <v>-1.2339728140363707E-3</v>
      </c>
      <c r="E666" s="355">
        <v>-4.9906890130353772E-2</v>
      </c>
      <c r="F666">
        <v>656</v>
      </c>
      <c r="G666" s="355">
        <f t="shared" ca="1" si="23"/>
        <v>-1.2503848299198036E-2</v>
      </c>
    </row>
    <row r="667" spans="2:7">
      <c r="B667" s="375">
        <v>44937</v>
      </c>
      <c r="C667" s="352">
        <v>2593.25</v>
      </c>
      <c r="D667" s="355">
        <f t="shared" si="24"/>
        <v>-1.9138755980861209E-2</v>
      </c>
      <c r="E667" s="355">
        <v>-4.9894291754756959E-2</v>
      </c>
      <c r="F667">
        <v>657</v>
      </c>
      <c r="G667" s="355">
        <f t="shared" ca="1" si="23"/>
        <v>3.7185032545565579E-3</v>
      </c>
    </row>
    <row r="668" spans="2:7">
      <c r="B668" s="375">
        <v>44936</v>
      </c>
      <c r="C668" s="352">
        <v>2643.85</v>
      </c>
      <c r="D668" s="355">
        <f t="shared" si="24"/>
        <v>7.5455879270592118E-3</v>
      </c>
      <c r="E668" s="355">
        <v>-4.976107904160508E-2</v>
      </c>
      <c r="F668">
        <v>658</v>
      </c>
      <c r="G668" s="355">
        <f t="shared" ca="1" si="23"/>
        <v>-3.4254865740620061E-2</v>
      </c>
    </row>
    <row r="669" spans="2:7">
      <c r="B669" s="375">
        <v>44935</v>
      </c>
      <c r="C669" s="352">
        <v>2624.05</v>
      </c>
      <c r="D669" s="355">
        <f t="shared" si="24"/>
        <v>1.8475033476295043E-2</v>
      </c>
      <c r="E669" s="355">
        <v>-4.9674042787622726E-2</v>
      </c>
      <c r="F669">
        <v>659</v>
      </c>
      <c r="G669" s="355">
        <f t="shared" ca="1" si="23"/>
        <v>-2.0278515516544235E-2</v>
      </c>
    </row>
    <row r="670" spans="2:7">
      <c r="B670" s="375">
        <v>44932</v>
      </c>
      <c r="C670" s="352">
        <v>2576.4499999999998</v>
      </c>
      <c r="D670" s="355">
        <f t="shared" si="24"/>
        <v>-2.8060533343654452E-3</v>
      </c>
      <c r="E670" s="355">
        <v>-4.9586776859504099E-2</v>
      </c>
      <c r="F670">
        <v>660</v>
      </c>
      <c r="G670" s="355">
        <f t="shared" ca="1" si="23"/>
        <v>2.7827703597963434E-2</v>
      </c>
    </row>
    <row r="671" spans="2:7">
      <c r="B671" s="375">
        <v>44931</v>
      </c>
      <c r="C671" s="352">
        <v>2583.6999999999998</v>
      </c>
      <c r="D671" s="355">
        <f t="shared" si="24"/>
        <v>1.8768975986751275E-2</v>
      </c>
      <c r="E671" s="355">
        <v>-4.9556060293206659E-2</v>
      </c>
      <c r="F671">
        <v>661</v>
      </c>
      <c r="G671" s="355">
        <f t="shared" ca="1" si="23"/>
        <v>-1.5235083893383244E-4</v>
      </c>
    </row>
    <row r="672" spans="2:7">
      <c r="B672" s="375">
        <v>44930</v>
      </c>
      <c r="C672" s="352">
        <v>2536.1</v>
      </c>
      <c r="D672" s="355">
        <f t="shared" si="24"/>
        <v>-2.3406305934188048E-3</v>
      </c>
      <c r="E672" s="355">
        <v>-4.9457481705778468E-2</v>
      </c>
      <c r="F672">
        <v>662</v>
      </c>
      <c r="G672" s="355">
        <f t="shared" ca="1" si="23"/>
        <v>-9.3420760898541757E-3</v>
      </c>
    </row>
    <row r="673" spans="2:7">
      <c r="B673" s="375">
        <v>44929</v>
      </c>
      <c r="C673" s="352">
        <v>2542.0500000000002</v>
      </c>
      <c r="D673" s="355">
        <f t="shared" si="24"/>
        <v>-6.3907129455909586E-3</v>
      </c>
      <c r="E673" s="355">
        <v>-4.9363100389441826E-2</v>
      </c>
      <c r="F673">
        <v>663</v>
      </c>
      <c r="G673" s="355">
        <f t="shared" ca="1" si="23"/>
        <v>-2.4696394149014842E-2</v>
      </c>
    </row>
    <row r="674" spans="2:7">
      <c r="B674" s="375">
        <v>44928</v>
      </c>
      <c r="C674" s="352">
        <v>2558.4</v>
      </c>
      <c r="D674" s="355">
        <f t="shared" si="24"/>
        <v>-1.0347318482653953E-3</v>
      </c>
      <c r="E674" s="355">
        <v>-4.92593868411988E-2</v>
      </c>
      <c r="F674">
        <v>664</v>
      </c>
      <c r="G674" s="355">
        <f t="shared" ca="1" si="23"/>
        <v>-5.1242086156889268E-3</v>
      </c>
    </row>
    <row r="675" spans="2:7">
      <c r="B675" s="375">
        <v>44925</v>
      </c>
      <c r="C675" s="352">
        <v>2561.0500000000002</v>
      </c>
      <c r="D675" s="355">
        <f t="shared" si="24"/>
        <v>-2.7258036253188216E-3</v>
      </c>
      <c r="E675" s="355">
        <v>-4.9245658980928093E-2</v>
      </c>
      <c r="F675">
        <v>665</v>
      </c>
      <c r="G675" s="355">
        <f t="shared" ca="1" si="23"/>
        <v>3.8232832084822824E-2</v>
      </c>
    </row>
    <row r="676" spans="2:7">
      <c r="B676" s="375">
        <v>44924</v>
      </c>
      <c r="C676" s="352">
        <v>2568.0500000000002</v>
      </c>
      <c r="D676" s="355">
        <f t="shared" si="24"/>
        <v>-6.018733550085047E-3</v>
      </c>
      <c r="E676" s="355">
        <v>-4.9197066740926318E-2</v>
      </c>
      <c r="F676">
        <v>666</v>
      </c>
      <c r="G676" s="355">
        <f t="shared" ca="1" si="23"/>
        <v>3.2736974398223435E-2</v>
      </c>
    </row>
    <row r="677" spans="2:7">
      <c r="B677" s="375">
        <v>44923</v>
      </c>
      <c r="C677" s="352">
        <v>2583.6</v>
      </c>
      <c r="D677" s="355">
        <f t="shared" si="24"/>
        <v>-3.7211992673286767E-3</v>
      </c>
      <c r="E677" s="355">
        <v>-4.9113543551560709E-2</v>
      </c>
      <c r="F677">
        <v>667</v>
      </c>
      <c r="G677" s="355">
        <f t="shared" ca="1" si="23"/>
        <v>-1.2361688421088188E-2</v>
      </c>
    </row>
    <row r="678" spans="2:7">
      <c r="B678" s="375">
        <v>44922</v>
      </c>
      <c r="C678" s="352">
        <v>2593.25</v>
      </c>
      <c r="D678" s="355">
        <f t="shared" si="24"/>
        <v>-9.245639840302515E-3</v>
      </c>
      <c r="E678" s="355">
        <v>-4.8992161254199328E-2</v>
      </c>
      <c r="F678">
        <v>668</v>
      </c>
      <c r="G678" s="355">
        <f t="shared" ca="1" si="23"/>
        <v>-2.7233877802124939E-2</v>
      </c>
    </row>
    <row r="679" spans="2:7">
      <c r="B679" s="375">
        <v>44921</v>
      </c>
      <c r="C679" s="352">
        <v>2617.4499999999998</v>
      </c>
      <c r="D679" s="355">
        <f t="shared" si="24"/>
        <v>-1.3925451146465572E-3</v>
      </c>
      <c r="E679" s="355">
        <v>-4.8943593719713227E-2</v>
      </c>
      <c r="F679">
        <v>669</v>
      </c>
      <c r="G679" s="355">
        <f t="shared" ca="1" si="23"/>
        <v>8.5621571971745795E-4</v>
      </c>
    </row>
    <row r="680" spans="2:7">
      <c r="B680" s="375">
        <v>44918</v>
      </c>
      <c r="C680" s="352">
        <v>2621.1</v>
      </c>
      <c r="D680" s="355">
        <f t="shared" si="24"/>
        <v>-9.1670289375696979E-3</v>
      </c>
      <c r="E680" s="355">
        <v>-4.882459312839052E-2</v>
      </c>
      <c r="F680">
        <v>670</v>
      </c>
      <c r="G680" s="355">
        <f t="shared" ca="1" si="23"/>
        <v>-5.8049420358163859E-3</v>
      </c>
    </row>
    <row r="681" spans="2:7">
      <c r="B681" s="375">
        <v>44917</v>
      </c>
      <c r="C681" s="352">
        <v>2645.35</v>
      </c>
      <c r="D681" s="355">
        <f t="shared" si="24"/>
        <v>-7.820118520741097E-3</v>
      </c>
      <c r="E681" s="355">
        <v>-4.8690807799442945E-2</v>
      </c>
      <c r="F681">
        <v>671</v>
      </c>
      <c r="G681" s="355">
        <f t="shared" ca="1" si="23"/>
        <v>-9.7979140119840678E-3</v>
      </c>
    </row>
    <row r="682" spans="2:7">
      <c r="B682" s="375">
        <v>44916</v>
      </c>
      <c r="C682" s="352">
        <v>2666.2</v>
      </c>
      <c r="D682" s="355">
        <f t="shared" si="24"/>
        <v>-3.1220205268177315E-3</v>
      </c>
      <c r="E682" s="355">
        <v>-4.8682703321878656E-2</v>
      </c>
      <c r="F682">
        <v>672</v>
      </c>
      <c r="G682" s="355">
        <f t="shared" ca="1" si="23"/>
        <v>-1.4673407629802893E-2</v>
      </c>
    </row>
    <row r="683" spans="2:7">
      <c r="B683" s="375">
        <v>44915</v>
      </c>
      <c r="C683" s="352">
        <v>2674.55</v>
      </c>
      <c r="D683" s="355">
        <f t="shared" si="24"/>
        <v>-1.6022221404657564E-2</v>
      </c>
      <c r="E683" s="355">
        <v>-4.842440559705731E-2</v>
      </c>
      <c r="F683">
        <v>673</v>
      </c>
      <c r="G683" s="355">
        <f t="shared" ca="1" si="23"/>
        <v>1.6540855690671853E-2</v>
      </c>
    </row>
    <row r="684" spans="2:7">
      <c r="B684" s="375">
        <v>44914</v>
      </c>
      <c r="C684" s="352">
        <v>2718.1</v>
      </c>
      <c r="D684" s="355">
        <f t="shared" si="24"/>
        <v>1.751955976490837E-2</v>
      </c>
      <c r="E684" s="355">
        <v>-4.788732394366197E-2</v>
      </c>
      <c r="F684">
        <v>674</v>
      </c>
      <c r="G684" s="355">
        <f t="shared" ca="1" si="23"/>
        <v>-1.1621192101156346E-3</v>
      </c>
    </row>
    <row r="685" spans="2:7">
      <c r="B685" s="375">
        <v>44911</v>
      </c>
      <c r="C685" s="352">
        <v>2671.3</v>
      </c>
      <c r="D685" s="355">
        <f t="shared" si="24"/>
        <v>3.0226227353797736E-3</v>
      </c>
      <c r="E685" s="355">
        <v>-4.78683620044877E-2</v>
      </c>
      <c r="F685">
        <v>675</v>
      </c>
      <c r="G685" s="355">
        <f t="shared" ca="1" si="23"/>
        <v>-1.0898842042579158E-2</v>
      </c>
    </row>
    <row r="686" spans="2:7">
      <c r="B686" s="375">
        <v>44910</v>
      </c>
      <c r="C686" s="352">
        <v>2663.25</v>
      </c>
      <c r="D686" s="355">
        <f t="shared" si="24"/>
        <v>-7.9712439237889822E-3</v>
      </c>
      <c r="E686" s="355">
        <v>-4.7804362448352067E-2</v>
      </c>
      <c r="F686">
        <v>676</v>
      </c>
      <c r="G686" s="355">
        <f t="shared" ca="1" si="23"/>
        <v>1.1981170966555987E-3</v>
      </c>
    </row>
    <row r="687" spans="2:7">
      <c r="B687" s="375">
        <v>44909</v>
      </c>
      <c r="C687" s="352">
        <v>2684.65</v>
      </c>
      <c r="D687" s="355">
        <f t="shared" si="24"/>
        <v>-9.4638969855735857E-3</v>
      </c>
      <c r="E687" s="355">
        <v>-4.7775323445882013E-2</v>
      </c>
      <c r="F687">
        <v>677</v>
      </c>
      <c r="G687" s="355">
        <f t="shared" ca="1" si="23"/>
        <v>-2.9778949414416115E-2</v>
      </c>
    </row>
    <row r="688" spans="2:7">
      <c r="B688" s="375">
        <v>44908</v>
      </c>
      <c r="C688" s="352">
        <v>2710.3</v>
      </c>
      <c r="D688" s="355">
        <f t="shared" si="24"/>
        <v>-2.557733002116043E-3</v>
      </c>
      <c r="E688" s="355">
        <v>-4.7619047619047589E-2</v>
      </c>
      <c r="F688">
        <v>678</v>
      </c>
      <c r="G688" s="355">
        <f t="shared" ca="1" si="23"/>
        <v>-4.5789557474766604E-3</v>
      </c>
    </row>
    <row r="689" spans="2:7">
      <c r="B689" s="375">
        <v>44907</v>
      </c>
      <c r="C689" s="352">
        <v>2717.25</v>
      </c>
      <c r="D689" s="355">
        <f t="shared" si="24"/>
        <v>-1.8367159518780421E-3</v>
      </c>
      <c r="E689" s="355">
        <v>-4.7586206896551728E-2</v>
      </c>
      <c r="F689">
        <v>679</v>
      </c>
      <c r="G689" s="355">
        <f t="shared" ca="1" si="23"/>
        <v>-3.3162186064973746E-3</v>
      </c>
    </row>
    <row r="690" spans="2:7">
      <c r="B690" s="375">
        <v>44904</v>
      </c>
      <c r="C690" s="352">
        <v>2722.25</v>
      </c>
      <c r="D690" s="355">
        <f t="shared" si="24"/>
        <v>6.2096878522982062E-3</v>
      </c>
      <c r="E690" s="355">
        <v>-4.7550488855149571E-2</v>
      </c>
      <c r="F690">
        <v>680</v>
      </c>
      <c r="G690" s="355">
        <f t="shared" ca="1" si="23"/>
        <v>-1.1286423909560439E-2</v>
      </c>
    </row>
    <row r="691" spans="2:7">
      <c r="B691" s="375">
        <v>44903</v>
      </c>
      <c r="C691" s="352">
        <v>2705.45</v>
      </c>
      <c r="D691" s="355">
        <f t="shared" si="24"/>
        <v>-7.0179326647832425E-4</v>
      </c>
      <c r="E691" s="355">
        <v>-4.7536130942016315E-2</v>
      </c>
      <c r="F691">
        <v>681</v>
      </c>
      <c r="G691" s="355">
        <f t="shared" ca="1" si="23"/>
        <v>7.5764661128761403E-3</v>
      </c>
    </row>
    <row r="692" spans="2:7">
      <c r="B692" s="375">
        <v>44902</v>
      </c>
      <c r="C692" s="352">
        <v>2707.35</v>
      </c>
      <c r="D692" s="355">
        <f t="shared" si="24"/>
        <v>1.989037690003945E-2</v>
      </c>
      <c r="E692" s="355">
        <v>-4.7370441458733217E-2</v>
      </c>
      <c r="F692">
        <v>682</v>
      </c>
      <c r="G692" s="355">
        <f t="shared" ca="1" si="23"/>
        <v>2.2906966696919027E-3</v>
      </c>
    </row>
    <row r="693" spans="2:7">
      <c r="B693" s="375">
        <v>44901</v>
      </c>
      <c r="C693" s="352">
        <v>2654.55</v>
      </c>
      <c r="D693" s="355">
        <f t="shared" si="24"/>
        <v>1.3245033112582886E-2</v>
      </c>
      <c r="E693" s="355">
        <v>-4.7186932849364753E-2</v>
      </c>
      <c r="F693">
        <v>683</v>
      </c>
      <c r="G693" s="355">
        <f t="shared" ca="1" si="23"/>
        <v>-1.5429619039823733E-2</v>
      </c>
    </row>
    <row r="694" spans="2:7">
      <c r="B694" s="375">
        <v>44900</v>
      </c>
      <c r="C694" s="352">
        <v>2619.85</v>
      </c>
      <c r="D694" s="355">
        <f t="shared" si="24"/>
        <v>1.8163741348323199E-3</v>
      </c>
      <c r="E694" s="355">
        <v>-4.7175222254086498E-2</v>
      </c>
      <c r="F694">
        <v>684</v>
      </c>
      <c r="G694" s="355">
        <f t="shared" ca="1" si="23"/>
        <v>6.4988724086874677E-3</v>
      </c>
    </row>
    <row r="695" spans="2:7">
      <c r="B695" s="375">
        <v>44897</v>
      </c>
      <c r="C695" s="352">
        <v>2615.1</v>
      </c>
      <c r="D695" s="355">
        <f t="shared" si="24"/>
        <v>-1.7931915053420209E-2</v>
      </c>
      <c r="E695" s="355">
        <v>-4.706565950029052E-2</v>
      </c>
      <c r="F695">
        <v>685</v>
      </c>
      <c r="G695" s="355">
        <f t="shared" ca="1" si="23"/>
        <v>1.7173592552967559E-2</v>
      </c>
    </row>
    <row r="696" spans="2:7">
      <c r="B696" s="375">
        <v>44896</v>
      </c>
      <c r="C696" s="352">
        <v>2662.85</v>
      </c>
      <c r="D696" s="355">
        <f t="shared" si="24"/>
        <v>-8.0093877474993955E-3</v>
      </c>
      <c r="E696" s="355">
        <v>-4.6965942488330581E-2</v>
      </c>
      <c r="F696">
        <v>686</v>
      </c>
      <c r="G696" s="355">
        <f t="shared" ca="1" si="23"/>
        <v>-1.0091135278469585E-2</v>
      </c>
    </row>
    <row r="697" spans="2:7">
      <c r="B697" s="375">
        <v>44895</v>
      </c>
      <c r="C697" s="352">
        <v>2684.35</v>
      </c>
      <c r="D697" s="355">
        <f t="shared" si="24"/>
        <v>1.9038038114038452E-2</v>
      </c>
      <c r="E697" s="355">
        <v>-4.6882661335948428E-2</v>
      </c>
      <c r="F697">
        <v>687</v>
      </c>
      <c r="G697" s="355">
        <f t="shared" ca="1" si="23"/>
        <v>5.1457008930364196E-3</v>
      </c>
    </row>
    <row r="698" spans="2:7">
      <c r="B698" s="375">
        <v>44894</v>
      </c>
      <c r="C698" s="352">
        <v>2634.2</v>
      </c>
      <c r="D698" s="355">
        <f t="shared" si="24"/>
        <v>4.3164897829874864E-2</v>
      </c>
      <c r="E698" s="355">
        <v>-4.6826222684703434E-2</v>
      </c>
      <c r="F698">
        <v>688</v>
      </c>
      <c r="G698" s="355">
        <f t="shared" ca="1" si="23"/>
        <v>3.1062821914805928E-3</v>
      </c>
    </row>
    <row r="699" spans="2:7">
      <c r="B699" s="375">
        <v>44893</v>
      </c>
      <c r="C699" s="352">
        <v>2525.1999999999998</v>
      </c>
      <c r="D699" s="355">
        <f t="shared" si="24"/>
        <v>-4.8276813336223376E-3</v>
      </c>
      <c r="E699" s="355">
        <v>-4.6820070310003195E-2</v>
      </c>
      <c r="F699">
        <v>689</v>
      </c>
      <c r="G699" s="355">
        <f t="shared" ca="1" si="23"/>
        <v>-7.2506925922233333E-4</v>
      </c>
    </row>
    <row r="700" spans="2:7">
      <c r="B700" s="375">
        <v>44890</v>
      </c>
      <c r="C700" s="352">
        <v>2537.4499999999998</v>
      </c>
      <c r="D700" s="355">
        <f t="shared" si="24"/>
        <v>-4.5897652158563727E-3</v>
      </c>
      <c r="E700" s="355">
        <v>-4.6553267681289194E-2</v>
      </c>
      <c r="F700">
        <v>690</v>
      </c>
      <c r="G700" s="355">
        <f t="shared" ca="1" si="23"/>
        <v>-1.9376079916157196E-2</v>
      </c>
    </row>
    <row r="701" spans="2:7">
      <c r="B701" s="375">
        <v>44889</v>
      </c>
      <c r="C701" s="352">
        <v>2549.15</v>
      </c>
      <c r="D701" s="355">
        <f t="shared" si="24"/>
        <v>1.6670987297345875E-2</v>
      </c>
      <c r="E701" s="355">
        <v>-4.6345570899292664E-2</v>
      </c>
      <c r="F701">
        <v>691</v>
      </c>
      <c r="G701" s="355">
        <f t="shared" ca="1" si="23"/>
        <v>-6.0445709763645829E-3</v>
      </c>
    </row>
    <row r="702" spans="2:7">
      <c r="B702" s="375">
        <v>44888</v>
      </c>
      <c r="C702" s="352">
        <v>2507.35</v>
      </c>
      <c r="D702" s="355">
        <f t="shared" si="24"/>
        <v>-3.3191557021902095E-3</v>
      </c>
      <c r="E702" s="355">
        <v>-4.6175704475491262E-2</v>
      </c>
      <c r="F702">
        <v>692</v>
      </c>
      <c r="G702" s="355">
        <f t="shared" ca="1" si="23"/>
        <v>-1.1575865878628033E-2</v>
      </c>
    </row>
    <row r="703" spans="2:7">
      <c r="B703" s="375">
        <v>44887</v>
      </c>
      <c r="C703" s="352">
        <v>2515.6999999999998</v>
      </c>
      <c r="D703" s="355">
        <f t="shared" si="24"/>
        <v>5.7167985927879294E-3</v>
      </c>
      <c r="E703" s="355">
        <v>-4.6175548589341753E-2</v>
      </c>
      <c r="F703">
        <v>693</v>
      </c>
      <c r="G703" s="355">
        <f t="shared" ca="1" si="23"/>
        <v>-8.7368336699839462E-3</v>
      </c>
    </row>
    <row r="704" spans="2:7">
      <c r="B704" s="375">
        <v>44886</v>
      </c>
      <c r="C704" s="352">
        <v>2501.4</v>
      </c>
      <c r="D704" s="355">
        <f t="shared" si="24"/>
        <v>7.1264645488586685E-3</v>
      </c>
      <c r="E704" s="355">
        <v>-4.6156269691241335E-2</v>
      </c>
      <c r="F704">
        <v>694</v>
      </c>
      <c r="G704" s="355">
        <f t="shared" ca="1" si="23"/>
        <v>1.1404501825394753E-2</v>
      </c>
    </row>
    <row r="705" spans="2:7">
      <c r="B705" s="375">
        <v>44883</v>
      </c>
      <c r="C705" s="352">
        <v>2483.6999999999998</v>
      </c>
      <c r="D705" s="355">
        <f t="shared" si="24"/>
        <v>9.6341463414633399E-3</v>
      </c>
      <c r="E705" s="355">
        <v>-4.6114930600596793E-2</v>
      </c>
      <c r="F705">
        <v>695</v>
      </c>
      <c r="G705" s="355">
        <f t="shared" ca="1" si="23"/>
        <v>4.6059069829866078E-3</v>
      </c>
    </row>
    <row r="706" spans="2:7">
      <c r="B706" s="375">
        <v>44882</v>
      </c>
      <c r="C706" s="352">
        <v>2460</v>
      </c>
      <c r="D706" s="355">
        <f t="shared" si="24"/>
        <v>-7.2038258974513828E-3</v>
      </c>
      <c r="E706" s="355">
        <v>-4.5989393437189351E-2</v>
      </c>
      <c r="F706">
        <v>696</v>
      </c>
      <c r="G706" s="355">
        <f t="shared" ca="1" si="23"/>
        <v>1.7958264965267732E-2</v>
      </c>
    </row>
    <row r="707" spans="2:7">
      <c r="B707" s="375">
        <v>44881</v>
      </c>
      <c r="C707" s="352">
        <v>2477.85</v>
      </c>
      <c r="D707" s="355">
        <f t="shared" si="24"/>
        <v>8.2807731434384173E-3</v>
      </c>
      <c r="E707" s="355">
        <v>-4.5845410628019369E-2</v>
      </c>
      <c r="F707">
        <v>697</v>
      </c>
      <c r="G707" s="355">
        <f t="shared" ca="1" si="23"/>
        <v>1.3332785041671767E-2</v>
      </c>
    </row>
    <row r="708" spans="2:7">
      <c r="B708" s="375">
        <v>44880</v>
      </c>
      <c r="C708" s="352">
        <v>2457.5</v>
      </c>
      <c r="D708" s="355">
        <f t="shared" si="24"/>
        <v>-1.2206037920098538E-4</v>
      </c>
      <c r="E708" s="355">
        <v>-4.5670789724072285E-2</v>
      </c>
      <c r="F708">
        <v>698</v>
      </c>
      <c r="G708" s="355">
        <f t="shared" ca="1" si="23"/>
        <v>-2.4747619303166133E-2</v>
      </c>
    </row>
    <row r="709" spans="2:7">
      <c r="B709" s="375">
        <v>44879</v>
      </c>
      <c r="C709" s="352">
        <v>2457.8000000000002</v>
      </c>
      <c r="D709" s="355">
        <f t="shared" si="24"/>
        <v>-1.8077944907213199E-2</v>
      </c>
      <c r="E709" s="355">
        <v>-4.5151739452257547E-2</v>
      </c>
      <c r="F709">
        <v>699</v>
      </c>
      <c r="G709" s="355">
        <f t="shared" ca="1" si="23"/>
        <v>-1.49209338429931E-2</v>
      </c>
    </row>
    <row r="710" spans="2:7">
      <c r="B710" s="375">
        <v>44876</v>
      </c>
      <c r="C710" s="352">
        <v>2503.0500000000002</v>
      </c>
      <c r="D710" s="355">
        <f t="shared" si="24"/>
        <v>-4.1971674092933352E-3</v>
      </c>
      <c r="E710" s="355">
        <v>-4.5080866154424734E-2</v>
      </c>
      <c r="F710">
        <v>700</v>
      </c>
      <c r="G710" s="355">
        <f t="shared" ca="1" si="23"/>
        <v>-2.5385284270628521E-2</v>
      </c>
    </row>
    <row r="711" spans="2:7">
      <c r="B711" s="375">
        <v>44875</v>
      </c>
      <c r="C711" s="352">
        <v>2513.6</v>
      </c>
      <c r="D711" s="355">
        <f t="shared" si="24"/>
        <v>1.9132653061223401E-3</v>
      </c>
      <c r="E711" s="355">
        <v>-4.4932432432432494E-2</v>
      </c>
      <c r="F711">
        <v>701</v>
      </c>
      <c r="G711" s="355">
        <f t="shared" ref="G711:G774" ca="1" si="25">_xlfn.NORM.INV(RAND(),$M$13,$M$14)</f>
        <v>-2.728105071997811E-2</v>
      </c>
    </row>
    <row r="712" spans="2:7">
      <c r="B712" s="375">
        <v>44874</v>
      </c>
      <c r="C712" s="352">
        <v>2508.8000000000002</v>
      </c>
      <c r="D712" s="355">
        <f t="shared" ref="D712:D775" si="26">(C712-C713)/C713</f>
        <v>-9.4756790903348063E-3</v>
      </c>
      <c r="E712" s="355">
        <v>-4.4912148830217054E-2</v>
      </c>
      <c r="F712">
        <v>702</v>
      </c>
      <c r="G712" s="355">
        <f t="shared" ca="1" si="25"/>
        <v>2.5329504471125513E-2</v>
      </c>
    </row>
    <row r="713" spans="2:7">
      <c r="B713" s="375">
        <v>44872</v>
      </c>
      <c r="C713" s="352">
        <v>2532.8000000000002</v>
      </c>
      <c r="D713" s="355">
        <f t="shared" si="26"/>
        <v>4.9397901085167827E-3</v>
      </c>
      <c r="E713" s="355">
        <v>-4.4888502751230935E-2</v>
      </c>
      <c r="F713">
        <v>703</v>
      </c>
      <c r="G713" s="355">
        <f t="shared" ca="1" si="25"/>
        <v>-2.903055836042873E-2</v>
      </c>
    </row>
    <row r="714" spans="2:7">
      <c r="B714" s="375">
        <v>44869</v>
      </c>
      <c r="C714" s="352">
        <v>2520.35</v>
      </c>
      <c r="D714" s="355">
        <f t="shared" si="26"/>
        <v>-1.0210693738095706E-2</v>
      </c>
      <c r="E714" s="355">
        <v>-4.4840294840294934E-2</v>
      </c>
      <c r="F714">
        <v>704</v>
      </c>
      <c r="G714" s="355">
        <f t="shared" ca="1" si="25"/>
        <v>1.681194128806628E-2</v>
      </c>
    </row>
    <row r="715" spans="2:7">
      <c r="B715" s="375">
        <v>44868</v>
      </c>
      <c r="C715" s="352">
        <v>2546.35</v>
      </c>
      <c r="D715" s="355">
        <f t="shared" si="26"/>
        <v>1.1138466425763303E-2</v>
      </c>
      <c r="E715" s="355">
        <v>-4.4837935174069622E-2</v>
      </c>
      <c r="F715">
        <v>705</v>
      </c>
      <c r="G715" s="355">
        <f t="shared" ca="1" si="25"/>
        <v>-4.4109084788904532E-3</v>
      </c>
    </row>
    <row r="716" spans="2:7">
      <c r="B716" s="375">
        <v>44867</v>
      </c>
      <c r="C716" s="352">
        <v>2518.3000000000002</v>
      </c>
      <c r="D716" s="355">
        <f t="shared" si="26"/>
        <v>-1.312798808684066E-2</v>
      </c>
      <c r="E716" s="355">
        <v>-4.4789267157520823E-2</v>
      </c>
      <c r="F716">
        <v>706</v>
      </c>
      <c r="G716" s="355">
        <f t="shared" ca="1" si="25"/>
        <v>-1.3637466526054551E-2</v>
      </c>
    </row>
    <row r="717" spans="2:7">
      <c r="B717" s="375">
        <v>44866</v>
      </c>
      <c r="C717" s="352">
        <v>2551.8000000000002</v>
      </c>
      <c r="D717" s="355">
        <f t="shared" si="26"/>
        <v>4.3125416552333235E-4</v>
      </c>
      <c r="E717" s="355">
        <v>-4.4641905100408746E-2</v>
      </c>
      <c r="F717">
        <v>707</v>
      </c>
      <c r="G717" s="355">
        <f t="shared" ca="1" si="25"/>
        <v>-2.0194959489676562E-2</v>
      </c>
    </row>
    <row r="718" spans="2:7">
      <c r="B718" s="375">
        <v>44865</v>
      </c>
      <c r="C718" s="352">
        <v>2550.6999999999998</v>
      </c>
      <c r="D718" s="355">
        <f t="shared" si="26"/>
        <v>1.0478359908883754E-2</v>
      </c>
      <c r="E718" s="355">
        <v>-4.4604596805609777E-2</v>
      </c>
      <c r="F718">
        <v>708</v>
      </c>
      <c r="G718" s="355">
        <f t="shared" ca="1" si="25"/>
        <v>-4.3202676994488261E-3</v>
      </c>
    </row>
    <row r="719" spans="2:7">
      <c r="B719" s="375">
        <v>44862</v>
      </c>
      <c r="C719" s="352">
        <v>2524.25</v>
      </c>
      <c r="D719" s="355">
        <f t="shared" si="26"/>
        <v>2.0841603811036125E-3</v>
      </c>
      <c r="E719" s="355">
        <v>-4.456102267245543E-2</v>
      </c>
      <c r="F719">
        <v>709</v>
      </c>
      <c r="G719" s="355">
        <f t="shared" ca="1" si="25"/>
        <v>3.9438764774609281E-2</v>
      </c>
    </row>
    <row r="720" spans="2:7">
      <c r="B720" s="375">
        <v>44861</v>
      </c>
      <c r="C720" s="352">
        <v>2519</v>
      </c>
      <c r="D720" s="355">
        <f t="shared" si="26"/>
        <v>5.4282749261594593E-3</v>
      </c>
      <c r="E720" s="355">
        <v>-4.4483985765124551E-2</v>
      </c>
      <c r="F720">
        <v>710</v>
      </c>
      <c r="G720" s="355">
        <f t="shared" ca="1" si="25"/>
        <v>-2.3531648773238833E-2</v>
      </c>
    </row>
    <row r="721" spans="2:7">
      <c r="B721" s="375">
        <v>44859</v>
      </c>
      <c r="C721" s="352">
        <v>2505.4</v>
      </c>
      <c r="D721" s="355">
        <f t="shared" si="26"/>
        <v>-5.5955386412449598E-2</v>
      </c>
      <c r="E721" s="355">
        <v>-4.4183773216031244E-2</v>
      </c>
      <c r="F721">
        <v>711</v>
      </c>
      <c r="G721" s="355">
        <f t="shared" ca="1" si="25"/>
        <v>1.0667618963959426E-2</v>
      </c>
    </row>
    <row r="722" spans="2:7">
      <c r="B722" s="375">
        <v>44855</v>
      </c>
      <c r="C722" s="352">
        <v>2653.9</v>
      </c>
      <c r="D722" s="355">
        <f t="shared" si="26"/>
        <v>2.0377561613287708E-2</v>
      </c>
      <c r="E722" s="355">
        <v>-4.3838862559241736E-2</v>
      </c>
      <c r="F722">
        <v>712</v>
      </c>
      <c r="G722" s="355">
        <f t="shared" ca="1" si="25"/>
        <v>2.2969238724178252E-2</v>
      </c>
    </row>
    <row r="723" spans="2:7">
      <c r="B723" s="375">
        <v>44854</v>
      </c>
      <c r="C723" s="352">
        <v>2600.9</v>
      </c>
      <c r="D723" s="355">
        <f t="shared" si="26"/>
        <v>6.9299264421215992E-3</v>
      </c>
      <c r="E723" s="355">
        <v>-4.360520469692164E-2</v>
      </c>
      <c r="F723">
        <v>713</v>
      </c>
      <c r="G723" s="355">
        <f t="shared" ca="1" si="25"/>
        <v>-5.7386102139139333E-2</v>
      </c>
    </row>
    <row r="724" spans="2:7">
      <c r="B724" s="375">
        <v>44853</v>
      </c>
      <c r="C724" s="352">
        <v>2583</v>
      </c>
      <c r="D724" s="355">
        <f t="shared" si="26"/>
        <v>-7.3974445191661064E-3</v>
      </c>
      <c r="E724" s="355">
        <v>-4.3502824858757103E-2</v>
      </c>
      <c r="F724">
        <v>714</v>
      </c>
      <c r="G724" s="355">
        <f t="shared" ca="1" si="25"/>
        <v>-2.974793417725765E-2</v>
      </c>
    </row>
    <row r="725" spans="2:7">
      <c r="B725" s="375">
        <v>44852</v>
      </c>
      <c r="C725" s="352">
        <v>2602.25</v>
      </c>
      <c r="D725" s="355">
        <f t="shared" si="26"/>
        <v>4.5164154330160841E-3</v>
      </c>
      <c r="E725" s="355">
        <v>-4.3414197758248695E-2</v>
      </c>
      <c r="F725">
        <v>715</v>
      </c>
      <c r="G725" s="355">
        <f t="shared" ca="1" si="25"/>
        <v>1.9662674929801305E-3</v>
      </c>
    </row>
    <row r="726" spans="2:7">
      <c r="B726" s="375">
        <v>44851</v>
      </c>
      <c r="C726" s="352">
        <v>2590.5500000000002</v>
      </c>
      <c r="D726" s="355">
        <f t="shared" si="26"/>
        <v>5.7263762714496467E-3</v>
      </c>
      <c r="E726" s="355">
        <v>-4.3409767197619534E-2</v>
      </c>
      <c r="F726">
        <v>716</v>
      </c>
      <c r="G726" s="355">
        <f t="shared" ca="1" si="25"/>
        <v>-2.4780880878357264E-2</v>
      </c>
    </row>
    <row r="727" spans="2:7">
      <c r="B727" s="375">
        <v>44848</v>
      </c>
      <c r="C727" s="352">
        <v>2575.8000000000002</v>
      </c>
      <c r="D727" s="355">
        <f t="shared" si="26"/>
        <v>3.6627182044888132E-3</v>
      </c>
      <c r="E727" s="355">
        <v>-4.3356875319613533E-2</v>
      </c>
      <c r="F727">
        <v>717</v>
      </c>
      <c r="G727" s="355">
        <f t="shared" ca="1" si="25"/>
        <v>1.3519287774803788E-2</v>
      </c>
    </row>
    <row r="728" spans="2:7">
      <c r="B728" s="375">
        <v>44847</v>
      </c>
      <c r="C728" s="352">
        <v>2566.4</v>
      </c>
      <c r="D728" s="355">
        <f t="shared" si="26"/>
        <v>-9.6281860806142813E-3</v>
      </c>
      <c r="E728" s="355">
        <v>-4.3333306359597659E-2</v>
      </c>
      <c r="F728">
        <v>718</v>
      </c>
      <c r="G728" s="355">
        <f t="shared" ca="1" si="25"/>
        <v>1.4026687754084978E-2</v>
      </c>
    </row>
    <row r="729" spans="2:7">
      <c r="B729" s="375">
        <v>44846</v>
      </c>
      <c r="C729" s="352">
        <v>2591.35</v>
      </c>
      <c r="D729" s="355">
        <f t="shared" si="26"/>
        <v>1.5956716915296029E-2</v>
      </c>
      <c r="E729" s="355">
        <v>-4.3283303232235164E-2</v>
      </c>
      <c r="F729">
        <v>719</v>
      </c>
      <c r="G729" s="355">
        <f t="shared" ca="1" si="25"/>
        <v>-1.4293466259357689E-2</v>
      </c>
    </row>
    <row r="730" spans="2:7">
      <c r="B730" s="375">
        <v>44845</v>
      </c>
      <c r="C730" s="352">
        <v>2550.65</v>
      </c>
      <c r="D730" s="355">
        <f t="shared" si="26"/>
        <v>-2.1089192508443284E-2</v>
      </c>
      <c r="E730" s="355">
        <v>-4.3268617263695019E-2</v>
      </c>
      <c r="F730">
        <v>720</v>
      </c>
      <c r="G730" s="355">
        <f t="shared" ca="1" si="25"/>
        <v>-2.5199589854282622E-2</v>
      </c>
    </row>
    <row r="731" spans="2:7">
      <c r="B731" s="375">
        <v>44844</v>
      </c>
      <c r="C731" s="352">
        <v>2605.6</v>
      </c>
      <c r="D731" s="355">
        <f t="shared" si="26"/>
        <v>2.2694926337654695E-3</v>
      </c>
      <c r="E731" s="355">
        <v>-4.3096568236232972E-2</v>
      </c>
      <c r="F731">
        <v>721</v>
      </c>
      <c r="G731" s="355">
        <f t="shared" ca="1" si="25"/>
        <v>3.6175243575179511E-2</v>
      </c>
    </row>
    <row r="732" spans="2:7">
      <c r="B732" s="375">
        <v>44841</v>
      </c>
      <c r="C732" s="352">
        <v>2599.6999999999998</v>
      </c>
      <c r="D732" s="355">
        <f t="shared" si="26"/>
        <v>-5.4705432287682409E-3</v>
      </c>
      <c r="E732" s="355">
        <v>-4.2997542997543027E-2</v>
      </c>
      <c r="F732">
        <v>722</v>
      </c>
      <c r="G732" s="355">
        <f t="shared" ca="1" si="25"/>
        <v>-6.3864216114705788E-3</v>
      </c>
    </row>
    <row r="733" spans="2:7">
      <c r="B733" s="375">
        <v>44840</v>
      </c>
      <c r="C733" s="352">
        <v>2614</v>
      </c>
      <c r="D733" s="355">
        <f t="shared" si="26"/>
        <v>-2.0221518394272688E-2</v>
      </c>
      <c r="E733" s="355">
        <v>-4.2931162102146432E-2</v>
      </c>
      <c r="F733">
        <v>723</v>
      </c>
      <c r="G733" s="355">
        <f t="shared" ca="1" si="25"/>
        <v>-4.0153123738157631E-3</v>
      </c>
    </row>
    <row r="734" spans="2:7">
      <c r="B734" s="375">
        <v>44838</v>
      </c>
      <c r="C734" s="352">
        <v>2667.95</v>
      </c>
      <c r="D734" s="355">
        <f t="shared" si="26"/>
        <v>1.7330791229742543E-2</v>
      </c>
      <c r="E734" s="355">
        <v>-4.2533081285444238E-2</v>
      </c>
      <c r="F734">
        <v>724</v>
      </c>
      <c r="G734" s="355">
        <f t="shared" ca="1" si="25"/>
        <v>-1.0490025970807317E-2</v>
      </c>
    </row>
    <row r="735" spans="2:7">
      <c r="B735" s="375">
        <v>44837</v>
      </c>
      <c r="C735" s="352">
        <v>2622.5</v>
      </c>
      <c r="D735" s="355">
        <f t="shared" si="26"/>
        <v>-2.7424947616310268E-2</v>
      </c>
      <c r="E735" s="355">
        <v>-4.2354406726876348E-2</v>
      </c>
      <c r="F735">
        <v>725</v>
      </c>
      <c r="G735" s="355">
        <f t="shared" ca="1" si="25"/>
        <v>-5.0500994175603471E-3</v>
      </c>
    </row>
    <row r="736" spans="2:7">
      <c r="B736" s="375">
        <v>44834</v>
      </c>
      <c r="C736" s="352">
        <v>2696.45</v>
      </c>
      <c r="D736" s="355">
        <f t="shared" si="26"/>
        <v>-1.5182092536706832E-3</v>
      </c>
      <c r="E736" s="355">
        <v>-4.2301317970168034E-2</v>
      </c>
      <c r="F736">
        <v>726</v>
      </c>
      <c r="G736" s="355">
        <f t="shared" ca="1" si="25"/>
        <v>-2.0445332142325093E-2</v>
      </c>
    </row>
    <row r="737" spans="2:7">
      <c r="B737" s="375">
        <v>44833</v>
      </c>
      <c r="C737" s="352">
        <v>2700.55</v>
      </c>
      <c r="D737" s="355">
        <f t="shared" si="26"/>
        <v>-5.7362791902584181E-4</v>
      </c>
      <c r="E737" s="355">
        <v>-4.2121327737504842E-2</v>
      </c>
      <c r="F737">
        <v>727</v>
      </c>
      <c r="G737" s="355">
        <f t="shared" ca="1" si="25"/>
        <v>-1.482040711860973E-2</v>
      </c>
    </row>
    <row r="738" spans="2:7">
      <c r="B738" s="375">
        <v>44832</v>
      </c>
      <c r="C738" s="352">
        <v>2702.1</v>
      </c>
      <c r="D738" s="355">
        <f t="shared" si="26"/>
        <v>8.5285061117849805E-3</v>
      </c>
      <c r="E738" s="355">
        <v>-4.206357700952592E-2</v>
      </c>
      <c r="F738">
        <v>728</v>
      </c>
      <c r="G738" s="355">
        <f t="shared" ca="1" si="25"/>
        <v>-5.4702422819487492E-3</v>
      </c>
    </row>
    <row r="739" spans="2:7">
      <c r="B739" s="375">
        <v>44831</v>
      </c>
      <c r="C739" s="352">
        <v>2679.25</v>
      </c>
      <c r="D739" s="355">
        <f t="shared" si="26"/>
        <v>7.0286219014864659E-3</v>
      </c>
      <c r="E739" s="355">
        <v>-4.2004048582995869E-2</v>
      </c>
      <c r="F739">
        <v>729</v>
      </c>
      <c r="G739" s="355">
        <f t="shared" ca="1" si="25"/>
        <v>-3.2645374647132332E-2</v>
      </c>
    </row>
    <row r="740" spans="2:7">
      <c r="B740" s="375">
        <v>44830</v>
      </c>
      <c r="C740" s="352">
        <v>2660.55</v>
      </c>
      <c r="D740" s="355">
        <f t="shared" si="26"/>
        <v>-8.0162562219197996E-3</v>
      </c>
      <c r="E740" s="355">
        <v>-4.1983471074380149E-2</v>
      </c>
      <c r="F740">
        <v>730</v>
      </c>
      <c r="G740" s="355">
        <f t="shared" ca="1" si="25"/>
        <v>1.119199656055783E-3</v>
      </c>
    </row>
    <row r="741" spans="2:7">
      <c r="B741" s="375">
        <v>44827</v>
      </c>
      <c r="C741" s="352">
        <v>2682.05</v>
      </c>
      <c r="D741" s="355">
        <f t="shared" si="26"/>
        <v>-3.9736329031658411E-3</v>
      </c>
      <c r="E741" s="355">
        <v>-4.1800423468342202E-2</v>
      </c>
      <c r="F741">
        <v>731</v>
      </c>
      <c r="G741" s="355">
        <f t="shared" ca="1" si="25"/>
        <v>-5.3611139361246351E-5</v>
      </c>
    </row>
    <row r="742" spans="2:7">
      <c r="B742" s="375">
        <v>44826</v>
      </c>
      <c r="C742" s="352">
        <v>2692.75</v>
      </c>
      <c r="D742" s="355">
        <f t="shared" si="26"/>
        <v>2.635691416374451E-2</v>
      </c>
      <c r="E742" s="355">
        <v>-4.170854271356788E-2</v>
      </c>
      <c r="F742">
        <v>732</v>
      </c>
      <c r="G742" s="355">
        <f t="shared" ca="1" si="25"/>
        <v>-1.080585713847056E-2</v>
      </c>
    </row>
    <row r="743" spans="2:7">
      <c r="B743" s="375">
        <v>44825</v>
      </c>
      <c r="C743" s="352">
        <v>2623.6</v>
      </c>
      <c r="D743" s="355">
        <f t="shared" si="26"/>
        <v>1.5501925644945801E-2</v>
      </c>
      <c r="E743" s="355">
        <v>-4.1519606973733358E-2</v>
      </c>
      <c r="F743">
        <v>733</v>
      </c>
      <c r="G743" s="355">
        <f t="shared" ca="1" si="25"/>
        <v>-6.1803850054736051E-4</v>
      </c>
    </row>
    <row r="744" spans="2:7">
      <c r="B744" s="375">
        <v>44824</v>
      </c>
      <c r="C744" s="352">
        <v>2583.5500000000002</v>
      </c>
      <c r="D744" s="355">
        <f t="shared" si="26"/>
        <v>1.667151303673619E-3</v>
      </c>
      <c r="E744" s="355">
        <v>-4.1483150670900311E-2</v>
      </c>
      <c r="F744">
        <v>734</v>
      </c>
      <c r="G744" s="355">
        <f t="shared" ca="1" si="25"/>
        <v>-2.1840029139182083E-2</v>
      </c>
    </row>
    <row r="745" spans="2:7">
      <c r="B745" s="375">
        <v>44823</v>
      </c>
      <c r="C745" s="352">
        <v>2579.25</v>
      </c>
      <c r="D745" s="355">
        <f t="shared" si="26"/>
        <v>2.0212408282736353E-2</v>
      </c>
      <c r="E745" s="355">
        <v>-4.1393728222996501E-2</v>
      </c>
      <c r="F745">
        <v>735</v>
      </c>
      <c r="G745" s="355">
        <f t="shared" ca="1" si="25"/>
        <v>-1.0593706583680446E-2</v>
      </c>
    </row>
    <row r="746" spans="2:7">
      <c r="B746" s="375">
        <v>44820</v>
      </c>
      <c r="C746" s="352">
        <v>2528.15</v>
      </c>
      <c r="D746" s="355">
        <f t="shared" si="26"/>
        <v>-1.2595688173722855E-2</v>
      </c>
      <c r="E746" s="355">
        <v>-4.1351977865849113E-2</v>
      </c>
      <c r="F746">
        <v>736</v>
      </c>
      <c r="G746" s="355">
        <f t="shared" ca="1" si="25"/>
        <v>2.854437748640851E-2</v>
      </c>
    </row>
    <row r="747" spans="2:7">
      <c r="B747" s="375">
        <v>44819</v>
      </c>
      <c r="C747" s="352">
        <v>2560.4</v>
      </c>
      <c r="D747" s="355">
        <f t="shared" si="26"/>
        <v>-4.2778253091701017E-3</v>
      </c>
      <c r="E747" s="355">
        <v>-4.1301489921121752E-2</v>
      </c>
      <c r="F747">
        <v>737</v>
      </c>
      <c r="G747" s="355">
        <f t="shared" ca="1" si="25"/>
        <v>1.5074281812763435E-2</v>
      </c>
    </row>
    <row r="748" spans="2:7">
      <c r="B748" s="375">
        <v>44818</v>
      </c>
      <c r="C748" s="352">
        <v>2571.4</v>
      </c>
      <c r="D748" s="355">
        <f t="shared" si="26"/>
        <v>-5.8764401144358689E-3</v>
      </c>
      <c r="E748" s="355">
        <v>-4.1295546558704405E-2</v>
      </c>
      <c r="F748">
        <v>738</v>
      </c>
      <c r="G748" s="355">
        <f t="shared" ca="1" si="25"/>
        <v>2.2690235886259919E-3</v>
      </c>
    </row>
    <row r="749" spans="2:7">
      <c r="B749" s="375">
        <v>44817</v>
      </c>
      <c r="C749" s="352">
        <v>2586.6</v>
      </c>
      <c r="D749" s="355">
        <f t="shared" si="26"/>
        <v>2.4027282591845521E-3</v>
      </c>
      <c r="E749" s="355">
        <v>-4.1116446578631477E-2</v>
      </c>
      <c r="F749">
        <v>739</v>
      </c>
      <c r="G749" s="355">
        <f t="shared" ca="1" si="25"/>
        <v>5.131716570473367E-3</v>
      </c>
    </row>
    <row r="750" spans="2:7">
      <c r="B750" s="375">
        <v>44816</v>
      </c>
      <c r="C750" s="352">
        <v>2580.4</v>
      </c>
      <c r="D750" s="355">
        <f t="shared" si="26"/>
        <v>-3.2062425155482397E-3</v>
      </c>
      <c r="E750" s="355">
        <v>-4.1106728176327857E-2</v>
      </c>
      <c r="F750">
        <v>740</v>
      </c>
      <c r="G750" s="355">
        <f t="shared" ca="1" si="25"/>
        <v>-5.837971713810948E-2</v>
      </c>
    </row>
    <row r="751" spans="2:7">
      <c r="B751" s="375">
        <v>44813</v>
      </c>
      <c r="C751" s="352">
        <v>2588.6999999999998</v>
      </c>
      <c r="D751" s="355">
        <f t="shared" si="26"/>
        <v>4.4816948955240191E-3</v>
      </c>
      <c r="E751" s="355">
        <v>-4.0893300248139003E-2</v>
      </c>
      <c r="F751">
        <v>741</v>
      </c>
      <c r="G751" s="355">
        <f t="shared" ca="1" si="25"/>
        <v>-1.4453273612761174E-2</v>
      </c>
    </row>
    <row r="752" spans="2:7">
      <c r="B752" s="375">
        <v>44812</v>
      </c>
      <c r="C752" s="352">
        <v>2577.15</v>
      </c>
      <c r="D752" s="355">
        <f t="shared" si="26"/>
        <v>4.8935506511737434E-3</v>
      </c>
      <c r="E752" s="355">
        <v>-4.0891912320483684E-2</v>
      </c>
      <c r="F752">
        <v>742</v>
      </c>
      <c r="G752" s="355">
        <f t="shared" ca="1" si="25"/>
        <v>-7.9973321394111469E-3</v>
      </c>
    </row>
    <row r="753" spans="2:7">
      <c r="B753" s="375">
        <v>44811</v>
      </c>
      <c r="C753" s="352">
        <v>2564.6</v>
      </c>
      <c r="D753" s="355">
        <f t="shared" si="26"/>
        <v>-3.3034083401344682E-3</v>
      </c>
      <c r="E753" s="355">
        <v>-4.0870887822623582E-2</v>
      </c>
      <c r="F753">
        <v>743</v>
      </c>
      <c r="G753" s="355">
        <f t="shared" ca="1" si="25"/>
        <v>-4.7106531816141529E-3</v>
      </c>
    </row>
    <row r="754" spans="2:7">
      <c r="B754" s="375">
        <v>44810</v>
      </c>
      <c r="C754" s="352">
        <v>2573.1</v>
      </c>
      <c r="D754" s="355">
        <f t="shared" si="26"/>
        <v>-1.0574482811658849E-2</v>
      </c>
      <c r="E754" s="355">
        <v>-4.0826128722382393E-2</v>
      </c>
      <c r="F754">
        <v>744</v>
      </c>
      <c r="G754" s="355">
        <f t="shared" ca="1" si="25"/>
        <v>2.0699996154081281E-2</v>
      </c>
    </row>
    <row r="755" spans="2:7">
      <c r="B755" s="375">
        <v>44809</v>
      </c>
      <c r="C755" s="352">
        <v>2600.6</v>
      </c>
      <c r="D755" s="355">
        <f t="shared" si="26"/>
        <v>-1.1522507297587956E-3</v>
      </c>
      <c r="E755" s="355">
        <v>-4.0676798976931688E-2</v>
      </c>
      <c r="F755">
        <v>745</v>
      </c>
      <c r="G755" s="355">
        <f t="shared" ca="1" si="25"/>
        <v>2.8566329984974517E-2</v>
      </c>
    </row>
    <row r="756" spans="2:7">
      <c r="B756" s="375">
        <v>44806</v>
      </c>
      <c r="C756" s="352">
        <v>2603.6</v>
      </c>
      <c r="D756" s="355">
        <f t="shared" si="26"/>
        <v>-9.2095165003840791E-4</v>
      </c>
      <c r="E756" s="355">
        <v>-4.0658301602310168E-2</v>
      </c>
      <c r="F756">
        <v>746</v>
      </c>
      <c r="G756" s="355">
        <f t="shared" ca="1" si="25"/>
        <v>-1.7934846614173841E-2</v>
      </c>
    </row>
    <row r="757" spans="2:7">
      <c r="B757" s="375">
        <v>44805</v>
      </c>
      <c r="C757" s="352">
        <v>2606</v>
      </c>
      <c r="D757" s="355">
        <f t="shared" si="26"/>
        <v>-2.0245502565934135E-2</v>
      </c>
      <c r="E757" s="355">
        <v>-4.0389972144846874E-2</v>
      </c>
      <c r="F757">
        <v>747</v>
      </c>
      <c r="G757" s="355">
        <f t="shared" ca="1" si="25"/>
        <v>5.6841952587434472E-3</v>
      </c>
    </row>
    <row r="758" spans="2:7">
      <c r="B758" s="375">
        <v>44803</v>
      </c>
      <c r="C758" s="352">
        <v>2659.85</v>
      </c>
      <c r="D758" s="355">
        <f t="shared" si="26"/>
        <v>3.2630639024768898E-2</v>
      </c>
      <c r="E758" s="355">
        <v>-4.0360318203088476E-2</v>
      </c>
      <c r="F758">
        <v>748</v>
      </c>
      <c r="G758" s="355">
        <f t="shared" ca="1" si="25"/>
        <v>3.4331805916578161E-2</v>
      </c>
    </row>
    <row r="759" spans="2:7">
      <c r="B759" s="375">
        <v>44802</v>
      </c>
      <c r="C759" s="352">
        <v>2575.8000000000002</v>
      </c>
      <c r="D759" s="355">
        <f t="shared" si="26"/>
        <v>1.6526997336236899E-3</v>
      </c>
      <c r="E759" s="355">
        <v>-4.0328603435399665E-2</v>
      </c>
      <c r="F759">
        <v>749</v>
      </c>
      <c r="G759" s="355">
        <f t="shared" ca="1" si="25"/>
        <v>-7.0187421184910795E-3</v>
      </c>
    </row>
    <row r="760" spans="2:7">
      <c r="B760" s="375">
        <v>44799</v>
      </c>
      <c r="C760" s="352">
        <v>2571.5500000000002</v>
      </c>
      <c r="D760" s="355">
        <f t="shared" si="26"/>
        <v>-1.0294460414884766E-3</v>
      </c>
      <c r="E760" s="355">
        <v>-4.0245485660332717E-2</v>
      </c>
      <c r="F760">
        <v>750</v>
      </c>
      <c r="G760" s="355">
        <f t="shared" ca="1" si="25"/>
        <v>-2.2743160778769207E-2</v>
      </c>
    </row>
    <row r="761" spans="2:7">
      <c r="B761" s="375">
        <v>44798</v>
      </c>
      <c r="C761" s="352">
        <v>2574.1999999999998</v>
      </c>
      <c r="D761" s="355">
        <f t="shared" si="26"/>
        <v>-5.4283782478509344E-3</v>
      </c>
      <c r="E761" s="355">
        <v>-4.0209233568342023E-2</v>
      </c>
      <c r="F761">
        <v>751</v>
      </c>
      <c r="G761" s="355">
        <f t="shared" ca="1" si="25"/>
        <v>1.1861675343286488E-2</v>
      </c>
    </row>
    <row r="762" spans="2:7">
      <c r="B762" s="375">
        <v>44797</v>
      </c>
      <c r="C762" s="352">
        <v>2588.25</v>
      </c>
      <c r="D762" s="355">
        <f t="shared" si="26"/>
        <v>-1.7356089094590686E-3</v>
      </c>
      <c r="E762" s="355">
        <v>-3.9886039886039913E-2</v>
      </c>
      <c r="F762">
        <v>752</v>
      </c>
      <c r="G762" s="355">
        <f t="shared" ca="1" si="25"/>
        <v>1.9994951329226063E-2</v>
      </c>
    </row>
    <row r="763" spans="2:7">
      <c r="B763" s="375">
        <v>44796</v>
      </c>
      <c r="C763" s="352">
        <v>2592.75</v>
      </c>
      <c r="D763" s="355">
        <f t="shared" si="26"/>
        <v>-1.2924962881181643E-2</v>
      </c>
      <c r="E763" s="355">
        <v>-3.9752169697542958E-2</v>
      </c>
      <c r="F763">
        <v>753</v>
      </c>
      <c r="G763" s="355">
        <f t="shared" ca="1" si="25"/>
        <v>-3.9155759821063278E-2</v>
      </c>
    </row>
    <row r="764" spans="2:7">
      <c r="B764" s="375">
        <v>44795</v>
      </c>
      <c r="C764" s="352">
        <v>2626.7</v>
      </c>
      <c r="D764" s="355">
        <f t="shared" si="26"/>
        <v>-2.9796359909663372E-3</v>
      </c>
      <c r="E764" s="355">
        <v>-3.9499036608863142E-2</v>
      </c>
      <c r="F764">
        <v>754</v>
      </c>
      <c r="G764" s="355">
        <f t="shared" ca="1" si="25"/>
        <v>-2.6296100405026612E-3</v>
      </c>
    </row>
    <row r="765" spans="2:7">
      <c r="B765" s="375">
        <v>44792</v>
      </c>
      <c r="C765" s="352">
        <v>2634.55</v>
      </c>
      <c r="D765" s="355">
        <f t="shared" si="26"/>
        <v>-1.7710333513543744E-2</v>
      </c>
      <c r="E765" s="355">
        <v>-3.9254170755642782E-2</v>
      </c>
      <c r="F765">
        <v>755</v>
      </c>
      <c r="G765" s="355">
        <f t="shared" ca="1" si="25"/>
        <v>-7.1867994753836012E-3</v>
      </c>
    </row>
    <row r="766" spans="2:7">
      <c r="B766" s="375">
        <v>44791</v>
      </c>
      <c r="C766" s="352">
        <v>2682.05</v>
      </c>
      <c r="D766" s="355">
        <f t="shared" si="26"/>
        <v>-9.6846888793694109E-4</v>
      </c>
      <c r="E766" s="355">
        <v>-3.9241052177662758E-2</v>
      </c>
      <c r="F766">
        <v>756</v>
      </c>
      <c r="G766" s="355">
        <f t="shared" ca="1" si="25"/>
        <v>-4.8606350839112897E-3</v>
      </c>
    </row>
    <row r="767" spans="2:7">
      <c r="B767" s="375">
        <v>44790</v>
      </c>
      <c r="C767" s="352">
        <v>2684.65</v>
      </c>
      <c r="D767" s="355">
        <f t="shared" si="26"/>
        <v>1.5182454150122931E-2</v>
      </c>
      <c r="E767" s="355">
        <v>-3.9142695995487857E-2</v>
      </c>
      <c r="F767">
        <v>757</v>
      </c>
      <c r="G767" s="355">
        <f t="shared" ca="1" si="25"/>
        <v>1.4797551678339467E-2</v>
      </c>
    </row>
    <row r="768" spans="2:7">
      <c r="B768" s="375">
        <v>44789</v>
      </c>
      <c r="C768" s="352">
        <v>2644.5</v>
      </c>
      <c r="D768" s="355">
        <f t="shared" si="26"/>
        <v>1.909478024624759E-2</v>
      </c>
      <c r="E768" s="355">
        <v>-3.9091252894025721E-2</v>
      </c>
      <c r="F768">
        <v>758</v>
      </c>
      <c r="G768" s="355">
        <f t="shared" ca="1" si="25"/>
        <v>-1.5627476802028275E-2</v>
      </c>
    </row>
    <row r="769" spans="2:7">
      <c r="B769" s="375">
        <v>44785</v>
      </c>
      <c r="C769" s="352">
        <v>2594.9499999999998</v>
      </c>
      <c r="D769" s="355">
        <f t="shared" si="26"/>
        <v>-7.1737383785438272E-3</v>
      </c>
      <c r="E769" s="355">
        <v>-3.9051046248167492E-2</v>
      </c>
      <c r="F769">
        <v>759</v>
      </c>
      <c r="G769" s="355">
        <f t="shared" ca="1" si="25"/>
        <v>1.9055014545990151E-2</v>
      </c>
    </row>
    <row r="770" spans="2:7">
      <c r="B770" s="375">
        <v>44784</v>
      </c>
      <c r="C770" s="352">
        <v>2613.6999999999998</v>
      </c>
      <c r="D770" s="355">
        <f t="shared" si="26"/>
        <v>-1.1011048887543652E-2</v>
      </c>
      <c r="E770" s="355">
        <v>-3.9042821158690282E-2</v>
      </c>
      <c r="F770">
        <v>760</v>
      </c>
      <c r="G770" s="355">
        <f t="shared" ca="1" si="25"/>
        <v>1.1171522659225448E-2</v>
      </c>
    </row>
    <row r="771" spans="2:7">
      <c r="B771" s="375">
        <v>44783</v>
      </c>
      <c r="C771" s="352">
        <v>2642.8</v>
      </c>
      <c r="D771" s="355">
        <f t="shared" si="26"/>
        <v>-2.8486803629708254E-3</v>
      </c>
      <c r="E771" s="355">
        <v>-3.9041281912004344E-2</v>
      </c>
      <c r="F771">
        <v>761</v>
      </c>
      <c r="G771" s="355">
        <f t="shared" ca="1" si="25"/>
        <v>3.8310371218681508E-3</v>
      </c>
    </row>
    <row r="772" spans="2:7">
      <c r="B772" s="375">
        <v>44781</v>
      </c>
      <c r="C772" s="352">
        <v>2650.35</v>
      </c>
      <c r="D772" s="355">
        <f t="shared" si="26"/>
        <v>1.8711726014968692E-3</v>
      </c>
      <c r="E772" s="355">
        <v>-3.9039433108063779E-2</v>
      </c>
      <c r="F772">
        <v>762</v>
      </c>
      <c r="G772" s="355">
        <f t="shared" ca="1" si="25"/>
        <v>1.1686718882967718E-2</v>
      </c>
    </row>
    <row r="773" spans="2:7">
      <c r="B773" s="375">
        <v>44778</v>
      </c>
      <c r="C773" s="352">
        <v>2645.4</v>
      </c>
      <c r="D773" s="355">
        <f t="shared" si="26"/>
        <v>6.6401567761944762E-3</v>
      </c>
      <c r="E773" s="355">
        <v>-3.896585848589814E-2</v>
      </c>
      <c r="F773">
        <v>763</v>
      </c>
      <c r="G773" s="355">
        <f t="shared" ca="1" si="25"/>
        <v>-5.0728188560382574E-3</v>
      </c>
    </row>
    <row r="774" spans="2:7">
      <c r="B774" s="375">
        <v>44777</v>
      </c>
      <c r="C774" s="352">
        <v>2627.95</v>
      </c>
      <c r="D774" s="355">
        <f t="shared" si="26"/>
        <v>6.0921050126598098E-4</v>
      </c>
      <c r="E774" s="355">
        <v>-3.8855363052365262E-2</v>
      </c>
      <c r="F774">
        <v>764</v>
      </c>
      <c r="G774" s="355">
        <f t="shared" ca="1" si="25"/>
        <v>2.210093392693523E-2</v>
      </c>
    </row>
    <row r="775" spans="2:7">
      <c r="B775" s="375">
        <v>44776</v>
      </c>
      <c r="C775" s="352">
        <v>2626.35</v>
      </c>
      <c r="D775" s="355">
        <f t="shared" si="26"/>
        <v>-3.3772886822882424E-3</v>
      </c>
      <c r="E775" s="355">
        <v>-3.8846380223660978E-2</v>
      </c>
      <c r="F775">
        <v>765</v>
      </c>
      <c r="G775" s="355">
        <f t="shared" ref="G775:G838" ca="1" si="27">_xlfn.NORM.INV(RAND(),$M$13,$M$14)</f>
        <v>-3.7147442630779189E-2</v>
      </c>
    </row>
    <row r="776" spans="2:7">
      <c r="B776" s="375">
        <v>44775</v>
      </c>
      <c r="C776" s="352">
        <v>2635.25</v>
      </c>
      <c r="D776" s="355">
        <f t="shared" ref="D776:D839" si="28">(C776-C777)/C777</f>
        <v>1.6293868106440415E-2</v>
      </c>
      <c r="E776" s="355">
        <v>-3.8845726970033301E-2</v>
      </c>
      <c r="F776">
        <v>766</v>
      </c>
      <c r="G776" s="355">
        <f t="shared" ca="1" si="27"/>
        <v>9.0782883973492823E-3</v>
      </c>
    </row>
    <row r="777" spans="2:7">
      <c r="B777" s="375">
        <v>44774</v>
      </c>
      <c r="C777" s="352">
        <v>2593</v>
      </c>
      <c r="D777" s="355">
        <f t="shared" si="28"/>
        <v>-1.6834761507545343E-2</v>
      </c>
      <c r="E777" s="355">
        <v>-3.861940298507463E-2</v>
      </c>
      <c r="F777">
        <v>767</v>
      </c>
      <c r="G777" s="355">
        <f t="shared" ca="1" si="27"/>
        <v>2.8175854269006189E-2</v>
      </c>
    </row>
    <row r="778" spans="2:7">
      <c r="B778" s="375">
        <v>44771</v>
      </c>
      <c r="C778" s="352">
        <v>2637.4</v>
      </c>
      <c r="D778" s="355">
        <f t="shared" si="28"/>
        <v>6.6028014197932073E-3</v>
      </c>
      <c r="E778" s="355">
        <v>-3.8493723849372337E-2</v>
      </c>
      <c r="F778">
        <v>768</v>
      </c>
      <c r="G778" s="355">
        <f t="shared" ca="1" si="27"/>
        <v>8.2603816932928301E-3</v>
      </c>
    </row>
    <row r="779" spans="2:7">
      <c r="B779" s="375">
        <v>44770</v>
      </c>
      <c r="C779" s="352">
        <v>2620.1</v>
      </c>
      <c r="D779" s="355">
        <f t="shared" si="28"/>
        <v>1.4775654059915991E-2</v>
      </c>
      <c r="E779" s="355">
        <v>-3.8482546303192811E-2</v>
      </c>
      <c r="F779">
        <v>769</v>
      </c>
      <c r="G779" s="355">
        <f t="shared" ca="1" si="27"/>
        <v>-3.6547864700782508E-2</v>
      </c>
    </row>
    <row r="780" spans="2:7">
      <c r="B780" s="375">
        <v>44769</v>
      </c>
      <c r="C780" s="352">
        <v>2581.9499999999998</v>
      </c>
      <c r="D780" s="355">
        <f t="shared" si="28"/>
        <v>1.3682226846217232E-2</v>
      </c>
      <c r="E780" s="355">
        <v>-3.8431975403535747E-2</v>
      </c>
      <c r="F780">
        <v>770</v>
      </c>
      <c r="G780" s="355">
        <f t="shared" ca="1" si="27"/>
        <v>-7.9786357654063056E-3</v>
      </c>
    </row>
    <row r="781" spans="2:7">
      <c r="B781" s="375">
        <v>44768</v>
      </c>
      <c r="C781" s="352">
        <v>2547.1</v>
      </c>
      <c r="D781" s="355">
        <f t="shared" si="28"/>
        <v>-2.9158408293947249E-2</v>
      </c>
      <c r="E781" s="355">
        <v>-3.8395415472779332E-2</v>
      </c>
      <c r="F781">
        <v>771</v>
      </c>
      <c r="G781" s="355">
        <f t="shared" ca="1" si="27"/>
        <v>-1.9478975783251917E-2</v>
      </c>
    </row>
    <row r="782" spans="2:7">
      <c r="B782" s="375">
        <v>44767</v>
      </c>
      <c r="C782" s="352">
        <v>2623.6</v>
      </c>
      <c r="D782" s="355">
        <f t="shared" si="28"/>
        <v>-6.437930773309097E-3</v>
      </c>
      <c r="E782" s="355">
        <v>-3.8365736098081756E-2</v>
      </c>
      <c r="F782">
        <v>772</v>
      </c>
      <c r="G782" s="355">
        <f t="shared" ca="1" si="27"/>
        <v>1.8484049195730771E-2</v>
      </c>
    </row>
    <row r="783" spans="2:7">
      <c r="B783" s="375">
        <v>44764</v>
      </c>
      <c r="C783" s="352">
        <v>2640.6</v>
      </c>
      <c r="D783" s="355">
        <f t="shared" si="28"/>
        <v>1.2713570730023622E-2</v>
      </c>
      <c r="E783" s="355">
        <v>-3.8260364199922403E-2</v>
      </c>
      <c r="F783">
        <v>773</v>
      </c>
      <c r="G783" s="355">
        <f t="shared" ca="1" si="27"/>
        <v>2.2770801888957838E-2</v>
      </c>
    </row>
    <row r="784" spans="2:7">
      <c r="B784" s="375">
        <v>44763</v>
      </c>
      <c r="C784" s="352">
        <v>2607.4499999999998</v>
      </c>
      <c r="D784" s="355">
        <f t="shared" si="28"/>
        <v>1.13265502015735E-3</v>
      </c>
      <c r="E784" s="355">
        <v>-3.8204239542193992E-2</v>
      </c>
      <c r="F784">
        <v>774</v>
      </c>
      <c r="G784" s="355">
        <f t="shared" ca="1" si="27"/>
        <v>-7.6953918058535898E-3</v>
      </c>
    </row>
    <row r="785" spans="2:7">
      <c r="B785" s="375">
        <v>44762</v>
      </c>
      <c r="C785" s="352">
        <v>2604.5</v>
      </c>
      <c r="D785" s="355">
        <f t="shared" si="28"/>
        <v>1.4233143168675475E-2</v>
      </c>
      <c r="E785" s="355">
        <v>-3.8155266425524997E-2</v>
      </c>
      <c r="F785">
        <v>775</v>
      </c>
      <c r="G785" s="355">
        <f t="shared" ca="1" si="27"/>
        <v>-2.2136501798978997E-3</v>
      </c>
    </row>
    <row r="786" spans="2:7">
      <c r="B786" s="375">
        <v>44761</v>
      </c>
      <c r="C786" s="352">
        <v>2567.9499999999998</v>
      </c>
      <c r="D786" s="355">
        <f t="shared" si="28"/>
        <v>5.6588995496376811E-3</v>
      </c>
      <c r="E786" s="355">
        <v>-3.8131128940757097E-2</v>
      </c>
      <c r="F786">
        <v>776</v>
      </c>
      <c r="G786" s="355">
        <f t="shared" ca="1" si="27"/>
        <v>1.6682050559044766E-2</v>
      </c>
    </row>
    <row r="787" spans="2:7">
      <c r="B787" s="375">
        <v>44760</v>
      </c>
      <c r="C787" s="352">
        <v>2553.5</v>
      </c>
      <c r="D787" s="355">
        <f t="shared" si="28"/>
        <v>-5.8399844267081951E-3</v>
      </c>
      <c r="E787" s="355">
        <v>-3.8122520934332389E-2</v>
      </c>
      <c r="F787">
        <v>777</v>
      </c>
      <c r="G787" s="355">
        <f t="shared" ca="1" si="27"/>
        <v>-2.0689945173944489E-2</v>
      </c>
    </row>
    <row r="788" spans="2:7">
      <c r="B788" s="375">
        <v>44757</v>
      </c>
      <c r="C788" s="352">
        <v>2568.5</v>
      </c>
      <c r="D788" s="355">
        <f t="shared" si="28"/>
        <v>2.8304908319320927E-2</v>
      </c>
      <c r="E788" s="355">
        <v>-3.8117106773823205E-2</v>
      </c>
      <c r="F788">
        <v>778</v>
      </c>
      <c r="G788" s="355">
        <f t="shared" ca="1" si="27"/>
        <v>-4.8007497471403933E-2</v>
      </c>
    </row>
    <row r="789" spans="2:7">
      <c r="B789" s="375">
        <v>44756</v>
      </c>
      <c r="C789" s="352">
        <v>2497.8000000000002</v>
      </c>
      <c r="D789" s="355">
        <f t="shared" si="28"/>
        <v>2.001801621466596E-5</v>
      </c>
      <c r="E789" s="355">
        <v>-3.7811251152782083E-2</v>
      </c>
      <c r="F789">
        <v>779</v>
      </c>
      <c r="G789" s="355">
        <f t="shared" ca="1" si="27"/>
        <v>-4.184425299453693E-3</v>
      </c>
    </row>
    <row r="790" spans="2:7">
      <c r="B790" s="375">
        <v>44755</v>
      </c>
      <c r="C790" s="352">
        <v>2497.75</v>
      </c>
      <c r="D790" s="355">
        <f t="shared" si="28"/>
        <v>1.9677083545957347E-2</v>
      </c>
      <c r="E790" s="355">
        <v>-3.7751677852348932E-2</v>
      </c>
      <c r="F790">
        <v>780</v>
      </c>
      <c r="G790" s="355">
        <f t="shared" ca="1" si="27"/>
        <v>-1.7152008772774098E-2</v>
      </c>
    </row>
    <row r="791" spans="2:7">
      <c r="B791" s="375">
        <v>44754</v>
      </c>
      <c r="C791" s="352">
        <v>2449.5500000000002</v>
      </c>
      <c r="D791" s="355">
        <f t="shared" si="28"/>
        <v>-1.6481972215530286E-2</v>
      </c>
      <c r="E791" s="355">
        <v>-3.7652965171007191E-2</v>
      </c>
      <c r="F791">
        <v>781</v>
      </c>
      <c r="G791" s="355">
        <f t="shared" ca="1" si="27"/>
        <v>5.4007515424313807E-3</v>
      </c>
    </row>
    <row r="792" spans="2:7">
      <c r="B792" s="375">
        <v>44753</v>
      </c>
      <c r="C792" s="352">
        <v>2490.6</v>
      </c>
      <c r="D792" s="355">
        <f t="shared" si="28"/>
        <v>-2.5031539740072491E-3</v>
      </c>
      <c r="E792" s="355">
        <v>-3.7572442534349042E-2</v>
      </c>
      <c r="F792">
        <v>782</v>
      </c>
      <c r="G792" s="355">
        <f t="shared" ca="1" si="27"/>
        <v>2.9676237749327967E-3</v>
      </c>
    </row>
    <row r="793" spans="2:7">
      <c r="B793" s="375">
        <v>44750</v>
      </c>
      <c r="C793" s="352">
        <v>2496.85</v>
      </c>
      <c r="D793" s="355">
        <f t="shared" si="28"/>
        <v>9.6645706544815271E-3</v>
      </c>
      <c r="E793" s="355">
        <v>-3.7505998744877957E-2</v>
      </c>
      <c r="F793">
        <v>783</v>
      </c>
      <c r="G793" s="355">
        <f t="shared" ca="1" si="27"/>
        <v>-2.1267335275451726E-2</v>
      </c>
    </row>
    <row r="794" spans="2:7">
      <c r="B794" s="375">
        <v>44749</v>
      </c>
      <c r="C794" s="352">
        <v>2472.9499999999998</v>
      </c>
      <c r="D794" s="355">
        <f t="shared" si="28"/>
        <v>-1.0186519372398443E-2</v>
      </c>
      <c r="E794" s="355">
        <v>-3.749920417648174E-2</v>
      </c>
      <c r="F794">
        <v>784</v>
      </c>
      <c r="G794" s="355">
        <f t="shared" ca="1" si="27"/>
        <v>-4.1383942262868088E-3</v>
      </c>
    </row>
    <row r="795" spans="2:7">
      <c r="B795" s="375">
        <v>44748</v>
      </c>
      <c r="C795" s="352">
        <v>2498.4</v>
      </c>
      <c r="D795" s="355">
        <f t="shared" si="28"/>
        <v>4.0349781386633393E-2</v>
      </c>
      <c r="E795" s="355">
        <v>-3.7386787426744783E-2</v>
      </c>
      <c r="F795">
        <v>785</v>
      </c>
      <c r="G795" s="355">
        <f t="shared" ca="1" si="27"/>
        <v>-2.0680973065162481E-2</v>
      </c>
    </row>
    <row r="796" spans="2:7">
      <c r="B796" s="375">
        <v>44747</v>
      </c>
      <c r="C796" s="352">
        <v>2401.5</v>
      </c>
      <c r="D796" s="355">
        <f t="shared" si="28"/>
        <v>1.1072751768272222E-2</v>
      </c>
      <c r="E796" s="355">
        <v>-3.7334115882487168E-2</v>
      </c>
      <c r="F796">
        <v>786</v>
      </c>
      <c r="G796" s="355">
        <f t="shared" ca="1" si="27"/>
        <v>8.3345566388425343E-3</v>
      </c>
    </row>
    <row r="797" spans="2:7">
      <c r="B797" s="375">
        <v>44746</v>
      </c>
      <c r="C797" s="352">
        <v>2375.1999999999998</v>
      </c>
      <c r="D797" s="355">
        <f t="shared" si="28"/>
        <v>4.0681753455867817E-2</v>
      </c>
      <c r="E797" s="355">
        <v>-3.7293093133018769E-2</v>
      </c>
      <c r="F797">
        <v>787</v>
      </c>
      <c r="G797" s="355">
        <f t="shared" ca="1" si="27"/>
        <v>-6.3567097733696464E-3</v>
      </c>
    </row>
    <row r="798" spans="2:7">
      <c r="B798" s="375">
        <v>44743</v>
      </c>
      <c r="C798" s="352">
        <v>2282.35</v>
      </c>
      <c r="D798" s="355">
        <f t="shared" si="28"/>
        <v>2.3200035864789744E-2</v>
      </c>
      <c r="E798" s="355">
        <v>-3.7221095334685476E-2</v>
      </c>
      <c r="F798">
        <v>788</v>
      </c>
      <c r="G798" s="355">
        <f t="shared" ca="1" si="27"/>
        <v>-2.969282086044326E-2</v>
      </c>
    </row>
    <row r="799" spans="2:7">
      <c r="B799" s="375">
        <v>44742</v>
      </c>
      <c r="C799" s="352">
        <v>2230.6</v>
      </c>
      <c r="D799" s="355">
        <f t="shared" si="28"/>
        <v>-1.2760527435133578E-3</v>
      </c>
      <c r="E799" s="355">
        <v>-3.7209995528839031E-2</v>
      </c>
      <c r="F799">
        <v>789</v>
      </c>
      <c r="G799" s="355">
        <f t="shared" ca="1" si="27"/>
        <v>1.7942692800767632E-2</v>
      </c>
    </row>
    <row r="800" spans="2:7">
      <c r="B800" s="375">
        <v>44741</v>
      </c>
      <c r="C800" s="352">
        <v>2233.4499999999998</v>
      </c>
      <c r="D800" s="355">
        <f t="shared" si="28"/>
        <v>-3.6329903134640809E-2</v>
      </c>
      <c r="E800" s="355">
        <v>-3.7191518943343771E-2</v>
      </c>
      <c r="F800">
        <v>790</v>
      </c>
      <c r="G800" s="355">
        <f t="shared" ca="1" si="27"/>
        <v>-2.982727035021579E-2</v>
      </c>
    </row>
    <row r="801" spans="2:7">
      <c r="B801" s="375">
        <v>44740</v>
      </c>
      <c r="C801" s="352">
        <v>2317.65</v>
      </c>
      <c r="D801" s="355">
        <f t="shared" si="28"/>
        <v>-1.2927412578372438E-3</v>
      </c>
      <c r="E801" s="355">
        <v>-3.708609271523175E-2</v>
      </c>
      <c r="F801">
        <v>791</v>
      </c>
      <c r="G801" s="355">
        <f t="shared" ca="1" si="27"/>
        <v>-3.4641474273113607E-2</v>
      </c>
    </row>
    <row r="802" spans="2:7">
      <c r="B802" s="375">
        <v>44739</v>
      </c>
      <c r="C802" s="352">
        <v>2320.65</v>
      </c>
      <c r="D802" s="355">
        <f t="shared" si="28"/>
        <v>7.270280828160944E-3</v>
      </c>
      <c r="E802" s="355">
        <v>-3.7076876329383189E-2</v>
      </c>
      <c r="F802">
        <v>792</v>
      </c>
      <c r="G802" s="355">
        <f t="shared" ca="1" si="27"/>
        <v>9.4571599339560684E-4</v>
      </c>
    </row>
    <row r="803" spans="2:7">
      <c r="B803" s="375">
        <v>44736</v>
      </c>
      <c r="C803" s="352">
        <v>2303.9</v>
      </c>
      <c r="D803" s="355">
        <f t="shared" si="28"/>
        <v>2.2773683743230126E-2</v>
      </c>
      <c r="E803" s="355">
        <v>-3.7028712704388428E-2</v>
      </c>
      <c r="F803">
        <v>793</v>
      </c>
      <c r="G803" s="355">
        <f t="shared" ca="1" si="27"/>
        <v>3.9964368910470312E-3</v>
      </c>
    </row>
    <row r="804" spans="2:7">
      <c r="B804" s="375">
        <v>44735</v>
      </c>
      <c r="C804" s="352">
        <v>2252.6</v>
      </c>
      <c r="D804" s="355">
        <f t="shared" si="28"/>
        <v>2.2584379326781215E-2</v>
      </c>
      <c r="E804" s="355">
        <v>-3.7021154945683213E-2</v>
      </c>
      <c r="F804">
        <v>794</v>
      </c>
      <c r="G804" s="355">
        <f t="shared" ca="1" si="27"/>
        <v>-3.4387219843342302E-2</v>
      </c>
    </row>
    <row r="805" spans="2:7">
      <c r="B805" s="375">
        <v>44734</v>
      </c>
      <c r="C805" s="352">
        <v>2202.85</v>
      </c>
      <c r="D805" s="355">
        <f t="shared" si="28"/>
        <v>-9.7505668934244486E-4</v>
      </c>
      <c r="E805" s="355">
        <v>-3.6984234868955516E-2</v>
      </c>
      <c r="F805">
        <v>795</v>
      </c>
      <c r="G805" s="355">
        <f t="shared" ca="1" si="27"/>
        <v>8.1351508597782216E-3</v>
      </c>
    </row>
    <row r="806" spans="2:7">
      <c r="B806" s="375">
        <v>44733</v>
      </c>
      <c r="C806" s="352">
        <v>2205</v>
      </c>
      <c r="D806" s="355">
        <f t="shared" si="28"/>
        <v>4.1440867070449061E-3</v>
      </c>
      <c r="E806" s="355">
        <v>-3.6982520699171996E-2</v>
      </c>
      <c r="F806">
        <v>796</v>
      </c>
      <c r="G806" s="355">
        <f t="shared" ca="1" si="27"/>
        <v>-2.3542140672536856E-2</v>
      </c>
    </row>
    <row r="807" spans="2:7">
      <c r="B807" s="375">
        <v>44732</v>
      </c>
      <c r="C807" s="352">
        <v>2195.9</v>
      </c>
      <c r="D807" s="355">
        <f t="shared" si="28"/>
        <v>4.048899523798255E-2</v>
      </c>
      <c r="E807" s="355">
        <v>-3.6910569105691106E-2</v>
      </c>
      <c r="F807">
        <v>797</v>
      </c>
      <c r="G807" s="355">
        <f t="shared" ca="1" si="27"/>
        <v>-3.8272690804133209E-3</v>
      </c>
    </row>
    <row r="808" spans="2:7">
      <c r="B808" s="375">
        <v>44729</v>
      </c>
      <c r="C808" s="352">
        <v>2110.4499999999998</v>
      </c>
      <c r="D808" s="355">
        <f t="shared" si="28"/>
        <v>-1.6886383751805099E-2</v>
      </c>
      <c r="E808" s="355">
        <v>-3.6846806610093756E-2</v>
      </c>
      <c r="F808">
        <v>798</v>
      </c>
      <c r="G808" s="355">
        <f t="shared" ca="1" si="27"/>
        <v>-8.5986850658393375E-3</v>
      </c>
    </row>
    <row r="809" spans="2:7">
      <c r="B809" s="375">
        <v>44728</v>
      </c>
      <c r="C809" s="352">
        <v>2146.6999999999998</v>
      </c>
      <c r="D809" s="355">
        <f t="shared" si="28"/>
        <v>6.9879574200291725E-5</v>
      </c>
      <c r="E809" s="355">
        <v>-3.6813803699107667E-2</v>
      </c>
      <c r="F809">
        <v>799</v>
      </c>
      <c r="G809" s="355">
        <f t="shared" ca="1" si="27"/>
        <v>4.3123183095198697E-3</v>
      </c>
    </row>
    <row r="810" spans="2:7">
      <c r="B810" s="375">
        <v>44727</v>
      </c>
      <c r="C810" s="352">
        <v>2146.5500000000002</v>
      </c>
      <c r="D810" s="355">
        <f t="shared" si="28"/>
        <v>-1.1262091202210878E-2</v>
      </c>
      <c r="E810" s="355">
        <v>-3.6758383490971554E-2</v>
      </c>
      <c r="F810">
        <v>800</v>
      </c>
      <c r="G810" s="355">
        <f t="shared" ca="1" si="27"/>
        <v>-2.6669575934447434E-2</v>
      </c>
    </row>
    <row r="811" spans="2:7">
      <c r="B811" s="375">
        <v>44726</v>
      </c>
      <c r="C811" s="352">
        <v>2171</v>
      </c>
      <c r="D811" s="355">
        <f t="shared" si="28"/>
        <v>-1.1789339523874591E-2</v>
      </c>
      <c r="E811" s="355">
        <v>-3.6672587329780966E-2</v>
      </c>
      <c r="F811">
        <v>801</v>
      </c>
      <c r="G811" s="355">
        <f t="shared" ca="1" si="27"/>
        <v>2.4389676010726901E-2</v>
      </c>
    </row>
    <row r="812" spans="2:7">
      <c r="B812" s="375">
        <v>44725</v>
      </c>
      <c r="C812" s="352">
        <v>2196.9</v>
      </c>
      <c r="D812" s="355">
        <f t="shared" si="28"/>
        <v>-1.3636983499249965E-3</v>
      </c>
      <c r="E812" s="355">
        <v>-3.6577400391900709E-2</v>
      </c>
      <c r="F812">
        <v>802</v>
      </c>
      <c r="G812" s="355">
        <f t="shared" ca="1" si="27"/>
        <v>-1.7499705323158248E-2</v>
      </c>
    </row>
    <row r="813" spans="2:7">
      <c r="B813" s="375">
        <v>44722</v>
      </c>
      <c r="C813" s="352">
        <v>2199.9</v>
      </c>
      <c r="D813" s="355">
        <f t="shared" si="28"/>
        <v>1.0010465486646372E-3</v>
      </c>
      <c r="E813" s="355">
        <v>-3.6561264822134315E-2</v>
      </c>
      <c r="F813">
        <v>803</v>
      </c>
      <c r="G813" s="355">
        <f t="shared" ca="1" si="27"/>
        <v>-2.0891743958858518E-2</v>
      </c>
    </row>
    <row r="814" spans="2:7">
      <c r="B814" s="375">
        <v>44721</v>
      </c>
      <c r="C814" s="352">
        <v>2197.6999999999998</v>
      </c>
      <c r="D814" s="355">
        <f t="shared" si="28"/>
        <v>2.9585125509188964E-4</v>
      </c>
      <c r="E814" s="355">
        <v>-3.6520241171403921E-2</v>
      </c>
      <c r="F814">
        <v>804</v>
      </c>
      <c r="G814" s="355">
        <f t="shared" ca="1" si="27"/>
        <v>1.39479453290497E-2</v>
      </c>
    </row>
    <row r="815" spans="2:7">
      <c r="B815" s="375">
        <v>44720</v>
      </c>
      <c r="C815" s="352">
        <v>2197.0500000000002</v>
      </c>
      <c r="D815" s="355">
        <f t="shared" si="28"/>
        <v>-6.5789473684209291E-3</v>
      </c>
      <c r="E815" s="355">
        <v>-3.6409395973154388E-2</v>
      </c>
      <c r="F815">
        <v>805</v>
      </c>
      <c r="G815" s="355">
        <f t="shared" ca="1" si="27"/>
        <v>-3.0276313618371187E-2</v>
      </c>
    </row>
    <row r="816" spans="2:7">
      <c r="B816" s="375">
        <v>44719</v>
      </c>
      <c r="C816" s="352">
        <v>2211.6</v>
      </c>
      <c r="D816" s="355">
        <f t="shared" si="28"/>
        <v>-3.0212672659504534E-2</v>
      </c>
      <c r="E816" s="355">
        <v>-3.6388885752673121E-2</v>
      </c>
      <c r="F816">
        <v>806</v>
      </c>
      <c r="G816" s="355">
        <f t="shared" ca="1" si="27"/>
        <v>-2.2917123780604957E-2</v>
      </c>
    </row>
    <row r="817" spans="2:7">
      <c r="B817" s="375">
        <v>44718</v>
      </c>
      <c r="C817" s="352">
        <v>2280.5</v>
      </c>
      <c r="D817" s="355">
        <f t="shared" si="28"/>
        <v>-4.9957459804968775E-3</v>
      </c>
      <c r="E817" s="355">
        <v>-3.6330718165358974E-2</v>
      </c>
      <c r="F817">
        <v>807</v>
      </c>
      <c r="G817" s="355">
        <f t="shared" ca="1" si="27"/>
        <v>-5.863598285061682E-3</v>
      </c>
    </row>
    <row r="818" spans="2:7">
      <c r="B818" s="375">
        <v>44715</v>
      </c>
      <c r="C818" s="352">
        <v>2291.9499999999998</v>
      </c>
      <c r="D818" s="355">
        <f t="shared" si="28"/>
        <v>3.1293767507001207E-3</v>
      </c>
      <c r="E818" s="355">
        <v>-3.6310166846717083E-2</v>
      </c>
      <c r="F818">
        <v>808</v>
      </c>
      <c r="G818" s="355">
        <f t="shared" ca="1" si="27"/>
        <v>2.2730702887161478E-2</v>
      </c>
    </row>
    <row r="819" spans="2:7">
      <c r="B819" s="375">
        <v>44714</v>
      </c>
      <c r="C819" s="352">
        <v>2284.8000000000002</v>
      </c>
      <c r="D819" s="355">
        <f t="shared" si="28"/>
        <v>-1.0244969568324909E-2</v>
      </c>
      <c r="E819" s="355">
        <v>-3.6222509702457918E-2</v>
      </c>
      <c r="F819">
        <v>809</v>
      </c>
      <c r="G819" s="355">
        <f t="shared" ca="1" si="27"/>
        <v>-8.2476461319254141E-3</v>
      </c>
    </row>
    <row r="820" spans="2:7">
      <c r="B820" s="375">
        <v>44713</v>
      </c>
      <c r="C820" s="352">
        <v>2308.4499999999998</v>
      </c>
      <c r="D820" s="355">
        <f t="shared" si="28"/>
        <v>-1.9037501327950783E-2</v>
      </c>
      <c r="E820" s="355">
        <v>-3.6213926873775011E-2</v>
      </c>
      <c r="F820">
        <v>810</v>
      </c>
      <c r="G820" s="355">
        <f t="shared" ca="1" si="27"/>
        <v>2.8089371209470842E-2</v>
      </c>
    </row>
    <row r="821" spans="2:7">
      <c r="B821" s="375">
        <v>44712</v>
      </c>
      <c r="C821" s="352">
        <v>2353.25</v>
      </c>
      <c r="D821" s="355">
        <f t="shared" si="28"/>
        <v>1.8306051640095285E-3</v>
      </c>
      <c r="E821" s="355">
        <v>-3.6153846153846175E-2</v>
      </c>
      <c r="F821">
        <v>811</v>
      </c>
      <c r="G821" s="355">
        <f t="shared" ca="1" si="27"/>
        <v>-1.9416262378131509E-2</v>
      </c>
    </row>
    <row r="822" spans="2:7">
      <c r="B822" s="375">
        <v>44711</v>
      </c>
      <c r="C822" s="352">
        <v>2348.9499999999998</v>
      </c>
      <c r="D822" s="355">
        <f t="shared" si="28"/>
        <v>7.8735089676477774E-3</v>
      </c>
      <c r="E822" s="355">
        <v>-3.6146303056330972E-2</v>
      </c>
      <c r="F822">
        <v>812</v>
      </c>
      <c r="G822" s="355">
        <f t="shared" ca="1" si="27"/>
        <v>1.0841756506228387E-2</v>
      </c>
    </row>
    <row r="823" spans="2:7">
      <c r="B823" s="375">
        <v>44708</v>
      </c>
      <c r="C823" s="352">
        <v>2330.6</v>
      </c>
      <c r="D823" s="355">
        <f t="shared" si="28"/>
        <v>2.2103324269800936E-2</v>
      </c>
      <c r="E823" s="355">
        <v>-3.6091549295774732E-2</v>
      </c>
      <c r="F823">
        <v>813</v>
      </c>
      <c r="G823" s="355">
        <f t="shared" ca="1" si="27"/>
        <v>5.4169006475960112E-3</v>
      </c>
    </row>
    <row r="824" spans="2:7">
      <c r="B824" s="375">
        <v>44707</v>
      </c>
      <c r="C824" s="352">
        <v>2280.1999999999998</v>
      </c>
      <c r="D824" s="355">
        <f t="shared" si="28"/>
        <v>-8.0480271457780486E-3</v>
      </c>
      <c r="E824" s="355">
        <v>-3.6084419771336883E-2</v>
      </c>
      <c r="F824">
        <v>814</v>
      </c>
      <c r="G824" s="355">
        <f t="shared" ca="1" si="27"/>
        <v>-9.8915517404463173E-3</v>
      </c>
    </row>
    <row r="825" spans="2:7">
      <c r="B825" s="375">
        <v>44706</v>
      </c>
      <c r="C825" s="352">
        <v>2298.6999999999998</v>
      </c>
      <c r="D825" s="355">
        <f t="shared" si="28"/>
        <v>-4.7409780702705054E-3</v>
      </c>
      <c r="E825" s="355">
        <v>-3.6009732360097309E-2</v>
      </c>
      <c r="F825">
        <v>815</v>
      </c>
      <c r="G825" s="355">
        <f t="shared" ca="1" si="27"/>
        <v>9.4959753112089478E-3</v>
      </c>
    </row>
    <row r="826" spans="2:7">
      <c r="B826" s="375">
        <v>44705</v>
      </c>
      <c r="C826" s="352">
        <v>2309.65</v>
      </c>
      <c r="D826" s="355">
        <f t="shared" si="28"/>
        <v>-2.9477266997226692E-2</v>
      </c>
      <c r="E826" s="355">
        <v>-3.5926993275696401E-2</v>
      </c>
      <c r="F826">
        <v>816</v>
      </c>
      <c r="G826" s="355">
        <f t="shared" ca="1" si="27"/>
        <v>7.3355372858965179E-4</v>
      </c>
    </row>
    <row r="827" spans="2:7">
      <c r="B827" s="375">
        <v>44704</v>
      </c>
      <c r="C827" s="352">
        <v>2379.8000000000002</v>
      </c>
      <c r="D827" s="355">
        <f t="shared" si="28"/>
        <v>2.315183043487623E-2</v>
      </c>
      <c r="E827" s="355">
        <v>-3.5775545209507549E-2</v>
      </c>
      <c r="F827">
        <v>817</v>
      </c>
      <c r="G827" s="355">
        <f t="shared" ca="1" si="27"/>
        <v>3.6756909414660099E-5</v>
      </c>
    </row>
    <row r="828" spans="2:7">
      <c r="B828" s="375">
        <v>44701</v>
      </c>
      <c r="C828" s="352">
        <v>2325.9499999999998</v>
      </c>
      <c r="D828" s="355">
        <f t="shared" si="28"/>
        <v>2.7113554569340323E-2</v>
      </c>
      <c r="E828" s="355">
        <v>-3.5718509757539874E-2</v>
      </c>
      <c r="F828">
        <v>818</v>
      </c>
      <c r="G828" s="355">
        <f t="shared" ca="1" si="27"/>
        <v>-1.4604278157559591E-3</v>
      </c>
    </row>
    <row r="829" spans="2:7">
      <c r="B829" s="375">
        <v>44700</v>
      </c>
      <c r="C829" s="352">
        <v>2264.5500000000002</v>
      </c>
      <c r="D829" s="355">
        <f t="shared" si="28"/>
        <v>-1.1717727153705119E-2</v>
      </c>
      <c r="E829" s="355">
        <v>-3.5700389105058385E-2</v>
      </c>
      <c r="F829">
        <v>819</v>
      </c>
      <c r="G829" s="355">
        <f t="shared" ca="1" si="27"/>
        <v>-1.1265202431651409E-2</v>
      </c>
    </row>
    <row r="830" spans="2:7">
      <c r="B830" s="375">
        <v>44699</v>
      </c>
      <c r="C830" s="352">
        <v>2291.4</v>
      </c>
      <c r="D830" s="355">
        <f t="shared" si="28"/>
        <v>2.0668151447661511E-2</v>
      </c>
      <c r="E830" s="355">
        <v>-3.5695986336464584E-2</v>
      </c>
      <c r="F830">
        <v>820</v>
      </c>
      <c r="G830" s="355">
        <f t="shared" ca="1" si="27"/>
        <v>-2.636560032021752E-3</v>
      </c>
    </row>
    <row r="831" spans="2:7">
      <c r="B831" s="375">
        <v>44698</v>
      </c>
      <c r="C831" s="352">
        <v>2245</v>
      </c>
      <c r="D831" s="355">
        <f t="shared" si="28"/>
        <v>1.2515503438944638E-2</v>
      </c>
      <c r="E831" s="355">
        <v>-3.5681610247026457E-2</v>
      </c>
      <c r="F831">
        <v>821</v>
      </c>
      <c r="G831" s="355">
        <f t="shared" ca="1" si="27"/>
        <v>-1.1872285428758587E-2</v>
      </c>
    </row>
    <row r="832" spans="2:7">
      <c r="B832" s="375">
        <v>44697</v>
      </c>
      <c r="C832" s="352">
        <v>2217.25</v>
      </c>
      <c r="D832" s="355">
        <f t="shared" si="28"/>
        <v>1.0551023198578046E-2</v>
      </c>
      <c r="E832" s="355">
        <v>-3.5587188612099759E-2</v>
      </c>
      <c r="F832">
        <v>822</v>
      </c>
      <c r="G832" s="355">
        <f t="shared" ca="1" si="27"/>
        <v>-8.3732540727620699E-4</v>
      </c>
    </row>
    <row r="833" spans="2:7">
      <c r="B833" s="375">
        <v>44694</v>
      </c>
      <c r="C833" s="352">
        <v>2194.1</v>
      </c>
      <c r="D833" s="355">
        <f t="shared" si="28"/>
        <v>2.5855619973816964E-2</v>
      </c>
      <c r="E833" s="355">
        <v>-3.5584153810372894E-2</v>
      </c>
      <c r="F833">
        <v>823</v>
      </c>
      <c r="G833" s="355">
        <f t="shared" ca="1" si="27"/>
        <v>-3.2738734055770019E-2</v>
      </c>
    </row>
    <row r="834" spans="2:7">
      <c r="B834" s="375">
        <v>44693</v>
      </c>
      <c r="C834" s="352">
        <v>2138.8000000000002</v>
      </c>
      <c r="D834" s="355">
        <f t="shared" si="28"/>
        <v>-1.1416685925583462E-2</v>
      </c>
      <c r="E834" s="355">
        <v>-3.5529679068446597E-2</v>
      </c>
      <c r="F834">
        <v>824</v>
      </c>
      <c r="G834" s="355">
        <f t="shared" ca="1" si="27"/>
        <v>2.2830841716168393E-2</v>
      </c>
    </row>
    <row r="835" spans="2:7">
      <c r="B835" s="375">
        <v>44692</v>
      </c>
      <c r="C835" s="352">
        <v>2163.5</v>
      </c>
      <c r="D835" s="355">
        <f t="shared" si="28"/>
        <v>-7.7508713997432076E-3</v>
      </c>
      <c r="E835" s="355">
        <v>-3.5511068654732733E-2</v>
      </c>
      <c r="F835">
        <v>825</v>
      </c>
      <c r="G835" s="355">
        <f t="shared" ca="1" si="27"/>
        <v>-1.0118513388737926E-2</v>
      </c>
    </row>
    <row r="836" spans="2:7">
      <c r="B836" s="375">
        <v>44691</v>
      </c>
      <c r="C836" s="352">
        <v>2180.4</v>
      </c>
      <c r="D836" s="355">
        <f t="shared" si="28"/>
        <v>3.0118347388562113E-2</v>
      </c>
      <c r="E836" s="355">
        <v>-3.5478867778208578E-2</v>
      </c>
      <c r="F836">
        <v>826</v>
      </c>
      <c r="G836" s="355">
        <f t="shared" ca="1" si="27"/>
        <v>2.514234661352012E-2</v>
      </c>
    </row>
    <row r="837" spans="2:7">
      <c r="B837" s="375">
        <v>44690</v>
      </c>
      <c r="C837" s="352">
        <v>2116.65</v>
      </c>
      <c r="D837" s="355">
        <f t="shared" si="28"/>
        <v>-1.5145170295923939E-2</v>
      </c>
      <c r="E837" s="355">
        <v>-3.5471204188481778E-2</v>
      </c>
      <c r="F837">
        <v>827</v>
      </c>
      <c r="G837" s="355">
        <f t="shared" ca="1" si="27"/>
        <v>-3.3116299784200671E-2</v>
      </c>
    </row>
    <row r="838" spans="2:7">
      <c r="B838" s="375">
        <v>44687</v>
      </c>
      <c r="C838" s="352">
        <v>2149.1999999999998</v>
      </c>
      <c r="D838" s="355">
        <f t="shared" si="28"/>
        <v>-8.0310163389643186E-3</v>
      </c>
      <c r="E838" s="355">
        <v>-3.5418175963937905E-2</v>
      </c>
      <c r="F838">
        <v>828</v>
      </c>
      <c r="G838" s="355">
        <f t="shared" ca="1" si="27"/>
        <v>-2.7756653333985856E-2</v>
      </c>
    </row>
    <row r="839" spans="2:7">
      <c r="B839" s="375">
        <v>44686</v>
      </c>
      <c r="C839" s="352">
        <v>2166.6</v>
      </c>
      <c r="D839" s="355">
        <f t="shared" si="28"/>
        <v>-2.279477792360421E-3</v>
      </c>
      <c r="E839" s="355">
        <v>-3.5398230088495602E-2</v>
      </c>
      <c r="F839">
        <v>829</v>
      </c>
      <c r="G839" s="355">
        <f t="shared" ref="G839:G902" ca="1" si="29">_xlfn.NORM.INV(RAND(),$M$13,$M$14)</f>
        <v>-2.4522182028741579E-2</v>
      </c>
    </row>
    <row r="840" spans="2:7">
      <c r="B840" s="375">
        <v>44685</v>
      </c>
      <c r="C840" s="352">
        <v>2171.5500000000002</v>
      </c>
      <c r="D840" s="355">
        <f t="shared" ref="D840:D903" si="30">(C840-C841)/C841</f>
        <v>-2.6429051782111551E-2</v>
      </c>
      <c r="E840" s="355">
        <v>-3.5374796306355295E-2</v>
      </c>
      <c r="F840">
        <v>830</v>
      </c>
      <c r="G840" s="355">
        <f t="shared" ca="1" si="29"/>
        <v>5.3600917799933373E-3</v>
      </c>
    </row>
    <row r="841" spans="2:7">
      <c r="B841" s="375">
        <v>44683</v>
      </c>
      <c r="C841" s="352">
        <v>2230.5</v>
      </c>
      <c r="D841" s="355">
        <f t="shared" si="30"/>
        <v>-1.9464393583461571E-3</v>
      </c>
      <c r="E841" s="355">
        <v>-3.5325331999777672E-2</v>
      </c>
      <c r="F841">
        <v>831</v>
      </c>
      <c r="G841" s="355">
        <f t="shared" ca="1" si="29"/>
        <v>-1.0803309553668488E-2</v>
      </c>
    </row>
    <row r="842" spans="2:7">
      <c r="B842" s="375">
        <v>44680</v>
      </c>
      <c r="C842" s="352">
        <v>2234.85</v>
      </c>
      <c r="D842" s="355">
        <f t="shared" si="30"/>
        <v>-3.1224212146218526E-3</v>
      </c>
      <c r="E842" s="355">
        <v>-3.5310734463276837E-2</v>
      </c>
      <c r="F842">
        <v>832</v>
      </c>
      <c r="G842" s="355">
        <f t="shared" ca="1" si="29"/>
        <v>6.102692160592965E-3</v>
      </c>
    </row>
    <row r="843" spans="2:7">
      <c r="B843" s="375">
        <v>44679</v>
      </c>
      <c r="C843" s="352">
        <v>2241.85</v>
      </c>
      <c r="D843" s="355">
        <f t="shared" si="30"/>
        <v>4.5102792410610229E-2</v>
      </c>
      <c r="E843" s="355">
        <v>-3.5281059224609439E-2</v>
      </c>
      <c r="F843">
        <v>833</v>
      </c>
      <c r="G843" s="355">
        <f t="shared" ca="1" si="29"/>
        <v>-5.4300225191580863E-2</v>
      </c>
    </row>
    <row r="844" spans="2:7">
      <c r="B844" s="375">
        <v>44678</v>
      </c>
      <c r="C844" s="352">
        <v>2145.1</v>
      </c>
      <c r="D844" s="355">
        <f t="shared" si="30"/>
        <v>-1.5127888844927502E-3</v>
      </c>
      <c r="E844" s="355">
        <v>-3.5235010246578935E-2</v>
      </c>
      <c r="F844">
        <v>834</v>
      </c>
      <c r="G844" s="355">
        <f t="shared" ca="1" si="29"/>
        <v>1.6201836180705861E-2</v>
      </c>
    </row>
    <row r="845" spans="2:7">
      <c r="B845" s="375">
        <v>44677</v>
      </c>
      <c r="C845" s="352">
        <v>2148.35</v>
      </c>
      <c r="D845" s="355">
        <f t="shared" si="30"/>
        <v>2.2658574318695661E-2</v>
      </c>
      <c r="E845" s="355">
        <v>-3.5233696950394119E-2</v>
      </c>
      <c r="F845">
        <v>835</v>
      </c>
      <c r="G845" s="355">
        <f t="shared" ca="1" si="29"/>
        <v>-2.6145052899457177E-2</v>
      </c>
    </row>
    <row r="846" spans="2:7">
      <c r="B846" s="375">
        <v>44676</v>
      </c>
      <c r="C846" s="352">
        <v>2100.75</v>
      </c>
      <c r="D846" s="355">
        <f t="shared" si="30"/>
        <v>-1.2318108089047613E-2</v>
      </c>
      <c r="E846" s="355">
        <v>-3.5233160621761718E-2</v>
      </c>
      <c r="F846">
        <v>836</v>
      </c>
      <c r="G846" s="355">
        <f t="shared" ca="1" si="29"/>
        <v>-1.1973845101210506E-2</v>
      </c>
    </row>
    <row r="847" spans="2:7">
      <c r="B847" s="375">
        <v>44673</v>
      </c>
      <c r="C847" s="352">
        <v>2126.9499999999998</v>
      </c>
      <c r="D847" s="355">
        <f t="shared" si="30"/>
        <v>-3.2302827634841561E-2</v>
      </c>
      <c r="E847" s="355">
        <v>-3.5218996308490479E-2</v>
      </c>
      <c r="F847">
        <v>837</v>
      </c>
      <c r="G847" s="355">
        <f t="shared" ca="1" si="29"/>
        <v>-4.7587850403427497E-3</v>
      </c>
    </row>
    <row r="848" spans="2:7">
      <c r="B848" s="375">
        <v>44672</v>
      </c>
      <c r="C848" s="352">
        <v>2197.9499999999998</v>
      </c>
      <c r="D848" s="355">
        <f t="shared" si="30"/>
        <v>1.524284625510982E-2</v>
      </c>
      <c r="E848" s="355">
        <v>-3.5058162855996826E-2</v>
      </c>
      <c r="F848">
        <v>838</v>
      </c>
      <c r="G848" s="355">
        <f t="shared" ca="1" si="29"/>
        <v>-3.388852002480272E-3</v>
      </c>
    </row>
    <row r="849" spans="2:7">
      <c r="B849" s="375">
        <v>44671</v>
      </c>
      <c r="C849" s="352">
        <v>2164.9499999999998</v>
      </c>
      <c r="D849" s="355">
        <f t="shared" si="30"/>
        <v>2.456165258749184E-2</v>
      </c>
      <c r="E849" s="355">
        <v>-3.4998122418325131E-2</v>
      </c>
      <c r="F849">
        <v>839</v>
      </c>
      <c r="G849" s="355">
        <f t="shared" ca="1" si="29"/>
        <v>-2.5146985685945887E-2</v>
      </c>
    </row>
    <row r="850" spans="2:7">
      <c r="B850" s="375">
        <v>44670</v>
      </c>
      <c r="C850" s="352">
        <v>2113.0500000000002</v>
      </c>
      <c r="D850" s="355">
        <f t="shared" si="30"/>
        <v>-2.9665005854935322E-2</v>
      </c>
      <c r="E850" s="355">
        <v>-3.4947409238524504E-2</v>
      </c>
      <c r="F850">
        <v>840</v>
      </c>
      <c r="G850" s="355">
        <f t="shared" ca="1" si="29"/>
        <v>1.1406764804632329E-2</v>
      </c>
    </row>
    <row r="851" spans="2:7">
      <c r="B851" s="375">
        <v>44669</v>
      </c>
      <c r="C851" s="352">
        <v>2177.65</v>
      </c>
      <c r="D851" s="355">
        <f t="shared" si="30"/>
        <v>1.184861649977929E-2</v>
      </c>
      <c r="E851" s="355">
        <v>-3.4865009833720692E-2</v>
      </c>
      <c r="F851">
        <v>841</v>
      </c>
      <c r="G851" s="355">
        <f t="shared" ca="1" si="29"/>
        <v>-2.9977631185421426E-2</v>
      </c>
    </row>
    <row r="852" spans="2:7">
      <c r="B852" s="375">
        <v>44664</v>
      </c>
      <c r="C852" s="352">
        <v>2152.15</v>
      </c>
      <c r="D852" s="355">
        <f t="shared" si="30"/>
        <v>9.3328643451753273E-3</v>
      </c>
      <c r="E852" s="355">
        <v>-3.4848724853476995E-2</v>
      </c>
      <c r="F852">
        <v>842</v>
      </c>
      <c r="G852" s="355">
        <f t="shared" ca="1" si="29"/>
        <v>-2.0798148204715181E-2</v>
      </c>
    </row>
    <row r="853" spans="2:7">
      <c r="B853" s="375">
        <v>44663</v>
      </c>
      <c r="C853" s="352">
        <v>2132.25</v>
      </c>
      <c r="D853" s="355">
        <f t="shared" si="30"/>
        <v>-1.4239153047779838E-2</v>
      </c>
      <c r="E853" s="355">
        <v>-3.4844079013336006E-2</v>
      </c>
      <c r="F853">
        <v>843</v>
      </c>
      <c r="G853" s="355">
        <f t="shared" ca="1" si="29"/>
        <v>2.0426336907092998E-2</v>
      </c>
    </row>
    <row r="854" spans="2:7">
      <c r="B854" s="375">
        <v>44662</v>
      </c>
      <c r="C854" s="352">
        <v>2163.0500000000002</v>
      </c>
      <c r="D854" s="355">
        <f t="shared" si="30"/>
        <v>-9.1614942397104954E-3</v>
      </c>
      <c r="E854" s="355">
        <v>-3.4816570185618879E-2</v>
      </c>
      <c r="F854">
        <v>844</v>
      </c>
      <c r="G854" s="355">
        <f t="shared" ca="1" si="29"/>
        <v>-2.4909015698588551E-2</v>
      </c>
    </row>
    <row r="855" spans="2:7">
      <c r="B855" s="375">
        <v>44659</v>
      </c>
      <c r="C855" s="352">
        <v>2183.0500000000002</v>
      </c>
      <c r="D855" s="355">
        <f t="shared" si="30"/>
        <v>8.4303399852180341E-3</v>
      </c>
      <c r="E855" s="355">
        <v>-3.4811635670004733E-2</v>
      </c>
      <c r="F855">
        <v>845</v>
      </c>
      <c r="G855" s="355">
        <f t="shared" ca="1" si="29"/>
        <v>1.0480614663939555E-2</v>
      </c>
    </row>
    <row r="856" spans="2:7">
      <c r="B856" s="375">
        <v>44658</v>
      </c>
      <c r="C856" s="352">
        <v>2164.8000000000002</v>
      </c>
      <c r="D856" s="355">
        <f t="shared" si="30"/>
        <v>1.062066711794776E-2</v>
      </c>
      <c r="E856" s="355">
        <v>-3.4743631488884118E-2</v>
      </c>
      <c r="F856">
        <v>846</v>
      </c>
      <c r="G856" s="355">
        <f t="shared" ca="1" si="29"/>
        <v>-4.3586634196508753E-3</v>
      </c>
    </row>
    <row r="857" spans="2:7">
      <c r="B857" s="375">
        <v>44657</v>
      </c>
      <c r="C857" s="352">
        <v>2142.0500000000002</v>
      </c>
      <c r="D857" s="355">
        <f t="shared" si="30"/>
        <v>1.0515001402000186E-3</v>
      </c>
      <c r="E857" s="355">
        <v>-3.470887507066147E-2</v>
      </c>
      <c r="F857">
        <v>847</v>
      </c>
      <c r="G857" s="355">
        <f t="shared" ca="1" si="29"/>
        <v>-3.0463672576238571E-2</v>
      </c>
    </row>
    <row r="858" spans="2:7">
      <c r="B858" s="375">
        <v>44656</v>
      </c>
      <c r="C858" s="352">
        <v>2139.8000000000002</v>
      </c>
      <c r="D858" s="355">
        <f t="shared" si="30"/>
        <v>5.3325189692031124E-3</v>
      </c>
      <c r="E858" s="355">
        <v>-3.4705054155626677E-2</v>
      </c>
      <c r="F858">
        <v>848</v>
      </c>
      <c r="G858" s="355">
        <f t="shared" ca="1" si="29"/>
        <v>-1.4740943084244396E-2</v>
      </c>
    </row>
    <row r="859" spans="2:7">
      <c r="B859" s="375">
        <v>44655</v>
      </c>
      <c r="C859" s="352">
        <v>2128.4499999999998</v>
      </c>
      <c r="D859" s="355">
        <f t="shared" si="30"/>
        <v>2.4204220099607692E-2</v>
      </c>
      <c r="E859" s="355">
        <v>-3.4656733037543797E-2</v>
      </c>
      <c r="F859">
        <v>849</v>
      </c>
      <c r="G859" s="355">
        <f t="shared" ca="1" si="29"/>
        <v>6.2462099194265409E-4</v>
      </c>
    </row>
    <row r="860" spans="2:7">
      <c r="B860" s="375">
        <v>44652</v>
      </c>
      <c r="C860" s="352">
        <v>2078.15</v>
      </c>
      <c r="D860" s="355">
        <f t="shared" si="30"/>
        <v>1.4399726649256827E-2</v>
      </c>
      <c r="E860" s="355">
        <v>-3.465039304923459E-2</v>
      </c>
      <c r="F860">
        <v>850</v>
      </c>
      <c r="G860" s="355">
        <f t="shared" ca="1" si="29"/>
        <v>-1.1608620041261536E-2</v>
      </c>
    </row>
    <row r="861" spans="2:7">
      <c r="B861" s="375">
        <v>44651</v>
      </c>
      <c r="C861" s="352">
        <v>2048.65</v>
      </c>
      <c r="D861" s="355">
        <f t="shared" si="30"/>
        <v>1.6245845528051986E-2</v>
      </c>
      <c r="E861" s="355">
        <v>-3.4541577825159861E-2</v>
      </c>
      <c r="F861">
        <v>851</v>
      </c>
      <c r="G861" s="355">
        <f t="shared" ca="1" si="29"/>
        <v>1.6011606359189079E-2</v>
      </c>
    </row>
    <row r="862" spans="2:7">
      <c r="B862" s="375">
        <v>44650</v>
      </c>
      <c r="C862" s="352">
        <v>2015.9</v>
      </c>
      <c r="D862" s="355">
        <f t="shared" si="30"/>
        <v>1.4519010593593586E-2</v>
      </c>
      <c r="E862" s="355">
        <v>-3.4525952410306919E-2</v>
      </c>
      <c r="F862">
        <v>852</v>
      </c>
      <c r="G862" s="355">
        <f t="shared" ca="1" si="29"/>
        <v>9.2864550134793521E-3</v>
      </c>
    </row>
    <row r="863" spans="2:7">
      <c r="B863" s="375">
        <v>44649</v>
      </c>
      <c r="C863" s="352">
        <v>1987.05</v>
      </c>
      <c r="D863" s="355">
        <f t="shared" si="30"/>
        <v>6.0503265657435301E-3</v>
      </c>
      <c r="E863" s="355">
        <v>-3.4519668183034501E-2</v>
      </c>
      <c r="F863">
        <v>853</v>
      </c>
      <c r="G863" s="355">
        <f t="shared" ca="1" si="29"/>
        <v>5.0854049131565911E-3</v>
      </c>
    </row>
    <row r="864" spans="2:7">
      <c r="B864" s="375">
        <v>44648</v>
      </c>
      <c r="C864" s="352">
        <v>1975.1</v>
      </c>
      <c r="D864" s="355">
        <f t="shared" si="30"/>
        <v>1.1315924219149979E-2</v>
      </c>
      <c r="E864" s="355">
        <v>-3.4419458467186782E-2</v>
      </c>
      <c r="F864">
        <v>854</v>
      </c>
      <c r="G864" s="355">
        <f t="shared" ca="1" si="29"/>
        <v>-1.7423015770587077E-2</v>
      </c>
    </row>
    <row r="865" spans="2:7">
      <c r="B865" s="375">
        <v>44645</v>
      </c>
      <c r="C865" s="352">
        <v>1953</v>
      </c>
      <c r="D865" s="355">
        <f t="shared" si="30"/>
        <v>-6.5618800549367166E-3</v>
      </c>
      <c r="E865" s="355">
        <v>-3.4350228200816707E-2</v>
      </c>
      <c r="F865">
        <v>855</v>
      </c>
      <c r="G865" s="355">
        <f t="shared" ca="1" si="29"/>
        <v>3.4357421842345678E-2</v>
      </c>
    </row>
    <row r="866" spans="2:7">
      <c r="B866" s="375">
        <v>44644</v>
      </c>
      <c r="C866" s="352">
        <v>1965.9</v>
      </c>
      <c r="D866" s="355">
        <f t="shared" si="30"/>
        <v>-6.3935710495058827E-3</v>
      </c>
      <c r="E866" s="355">
        <v>-3.4319880418535183E-2</v>
      </c>
      <c r="F866">
        <v>856</v>
      </c>
      <c r="G866" s="355">
        <f t="shared" ca="1" si="29"/>
        <v>-2.8707749713377636E-2</v>
      </c>
    </row>
    <row r="867" spans="2:7">
      <c r="B867" s="375">
        <v>44643</v>
      </c>
      <c r="C867" s="352">
        <v>1978.55</v>
      </c>
      <c r="D867" s="355">
        <f t="shared" si="30"/>
        <v>-7.4993729621269352E-3</v>
      </c>
      <c r="E867" s="355">
        <v>-3.4309492031090558E-2</v>
      </c>
      <c r="F867">
        <v>857</v>
      </c>
      <c r="G867" s="355">
        <f t="shared" ca="1" si="29"/>
        <v>-2.6944038660499797E-2</v>
      </c>
    </row>
    <row r="868" spans="2:7">
      <c r="B868" s="375">
        <v>44642</v>
      </c>
      <c r="C868" s="352">
        <v>1993.5</v>
      </c>
      <c r="D868" s="355">
        <f t="shared" si="30"/>
        <v>-2.8129875195007713E-2</v>
      </c>
      <c r="E868" s="355">
        <v>-3.4282018111254739E-2</v>
      </c>
      <c r="F868">
        <v>858</v>
      </c>
      <c r="G868" s="355">
        <f t="shared" ca="1" si="29"/>
        <v>2.4700809592580118E-2</v>
      </c>
    </row>
    <row r="869" spans="2:7">
      <c r="B869" s="375">
        <v>44641</v>
      </c>
      <c r="C869" s="352">
        <v>2051.1999999999998</v>
      </c>
      <c r="D869" s="355">
        <f t="shared" si="30"/>
        <v>-2.4190671011631675E-2</v>
      </c>
      <c r="E869" s="355">
        <v>-3.4188034188034323E-2</v>
      </c>
      <c r="F869">
        <v>859</v>
      </c>
      <c r="G869" s="355">
        <f t="shared" ca="1" si="29"/>
        <v>-1.5128521944168447E-2</v>
      </c>
    </row>
    <row r="870" spans="2:7">
      <c r="B870" s="375">
        <v>44637</v>
      </c>
      <c r="C870" s="352">
        <v>2102.0500000000002</v>
      </c>
      <c r="D870" s="355">
        <f t="shared" si="30"/>
        <v>1.4429457326931008E-2</v>
      </c>
      <c r="E870" s="355">
        <v>-3.4124077906915067E-2</v>
      </c>
      <c r="F870">
        <v>860</v>
      </c>
      <c r="G870" s="355">
        <f t="shared" ca="1" si="29"/>
        <v>-6.7392213477377103E-3</v>
      </c>
    </row>
    <row r="871" spans="2:7">
      <c r="B871" s="375">
        <v>44636</v>
      </c>
      <c r="C871" s="352">
        <v>2072.15</v>
      </c>
      <c r="D871" s="355">
        <f t="shared" si="30"/>
        <v>1.6656854086939479E-2</v>
      </c>
      <c r="E871" s="355">
        <v>-3.4104750304506666E-2</v>
      </c>
      <c r="F871">
        <v>861</v>
      </c>
      <c r="G871" s="355">
        <f t="shared" ca="1" si="29"/>
        <v>-1.2389313974014889E-2</v>
      </c>
    </row>
    <row r="872" spans="2:7">
      <c r="B872" s="375">
        <v>44635</v>
      </c>
      <c r="C872" s="352">
        <v>2038.2</v>
      </c>
      <c r="D872" s="355">
        <f t="shared" si="30"/>
        <v>-1.0246200165104713E-2</v>
      </c>
      <c r="E872" s="355">
        <v>-3.4095166729111899E-2</v>
      </c>
      <c r="F872">
        <v>862</v>
      </c>
      <c r="G872" s="355">
        <f t="shared" ca="1" si="29"/>
        <v>6.1432721962370554E-2</v>
      </c>
    </row>
    <row r="873" spans="2:7">
      <c r="B873" s="375">
        <v>44634</v>
      </c>
      <c r="C873" s="352">
        <v>2059.3000000000002</v>
      </c>
      <c r="D873" s="355">
        <f t="shared" si="30"/>
        <v>-1.6758976317799802E-2</v>
      </c>
      <c r="E873" s="355">
        <v>-3.4072022160664926E-2</v>
      </c>
      <c r="F873">
        <v>863</v>
      </c>
      <c r="G873" s="355">
        <f t="shared" ca="1" si="29"/>
        <v>1.175493779432886E-2</v>
      </c>
    </row>
    <row r="874" spans="2:7">
      <c r="B874" s="375">
        <v>44631</v>
      </c>
      <c r="C874" s="352">
        <v>2094.4</v>
      </c>
      <c r="D874" s="355">
        <f t="shared" si="30"/>
        <v>-3.5919027569636421E-3</v>
      </c>
      <c r="E874" s="355">
        <v>-3.4047436878347381E-2</v>
      </c>
      <c r="F874">
        <v>864</v>
      </c>
      <c r="G874" s="355">
        <f t="shared" ca="1" si="29"/>
        <v>-1.2636416822581091E-2</v>
      </c>
    </row>
    <row r="875" spans="2:7">
      <c r="B875" s="375">
        <v>44630</v>
      </c>
      <c r="C875" s="352">
        <v>2101.9499999999998</v>
      </c>
      <c r="D875" s="355">
        <f t="shared" si="30"/>
        <v>5.2079683667851102E-2</v>
      </c>
      <c r="E875" s="355">
        <v>-3.3996579157970663E-2</v>
      </c>
      <c r="F875">
        <v>865</v>
      </c>
      <c r="G875" s="355">
        <f t="shared" ca="1" si="29"/>
        <v>-4.7149311196412252E-3</v>
      </c>
    </row>
    <row r="876" spans="2:7">
      <c r="B876" s="375">
        <v>44629</v>
      </c>
      <c r="C876" s="352">
        <v>1997.9</v>
      </c>
      <c r="D876" s="355">
        <f t="shared" si="30"/>
        <v>2.5089789635710666E-2</v>
      </c>
      <c r="E876" s="355">
        <v>-3.3945865892394296E-2</v>
      </c>
      <c r="F876">
        <v>866</v>
      </c>
      <c r="G876" s="355">
        <f t="shared" ca="1" si="29"/>
        <v>-1.8209244170657859E-2</v>
      </c>
    </row>
    <row r="877" spans="2:7">
      <c r="B877" s="375">
        <v>44628</v>
      </c>
      <c r="C877" s="352">
        <v>1949</v>
      </c>
      <c r="D877" s="355">
        <f t="shared" si="30"/>
        <v>2.5978034414465157E-3</v>
      </c>
      <c r="E877" s="355">
        <v>-3.3929181373107187E-2</v>
      </c>
      <c r="F877">
        <v>867</v>
      </c>
      <c r="G877" s="355">
        <f t="shared" ca="1" si="29"/>
        <v>2.9474900150587954E-2</v>
      </c>
    </row>
    <row r="878" spans="2:7">
      <c r="B878" s="375">
        <v>44627</v>
      </c>
      <c r="C878" s="352">
        <v>1943.95</v>
      </c>
      <c r="D878" s="355">
        <f t="shared" si="30"/>
        <v>-3.7410250061896487E-2</v>
      </c>
      <c r="E878" s="355">
        <v>-3.3877797943133829E-2</v>
      </c>
      <c r="F878">
        <v>868</v>
      </c>
      <c r="G878" s="355">
        <f t="shared" ca="1" si="29"/>
        <v>-3.1131405610826677E-3</v>
      </c>
    </row>
    <row r="879" spans="2:7">
      <c r="B879" s="375">
        <v>44624</v>
      </c>
      <c r="C879" s="352">
        <v>2019.5</v>
      </c>
      <c r="D879" s="355">
        <f t="shared" si="30"/>
        <v>-3.4194165471066476E-2</v>
      </c>
      <c r="E879" s="355">
        <v>-3.3816771970132165E-2</v>
      </c>
      <c r="F879">
        <v>869</v>
      </c>
      <c r="G879" s="355">
        <f t="shared" ca="1" si="29"/>
        <v>-1.3582541528307568E-2</v>
      </c>
    </row>
    <row r="880" spans="2:7">
      <c r="B880" s="375">
        <v>44623</v>
      </c>
      <c r="C880" s="352">
        <v>2091</v>
      </c>
      <c r="D880" s="355">
        <f t="shared" si="30"/>
        <v>-2.7034572611790941E-2</v>
      </c>
      <c r="E880" s="355">
        <v>-3.3753709198813139E-2</v>
      </c>
      <c r="F880">
        <v>870</v>
      </c>
      <c r="G880" s="355">
        <f t="shared" ca="1" si="29"/>
        <v>-1.1174765737124927E-2</v>
      </c>
    </row>
    <row r="881" spans="2:7">
      <c r="B881" s="375">
        <v>44622</v>
      </c>
      <c r="C881" s="352">
        <v>2149.1</v>
      </c>
      <c r="D881" s="355">
        <f t="shared" si="30"/>
        <v>-1.0588831085124996E-2</v>
      </c>
      <c r="E881" s="355">
        <v>-3.3743016759776492E-2</v>
      </c>
      <c r="F881">
        <v>871</v>
      </c>
      <c r="G881" s="355">
        <f t="shared" ca="1" si="29"/>
        <v>1.2543144707862594E-2</v>
      </c>
    </row>
    <row r="882" spans="2:7">
      <c r="B882" s="375">
        <v>44620</v>
      </c>
      <c r="C882" s="352">
        <v>2172.1</v>
      </c>
      <c r="D882" s="355">
        <f t="shared" si="30"/>
        <v>6.4495324089007739E-4</v>
      </c>
      <c r="E882" s="355">
        <v>-3.3676333021515514E-2</v>
      </c>
      <c r="F882">
        <v>872</v>
      </c>
      <c r="G882" s="355">
        <f t="shared" ca="1" si="29"/>
        <v>-1.9492606907445805E-2</v>
      </c>
    </row>
    <row r="883" spans="2:7">
      <c r="B883" s="375">
        <v>44617</v>
      </c>
      <c r="C883" s="352">
        <v>2170.6999999999998</v>
      </c>
      <c r="D883" s="355">
        <f t="shared" si="30"/>
        <v>-3.2237266279832037E-4</v>
      </c>
      <c r="E883" s="355">
        <v>-3.3617563461727007E-2</v>
      </c>
      <c r="F883">
        <v>873</v>
      </c>
      <c r="G883" s="355">
        <f t="shared" ca="1" si="29"/>
        <v>1.2700712380451167E-2</v>
      </c>
    </row>
    <row r="884" spans="2:7">
      <c r="B884" s="375">
        <v>44616</v>
      </c>
      <c r="C884" s="352">
        <v>2171.4</v>
      </c>
      <c r="D884" s="355">
        <f t="shared" si="30"/>
        <v>-3.9373562201380288E-2</v>
      </c>
      <c r="E884" s="355">
        <v>-3.3554083885209626E-2</v>
      </c>
      <c r="F884">
        <v>874</v>
      </c>
      <c r="G884" s="355">
        <f t="shared" ca="1" si="29"/>
        <v>6.3211845869807848E-3</v>
      </c>
    </row>
    <row r="885" spans="2:7">
      <c r="B885" s="375">
        <v>44615</v>
      </c>
      <c r="C885" s="352">
        <v>2260.4</v>
      </c>
      <c r="D885" s="355">
        <f t="shared" si="30"/>
        <v>-4.2071411264564098E-3</v>
      </c>
      <c r="E885" s="355">
        <v>-3.3546325878594269E-2</v>
      </c>
      <c r="F885">
        <v>875</v>
      </c>
      <c r="G885" s="355">
        <f t="shared" ca="1" si="29"/>
        <v>-5.6633808793897858E-4</v>
      </c>
    </row>
    <row r="886" spans="2:7">
      <c r="B886" s="375">
        <v>44614</v>
      </c>
      <c r="C886" s="352">
        <v>2269.9499999999998</v>
      </c>
      <c r="D886" s="355">
        <f t="shared" si="30"/>
        <v>-1.0828830399163483E-2</v>
      </c>
      <c r="E886" s="355">
        <v>-3.353293413173649E-2</v>
      </c>
      <c r="F886">
        <v>876</v>
      </c>
      <c r="G886" s="355">
        <f t="shared" ca="1" si="29"/>
        <v>-1.8284914995106021E-2</v>
      </c>
    </row>
    <row r="887" spans="2:7">
      <c r="B887" s="375">
        <v>44613</v>
      </c>
      <c r="C887" s="352">
        <v>2294.8000000000002</v>
      </c>
      <c r="D887" s="355">
        <f t="shared" si="30"/>
        <v>-7.675509718708784E-3</v>
      </c>
      <c r="E887" s="355">
        <v>-3.3455140441777977E-2</v>
      </c>
      <c r="F887">
        <v>877</v>
      </c>
      <c r="G887" s="355">
        <f t="shared" ca="1" si="29"/>
        <v>-2.9679455440564526E-2</v>
      </c>
    </row>
    <row r="888" spans="2:7">
      <c r="B888" s="375">
        <v>44610</v>
      </c>
      <c r="C888" s="352">
        <v>2312.5500000000002</v>
      </c>
      <c r="D888" s="355">
        <f t="shared" si="30"/>
        <v>2.1668002860176375E-3</v>
      </c>
      <c r="E888" s="355">
        <v>-3.3392263137081414E-2</v>
      </c>
      <c r="F888">
        <v>878</v>
      </c>
      <c r="G888" s="355">
        <f t="shared" ca="1" si="29"/>
        <v>-1.2485058116462129E-3</v>
      </c>
    </row>
    <row r="889" spans="2:7">
      <c r="B889" s="375">
        <v>44609</v>
      </c>
      <c r="C889" s="352">
        <v>2307.5500000000002</v>
      </c>
      <c r="D889" s="355">
        <f t="shared" si="30"/>
        <v>9.2062103651870467E-3</v>
      </c>
      <c r="E889" s="355">
        <v>-3.3384740996099123E-2</v>
      </c>
      <c r="F889">
        <v>879</v>
      </c>
      <c r="G889" s="355">
        <f t="shared" ca="1" si="29"/>
        <v>-1.1291175636524254E-2</v>
      </c>
    </row>
    <row r="890" spans="2:7">
      <c r="B890" s="375">
        <v>44608</v>
      </c>
      <c r="C890" s="352">
        <v>2286.5</v>
      </c>
      <c r="D890" s="355">
        <f t="shared" si="30"/>
        <v>-1.5719837561678134E-3</v>
      </c>
      <c r="E890" s="355">
        <v>-3.3305853256389052E-2</v>
      </c>
      <c r="F890">
        <v>880</v>
      </c>
      <c r="G890" s="355">
        <f t="shared" ca="1" si="29"/>
        <v>5.279769250244982E-3</v>
      </c>
    </row>
    <row r="891" spans="2:7">
      <c r="B891" s="375">
        <v>44607</v>
      </c>
      <c r="C891" s="352">
        <v>2290.1</v>
      </c>
      <c r="D891" s="355">
        <f t="shared" si="30"/>
        <v>2.7618855309506057E-2</v>
      </c>
      <c r="E891" s="355">
        <v>-3.3249829196082867E-2</v>
      </c>
      <c r="F891">
        <v>881</v>
      </c>
      <c r="G891" s="355">
        <f t="shared" ca="1" si="29"/>
        <v>-2.5277004287678262E-2</v>
      </c>
    </row>
    <row r="892" spans="2:7">
      <c r="B892" s="375">
        <v>44606</v>
      </c>
      <c r="C892" s="352">
        <v>2228.5500000000002</v>
      </c>
      <c r="D892" s="355">
        <f t="shared" si="30"/>
        <v>-1.3042515500442789E-2</v>
      </c>
      <c r="E892" s="355">
        <v>-3.3213813927156111E-2</v>
      </c>
      <c r="F892">
        <v>882</v>
      </c>
      <c r="G892" s="355">
        <f t="shared" ca="1" si="29"/>
        <v>-1.4721665919992133E-2</v>
      </c>
    </row>
    <row r="893" spans="2:7">
      <c r="B893" s="375">
        <v>44603</v>
      </c>
      <c r="C893" s="352">
        <v>2258</v>
      </c>
      <c r="D893" s="355">
        <f t="shared" si="30"/>
        <v>-1.1015482994985039E-2</v>
      </c>
      <c r="E893" s="355">
        <v>-3.3176126199381997E-2</v>
      </c>
      <c r="F893">
        <v>883</v>
      </c>
      <c r="G893" s="355">
        <f t="shared" ca="1" si="29"/>
        <v>-2.3953340658583299E-3</v>
      </c>
    </row>
    <row r="894" spans="2:7">
      <c r="B894" s="375">
        <v>44602</v>
      </c>
      <c r="C894" s="352">
        <v>2283.15</v>
      </c>
      <c r="D894" s="355">
        <f t="shared" si="30"/>
        <v>2.4147696090268478E-3</v>
      </c>
      <c r="E894" s="355">
        <v>-3.313553243220578E-2</v>
      </c>
      <c r="F894">
        <v>884</v>
      </c>
      <c r="G894" s="355">
        <f t="shared" ca="1" si="29"/>
        <v>-8.717857803383286E-5</v>
      </c>
    </row>
    <row r="895" spans="2:7">
      <c r="B895" s="375">
        <v>44601</v>
      </c>
      <c r="C895" s="352">
        <v>2277.65</v>
      </c>
      <c r="D895" s="355">
        <f t="shared" si="30"/>
        <v>5.8736502749134108E-3</v>
      </c>
      <c r="E895" s="355">
        <v>-3.3134087922336623E-2</v>
      </c>
      <c r="F895">
        <v>885</v>
      </c>
      <c r="G895" s="355">
        <f t="shared" ca="1" si="29"/>
        <v>-1.7908500538044988E-2</v>
      </c>
    </row>
    <row r="896" spans="2:7">
      <c r="B896" s="375">
        <v>44600</v>
      </c>
      <c r="C896" s="352">
        <v>2264.35</v>
      </c>
      <c r="D896" s="355">
        <f t="shared" si="30"/>
        <v>2.9899007795889439E-3</v>
      </c>
      <c r="E896" s="355">
        <v>-3.3127622809182876E-2</v>
      </c>
      <c r="F896">
        <v>886</v>
      </c>
      <c r="G896" s="355">
        <f t="shared" ca="1" si="29"/>
        <v>5.3269155301352835E-3</v>
      </c>
    </row>
    <row r="897" spans="2:7">
      <c r="B897" s="375">
        <v>44599</v>
      </c>
      <c r="C897" s="352">
        <v>2257.6</v>
      </c>
      <c r="D897" s="355">
        <f t="shared" si="30"/>
        <v>-2.1243388537240962E-2</v>
      </c>
      <c r="E897" s="355">
        <v>-3.3000767459708452E-2</v>
      </c>
      <c r="F897">
        <v>887</v>
      </c>
      <c r="G897" s="355">
        <f t="shared" ca="1" si="29"/>
        <v>-2.0345826027335145E-2</v>
      </c>
    </row>
    <row r="898" spans="2:7">
      <c r="B898" s="375">
        <v>44596</v>
      </c>
      <c r="C898" s="352">
        <v>2306.6</v>
      </c>
      <c r="D898" s="355">
        <f t="shared" si="30"/>
        <v>3.6768705262928084E-3</v>
      </c>
      <c r="E898" s="355">
        <v>-3.2962328767123239E-2</v>
      </c>
      <c r="F898">
        <v>888</v>
      </c>
      <c r="G898" s="355">
        <f t="shared" ca="1" si="29"/>
        <v>1.0879828626266807E-2</v>
      </c>
    </row>
    <row r="899" spans="2:7">
      <c r="B899" s="375">
        <v>44595</v>
      </c>
      <c r="C899" s="352">
        <v>2298.15</v>
      </c>
      <c r="D899" s="355">
        <f t="shared" si="30"/>
        <v>-1.2779758580695046E-2</v>
      </c>
      <c r="E899" s="355">
        <v>-3.2911392405063217E-2</v>
      </c>
      <c r="F899">
        <v>889</v>
      </c>
      <c r="G899" s="355">
        <f t="shared" ca="1" si="29"/>
        <v>-1.6491994676838807E-2</v>
      </c>
    </row>
    <row r="900" spans="2:7">
      <c r="B900" s="375">
        <v>44594</v>
      </c>
      <c r="C900" s="352">
        <v>2327.9</v>
      </c>
      <c r="D900" s="355">
        <f t="shared" si="30"/>
        <v>9.650207099950122E-3</v>
      </c>
      <c r="E900" s="355">
        <v>-3.2908163265306045E-2</v>
      </c>
      <c r="F900">
        <v>890</v>
      </c>
      <c r="G900" s="355">
        <f t="shared" ca="1" si="29"/>
        <v>3.2533079156743937E-2</v>
      </c>
    </row>
    <row r="901" spans="2:7">
      <c r="B901" s="375">
        <v>44593</v>
      </c>
      <c r="C901" s="352">
        <v>2305.65</v>
      </c>
      <c r="D901" s="355">
        <f t="shared" si="30"/>
        <v>1.4029686641011585E-2</v>
      </c>
      <c r="E901" s="355">
        <v>-3.290640394088673E-2</v>
      </c>
      <c r="F901">
        <v>891</v>
      </c>
      <c r="G901" s="355">
        <f t="shared" ca="1" si="29"/>
        <v>-2.6784304584613707E-2</v>
      </c>
    </row>
    <row r="902" spans="2:7">
      <c r="B902" s="375">
        <v>44592</v>
      </c>
      <c r="C902" s="352">
        <v>2273.75</v>
      </c>
      <c r="D902" s="355">
        <f t="shared" si="30"/>
        <v>-4.2915635742594559E-3</v>
      </c>
      <c r="E902" s="355">
        <v>-3.2883731444503024E-2</v>
      </c>
      <c r="F902">
        <v>892</v>
      </c>
      <c r="G902" s="355">
        <f t="shared" ca="1" si="29"/>
        <v>9.1344880322249272E-3</v>
      </c>
    </row>
    <row r="903" spans="2:7">
      <c r="B903" s="375">
        <v>44589</v>
      </c>
      <c r="C903" s="352">
        <v>2283.5500000000002</v>
      </c>
      <c r="D903" s="355">
        <f t="shared" si="30"/>
        <v>-5.1408281961355471E-3</v>
      </c>
      <c r="E903" s="355">
        <v>-3.2873806998939492E-2</v>
      </c>
      <c r="F903">
        <v>893</v>
      </c>
      <c r="G903" s="355">
        <f t="shared" ref="G903:G966" ca="1" si="31">_xlfn.NORM.INV(RAND(),$M$13,$M$14)</f>
        <v>-3.304473351329943E-2</v>
      </c>
    </row>
    <row r="904" spans="2:7">
      <c r="B904" s="375">
        <v>44588</v>
      </c>
      <c r="C904" s="352">
        <v>2295.35</v>
      </c>
      <c r="D904" s="355">
        <f t="shared" ref="D904:D967" si="32">(C904-C905)/C905</f>
        <v>-1.3707165109034306E-2</v>
      </c>
      <c r="E904" s="355">
        <v>-3.2869679546711467E-2</v>
      </c>
      <c r="F904">
        <v>894</v>
      </c>
      <c r="G904" s="355">
        <f t="shared" ca="1" si="31"/>
        <v>2.9549462999846048E-3</v>
      </c>
    </row>
    <row r="905" spans="2:7">
      <c r="B905" s="375">
        <v>44586</v>
      </c>
      <c r="C905" s="352">
        <v>2327.25</v>
      </c>
      <c r="D905" s="355">
        <f t="shared" si="32"/>
        <v>1.8668475881992511E-2</v>
      </c>
      <c r="E905" s="355">
        <v>-3.2851164227733577E-2</v>
      </c>
      <c r="F905">
        <v>895</v>
      </c>
      <c r="G905" s="355">
        <f t="shared" ca="1" si="31"/>
        <v>-1.4041326572469984E-2</v>
      </c>
    </row>
    <row r="906" spans="2:7">
      <c r="B906" s="375">
        <v>44585</v>
      </c>
      <c r="C906" s="352">
        <v>2284.6</v>
      </c>
      <c r="D906" s="355">
        <f t="shared" si="32"/>
        <v>-1.7545368538746099E-2</v>
      </c>
      <c r="E906" s="355">
        <v>-3.2819247378161588E-2</v>
      </c>
      <c r="F906">
        <v>896</v>
      </c>
      <c r="G906" s="355">
        <f t="shared" ca="1" si="31"/>
        <v>3.5036155781471671E-4</v>
      </c>
    </row>
    <row r="907" spans="2:7">
      <c r="B907" s="375">
        <v>44582</v>
      </c>
      <c r="C907" s="352">
        <v>2325.4</v>
      </c>
      <c r="D907" s="355">
        <f t="shared" si="32"/>
        <v>2.8119197099655099E-2</v>
      </c>
      <c r="E907" s="355">
        <v>-3.2791624821205692E-2</v>
      </c>
      <c r="F907">
        <v>897</v>
      </c>
      <c r="G907" s="355">
        <f t="shared" ca="1" si="31"/>
        <v>-1.7705734433600261E-2</v>
      </c>
    </row>
    <row r="908" spans="2:7">
      <c r="B908" s="375">
        <v>44581</v>
      </c>
      <c r="C908" s="352">
        <v>2261.8000000000002</v>
      </c>
      <c r="D908" s="355">
        <f t="shared" si="32"/>
        <v>-2.082341226892935E-2</v>
      </c>
      <c r="E908" s="355">
        <v>-3.2716315109771944E-2</v>
      </c>
      <c r="F908">
        <v>898</v>
      </c>
      <c r="G908" s="355">
        <f t="shared" ca="1" si="31"/>
        <v>-3.2564981003998912E-2</v>
      </c>
    </row>
    <row r="909" spans="2:7">
      <c r="B909" s="375">
        <v>44580</v>
      </c>
      <c r="C909" s="352">
        <v>2309.9</v>
      </c>
      <c r="D909" s="355">
        <f t="shared" si="32"/>
        <v>-2.5152985861996165E-2</v>
      </c>
      <c r="E909" s="355">
        <v>-3.2699920823436229E-2</v>
      </c>
      <c r="F909">
        <v>899</v>
      </c>
      <c r="G909" s="355">
        <f t="shared" ca="1" si="31"/>
        <v>1.9522699618616753E-2</v>
      </c>
    </row>
    <row r="910" spans="2:7">
      <c r="B910" s="375">
        <v>44579</v>
      </c>
      <c r="C910" s="352">
        <v>2369.5</v>
      </c>
      <c r="D910" s="355">
        <f t="shared" si="32"/>
        <v>-8.3907011780461511E-3</v>
      </c>
      <c r="E910" s="355">
        <v>-3.2677195985373088E-2</v>
      </c>
      <c r="F910">
        <v>900</v>
      </c>
      <c r="G910" s="355">
        <f t="shared" ca="1" si="31"/>
        <v>1.2071929540756346E-3</v>
      </c>
    </row>
    <row r="911" spans="2:7">
      <c r="B911" s="375">
        <v>44578</v>
      </c>
      <c r="C911" s="352">
        <v>2389.5500000000002</v>
      </c>
      <c r="D911" s="355">
        <f t="shared" si="32"/>
        <v>1.0936244024199503E-2</v>
      </c>
      <c r="E911" s="355">
        <v>-3.2602886157135191E-2</v>
      </c>
      <c r="F911">
        <v>901</v>
      </c>
      <c r="G911" s="355">
        <f t="shared" ca="1" si="31"/>
        <v>-1.2373519800590814E-3</v>
      </c>
    </row>
    <row r="912" spans="2:7">
      <c r="B912" s="375">
        <v>44575</v>
      </c>
      <c r="C912" s="352">
        <v>2363.6999999999998</v>
      </c>
      <c r="D912" s="355">
        <f t="shared" si="32"/>
        <v>-2.0917902410736478E-2</v>
      </c>
      <c r="E912" s="355">
        <v>-3.259783193664946E-2</v>
      </c>
      <c r="F912">
        <v>902</v>
      </c>
      <c r="G912" s="355">
        <f t="shared" ca="1" si="31"/>
        <v>-2.6907659182865687E-4</v>
      </c>
    </row>
    <row r="913" spans="2:7">
      <c r="B913" s="375">
        <v>44574</v>
      </c>
      <c r="C913" s="352">
        <v>2414.1999999999998</v>
      </c>
      <c r="D913" s="355">
        <f t="shared" si="32"/>
        <v>4.3511592731480727E-4</v>
      </c>
      <c r="E913" s="355">
        <v>-3.2539921663151505E-2</v>
      </c>
      <c r="F913">
        <v>903</v>
      </c>
      <c r="G913" s="355">
        <f t="shared" ca="1" si="31"/>
        <v>2.4966926818184246E-2</v>
      </c>
    </row>
    <row r="914" spans="2:7">
      <c r="B914" s="375">
        <v>44573</v>
      </c>
      <c r="C914" s="352">
        <v>2413.15</v>
      </c>
      <c r="D914" s="355">
        <f t="shared" si="32"/>
        <v>3.9523225095167763E-3</v>
      </c>
      <c r="E914" s="355">
        <v>-3.2535440390425253E-2</v>
      </c>
      <c r="F914">
        <v>904</v>
      </c>
      <c r="G914" s="355">
        <f t="shared" ca="1" si="31"/>
        <v>-4.7473275467217524E-2</v>
      </c>
    </row>
    <row r="915" spans="2:7">
      <c r="B915" s="375">
        <v>44572</v>
      </c>
      <c r="C915" s="352">
        <v>2403.65</v>
      </c>
      <c r="D915" s="355">
        <f t="shared" si="32"/>
        <v>-1.4125173968135647E-3</v>
      </c>
      <c r="E915" s="355">
        <v>-3.2480187085877618E-2</v>
      </c>
      <c r="F915">
        <v>905</v>
      </c>
      <c r="G915" s="355">
        <f t="shared" ca="1" si="31"/>
        <v>3.4452171616266101E-3</v>
      </c>
    </row>
    <row r="916" spans="2:7">
      <c r="B916" s="375">
        <v>44571</v>
      </c>
      <c r="C916" s="352">
        <v>2407.0500000000002</v>
      </c>
      <c r="D916" s="355">
        <f t="shared" si="32"/>
        <v>-3.7663224551455449E-3</v>
      </c>
      <c r="E916" s="355">
        <v>-3.2466918714555787E-2</v>
      </c>
      <c r="F916">
        <v>906</v>
      </c>
      <c r="G916" s="355">
        <f t="shared" ca="1" si="31"/>
        <v>1.0255505827268339E-2</v>
      </c>
    </row>
    <row r="917" spans="2:7">
      <c r="B917" s="375">
        <v>44568</v>
      </c>
      <c r="C917" s="352">
        <v>2416.15</v>
      </c>
      <c r="D917" s="355">
        <f t="shared" si="32"/>
        <v>1.0349586016559336E-2</v>
      </c>
      <c r="E917" s="355">
        <v>-3.244592346089855E-2</v>
      </c>
      <c r="F917">
        <v>907</v>
      </c>
      <c r="G917" s="355">
        <f t="shared" ca="1" si="31"/>
        <v>1.6088799455622757E-3</v>
      </c>
    </row>
    <row r="918" spans="2:7">
      <c r="B918" s="375">
        <v>44567</v>
      </c>
      <c r="C918" s="352">
        <v>2391.4</v>
      </c>
      <c r="D918" s="355">
        <f t="shared" si="32"/>
        <v>-1.0100173855451648E-2</v>
      </c>
      <c r="E918" s="355">
        <v>-3.237883233835883E-2</v>
      </c>
      <c r="F918">
        <v>908</v>
      </c>
      <c r="G918" s="355">
        <f t="shared" ca="1" si="31"/>
        <v>2.6280666099247601E-2</v>
      </c>
    </row>
    <row r="919" spans="2:7">
      <c r="B919" s="375">
        <v>44566</v>
      </c>
      <c r="C919" s="352">
        <v>2415.8000000000002</v>
      </c>
      <c r="D919" s="355">
        <f t="shared" si="32"/>
        <v>6.0593440916190244E-3</v>
      </c>
      <c r="E919" s="355">
        <v>-3.235908141962416E-2</v>
      </c>
      <c r="F919">
        <v>909</v>
      </c>
      <c r="G919" s="355">
        <f t="shared" ca="1" si="31"/>
        <v>2.6170825336847446E-3</v>
      </c>
    </row>
    <row r="920" spans="2:7">
      <c r="B920" s="375">
        <v>44565</v>
      </c>
      <c r="C920" s="352">
        <v>2401.25</v>
      </c>
      <c r="D920" s="355">
        <f t="shared" si="32"/>
        <v>1.6918646508279258E-2</v>
      </c>
      <c r="E920" s="355">
        <v>-3.2357078910346608E-2</v>
      </c>
      <c r="F920">
        <v>910</v>
      </c>
      <c r="G920" s="355">
        <f t="shared" ca="1" si="31"/>
        <v>-2.0921628822980747E-3</v>
      </c>
    </row>
    <row r="921" spans="2:7">
      <c r="B921" s="375">
        <v>44564</v>
      </c>
      <c r="C921" s="352">
        <v>2361.3000000000002</v>
      </c>
      <c r="D921" s="355">
        <f t="shared" si="32"/>
        <v>4.8725716585814075E-4</v>
      </c>
      <c r="E921" s="355">
        <v>-3.2258064516129108E-2</v>
      </c>
      <c r="F921">
        <v>911</v>
      </c>
      <c r="G921" s="355">
        <f t="shared" ca="1" si="31"/>
        <v>-9.6781261104451205E-4</v>
      </c>
    </row>
    <row r="922" spans="2:7">
      <c r="B922" s="375">
        <v>44561</v>
      </c>
      <c r="C922" s="352">
        <v>2360.15</v>
      </c>
      <c r="D922" s="355">
        <f t="shared" si="32"/>
        <v>1.4856381148950886E-2</v>
      </c>
      <c r="E922" s="355">
        <v>-3.2258064516129094E-2</v>
      </c>
      <c r="F922">
        <v>912</v>
      </c>
      <c r="G922" s="355">
        <f t="shared" ca="1" si="31"/>
        <v>3.3592774139279066E-2</v>
      </c>
    </row>
    <row r="923" spans="2:7">
      <c r="B923" s="375">
        <v>44560</v>
      </c>
      <c r="C923" s="352">
        <v>2325.6</v>
      </c>
      <c r="D923" s="355">
        <f t="shared" si="32"/>
        <v>8.1279667078483653E-3</v>
      </c>
      <c r="E923" s="355">
        <v>-3.2125890736341992E-2</v>
      </c>
      <c r="F923">
        <v>913</v>
      </c>
      <c r="G923" s="355">
        <f t="shared" ca="1" si="31"/>
        <v>1.1911364110577201E-2</v>
      </c>
    </row>
    <row r="924" spans="2:7">
      <c r="B924" s="375">
        <v>44559</v>
      </c>
      <c r="C924" s="352">
        <v>2306.85</v>
      </c>
      <c r="D924" s="355">
        <f t="shared" si="32"/>
        <v>-9.7440561257632844E-4</v>
      </c>
      <c r="E924" s="355">
        <v>-3.2085907429569543E-2</v>
      </c>
      <c r="F924">
        <v>914</v>
      </c>
      <c r="G924" s="355">
        <f t="shared" ca="1" si="31"/>
        <v>-7.7142490153437717E-3</v>
      </c>
    </row>
    <row r="925" spans="2:7">
      <c r="B925" s="375">
        <v>44558</v>
      </c>
      <c r="C925" s="352">
        <v>2309.1</v>
      </c>
      <c r="D925" s="355">
        <f t="shared" si="32"/>
        <v>3.3457895194228806E-3</v>
      </c>
      <c r="E925" s="355">
        <v>-3.2083333333333366E-2</v>
      </c>
      <c r="F925">
        <v>915</v>
      </c>
      <c r="G925" s="355">
        <f t="shared" ca="1" si="31"/>
        <v>2.4488449634204625E-2</v>
      </c>
    </row>
    <row r="926" spans="2:7">
      <c r="B926" s="375">
        <v>44557</v>
      </c>
      <c r="C926" s="352">
        <v>2301.4</v>
      </c>
      <c r="D926" s="355">
        <f t="shared" si="32"/>
        <v>1.9373517055226597E-3</v>
      </c>
      <c r="E926" s="355">
        <v>-3.201363894677018E-2</v>
      </c>
      <c r="F926">
        <v>916</v>
      </c>
      <c r="G926" s="355">
        <f t="shared" ca="1" si="31"/>
        <v>1.0583253819561458E-2</v>
      </c>
    </row>
    <row r="927" spans="2:7">
      <c r="B927" s="375">
        <v>44554</v>
      </c>
      <c r="C927" s="352">
        <v>2296.9499999999998</v>
      </c>
      <c r="D927" s="355">
        <f t="shared" si="32"/>
        <v>-1.6082411492405505E-3</v>
      </c>
      <c r="E927" s="355">
        <v>-3.1888390632785139E-2</v>
      </c>
      <c r="F927">
        <v>917</v>
      </c>
      <c r="G927" s="355">
        <f t="shared" ca="1" si="31"/>
        <v>-2.1735672079193713E-4</v>
      </c>
    </row>
    <row r="928" spans="2:7">
      <c r="B928" s="375">
        <v>44553</v>
      </c>
      <c r="C928" s="352">
        <v>2300.65</v>
      </c>
      <c r="D928" s="355">
        <f t="shared" si="32"/>
        <v>1.0098127455930455E-2</v>
      </c>
      <c r="E928" s="355">
        <v>-3.1867119580862531E-2</v>
      </c>
      <c r="F928">
        <v>918</v>
      </c>
      <c r="G928" s="355">
        <f t="shared" ca="1" si="31"/>
        <v>2.2987929098913638E-2</v>
      </c>
    </row>
    <row r="929" spans="2:7">
      <c r="B929" s="375">
        <v>44552</v>
      </c>
      <c r="C929" s="352">
        <v>2277.65</v>
      </c>
      <c r="D929" s="355">
        <f t="shared" si="32"/>
        <v>2.1118859581583395E-3</v>
      </c>
      <c r="E929" s="355">
        <v>-3.1853861607605199E-2</v>
      </c>
      <c r="F929">
        <v>919</v>
      </c>
      <c r="G929" s="355">
        <f t="shared" ca="1" si="31"/>
        <v>8.2927079421904505E-3</v>
      </c>
    </row>
    <row r="930" spans="2:7">
      <c r="B930" s="375">
        <v>44551</v>
      </c>
      <c r="C930" s="352">
        <v>2272.85</v>
      </c>
      <c r="D930" s="355">
        <f t="shared" si="32"/>
        <v>1.6526376096249616E-3</v>
      </c>
      <c r="E930" s="355">
        <v>-3.1836622430035037E-2</v>
      </c>
      <c r="F930">
        <v>920</v>
      </c>
      <c r="G930" s="355">
        <f t="shared" ca="1" si="31"/>
        <v>-6.7501606955836114E-3</v>
      </c>
    </row>
    <row r="931" spans="2:7">
      <c r="B931" s="375">
        <v>44550</v>
      </c>
      <c r="C931" s="352">
        <v>2269.1</v>
      </c>
      <c r="D931" s="355">
        <f t="shared" si="32"/>
        <v>1.7419571796883717E-2</v>
      </c>
      <c r="E931" s="355">
        <v>-3.1781557743957002E-2</v>
      </c>
      <c r="F931">
        <v>921</v>
      </c>
      <c r="G931" s="355">
        <f t="shared" ca="1" si="31"/>
        <v>1.7695115742095095E-2</v>
      </c>
    </row>
    <row r="932" spans="2:7">
      <c r="B932" s="375">
        <v>44547</v>
      </c>
      <c r="C932" s="352">
        <v>2230.25</v>
      </c>
      <c r="D932" s="355">
        <f t="shared" si="32"/>
        <v>-3.431478675037887E-2</v>
      </c>
      <c r="E932" s="355">
        <v>-3.1749049429657825E-2</v>
      </c>
      <c r="F932">
        <v>922</v>
      </c>
      <c r="G932" s="355">
        <f t="shared" ca="1" si="31"/>
        <v>-3.4448954391735842E-2</v>
      </c>
    </row>
    <row r="933" spans="2:7">
      <c r="B933" s="375">
        <v>44546</v>
      </c>
      <c r="C933" s="352">
        <v>2309.5</v>
      </c>
      <c r="D933" s="355">
        <f t="shared" si="32"/>
        <v>-4.9333247161721791E-3</v>
      </c>
      <c r="E933" s="355">
        <v>-3.1700288184438111E-2</v>
      </c>
      <c r="F933">
        <v>923</v>
      </c>
      <c r="G933" s="355">
        <f t="shared" ca="1" si="31"/>
        <v>-4.8101505106627838E-4</v>
      </c>
    </row>
    <row r="934" spans="2:7">
      <c r="B934" s="375">
        <v>44545</v>
      </c>
      <c r="C934" s="352">
        <v>2320.9499999999998</v>
      </c>
      <c r="D934" s="355">
        <f t="shared" si="32"/>
        <v>1.1430789802871224E-3</v>
      </c>
      <c r="E934" s="355">
        <v>-3.1542056074766227E-2</v>
      </c>
      <c r="F934">
        <v>924</v>
      </c>
      <c r="G934" s="355">
        <f t="shared" ca="1" si="31"/>
        <v>8.4213055671854622E-4</v>
      </c>
    </row>
    <row r="935" spans="2:7">
      <c r="B935" s="375">
        <v>44544</v>
      </c>
      <c r="C935" s="352">
        <v>2318.3000000000002</v>
      </c>
      <c r="D935" s="355">
        <f t="shared" si="32"/>
        <v>6.0537678738040116E-3</v>
      </c>
      <c r="E935" s="355">
        <v>-3.1496062992126109E-2</v>
      </c>
      <c r="F935">
        <v>925</v>
      </c>
      <c r="G935" s="355">
        <f t="shared" ca="1" si="31"/>
        <v>-1.1396547626778952E-2</v>
      </c>
    </row>
    <row r="936" spans="2:7">
      <c r="B936" s="375">
        <v>44543</v>
      </c>
      <c r="C936" s="352">
        <v>2304.35</v>
      </c>
      <c r="D936" s="355">
        <f t="shared" si="32"/>
        <v>-1.2195644718792984E-2</v>
      </c>
      <c r="E936" s="355">
        <v>-3.149425287356316E-2</v>
      </c>
      <c r="F936">
        <v>926</v>
      </c>
      <c r="G936" s="355">
        <f t="shared" ca="1" si="31"/>
        <v>1.7568558500295674E-2</v>
      </c>
    </row>
    <row r="937" spans="2:7">
      <c r="B937" s="375">
        <v>44540</v>
      </c>
      <c r="C937" s="352">
        <v>2332.8000000000002</v>
      </c>
      <c r="D937" s="355">
        <f t="shared" si="32"/>
        <v>-2.970402820814112E-3</v>
      </c>
      <c r="E937" s="355">
        <v>-3.1403432015944734E-2</v>
      </c>
      <c r="F937">
        <v>927</v>
      </c>
      <c r="G937" s="355">
        <f t="shared" ca="1" si="31"/>
        <v>-9.7407340835044091E-3</v>
      </c>
    </row>
    <row r="938" spans="2:7">
      <c r="B938" s="375">
        <v>44539</v>
      </c>
      <c r="C938" s="352">
        <v>2339.75</v>
      </c>
      <c r="D938" s="355">
        <f t="shared" si="32"/>
        <v>-3.6315474664612028E-4</v>
      </c>
      <c r="E938" s="355">
        <v>-3.1377245508982035E-2</v>
      </c>
      <c r="F938">
        <v>928</v>
      </c>
      <c r="G938" s="355">
        <f t="shared" ca="1" si="31"/>
        <v>-1.4898477556975563E-2</v>
      </c>
    </row>
    <row r="939" spans="2:7">
      <c r="B939" s="375">
        <v>44538</v>
      </c>
      <c r="C939" s="352">
        <v>2340.6</v>
      </c>
      <c r="D939" s="355">
        <f t="shared" si="32"/>
        <v>8.1840110268780152E-3</v>
      </c>
      <c r="E939" s="355">
        <v>-3.1352718078381782E-2</v>
      </c>
      <c r="F939">
        <v>929</v>
      </c>
      <c r="G939" s="355">
        <f t="shared" ca="1" si="31"/>
        <v>-1.8215640960557743E-2</v>
      </c>
    </row>
    <row r="940" spans="2:7">
      <c r="B940" s="375">
        <v>44537</v>
      </c>
      <c r="C940" s="352">
        <v>2321.6</v>
      </c>
      <c r="D940" s="355">
        <f t="shared" si="32"/>
        <v>6.5467158031649294E-3</v>
      </c>
      <c r="E940" s="355">
        <v>-3.134920634920637E-2</v>
      </c>
      <c r="F940">
        <v>930</v>
      </c>
      <c r="G940" s="355">
        <f t="shared" ca="1" si="31"/>
        <v>1.016683034563589E-2</v>
      </c>
    </row>
    <row r="941" spans="2:7">
      <c r="B941" s="375">
        <v>44536</v>
      </c>
      <c r="C941" s="352">
        <v>2306.5</v>
      </c>
      <c r="D941" s="355">
        <f t="shared" si="32"/>
        <v>-1.5851342990634305E-2</v>
      </c>
      <c r="E941" s="355">
        <v>-3.1286005494992476E-2</v>
      </c>
      <c r="F941">
        <v>931</v>
      </c>
      <c r="G941" s="355">
        <f t="shared" ca="1" si="31"/>
        <v>9.9980219763995334E-3</v>
      </c>
    </row>
    <row r="942" spans="2:7">
      <c r="B942" s="375">
        <v>44533</v>
      </c>
      <c r="C942" s="352">
        <v>2343.65</v>
      </c>
      <c r="D942" s="355">
        <f t="shared" si="32"/>
        <v>-1.6636596316032429E-2</v>
      </c>
      <c r="E942" s="355">
        <v>-3.1284237852322719E-2</v>
      </c>
      <c r="F942">
        <v>932</v>
      </c>
      <c r="G942" s="355">
        <f t="shared" ca="1" si="31"/>
        <v>-2.3809695671359345E-2</v>
      </c>
    </row>
    <row r="943" spans="2:7">
      <c r="B943" s="375">
        <v>44532</v>
      </c>
      <c r="C943" s="352">
        <v>2383.3000000000002</v>
      </c>
      <c r="D943" s="355">
        <f t="shared" si="32"/>
        <v>1.6397637375525204E-2</v>
      </c>
      <c r="E943" s="355">
        <v>-3.1210641845290196E-2</v>
      </c>
      <c r="F943">
        <v>933</v>
      </c>
      <c r="G943" s="355">
        <f t="shared" ca="1" si="31"/>
        <v>6.0292670485323245E-3</v>
      </c>
    </row>
    <row r="944" spans="2:7">
      <c r="B944" s="375">
        <v>44531</v>
      </c>
      <c r="C944" s="352">
        <v>2344.85</v>
      </c>
      <c r="D944" s="355">
        <f t="shared" si="32"/>
        <v>1.1779681128778117E-2</v>
      </c>
      <c r="E944" s="355">
        <v>-3.120629370629377E-2</v>
      </c>
      <c r="F944">
        <v>934</v>
      </c>
      <c r="G944" s="355">
        <f t="shared" ca="1" si="31"/>
        <v>-2.0256345617833328E-2</v>
      </c>
    </row>
    <row r="945" spans="2:7">
      <c r="B945" s="375">
        <v>44530</v>
      </c>
      <c r="C945" s="352">
        <v>2317.5500000000002</v>
      </c>
      <c r="D945" s="355">
        <f t="shared" si="32"/>
        <v>-5.087146904782308E-3</v>
      </c>
      <c r="E945" s="355">
        <v>-3.1106930072122795E-2</v>
      </c>
      <c r="F945">
        <v>935</v>
      </c>
      <c r="G945" s="355">
        <f t="shared" ca="1" si="31"/>
        <v>-2.6407505536712901E-3</v>
      </c>
    </row>
    <row r="946" spans="2:7">
      <c r="B946" s="375">
        <v>44529</v>
      </c>
      <c r="C946" s="352">
        <v>2329.4</v>
      </c>
      <c r="D946" s="355">
        <f t="shared" si="32"/>
        <v>-2.4410089503660738E-3</v>
      </c>
      <c r="E946" s="355">
        <v>-3.1103350431081464E-2</v>
      </c>
      <c r="F946">
        <v>936</v>
      </c>
      <c r="G946" s="355">
        <f t="shared" ca="1" si="31"/>
        <v>-2.1913784703121039E-2</v>
      </c>
    </row>
    <row r="947" spans="2:7">
      <c r="B947" s="375">
        <v>44526</v>
      </c>
      <c r="C947" s="352">
        <v>2335.1</v>
      </c>
      <c r="D947" s="355">
        <f t="shared" si="32"/>
        <v>-5.9385709116452487E-3</v>
      </c>
      <c r="E947" s="355">
        <v>-3.0987685348077453E-2</v>
      </c>
      <c r="F947">
        <v>937</v>
      </c>
      <c r="G947" s="355">
        <f t="shared" ca="1" si="31"/>
        <v>-1.2608350587035251E-2</v>
      </c>
    </row>
    <row r="948" spans="2:7">
      <c r="B948" s="375">
        <v>44525</v>
      </c>
      <c r="C948" s="352">
        <v>2349.0500000000002</v>
      </c>
      <c r="D948" s="355">
        <f t="shared" si="32"/>
        <v>-1.0822191809664098E-2</v>
      </c>
      <c r="E948" s="355">
        <v>-3.0985125320313618E-2</v>
      </c>
      <c r="F948">
        <v>938</v>
      </c>
      <c r="G948" s="355">
        <f t="shared" ca="1" si="31"/>
        <v>1.3835671861032156E-2</v>
      </c>
    </row>
    <row r="949" spans="2:7">
      <c r="B949" s="375">
        <v>44524</v>
      </c>
      <c r="C949" s="352">
        <v>2374.75</v>
      </c>
      <c r="D949" s="355">
        <f t="shared" si="32"/>
        <v>-8.1237991813548661E-3</v>
      </c>
      <c r="E949" s="355">
        <v>-3.0948299196968263E-2</v>
      </c>
      <c r="F949">
        <v>939</v>
      </c>
      <c r="G949" s="355">
        <f t="shared" ca="1" si="31"/>
        <v>-4.057520547173555E-3</v>
      </c>
    </row>
    <row r="950" spans="2:7">
      <c r="B950" s="375">
        <v>44523</v>
      </c>
      <c r="C950" s="352">
        <v>2394.1999999999998</v>
      </c>
      <c r="D950" s="355">
        <f t="shared" si="32"/>
        <v>2.3654518431682971E-3</v>
      </c>
      <c r="E950" s="355">
        <v>-3.0935918454629757E-2</v>
      </c>
      <c r="F950">
        <v>940</v>
      </c>
      <c r="G950" s="355">
        <f t="shared" ca="1" si="31"/>
        <v>3.1058705399695102E-3</v>
      </c>
    </row>
    <row r="951" spans="2:7">
      <c r="B951" s="375">
        <v>44522</v>
      </c>
      <c r="C951" s="352">
        <v>2388.5500000000002</v>
      </c>
      <c r="D951" s="355">
        <f t="shared" si="32"/>
        <v>-4.521963824289368E-3</v>
      </c>
      <c r="E951" s="355">
        <v>-3.0926700418225865E-2</v>
      </c>
      <c r="F951">
        <v>941</v>
      </c>
      <c r="G951" s="355">
        <f t="shared" ca="1" si="31"/>
        <v>-1.6404359384862826E-2</v>
      </c>
    </row>
    <row r="952" spans="2:7">
      <c r="B952" s="375">
        <v>44518</v>
      </c>
      <c r="C952" s="352">
        <v>2399.4</v>
      </c>
      <c r="D952" s="355">
        <f t="shared" si="32"/>
        <v>3.4502226961922087E-3</v>
      </c>
      <c r="E952" s="355">
        <v>-3.0920065406536617E-2</v>
      </c>
      <c r="F952">
        <v>942</v>
      </c>
      <c r="G952" s="355">
        <f t="shared" ca="1" si="31"/>
        <v>-4.5377802680470394E-3</v>
      </c>
    </row>
    <row r="953" spans="2:7">
      <c r="B953" s="375">
        <v>44517</v>
      </c>
      <c r="C953" s="352">
        <v>2391.15</v>
      </c>
      <c r="D953" s="355">
        <f t="shared" si="32"/>
        <v>-6.4404878150125687E-3</v>
      </c>
      <c r="E953" s="355">
        <v>-3.090134559469879E-2</v>
      </c>
      <c r="F953">
        <v>943</v>
      </c>
      <c r="G953" s="355">
        <f t="shared" ca="1" si="31"/>
        <v>2.850506329828147E-2</v>
      </c>
    </row>
    <row r="954" spans="2:7">
      <c r="B954" s="375">
        <v>44516</v>
      </c>
      <c r="C954" s="352">
        <v>2406.65</v>
      </c>
      <c r="D954" s="355">
        <f t="shared" si="32"/>
        <v>-7.4646870811423483E-3</v>
      </c>
      <c r="E954" s="355">
        <v>-3.0893136194254035E-2</v>
      </c>
      <c r="F954">
        <v>944</v>
      </c>
      <c r="G954" s="355">
        <f t="shared" ca="1" si="31"/>
        <v>-1.571739239223692E-2</v>
      </c>
    </row>
    <row r="955" spans="2:7">
      <c r="B955" s="375">
        <v>44515</v>
      </c>
      <c r="C955" s="352">
        <v>2424.75</v>
      </c>
      <c r="D955" s="355">
        <f t="shared" si="32"/>
        <v>8.2330193974927482E-3</v>
      </c>
      <c r="E955" s="355">
        <v>-3.0845973735111484E-2</v>
      </c>
      <c r="F955">
        <v>945</v>
      </c>
      <c r="G955" s="355">
        <f t="shared" ca="1" si="31"/>
        <v>3.10539502243193E-2</v>
      </c>
    </row>
    <row r="956" spans="2:7">
      <c r="B956" s="375">
        <v>44512</v>
      </c>
      <c r="C956" s="352">
        <v>2404.9499999999998</v>
      </c>
      <c r="D956" s="355">
        <f t="shared" si="32"/>
        <v>1.2099149903206801E-2</v>
      </c>
      <c r="E956" s="355">
        <v>-3.0809120719896183E-2</v>
      </c>
      <c r="F956">
        <v>946</v>
      </c>
      <c r="G956" s="355">
        <f t="shared" ca="1" si="31"/>
        <v>-5.6137770498716037E-3</v>
      </c>
    </row>
    <row r="957" spans="2:7">
      <c r="B957" s="375">
        <v>44511</v>
      </c>
      <c r="C957" s="352">
        <v>2376.1999999999998</v>
      </c>
      <c r="D957" s="355">
        <f t="shared" si="32"/>
        <v>-9.9785430077287962E-3</v>
      </c>
      <c r="E957" s="355">
        <v>-3.0792504391957794E-2</v>
      </c>
      <c r="F957">
        <v>947</v>
      </c>
      <c r="G957" s="355">
        <f t="shared" ca="1" si="31"/>
        <v>-2.4925719512052337E-2</v>
      </c>
    </row>
    <row r="958" spans="2:7">
      <c r="B958" s="375">
        <v>44510</v>
      </c>
      <c r="C958" s="352">
        <v>2400.15</v>
      </c>
      <c r="D958" s="355">
        <f t="shared" si="32"/>
        <v>-1.2751167143121567E-2</v>
      </c>
      <c r="E958" s="355">
        <v>-3.0784913353720654E-2</v>
      </c>
      <c r="F958">
        <v>948</v>
      </c>
      <c r="G958" s="355">
        <f t="shared" ca="1" si="31"/>
        <v>5.515483503712555E-3</v>
      </c>
    </row>
    <row r="959" spans="2:7">
      <c r="B959" s="375">
        <v>44509</v>
      </c>
      <c r="C959" s="352">
        <v>2431.15</v>
      </c>
      <c r="D959" s="355">
        <f t="shared" si="32"/>
        <v>-3.0840083885028168E-4</v>
      </c>
      <c r="E959" s="355">
        <v>-3.0781219559711637E-2</v>
      </c>
      <c r="F959">
        <v>949</v>
      </c>
      <c r="G959" s="355">
        <f t="shared" ca="1" si="31"/>
        <v>3.0366430893916174E-2</v>
      </c>
    </row>
    <row r="960" spans="2:7">
      <c r="B960" s="375">
        <v>44508</v>
      </c>
      <c r="C960" s="352">
        <v>2431.9</v>
      </c>
      <c r="D960" s="355">
        <f t="shared" si="32"/>
        <v>3.735270445962475E-3</v>
      </c>
      <c r="E960" s="355">
        <v>-3.0751265083690256E-2</v>
      </c>
      <c r="F960">
        <v>950</v>
      </c>
      <c r="G960" s="355">
        <f t="shared" ca="1" si="31"/>
        <v>9.9614637288276651E-3</v>
      </c>
    </row>
    <row r="961" spans="2:7">
      <c r="B961" s="375">
        <v>44504</v>
      </c>
      <c r="C961" s="352">
        <v>2422.85</v>
      </c>
      <c r="D961" s="355">
        <f t="shared" si="32"/>
        <v>4.7691127376780643E-3</v>
      </c>
      <c r="E961" s="355">
        <v>-3.0719122310791089E-2</v>
      </c>
      <c r="F961">
        <v>951</v>
      </c>
      <c r="G961" s="355">
        <f t="shared" ca="1" si="31"/>
        <v>-4.6745753396124946E-2</v>
      </c>
    </row>
    <row r="962" spans="2:7">
      <c r="B962" s="375">
        <v>44503</v>
      </c>
      <c r="C962" s="352">
        <v>2411.35</v>
      </c>
      <c r="D962" s="355">
        <f t="shared" si="32"/>
        <v>-3.1212534623176573E-3</v>
      </c>
      <c r="E962" s="355">
        <v>-3.0674846625766871E-2</v>
      </c>
      <c r="F962">
        <v>952</v>
      </c>
      <c r="G962" s="355">
        <f t="shared" ca="1" si="31"/>
        <v>-9.5485008621818655E-3</v>
      </c>
    </row>
    <row r="963" spans="2:7">
      <c r="B963" s="375">
        <v>44502</v>
      </c>
      <c r="C963" s="352">
        <v>2418.9</v>
      </c>
      <c r="D963" s="355">
        <f t="shared" si="32"/>
        <v>4.9021644302273204E-3</v>
      </c>
      <c r="E963" s="355">
        <v>-3.0663559425978166E-2</v>
      </c>
      <c r="F963">
        <v>953</v>
      </c>
      <c r="G963" s="355">
        <f t="shared" ca="1" si="31"/>
        <v>-8.5217901379965461E-3</v>
      </c>
    </row>
    <row r="964" spans="2:7">
      <c r="B964" s="375">
        <v>44501</v>
      </c>
      <c r="C964" s="352">
        <v>2407.1</v>
      </c>
      <c r="D964" s="355">
        <f t="shared" si="32"/>
        <v>5.8291373294610946E-3</v>
      </c>
      <c r="E964" s="355">
        <v>-3.0613104261411599E-2</v>
      </c>
      <c r="F964">
        <v>954</v>
      </c>
      <c r="G964" s="355">
        <f t="shared" ca="1" si="31"/>
        <v>5.2321791394706824E-3</v>
      </c>
    </row>
    <row r="965" spans="2:7">
      <c r="B965" s="375">
        <v>44498</v>
      </c>
      <c r="C965" s="352">
        <v>2393.15</v>
      </c>
      <c r="D965" s="355">
        <f t="shared" si="32"/>
        <v>1.4646496348837696E-3</v>
      </c>
      <c r="E965" s="355">
        <v>-3.0527289546716109E-2</v>
      </c>
      <c r="F965">
        <v>955</v>
      </c>
      <c r="G965" s="355">
        <f t="shared" ca="1" si="31"/>
        <v>-2.7393865760218641E-2</v>
      </c>
    </row>
    <row r="966" spans="2:7">
      <c r="B966" s="375">
        <v>44497</v>
      </c>
      <c r="C966" s="352">
        <v>2389.65</v>
      </c>
      <c r="D966" s="355">
        <f t="shared" si="32"/>
        <v>-2.8999415839104643E-3</v>
      </c>
      <c r="E966" s="355">
        <v>-3.0522088353413631E-2</v>
      </c>
      <c r="F966">
        <v>956</v>
      </c>
      <c r="G966" s="355">
        <f t="shared" ca="1" si="31"/>
        <v>-3.6643164383673432E-3</v>
      </c>
    </row>
    <row r="967" spans="2:7">
      <c r="B967" s="375">
        <v>44496</v>
      </c>
      <c r="C967" s="352">
        <v>2396.6</v>
      </c>
      <c r="D967" s="355">
        <f t="shared" si="32"/>
        <v>-1.6517225106182164E-2</v>
      </c>
      <c r="E967" s="355">
        <v>-3.0515715593530668E-2</v>
      </c>
      <c r="F967">
        <v>957</v>
      </c>
      <c r="G967" s="355">
        <f t="shared" ref="G967:G1030" ca="1" si="33">_xlfn.NORM.INV(RAND(),$M$13,$M$14)</f>
        <v>-1.5957307194300629E-3</v>
      </c>
    </row>
    <row r="968" spans="2:7">
      <c r="B968" s="375">
        <v>44495</v>
      </c>
      <c r="C968" s="352">
        <v>2436.85</v>
      </c>
      <c r="D968" s="355">
        <f t="shared" ref="D968:D1031" si="34">(C968-C969)/C969</f>
        <v>-7.7366288657694897E-3</v>
      </c>
      <c r="E968" s="355">
        <v>-3.0471341510452742E-2</v>
      </c>
      <c r="F968">
        <v>958</v>
      </c>
      <c r="G968" s="355">
        <f t="shared" ca="1" si="33"/>
        <v>-1.0847542015786976E-2</v>
      </c>
    </row>
    <row r="969" spans="2:7">
      <c r="B969" s="375">
        <v>44494</v>
      </c>
      <c r="C969" s="352">
        <v>2455.85</v>
      </c>
      <c r="D969" s="355">
        <f t="shared" si="34"/>
        <v>7.1309237602379697E-4</v>
      </c>
      <c r="E969" s="355">
        <v>-3.0470914127423816E-2</v>
      </c>
      <c r="F969">
        <v>959</v>
      </c>
      <c r="G969" s="355">
        <f t="shared" ca="1" si="33"/>
        <v>8.37821234576442E-3</v>
      </c>
    </row>
    <row r="970" spans="2:7">
      <c r="B970" s="375">
        <v>44491</v>
      </c>
      <c r="C970" s="352">
        <v>2454.1</v>
      </c>
      <c r="D970" s="355">
        <f t="shared" si="34"/>
        <v>3.4140856587958333E-3</v>
      </c>
      <c r="E970" s="355">
        <v>-3.0464422667234713E-2</v>
      </c>
      <c r="F970">
        <v>960</v>
      </c>
      <c r="G970" s="355">
        <f t="shared" ca="1" si="33"/>
        <v>-1.5190957965049183E-3</v>
      </c>
    </row>
    <row r="971" spans="2:7">
      <c r="B971" s="375">
        <v>44490</v>
      </c>
      <c r="C971" s="352">
        <v>2445.75</v>
      </c>
      <c r="D971" s="355">
        <f t="shared" si="34"/>
        <v>-1.3273354446977222E-2</v>
      </c>
      <c r="E971" s="355">
        <v>-3.0306036406924215E-2</v>
      </c>
      <c r="F971">
        <v>961</v>
      </c>
      <c r="G971" s="355">
        <f t="shared" ca="1" si="33"/>
        <v>-3.2221861439456552E-2</v>
      </c>
    </row>
    <row r="972" spans="2:7">
      <c r="B972" s="375">
        <v>44489</v>
      </c>
      <c r="C972" s="352">
        <v>2478.65</v>
      </c>
      <c r="D972" s="355">
        <f t="shared" si="34"/>
        <v>-2.6759070205748425E-2</v>
      </c>
      <c r="E972" s="355">
        <v>-3.0306021717670221E-2</v>
      </c>
      <c r="F972">
        <v>962</v>
      </c>
      <c r="G972" s="355">
        <f t="shared" ca="1" si="33"/>
        <v>-2.3671055029471626E-3</v>
      </c>
    </row>
    <row r="973" spans="2:7">
      <c r="B973" s="375">
        <v>44488</v>
      </c>
      <c r="C973" s="352">
        <v>2546.8000000000002</v>
      </c>
      <c r="D973" s="355">
        <f t="shared" si="34"/>
        <v>-4.0391861341371446E-2</v>
      </c>
      <c r="E973" s="355">
        <v>-3.015114730989114E-2</v>
      </c>
      <c r="F973">
        <v>963</v>
      </c>
      <c r="G973" s="355">
        <f t="shared" ca="1" si="33"/>
        <v>-4.8654582223374605E-2</v>
      </c>
    </row>
    <row r="974" spans="2:7">
      <c r="B974" s="375">
        <v>44487</v>
      </c>
      <c r="C974" s="352">
        <v>2654</v>
      </c>
      <c r="D974" s="355">
        <f t="shared" si="34"/>
        <v>1.6795304863089272E-3</v>
      </c>
      <c r="E974" s="355">
        <v>-3.0145772594752113E-2</v>
      </c>
      <c r="F974">
        <v>964</v>
      </c>
      <c r="G974" s="355">
        <f t="shared" ca="1" si="33"/>
        <v>2.6732817359633433E-2</v>
      </c>
    </row>
    <row r="975" spans="2:7">
      <c r="B975" s="375">
        <v>44483</v>
      </c>
      <c r="C975" s="352">
        <v>2649.55</v>
      </c>
      <c r="D975" s="355">
        <f t="shared" si="34"/>
        <v>1.0579011995844646E-3</v>
      </c>
      <c r="E975" s="355">
        <v>-3.0145343621029962E-2</v>
      </c>
      <c r="F975">
        <v>965</v>
      </c>
      <c r="G975" s="355">
        <f t="shared" ca="1" si="33"/>
        <v>1.1934533016323998E-2</v>
      </c>
    </row>
    <row r="976" spans="2:7">
      <c r="B976" s="375">
        <v>44482</v>
      </c>
      <c r="C976" s="352">
        <v>2646.75</v>
      </c>
      <c r="D976" s="355">
        <f t="shared" si="34"/>
        <v>-1.0985931281878853E-2</v>
      </c>
      <c r="E976" s="355">
        <v>-3.013633102128678E-2</v>
      </c>
      <c r="F976">
        <v>966</v>
      </c>
      <c r="G976" s="355">
        <f t="shared" ca="1" si="33"/>
        <v>-9.9528577162331586E-3</v>
      </c>
    </row>
    <row r="977" spans="2:7">
      <c r="B977" s="375">
        <v>44481</v>
      </c>
      <c r="C977" s="352">
        <v>2676.15</v>
      </c>
      <c r="D977" s="355">
        <f t="shared" si="34"/>
        <v>1.1738686628104867E-2</v>
      </c>
      <c r="E977" s="355">
        <v>-3.0134577758976235E-2</v>
      </c>
      <c r="F977">
        <v>967</v>
      </c>
      <c r="G977" s="355">
        <f t="shared" ca="1" si="33"/>
        <v>-2.6041725763855479E-3</v>
      </c>
    </row>
    <row r="978" spans="2:7">
      <c r="B978" s="375">
        <v>44480</v>
      </c>
      <c r="C978" s="352">
        <v>2645.1</v>
      </c>
      <c r="D978" s="355">
        <f t="shared" si="34"/>
        <v>1.9128425597999003E-3</v>
      </c>
      <c r="E978" s="355">
        <v>-3.0128142423945986E-2</v>
      </c>
      <c r="F978">
        <v>968</v>
      </c>
      <c r="G978" s="355">
        <f t="shared" ca="1" si="33"/>
        <v>-9.1717452913618299E-4</v>
      </c>
    </row>
    <row r="979" spans="2:7">
      <c r="B979" s="375">
        <v>44477</v>
      </c>
      <c r="C979" s="352">
        <v>2640.05</v>
      </c>
      <c r="D979" s="355">
        <f t="shared" si="34"/>
        <v>-1.0994980145350981E-2</v>
      </c>
      <c r="E979" s="355">
        <v>-3.0105182843751705E-2</v>
      </c>
      <c r="F979">
        <v>969</v>
      </c>
      <c r="G979" s="355">
        <f t="shared" ca="1" si="33"/>
        <v>-3.5950165883684583E-2</v>
      </c>
    </row>
    <row r="980" spans="2:7">
      <c r="B980" s="375">
        <v>44476</v>
      </c>
      <c r="C980" s="352">
        <v>2669.4</v>
      </c>
      <c r="D980" s="355">
        <f t="shared" si="34"/>
        <v>-6.19869324845036E-3</v>
      </c>
      <c r="E980" s="355">
        <v>-3.0078936435396681E-2</v>
      </c>
      <c r="F980">
        <v>970</v>
      </c>
      <c r="G980" s="355">
        <f t="shared" ca="1" si="33"/>
        <v>-1.837904674740496E-2</v>
      </c>
    </row>
    <row r="981" spans="2:7">
      <c r="B981" s="375">
        <v>44475</v>
      </c>
      <c r="C981" s="352">
        <v>2686.05</v>
      </c>
      <c r="D981" s="355">
        <f t="shared" si="34"/>
        <v>-8.3436398205747921E-3</v>
      </c>
      <c r="E981" s="355">
        <v>-3.0035934639636708E-2</v>
      </c>
      <c r="F981">
        <v>971</v>
      </c>
      <c r="G981" s="355">
        <f t="shared" ca="1" si="33"/>
        <v>-1.2203680260962028E-2</v>
      </c>
    </row>
    <row r="982" spans="2:7">
      <c r="B982" s="375">
        <v>44474</v>
      </c>
      <c r="C982" s="352">
        <v>2708.65</v>
      </c>
      <c r="D982" s="355">
        <f t="shared" si="34"/>
        <v>8.3575310848039135E-3</v>
      </c>
      <c r="E982" s="355">
        <v>-3.0030643513789701E-2</v>
      </c>
      <c r="F982">
        <v>972</v>
      </c>
      <c r="G982" s="355">
        <f t="shared" ca="1" si="33"/>
        <v>-9.1244172619031477E-3</v>
      </c>
    </row>
    <row r="983" spans="2:7">
      <c r="B983" s="375">
        <v>44473</v>
      </c>
      <c r="C983" s="352">
        <v>2686.2</v>
      </c>
      <c r="D983" s="355">
        <f t="shared" si="34"/>
        <v>-6.6012092971654973E-3</v>
      </c>
      <c r="E983" s="355">
        <v>-3.0030030030029988E-2</v>
      </c>
      <c r="F983">
        <v>973</v>
      </c>
      <c r="G983" s="355">
        <f t="shared" ca="1" si="33"/>
        <v>-1.5103171070061667E-2</v>
      </c>
    </row>
    <row r="984" spans="2:7">
      <c r="B984" s="375">
        <v>44470</v>
      </c>
      <c r="C984" s="352">
        <v>2704.05</v>
      </c>
      <c r="D984" s="355">
        <f t="shared" si="34"/>
        <v>8.3277814790139897E-4</v>
      </c>
      <c r="E984" s="355">
        <v>-2.9974393733996005E-2</v>
      </c>
      <c r="F984">
        <v>974</v>
      </c>
      <c r="G984" s="355">
        <f t="shared" ca="1" si="33"/>
        <v>-6.8938196350600434E-5</v>
      </c>
    </row>
    <row r="985" spans="2:7">
      <c r="B985" s="375">
        <v>44469</v>
      </c>
      <c r="C985" s="352">
        <v>2701.8</v>
      </c>
      <c r="D985" s="355">
        <f t="shared" si="34"/>
        <v>6.1445648530890403E-3</v>
      </c>
      <c r="E985" s="355">
        <v>-2.9922371206774941E-2</v>
      </c>
      <c r="F985">
        <v>975</v>
      </c>
      <c r="G985" s="355">
        <f t="shared" ca="1" si="33"/>
        <v>1.8577389228609811E-2</v>
      </c>
    </row>
    <row r="986" spans="2:7">
      <c r="B986" s="375">
        <v>44468</v>
      </c>
      <c r="C986" s="352">
        <v>2685.3</v>
      </c>
      <c r="D986" s="355">
        <f t="shared" si="34"/>
        <v>-1.4152761715953421E-2</v>
      </c>
      <c r="E986" s="355">
        <v>-2.9920442753372651E-2</v>
      </c>
      <c r="F986">
        <v>976</v>
      </c>
      <c r="G986" s="355">
        <f t="shared" ca="1" si="33"/>
        <v>5.3845086017084128E-3</v>
      </c>
    </row>
    <row r="987" spans="2:7">
      <c r="B987" s="375">
        <v>44467</v>
      </c>
      <c r="C987" s="352">
        <v>2723.85</v>
      </c>
      <c r="D987" s="355">
        <f t="shared" si="34"/>
        <v>5.2961801070307837E-3</v>
      </c>
      <c r="E987" s="355">
        <v>-2.9841656516443226E-2</v>
      </c>
      <c r="F987">
        <v>977</v>
      </c>
      <c r="G987" s="355">
        <f t="shared" ca="1" si="33"/>
        <v>3.0004497099804819E-2</v>
      </c>
    </row>
    <row r="988" spans="2:7">
      <c r="B988" s="375">
        <v>44466</v>
      </c>
      <c r="C988" s="352">
        <v>2709.5</v>
      </c>
      <c r="D988" s="355">
        <f t="shared" si="34"/>
        <v>-1.3525567509511619E-2</v>
      </c>
      <c r="E988" s="355">
        <v>-2.9833693030341502E-2</v>
      </c>
      <c r="F988">
        <v>978</v>
      </c>
      <c r="G988" s="355">
        <f t="shared" ca="1" si="33"/>
        <v>1.7951454803899697E-3</v>
      </c>
    </row>
    <row r="989" spans="2:7">
      <c r="B989" s="375">
        <v>44463</v>
      </c>
      <c r="C989" s="352">
        <v>2746.65</v>
      </c>
      <c r="D989" s="355">
        <f t="shared" si="34"/>
        <v>-1.2813140207741828E-2</v>
      </c>
      <c r="E989" s="355">
        <v>-2.9827886747110292E-2</v>
      </c>
      <c r="F989">
        <v>979</v>
      </c>
      <c r="G989" s="355">
        <f t="shared" ca="1" si="33"/>
        <v>-1.3533078526417434E-2</v>
      </c>
    </row>
    <row r="990" spans="2:7">
      <c r="B990" s="375">
        <v>44462</v>
      </c>
      <c r="C990" s="352">
        <v>2782.3</v>
      </c>
      <c r="D990" s="355">
        <f t="shared" si="34"/>
        <v>-7.9008798707122215E-4</v>
      </c>
      <c r="E990" s="355">
        <v>-2.9795918367346984E-2</v>
      </c>
      <c r="F990">
        <v>980</v>
      </c>
      <c r="G990" s="355">
        <f t="shared" ca="1" si="33"/>
        <v>1.5575851272513257E-2</v>
      </c>
    </row>
    <row r="991" spans="2:7">
      <c r="B991" s="375">
        <v>44461</v>
      </c>
      <c r="C991" s="352">
        <v>2784.5</v>
      </c>
      <c r="D991" s="355">
        <f t="shared" si="34"/>
        <v>-9.9379544525235366E-3</v>
      </c>
      <c r="E991" s="355">
        <v>-2.9671144811670602E-2</v>
      </c>
      <c r="F991">
        <v>981</v>
      </c>
      <c r="G991" s="355">
        <f t="shared" ca="1" si="33"/>
        <v>3.4871350303561463E-2</v>
      </c>
    </row>
    <row r="992" spans="2:7">
      <c r="B992" s="375">
        <v>44460</v>
      </c>
      <c r="C992" s="352">
        <v>2812.45</v>
      </c>
      <c r="D992" s="355">
        <f t="shared" si="34"/>
        <v>4.3208884603709924E-3</v>
      </c>
      <c r="E992" s="355">
        <v>-2.9635437083496634E-2</v>
      </c>
      <c r="F992">
        <v>982</v>
      </c>
      <c r="G992" s="355">
        <f t="shared" ca="1" si="33"/>
        <v>-2.2406380287138046E-2</v>
      </c>
    </row>
    <row r="993" spans="2:7">
      <c r="B993" s="375">
        <v>44459</v>
      </c>
      <c r="C993" s="352">
        <v>2800.35</v>
      </c>
      <c r="D993" s="355">
        <f t="shared" si="34"/>
        <v>2.8689503168334983E-2</v>
      </c>
      <c r="E993" s="355">
        <v>-2.9594779177416951E-2</v>
      </c>
      <c r="F993">
        <v>983</v>
      </c>
      <c r="G993" s="355">
        <f t="shared" ca="1" si="33"/>
        <v>-1.1123331914472862E-2</v>
      </c>
    </row>
    <row r="994" spans="2:7">
      <c r="B994" s="375">
        <v>44456</v>
      </c>
      <c r="C994" s="352">
        <v>2722.25</v>
      </c>
      <c r="D994" s="355">
        <f t="shared" si="34"/>
        <v>-1.6616996297299739E-2</v>
      </c>
      <c r="E994" s="355">
        <v>-2.9593943565037993E-2</v>
      </c>
      <c r="F994">
        <v>984</v>
      </c>
      <c r="G994" s="355">
        <f t="shared" ca="1" si="33"/>
        <v>1.6531976425282272E-2</v>
      </c>
    </row>
    <row r="995" spans="2:7">
      <c r="B995" s="375">
        <v>44455</v>
      </c>
      <c r="C995" s="352">
        <v>2768.25</v>
      </c>
      <c r="D995" s="355">
        <f t="shared" si="34"/>
        <v>-2.5941739177430035E-3</v>
      </c>
      <c r="E995" s="355">
        <v>-2.9516205910390961E-2</v>
      </c>
      <c r="F995">
        <v>985</v>
      </c>
      <c r="G995" s="355">
        <f t="shared" ca="1" si="33"/>
        <v>-1.0981476409711289E-3</v>
      </c>
    </row>
    <row r="996" spans="2:7">
      <c r="B996" s="375">
        <v>44454</v>
      </c>
      <c r="C996" s="352">
        <v>2775.45</v>
      </c>
      <c r="D996" s="355">
        <f t="shared" si="34"/>
        <v>4.6695987402941615E-3</v>
      </c>
      <c r="E996" s="355">
        <v>-2.948402948402944E-2</v>
      </c>
      <c r="F996">
        <v>986</v>
      </c>
      <c r="G996" s="355">
        <f t="shared" ca="1" si="33"/>
        <v>4.1612990397135235E-3</v>
      </c>
    </row>
    <row r="997" spans="2:7">
      <c r="B997" s="375">
        <v>44453</v>
      </c>
      <c r="C997" s="352">
        <v>2762.55</v>
      </c>
      <c r="D997" s="355">
        <f t="shared" si="34"/>
        <v>-8.5416404974248492E-3</v>
      </c>
      <c r="E997" s="355">
        <v>-2.9482793318575094E-2</v>
      </c>
      <c r="F997">
        <v>987</v>
      </c>
      <c r="G997" s="355">
        <f t="shared" ca="1" si="33"/>
        <v>4.4397971270485103E-3</v>
      </c>
    </row>
    <row r="998" spans="2:7">
      <c r="B998" s="375">
        <v>44452</v>
      </c>
      <c r="C998" s="352">
        <v>2786.35</v>
      </c>
      <c r="D998" s="355">
        <f t="shared" si="34"/>
        <v>-8.6456869407433093E-3</v>
      </c>
      <c r="E998" s="355">
        <v>-2.9472714713331825E-2</v>
      </c>
      <c r="F998">
        <v>988</v>
      </c>
      <c r="G998" s="355">
        <f t="shared" ca="1" si="33"/>
        <v>-2.4179789944622745E-2</v>
      </c>
    </row>
    <row r="999" spans="2:7">
      <c r="B999" s="375">
        <v>44448</v>
      </c>
      <c r="C999" s="352">
        <v>2810.65</v>
      </c>
      <c r="D999" s="355">
        <f t="shared" si="34"/>
        <v>3.4810239565853831E-3</v>
      </c>
      <c r="E999" s="355">
        <v>-2.9446407538280331E-2</v>
      </c>
      <c r="F999">
        <v>989</v>
      </c>
      <c r="G999" s="355">
        <f t="shared" ca="1" si="33"/>
        <v>1.668410471633815E-2</v>
      </c>
    </row>
    <row r="1000" spans="2:7">
      <c r="B1000" s="375">
        <v>44447</v>
      </c>
      <c r="C1000" s="352">
        <v>2800.9</v>
      </c>
      <c r="D1000" s="355">
        <f t="shared" si="34"/>
        <v>8.3522338625482504E-3</v>
      </c>
      <c r="E1000" s="355">
        <v>-2.943882244710198E-2</v>
      </c>
      <c r="F1000">
        <v>990</v>
      </c>
      <c r="G1000" s="355">
        <f t="shared" ca="1" si="33"/>
        <v>1.6803220614068925E-2</v>
      </c>
    </row>
    <row r="1001" spans="2:7">
      <c r="B1001" s="375">
        <v>44446</v>
      </c>
      <c r="C1001" s="352">
        <v>2777.7</v>
      </c>
      <c r="D1001" s="355">
        <f t="shared" si="34"/>
        <v>-1.04294037258149E-3</v>
      </c>
      <c r="E1001" s="355">
        <v>-2.9405126551668548E-2</v>
      </c>
      <c r="F1001">
        <v>991</v>
      </c>
      <c r="G1001" s="355">
        <f t="shared" ca="1" si="33"/>
        <v>-4.7033583360437621E-2</v>
      </c>
    </row>
    <row r="1002" spans="2:7">
      <c r="B1002" s="375">
        <v>44445</v>
      </c>
      <c r="C1002" s="352">
        <v>2780.6</v>
      </c>
      <c r="D1002" s="355">
        <f t="shared" si="34"/>
        <v>5.0240358549897323E-3</v>
      </c>
      <c r="E1002" s="355">
        <v>-2.9386343993085616E-2</v>
      </c>
      <c r="F1002">
        <v>992</v>
      </c>
      <c r="G1002" s="355">
        <f t="shared" ca="1" si="33"/>
        <v>-2.2276308588317023E-3</v>
      </c>
    </row>
    <row r="1003" spans="2:7">
      <c r="B1003" s="375">
        <v>44442</v>
      </c>
      <c r="C1003" s="352">
        <v>2766.7</v>
      </c>
      <c r="D1003" s="355">
        <f t="shared" si="34"/>
        <v>-1.2263258420949417E-2</v>
      </c>
      <c r="E1003" s="355">
        <v>-2.9382957884427033E-2</v>
      </c>
      <c r="F1003">
        <v>993</v>
      </c>
      <c r="G1003" s="355">
        <f t="shared" ca="1" si="33"/>
        <v>1.1768884860842394E-2</v>
      </c>
    </row>
    <row r="1004" spans="2:7">
      <c r="B1004" s="375">
        <v>44441</v>
      </c>
      <c r="C1004" s="352">
        <v>2801.05</v>
      </c>
      <c r="D1004" s="355">
        <f t="shared" si="34"/>
        <v>2.4936880237110794E-2</v>
      </c>
      <c r="E1004" s="355">
        <v>-2.9353602768508222E-2</v>
      </c>
      <c r="F1004">
        <v>994</v>
      </c>
      <c r="G1004" s="355">
        <f t="shared" ca="1" si="33"/>
        <v>1.3240944516150054E-2</v>
      </c>
    </row>
    <row r="1005" spans="2:7">
      <c r="B1005" s="375">
        <v>44440</v>
      </c>
      <c r="C1005" s="352">
        <v>2732.9</v>
      </c>
      <c r="D1005" s="355">
        <f t="shared" si="34"/>
        <v>3.2304247274329806E-3</v>
      </c>
      <c r="E1005" s="355">
        <v>-2.9319161524807708E-2</v>
      </c>
      <c r="F1005">
        <v>995</v>
      </c>
      <c r="G1005" s="355">
        <f t="shared" ca="1" si="33"/>
        <v>-1.1764228871579494E-2</v>
      </c>
    </row>
    <row r="1006" spans="2:7">
      <c r="B1006" s="375">
        <v>44439</v>
      </c>
      <c r="C1006" s="352">
        <v>2724.1</v>
      </c>
      <c r="D1006" s="355">
        <f t="shared" si="34"/>
        <v>1.3543178182088809E-2</v>
      </c>
      <c r="E1006" s="355">
        <v>-2.9251876779704956E-2</v>
      </c>
      <c r="F1006">
        <v>996</v>
      </c>
      <c r="G1006" s="355">
        <f t="shared" ca="1" si="33"/>
        <v>-5.9922044963338795E-3</v>
      </c>
    </row>
    <row r="1007" spans="2:7">
      <c r="B1007" s="375">
        <v>44438</v>
      </c>
      <c r="C1007" s="352">
        <v>2687.7</v>
      </c>
      <c r="D1007" s="355">
        <f t="shared" si="34"/>
        <v>3.6408446759648239E-3</v>
      </c>
      <c r="E1007" s="355">
        <v>-2.9238578680202999E-2</v>
      </c>
      <c r="F1007">
        <v>997</v>
      </c>
      <c r="G1007" s="355">
        <f t="shared" ca="1" si="33"/>
        <v>-2.7920026061251265E-2</v>
      </c>
    </row>
    <row r="1008" spans="2:7">
      <c r="B1008" s="375">
        <v>44435</v>
      </c>
      <c r="C1008" s="352">
        <v>2677.95</v>
      </c>
      <c r="D1008" s="355">
        <f t="shared" si="34"/>
        <v>4.3316831683167288E-3</v>
      </c>
      <c r="E1008" s="355">
        <v>-2.9238221047996418E-2</v>
      </c>
      <c r="F1008">
        <v>998</v>
      </c>
      <c r="G1008" s="355">
        <f t="shared" ca="1" si="33"/>
        <v>-1.4453979860165767E-2</v>
      </c>
    </row>
    <row r="1009" spans="2:7">
      <c r="B1009" s="375">
        <v>44434</v>
      </c>
      <c r="C1009" s="352">
        <v>2666.4</v>
      </c>
      <c r="D1009" s="355">
        <f t="shared" si="34"/>
        <v>8.0907372400756492E-3</v>
      </c>
      <c r="E1009" s="355">
        <v>-2.9223744292237411E-2</v>
      </c>
      <c r="F1009">
        <v>999</v>
      </c>
      <c r="G1009" s="355">
        <f t="shared" ca="1" si="33"/>
        <v>2.2869734152147752E-3</v>
      </c>
    </row>
    <row r="1010" spans="2:7">
      <c r="B1010" s="375">
        <v>44433</v>
      </c>
      <c r="C1010" s="352">
        <v>2645</v>
      </c>
      <c r="D1010" s="355">
        <f t="shared" si="34"/>
        <v>4.5575389289783516E-3</v>
      </c>
      <c r="E1010" s="355">
        <v>-2.9209621993127197E-2</v>
      </c>
      <c r="F1010">
        <v>1000</v>
      </c>
      <c r="G1010" s="355">
        <f t="shared" ca="1" si="33"/>
        <v>-2.6135222190084715E-2</v>
      </c>
    </row>
    <row r="1011" spans="2:7">
      <c r="B1011" s="375">
        <v>44432</v>
      </c>
      <c r="C1011" s="352">
        <v>2633</v>
      </c>
      <c r="D1011" s="355">
        <f t="shared" si="34"/>
        <v>-4.3657346772207011E-4</v>
      </c>
      <c r="E1011" s="355">
        <v>-2.9148448886112815E-2</v>
      </c>
      <c r="G1011" s="355">
        <f t="shared" ca="1" si="33"/>
        <v>4.9148021321539304E-3</v>
      </c>
    </row>
    <row r="1012" spans="2:7">
      <c r="B1012" s="375">
        <v>44431</v>
      </c>
      <c r="C1012" s="352">
        <v>2634.15</v>
      </c>
      <c r="D1012" s="355">
        <f t="shared" si="34"/>
        <v>5.631060548217149E-3</v>
      </c>
      <c r="E1012" s="355">
        <v>-2.914706483943541E-2</v>
      </c>
      <c r="G1012" s="355">
        <f t="shared" ca="1" si="33"/>
        <v>1.9764399812699984E-3</v>
      </c>
    </row>
    <row r="1013" spans="2:7">
      <c r="B1013" s="375">
        <v>44428</v>
      </c>
      <c r="C1013" s="352">
        <v>2619.4</v>
      </c>
      <c r="D1013" s="355">
        <f t="shared" si="34"/>
        <v>5.363930733492886E-2</v>
      </c>
      <c r="E1013" s="355">
        <v>-2.9112754158964933E-2</v>
      </c>
      <c r="G1013" s="355">
        <f t="shared" ca="1" si="33"/>
        <v>1.6328367646531148E-2</v>
      </c>
    </row>
    <row r="1014" spans="2:7">
      <c r="B1014" s="375">
        <v>44426</v>
      </c>
      <c r="C1014" s="352">
        <v>2486.0500000000002</v>
      </c>
      <c r="D1014" s="355">
        <f t="shared" si="34"/>
        <v>9.0587003784523706E-4</v>
      </c>
      <c r="E1014" s="355">
        <v>-2.9078844652615184E-2</v>
      </c>
      <c r="G1014" s="355">
        <f t="shared" ca="1" si="33"/>
        <v>-5.9242695967651991E-3</v>
      </c>
    </row>
    <row r="1015" spans="2:7">
      <c r="B1015" s="375">
        <v>44425</v>
      </c>
      <c r="C1015" s="352">
        <v>2483.8000000000002</v>
      </c>
      <c r="D1015" s="355">
        <f t="shared" si="34"/>
        <v>2.3656445763270726E-2</v>
      </c>
      <c r="E1015" s="355">
        <v>-2.8925619834710668E-2</v>
      </c>
      <c r="G1015" s="355">
        <f t="shared" ca="1" si="33"/>
        <v>-4.4083987068716662E-2</v>
      </c>
    </row>
    <row r="1016" spans="2:7">
      <c r="B1016" s="375">
        <v>44424</v>
      </c>
      <c r="C1016" s="352">
        <v>2426.4</v>
      </c>
      <c r="D1016" s="355">
        <f t="shared" si="34"/>
        <v>9.1079226450405861E-3</v>
      </c>
      <c r="E1016" s="355">
        <v>-2.8925063904210836E-2</v>
      </c>
      <c r="G1016" s="355">
        <f t="shared" ca="1" si="33"/>
        <v>1.3192348665491412E-2</v>
      </c>
    </row>
    <row r="1017" spans="2:7">
      <c r="B1017" s="375">
        <v>44421</v>
      </c>
      <c r="C1017" s="352">
        <v>2404.5</v>
      </c>
      <c r="D1017" s="355">
        <f t="shared" si="34"/>
        <v>5.0996948543242139E-3</v>
      </c>
      <c r="E1017" s="355">
        <v>-2.8899321857068384E-2</v>
      </c>
      <c r="G1017" s="355">
        <f t="shared" ca="1" si="33"/>
        <v>-4.845210608768317E-4</v>
      </c>
    </row>
    <row r="1018" spans="2:7">
      <c r="B1018" s="375">
        <v>44420</v>
      </c>
      <c r="C1018" s="352">
        <v>2392.3000000000002</v>
      </c>
      <c r="D1018" s="355">
        <f t="shared" si="34"/>
        <v>7.7391286159524944E-4</v>
      </c>
      <c r="E1018" s="355">
        <v>-2.880379532361908E-2</v>
      </c>
      <c r="G1018" s="355">
        <f t="shared" ca="1" si="33"/>
        <v>6.4230291974753445E-3</v>
      </c>
    </row>
    <row r="1019" spans="2:7">
      <c r="B1019" s="375">
        <v>44419</v>
      </c>
      <c r="C1019" s="352">
        <v>2390.4499999999998</v>
      </c>
      <c r="D1019" s="355">
        <f t="shared" si="34"/>
        <v>3.6317071122678795E-3</v>
      </c>
      <c r="E1019" s="355">
        <v>-2.879318978467698E-2</v>
      </c>
      <c r="G1019" s="355">
        <f t="shared" ca="1" si="33"/>
        <v>-1.6215301151389503E-2</v>
      </c>
    </row>
    <row r="1020" spans="2:7">
      <c r="B1020" s="375">
        <v>44418</v>
      </c>
      <c r="C1020" s="352">
        <v>2381.8000000000002</v>
      </c>
      <c r="D1020" s="355">
        <f t="shared" si="34"/>
        <v>-1.1323128538476906E-3</v>
      </c>
      <c r="E1020" s="355">
        <v>-2.8756151693524943E-2</v>
      </c>
      <c r="G1020" s="355">
        <f t="shared" ca="1" si="33"/>
        <v>-7.4469838583789642E-3</v>
      </c>
    </row>
    <row r="1021" spans="2:7">
      <c r="B1021" s="375">
        <v>44417</v>
      </c>
      <c r="C1021" s="352">
        <v>2384.5</v>
      </c>
      <c r="D1021" s="355">
        <f t="shared" si="34"/>
        <v>5.4817625975121234E-3</v>
      </c>
      <c r="E1021" s="355">
        <v>-2.873239436619713E-2</v>
      </c>
      <c r="G1021" s="355">
        <f t="shared" ca="1" si="33"/>
        <v>-3.2442404539006027E-3</v>
      </c>
    </row>
    <row r="1022" spans="2:7">
      <c r="B1022" s="375">
        <v>44414</v>
      </c>
      <c r="C1022" s="352">
        <v>2371.5</v>
      </c>
      <c r="D1022" s="355">
        <f t="shared" si="34"/>
        <v>5.8531619798957383E-3</v>
      </c>
      <c r="E1022" s="355">
        <v>-2.8672345730313784E-2</v>
      </c>
      <c r="G1022" s="355">
        <f t="shared" ca="1" si="33"/>
        <v>2.3129557429151161E-2</v>
      </c>
    </row>
    <row r="1023" spans="2:7">
      <c r="B1023" s="375">
        <v>44413</v>
      </c>
      <c r="C1023" s="352">
        <v>2357.6999999999998</v>
      </c>
      <c r="D1023" s="355">
        <f t="shared" si="34"/>
        <v>-8.1612048294140305E-3</v>
      </c>
      <c r="E1023" s="355">
        <v>-2.8666985188724316E-2</v>
      </c>
      <c r="G1023" s="355">
        <f t="shared" ca="1" si="33"/>
        <v>2.0245612384992374E-2</v>
      </c>
    </row>
    <row r="1024" spans="2:7">
      <c r="B1024" s="375">
        <v>44412</v>
      </c>
      <c r="C1024" s="352">
        <v>2377.1</v>
      </c>
      <c r="D1024" s="355">
        <f t="shared" si="34"/>
        <v>-4.0848817479104257E-3</v>
      </c>
      <c r="E1024" s="355">
        <v>-2.8647214854111362E-2</v>
      </c>
      <c r="G1024" s="355">
        <f t="shared" ca="1" si="33"/>
        <v>-1.8916503033212885E-2</v>
      </c>
    </row>
    <row r="1025" spans="2:7">
      <c r="B1025" s="375">
        <v>44411</v>
      </c>
      <c r="C1025" s="352">
        <v>2386.85</v>
      </c>
      <c r="D1025" s="355">
        <f t="shared" si="34"/>
        <v>2.3169581618655573E-2</v>
      </c>
      <c r="E1025" s="355">
        <v>-2.8616024973985285E-2</v>
      </c>
      <c r="G1025" s="355">
        <f t="shared" ca="1" si="33"/>
        <v>4.6093470843671337E-3</v>
      </c>
    </row>
    <row r="1026" spans="2:7">
      <c r="B1026" s="375">
        <v>44410</v>
      </c>
      <c r="C1026" s="352">
        <v>2332.8000000000002</v>
      </c>
      <c r="D1026" s="355">
        <f t="shared" si="34"/>
        <v>-2.1428877555393648E-4</v>
      </c>
      <c r="E1026" s="355">
        <v>-2.8608058608058574E-2</v>
      </c>
      <c r="G1026" s="355">
        <f t="shared" ca="1" si="33"/>
        <v>5.1065483520922493E-3</v>
      </c>
    </row>
    <row r="1027" spans="2:7">
      <c r="B1027" s="375">
        <v>44407</v>
      </c>
      <c r="C1027" s="352">
        <v>2333.3000000000002</v>
      </c>
      <c r="D1027" s="355">
        <f t="shared" si="34"/>
        <v>-6.2105150444365272E-4</v>
      </c>
      <c r="E1027" s="355">
        <v>-2.8582103493368226E-2</v>
      </c>
      <c r="G1027" s="355">
        <f t="shared" ca="1" si="33"/>
        <v>9.4926967476584127E-4</v>
      </c>
    </row>
    <row r="1028" spans="2:7">
      <c r="B1028" s="375">
        <v>44406</v>
      </c>
      <c r="C1028" s="352">
        <v>2334.75</v>
      </c>
      <c r="D1028" s="355">
        <f t="shared" si="34"/>
        <v>-1.1285677987634492E-2</v>
      </c>
      <c r="E1028" s="355">
        <v>-2.856744121135987E-2</v>
      </c>
      <c r="G1028" s="355">
        <f t="shared" ca="1" si="33"/>
        <v>-9.6492514665994181E-3</v>
      </c>
    </row>
    <row r="1029" spans="2:7">
      <c r="B1029" s="375">
        <v>44405</v>
      </c>
      <c r="C1029" s="352">
        <v>2361.4</v>
      </c>
      <c r="D1029" s="355">
        <f t="shared" si="34"/>
        <v>8.111338797814208E-3</v>
      </c>
      <c r="E1029" s="355">
        <v>-2.8561678181412996E-2</v>
      </c>
      <c r="G1029" s="355">
        <f t="shared" ca="1" si="33"/>
        <v>2.8591106550477526E-2</v>
      </c>
    </row>
    <row r="1030" spans="2:7">
      <c r="B1030" s="375">
        <v>44404</v>
      </c>
      <c r="C1030" s="352">
        <v>2342.4</v>
      </c>
      <c r="D1030" s="355">
        <f t="shared" si="34"/>
        <v>-2.682334908672767E-3</v>
      </c>
      <c r="E1030" s="355">
        <v>-2.8541226215644703E-2</v>
      </c>
      <c r="G1030" s="355">
        <f t="shared" ca="1" si="33"/>
        <v>-2.7700066221288722E-2</v>
      </c>
    </row>
    <row r="1031" spans="2:7">
      <c r="B1031" s="375">
        <v>44403</v>
      </c>
      <c r="C1031" s="352">
        <v>2348.6999999999998</v>
      </c>
      <c r="D1031" s="355">
        <f t="shared" si="34"/>
        <v>-3.9862601246766849E-3</v>
      </c>
      <c r="E1031" s="355">
        <v>-2.8511933365369231E-2</v>
      </c>
      <c r="G1031" s="355">
        <f t="shared" ref="G1031:G1094" ca="1" si="35">_xlfn.NORM.INV(RAND(),$M$13,$M$14)</f>
        <v>7.0515614576177089E-4</v>
      </c>
    </row>
    <row r="1032" spans="2:7">
      <c r="B1032" s="375">
        <v>44400</v>
      </c>
      <c r="C1032" s="352">
        <v>2358.1</v>
      </c>
      <c r="D1032" s="355">
        <f t="shared" ref="D1032:D1095" si="36">(C1032-C1033)/C1033</f>
        <v>-8.4309231966024772E-3</v>
      </c>
      <c r="E1032" s="355">
        <v>-2.8510655704176463E-2</v>
      </c>
      <c r="G1032" s="355">
        <f t="shared" ca="1" si="35"/>
        <v>-2.8991819274140785E-2</v>
      </c>
    </row>
    <row r="1033" spans="2:7">
      <c r="B1033" s="375">
        <v>44399</v>
      </c>
      <c r="C1033" s="352">
        <v>2378.15</v>
      </c>
      <c r="D1033" s="355">
        <f t="shared" si="36"/>
        <v>-2.3306911988171999E-2</v>
      </c>
      <c r="E1033" s="355">
        <v>-2.8466336158643867E-2</v>
      </c>
      <c r="G1033" s="355">
        <f t="shared" ca="1" si="35"/>
        <v>-2.3693821129884749E-2</v>
      </c>
    </row>
    <row r="1034" spans="2:7">
      <c r="B1034" s="375">
        <v>44397</v>
      </c>
      <c r="C1034" s="352">
        <v>2434.9</v>
      </c>
      <c r="D1034" s="355">
        <f t="shared" si="36"/>
        <v>1.0898220995163266E-2</v>
      </c>
      <c r="E1034" s="355">
        <v>-2.8437105836486717E-2</v>
      </c>
      <c r="G1034" s="355">
        <f t="shared" ca="1" si="35"/>
        <v>8.648129959456248E-3</v>
      </c>
    </row>
    <row r="1035" spans="2:7">
      <c r="B1035" s="375">
        <v>44396</v>
      </c>
      <c r="C1035" s="352">
        <v>2408.65</v>
      </c>
      <c r="D1035" s="355">
        <f t="shared" si="36"/>
        <v>-3.6195912964341855E-3</v>
      </c>
      <c r="E1035" s="355">
        <v>-2.8387734915924733E-2</v>
      </c>
      <c r="G1035" s="355">
        <f t="shared" ca="1" si="35"/>
        <v>5.2744280890237749E-2</v>
      </c>
    </row>
    <row r="1036" spans="2:7">
      <c r="B1036" s="375">
        <v>44393</v>
      </c>
      <c r="C1036" s="352">
        <v>2417.4</v>
      </c>
      <c r="D1036" s="355">
        <f t="shared" si="36"/>
        <v>2.0933944079425384E-3</v>
      </c>
      <c r="E1036" s="355">
        <v>-2.8386979999396635E-2</v>
      </c>
      <c r="G1036" s="355">
        <f t="shared" ca="1" si="35"/>
        <v>-4.4625931917461233E-3</v>
      </c>
    </row>
    <row r="1037" spans="2:7">
      <c r="B1037" s="375">
        <v>44392</v>
      </c>
      <c r="C1037" s="352">
        <v>2412.35</v>
      </c>
      <c r="D1037" s="355">
        <f t="shared" si="36"/>
        <v>-1.0352609892954013E-3</v>
      </c>
      <c r="E1037" s="355">
        <v>-2.8373302513724306E-2</v>
      </c>
      <c r="G1037" s="355">
        <f t="shared" ca="1" si="35"/>
        <v>-1.1150894411218606E-2</v>
      </c>
    </row>
    <row r="1038" spans="2:7">
      <c r="B1038" s="375">
        <v>44391</v>
      </c>
      <c r="C1038" s="352">
        <v>2414.85</v>
      </c>
      <c r="D1038" s="355">
        <f t="shared" si="36"/>
        <v>-8.9670455944514758E-3</v>
      </c>
      <c r="E1038" s="355">
        <v>-2.8354430379746772E-2</v>
      </c>
      <c r="G1038" s="355">
        <f t="shared" ca="1" si="35"/>
        <v>8.0729441096402503E-3</v>
      </c>
    </row>
    <row r="1039" spans="2:7">
      <c r="B1039" s="375">
        <v>44390</v>
      </c>
      <c r="C1039" s="352">
        <v>2436.6999999999998</v>
      </c>
      <c r="D1039" s="355">
        <f t="shared" si="36"/>
        <v>-3.048094429556399E-3</v>
      </c>
      <c r="E1039" s="355">
        <v>-2.8213166144200556E-2</v>
      </c>
      <c r="G1039" s="355">
        <f t="shared" ca="1" si="35"/>
        <v>-6.7759436796466059E-3</v>
      </c>
    </row>
    <row r="1040" spans="2:7">
      <c r="B1040" s="375">
        <v>44389</v>
      </c>
      <c r="C1040" s="352">
        <v>2444.15</v>
      </c>
      <c r="D1040" s="355">
        <f t="shared" si="36"/>
        <v>-2.9778294478776755E-3</v>
      </c>
      <c r="E1040" s="355">
        <v>-2.8194361127774376E-2</v>
      </c>
      <c r="G1040" s="355">
        <f t="shared" ca="1" si="35"/>
        <v>2.2211565228332966E-2</v>
      </c>
    </row>
    <row r="1041" spans="2:7">
      <c r="B1041" s="375">
        <v>44386</v>
      </c>
      <c r="C1041" s="352">
        <v>2451.4499999999998</v>
      </c>
      <c r="D1041" s="355">
        <f t="shared" si="36"/>
        <v>1.5934301648585876E-3</v>
      </c>
      <c r="E1041" s="355">
        <v>-2.8169014084507043E-2</v>
      </c>
      <c r="G1041" s="355">
        <f t="shared" ca="1" si="35"/>
        <v>2.2493899637354316E-2</v>
      </c>
    </row>
    <row r="1042" spans="2:7">
      <c r="B1042" s="375">
        <v>44385</v>
      </c>
      <c r="C1042" s="352">
        <v>2447.5500000000002</v>
      </c>
      <c r="D1042" s="355">
        <f t="shared" si="36"/>
        <v>-1.3740857896963677E-2</v>
      </c>
      <c r="E1042" s="355">
        <v>-2.7986448666961344E-2</v>
      </c>
      <c r="G1042" s="355">
        <f t="shared" ca="1" si="35"/>
        <v>-9.5142035374966936E-3</v>
      </c>
    </row>
    <row r="1043" spans="2:7">
      <c r="B1043" s="375">
        <v>44384</v>
      </c>
      <c r="C1043" s="352">
        <v>2481.65</v>
      </c>
      <c r="D1043" s="355">
        <f t="shared" si="36"/>
        <v>3.7007077856420997E-3</v>
      </c>
      <c r="E1043" s="355">
        <v>-2.7978339350180455E-2</v>
      </c>
      <c r="G1043" s="355">
        <f t="shared" ca="1" si="35"/>
        <v>-7.7116684248385104E-3</v>
      </c>
    </row>
    <row r="1044" spans="2:7">
      <c r="B1044" s="375">
        <v>44383</v>
      </c>
      <c r="C1044" s="352">
        <v>2472.5</v>
      </c>
      <c r="D1044" s="355">
        <f t="shared" si="36"/>
        <v>-1.0624037134111034E-2</v>
      </c>
      <c r="E1044" s="355">
        <v>-2.7970214500055567E-2</v>
      </c>
      <c r="G1044" s="355">
        <f t="shared" ca="1" si="35"/>
        <v>-4.6209717107305259E-2</v>
      </c>
    </row>
    <row r="1045" spans="2:7">
      <c r="B1045" s="375">
        <v>44382</v>
      </c>
      <c r="C1045" s="352">
        <v>2499.0500000000002</v>
      </c>
      <c r="D1045" s="355">
        <f t="shared" si="36"/>
        <v>4.7239979093796486E-3</v>
      </c>
      <c r="E1045" s="355">
        <v>-2.7950467525903439E-2</v>
      </c>
      <c r="G1045" s="355">
        <f t="shared" ca="1" si="35"/>
        <v>-5.819656532563465E-3</v>
      </c>
    </row>
    <row r="1046" spans="2:7">
      <c r="B1046" s="375">
        <v>44379</v>
      </c>
      <c r="C1046" s="352">
        <v>2487.3000000000002</v>
      </c>
      <c r="D1046" s="355">
        <f t="shared" si="36"/>
        <v>3.7530266343826402E-3</v>
      </c>
      <c r="E1046" s="355">
        <v>-2.7949599083619676E-2</v>
      </c>
      <c r="G1046" s="355">
        <f t="shared" ca="1" si="35"/>
        <v>2.3113603568605222E-3</v>
      </c>
    </row>
    <row r="1047" spans="2:7">
      <c r="B1047" s="375">
        <v>44378</v>
      </c>
      <c r="C1047" s="352">
        <v>2478</v>
      </c>
      <c r="D1047" s="355">
        <f t="shared" si="36"/>
        <v>2.7111237000768088E-3</v>
      </c>
      <c r="E1047" s="355">
        <v>-2.7910117417563732E-2</v>
      </c>
      <c r="G1047" s="355">
        <f t="shared" ca="1" si="35"/>
        <v>-2.4105174749697228E-2</v>
      </c>
    </row>
    <row r="1048" spans="2:7">
      <c r="B1048" s="375">
        <v>44377</v>
      </c>
      <c r="C1048" s="352">
        <v>2471.3000000000002</v>
      </c>
      <c r="D1048" s="355">
        <f t="shared" si="36"/>
        <v>-8.5254057090128569E-3</v>
      </c>
      <c r="E1048" s="355">
        <v>-2.782360057186848E-2</v>
      </c>
      <c r="G1048" s="355">
        <f t="shared" ca="1" si="35"/>
        <v>-3.2503862867138682E-2</v>
      </c>
    </row>
    <row r="1049" spans="2:7">
      <c r="B1049" s="375">
        <v>44376</v>
      </c>
      <c r="C1049" s="352">
        <v>2492.5500000000002</v>
      </c>
      <c r="D1049" s="355">
        <f t="shared" si="36"/>
        <v>1.3149337452239803E-2</v>
      </c>
      <c r="E1049" s="355">
        <v>-2.7807951336085185E-2</v>
      </c>
      <c r="G1049" s="355">
        <f t="shared" ca="1" si="35"/>
        <v>-8.6171672777635919E-3</v>
      </c>
    </row>
    <row r="1050" spans="2:7">
      <c r="B1050" s="375">
        <v>44375</v>
      </c>
      <c r="C1050" s="352">
        <v>2460.1999999999998</v>
      </c>
      <c r="D1050" s="355">
        <f t="shared" si="36"/>
        <v>4.7168848140811169E-3</v>
      </c>
      <c r="E1050" s="355">
        <v>-2.7806543167261149E-2</v>
      </c>
      <c r="G1050" s="355">
        <f t="shared" ca="1" si="35"/>
        <v>-1.0261388528039112E-2</v>
      </c>
    </row>
    <row r="1051" spans="2:7">
      <c r="B1051" s="375">
        <v>44372</v>
      </c>
      <c r="C1051" s="352">
        <v>2448.65</v>
      </c>
      <c r="D1051" s="355">
        <f t="shared" si="36"/>
        <v>-1.666566271108166E-2</v>
      </c>
      <c r="E1051" s="355">
        <v>-2.7795527156549486E-2</v>
      </c>
      <c r="G1051" s="355">
        <f t="shared" ca="1" si="35"/>
        <v>3.3443049827404942E-3</v>
      </c>
    </row>
    <row r="1052" spans="2:7">
      <c r="B1052" s="375">
        <v>44371</v>
      </c>
      <c r="C1052" s="352">
        <v>2490.15</v>
      </c>
      <c r="D1052" s="355">
        <f t="shared" si="36"/>
        <v>3.8903446885708891E-3</v>
      </c>
      <c r="E1052" s="355">
        <v>-2.7788711328032758E-2</v>
      </c>
      <c r="G1052" s="355">
        <f t="shared" ca="1" si="35"/>
        <v>7.4957088387478553E-3</v>
      </c>
    </row>
    <row r="1053" spans="2:7">
      <c r="B1053" s="375">
        <v>44370</v>
      </c>
      <c r="C1053" s="352">
        <v>2480.5</v>
      </c>
      <c r="D1053" s="355">
        <f t="shared" si="36"/>
        <v>-3.9152695512498746E-3</v>
      </c>
      <c r="E1053" s="355">
        <v>-2.7742660486023238E-2</v>
      </c>
      <c r="G1053" s="355">
        <f t="shared" ca="1" si="35"/>
        <v>-1.6791161505194479E-2</v>
      </c>
    </row>
    <row r="1054" spans="2:7">
      <c r="B1054" s="375">
        <v>44369</v>
      </c>
      <c r="C1054" s="352">
        <v>2490.25</v>
      </c>
      <c r="D1054" s="355">
        <f t="shared" si="36"/>
        <v>-9.5849822021595674E-3</v>
      </c>
      <c r="E1054" s="355">
        <v>-2.7740229209521003E-2</v>
      </c>
      <c r="G1054" s="355">
        <f t="shared" ca="1" si="35"/>
        <v>2.3237107050615036E-2</v>
      </c>
    </row>
    <row r="1055" spans="2:7">
      <c r="B1055" s="375">
        <v>44368</v>
      </c>
      <c r="C1055" s="352">
        <v>2514.35</v>
      </c>
      <c r="D1055" s="355">
        <f t="shared" si="36"/>
        <v>1.2666639816343717E-2</v>
      </c>
      <c r="E1055" s="355">
        <v>-2.771844166412369E-2</v>
      </c>
      <c r="G1055" s="355">
        <f t="shared" ca="1" si="35"/>
        <v>4.3588211569861599E-3</v>
      </c>
    </row>
    <row r="1056" spans="2:7">
      <c r="B1056" s="375">
        <v>44365</v>
      </c>
      <c r="C1056" s="352">
        <v>2482.9</v>
      </c>
      <c r="D1056" s="355">
        <f t="shared" si="36"/>
        <v>2.6967779294370799E-2</v>
      </c>
      <c r="E1056" s="355">
        <v>-2.7717312436511342E-2</v>
      </c>
      <c r="G1056" s="355">
        <f t="shared" ca="1" si="35"/>
        <v>-4.6956593579401955E-2</v>
      </c>
    </row>
    <row r="1057" spans="2:7">
      <c r="B1057" s="375">
        <v>44364</v>
      </c>
      <c r="C1057" s="352">
        <v>2417.6999999999998</v>
      </c>
      <c r="D1057" s="355">
        <f t="shared" si="36"/>
        <v>4.0699364591551667E-3</v>
      </c>
      <c r="E1057" s="355">
        <v>-2.7686156921539192E-2</v>
      </c>
      <c r="G1057" s="355">
        <f t="shared" ca="1" si="35"/>
        <v>2.2659721692487998E-2</v>
      </c>
    </row>
    <row r="1058" spans="2:7">
      <c r="B1058" s="375">
        <v>44363</v>
      </c>
      <c r="C1058" s="352">
        <v>2407.9</v>
      </c>
      <c r="D1058" s="355">
        <f t="shared" si="36"/>
        <v>6.6681995861118644E-3</v>
      </c>
      <c r="E1058" s="355">
        <v>-2.7680492847799446E-2</v>
      </c>
      <c r="G1058" s="355">
        <f t="shared" ca="1" si="35"/>
        <v>-2.4346904475373705E-2</v>
      </c>
    </row>
    <row r="1059" spans="2:7">
      <c r="B1059" s="375">
        <v>44362</v>
      </c>
      <c r="C1059" s="352">
        <v>2391.9499999999998</v>
      </c>
      <c r="D1059" s="355">
        <f t="shared" si="36"/>
        <v>1.1566438298232222E-2</v>
      </c>
      <c r="E1059" s="355">
        <v>-2.7679052234787341E-2</v>
      </c>
      <c r="G1059" s="355">
        <f t="shared" ca="1" si="35"/>
        <v>-2.523147715459453E-2</v>
      </c>
    </row>
    <row r="1060" spans="2:7">
      <c r="B1060" s="375">
        <v>44361</v>
      </c>
      <c r="C1060" s="352">
        <v>2364.6</v>
      </c>
      <c r="D1060" s="355">
        <f t="shared" si="36"/>
        <v>-8.0287344179171395E-4</v>
      </c>
      <c r="E1060" s="355">
        <v>-2.7522935779816578E-2</v>
      </c>
      <c r="G1060" s="355">
        <f t="shared" ca="1" si="35"/>
        <v>1.433161989130716E-2</v>
      </c>
    </row>
    <row r="1061" spans="2:7">
      <c r="B1061" s="375">
        <v>44358</v>
      </c>
      <c r="C1061" s="352">
        <v>2366.5</v>
      </c>
      <c r="D1061" s="355">
        <f t="shared" si="36"/>
        <v>-5.1706742895578361E-3</v>
      </c>
      <c r="E1061" s="355">
        <v>-2.7513227513227455E-2</v>
      </c>
      <c r="G1061" s="355">
        <f t="shared" ca="1" si="35"/>
        <v>4.6363442213636251E-3</v>
      </c>
    </row>
    <row r="1062" spans="2:7">
      <c r="B1062" s="375">
        <v>44357</v>
      </c>
      <c r="C1062" s="352">
        <v>2378.8000000000002</v>
      </c>
      <c r="D1062" s="355">
        <f t="shared" si="36"/>
        <v>9.6774193548387864E-3</v>
      </c>
      <c r="E1062" s="355">
        <v>-2.7508305647840441E-2</v>
      </c>
      <c r="G1062" s="355">
        <f t="shared" ca="1" si="35"/>
        <v>-2.9548203614321675E-3</v>
      </c>
    </row>
    <row r="1063" spans="2:7">
      <c r="B1063" s="375">
        <v>44356</v>
      </c>
      <c r="C1063" s="352">
        <v>2356</v>
      </c>
      <c r="D1063" s="355">
        <f t="shared" si="36"/>
        <v>-1.271725307333616E-3</v>
      </c>
      <c r="E1063" s="355">
        <v>-2.7490016783378667E-2</v>
      </c>
      <c r="G1063" s="355">
        <f t="shared" ca="1" si="35"/>
        <v>-1.1081296856665186E-4</v>
      </c>
    </row>
    <row r="1064" spans="2:7">
      <c r="B1064" s="375">
        <v>44355</v>
      </c>
      <c r="C1064" s="352">
        <v>2359</v>
      </c>
      <c r="D1064" s="355">
        <f t="shared" si="36"/>
        <v>8.4213226178770639E-3</v>
      </c>
      <c r="E1064" s="355">
        <v>-2.7475375842405451E-2</v>
      </c>
      <c r="G1064" s="355">
        <f t="shared" ca="1" si="35"/>
        <v>-1.1064919081385685E-3</v>
      </c>
    </row>
    <row r="1065" spans="2:7">
      <c r="B1065" s="375">
        <v>44354</v>
      </c>
      <c r="C1065" s="352">
        <v>2339.3000000000002</v>
      </c>
      <c r="D1065" s="355">
        <f t="shared" si="36"/>
        <v>-1.1741850088597596E-3</v>
      </c>
      <c r="E1065" s="355">
        <v>-2.7472177249722673E-2</v>
      </c>
      <c r="G1065" s="355">
        <f t="shared" ca="1" si="35"/>
        <v>-1.1563979434188579E-2</v>
      </c>
    </row>
    <row r="1066" spans="2:7">
      <c r="B1066" s="375">
        <v>44351</v>
      </c>
      <c r="C1066" s="352">
        <v>2342.0500000000002</v>
      </c>
      <c r="D1066" s="355">
        <f t="shared" si="36"/>
        <v>-8.9706971331851553E-3</v>
      </c>
      <c r="E1066" s="355">
        <v>-2.7420659893913485E-2</v>
      </c>
      <c r="G1066" s="355">
        <f t="shared" ca="1" si="35"/>
        <v>-5.1775805158276516E-3</v>
      </c>
    </row>
    <row r="1067" spans="2:7">
      <c r="B1067" s="375">
        <v>44350</v>
      </c>
      <c r="C1067" s="352">
        <v>2363.25</v>
      </c>
      <c r="D1067" s="355">
        <f t="shared" si="36"/>
        <v>1.8865524843139807E-3</v>
      </c>
      <c r="E1067" s="355">
        <v>-2.7412542832098246E-2</v>
      </c>
      <c r="G1067" s="355">
        <f t="shared" ca="1" si="35"/>
        <v>-1.4644909134816551E-2</v>
      </c>
    </row>
    <row r="1068" spans="2:7">
      <c r="B1068" s="375">
        <v>44349</v>
      </c>
      <c r="C1068" s="352">
        <v>2358.8000000000002</v>
      </c>
      <c r="D1068" s="355">
        <f t="shared" si="36"/>
        <v>2.1201713098418351E-4</v>
      </c>
      <c r="E1068" s="355">
        <v>-2.7408195848855805E-2</v>
      </c>
      <c r="G1068" s="355">
        <f t="shared" ca="1" si="35"/>
        <v>3.3961221775971181E-3</v>
      </c>
    </row>
    <row r="1069" spans="2:7">
      <c r="B1069" s="375">
        <v>44348</v>
      </c>
      <c r="C1069" s="352">
        <v>2358.3000000000002</v>
      </c>
      <c r="D1069" s="355">
        <f t="shared" si="36"/>
        <v>7.798978654302258E-3</v>
      </c>
      <c r="E1069" s="355">
        <v>-2.7401837928153681E-2</v>
      </c>
      <c r="G1069" s="355">
        <f t="shared" ca="1" si="35"/>
        <v>1.3820497489448816E-2</v>
      </c>
    </row>
    <row r="1070" spans="2:7">
      <c r="B1070" s="375">
        <v>44347</v>
      </c>
      <c r="C1070" s="352">
        <v>2340.0500000000002</v>
      </c>
      <c r="D1070" s="355">
        <f t="shared" si="36"/>
        <v>7.9036912607142896E-3</v>
      </c>
      <c r="E1070" s="355">
        <v>-2.738960313024047E-2</v>
      </c>
      <c r="G1070" s="355">
        <f t="shared" ca="1" si="35"/>
        <v>2.1782992763347619E-2</v>
      </c>
    </row>
    <row r="1071" spans="2:7">
      <c r="B1071" s="375">
        <v>44344</v>
      </c>
      <c r="C1071" s="352">
        <v>2321.6999999999998</v>
      </c>
      <c r="D1071" s="355">
        <f t="shared" si="36"/>
        <v>-2.020288858321988E-3</v>
      </c>
      <c r="E1071" s="355">
        <v>-2.7384196185286133E-2</v>
      </c>
      <c r="G1071" s="355">
        <f t="shared" ca="1" si="35"/>
        <v>-2.3862575532344124E-2</v>
      </c>
    </row>
    <row r="1072" spans="2:7">
      <c r="B1072" s="375">
        <v>44343</v>
      </c>
      <c r="C1072" s="352">
        <v>2326.4</v>
      </c>
      <c r="D1072" s="355">
        <f t="shared" si="36"/>
        <v>-1.1724723874256547E-2</v>
      </c>
      <c r="E1072" s="355">
        <v>-2.735042735042733E-2</v>
      </c>
      <c r="G1072" s="355">
        <f t="shared" ca="1" si="35"/>
        <v>-1.6384399463093519E-2</v>
      </c>
    </row>
    <row r="1073" spans="2:7">
      <c r="B1073" s="375">
        <v>44342</v>
      </c>
      <c r="C1073" s="352">
        <v>2354</v>
      </c>
      <c r="D1073" s="355">
        <f t="shared" si="36"/>
        <v>4.2447900002132279E-3</v>
      </c>
      <c r="E1073" s="355">
        <v>-2.7331637651330502E-2</v>
      </c>
      <c r="G1073" s="355">
        <f t="shared" ca="1" si="35"/>
        <v>1.4738446217621833E-2</v>
      </c>
    </row>
    <row r="1074" spans="2:7">
      <c r="B1074" s="375">
        <v>44341</v>
      </c>
      <c r="C1074" s="352">
        <v>2344.0500000000002</v>
      </c>
      <c r="D1074" s="355">
        <f t="shared" si="36"/>
        <v>3.2098606920459649E-3</v>
      </c>
      <c r="E1074" s="355">
        <v>-2.7308447937131552E-2</v>
      </c>
      <c r="G1074" s="355">
        <f t="shared" ca="1" si="35"/>
        <v>2.4119704679127229E-2</v>
      </c>
    </row>
    <row r="1075" spans="2:7">
      <c r="B1075" s="375">
        <v>44340</v>
      </c>
      <c r="C1075" s="352">
        <v>2336.5500000000002</v>
      </c>
      <c r="D1075" s="355">
        <f t="shared" si="36"/>
        <v>-1.0879458143718835E-2</v>
      </c>
      <c r="E1075" s="355">
        <v>-2.7208728717755381E-2</v>
      </c>
      <c r="G1075" s="355">
        <f t="shared" ca="1" si="35"/>
        <v>6.5069689963985723E-3</v>
      </c>
    </row>
    <row r="1076" spans="2:7">
      <c r="B1076" s="375">
        <v>44337</v>
      </c>
      <c r="C1076" s="352">
        <v>2362.25</v>
      </c>
      <c r="D1076" s="355">
        <f t="shared" si="36"/>
        <v>7.7213488897894368E-3</v>
      </c>
      <c r="E1076" s="355">
        <v>-2.7201475334255411E-2</v>
      </c>
      <c r="G1076" s="355">
        <f t="shared" ca="1" si="35"/>
        <v>2.1071559974574668E-3</v>
      </c>
    </row>
    <row r="1077" spans="2:7">
      <c r="B1077" s="375">
        <v>44336</v>
      </c>
      <c r="C1077" s="352">
        <v>2344.15</v>
      </c>
      <c r="D1077" s="355">
        <f t="shared" si="36"/>
        <v>-6.6108697955291488E-3</v>
      </c>
      <c r="E1077" s="355">
        <v>-2.7194656488549566E-2</v>
      </c>
      <c r="G1077" s="355">
        <f t="shared" ca="1" si="35"/>
        <v>-8.9945845179566965E-3</v>
      </c>
    </row>
    <row r="1078" spans="2:7">
      <c r="B1078" s="375">
        <v>44335</v>
      </c>
      <c r="C1078" s="352">
        <v>2359.75</v>
      </c>
      <c r="D1078" s="355">
        <f t="shared" si="36"/>
        <v>-6.1071917447615039E-3</v>
      </c>
      <c r="E1078" s="355">
        <v>-2.7176470588235319E-2</v>
      </c>
      <c r="G1078" s="355">
        <f t="shared" ca="1" si="35"/>
        <v>2.4345986433992335E-2</v>
      </c>
    </row>
    <row r="1079" spans="2:7">
      <c r="B1079" s="375">
        <v>44334</v>
      </c>
      <c r="C1079" s="352">
        <v>2374.25</v>
      </c>
      <c r="D1079" s="355">
        <f t="shared" si="36"/>
        <v>-8.4166228300894264E-4</v>
      </c>
      <c r="E1079" s="355">
        <v>-2.7143788718617643E-2</v>
      </c>
      <c r="G1079" s="355">
        <f t="shared" ca="1" si="35"/>
        <v>2.3719099597886217E-2</v>
      </c>
    </row>
    <row r="1080" spans="2:7">
      <c r="B1080" s="375">
        <v>44333</v>
      </c>
      <c r="C1080" s="352">
        <v>2376.25</v>
      </c>
      <c r="D1080" s="355">
        <f t="shared" si="36"/>
        <v>-2.5243494541090478E-4</v>
      </c>
      <c r="E1080" s="355">
        <v>-2.7093596059113333E-2</v>
      </c>
      <c r="G1080" s="355">
        <f t="shared" ca="1" si="35"/>
        <v>-1.2197159237105501E-2</v>
      </c>
    </row>
    <row r="1081" spans="2:7">
      <c r="B1081" s="375">
        <v>44330</v>
      </c>
      <c r="C1081" s="352">
        <v>2376.85</v>
      </c>
      <c r="D1081" s="355">
        <f t="shared" si="36"/>
        <v>2.0567208398634618E-2</v>
      </c>
      <c r="E1081" s="355">
        <v>-2.7092429901625543E-2</v>
      </c>
      <c r="G1081" s="355">
        <f t="shared" ca="1" si="35"/>
        <v>-4.1289801292901298E-3</v>
      </c>
    </row>
    <row r="1082" spans="2:7">
      <c r="B1082" s="375">
        <v>44328</v>
      </c>
      <c r="C1082" s="352">
        <v>2328.9499999999998</v>
      </c>
      <c r="D1082" s="355">
        <f t="shared" si="36"/>
        <v>-3.0452520711044543E-2</v>
      </c>
      <c r="E1082" s="355">
        <v>-2.7078840162952207E-2</v>
      </c>
      <c r="G1082" s="355">
        <f t="shared" ca="1" si="35"/>
        <v>-8.8315414278454553E-3</v>
      </c>
    </row>
    <row r="1083" spans="2:7">
      <c r="B1083" s="375">
        <v>44327</v>
      </c>
      <c r="C1083" s="352">
        <v>2402.1</v>
      </c>
      <c r="D1083" s="355">
        <f t="shared" si="36"/>
        <v>-1.2659788729499848E-2</v>
      </c>
      <c r="E1083" s="355">
        <v>-2.7078427281128012E-2</v>
      </c>
      <c r="G1083" s="355">
        <f t="shared" ca="1" si="35"/>
        <v>-1.7337011208765494E-2</v>
      </c>
    </row>
    <row r="1084" spans="2:7">
      <c r="B1084" s="375">
        <v>44326</v>
      </c>
      <c r="C1084" s="352">
        <v>2432.9</v>
      </c>
      <c r="D1084" s="355">
        <f t="shared" si="36"/>
        <v>8.9996682149967953E-3</v>
      </c>
      <c r="E1084" s="355">
        <v>-2.7045158084353184E-2</v>
      </c>
      <c r="G1084" s="355">
        <f t="shared" ca="1" si="35"/>
        <v>1.1246998603935583E-2</v>
      </c>
    </row>
    <row r="1085" spans="2:7">
      <c r="B1085" s="375">
        <v>44323</v>
      </c>
      <c r="C1085" s="352">
        <v>2411.1999999999998</v>
      </c>
      <c r="D1085" s="355">
        <f t="shared" si="36"/>
        <v>8.8702928870292123E-3</v>
      </c>
      <c r="E1085" s="355">
        <v>-2.6989378373672247E-2</v>
      </c>
      <c r="G1085" s="355">
        <f t="shared" ca="1" si="35"/>
        <v>-1.4443136422147042E-3</v>
      </c>
    </row>
    <row r="1086" spans="2:7">
      <c r="B1086" s="375">
        <v>44322</v>
      </c>
      <c r="C1086" s="352">
        <v>2390</v>
      </c>
      <c r="D1086" s="355">
        <f t="shared" si="36"/>
        <v>-1.9418286597206651E-3</v>
      </c>
      <c r="E1086" s="355">
        <v>-2.6958324971570011E-2</v>
      </c>
      <c r="G1086" s="355">
        <f t="shared" ca="1" si="35"/>
        <v>1.14943856852243E-2</v>
      </c>
    </row>
    <row r="1087" spans="2:7">
      <c r="B1087" s="375">
        <v>44321</v>
      </c>
      <c r="C1087" s="352">
        <v>2394.65</v>
      </c>
      <c r="D1087" s="355">
        <f t="shared" si="36"/>
        <v>-5.3994559009822854E-3</v>
      </c>
      <c r="E1087" s="355">
        <v>-2.6930894308943149E-2</v>
      </c>
      <c r="G1087" s="355">
        <f t="shared" ca="1" si="35"/>
        <v>2.3379436285954625E-2</v>
      </c>
    </row>
    <row r="1088" spans="2:7">
      <c r="B1088" s="375">
        <v>44320</v>
      </c>
      <c r="C1088" s="352">
        <v>2407.65</v>
      </c>
      <c r="D1088" s="355">
        <f t="shared" si="36"/>
        <v>-1.4534883720926457E-4</v>
      </c>
      <c r="E1088" s="355">
        <v>-2.6928409837261816E-2</v>
      </c>
      <c r="G1088" s="355">
        <f t="shared" ca="1" si="35"/>
        <v>2.583741077002779E-2</v>
      </c>
    </row>
    <row r="1089" spans="2:7">
      <c r="B1089" s="375">
        <v>44319</v>
      </c>
      <c r="C1089" s="352">
        <v>2408</v>
      </c>
      <c r="D1089" s="355">
        <f t="shared" si="36"/>
        <v>2.3048327137546468E-2</v>
      </c>
      <c r="E1089" s="355">
        <v>-2.6906736799514431E-2</v>
      </c>
      <c r="G1089" s="355">
        <f t="shared" ca="1" si="35"/>
        <v>-2.9002360184854643E-2</v>
      </c>
    </row>
    <row r="1090" spans="2:7">
      <c r="B1090" s="375">
        <v>44316</v>
      </c>
      <c r="C1090" s="352">
        <v>2353.75</v>
      </c>
      <c r="D1090" s="355">
        <f t="shared" si="36"/>
        <v>-2.2366672204685127E-2</v>
      </c>
      <c r="E1090" s="355">
        <v>-2.6900127164237501E-2</v>
      </c>
      <c r="G1090" s="355">
        <f t="shared" ca="1" si="35"/>
        <v>1.4233380409510516E-2</v>
      </c>
    </row>
    <row r="1091" spans="2:7">
      <c r="B1091" s="375">
        <v>44315</v>
      </c>
      <c r="C1091" s="352">
        <v>2407.6</v>
      </c>
      <c r="D1091" s="355">
        <f t="shared" si="36"/>
        <v>4.3630923936744596E-4</v>
      </c>
      <c r="E1091" s="355">
        <v>-2.683254224153447E-2</v>
      </c>
      <c r="G1091" s="355">
        <f t="shared" ca="1" si="35"/>
        <v>-1.30350132417364E-2</v>
      </c>
    </row>
    <row r="1092" spans="2:7">
      <c r="B1092" s="375">
        <v>44314</v>
      </c>
      <c r="C1092" s="352">
        <v>2406.5500000000002</v>
      </c>
      <c r="D1092" s="355">
        <f t="shared" si="36"/>
        <v>1.1219194487047618E-2</v>
      </c>
      <c r="E1092" s="355">
        <v>-2.6817752596789455E-2</v>
      </c>
      <c r="G1092" s="355">
        <f t="shared" ca="1" si="35"/>
        <v>7.1173076904324445E-3</v>
      </c>
    </row>
    <row r="1093" spans="2:7">
      <c r="B1093" s="375">
        <v>44313</v>
      </c>
      <c r="C1093" s="352">
        <v>2379.85</v>
      </c>
      <c r="D1093" s="355">
        <f t="shared" si="36"/>
        <v>8.1333531018998231E-3</v>
      </c>
      <c r="E1093" s="355">
        <v>-2.6817640047675832E-2</v>
      </c>
      <c r="G1093" s="355">
        <f t="shared" ca="1" si="35"/>
        <v>-7.9271429990382929E-3</v>
      </c>
    </row>
    <row r="1094" spans="2:7">
      <c r="B1094" s="375">
        <v>44312</v>
      </c>
      <c r="C1094" s="352">
        <v>2360.65</v>
      </c>
      <c r="D1094" s="355">
        <f t="shared" si="36"/>
        <v>2.2922760264326766E-2</v>
      </c>
      <c r="E1094" s="355">
        <v>-2.6815957847196033E-2</v>
      </c>
      <c r="G1094" s="355">
        <f t="shared" ca="1" si="35"/>
        <v>1.4475629890980751E-2</v>
      </c>
    </row>
    <row r="1095" spans="2:7">
      <c r="B1095" s="375">
        <v>44309</v>
      </c>
      <c r="C1095" s="352">
        <v>2307.75</v>
      </c>
      <c r="D1095" s="355">
        <f t="shared" si="36"/>
        <v>-1.7727930535455898E-2</v>
      </c>
      <c r="E1095" s="355">
        <v>-2.6805949008498562E-2</v>
      </c>
      <c r="G1095" s="355">
        <f t="shared" ref="G1095:G1158" ca="1" si="37">_xlfn.NORM.INV(RAND(),$M$13,$M$14)</f>
        <v>-9.7364107397177827E-3</v>
      </c>
    </row>
    <row r="1096" spans="2:7">
      <c r="B1096" s="375">
        <v>44308</v>
      </c>
      <c r="C1096" s="352">
        <v>2349.4</v>
      </c>
      <c r="D1096" s="355">
        <f t="shared" ref="D1096:D1159" si="38">(C1096-C1097)/C1097</f>
        <v>-2.0042128094433558E-2</v>
      </c>
      <c r="E1096" s="355">
        <v>-2.6800790371833989E-2</v>
      </c>
      <c r="G1096" s="355">
        <f t="shared" ca="1" si="37"/>
        <v>-1.6239043244969702E-2</v>
      </c>
    </row>
    <row r="1097" spans="2:7">
      <c r="B1097" s="375">
        <v>44306</v>
      </c>
      <c r="C1097" s="352">
        <v>2397.4499999999998</v>
      </c>
      <c r="D1097" s="355">
        <f t="shared" si="38"/>
        <v>-1.6087661338312961E-2</v>
      </c>
      <c r="E1097" s="355">
        <v>-2.6794990977196915E-2</v>
      </c>
      <c r="G1097" s="355">
        <f t="shared" ca="1" si="37"/>
        <v>-3.6216593979435299E-3</v>
      </c>
    </row>
    <row r="1098" spans="2:7">
      <c r="B1098" s="375">
        <v>44305</v>
      </c>
      <c r="C1098" s="352">
        <v>2436.65</v>
      </c>
      <c r="D1098" s="355">
        <f t="shared" si="38"/>
        <v>-9.0487616413843577E-3</v>
      </c>
      <c r="E1098" s="355">
        <v>-2.6684097200861366E-2</v>
      </c>
      <c r="G1098" s="355">
        <f t="shared" ca="1" si="37"/>
        <v>2.4901860997430806E-2</v>
      </c>
    </row>
    <row r="1099" spans="2:7">
      <c r="B1099" s="375">
        <v>44302</v>
      </c>
      <c r="C1099" s="352">
        <v>2458.9</v>
      </c>
      <c r="D1099" s="355">
        <f t="shared" si="38"/>
        <v>-7.1119419665535526E-4</v>
      </c>
      <c r="E1099" s="355">
        <v>-2.6677805625174057E-2</v>
      </c>
      <c r="G1099" s="355">
        <f t="shared" ca="1" si="37"/>
        <v>-3.7612679845700984E-2</v>
      </c>
    </row>
    <row r="1100" spans="2:7">
      <c r="B1100" s="375">
        <v>44301</v>
      </c>
      <c r="C1100" s="352">
        <v>2460.65</v>
      </c>
      <c r="D1100" s="355">
        <f t="shared" si="38"/>
        <v>2.5464471968709257E-3</v>
      </c>
      <c r="E1100" s="355">
        <v>-2.6635414447048797E-2</v>
      </c>
      <c r="G1100" s="355">
        <f t="shared" ca="1" si="37"/>
        <v>-2.7077981991064986E-4</v>
      </c>
    </row>
    <row r="1101" spans="2:7">
      <c r="B1101" s="375">
        <v>44299</v>
      </c>
      <c r="C1101" s="352">
        <v>2454.4</v>
      </c>
      <c r="D1101" s="355">
        <f t="shared" si="38"/>
        <v>-3.0869212022745364E-3</v>
      </c>
      <c r="E1101" s="355">
        <v>-2.6586620926243611E-2</v>
      </c>
      <c r="G1101" s="355">
        <f t="shared" ca="1" si="37"/>
        <v>-1.920973310052522E-2</v>
      </c>
    </row>
    <row r="1102" spans="2:7">
      <c r="B1102" s="375">
        <v>44298</v>
      </c>
      <c r="C1102" s="352">
        <v>2462</v>
      </c>
      <c r="D1102" s="355">
        <f t="shared" si="38"/>
        <v>-5.6542810985460417E-3</v>
      </c>
      <c r="E1102" s="355">
        <v>-2.6577355229040707E-2</v>
      </c>
      <c r="G1102" s="355">
        <f t="shared" ca="1" si="37"/>
        <v>-1.682812729051757E-2</v>
      </c>
    </row>
    <row r="1103" spans="2:7">
      <c r="B1103" s="375">
        <v>44295</v>
      </c>
      <c r="C1103" s="352">
        <v>2476</v>
      </c>
      <c r="D1103" s="355">
        <f t="shared" si="38"/>
        <v>2.7428524005145404E-2</v>
      </c>
      <c r="E1103" s="355">
        <v>-2.6564138413142271E-2</v>
      </c>
      <c r="G1103" s="355">
        <f t="shared" ca="1" si="37"/>
        <v>-2.5196890566650896E-2</v>
      </c>
    </row>
    <row r="1104" spans="2:7">
      <c r="B1104" s="375">
        <v>44294</v>
      </c>
      <c r="C1104" s="352">
        <v>2409.9</v>
      </c>
      <c r="D1104" s="355">
        <f t="shared" si="38"/>
        <v>1.9332709697537018E-3</v>
      </c>
      <c r="E1104" s="355">
        <v>-2.6555807508188485E-2</v>
      </c>
      <c r="G1104" s="355">
        <f t="shared" ca="1" si="37"/>
        <v>-4.4608167295357846E-2</v>
      </c>
    </row>
    <row r="1105" spans="2:7">
      <c r="B1105" s="375">
        <v>44293</v>
      </c>
      <c r="C1105" s="352">
        <v>2405.25</v>
      </c>
      <c r="D1105" s="355">
        <f t="shared" si="38"/>
        <v>-1.2664535149276178E-3</v>
      </c>
      <c r="E1105" s="355">
        <v>-2.6553609282606222E-2</v>
      </c>
      <c r="G1105" s="355">
        <f t="shared" ca="1" si="37"/>
        <v>2.557998305665574E-2</v>
      </c>
    </row>
    <row r="1106" spans="2:7">
      <c r="B1106" s="375">
        <v>44292</v>
      </c>
      <c r="C1106" s="352">
        <v>2408.3000000000002</v>
      </c>
      <c r="D1106" s="355">
        <f t="shared" si="38"/>
        <v>1.4790156750379389E-2</v>
      </c>
      <c r="E1106" s="355">
        <v>-2.6529507309149852E-2</v>
      </c>
      <c r="G1106" s="355">
        <f t="shared" ca="1" si="37"/>
        <v>-6.0986141205248501E-3</v>
      </c>
    </row>
    <row r="1107" spans="2:7">
      <c r="B1107" s="375">
        <v>44291</v>
      </c>
      <c r="C1107" s="352">
        <v>2373.1999999999998</v>
      </c>
      <c r="D1107" s="355">
        <f t="shared" si="38"/>
        <v>-1.0795715059814135E-2</v>
      </c>
      <c r="E1107" s="355">
        <v>-2.6518943477591254E-2</v>
      </c>
      <c r="G1107" s="355">
        <f t="shared" ca="1" si="37"/>
        <v>-9.2388075396375204E-3</v>
      </c>
    </row>
    <row r="1108" spans="2:7">
      <c r="B1108" s="375">
        <v>44287</v>
      </c>
      <c r="C1108" s="352">
        <v>2399.1</v>
      </c>
      <c r="D1108" s="355">
        <f t="shared" si="38"/>
        <v>-1.3325107958050624E-2</v>
      </c>
      <c r="E1108" s="355">
        <v>-2.6511627906976691E-2</v>
      </c>
      <c r="G1108" s="355">
        <f t="shared" ca="1" si="37"/>
        <v>2.5704304229526704E-2</v>
      </c>
    </row>
    <row r="1109" spans="2:7">
      <c r="B1109" s="375">
        <v>44286</v>
      </c>
      <c r="C1109" s="352">
        <v>2431.5</v>
      </c>
      <c r="D1109" s="355">
        <f t="shared" si="38"/>
        <v>1.36529442417926E-2</v>
      </c>
      <c r="E1109" s="355">
        <v>-2.6484355752648504E-2</v>
      </c>
      <c r="G1109" s="355">
        <f t="shared" ca="1" si="37"/>
        <v>1.3712973939410584E-2</v>
      </c>
    </row>
    <row r="1110" spans="2:7">
      <c r="B1110" s="375">
        <v>44285</v>
      </c>
      <c r="C1110" s="352">
        <v>2398.75</v>
      </c>
      <c r="D1110" s="355">
        <f t="shared" si="38"/>
        <v>3.4880710988394625E-2</v>
      </c>
      <c r="E1110" s="355">
        <v>-2.6465102839580732E-2</v>
      </c>
      <c r="G1110" s="355">
        <f t="shared" ca="1" si="37"/>
        <v>-3.532583060076954E-3</v>
      </c>
    </row>
    <row r="1111" spans="2:7">
      <c r="B1111" s="375">
        <v>44281</v>
      </c>
      <c r="C1111" s="352">
        <v>2317.9</v>
      </c>
      <c r="D1111" s="355">
        <f t="shared" si="38"/>
        <v>3.6141346863056215E-2</v>
      </c>
      <c r="E1111" s="355">
        <v>-2.6446280991735561E-2</v>
      </c>
      <c r="G1111" s="355">
        <f t="shared" ca="1" si="37"/>
        <v>-5.9767874802815237E-3</v>
      </c>
    </row>
    <row r="1112" spans="2:7">
      <c r="B1112" s="375">
        <v>44280</v>
      </c>
      <c r="C1112" s="352">
        <v>2237.0500000000002</v>
      </c>
      <c r="D1112" s="355">
        <f t="shared" si="38"/>
        <v>-3.5172086603985048E-2</v>
      </c>
      <c r="E1112" s="355">
        <v>-2.6434653831914262E-2</v>
      </c>
      <c r="G1112" s="355">
        <f t="shared" ca="1" si="37"/>
        <v>-1.6092689259955594E-4</v>
      </c>
    </row>
    <row r="1113" spans="2:7">
      <c r="B1113" s="375">
        <v>44279</v>
      </c>
      <c r="C1113" s="352">
        <v>2318.6</v>
      </c>
      <c r="D1113" s="355">
        <f t="shared" si="38"/>
        <v>-8.0006845505498966E-3</v>
      </c>
      <c r="E1113" s="355">
        <v>-2.6434608111758576E-2</v>
      </c>
      <c r="G1113" s="355">
        <f t="shared" ca="1" si="37"/>
        <v>-1.3066696013011699E-2</v>
      </c>
    </row>
    <row r="1114" spans="2:7">
      <c r="B1114" s="375">
        <v>44278</v>
      </c>
      <c r="C1114" s="352">
        <v>2337.3000000000002</v>
      </c>
      <c r="D1114" s="355">
        <f t="shared" si="38"/>
        <v>-6.7567567567566027E-3</v>
      </c>
      <c r="E1114" s="355">
        <v>-2.6433358153387883E-2</v>
      </c>
      <c r="G1114" s="355">
        <f t="shared" ca="1" si="37"/>
        <v>6.4847781760416561E-3</v>
      </c>
    </row>
    <row r="1115" spans="2:7">
      <c r="B1115" s="375">
        <v>44277</v>
      </c>
      <c r="C1115" s="352">
        <v>2353.1999999999998</v>
      </c>
      <c r="D1115" s="355">
        <f t="shared" si="38"/>
        <v>1.7798058000475611E-2</v>
      </c>
      <c r="E1115" s="355">
        <v>-2.6429832539724928E-2</v>
      </c>
      <c r="G1115" s="355">
        <f t="shared" ca="1" si="37"/>
        <v>-1.2877862866449191E-2</v>
      </c>
    </row>
    <row r="1116" spans="2:7">
      <c r="B1116" s="375">
        <v>44274</v>
      </c>
      <c r="C1116" s="352">
        <v>2312.0500000000002</v>
      </c>
      <c r="D1116" s="355">
        <f t="shared" si="38"/>
        <v>4.3720657276995471E-2</v>
      </c>
      <c r="E1116" s="355">
        <v>-2.6420079260237754E-2</v>
      </c>
      <c r="G1116" s="355">
        <f t="shared" ca="1" si="37"/>
        <v>-3.7407200404405871E-2</v>
      </c>
    </row>
    <row r="1117" spans="2:7">
      <c r="B1117" s="375">
        <v>44273</v>
      </c>
      <c r="C1117" s="352">
        <v>2215.1999999999998</v>
      </c>
      <c r="D1117" s="355">
        <f t="shared" si="38"/>
        <v>-4.9858509634821734E-3</v>
      </c>
      <c r="E1117" s="355">
        <v>-2.640408460977392E-2</v>
      </c>
      <c r="G1117" s="355">
        <f t="shared" ca="1" si="37"/>
        <v>-5.0265825969335824E-3</v>
      </c>
    </row>
    <row r="1118" spans="2:7">
      <c r="B1118" s="375">
        <v>44272</v>
      </c>
      <c r="C1118" s="352">
        <v>2226.3000000000002</v>
      </c>
      <c r="D1118" s="355">
        <f t="shared" si="38"/>
        <v>-7.909805931240391E-3</v>
      </c>
      <c r="E1118" s="355">
        <v>-2.63776244978399E-2</v>
      </c>
      <c r="G1118" s="355">
        <f t="shared" ca="1" si="37"/>
        <v>-4.136834839084922E-3</v>
      </c>
    </row>
    <row r="1119" spans="2:7">
      <c r="B1119" s="375">
        <v>44271</v>
      </c>
      <c r="C1119" s="352">
        <v>2244.0500000000002</v>
      </c>
      <c r="D1119" s="355">
        <f t="shared" si="38"/>
        <v>1.5016848723341825E-2</v>
      </c>
      <c r="E1119" s="355">
        <v>-2.6341150016061677E-2</v>
      </c>
      <c r="G1119" s="355">
        <f t="shared" ca="1" si="37"/>
        <v>1.6160264225156522E-2</v>
      </c>
    </row>
    <row r="1120" spans="2:7">
      <c r="B1120" s="375">
        <v>44270</v>
      </c>
      <c r="C1120" s="352">
        <v>2210.85</v>
      </c>
      <c r="D1120" s="355">
        <f t="shared" si="38"/>
        <v>2.7667536001813853E-3</v>
      </c>
      <c r="E1120" s="355">
        <v>-2.6234567901234539E-2</v>
      </c>
      <c r="G1120" s="355">
        <f t="shared" ca="1" si="37"/>
        <v>-6.7519914684563004E-3</v>
      </c>
    </row>
    <row r="1121" spans="2:7">
      <c r="B1121" s="375">
        <v>44267</v>
      </c>
      <c r="C1121" s="352">
        <v>2204.75</v>
      </c>
      <c r="D1121" s="355">
        <f t="shared" si="38"/>
        <v>-1.036874116300465E-2</v>
      </c>
      <c r="E1121" s="355">
        <v>-2.6218899921901087E-2</v>
      </c>
      <c r="G1121" s="355">
        <f t="shared" ca="1" si="37"/>
        <v>4.0418157403777966E-2</v>
      </c>
    </row>
    <row r="1122" spans="2:7">
      <c r="B1122" s="375">
        <v>44265</v>
      </c>
      <c r="C1122" s="352">
        <v>2227.85</v>
      </c>
      <c r="D1122" s="355">
        <f t="shared" si="38"/>
        <v>1.3350011371389543E-2</v>
      </c>
      <c r="E1122" s="355">
        <v>-2.6145251396648084E-2</v>
      </c>
      <c r="G1122" s="355">
        <f t="shared" ca="1" si="37"/>
        <v>1.773155433108595E-2</v>
      </c>
    </row>
    <row r="1123" spans="2:7">
      <c r="B1123" s="375">
        <v>44264</v>
      </c>
      <c r="C1123" s="352">
        <v>2198.5</v>
      </c>
      <c r="D1123" s="355">
        <f t="shared" si="38"/>
        <v>1.101377296452131E-2</v>
      </c>
      <c r="E1123" s="355">
        <v>-2.6079480320978256E-2</v>
      </c>
      <c r="G1123" s="355">
        <f t="shared" ca="1" si="37"/>
        <v>-2.1040143343453749E-2</v>
      </c>
    </row>
    <row r="1124" spans="2:7">
      <c r="B1124" s="375">
        <v>44263</v>
      </c>
      <c r="C1124" s="352">
        <v>2174.5500000000002</v>
      </c>
      <c r="D1124" s="355">
        <f t="shared" si="38"/>
        <v>-1.206215074281029E-2</v>
      </c>
      <c r="E1124" s="355">
        <v>-2.6059688581314945E-2</v>
      </c>
      <c r="G1124" s="355">
        <f t="shared" ca="1" si="37"/>
        <v>5.0959551228811455E-4</v>
      </c>
    </row>
    <row r="1125" spans="2:7">
      <c r="B1125" s="375">
        <v>44260</v>
      </c>
      <c r="C1125" s="352">
        <v>2201.1</v>
      </c>
      <c r="D1125" s="355">
        <f t="shared" si="38"/>
        <v>1.9117847876552495E-3</v>
      </c>
      <c r="E1125" s="355">
        <v>-2.6018099547511438E-2</v>
      </c>
      <c r="G1125" s="355">
        <f t="shared" ca="1" si="37"/>
        <v>-3.7680565406828358E-3</v>
      </c>
    </row>
    <row r="1126" spans="2:7">
      <c r="B1126" s="375">
        <v>44259</v>
      </c>
      <c r="C1126" s="352">
        <v>2196.9</v>
      </c>
      <c r="D1126" s="355">
        <f t="shared" si="38"/>
        <v>1.5500341919307459E-3</v>
      </c>
      <c r="E1126" s="355">
        <v>-2.5990903183885639E-2</v>
      </c>
      <c r="G1126" s="355">
        <f t="shared" ca="1" si="37"/>
        <v>-5.6529600546411157E-3</v>
      </c>
    </row>
    <row r="1127" spans="2:7">
      <c r="B1127" s="375">
        <v>44258</v>
      </c>
      <c r="C1127" s="352">
        <v>2193.5</v>
      </c>
      <c r="D1127" s="355">
        <f t="shared" si="38"/>
        <v>7.1397415000345205E-3</v>
      </c>
      <c r="E1127" s="355">
        <v>-2.5963275135460481E-2</v>
      </c>
      <c r="G1127" s="355">
        <f t="shared" ca="1" si="37"/>
        <v>-1.0179724739773521E-2</v>
      </c>
    </row>
    <row r="1128" spans="2:7">
      <c r="B1128" s="375">
        <v>44257</v>
      </c>
      <c r="C1128" s="352">
        <v>2177.9499999999998</v>
      </c>
      <c r="D1128" s="355">
        <f t="shared" si="38"/>
        <v>1.611924979005306E-2</v>
      </c>
      <c r="E1128" s="355">
        <v>-2.5928473177441611E-2</v>
      </c>
      <c r="G1128" s="355">
        <f t="shared" ca="1" si="37"/>
        <v>-9.8523126084427547E-3</v>
      </c>
    </row>
    <row r="1129" spans="2:7">
      <c r="B1129" s="375">
        <v>44256</v>
      </c>
      <c r="C1129" s="352">
        <v>2143.4</v>
      </c>
      <c r="D1129" s="355">
        <f t="shared" si="38"/>
        <v>5.3235149269481993E-3</v>
      </c>
      <c r="E1129" s="355">
        <v>-2.5875625446747708E-2</v>
      </c>
      <c r="G1129" s="355">
        <f t="shared" ca="1" si="37"/>
        <v>5.0694167737014182E-3</v>
      </c>
    </row>
    <row r="1130" spans="2:7">
      <c r="B1130" s="375">
        <v>44253</v>
      </c>
      <c r="C1130" s="352">
        <v>2132.0500000000002</v>
      </c>
      <c r="D1130" s="355">
        <f t="shared" si="38"/>
        <v>-1.4445523043498358E-2</v>
      </c>
      <c r="E1130" s="355">
        <v>-2.5851938895417023E-2</v>
      </c>
      <c r="G1130" s="355">
        <f t="shared" ca="1" si="37"/>
        <v>-2.0202020263005078E-3</v>
      </c>
    </row>
    <row r="1131" spans="2:7">
      <c r="B1131" s="375">
        <v>44252</v>
      </c>
      <c r="C1131" s="352">
        <v>2163.3000000000002</v>
      </c>
      <c r="D1131" s="355">
        <f t="shared" si="38"/>
        <v>-7.1367923445853215E-3</v>
      </c>
      <c r="E1131" s="355">
        <v>-2.5810473815461438E-2</v>
      </c>
      <c r="G1131" s="355">
        <f t="shared" ca="1" si="37"/>
        <v>5.1006374076283459E-4</v>
      </c>
    </row>
    <row r="1132" spans="2:7">
      <c r="B1132" s="375">
        <v>44251</v>
      </c>
      <c r="C1132" s="352">
        <v>2178.85</v>
      </c>
      <c r="D1132" s="355">
        <f t="shared" si="38"/>
        <v>-1.8354938625678144E-4</v>
      </c>
      <c r="E1132" s="355">
        <v>-2.5791808521613533E-2</v>
      </c>
      <c r="G1132" s="355">
        <f t="shared" ca="1" si="37"/>
        <v>-4.801394576697318E-3</v>
      </c>
    </row>
    <row r="1133" spans="2:7">
      <c r="B1133" s="375">
        <v>44250</v>
      </c>
      <c r="C1133" s="352">
        <v>2179.25</v>
      </c>
      <c r="D1133" s="355">
        <f t="shared" si="38"/>
        <v>5.3746078612290516E-3</v>
      </c>
      <c r="E1133" s="355">
        <v>-2.5767961411525781E-2</v>
      </c>
      <c r="G1133" s="355">
        <f t="shared" ca="1" si="37"/>
        <v>-6.7411261443681876E-3</v>
      </c>
    </row>
    <row r="1134" spans="2:7">
      <c r="B1134" s="375">
        <v>44249</v>
      </c>
      <c r="C1134" s="352">
        <v>2167.6</v>
      </c>
      <c r="D1134" s="355">
        <f t="shared" si="38"/>
        <v>-6.1895373893906744E-3</v>
      </c>
      <c r="E1134" s="355">
        <v>-2.5766365322889367E-2</v>
      </c>
      <c r="G1134" s="355">
        <f t="shared" ca="1" si="37"/>
        <v>1.4909515058084286E-2</v>
      </c>
    </row>
    <row r="1135" spans="2:7">
      <c r="B1135" s="375">
        <v>44246</v>
      </c>
      <c r="C1135" s="352">
        <v>2181.1</v>
      </c>
      <c r="D1135" s="355">
        <f t="shared" si="38"/>
        <v>1.59536064466544E-2</v>
      </c>
      <c r="E1135" s="355">
        <v>-2.5710419485791669E-2</v>
      </c>
      <c r="G1135" s="355">
        <f t="shared" ca="1" si="37"/>
        <v>2.9991309316238699E-2</v>
      </c>
    </row>
    <row r="1136" spans="2:7">
      <c r="B1136" s="375">
        <v>44245</v>
      </c>
      <c r="C1136" s="352">
        <v>2146.85</v>
      </c>
      <c r="D1136" s="355">
        <f t="shared" si="38"/>
        <v>-7.8792920190397797E-3</v>
      </c>
      <c r="E1136" s="355">
        <v>-2.5698324022346338E-2</v>
      </c>
      <c r="G1136" s="355">
        <f t="shared" ca="1" si="37"/>
        <v>-1.2624058302726997E-2</v>
      </c>
    </row>
    <row r="1137" spans="2:7">
      <c r="B1137" s="375">
        <v>44244</v>
      </c>
      <c r="C1137" s="352">
        <v>2163.9</v>
      </c>
      <c r="D1137" s="355">
        <f t="shared" si="38"/>
        <v>-1.4662355994717827E-2</v>
      </c>
      <c r="E1137" s="355">
        <v>-2.5656141283139183E-2</v>
      </c>
      <c r="G1137" s="355">
        <f t="shared" ca="1" si="37"/>
        <v>-2.670952805193633E-2</v>
      </c>
    </row>
    <row r="1138" spans="2:7">
      <c r="B1138" s="375">
        <v>44243</v>
      </c>
      <c r="C1138" s="352">
        <v>2196.1</v>
      </c>
      <c r="D1138" s="355">
        <f t="shared" si="38"/>
        <v>-8.6222462983025962E-3</v>
      </c>
      <c r="E1138" s="355">
        <v>-2.5645705941407318E-2</v>
      </c>
      <c r="G1138" s="355">
        <f t="shared" ca="1" si="37"/>
        <v>9.1462861891101685E-3</v>
      </c>
    </row>
    <row r="1139" spans="2:7">
      <c r="B1139" s="375">
        <v>44242</v>
      </c>
      <c r="C1139" s="352">
        <v>2215.1999999999998</v>
      </c>
      <c r="D1139" s="355">
        <f t="shared" si="38"/>
        <v>-1.1755258637996192E-2</v>
      </c>
      <c r="E1139" s="355">
        <v>-2.5597760195982876E-2</v>
      </c>
      <c r="G1139" s="355">
        <f t="shared" ca="1" si="37"/>
        <v>7.9484821179906934E-3</v>
      </c>
    </row>
    <row r="1140" spans="2:7">
      <c r="B1140" s="375">
        <v>44239</v>
      </c>
      <c r="C1140" s="352">
        <v>2241.5500000000002</v>
      </c>
      <c r="D1140" s="355">
        <f t="shared" si="38"/>
        <v>-9.4785682722049579E-3</v>
      </c>
      <c r="E1140" s="355">
        <v>-2.5586155563825829E-2</v>
      </c>
      <c r="G1140" s="355">
        <f t="shared" ca="1" si="37"/>
        <v>1.0763207394062176E-2</v>
      </c>
    </row>
    <row r="1141" spans="2:7">
      <c r="B1141" s="375">
        <v>44238</v>
      </c>
      <c r="C1141" s="352">
        <v>2263</v>
      </c>
      <c r="D1141" s="355">
        <f t="shared" si="38"/>
        <v>1.2301498546186536E-2</v>
      </c>
      <c r="E1141" s="355">
        <v>-2.5584171925635339E-2</v>
      </c>
      <c r="G1141" s="355">
        <f t="shared" ca="1" si="37"/>
        <v>3.1876867927942053E-2</v>
      </c>
    </row>
    <row r="1142" spans="2:7">
      <c r="B1142" s="375">
        <v>44237</v>
      </c>
      <c r="C1142" s="352">
        <v>2235.5</v>
      </c>
      <c r="D1142" s="355">
        <f t="shared" si="38"/>
        <v>8.6858432036097007E-3</v>
      </c>
      <c r="E1142" s="355">
        <v>-2.5568097430565817E-2</v>
      </c>
      <c r="G1142" s="355">
        <f t="shared" ca="1" si="37"/>
        <v>3.7798150783609702E-3</v>
      </c>
    </row>
    <row r="1143" spans="2:7">
      <c r="B1143" s="375">
        <v>44236</v>
      </c>
      <c r="C1143" s="352">
        <v>2216.25</v>
      </c>
      <c r="D1143" s="355">
        <f t="shared" si="38"/>
        <v>-9.1207833143317416E-3</v>
      </c>
      <c r="E1143" s="355">
        <v>-2.556750298685783E-2</v>
      </c>
      <c r="G1143" s="355">
        <f t="shared" ca="1" si="37"/>
        <v>-2.6445085053194539E-2</v>
      </c>
    </row>
    <row r="1144" spans="2:7">
      <c r="B1144" s="375">
        <v>44235</v>
      </c>
      <c r="C1144" s="352">
        <v>2236.65</v>
      </c>
      <c r="D1144" s="355">
        <f t="shared" si="38"/>
        <v>-1.4496265779559864E-2</v>
      </c>
      <c r="E1144" s="355">
        <v>-2.5549714544118377E-2</v>
      </c>
      <c r="G1144" s="355">
        <f t="shared" ca="1" si="37"/>
        <v>-3.2833010933348214E-2</v>
      </c>
    </row>
    <row r="1145" spans="2:7">
      <c r="B1145" s="375">
        <v>44232</v>
      </c>
      <c r="C1145" s="352">
        <v>2269.5500000000002</v>
      </c>
      <c r="D1145" s="355">
        <f t="shared" si="38"/>
        <v>1.0665301033131579E-2</v>
      </c>
      <c r="E1145" s="355">
        <v>-2.554618270842764E-2</v>
      </c>
      <c r="G1145" s="355">
        <f t="shared" ca="1" si="37"/>
        <v>-9.8392025851429081E-3</v>
      </c>
    </row>
    <row r="1146" spans="2:7">
      <c r="B1146" s="375">
        <v>44231</v>
      </c>
      <c r="C1146" s="352">
        <v>2245.6</v>
      </c>
      <c r="D1146" s="355">
        <f t="shared" si="38"/>
        <v>5.7101910114875608E-3</v>
      </c>
      <c r="E1146" s="355">
        <v>-2.5534270311898432E-2</v>
      </c>
      <c r="G1146" s="355">
        <f t="shared" ca="1" si="37"/>
        <v>1.9056562743034577E-2</v>
      </c>
    </row>
    <row r="1147" spans="2:7">
      <c r="B1147" s="375">
        <v>44230</v>
      </c>
      <c r="C1147" s="352">
        <v>2232.85</v>
      </c>
      <c r="D1147" s="355">
        <f t="shared" si="38"/>
        <v>1.0760160505727953E-3</v>
      </c>
      <c r="E1147" s="355">
        <v>-2.5483816366064206E-2</v>
      </c>
      <c r="G1147" s="355">
        <f t="shared" ca="1" si="37"/>
        <v>1.9595446436971649E-2</v>
      </c>
    </row>
    <row r="1148" spans="2:7">
      <c r="B1148" s="375">
        <v>44229</v>
      </c>
      <c r="C1148" s="352">
        <v>2230.4499999999998</v>
      </c>
      <c r="D1148" s="355">
        <f t="shared" si="38"/>
        <v>-8.0716890509650863E-3</v>
      </c>
      <c r="E1148" s="355">
        <v>-2.5467693758843019E-2</v>
      </c>
      <c r="G1148" s="355">
        <f t="shared" ca="1" si="37"/>
        <v>4.0374463778712101E-3</v>
      </c>
    </row>
    <row r="1149" spans="2:7">
      <c r="B1149" s="375">
        <v>44228</v>
      </c>
      <c r="C1149" s="352">
        <v>2248.6</v>
      </c>
      <c r="D1149" s="355">
        <f t="shared" si="38"/>
        <v>-6.7582490392685988E-3</v>
      </c>
      <c r="E1149" s="355">
        <v>-2.5430299271204739E-2</v>
      </c>
      <c r="G1149" s="355">
        <f t="shared" ca="1" si="37"/>
        <v>-1.8383206209901328E-2</v>
      </c>
    </row>
    <row r="1150" spans="2:7">
      <c r="B1150" s="375">
        <v>44225</v>
      </c>
      <c r="C1150" s="352">
        <v>2263.9</v>
      </c>
      <c r="D1150" s="355">
        <f t="shared" si="38"/>
        <v>-1.5866805772909057E-2</v>
      </c>
      <c r="E1150" s="355">
        <v>-2.5413373689815548E-2</v>
      </c>
      <c r="G1150" s="355">
        <f t="shared" ca="1" si="37"/>
        <v>-6.4735899588836531E-3</v>
      </c>
    </row>
    <row r="1151" spans="2:7">
      <c r="B1151" s="375">
        <v>44224</v>
      </c>
      <c r="C1151" s="352">
        <v>2300.4</v>
      </c>
      <c r="D1151" s="355">
        <f t="shared" si="38"/>
        <v>-3.801279638690256E-2</v>
      </c>
      <c r="E1151" s="355">
        <v>-2.5409023301933703E-2</v>
      </c>
      <c r="G1151" s="355">
        <f t="shared" ca="1" si="37"/>
        <v>1.7053967286245583E-2</v>
      </c>
    </row>
    <row r="1152" spans="2:7">
      <c r="B1152" s="375">
        <v>44223</v>
      </c>
      <c r="C1152" s="352">
        <v>2391.3000000000002</v>
      </c>
      <c r="D1152" s="355">
        <f t="shared" si="38"/>
        <v>-3.4589098183029367E-3</v>
      </c>
      <c r="E1152" s="355">
        <v>-2.5392670157068219E-2</v>
      </c>
      <c r="G1152" s="355">
        <f t="shared" ca="1" si="37"/>
        <v>-2.7528532642284231E-2</v>
      </c>
    </row>
    <row r="1153" spans="2:7">
      <c r="B1153" s="375">
        <v>44221</v>
      </c>
      <c r="C1153" s="352">
        <v>2399.6</v>
      </c>
      <c r="D1153" s="355">
        <f t="shared" si="38"/>
        <v>-4.0467345964679269E-3</v>
      </c>
      <c r="E1153" s="355">
        <v>-2.5376398219089717E-2</v>
      </c>
      <c r="G1153" s="355">
        <f t="shared" ca="1" si="37"/>
        <v>-3.9761941083981622E-2</v>
      </c>
    </row>
    <row r="1154" spans="2:7">
      <c r="B1154" s="375">
        <v>44218</v>
      </c>
      <c r="C1154" s="352">
        <v>2409.35</v>
      </c>
      <c r="D1154" s="355">
        <f t="shared" si="38"/>
        <v>1.7612400481490008E-2</v>
      </c>
      <c r="E1154" s="355">
        <v>-2.5351130590696217E-2</v>
      </c>
      <c r="G1154" s="355">
        <f t="shared" ca="1" si="37"/>
        <v>4.4454057110890925E-3</v>
      </c>
    </row>
    <row r="1155" spans="2:7">
      <c r="B1155" s="375">
        <v>44217</v>
      </c>
      <c r="C1155" s="352">
        <v>2367.65</v>
      </c>
      <c r="D1155" s="355">
        <f t="shared" si="38"/>
        <v>4.9661495362805976E-3</v>
      </c>
      <c r="E1155" s="355">
        <v>-2.5323168710639665E-2</v>
      </c>
      <c r="G1155" s="355">
        <f t="shared" ca="1" si="37"/>
        <v>-4.6088646787520365E-2</v>
      </c>
    </row>
    <row r="1156" spans="2:7">
      <c r="B1156" s="375">
        <v>44216</v>
      </c>
      <c r="C1156" s="352">
        <v>2355.9499999999998</v>
      </c>
      <c r="D1156" s="355">
        <f t="shared" si="38"/>
        <v>-3.0467807798913622E-3</v>
      </c>
      <c r="E1156" s="355">
        <v>-2.5305244511925097E-2</v>
      </c>
      <c r="G1156" s="355">
        <f t="shared" ca="1" si="37"/>
        <v>-1.0481354749205102E-2</v>
      </c>
    </row>
    <row r="1157" spans="2:7">
      <c r="B1157" s="375">
        <v>44215</v>
      </c>
      <c r="C1157" s="352">
        <v>2363.15</v>
      </c>
      <c r="D1157" s="355">
        <f t="shared" si="38"/>
        <v>1.3096973334476628E-2</v>
      </c>
      <c r="E1157" s="355">
        <v>-2.5278830318529354E-2</v>
      </c>
      <c r="G1157" s="355">
        <f t="shared" ca="1" si="37"/>
        <v>-2.3949482475040503E-3</v>
      </c>
    </row>
    <row r="1158" spans="2:7">
      <c r="B1158" s="375">
        <v>44214</v>
      </c>
      <c r="C1158" s="352">
        <v>2332.6</v>
      </c>
      <c r="D1158" s="355">
        <f t="shared" si="38"/>
        <v>-7.8897560768135516E-3</v>
      </c>
      <c r="E1158" s="355">
        <v>-2.5261638397690363E-2</v>
      </c>
      <c r="G1158" s="355">
        <f t="shared" ca="1" si="37"/>
        <v>-8.8245778562221584E-4</v>
      </c>
    </row>
    <row r="1159" spans="2:7">
      <c r="B1159" s="375">
        <v>44211</v>
      </c>
      <c r="C1159" s="352">
        <v>2351.15</v>
      </c>
      <c r="D1159" s="355">
        <f t="shared" si="38"/>
        <v>-1.9761939505117711E-2</v>
      </c>
      <c r="E1159" s="355">
        <v>-2.5254528626206488E-2</v>
      </c>
      <c r="G1159" s="355">
        <f t="shared" ref="G1159:G1222" ca="1" si="39">_xlfn.NORM.INV(RAND(),$M$13,$M$14)</f>
        <v>4.7025792444403162E-3</v>
      </c>
    </row>
    <row r="1160" spans="2:7">
      <c r="B1160" s="375">
        <v>44210</v>
      </c>
      <c r="C1160" s="352">
        <v>2398.5500000000002</v>
      </c>
      <c r="D1160" s="355">
        <f t="shared" ref="D1160:D1223" si="40">(C1160-C1161)/C1161</f>
        <v>1.1043901616540676E-2</v>
      </c>
      <c r="E1160" s="355">
        <v>-2.5241648720388685E-2</v>
      </c>
      <c r="G1160" s="355">
        <f t="shared" ca="1" si="39"/>
        <v>-3.2213093208500507E-2</v>
      </c>
    </row>
    <row r="1161" spans="2:7">
      <c r="B1161" s="375">
        <v>44209</v>
      </c>
      <c r="C1161" s="352">
        <v>2372.35</v>
      </c>
      <c r="D1161" s="355">
        <f t="shared" si="40"/>
        <v>-1.4941706300771E-3</v>
      </c>
      <c r="E1161" s="355">
        <v>-2.5226571989161943E-2</v>
      </c>
      <c r="G1161" s="355">
        <f t="shared" ca="1" si="39"/>
        <v>-9.4646128698364675E-3</v>
      </c>
    </row>
    <row r="1162" spans="2:7">
      <c r="B1162" s="375">
        <v>44208</v>
      </c>
      <c r="C1162" s="352">
        <v>2375.9</v>
      </c>
      <c r="D1162" s="355">
        <f t="shared" si="40"/>
        <v>-2.1901115639537203E-2</v>
      </c>
      <c r="E1162" s="355">
        <v>-2.5223931046138359E-2</v>
      </c>
      <c r="G1162" s="355">
        <f t="shared" ca="1" si="39"/>
        <v>-7.0834297517796277E-3</v>
      </c>
    </row>
    <row r="1163" spans="2:7">
      <c r="B1163" s="375">
        <v>44207</v>
      </c>
      <c r="C1163" s="352">
        <v>2429.1</v>
      </c>
      <c r="D1163" s="355">
        <f t="shared" si="40"/>
        <v>1.5849782535965244E-2</v>
      </c>
      <c r="E1163" s="355">
        <v>-2.5217585360410646E-2</v>
      </c>
      <c r="G1163" s="355">
        <f t="shared" ca="1" si="39"/>
        <v>-1.6865528847743751E-2</v>
      </c>
    </row>
    <row r="1164" spans="2:7">
      <c r="B1164" s="375">
        <v>44204</v>
      </c>
      <c r="C1164" s="352">
        <v>2391.1999999999998</v>
      </c>
      <c r="D1164" s="355">
        <f t="shared" si="40"/>
        <v>9.4349578909597095E-3</v>
      </c>
      <c r="E1164" s="355">
        <v>-2.5212161710658154E-2</v>
      </c>
      <c r="G1164" s="355">
        <f t="shared" ca="1" si="39"/>
        <v>-1.2148146701114294E-2</v>
      </c>
    </row>
    <row r="1165" spans="2:7">
      <c r="B1165" s="375">
        <v>44203</v>
      </c>
      <c r="C1165" s="352">
        <v>2368.85</v>
      </c>
      <c r="D1165" s="355">
        <f t="shared" si="40"/>
        <v>-2.0043023207711196E-2</v>
      </c>
      <c r="E1165" s="355">
        <v>-2.5190010857763227E-2</v>
      </c>
      <c r="G1165" s="355">
        <f t="shared" ca="1" si="39"/>
        <v>-9.9978222427061156E-3</v>
      </c>
    </row>
    <row r="1166" spans="2:7">
      <c r="B1166" s="375">
        <v>44202</v>
      </c>
      <c r="C1166" s="352">
        <v>2417.3000000000002</v>
      </c>
      <c r="D1166" s="355">
        <f t="shared" si="40"/>
        <v>-1.3568382607985961E-2</v>
      </c>
      <c r="E1166" s="355">
        <v>-2.5055841507235183E-2</v>
      </c>
      <c r="G1166" s="355">
        <f t="shared" ca="1" si="39"/>
        <v>-3.6724047489733687E-2</v>
      </c>
    </row>
    <row r="1167" spans="2:7">
      <c r="B1167" s="375">
        <v>44201</v>
      </c>
      <c r="C1167" s="352">
        <v>2450.5500000000002</v>
      </c>
      <c r="D1167" s="355">
        <f t="shared" si="40"/>
        <v>9.9113950133938519E-3</v>
      </c>
      <c r="E1167" s="355">
        <v>-2.4984120262544988E-2</v>
      </c>
      <c r="G1167" s="355">
        <f t="shared" ca="1" si="39"/>
        <v>1.813772127267976E-2</v>
      </c>
    </row>
    <row r="1168" spans="2:7">
      <c r="B1168" s="375">
        <v>44200</v>
      </c>
      <c r="C1168" s="352">
        <v>2426.5</v>
      </c>
      <c r="D1168" s="355">
        <f t="shared" si="40"/>
        <v>1.6313794475508289E-2</v>
      </c>
      <c r="E1168" s="355">
        <v>-2.4963289280469734E-2</v>
      </c>
      <c r="G1168" s="355">
        <f t="shared" ca="1" si="39"/>
        <v>-3.6996383386923209E-2</v>
      </c>
    </row>
    <row r="1169" spans="2:7">
      <c r="B1169" s="375">
        <v>44197</v>
      </c>
      <c r="C1169" s="352">
        <v>2387.5500000000002</v>
      </c>
      <c r="D1169" s="355">
        <f t="shared" si="40"/>
        <v>-3.2771144693996448E-3</v>
      </c>
      <c r="E1169" s="355">
        <v>-2.4944406845209439E-2</v>
      </c>
      <c r="G1169" s="355">
        <f t="shared" ca="1" si="39"/>
        <v>2.3327931281857006E-2</v>
      </c>
    </row>
    <row r="1170" spans="2:7">
      <c r="B1170" s="375">
        <v>44196</v>
      </c>
      <c r="C1170" s="352">
        <v>2395.4</v>
      </c>
      <c r="D1170" s="355">
        <f t="shared" si="40"/>
        <v>-4.6538685282140023E-3</v>
      </c>
      <c r="E1170" s="355">
        <v>-2.4936273966529979E-2</v>
      </c>
      <c r="G1170" s="355">
        <f t="shared" ca="1" si="39"/>
        <v>-3.1168275325985224E-2</v>
      </c>
    </row>
    <row r="1171" spans="2:7">
      <c r="B1171" s="375">
        <v>44195</v>
      </c>
      <c r="C1171" s="352">
        <v>2406.6</v>
      </c>
      <c r="D1171" s="355">
        <f t="shared" si="40"/>
        <v>9.3528498930502569E-3</v>
      </c>
      <c r="E1171" s="355">
        <v>-2.4931506849314975E-2</v>
      </c>
      <c r="G1171" s="355">
        <f t="shared" ca="1" si="39"/>
        <v>-6.8311034391121128E-3</v>
      </c>
    </row>
    <row r="1172" spans="2:7">
      <c r="B1172" s="375">
        <v>44194</v>
      </c>
      <c r="C1172" s="352">
        <v>2384.3000000000002</v>
      </c>
      <c r="D1172" s="355">
        <f t="shared" si="40"/>
        <v>-1.9255724391979191E-3</v>
      </c>
      <c r="E1172" s="355">
        <v>-2.4894755989813389E-2</v>
      </c>
      <c r="G1172" s="355">
        <f t="shared" ca="1" si="39"/>
        <v>-3.9741009834783686E-3</v>
      </c>
    </row>
    <row r="1173" spans="2:7">
      <c r="B1173" s="375">
        <v>44193</v>
      </c>
      <c r="C1173" s="352">
        <v>2388.9</v>
      </c>
      <c r="D1173" s="355">
        <f t="shared" si="40"/>
        <v>-5.5572900405869118E-3</v>
      </c>
      <c r="E1173" s="355">
        <v>-2.4893684111846903E-2</v>
      </c>
      <c r="G1173" s="355">
        <f t="shared" ca="1" si="39"/>
        <v>1.7383236088746753E-2</v>
      </c>
    </row>
    <row r="1174" spans="2:7">
      <c r="B1174" s="375">
        <v>44189</v>
      </c>
      <c r="C1174" s="352">
        <v>2402.25</v>
      </c>
      <c r="D1174" s="355">
        <f t="shared" si="40"/>
        <v>1.3457928154070114E-2</v>
      </c>
      <c r="E1174" s="355">
        <v>-2.4860022396416562E-2</v>
      </c>
      <c r="G1174" s="355">
        <f t="shared" ca="1" si="39"/>
        <v>-1.9451045015406065E-2</v>
      </c>
    </row>
    <row r="1175" spans="2:7">
      <c r="B1175" s="375">
        <v>44188</v>
      </c>
      <c r="C1175" s="352">
        <v>2370.35</v>
      </c>
      <c r="D1175" s="355">
        <f t="shared" si="40"/>
        <v>2.568152315015141E-2</v>
      </c>
      <c r="E1175" s="355">
        <v>-2.4813168563473823E-2</v>
      </c>
      <c r="G1175" s="355">
        <f t="shared" ca="1" si="39"/>
        <v>3.8233446151471229E-2</v>
      </c>
    </row>
    <row r="1176" spans="2:7">
      <c r="B1176" s="375">
        <v>44187</v>
      </c>
      <c r="C1176" s="352">
        <v>2311</v>
      </c>
      <c r="D1176" s="355">
        <f t="shared" si="40"/>
        <v>2.1899867733472895E-3</v>
      </c>
      <c r="E1176" s="355">
        <v>-2.4769259747598506E-2</v>
      </c>
      <c r="G1176" s="355">
        <f t="shared" ca="1" si="39"/>
        <v>1.9586173456660177E-3</v>
      </c>
    </row>
    <row r="1177" spans="2:7">
      <c r="B1177" s="375">
        <v>44186</v>
      </c>
      <c r="C1177" s="352">
        <v>2305.9499999999998</v>
      </c>
      <c r="D1177" s="355">
        <f t="shared" si="40"/>
        <v>-1.1785125029462813E-2</v>
      </c>
      <c r="E1177" s="355">
        <v>-2.4766779493106579E-2</v>
      </c>
      <c r="G1177" s="355">
        <f t="shared" ca="1" si="39"/>
        <v>2.1244796434712061E-2</v>
      </c>
    </row>
    <row r="1178" spans="2:7">
      <c r="B1178" s="375">
        <v>44183</v>
      </c>
      <c r="C1178" s="352">
        <v>2333.4499999999998</v>
      </c>
      <c r="D1178" s="355">
        <f t="shared" si="40"/>
        <v>7.839156912710938E-3</v>
      </c>
      <c r="E1178" s="355">
        <v>-2.4731182795698969E-2</v>
      </c>
      <c r="G1178" s="355">
        <f t="shared" ca="1" si="39"/>
        <v>-5.9884332818538055E-3</v>
      </c>
    </row>
    <row r="1179" spans="2:7">
      <c r="B1179" s="375">
        <v>44182</v>
      </c>
      <c r="C1179" s="352">
        <v>2315.3000000000002</v>
      </c>
      <c r="D1179" s="355">
        <f t="shared" si="40"/>
        <v>-1.2222956974338036E-2</v>
      </c>
      <c r="E1179" s="355">
        <v>-2.4720757498440854E-2</v>
      </c>
      <c r="G1179" s="355">
        <f t="shared" ca="1" si="39"/>
        <v>3.8392230617627981E-3</v>
      </c>
    </row>
    <row r="1180" spans="2:7">
      <c r="B1180" s="375">
        <v>44181</v>
      </c>
      <c r="C1180" s="352">
        <v>2343.9499999999998</v>
      </c>
      <c r="D1180" s="355">
        <f t="shared" si="40"/>
        <v>1.0301502122798919E-2</v>
      </c>
      <c r="E1180" s="355">
        <v>-2.4719317689008796E-2</v>
      </c>
      <c r="G1180" s="355">
        <f t="shared" ca="1" si="39"/>
        <v>1.233327566002167E-2</v>
      </c>
    </row>
    <row r="1181" spans="2:7">
      <c r="B1181" s="375">
        <v>44180</v>
      </c>
      <c r="C1181" s="352">
        <v>2320.0500000000002</v>
      </c>
      <c r="D1181" s="355">
        <f t="shared" si="40"/>
        <v>-2.138563745650103E-2</v>
      </c>
      <c r="E1181" s="355">
        <v>-2.4641379917275344E-2</v>
      </c>
      <c r="G1181" s="355">
        <f t="shared" ca="1" si="39"/>
        <v>-1.092028994548137E-2</v>
      </c>
    </row>
    <row r="1182" spans="2:7">
      <c r="B1182" s="375">
        <v>44179</v>
      </c>
      <c r="C1182" s="352">
        <v>2370.75</v>
      </c>
      <c r="D1182" s="355">
        <f t="shared" si="40"/>
        <v>-1.6843878302979262E-3</v>
      </c>
      <c r="E1182" s="355">
        <v>-2.4639853986050425E-2</v>
      </c>
      <c r="G1182" s="355">
        <f t="shared" ca="1" si="39"/>
        <v>-1.1625901058546141E-2</v>
      </c>
    </row>
    <row r="1183" spans="2:7">
      <c r="B1183" s="375">
        <v>44176</v>
      </c>
      <c r="C1183" s="352">
        <v>2374.75</v>
      </c>
      <c r="D1183" s="355">
        <f t="shared" si="40"/>
        <v>1.0338445829522085E-2</v>
      </c>
      <c r="E1183" s="355">
        <v>-2.463249900675411E-2</v>
      </c>
      <c r="G1183" s="355">
        <f t="shared" ca="1" si="39"/>
        <v>-2.926593435716213E-2</v>
      </c>
    </row>
    <row r="1184" spans="2:7">
      <c r="B1184" s="375">
        <v>44175</v>
      </c>
      <c r="C1184" s="352">
        <v>2350.4499999999998</v>
      </c>
      <c r="D1184" s="355">
        <f t="shared" si="40"/>
        <v>2.5412267690428411E-2</v>
      </c>
      <c r="E1184" s="355">
        <v>-2.4618414574101428E-2</v>
      </c>
      <c r="G1184" s="355">
        <f t="shared" ca="1" si="39"/>
        <v>8.3086078893204306E-4</v>
      </c>
    </row>
    <row r="1185" spans="2:7">
      <c r="B1185" s="375">
        <v>44174</v>
      </c>
      <c r="C1185" s="352">
        <v>2292.1999999999998</v>
      </c>
      <c r="D1185" s="355">
        <f t="shared" si="40"/>
        <v>1.4247787610619388E-2</v>
      </c>
      <c r="E1185" s="355">
        <v>-2.453531598513016E-2</v>
      </c>
      <c r="G1185" s="355">
        <f t="shared" ca="1" si="39"/>
        <v>2.1812965134521252E-2</v>
      </c>
    </row>
    <row r="1186" spans="2:7">
      <c r="B1186" s="375">
        <v>44173</v>
      </c>
      <c r="C1186" s="352">
        <v>2260</v>
      </c>
      <c r="D1186" s="355">
        <f t="shared" si="40"/>
        <v>1.7064468231278544E-3</v>
      </c>
      <c r="E1186" s="355">
        <v>-2.4519736057989225E-2</v>
      </c>
      <c r="G1186" s="355">
        <f t="shared" ca="1" si="39"/>
        <v>4.6890142346800454E-3</v>
      </c>
    </row>
    <row r="1187" spans="2:7">
      <c r="B1187" s="375">
        <v>44172</v>
      </c>
      <c r="C1187" s="352">
        <v>2256.15</v>
      </c>
      <c r="D1187" s="355">
        <f t="shared" si="40"/>
        <v>3.2941122607819923E-2</v>
      </c>
      <c r="E1187" s="355">
        <v>-2.4501946416304054E-2</v>
      </c>
      <c r="G1187" s="355">
        <f t="shared" ca="1" si="39"/>
        <v>-2.0982145106598271E-3</v>
      </c>
    </row>
    <row r="1188" spans="2:7">
      <c r="B1188" s="375">
        <v>44169</v>
      </c>
      <c r="C1188" s="352">
        <v>2184.1999999999998</v>
      </c>
      <c r="D1188" s="355">
        <f t="shared" si="40"/>
        <v>2.65303724591704E-2</v>
      </c>
      <c r="E1188" s="355">
        <v>-2.4478603738841493E-2</v>
      </c>
      <c r="G1188" s="355">
        <f t="shared" ca="1" si="39"/>
        <v>-1.9620868629971002E-2</v>
      </c>
    </row>
    <row r="1189" spans="2:7">
      <c r="B1189" s="375">
        <v>44168</v>
      </c>
      <c r="C1189" s="352">
        <v>2127.75</v>
      </c>
      <c r="D1189" s="355">
        <f t="shared" si="40"/>
        <v>-5.3989622773805363E-3</v>
      </c>
      <c r="E1189" s="355">
        <v>-2.4473607841872792E-2</v>
      </c>
      <c r="G1189" s="355">
        <f t="shared" ca="1" si="39"/>
        <v>1.7418513566629722E-2</v>
      </c>
    </row>
    <row r="1190" spans="2:7">
      <c r="B1190" s="375">
        <v>44167</v>
      </c>
      <c r="C1190" s="352">
        <v>2139.3000000000002</v>
      </c>
      <c r="D1190" s="355">
        <f t="shared" si="40"/>
        <v>2.9300766508051847E-3</v>
      </c>
      <c r="E1190" s="355">
        <v>-2.4472061595476203E-2</v>
      </c>
      <c r="G1190" s="355">
        <f t="shared" ca="1" si="39"/>
        <v>1.0388186271308632E-2</v>
      </c>
    </row>
    <row r="1191" spans="2:7">
      <c r="B1191" s="375">
        <v>44166</v>
      </c>
      <c r="C1191" s="352">
        <v>2133.0500000000002</v>
      </c>
      <c r="D1191" s="355">
        <f t="shared" si="40"/>
        <v>-2.4085679543539599E-3</v>
      </c>
      <c r="E1191" s="355">
        <v>-2.4458104173406669E-2</v>
      </c>
      <c r="G1191" s="355">
        <f t="shared" ca="1" si="39"/>
        <v>4.1616954863642863E-2</v>
      </c>
    </row>
    <row r="1192" spans="2:7">
      <c r="B1192" s="375">
        <v>44162</v>
      </c>
      <c r="C1192" s="352">
        <v>2138.1999999999998</v>
      </c>
      <c r="D1192" s="355">
        <f t="shared" si="40"/>
        <v>-7.4273512208708576E-3</v>
      </c>
      <c r="E1192" s="355">
        <v>-2.4415476929443406E-2</v>
      </c>
      <c r="G1192" s="355">
        <f t="shared" ca="1" si="39"/>
        <v>-3.76347813368033E-2</v>
      </c>
    </row>
    <row r="1193" spans="2:7">
      <c r="B1193" s="375">
        <v>44161</v>
      </c>
      <c r="C1193" s="352">
        <v>2154.1999999999998</v>
      </c>
      <c r="D1193" s="355">
        <f t="shared" si="40"/>
        <v>8.591427300606273E-3</v>
      </c>
      <c r="E1193" s="355">
        <v>-2.4406609074897258E-2</v>
      </c>
      <c r="G1193" s="355">
        <f t="shared" ca="1" si="39"/>
        <v>-4.4143030293551523E-2</v>
      </c>
    </row>
    <row r="1194" spans="2:7">
      <c r="B1194" s="375">
        <v>44160</v>
      </c>
      <c r="C1194" s="352">
        <v>2135.85</v>
      </c>
      <c r="D1194" s="355">
        <f t="shared" si="40"/>
        <v>-9.9659304238996927E-3</v>
      </c>
      <c r="E1194" s="355">
        <v>-2.4403183023872722E-2</v>
      </c>
      <c r="G1194" s="355">
        <f t="shared" ca="1" si="39"/>
        <v>1.9184683007309706E-2</v>
      </c>
    </row>
    <row r="1195" spans="2:7">
      <c r="B1195" s="375">
        <v>44159</v>
      </c>
      <c r="C1195" s="352">
        <v>2157.35</v>
      </c>
      <c r="D1195" s="355">
        <f t="shared" si="40"/>
        <v>1.3125763125763039E-2</v>
      </c>
      <c r="E1195" s="355">
        <v>-2.4396135265700437E-2</v>
      </c>
      <c r="G1195" s="355">
        <f t="shared" ca="1" si="39"/>
        <v>-2.3082608086781302E-2</v>
      </c>
    </row>
    <row r="1196" spans="2:7">
      <c r="B1196" s="375">
        <v>44158</v>
      </c>
      <c r="C1196" s="352">
        <v>2129.4</v>
      </c>
      <c r="D1196" s="355">
        <f t="shared" si="40"/>
        <v>4.3155288291475491E-3</v>
      </c>
      <c r="E1196" s="355">
        <v>-2.4358177134227655E-2</v>
      </c>
      <c r="G1196" s="355">
        <f t="shared" ca="1" si="39"/>
        <v>2.1031540263435067E-2</v>
      </c>
    </row>
    <row r="1197" spans="2:7">
      <c r="B1197" s="375">
        <v>44155</v>
      </c>
      <c r="C1197" s="352">
        <v>2120.25</v>
      </c>
      <c r="D1197" s="355">
        <f t="shared" si="40"/>
        <v>-4.9278423090461107E-3</v>
      </c>
      <c r="E1197" s="355">
        <v>-2.4322446143154968E-2</v>
      </c>
      <c r="G1197" s="355">
        <f t="shared" ca="1" si="39"/>
        <v>-5.2394572636545568E-3</v>
      </c>
    </row>
    <row r="1198" spans="2:7">
      <c r="B1198" s="375">
        <v>44154</v>
      </c>
      <c r="C1198" s="352">
        <v>2130.75</v>
      </c>
      <c r="D1198" s="355">
        <f t="shared" si="40"/>
        <v>-6.3317855635284886E-4</v>
      </c>
      <c r="E1198" s="355">
        <v>-2.4310344827586181E-2</v>
      </c>
      <c r="G1198" s="355">
        <f t="shared" ca="1" si="39"/>
        <v>2.2134240162050714E-3</v>
      </c>
    </row>
    <row r="1199" spans="2:7">
      <c r="B1199" s="375">
        <v>44153</v>
      </c>
      <c r="C1199" s="352">
        <v>2132.1</v>
      </c>
      <c r="D1199" s="355">
        <f t="shared" si="40"/>
        <v>-2.0894562821454812E-2</v>
      </c>
      <c r="E1199" s="355">
        <v>-2.4295233213736448E-2</v>
      </c>
      <c r="G1199" s="355">
        <f t="shared" ca="1" si="39"/>
        <v>-3.0218124256386009E-2</v>
      </c>
    </row>
    <row r="1200" spans="2:7">
      <c r="B1200" s="375">
        <v>44152</v>
      </c>
      <c r="C1200" s="352">
        <v>2177.6</v>
      </c>
      <c r="D1200" s="355">
        <f t="shared" si="40"/>
        <v>-3.5463426911021118E-3</v>
      </c>
      <c r="E1200" s="355">
        <v>-2.4293616385109882E-2</v>
      </c>
      <c r="G1200" s="355">
        <f t="shared" ca="1" si="39"/>
        <v>-1.1061000257845998E-3</v>
      </c>
    </row>
    <row r="1201" spans="2:7">
      <c r="B1201" s="375">
        <v>44148</v>
      </c>
      <c r="C1201" s="352">
        <v>2185.35</v>
      </c>
      <c r="D1201" s="355">
        <f t="shared" si="40"/>
        <v>-3.0792390858081294E-3</v>
      </c>
      <c r="E1201" s="355">
        <v>-2.4260355029585876E-2</v>
      </c>
      <c r="G1201" s="355">
        <f t="shared" ca="1" si="39"/>
        <v>1.1253358148325381E-2</v>
      </c>
    </row>
    <row r="1202" spans="2:7">
      <c r="B1202" s="375">
        <v>44147</v>
      </c>
      <c r="C1202" s="352">
        <v>2192.1</v>
      </c>
      <c r="D1202" s="355">
        <f t="shared" si="40"/>
        <v>2.8599582385097161E-2</v>
      </c>
      <c r="E1202" s="355">
        <v>-2.4251497005987995E-2</v>
      </c>
      <c r="G1202" s="355">
        <f t="shared" ca="1" si="39"/>
        <v>5.6333806640627315E-2</v>
      </c>
    </row>
    <row r="1203" spans="2:7">
      <c r="B1203" s="375">
        <v>44146</v>
      </c>
      <c r="C1203" s="352">
        <v>2131.15</v>
      </c>
      <c r="D1203" s="355">
        <f t="shared" si="40"/>
        <v>-2.5507816156509493E-3</v>
      </c>
      <c r="E1203" s="355">
        <v>-2.4249422632794393E-2</v>
      </c>
      <c r="G1203" s="355">
        <f t="shared" ca="1" si="39"/>
        <v>-1.7498074676034928E-2</v>
      </c>
    </row>
    <row r="1204" spans="2:7">
      <c r="B1204" s="375">
        <v>44145</v>
      </c>
      <c r="C1204" s="352">
        <v>2136.6</v>
      </c>
      <c r="D1204" s="355">
        <f t="shared" si="40"/>
        <v>1.8991348385734106E-3</v>
      </c>
      <c r="E1204" s="355">
        <v>-2.4249011487360257E-2</v>
      </c>
      <c r="G1204" s="355">
        <f t="shared" ca="1" si="39"/>
        <v>1.4767251822515978E-2</v>
      </c>
    </row>
    <row r="1205" spans="2:7">
      <c r="B1205" s="375">
        <v>44144</v>
      </c>
      <c r="C1205" s="352">
        <v>2132.5500000000002</v>
      </c>
      <c r="D1205" s="355">
        <f t="shared" si="40"/>
        <v>1.8336795358498716E-2</v>
      </c>
      <c r="E1205" s="355">
        <v>-2.423449240697706E-2</v>
      </c>
      <c r="G1205" s="355">
        <f t="shared" ca="1" si="39"/>
        <v>-1.3074233631836563E-2</v>
      </c>
    </row>
    <row r="1206" spans="2:7">
      <c r="B1206" s="375">
        <v>44141</v>
      </c>
      <c r="C1206" s="352">
        <v>2094.15</v>
      </c>
      <c r="D1206" s="355">
        <f t="shared" si="40"/>
        <v>-3.9003971745902532E-3</v>
      </c>
      <c r="E1206" s="355">
        <v>-2.422702769688341E-2</v>
      </c>
      <c r="G1206" s="355">
        <f t="shared" ca="1" si="39"/>
        <v>-3.5293766516343833E-2</v>
      </c>
    </row>
    <row r="1207" spans="2:7">
      <c r="B1207" s="375">
        <v>44140</v>
      </c>
      <c r="C1207" s="352">
        <v>2102.35</v>
      </c>
      <c r="D1207" s="355">
        <f t="shared" si="40"/>
        <v>2.0533482197033919E-2</v>
      </c>
      <c r="E1207" s="355">
        <v>-2.4223275408109424E-2</v>
      </c>
      <c r="G1207" s="355">
        <f t="shared" ca="1" si="39"/>
        <v>-2.5578547501851359E-2</v>
      </c>
    </row>
    <row r="1208" spans="2:7">
      <c r="B1208" s="375">
        <v>44139</v>
      </c>
      <c r="C1208" s="352">
        <v>2060.0500000000002</v>
      </c>
      <c r="D1208" s="355">
        <f t="shared" si="40"/>
        <v>2.1160675195798823E-3</v>
      </c>
      <c r="E1208" s="355">
        <v>-2.4193548387096926E-2</v>
      </c>
      <c r="G1208" s="355">
        <f t="shared" ca="1" si="39"/>
        <v>9.3941772980231791E-3</v>
      </c>
    </row>
    <row r="1209" spans="2:7">
      <c r="B1209" s="375">
        <v>44138</v>
      </c>
      <c r="C1209" s="352">
        <v>2055.6999999999998</v>
      </c>
      <c r="D1209" s="355">
        <f t="shared" si="40"/>
        <v>-7.8667953667954545E-3</v>
      </c>
      <c r="E1209" s="355">
        <v>-2.4181400142709881E-2</v>
      </c>
      <c r="G1209" s="355">
        <f t="shared" ca="1" si="39"/>
        <v>-2.3353292231472096E-2</v>
      </c>
    </row>
    <row r="1210" spans="2:7">
      <c r="B1210" s="375">
        <v>44137</v>
      </c>
      <c r="C1210" s="352">
        <v>2072</v>
      </c>
      <c r="D1210" s="355">
        <f t="shared" si="40"/>
        <v>3.379520108143765E-4</v>
      </c>
      <c r="E1210" s="355">
        <v>-2.4179620034542292E-2</v>
      </c>
      <c r="G1210" s="355">
        <f t="shared" ca="1" si="39"/>
        <v>-1.9959787164467443E-2</v>
      </c>
    </row>
    <row r="1211" spans="2:7">
      <c r="B1211" s="375">
        <v>44134</v>
      </c>
      <c r="C1211" s="352">
        <v>2071.3000000000002</v>
      </c>
      <c r="D1211" s="355">
        <f t="shared" si="40"/>
        <v>-2.3938551434899265E-2</v>
      </c>
      <c r="E1211" s="355">
        <v>-2.4167726368645889E-2</v>
      </c>
      <c r="G1211" s="355">
        <f t="shared" ca="1" si="39"/>
        <v>3.2105291061885796E-2</v>
      </c>
    </row>
    <row r="1212" spans="2:7">
      <c r="B1212" s="375">
        <v>44133</v>
      </c>
      <c r="C1212" s="352">
        <v>2122.1</v>
      </c>
      <c r="D1212" s="355">
        <f t="shared" si="40"/>
        <v>-1.9520872317323908E-2</v>
      </c>
      <c r="E1212" s="355">
        <v>-2.4106249431456433E-2</v>
      </c>
      <c r="G1212" s="355">
        <f t="shared" ca="1" si="39"/>
        <v>-4.4288764842716696E-2</v>
      </c>
    </row>
    <row r="1213" spans="2:7">
      <c r="B1213" s="375">
        <v>44132</v>
      </c>
      <c r="C1213" s="352">
        <v>2164.35</v>
      </c>
      <c r="D1213" s="355">
        <f t="shared" si="40"/>
        <v>-5.6737262829052743E-3</v>
      </c>
      <c r="E1213" s="355">
        <v>-2.4093246486115941E-2</v>
      </c>
      <c r="G1213" s="355">
        <f t="shared" ca="1" si="39"/>
        <v>2.256907735072888E-2</v>
      </c>
    </row>
    <row r="1214" spans="2:7">
      <c r="B1214" s="375">
        <v>44131</v>
      </c>
      <c r="C1214" s="352">
        <v>2176.6999999999998</v>
      </c>
      <c r="D1214" s="355">
        <f t="shared" si="40"/>
        <v>4.5921310718817663E-3</v>
      </c>
      <c r="E1214" s="355">
        <v>-2.4058983313930967E-2</v>
      </c>
      <c r="G1214" s="355">
        <f t="shared" ca="1" si="39"/>
        <v>-1.1013774410922857E-2</v>
      </c>
    </row>
    <row r="1215" spans="2:7">
      <c r="B1215" s="375">
        <v>44130</v>
      </c>
      <c r="C1215" s="352">
        <v>2166.75</v>
      </c>
      <c r="D1215" s="355">
        <f t="shared" si="40"/>
        <v>1.068171747090519E-2</v>
      </c>
      <c r="E1215" s="355">
        <v>-2.4024024024023986E-2</v>
      </c>
      <c r="G1215" s="355">
        <f t="shared" ca="1" si="39"/>
        <v>2.1458355756547389E-2</v>
      </c>
    </row>
    <row r="1216" spans="2:7">
      <c r="B1216" s="375">
        <v>44127</v>
      </c>
      <c r="C1216" s="352">
        <v>2143.85</v>
      </c>
      <c r="D1216" s="355">
        <f t="shared" si="40"/>
        <v>-1.6289260559341087E-2</v>
      </c>
      <c r="E1216" s="355">
        <v>-2.4023258186269464E-2</v>
      </c>
      <c r="G1216" s="355">
        <f t="shared" ca="1" si="39"/>
        <v>-1.1428582302961824E-3</v>
      </c>
    </row>
    <row r="1217" spans="2:7">
      <c r="B1217" s="375">
        <v>44126</v>
      </c>
      <c r="C1217" s="352">
        <v>2179.35</v>
      </c>
      <c r="D1217" s="355">
        <f t="shared" si="40"/>
        <v>7.489078427293446E-3</v>
      </c>
      <c r="E1217" s="355">
        <v>-2.4017908824001146E-2</v>
      </c>
      <c r="G1217" s="355">
        <f t="shared" ca="1" si="39"/>
        <v>4.2128114322526064E-3</v>
      </c>
    </row>
    <row r="1218" spans="2:7">
      <c r="B1218" s="375">
        <v>44125</v>
      </c>
      <c r="C1218" s="352">
        <v>2163.15</v>
      </c>
      <c r="D1218" s="355">
        <f t="shared" si="40"/>
        <v>-4.5787124384518976E-3</v>
      </c>
      <c r="E1218" s="355">
        <v>-2.3996530622078821E-2</v>
      </c>
      <c r="G1218" s="355">
        <f t="shared" ca="1" si="39"/>
        <v>-2.4356909682306607E-2</v>
      </c>
    </row>
    <row r="1219" spans="2:7">
      <c r="B1219" s="375">
        <v>44124</v>
      </c>
      <c r="C1219" s="352">
        <v>2173.1</v>
      </c>
      <c r="D1219" s="355">
        <f t="shared" si="40"/>
        <v>-2.1581412434568247E-3</v>
      </c>
      <c r="E1219" s="355">
        <v>-2.3913349275566223E-2</v>
      </c>
      <c r="G1219" s="355">
        <f t="shared" ca="1" si="39"/>
        <v>1.8363715184142562E-2</v>
      </c>
    </row>
    <row r="1220" spans="2:7">
      <c r="B1220" s="375">
        <v>44123</v>
      </c>
      <c r="C1220" s="352">
        <v>2177.8000000000002</v>
      </c>
      <c r="D1220" s="355">
        <f t="shared" si="40"/>
        <v>1.2671177140731439E-2</v>
      </c>
      <c r="E1220" s="355">
        <v>-2.3911062992645726E-2</v>
      </c>
      <c r="G1220" s="355">
        <f t="shared" ca="1" si="39"/>
        <v>-5.8692839526933993E-3</v>
      </c>
    </row>
    <row r="1221" spans="2:7">
      <c r="B1221" s="375">
        <v>44120</v>
      </c>
      <c r="C1221" s="352">
        <v>2150.5500000000002</v>
      </c>
      <c r="D1221" s="355">
        <f t="shared" si="40"/>
        <v>-9.2913056607279727E-4</v>
      </c>
      <c r="E1221" s="355">
        <v>-2.3907724571828142E-2</v>
      </c>
      <c r="G1221" s="355">
        <f t="shared" ca="1" si="39"/>
        <v>1.9340195884507319E-2</v>
      </c>
    </row>
    <row r="1222" spans="2:7">
      <c r="B1222" s="375">
        <v>44119</v>
      </c>
      <c r="C1222" s="352">
        <v>2152.5500000000002</v>
      </c>
      <c r="D1222" s="355">
        <f t="shared" si="40"/>
        <v>-2.5948150035909963E-3</v>
      </c>
      <c r="E1222" s="355">
        <v>-2.3870146403564607E-2</v>
      </c>
      <c r="G1222" s="355">
        <f t="shared" ca="1" si="39"/>
        <v>1.5929892628781767E-2</v>
      </c>
    </row>
    <row r="1223" spans="2:7">
      <c r="B1223" s="375">
        <v>44118</v>
      </c>
      <c r="C1223" s="352">
        <v>2158.15</v>
      </c>
      <c r="D1223" s="355">
        <f t="shared" si="40"/>
        <v>9.330277803760301E-3</v>
      </c>
      <c r="E1223" s="355">
        <v>-2.3865082732286807E-2</v>
      </c>
      <c r="G1223" s="355">
        <f t="shared" ref="G1223:G1286" ca="1" si="41">_xlfn.NORM.INV(RAND(),$M$13,$M$14)</f>
        <v>3.8285877176357445E-2</v>
      </c>
    </row>
    <row r="1224" spans="2:7">
      <c r="B1224" s="375">
        <v>44117</v>
      </c>
      <c r="C1224" s="352">
        <v>2138.1999999999998</v>
      </c>
      <c r="D1224" s="355">
        <f t="shared" ref="D1224:D1287" si="42">(C1224-C1225)/C1225</f>
        <v>-9.3527871305776675E-5</v>
      </c>
      <c r="E1224" s="355">
        <v>-2.3846960167714919E-2</v>
      </c>
      <c r="G1224" s="355">
        <f t="shared" ca="1" si="41"/>
        <v>4.6641553169021839E-3</v>
      </c>
    </row>
    <row r="1225" spans="2:7">
      <c r="B1225" s="375">
        <v>44116</v>
      </c>
      <c r="C1225" s="352">
        <v>2138.4</v>
      </c>
      <c r="D1225" s="355">
        <f t="shared" si="42"/>
        <v>-5.8420769752062253E-4</v>
      </c>
      <c r="E1225" s="355">
        <v>-2.3807132094424817E-2</v>
      </c>
      <c r="G1225" s="355">
        <f t="shared" ca="1" si="41"/>
        <v>-3.087536220540012E-2</v>
      </c>
    </row>
    <row r="1226" spans="2:7">
      <c r="B1226" s="375">
        <v>44113</v>
      </c>
      <c r="C1226" s="352">
        <v>2139.65</v>
      </c>
      <c r="D1226" s="355">
        <f t="shared" si="42"/>
        <v>-9.7880414661236995E-3</v>
      </c>
      <c r="E1226" s="355">
        <v>-2.380360472343078E-2</v>
      </c>
      <c r="G1226" s="355">
        <f t="shared" ca="1" si="41"/>
        <v>-2.2232953944746874E-2</v>
      </c>
    </row>
    <row r="1227" spans="2:7">
      <c r="B1227" s="375">
        <v>44112</v>
      </c>
      <c r="C1227" s="352">
        <v>2160.8000000000002</v>
      </c>
      <c r="D1227" s="355">
        <f t="shared" si="42"/>
        <v>1.0026409890854827E-2</v>
      </c>
      <c r="E1227" s="355">
        <v>-2.374042256791262E-2</v>
      </c>
      <c r="G1227" s="355">
        <f t="shared" ca="1" si="41"/>
        <v>-1.6988403676178654E-2</v>
      </c>
    </row>
    <row r="1228" spans="2:7">
      <c r="B1228" s="375">
        <v>44111</v>
      </c>
      <c r="C1228" s="352">
        <v>2139.35</v>
      </c>
      <c r="D1228" s="355">
        <f t="shared" si="42"/>
        <v>1.1082754383477394E-2</v>
      </c>
      <c r="E1228" s="355">
        <v>-2.3721798818957193E-2</v>
      </c>
      <c r="G1228" s="355">
        <f t="shared" ca="1" si="41"/>
        <v>1.2867514530637131E-2</v>
      </c>
    </row>
    <row r="1229" spans="2:7">
      <c r="B1229" s="375">
        <v>44110</v>
      </c>
      <c r="C1229" s="352">
        <v>2115.9</v>
      </c>
      <c r="D1229" s="355">
        <f t="shared" si="42"/>
        <v>2.2974349257478075E-3</v>
      </c>
      <c r="E1229" s="355">
        <v>-2.3680899874195135E-2</v>
      </c>
      <c r="G1229" s="355">
        <f t="shared" ca="1" si="41"/>
        <v>2.3278465047588386E-2</v>
      </c>
    </row>
    <row r="1230" spans="2:7">
      <c r="B1230" s="375">
        <v>44109</v>
      </c>
      <c r="C1230" s="352">
        <v>2111.0500000000002</v>
      </c>
      <c r="D1230" s="355">
        <f t="shared" si="42"/>
        <v>7.6610978520287266E-3</v>
      </c>
      <c r="E1230" s="355">
        <v>-2.3668593626446261E-2</v>
      </c>
      <c r="G1230" s="355">
        <f t="shared" ca="1" si="41"/>
        <v>-1.02368203824122E-2</v>
      </c>
    </row>
    <row r="1231" spans="2:7">
      <c r="B1231" s="375">
        <v>44105</v>
      </c>
      <c r="C1231" s="352">
        <v>2095</v>
      </c>
      <c r="D1231" s="355">
        <f t="shared" si="42"/>
        <v>1.2933639550344494E-2</v>
      </c>
      <c r="E1231" s="355">
        <v>-2.3657055035128837E-2</v>
      </c>
      <c r="G1231" s="355">
        <f t="shared" ca="1" si="41"/>
        <v>-5.1881982390105816E-2</v>
      </c>
    </row>
    <row r="1232" spans="2:7">
      <c r="B1232" s="375">
        <v>44104</v>
      </c>
      <c r="C1232" s="352">
        <v>2068.25</v>
      </c>
      <c r="D1232" s="355">
        <f t="shared" si="42"/>
        <v>1.7238835333464465E-2</v>
      </c>
      <c r="E1232" s="355">
        <v>-2.3651016117729528E-2</v>
      </c>
      <c r="G1232" s="355">
        <f t="shared" ca="1" si="41"/>
        <v>-1.9637115102006143E-3</v>
      </c>
    </row>
    <row r="1233" spans="2:7">
      <c r="B1233" s="375">
        <v>44103</v>
      </c>
      <c r="C1233" s="352">
        <v>2033.2</v>
      </c>
      <c r="D1233" s="355">
        <f t="shared" si="42"/>
        <v>-1.4588280909223154E-2</v>
      </c>
      <c r="E1233" s="355">
        <v>-2.3623655627492253E-2</v>
      </c>
      <c r="G1233" s="355">
        <f t="shared" ca="1" si="41"/>
        <v>1.8979398613100922E-2</v>
      </c>
    </row>
    <row r="1234" spans="2:7">
      <c r="B1234" s="375">
        <v>44102</v>
      </c>
      <c r="C1234" s="352">
        <v>2063.3000000000002</v>
      </c>
      <c r="D1234" s="355">
        <f t="shared" si="42"/>
        <v>-7.5755753829874215E-3</v>
      </c>
      <c r="E1234" s="355">
        <v>-2.3584738870619786E-2</v>
      </c>
      <c r="G1234" s="355">
        <f t="shared" ca="1" si="41"/>
        <v>-3.1256614074306042E-2</v>
      </c>
    </row>
    <row r="1235" spans="2:7">
      <c r="B1235" s="375">
        <v>44099</v>
      </c>
      <c r="C1235" s="352">
        <v>2079.0500000000002</v>
      </c>
      <c r="D1235" s="355">
        <f t="shared" si="42"/>
        <v>8.8068319666165708E-3</v>
      </c>
      <c r="E1235" s="355">
        <v>-2.3540489642184557E-2</v>
      </c>
      <c r="G1235" s="355">
        <f t="shared" ca="1" si="41"/>
        <v>-5.463153624092271E-3</v>
      </c>
    </row>
    <row r="1236" spans="2:7">
      <c r="B1236" s="375">
        <v>44098</v>
      </c>
      <c r="C1236" s="352">
        <v>2060.9</v>
      </c>
      <c r="D1236" s="355">
        <f t="shared" si="42"/>
        <v>4.0681103992594135E-3</v>
      </c>
      <c r="E1236" s="355">
        <v>-2.3529411764705917E-2</v>
      </c>
      <c r="G1236" s="355">
        <f t="shared" ca="1" si="41"/>
        <v>2.3126228147152393E-2</v>
      </c>
    </row>
    <row r="1237" spans="2:7">
      <c r="B1237" s="375">
        <v>44097</v>
      </c>
      <c r="C1237" s="352">
        <v>2052.5500000000002</v>
      </c>
      <c r="D1237" s="355">
        <f t="shared" si="42"/>
        <v>1.2704756266035242E-2</v>
      </c>
      <c r="E1237" s="355">
        <v>-2.3469857340082938E-2</v>
      </c>
      <c r="G1237" s="355">
        <f t="shared" ca="1" si="41"/>
        <v>-1.2983080250130213E-2</v>
      </c>
    </row>
    <row r="1238" spans="2:7">
      <c r="B1238" s="375">
        <v>44096</v>
      </c>
      <c r="C1238" s="352">
        <v>2026.8</v>
      </c>
      <c r="D1238" s="355">
        <f t="shared" si="42"/>
        <v>-5.397978211797036E-3</v>
      </c>
      <c r="E1238" s="355">
        <v>-2.3462958939821817E-2</v>
      </c>
      <c r="G1238" s="355">
        <f t="shared" ca="1" si="41"/>
        <v>4.5520483964892498E-3</v>
      </c>
    </row>
    <row r="1239" spans="2:7">
      <c r="B1239" s="375">
        <v>44095</v>
      </c>
      <c r="C1239" s="352">
        <v>2037.8</v>
      </c>
      <c r="D1239" s="355">
        <f t="shared" si="42"/>
        <v>-2.9017963501214977E-2</v>
      </c>
      <c r="E1239" s="355">
        <v>-2.3458810692853306E-2</v>
      </c>
      <c r="G1239" s="355">
        <f t="shared" ca="1" si="41"/>
        <v>1.7248073857699466E-2</v>
      </c>
    </row>
    <row r="1240" spans="2:7">
      <c r="B1240" s="375">
        <v>44092</v>
      </c>
      <c r="C1240" s="352">
        <v>2098.6999999999998</v>
      </c>
      <c r="D1240" s="355">
        <f t="shared" si="42"/>
        <v>-1.3861479184287193E-2</v>
      </c>
      <c r="E1240" s="355">
        <v>-2.3405500292568753E-2</v>
      </c>
      <c r="G1240" s="355">
        <f t="shared" ca="1" si="41"/>
        <v>5.6091106630667504E-3</v>
      </c>
    </row>
    <row r="1241" spans="2:7">
      <c r="B1241" s="375">
        <v>44091</v>
      </c>
      <c r="C1241" s="352">
        <v>2128.1999999999998</v>
      </c>
      <c r="D1241" s="355">
        <f t="shared" si="42"/>
        <v>-7.1378586424073629E-3</v>
      </c>
      <c r="E1241" s="355">
        <v>-2.3339631166057348E-2</v>
      </c>
      <c r="G1241" s="355">
        <f t="shared" ca="1" si="41"/>
        <v>-7.4740763815650162E-3</v>
      </c>
    </row>
    <row r="1242" spans="2:7">
      <c r="B1242" s="375">
        <v>44090</v>
      </c>
      <c r="C1242" s="352">
        <v>2143.5</v>
      </c>
      <c r="D1242" s="355">
        <f t="shared" si="42"/>
        <v>8.9670267598673456E-3</v>
      </c>
      <c r="E1242" s="355">
        <v>-2.331002331002319E-2</v>
      </c>
      <c r="G1242" s="355">
        <f t="shared" ca="1" si="41"/>
        <v>6.7473169084089233E-3</v>
      </c>
    </row>
    <row r="1243" spans="2:7">
      <c r="B1243" s="375">
        <v>44089</v>
      </c>
      <c r="C1243" s="352">
        <v>2124.4499999999998</v>
      </c>
      <c r="D1243" s="355">
        <f t="shared" si="42"/>
        <v>4.4737461737688632E-4</v>
      </c>
      <c r="E1243" s="355">
        <v>-2.329573320255034E-2</v>
      </c>
      <c r="G1243" s="355">
        <f t="shared" ca="1" si="41"/>
        <v>-1.8687944296097651E-2</v>
      </c>
    </row>
    <row r="1244" spans="2:7">
      <c r="B1244" s="375">
        <v>44088</v>
      </c>
      <c r="C1244" s="352">
        <v>2123.5</v>
      </c>
      <c r="D1244" s="355">
        <f t="shared" si="42"/>
        <v>-1.6556674771332637E-2</v>
      </c>
      <c r="E1244" s="355">
        <v>-2.329495724769412E-2</v>
      </c>
      <c r="G1244" s="355">
        <f t="shared" ca="1" si="41"/>
        <v>-5.7887261251185424E-3</v>
      </c>
    </row>
    <row r="1245" spans="2:7">
      <c r="B1245" s="375">
        <v>44085</v>
      </c>
      <c r="C1245" s="352">
        <v>2159.25</v>
      </c>
      <c r="D1245" s="355">
        <f t="shared" si="42"/>
        <v>1.1879656966118332E-2</v>
      </c>
      <c r="E1245" s="355">
        <v>-2.3292773174489561E-2</v>
      </c>
      <c r="G1245" s="355">
        <f t="shared" ca="1" si="41"/>
        <v>-2.5373744563273355E-2</v>
      </c>
    </row>
    <row r="1246" spans="2:7">
      <c r="B1246" s="375">
        <v>44084</v>
      </c>
      <c r="C1246" s="352">
        <v>2133.9</v>
      </c>
      <c r="D1246" s="355">
        <f t="shared" si="42"/>
        <v>7.7383046078090799E-4</v>
      </c>
      <c r="E1246" s="355">
        <v>-2.3275145469659163E-2</v>
      </c>
      <c r="G1246" s="355">
        <f t="shared" ca="1" si="41"/>
        <v>-1.2932523872224214E-2</v>
      </c>
    </row>
    <row r="1247" spans="2:7">
      <c r="B1247" s="375">
        <v>44083</v>
      </c>
      <c r="C1247" s="352">
        <v>2132.25</v>
      </c>
      <c r="D1247" s="355">
        <f t="shared" si="42"/>
        <v>-4.6679892636246932E-3</v>
      </c>
      <c r="E1247" s="355">
        <v>-2.3274566579921441E-2</v>
      </c>
      <c r="G1247" s="355">
        <f t="shared" ca="1" si="41"/>
        <v>-1.7390464217615441E-2</v>
      </c>
    </row>
    <row r="1248" spans="2:7">
      <c r="B1248" s="375">
        <v>44082</v>
      </c>
      <c r="C1248" s="352">
        <v>2142.25</v>
      </c>
      <c r="D1248" s="355">
        <f t="shared" si="42"/>
        <v>-9.4099694811800201E-3</v>
      </c>
      <c r="E1248" s="355">
        <v>-2.3263367657773915E-2</v>
      </c>
      <c r="G1248" s="355">
        <f t="shared" ca="1" si="41"/>
        <v>2.7877296534249339E-2</v>
      </c>
    </row>
    <row r="1249" spans="2:7">
      <c r="B1249" s="375">
        <v>44081</v>
      </c>
      <c r="C1249" s="352">
        <v>2162.6</v>
      </c>
      <c r="D1249" s="355">
        <f t="shared" si="42"/>
        <v>1.7861765467253345E-2</v>
      </c>
      <c r="E1249" s="355">
        <v>-2.3253633380215709E-2</v>
      </c>
      <c r="G1249" s="355">
        <f t="shared" ca="1" si="41"/>
        <v>-5.0594091434506744E-2</v>
      </c>
    </row>
    <row r="1250" spans="2:7">
      <c r="B1250" s="375">
        <v>44078</v>
      </c>
      <c r="C1250" s="352">
        <v>2124.65</v>
      </c>
      <c r="D1250" s="355">
        <f t="shared" si="42"/>
        <v>-6.7783932870532689E-3</v>
      </c>
      <c r="E1250" s="355">
        <v>-2.3240146224867433E-2</v>
      </c>
      <c r="G1250" s="355">
        <f t="shared" ca="1" si="41"/>
        <v>-1.7521741691579502E-2</v>
      </c>
    </row>
    <row r="1251" spans="2:7">
      <c r="B1251" s="375">
        <v>44077</v>
      </c>
      <c r="C1251" s="352">
        <v>2139.15</v>
      </c>
      <c r="D1251" s="355">
        <f t="shared" si="42"/>
        <v>-1.1673242593327575E-3</v>
      </c>
      <c r="E1251" s="355">
        <v>-2.3208879919273433E-2</v>
      </c>
      <c r="G1251" s="355">
        <f t="shared" ca="1" si="41"/>
        <v>-1.6747542377473477E-2</v>
      </c>
    </row>
    <row r="1252" spans="2:7">
      <c r="B1252" s="375">
        <v>44076</v>
      </c>
      <c r="C1252" s="352">
        <v>2141.65</v>
      </c>
      <c r="D1252" s="355">
        <f t="shared" si="42"/>
        <v>-9.2521916128883025E-3</v>
      </c>
      <c r="E1252" s="355">
        <v>-2.3173097650355742E-2</v>
      </c>
      <c r="G1252" s="355">
        <f t="shared" ca="1" si="41"/>
        <v>-1.6264959009926454E-2</v>
      </c>
    </row>
    <row r="1253" spans="2:7">
      <c r="B1253" s="375">
        <v>44075</v>
      </c>
      <c r="C1253" s="352">
        <v>2161.65</v>
      </c>
      <c r="D1253" s="355">
        <f t="shared" si="42"/>
        <v>2.092237938933109E-2</v>
      </c>
      <c r="E1253" s="355">
        <v>-2.3142364209649647E-2</v>
      </c>
      <c r="G1253" s="355">
        <f t="shared" ca="1" si="41"/>
        <v>1.555637293148501E-2</v>
      </c>
    </row>
    <row r="1254" spans="2:7">
      <c r="B1254" s="375">
        <v>44074</v>
      </c>
      <c r="C1254" s="352">
        <v>2117.35</v>
      </c>
      <c r="D1254" s="355">
        <f t="shared" si="42"/>
        <v>-1.6078440484211951E-2</v>
      </c>
      <c r="E1254" s="355">
        <v>-2.3140495867768531E-2</v>
      </c>
      <c r="G1254" s="355">
        <f t="shared" ca="1" si="41"/>
        <v>-7.7030589516863864E-3</v>
      </c>
    </row>
    <row r="1255" spans="2:7">
      <c r="B1255" s="375">
        <v>44071</v>
      </c>
      <c r="C1255" s="352">
        <v>2151.9499999999998</v>
      </c>
      <c r="D1255" s="355">
        <f t="shared" si="42"/>
        <v>-8.8888888888889721E-3</v>
      </c>
      <c r="E1255" s="355">
        <v>-2.3136246786632307E-2</v>
      </c>
      <c r="G1255" s="355">
        <f t="shared" ca="1" si="41"/>
        <v>2.7954079730515859E-2</v>
      </c>
    </row>
    <row r="1256" spans="2:7">
      <c r="B1256" s="375">
        <v>44070</v>
      </c>
      <c r="C1256" s="352">
        <v>2171.25</v>
      </c>
      <c r="D1256" s="355">
        <f t="shared" si="42"/>
        <v>-5.2913688840022823E-3</v>
      </c>
      <c r="E1256" s="355">
        <v>-2.3098232517004963E-2</v>
      </c>
      <c r="G1256" s="355">
        <f t="shared" ca="1" si="41"/>
        <v>7.3169688769843646E-3</v>
      </c>
    </row>
    <row r="1257" spans="2:7">
      <c r="B1257" s="375">
        <v>44069</v>
      </c>
      <c r="C1257" s="352">
        <v>2182.8000000000002</v>
      </c>
      <c r="D1257" s="355">
        <f t="shared" si="42"/>
        <v>1.6979486944152509E-3</v>
      </c>
      <c r="E1257" s="355">
        <v>-2.3047552933009519E-2</v>
      </c>
      <c r="G1257" s="355">
        <f t="shared" ca="1" si="41"/>
        <v>-2.1349867805590238E-2</v>
      </c>
    </row>
    <row r="1258" spans="2:7">
      <c r="B1258" s="375">
        <v>44068</v>
      </c>
      <c r="C1258" s="352">
        <v>2179.1</v>
      </c>
      <c r="D1258" s="355">
        <f t="shared" si="42"/>
        <v>-6.9722931097339503E-3</v>
      </c>
      <c r="E1258" s="355">
        <v>-2.2959091728239341E-2</v>
      </c>
      <c r="G1258" s="355">
        <f t="shared" ca="1" si="41"/>
        <v>-1.4723661172371377E-2</v>
      </c>
    </row>
    <row r="1259" spans="2:7">
      <c r="B1259" s="375">
        <v>44067</v>
      </c>
      <c r="C1259" s="352">
        <v>2194.4</v>
      </c>
      <c r="D1259" s="355">
        <f t="shared" si="42"/>
        <v>-3.47403555777575E-3</v>
      </c>
      <c r="E1259" s="355">
        <v>-2.2925263640531868E-2</v>
      </c>
      <c r="G1259" s="355">
        <f t="shared" ca="1" si="41"/>
        <v>2.4205620648254156E-2</v>
      </c>
    </row>
    <row r="1260" spans="2:7">
      <c r="B1260" s="375">
        <v>44064</v>
      </c>
      <c r="C1260" s="352">
        <v>2202.0500000000002</v>
      </c>
      <c r="D1260" s="355">
        <f t="shared" si="42"/>
        <v>7.4804410486344715E-3</v>
      </c>
      <c r="E1260" s="355">
        <v>-2.292287581699342E-2</v>
      </c>
      <c r="G1260" s="355">
        <f t="shared" ca="1" si="41"/>
        <v>1.4365674236755586E-2</v>
      </c>
    </row>
    <row r="1261" spans="2:7">
      <c r="B1261" s="375">
        <v>44063</v>
      </c>
      <c r="C1261" s="352">
        <v>2185.6999999999998</v>
      </c>
      <c r="D1261" s="355">
        <f t="shared" si="42"/>
        <v>-3.6013858497447536E-3</v>
      </c>
      <c r="E1261" s="355">
        <v>-2.289656065807371E-2</v>
      </c>
      <c r="G1261" s="355">
        <f t="shared" ca="1" si="41"/>
        <v>-1.7873563988951041E-2</v>
      </c>
    </row>
    <row r="1262" spans="2:7">
      <c r="B1262" s="375">
        <v>44062</v>
      </c>
      <c r="C1262" s="352">
        <v>2193.6</v>
      </c>
      <c r="D1262" s="355">
        <f t="shared" si="42"/>
        <v>-9.3706956894799836E-3</v>
      </c>
      <c r="E1262" s="355">
        <v>-2.2879363356845733E-2</v>
      </c>
      <c r="G1262" s="355">
        <f t="shared" ca="1" si="41"/>
        <v>1.0796042350624018E-2</v>
      </c>
    </row>
    <row r="1263" spans="2:7">
      <c r="B1263" s="375">
        <v>44061</v>
      </c>
      <c r="C1263" s="352">
        <v>2214.35</v>
      </c>
      <c r="D1263" s="355">
        <f t="shared" si="42"/>
        <v>8.3331435987339664E-3</v>
      </c>
      <c r="E1263" s="355">
        <v>-2.2877478393492631E-2</v>
      </c>
      <c r="G1263" s="355">
        <f t="shared" ca="1" si="41"/>
        <v>-7.5791893491783989E-3</v>
      </c>
    </row>
    <row r="1264" spans="2:7">
      <c r="B1264" s="375">
        <v>44060</v>
      </c>
      <c r="C1264" s="352">
        <v>2196.0500000000002</v>
      </c>
      <c r="D1264" s="355">
        <f t="shared" si="42"/>
        <v>1.0189061134366847E-2</v>
      </c>
      <c r="E1264" s="355">
        <v>-2.2869979727138244E-2</v>
      </c>
      <c r="G1264" s="355">
        <f t="shared" ca="1" si="41"/>
        <v>-1.9857849552772026E-2</v>
      </c>
    </row>
    <row r="1265" spans="2:7">
      <c r="B1265" s="375">
        <v>44057</v>
      </c>
      <c r="C1265" s="352">
        <v>2173.9</v>
      </c>
      <c r="D1265" s="355">
        <f t="shared" si="42"/>
        <v>-1.1256907647874832E-2</v>
      </c>
      <c r="E1265" s="355">
        <v>-2.2861123424735553E-2</v>
      </c>
      <c r="G1265" s="355">
        <f t="shared" ca="1" si="41"/>
        <v>7.6630634853080493E-3</v>
      </c>
    </row>
    <row r="1266" spans="2:7">
      <c r="B1266" s="375">
        <v>44056</v>
      </c>
      <c r="C1266" s="352">
        <v>2198.65</v>
      </c>
      <c r="D1266" s="355">
        <f t="shared" si="42"/>
        <v>1.6172383946062511E-3</v>
      </c>
      <c r="E1266" s="355">
        <v>-2.2849610018675144E-2</v>
      </c>
      <c r="G1266" s="355">
        <f t="shared" ca="1" si="41"/>
        <v>-2.0575858769616706E-2</v>
      </c>
    </row>
    <row r="1267" spans="2:7">
      <c r="B1267" s="375">
        <v>44055</v>
      </c>
      <c r="C1267" s="352">
        <v>2195.1</v>
      </c>
      <c r="D1267" s="355">
        <f t="shared" si="42"/>
        <v>-7.0341302331894152E-3</v>
      </c>
      <c r="E1267" s="355">
        <v>-2.2812192723697222E-2</v>
      </c>
      <c r="G1267" s="355">
        <f t="shared" ca="1" si="41"/>
        <v>-4.801799688779175E-3</v>
      </c>
    </row>
    <row r="1268" spans="2:7">
      <c r="B1268" s="375">
        <v>44054</v>
      </c>
      <c r="C1268" s="352">
        <v>2210.65</v>
      </c>
      <c r="D1268" s="355">
        <f t="shared" si="42"/>
        <v>1.7673048600884065E-3</v>
      </c>
      <c r="E1268" s="355">
        <v>-2.279417314514303E-2</v>
      </c>
      <c r="G1268" s="355">
        <f t="shared" ca="1" si="41"/>
        <v>-2.5601040570348517E-2</v>
      </c>
    </row>
    <row r="1269" spans="2:7">
      <c r="B1269" s="375">
        <v>44053</v>
      </c>
      <c r="C1269" s="352">
        <v>2206.75</v>
      </c>
      <c r="D1269" s="355">
        <f t="shared" si="42"/>
        <v>-1.7190292008776918E-3</v>
      </c>
      <c r="E1269" s="355">
        <v>-2.279368790181184E-2</v>
      </c>
      <c r="G1269" s="355">
        <f t="shared" ca="1" si="41"/>
        <v>-3.773516419367097E-2</v>
      </c>
    </row>
    <row r="1270" spans="2:7">
      <c r="B1270" s="375">
        <v>44050</v>
      </c>
      <c r="C1270" s="352">
        <v>2210.5500000000002</v>
      </c>
      <c r="D1270" s="355">
        <f t="shared" si="42"/>
        <v>-4.4585556981691261E-3</v>
      </c>
      <c r="E1270" s="355">
        <v>-2.2758351240476642E-2</v>
      </c>
      <c r="G1270" s="355">
        <f t="shared" ca="1" si="41"/>
        <v>-2.8502182240301731E-2</v>
      </c>
    </row>
    <row r="1271" spans="2:7">
      <c r="B1271" s="375">
        <v>44049</v>
      </c>
      <c r="C1271" s="352">
        <v>2220.4499999999998</v>
      </c>
      <c r="D1271" s="355">
        <f t="shared" si="42"/>
        <v>1.1801963956163968E-2</v>
      </c>
      <c r="E1271" s="355">
        <v>-2.2754566715125466E-2</v>
      </c>
      <c r="G1271" s="355">
        <f t="shared" ca="1" si="41"/>
        <v>1.5777641877719184E-2</v>
      </c>
    </row>
    <row r="1272" spans="2:7">
      <c r="B1272" s="375">
        <v>44048</v>
      </c>
      <c r="C1272" s="352">
        <v>2194.5500000000002</v>
      </c>
      <c r="D1272" s="355">
        <f t="shared" si="42"/>
        <v>-1.4787514787514787E-3</v>
      </c>
      <c r="E1272" s="355">
        <v>-2.2727272727272801E-2</v>
      </c>
      <c r="G1272" s="355">
        <f t="shared" ca="1" si="41"/>
        <v>-3.3462982966913912E-2</v>
      </c>
    </row>
    <row r="1273" spans="2:7">
      <c r="B1273" s="375">
        <v>44047</v>
      </c>
      <c r="C1273" s="352">
        <v>2197.8000000000002</v>
      </c>
      <c r="D1273" s="355">
        <f t="shared" si="42"/>
        <v>-3.0392379224313077E-3</v>
      </c>
      <c r="E1273" s="355">
        <v>-2.2723477680062242E-2</v>
      </c>
      <c r="G1273" s="355">
        <f t="shared" ca="1" si="41"/>
        <v>-1.3971983434302712E-2</v>
      </c>
    </row>
    <row r="1274" spans="2:7">
      <c r="B1274" s="375">
        <v>44046</v>
      </c>
      <c r="C1274" s="352">
        <v>2204.5</v>
      </c>
      <c r="D1274" s="355">
        <f t="shared" si="42"/>
        <v>-2.4435494818770493E-3</v>
      </c>
      <c r="E1274" s="355">
        <v>-2.2698612862547252E-2</v>
      </c>
      <c r="G1274" s="355">
        <f t="shared" ca="1" si="41"/>
        <v>-2.1236806876358826E-2</v>
      </c>
    </row>
    <row r="1275" spans="2:7">
      <c r="B1275" s="375">
        <v>44043</v>
      </c>
      <c r="C1275" s="352">
        <v>2209.9</v>
      </c>
      <c r="D1275" s="355">
        <f t="shared" si="42"/>
        <v>6.5130260521042913E-3</v>
      </c>
      <c r="E1275" s="355">
        <v>-2.2696325825834571E-2</v>
      </c>
      <c r="G1275" s="355">
        <f t="shared" ca="1" si="41"/>
        <v>-6.6082263924298482E-3</v>
      </c>
    </row>
    <row r="1276" spans="2:7">
      <c r="B1276" s="375">
        <v>44042</v>
      </c>
      <c r="C1276" s="352">
        <v>2195.6</v>
      </c>
      <c r="D1276" s="355">
        <f t="shared" si="42"/>
        <v>-1.5999641464617159E-2</v>
      </c>
      <c r="E1276" s="355">
        <v>-2.2676323504052506E-2</v>
      </c>
      <c r="G1276" s="355">
        <f t="shared" ca="1" si="41"/>
        <v>2.1711905681666754E-2</v>
      </c>
    </row>
    <row r="1277" spans="2:7">
      <c r="B1277" s="375">
        <v>44041</v>
      </c>
      <c r="C1277" s="352">
        <v>2231.3000000000002</v>
      </c>
      <c r="D1277" s="355">
        <f t="shared" si="42"/>
        <v>-5.0166105549486074E-3</v>
      </c>
      <c r="E1277" s="355">
        <v>-2.2643253234750554E-2</v>
      </c>
      <c r="G1277" s="355">
        <f t="shared" ca="1" si="41"/>
        <v>-1.0680162812486058E-2</v>
      </c>
    </row>
    <row r="1278" spans="2:7">
      <c r="B1278" s="375">
        <v>44040</v>
      </c>
      <c r="C1278" s="352">
        <v>2242.5500000000002</v>
      </c>
      <c r="D1278" s="355">
        <f t="shared" si="42"/>
        <v>9.4755795633581739E-3</v>
      </c>
      <c r="E1278" s="355">
        <v>-2.2598870056497227E-2</v>
      </c>
      <c r="G1278" s="355">
        <f t="shared" ca="1" si="41"/>
        <v>-3.6563851191877217E-2</v>
      </c>
    </row>
    <row r="1279" spans="2:7">
      <c r="B1279" s="375">
        <v>44039</v>
      </c>
      <c r="C1279" s="352">
        <v>2221.5</v>
      </c>
      <c r="D1279" s="355">
        <f t="shared" si="42"/>
        <v>5.522111075906313E-3</v>
      </c>
      <c r="E1279" s="355">
        <v>-2.2581372138694874E-2</v>
      </c>
      <c r="G1279" s="355">
        <f t="shared" ca="1" si="41"/>
        <v>-8.294249786303224E-3</v>
      </c>
    </row>
    <row r="1280" spans="2:7">
      <c r="B1280" s="375">
        <v>44036</v>
      </c>
      <c r="C1280" s="352">
        <v>2209.3000000000002</v>
      </c>
      <c r="D1280" s="355">
        <f t="shared" si="42"/>
        <v>-9.2703552128777769E-4</v>
      </c>
      <c r="E1280" s="355">
        <v>-2.2566995768688411E-2</v>
      </c>
      <c r="G1280" s="355">
        <f t="shared" ca="1" si="41"/>
        <v>8.8794385907679883E-4</v>
      </c>
    </row>
    <row r="1281" spans="2:7">
      <c r="B1281" s="375">
        <v>44035</v>
      </c>
      <c r="C1281" s="352">
        <v>2211.35</v>
      </c>
      <c r="D1281" s="355">
        <f t="shared" si="42"/>
        <v>-1.6522125861685607E-2</v>
      </c>
      <c r="E1281" s="355">
        <v>-2.2560938728603371E-2</v>
      </c>
      <c r="G1281" s="355">
        <f t="shared" ca="1" si="41"/>
        <v>5.8161823558620937E-3</v>
      </c>
    </row>
    <row r="1282" spans="2:7">
      <c r="B1282" s="375">
        <v>44034</v>
      </c>
      <c r="C1282" s="352">
        <v>2248.5</v>
      </c>
      <c r="D1282" s="355">
        <f t="shared" si="42"/>
        <v>-2.998274374460742E-2</v>
      </c>
      <c r="E1282" s="355">
        <v>-2.2555708790012452E-2</v>
      </c>
      <c r="G1282" s="355">
        <f t="shared" ca="1" si="41"/>
        <v>5.9589532095162727E-3</v>
      </c>
    </row>
    <row r="1283" spans="2:7">
      <c r="B1283" s="375">
        <v>44033</v>
      </c>
      <c r="C1283" s="352">
        <v>2318</v>
      </c>
      <c r="D1283" s="355">
        <f t="shared" si="42"/>
        <v>-5.5556747248974962E-3</v>
      </c>
      <c r="E1283" s="355">
        <v>-2.2519352568613572E-2</v>
      </c>
      <c r="G1283" s="355">
        <f t="shared" ca="1" si="41"/>
        <v>-1.8891316736619312E-2</v>
      </c>
    </row>
    <row r="1284" spans="2:7">
      <c r="B1284" s="375">
        <v>44032</v>
      </c>
      <c r="C1284" s="352">
        <v>2330.9499999999998</v>
      </c>
      <c r="D1284" s="355">
        <f t="shared" si="42"/>
        <v>-1.5420530723267282E-3</v>
      </c>
      <c r="E1284" s="355">
        <v>-2.2512864493996507E-2</v>
      </c>
      <c r="G1284" s="355">
        <f t="shared" ca="1" si="41"/>
        <v>6.1502980593841064E-3</v>
      </c>
    </row>
    <row r="1285" spans="2:7">
      <c r="B1285" s="375">
        <v>44029</v>
      </c>
      <c r="C1285" s="352">
        <v>2334.5500000000002</v>
      </c>
      <c r="D1285" s="355">
        <f t="shared" si="42"/>
        <v>2.0412177371768373E-2</v>
      </c>
      <c r="E1285" s="355">
        <v>-2.2456140350877212E-2</v>
      </c>
      <c r="G1285" s="355">
        <f t="shared" ca="1" si="41"/>
        <v>1.0159454961476393E-2</v>
      </c>
    </row>
    <row r="1286" spans="2:7">
      <c r="B1286" s="375">
        <v>44028</v>
      </c>
      <c r="C1286" s="352">
        <v>2287.85</v>
      </c>
      <c r="D1286" s="355">
        <f t="shared" si="42"/>
        <v>5.5820495351954014E-3</v>
      </c>
      <c r="E1286" s="355">
        <v>-2.2449869224062797E-2</v>
      </c>
      <c r="G1286" s="355">
        <f t="shared" ca="1" si="41"/>
        <v>-5.4065729993311709E-3</v>
      </c>
    </row>
    <row r="1287" spans="2:7">
      <c r="B1287" s="375">
        <v>44027</v>
      </c>
      <c r="C1287" s="352">
        <v>2275.15</v>
      </c>
      <c r="D1287" s="355">
        <f t="shared" si="42"/>
        <v>1.8078084796957196E-2</v>
      </c>
      <c r="E1287" s="355">
        <v>-2.2406549606808126E-2</v>
      </c>
      <c r="G1287" s="355">
        <f t="shared" ref="G1287:G1350" ca="1" si="43">_xlfn.NORM.INV(RAND(),$M$13,$M$14)</f>
        <v>1.8097241321869744E-3</v>
      </c>
    </row>
    <row r="1288" spans="2:7">
      <c r="B1288" s="375">
        <v>44026</v>
      </c>
      <c r="C1288" s="352">
        <v>2234.75</v>
      </c>
      <c r="D1288" s="355">
        <f t="shared" ref="D1288:D1351" si="44">(C1288-C1289)/C1289</f>
        <v>-1.346429753890299E-2</v>
      </c>
      <c r="E1288" s="355">
        <v>-2.2403933983157858E-2</v>
      </c>
      <c r="G1288" s="355">
        <f t="shared" ca="1" si="43"/>
        <v>-2.1229706510113647E-3</v>
      </c>
    </row>
    <row r="1289" spans="2:7">
      <c r="B1289" s="375">
        <v>44025</v>
      </c>
      <c r="C1289" s="352">
        <v>2265.25</v>
      </c>
      <c r="D1289" s="355">
        <f t="shared" si="44"/>
        <v>1.8639266121053967E-2</v>
      </c>
      <c r="E1289" s="355">
        <v>-2.239789196310939E-2</v>
      </c>
      <c r="G1289" s="355">
        <f t="shared" ca="1" si="43"/>
        <v>5.1699202981590787E-2</v>
      </c>
    </row>
    <row r="1290" spans="2:7">
      <c r="B1290" s="375">
        <v>44022</v>
      </c>
      <c r="C1290" s="352">
        <v>2223.8000000000002</v>
      </c>
      <c r="D1290" s="355">
        <f t="shared" si="44"/>
        <v>2.2037364708045258E-2</v>
      </c>
      <c r="E1290" s="355">
        <v>-2.2396416573348264E-2</v>
      </c>
      <c r="G1290" s="355">
        <f t="shared" ca="1" si="43"/>
        <v>-6.7063155580772017E-3</v>
      </c>
    </row>
    <row r="1291" spans="2:7">
      <c r="B1291" s="375">
        <v>44021</v>
      </c>
      <c r="C1291" s="352">
        <v>2175.85</v>
      </c>
      <c r="D1291" s="355">
        <f t="shared" si="44"/>
        <v>-4.6659500011437399E-3</v>
      </c>
      <c r="E1291" s="355">
        <v>-2.2384650525354134E-2</v>
      </c>
      <c r="G1291" s="355">
        <f t="shared" ca="1" si="43"/>
        <v>-3.990182580911443E-2</v>
      </c>
    </row>
    <row r="1292" spans="2:7">
      <c r="B1292" s="375">
        <v>44020</v>
      </c>
      <c r="C1292" s="352">
        <v>2186.0500000000002</v>
      </c>
      <c r="D1292" s="355">
        <f t="shared" si="44"/>
        <v>1.480862521180052E-2</v>
      </c>
      <c r="E1292" s="355">
        <v>-2.2372769332452209E-2</v>
      </c>
      <c r="G1292" s="355">
        <f t="shared" ca="1" si="43"/>
        <v>3.2899983671128919E-3</v>
      </c>
    </row>
    <row r="1293" spans="2:7">
      <c r="B1293" s="375">
        <v>44019</v>
      </c>
      <c r="C1293" s="352">
        <v>2154.15</v>
      </c>
      <c r="D1293" s="355">
        <f t="shared" si="44"/>
        <v>-3.4465210954847422E-3</v>
      </c>
      <c r="E1293" s="355">
        <v>-2.2337599613619898E-2</v>
      </c>
      <c r="G1293" s="355">
        <f t="shared" ca="1" si="43"/>
        <v>1.7846931582207796E-2</v>
      </c>
    </row>
    <row r="1294" spans="2:7">
      <c r="B1294" s="375">
        <v>44018</v>
      </c>
      <c r="C1294" s="352">
        <v>2161.6</v>
      </c>
      <c r="D1294" s="355">
        <f t="shared" si="44"/>
        <v>-5.5665455214610618E-3</v>
      </c>
      <c r="E1294" s="355">
        <v>-2.2335890878090285E-2</v>
      </c>
      <c r="G1294" s="355">
        <f t="shared" ca="1" si="43"/>
        <v>3.1114964501783946E-2</v>
      </c>
    </row>
    <row r="1295" spans="2:7">
      <c r="B1295" s="375">
        <v>44015</v>
      </c>
      <c r="C1295" s="352">
        <v>2173.6999999999998</v>
      </c>
      <c r="D1295" s="355">
        <f t="shared" si="44"/>
        <v>1.0200999186708408E-2</v>
      </c>
      <c r="E1295" s="355">
        <v>-2.2277227722772366E-2</v>
      </c>
      <c r="G1295" s="355">
        <f t="shared" ca="1" si="43"/>
        <v>-8.1961053359380052E-3</v>
      </c>
    </row>
    <row r="1296" spans="2:7">
      <c r="B1296" s="375">
        <v>44014</v>
      </c>
      <c r="C1296" s="352">
        <v>2151.75</v>
      </c>
      <c r="D1296" s="355">
        <f t="shared" si="44"/>
        <v>-8.5928861039440158E-3</v>
      </c>
      <c r="E1296" s="355">
        <v>-2.2222222222222223E-2</v>
      </c>
      <c r="G1296" s="355">
        <f t="shared" ca="1" si="43"/>
        <v>-6.7929145713023905E-3</v>
      </c>
    </row>
    <row r="1297" spans="2:7">
      <c r="B1297" s="375">
        <v>44013</v>
      </c>
      <c r="C1297" s="352">
        <v>2170.4</v>
      </c>
      <c r="D1297" s="355">
        <f t="shared" si="44"/>
        <v>-4.4036697247706001E-3</v>
      </c>
      <c r="E1297" s="355">
        <v>-2.2220061938422655E-2</v>
      </c>
      <c r="G1297" s="355">
        <f t="shared" ca="1" si="43"/>
        <v>3.2433036871639476E-3</v>
      </c>
    </row>
    <row r="1298" spans="2:7">
      <c r="B1298" s="375">
        <v>44012</v>
      </c>
      <c r="C1298" s="352">
        <v>2180</v>
      </c>
      <c r="D1298" s="355">
        <f t="shared" si="44"/>
        <v>-1.351382303763173E-3</v>
      </c>
      <c r="E1298" s="355">
        <v>-2.2213855421686662E-2</v>
      </c>
      <c r="G1298" s="355">
        <f t="shared" ca="1" si="43"/>
        <v>1.0590891255525892E-3</v>
      </c>
    </row>
    <row r="1299" spans="2:7">
      <c r="B1299" s="375">
        <v>44011</v>
      </c>
      <c r="C1299" s="352">
        <v>2182.9499999999998</v>
      </c>
      <c r="D1299" s="355">
        <f t="shared" si="44"/>
        <v>1.3346021725002322E-2</v>
      </c>
      <c r="E1299" s="355">
        <v>-2.2202247191011226E-2</v>
      </c>
      <c r="G1299" s="355">
        <f t="shared" ca="1" si="43"/>
        <v>-1.7021596810448219E-2</v>
      </c>
    </row>
    <row r="1300" spans="2:7">
      <c r="B1300" s="375">
        <v>44008</v>
      </c>
      <c r="C1300" s="352">
        <v>2154.1999999999998</v>
      </c>
      <c r="D1300" s="355">
        <f t="shared" si="44"/>
        <v>-8.720060741320328E-3</v>
      </c>
      <c r="E1300" s="355">
        <v>-2.2193877551020522E-2</v>
      </c>
      <c r="G1300" s="355">
        <f t="shared" ca="1" si="43"/>
        <v>1.6948077463190877E-2</v>
      </c>
    </row>
    <row r="1301" spans="2:7">
      <c r="B1301" s="375">
        <v>44007</v>
      </c>
      <c r="C1301" s="352">
        <v>2173.15</v>
      </c>
      <c r="D1301" s="355">
        <f t="shared" si="44"/>
        <v>2.0114537858517537E-2</v>
      </c>
      <c r="E1301" s="355">
        <v>-2.2180451127819464E-2</v>
      </c>
      <c r="G1301" s="355">
        <f t="shared" ca="1" si="43"/>
        <v>4.3782555947649874E-3</v>
      </c>
    </row>
    <row r="1302" spans="2:7">
      <c r="B1302" s="375">
        <v>44006</v>
      </c>
      <c r="C1302" s="352">
        <v>2130.3000000000002</v>
      </c>
      <c r="D1302" s="355">
        <f t="shared" si="44"/>
        <v>-1.1897307451471341E-2</v>
      </c>
      <c r="E1302" s="355">
        <v>-2.2166022017256901E-2</v>
      </c>
      <c r="G1302" s="355">
        <f t="shared" ca="1" si="43"/>
        <v>-8.1951881266273188E-3</v>
      </c>
    </row>
    <row r="1303" spans="2:7">
      <c r="B1303" s="375">
        <v>44005</v>
      </c>
      <c r="C1303" s="352">
        <v>2155.9499999999998</v>
      </c>
      <c r="D1303" s="355">
        <f t="shared" si="44"/>
        <v>2.6251904036557326E-2</v>
      </c>
      <c r="E1303" s="355">
        <v>-2.2110552763819125E-2</v>
      </c>
      <c r="G1303" s="355">
        <f t="shared" ca="1" si="43"/>
        <v>1.0486739777701624E-2</v>
      </c>
    </row>
    <row r="1304" spans="2:7">
      <c r="B1304" s="375">
        <v>44004</v>
      </c>
      <c r="C1304" s="352">
        <v>2100.8000000000002</v>
      </c>
      <c r="D1304" s="355">
        <f t="shared" si="44"/>
        <v>3.8466133078486116E-3</v>
      </c>
      <c r="E1304" s="355">
        <v>-2.207112110328191E-2</v>
      </c>
      <c r="G1304" s="355">
        <f t="shared" ca="1" si="43"/>
        <v>1.4218289913189696E-2</v>
      </c>
    </row>
    <row r="1305" spans="2:7">
      <c r="B1305" s="375">
        <v>44001</v>
      </c>
      <c r="C1305" s="352">
        <v>2092.75</v>
      </c>
      <c r="D1305" s="355">
        <f t="shared" si="44"/>
        <v>1.3266516571041272E-2</v>
      </c>
      <c r="E1305" s="355">
        <v>-2.2069825436408928E-2</v>
      </c>
      <c r="G1305" s="355">
        <f t="shared" ca="1" si="43"/>
        <v>-2.8768294360329138E-3</v>
      </c>
    </row>
    <row r="1306" spans="2:7">
      <c r="B1306" s="375">
        <v>44000</v>
      </c>
      <c r="C1306" s="352">
        <v>2065.35</v>
      </c>
      <c r="D1306" s="355">
        <f t="shared" si="44"/>
        <v>-6.2071454348611044E-3</v>
      </c>
      <c r="E1306" s="355">
        <v>-2.2018348623853216E-2</v>
      </c>
      <c r="G1306" s="355">
        <f t="shared" ca="1" si="43"/>
        <v>-4.2218869793609295E-2</v>
      </c>
    </row>
    <row r="1307" spans="2:7">
      <c r="B1307" s="375">
        <v>43999</v>
      </c>
      <c r="C1307" s="352">
        <v>2078.25</v>
      </c>
      <c r="D1307" s="355">
        <f t="shared" si="44"/>
        <v>9.1506730560844316E-4</v>
      </c>
      <c r="E1307" s="355">
        <v>-2.1965070181077895E-2</v>
      </c>
      <c r="G1307" s="355">
        <f t="shared" ca="1" si="43"/>
        <v>-4.6956210251770929E-2</v>
      </c>
    </row>
    <row r="1308" spans="2:7">
      <c r="B1308" s="375">
        <v>43998</v>
      </c>
      <c r="C1308" s="352">
        <v>2076.35</v>
      </c>
      <c r="D1308" s="355">
        <f t="shared" si="44"/>
        <v>-3.8142301971886353E-3</v>
      </c>
      <c r="E1308" s="355">
        <v>-2.1961932650073207E-2</v>
      </c>
      <c r="G1308" s="355">
        <f t="shared" ca="1" si="43"/>
        <v>4.7423730450377392E-2</v>
      </c>
    </row>
    <row r="1309" spans="2:7">
      <c r="B1309" s="375">
        <v>43997</v>
      </c>
      <c r="C1309" s="352">
        <v>2084.3000000000002</v>
      </c>
      <c r="D1309" s="355">
        <f t="shared" si="44"/>
        <v>-1.0890971645509465E-2</v>
      </c>
      <c r="E1309" s="355">
        <v>-2.1933515674310986E-2</v>
      </c>
      <c r="G1309" s="355">
        <f t="shared" ca="1" si="43"/>
        <v>-3.0105213300772636E-3</v>
      </c>
    </row>
    <row r="1310" spans="2:7">
      <c r="B1310" s="375">
        <v>43994</v>
      </c>
      <c r="C1310" s="352">
        <v>2107.25</v>
      </c>
      <c r="D1310" s="355">
        <f t="shared" si="44"/>
        <v>1.6612084104604348E-4</v>
      </c>
      <c r="E1310" s="355">
        <v>-2.1920119488853269E-2</v>
      </c>
      <c r="G1310" s="355">
        <f t="shared" ca="1" si="43"/>
        <v>-9.1964265932299935E-3</v>
      </c>
    </row>
    <row r="1311" spans="2:7">
      <c r="B1311" s="375">
        <v>43993</v>
      </c>
      <c r="C1311" s="352">
        <v>2106.9</v>
      </c>
      <c r="D1311" s="355">
        <f t="shared" si="44"/>
        <v>-5.9916965465181254E-3</v>
      </c>
      <c r="E1311" s="355">
        <v>-2.1914446002805048E-2</v>
      </c>
      <c r="G1311" s="355">
        <f t="shared" ca="1" si="43"/>
        <v>-4.2566301853184114E-2</v>
      </c>
    </row>
    <row r="1312" spans="2:7">
      <c r="B1312" s="375">
        <v>43992</v>
      </c>
      <c r="C1312" s="352">
        <v>2119.6</v>
      </c>
      <c r="D1312" s="355">
        <f t="shared" si="44"/>
        <v>6.2188464277236691E-3</v>
      </c>
      <c r="E1312" s="355">
        <v>-2.1885299934080379E-2</v>
      </c>
      <c r="G1312" s="355">
        <f t="shared" ca="1" si="43"/>
        <v>5.3421560774664914E-3</v>
      </c>
    </row>
    <row r="1313" spans="2:7">
      <c r="B1313" s="375">
        <v>43991</v>
      </c>
      <c r="C1313" s="352">
        <v>2106.5</v>
      </c>
      <c r="D1313" s="355">
        <f t="shared" si="44"/>
        <v>-2.4624709949329065E-3</v>
      </c>
      <c r="E1313" s="355">
        <v>-2.1881838074398387E-2</v>
      </c>
      <c r="G1313" s="355">
        <f t="shared" ca="1" si="43"/>
        <v>4.2367434108637071E-4</v>
      </c>
    </row>
    <row r="1314" spans="2:7">
      <c r="B1314" s="375">
        <v>43990</v>
      </c>
      <c r="C1314" s="352">
        <v>2111.6999999999998</v>
      </c>
      <c r="D1314" s="355">
        <f t="shared" si="44"/>
        <v>1.1544357156543356E-2</v>
      </c>
      <c r="E1314" s="355">
        <v>-2.1867572156196936E-2</v>
      </c>
      <c r="G1314" s="355">
        <f t="shared" ca="1" si="43"/>
        <v>-5.0830116234376393E-3</v>
      </c>
    </row>
    <row r="1315" spans="2:7">
      <c r="B1315" s="375">
        <v>43987</v>
      </c>
      <c r="C1315" s="352">
        <v>2087.6</v>
      </c>
      <c r="D1315" s="355">
        <f t="shared" si="44"/>
        <v>-1.5561633499952845E-2</v>
      </c>
      <c r="E1315" s="355">
        <v>-2.1856566283762813E-2</v>
      </c>
      <c r="G1315" s="355">
        <f t="shared" ca="1" si="43"/>
        <v>-1.4575779853839139E-2</v>
      </c>
    </row>
    <row r="1316" spans="2:7">
      <c r="B1316" s="375">
        <v>43986</v>
      </c>
      <c r="C1316" s="352">
        <v>2120.6</v>
      </c>
      <c r="D1316" s="355">
        <f t="shared" si="44"/>
        <v>4.7158688988403227E-5</v>
      </c>
      <c r="E1316" s="355">
        <v>-2.1801173299508481E-2</v>
      </c>
      <c r="G1316" s="355">
        <f t="shared" ca="1" si="43"/>
        <v>2.2800548620462453E-2</v>
      </c>
    </row>
    <row r="1317" spans="2:7">
      <c r="B1317" s="375">
        <v>43985</v>
      </c>
      <c r="C1317" s="352">
        <v>2120.5</v>
      </c>
      <c r="D1317" s="355">
        <f t="shared" si="44"/>
        <v>6.2161905665748833E-3</v>
      </c>
      <c r="E1317" s="355">
        <v>-2.1742367833209212E-2</v>
      </c>
      <c r="G1317" s="355">
        <f t="shared" ca="1" si="43"/>
        <v>7.3875665212655333E-3</v>
      </c>
    </row>
    <row r="1318" spans="2:7">
      <c r="B1318" s="375">
        <v>43984</v>
      </c>
      <c r="C1318" s="352">
        <v>2107.4</v>
      </c>
      <c r="D1318" s="355">
        <f t="shared" si="44"/>
        <v>-5.4539849659723067E-4</v>
      </c>
      <c r="E1318" s="355">
        <v>-2.1735514277793206E-2</v>
      </c>
      <c r="G1318" s="355">
        <f t="shared" ca="1" si="43"/>
        <v>-2.7363360305525039E-2</v>
      </c>
    </row>
    <row r="1319" spans="2:7">
      <c r="B1319" s="375">
        <v>43983</v>
      </c>
      <c r="C1319" s="352">
        <v>2108.5500000000002</v>
      </c>
      <c r="D1319" s="355">
        <f t="shared" si="44"/>
        <v>2.488638296838179E-2</v>
      </c>
      <c r="E1319" s="355">
        <v>-2.1724216784815821E-2</v>
      </c>
      <c r="G1319" s="355">
        <f t="shared" ca="1" si="43"/>
        <v>-2.1862183791436857E-2</v>
      </c>
    </row>
    <row r="1320" spans="2:7">
      <c r="B1320" s="375">
        <v>43980</v>
      </c>
      <c r="C1320" s="352">
        <v>2057.35</v>
      </c>
      <c r="D1320" s="355">
        <f t="shared" si="44"/>
        <v>2.3582676185974708E-2</v>
      </c>
      <c r="E1320" s="355">
        <v>-2.1716649431230698E-2</v>
      </c>
      <c r="G1320" s="355">
        <f t="shared" ca="1" si="43"/>
        <v>3.0600606589265767E-2</v>
      </c>
    </row>
    <row r="1321" spans="2:7">
      <c r="B1321" s="375">
        <v>43979</v>
      </c>
      <c r="C1321" s="352">
        <v>2009.95</v>
      </c>
      <c r="D1321" s="355">
        <f t="shared" si="44"/>
        <v>5.9306341023973455E-3</v>
      </c>
      <c r="E1321" s="355">
        <v>-2.1620508596725981E-2</v>
      </c>
      <c r="G1321" s="355">
        <f t="shared" ca="1" si="43"/>
        <v>-5.8219508101602629E-3</v>
      </c>
    </row>
    <row r="1322" spans="2:7">
      <c r="B1322" s="375">
        <v>43978</v>
      </c>
      <c r="C1322" s="352">
        <v>1998.1</v>
      </c>
      <c r="D1322" s="355">
        <f t="shared" si="44"/>
        <v>1.0263929618768305E-2</v>
      </c>
      <c r="E1322" s="355">
        <v>-2.1585919615716619E-2</v>
      </c>
      <c r="G1322" s="355">
        <f t="shared" ca="1" si="43"/>
        <v>-5.1141424806223686E-3</v>
      </c>
    </row>
    <row r="1323" spans="2:7">
      <c r="B1323" s="375">
        <v>43977</v>
      </c>
      <c r="C1323" s="352">
        <v>1977.8</v>
      </c>
      <c r="D1323" s="355">
        <f t="shared" si="44"/>
        <v>-5.0807384677298336E-3</v>
      </c>
      <c r="E1323" s="355">
        <v>-2.1561969439728285E-2</v>
      </c>
      <c r="G1323" s="355">
        <f t="shared" ca="1" si="43"/>
        <v>-2.6209404082600019E-2</v>
      </c>
    </row>
    <row r="1324" spans="2:7">
      <c r="B1324" s="375">
        <v>43973</v>
      </c>
      <c r="C1324" s="352">
        <v>1987.9</v>
      </c>
      <c r="D1324" s="355">
        <f t="shared" si="44"/>
        <v>8.6255010401339489E-3</v>
      </c>
      <c r="E1324" s="355">
        <v>-2.1554110157763692E-2</v>
      </c>
      <c r="G1324" s="355">
        <f t="shared" ca="1" si="43"/>
        <v>2.076403145016688E-3</v>
      </c>
    </row>
    <row r="1325" spans="2:7">
      <c r="B1325" s="375">
        <v>43972</v>
      </c>
      <c r="C1325" s="352">
        <v>1970.9</v>
      </c>
      <c r="D1325" s="355">
        <f t="shared" si="44"/>
        <v>-1.002084536755648E-2</v>
      </c>
      <c r="E1325" s="355">
        <v>-2.1549485927926083E-2</v>
      </c>
      <c r="G1325" s="355">
        <f t="shared" ca="1" si="43"/>
        <v>-2.7292944196205943E-2</v>
      </c>
    </row>
    <row r="1326" spans="2:7">
      <c r="B1326" s="375">
        <v>43971</v>
      </c>
      <c r="C1326" s="352">
        <v>1990.85</v>
      </c>
      <c r="D1326" s="355">
        <f t="shared" si="44"/>
        <v>7.7446786970716787E-3</v>
      </c>
      <c r="E1326" s="355">
        <v>-2.150986739062339E-2</v>
      </c>
      <c r="G1326" s="355">
        <f t="shared" ca="1" si="43"/>
        <v>-3.4882828889255257E-2</v>
      </c>
    </row>
    <row r="1327" spans="2:7">
      <c r="B1327" s="375">
        <v>43970</v>
      </c>
      <c r="C1327" s="352">
        <v>1975.55</v>
      </c>
      <c r="D1327" s="355">
        <f t="shared" si="44"/>
        <v>-1.4811120807879339E-2</v>
      </c>
      <c r="E1327" s="355">
        <v>-2.1483131763208169E-2</v>
      </c>
      <c r="G1327" s="355">
        <f t="shared" ca="1" si="43"/>
        <v>1.6945298800154138E-2</v>
      </c>
    </row>
    <row r="1328" spans="2:7">
      <c r="B1328" s="375">
        <v>43969</v>
      </c>
      <c r="C1328" s="352">
        <v>2005.25</v>
      </c>
      <c r="D1328" s="355">
        <f t="shared" si="44"/>
        <v>-1.3212932434427395E-2</v>
      </c>
      <c r="E1328" s="355">
        <v>-2.145956607495068E-2</v>
      </c>
      <c r="G1328" s="355">
        <f t="shared" ca="1" si="43"/>
        <v>9.0344899339349152E-3</v>
      </c>
    </row>
    <row r="1329" spans="2:7">
      <c r="B1329" s="375">
        <v>43966</v>
      </c>
      <c r="C1329" s="352">
        <v>2032.1</v>
      </c>
      <c r="D1329" s="355">
        <f t="shared" si="44"/>
        <v>1.2985718202437603E-2</v>
      </c>
      <c r="E1329" s="355">
        <v>-2.1452130544171055E-2</v>
      </c>
      <c r="G1329" s="355">
        <f t="shared" ca="1" si="43"/>
        <v>6.3954760139828232E-2</v>
      </c>
    </row>
    <row r="1330" spans="2:7">
      <c r="B1330" s="375">
        <v>43965</v>
      </c>
      <c r="C1330" s="352">
        <v>2006.05</v>
      </c>
      <c r="D1330" s="355">
        <f t="shared" si="44"/>
        <v>5.1609670549918347E-3</v>
      </c>
      <c r="E1330" s="355">
        <v>-2.1450777202072467E-2</v>
      </c>
      <c r="G1330" s="355">
        <f t="shared" ca="1" si="43"/>
        <v>1.325149828143549E-2</v>
      </c>
    </row>
    <row r="1331" spans="2:7">
      <c r="B1331" s="375">
        <v>43964</v>
      </c>
      <c r="C1331" s="352">
        <v>1995.75</v>
      </c>
      <c r="D1331" s="355">
        <f t="shared" si="44"/>
        <v>-7.8546394571350226E-3</v>
      </c>
      <c r="E1331" s="355">
        <v>-2.1438916615160342E-2</v>
      </c>
      <c r="G1331" s="355">
        <f t="shared" ca="1" si="43"/>
        <v>-6.7899387093548922E-3</v>
      </c>
    </row>
    <row r="1332" spans="2:7">
      <c r="B1332" s="375">
        <v>43963</v>
      </c>
      <c r="C1332" s="352">
        <v>2011.55</v>
      </c>
      <c r="D1332" s="355">
        <f t="shared" si="44"/>
        <v>-1.7797851562500022E-2</v>
      </c>
      <c r="E1332" s="355">
        <v>-2.1438183192316777E-2</v>
      </c>
      <c r="G1332" s="355">
        <f t="shared" ca="1" si="43"/>
        <v>2.3814338228454735E-2</v>
      </c>
    </row>
    <row r="1333" spans="2:7">
      <c r="B1333" s="375">
        <v>43962</v>
      </c>
      <c r="C1333" s="352">
        <v>2048</v>
      </c>
      <c r="D1333" s="355">
        <f t="shared" si="44"/>
        <v>-1.9837756347364052E-2</v>
      </c>
      <c r="E1333" s="355">
        <v>-2.137476459510354E-2</v>
      </c>
      <c r="G1333" s="355">
        <f t="shared" ca="1" si="43"/>
        <v>-2.2267487816383786E-2</v>
      </c>
    </row>
    <row r="1334" spans="2:7">
      <c r="B1334" s="375">
        <v>43959</v>
      </c>
      <c r="C1334" s="352">
        <v>2089.4499999999998</v>
      </c>
      <c r="D1334" s="355">
        <f t="shared" si="44"/>
        <v>4.8894355061368876E-2</v>
      </c>
      <c r="E1334" s="355">
        <v>-2.1353759574800815E-2</v>
      </c>
      <c r="G1334" s="355">
        <f t="shared" ca="1" si="43"/>
        <v>-1.1832798821241114E-3</v>
      </c>
    </row>
    <row r="1335" spans="2:7">
      <c r="B1335" s="375">
        <v>43958</v>
      </c>
      <c r="C1335" s="352">
        <v>1992.05</v>
      </c>
      <c r="D1335" s="355">
        <f t="shared" si="44"/>
        <v>-9.0289523430504871E-3</v>
      </c>
      <c r="E1335" s="355">
        <v>-2.1339249697458658E-2</v>
      </c>
      <c r="G1335" s="355">
        <f t="shared" ca="1" si="43"/>
        <v>-1.0937817146283795E-2</v>
      </c>
    </row>
    <row r="1336" spans="2:7">
      <c r="B1336" s="375">
        <v>43957</v>
      </c>
      <c r="C1336" s="352">
        <v>2010.2</v>
      </c>
      <c r="D1336" s="355">
        <f t="shared" si="44"/>
        <v>-1.5331863825618396E-2</v>
      </c>
      <c r="E1336" s="355">
        <v>-2.1282117830262133E-2</v>
      </c>
      <c r="G1336" s="355">
        <f t="shared" ca="1" si="43"/>
        <v>-3.2852030217029329E-2</v>
      </c>
    </row>
    <row r="1337" spans="2:7">
      <c r="B1337" s="375">
        <v>43956</v>
      </c>
      <c r="C1337" s="352">
        <v>2041.5</v>
      </c>
      <c r="D1337" s="355">
        <f t="shared" si="44"/>
        <v>-1.9758480781696439E-2</v>
      </c>
      <c r="E1337" s="355">
        <v>-2.124122644994459E-2</v>
      </c>
      <c r="G1337" s="355">
        <f t="shared" ca="1" si="43"/>
        <v>1.0077548566279838E-2</v>
      </c>
    </row>
    <row r="1338" spans="2:7">
      <c r="B1338" s="375">
        <v>43955</v>
      </c>
      <c r="C1338" s="352">
        <v>2082.65</v>
      </c>
      <c r="D1338" s="355">
        <f t="shared" si="44"/>
        <v>-5.1184510250569436E-2</v>
      </c>
      <c r="E1338" s="355">
        <v>-2.1220268872802463E-2</v>
      </c>
      <c r="G1338" s="355">
        <f t="shared" ca="1" si="43"/>
        <v>-1.6754590791178345E-3</v>
      </c>
    </row>
    <row r="1339" spans="2:7">
      <c r="B1339" s="375">
        <v>43951</v>
      </c>
      <c r="C1339" s="352">
        <v>2195</v>
      </c>
      <c r="D1339" s="355">
        <f t="shared" si="44"/>
        <v>-1.6466898174078638E-2</v>
      </c>
      <c r="E1339" s="355">
        <v>-2.1172022684309972E-2</v>
      </c>
      <c r="G1339" s="355">
        <f t="shared" ca="1" si="43"/>
        <v>8.0715714808455297E-3</v>
      </c>
    </row>
    <row r="1340" spans="2:7">
      <c r="B1340" s="375">
        <v>43950</v>
      </c>
      <c r="C1340" s="352">
        <v>2231.75</v>
      </c>
      <c r="D1340" s="355">
        <f t="shared" si="44"/>
        <v>-2.5415402083014835E-2</v>
      </c>
      <c r="E1340" s="355">
        <v>-2.1158723801895526E-2</v>
      </c>
      <c r="G1340" s="355">
        <f t="shared" ca="1" si="43"/>
        <v>1.6356720903895266E-2</v>
      </c>
    </row>
    <row r="1341" spans="2:7">
      <c r="B1341" s="375">
        <v>43949</v>
      </c>
      <c r="C1341" s="352">
        <v>2289.9499999999998</v>
      </c>
      <c r="D1341" s="355">
        <f t="shared" si="44"/>
        <v>-1.3144002240944645E-2</v>
      </c>
      <c r="E1341" s="355">
        <v>-2.1101498206372651E-2</v>
      </c>
      <c r="G1341" s="355">
        <f t="shared" ca="1" si="43"/>
        <v>-2.0568005437227147E-2</v>
      </c>
    </row>
    <row r="1342" spans="2:7">
      <c r="B1342" s="375">
        <v>43948</v>
      </c>
      <c r="C1342" s="352">
        <v>2320.4499999999998</v>
      </c>
      <c r="D1342" s="355">
        <f t="shared" si="44"/>
        <v>1.6359335990539139E-2</v>
      </c>
      <c r="E1342" s="355">
        <v>-2.1093577981651384E-2</v>
      </c>
      <c r="G1342" s="355">
        <f t="shared" ca="1" si="43"/>
        <v>2.2236974157062887E-2</v>
      </c>
    </row>
    <row r="1343" spans="2:7">
      <c r="B1343" s="375">
        <v>43945</v>
      </c>
      <c r="C1343" s="352">
        <v>2283.1</v>
      </c>
      <c r="D1343" s="355">
        <f t="shared" si="44"/>
        <v>-1.4843581445523233E-2</v>
      </c>
      <c r="E1343" s="355">
        <v>-2.1067821067820978E-2</v>
      </c>
      <c r="G1343" s="355">
        <f t="shared" ca="1" si="43"/>
        <v>1.2722159033412516E-2</v>
      </c>
    </row>
    <row r="1344" spans="2:7">
      <c r="B1344" s="375">
        <v>43944</v>
      </c>
      <c r="C1344" s="352">
        <v>2317.5</v>
      </c>
      <c r="D1344" s="355">
        <f t="shared" si="44"/>
        <v>-2.8770194665046243E-2</v>
      </c>
      <c r="E1344" s="355">
        <v>-2.1025536815010473E-2</v>
      </c>
      <c r="G1344" s="355">
        <f t="shared" ca="1" si="43"/>
        <v>2.3584885856019262E-2</v>
      </c>
    </row>
    <row r="1345" spans="2:7">
      <c r="B1345" s="375">
        <v>43943</v>
      </c>
      <c r="C1345" s="352">
        <v>2386.15</v>
      </c>
      <c r="D1345" s="355">
        <f t="shared" si="44"/>
        <v>2.966686804177095E-2</v>
      </c>
      <c r="E1345" s="355">
        <v>-2.1021514205945072E-2</v>
      </c>
      <c r="G1345" s="355">
        <f t="shared" ca="1" si="43"/>
        <v>2.7555049397250685E-2</v>
      </c>
    </row>
    <row r="1346" spans="2:7">
      <c r="B1346" s="375">
        <v>43942</v>
      </c>
      <c r="C1346" s="352">
        <v>2317.4</v>
      </c>
      <c r="D1346" s="355">
        <f t="shared" si="44"/>
        <v>-8.1958443003574029E-3</v>
      </c>
      <c r="E1346" s="355">
        <v>-2.1002121570246755E-2</v>
      </c>
      <c r="G1346" s="355">
        <f t="shared" ca="1" si="43"/>
        <v>1.3228917501741683E-2</v>
      </c>
    </row>
    <row r="1347" spans="2:7">
      <c r="B1347" s="375">
        <v>43941</v>
      </c>
      <c r="C1347" s="352">
        <v>2336.5500000000002</v>
      </c>
      <c r="D1347" s="355">
        <f t="shared" si="44"/>
        <v>-2.0314465408804955E-2</v>
      </c>
      <c r="E1347" s="355">
        <v>-2.0999752944083103E-2</v>
      </c>
      <c r="G1347" s="355">
        <f t="shared" ca="1" si="43"/>
        <v>-3.4695863785850795E-2</v>
      </c>
    </row>
    <row r="1348" spans="2:7">
      <c r="B1348" s="375">
        <v>43938</v>
      </c>
      <c r="C1348" s="352">
        <v>2385</v>
      </c>
      <c r="D1348" s="355">
        <f t="shared" si="44"/>
        <v>-2.0976150404334763E-2</v>
      </c>
      <c r="E1348" s="355">
        <v>-2.0967051775780818E-2</v>
      </c>
      <c r="G1348" s="355">
        <f t="shared" ca="1" si="43"/>
        <v>6.102411436985841E-3</v>
      </c>
    </row>
    <row r="1349" spans="2:7">
      <c r="B1349" s="375">
        <v>43937</v>
      </c>
      <c r="C1349" s="352">
        <v>2436.1</v>
      </c>
      <c r="D1349" s="355">
        <f t="shared" si="44"/>
        <v>-2.0683001346706708E-2</v>
      </c>
      <c r="E1349" s="355">
        <v>-2.0948180815876578E-2</v>
      </c>
      <c r="G1349" s="355">
        <f t="shared" ca="1" si="43"/>
        <v>-9.431647673490768E-3</v>
      </c>
    </row>
    <row r="1350" spans="2:7">
      <c r="B1350" s="375">
        <v>43936</v>
      </c>
      <c r="C1350" s="352">
        <v>2487.5500000000002</v>
      </c>
      <c r="D1350" s="355">
        <f t="shared" si="44"/>
        <v>6.0133392997933209E-2</v>
      </c>
      <c r="E1350" s="355">
        <v>-2.0933390074371262E-2</v>
      </c>
      <c r="G1350" s="355">
        <f t="shared" ca="1" si="43"/>
        <v>-1.3469138254653183E-2</v>
      </c>
    </row>
    <row r="1351" spans="2:7">
      <c r="B1351" s="375">
        <v>43934</v>
      </c>
      <c r="C1351" s="352">
        <v>2346.4499999999998</v>
      </c>
      <c r="D1351" s="355">
        <f t="shared" si="44"/>
        <v>-1.0875750869427835E-2</v>
      </c>
      <c r="E1351" s="355">
        <v>-2.0902090209020962E-2</v>
      </c>
      <c r="G1351" s="355">
        <f t="shared" ref="G1351:G1414" ca="1" si="45">_xlfn.NORM.INV(RAND(),$M$13,$M$14)</f>
        <v>-1.1587819617919017E-2</v>
      </c>
    </row>
    <row r="1352" spans="2:7">
      <c r="B1352" s="375">
        <v>43930</v>
      </c>
      <c r="C1352" s="352">
        <v>2372.25</v>
      </c>
      <c r="D1352" s="355">
        <f t="shared" ref="D1352:D1415" si="46">(C1352-C1353)/C1353</f>
        <v>-3.6003819818355411E-2</v>
      </c>
      <c r="E1352" s="355">
        <v>-2.0882467971129658E-2</v>
      </c>
      <c r="G1352" s="355">
        <f t="shared" ca="1" si="45"/>
        <v>1.2132677189573896E-2</v>
      </c>
    </row>
    <row r="1353" spans="2:7">
      <c r="B1353" s="375">
        <v>43929</v>
      </c>
      <c r="C1353" s="352">
        <v>2460.85</v>
      </c>
      <c r="D1353" s="355">
        <f t="shared" si="46"/>
        <v>6.5237842038528438E-3</v>
      </c>
      <c r="E1353" s="355">
        <v>-2.0856743326591164E-2</v>
      </c>
      <c r="G1353" s="355">
        <f t="shared" ca="1" si="45"/>
        <v>1.7785922022507304E-2</v>
      </c>
    </row>
    <row r="1354" spans="2:7">
      <c r="B1354" s="375">
        <v>43928</v>
      </c>
      <c r="C1354" s="352">
        <v>2444.9</v>
      </c>
      <c r="D1354" s="355">
        <f t="shared" si="46"/>
        <v>0.13499837519149538</v>
      </c>
      <c r="E1354" s="355">
        <v>-2.0856404577334856E-2</v>
      </c>
      <c r="G1354" s="355">
        <f t="shared" ca="1" si="45"/>
        <v>3.2750128338017654E-3</v>
      </c>
    </row>
    <row r="1355" spans="2:7">
      <c r="B1355" s="375">
        <v>43924</v>
      </c>
      <c r="C1355" s="352">
        <v>2154.1</v>
      </c>
      <c r="D1355" s="355">
        <f t="shared" si="46"/>
        <v>-1.1722065469226793E-2</v>
      </c>
      <c r="E1355" s="355">
        <v>-2.0837192072606037E-2</v>
      </c>
      <c r="G1355" s="355">
        <f t="shared" ca="1" si="45"/>
        <v>-4.0348455562951052E-2</v>
      </c>
    </row>
    <row r="1356" spans="2:7">
      <c r="B1356" s="375">
        <v>43922</v>
      </c>
      <c r="C1356" s="352">
        <v>2179.65</v>
      </c>
      <c r="D1356" s="355">
        <f t="shared" si="46"/>
        <v>-5.1707635414400654E-2</v>
      </c>
      <c r="E1356" s="355">
        <v>-2.0822488287350387E-2</v>
      </c>
      <c r="G1356" s="355">
        <f t="shared" ca="1" si="45"/>
        <v>1.8440243028213954E-2</v>
      </c>
    </row>
    <row r="1357" spans="2:7">
      <c r="B1357" s="375">
        <v>43921</v>
      </c>
      <c r="C1357" s="352">
        <v>2298.5</v>
      </c>
      <c r="D1357" s="355">
        <f t="shared" si="46"/>
        <v>5.225810881955735E-2</v>
      </c>
      <c r="E1357" s="355">
        <v>-2.080924855491326E-2</v>
      </c>
      <c r="G1357" s="355">
        <f t="shared" ca="1" si="45"/>
        <v>-1.1513718733970855E-2</v>
      </c>
    </row>
    <row r="1358" spans="2:7">
      <c r="B1358" s="375">
        <v>43920</v>
      </c>
      <c r="C1358" s="352">
        <v>2184.35</v>
      </c>
      <c r="D1358" s="355">
        <f t="shared" si="46"/>
        <v>2.0462030786479981E-2</v>
      </c>
      <c r="E1358" s="355">
        <v>-2.0728120880235235E-2</v>
      </c>
      <c r="G1358" s="355">
        <f t="shared" ca="1" si="45"/>
        <v>3.2593371694125397E-3</v>
      </c>
    </row>
    <row r="1359" spans="2:7">
      <c r="B1359" s="375">
        <v>43917</v>
      </c>
      <c r="C1359" s="352">
        <v>2140.5500000000002</v>
      </c>
      <c r="D1359" s="355">
        <f t="shared" si="46"/>
        <v>-2.4761948152535379E-2</v>
      </c>
      <c r="E1359" s="355">
        <v>-2.0714285714285654E-2</v>
      </c>
      <c r="G1359" s="355">
        <f t="shared" ca="1" si="45"/>
        <v>1.5744888742934476E-2</v>
      </c>
    </row>
    <row r="1360" spans="2:7">
      <c r="B1360" s="375">
        <v>43916</v>
      </c>
      <c r="C1360" s="352">
        <v>2194.9</v>
      </c>
      <c r="D1360" s="355">
        <f t="shared" si="46"/>
        <v>5.1121806383641021E-2</v>
      </c>
      <c r="E1360" s="355">
        <v>-2.0705467372134054E-2</v>
      </c>
      <c r="G1360" s="355">
        <f t="shared" ca="1" si="45"/>
        <v>-2.5435596729596671E-3</v>
      </c>
    </row>
    <row r="1361" spans="2:7">
      <c r="B1361" s="375">
        <v>43915</v>
      </c>
      <c r="C1361" s="352">
        <v>2088.15</v>
      </c>
      <c r="D1361" s="355">
        <f t="shared" si="46"/>
        <v>2.9735927213551391E-2</v>
      </c>
      <c r="E1361" s="355">
        <v>-2.0694412508622639E-2</v>
      </c>
      <c r="G1361" s="355">
        <f t="shared" ca="1" si="45"/>
        <v>8.5751761387102762E-3</v>
      </c>
    </row>
    <row r="1362" spans="2:7">
      <c r="B1362" s="375">
        <v>43914</v>
      </c>
      <c r="C1362" s="352">
        <v>2027.85</v>
      </c>
      <c r="D1362" s="355">
        <f t="shared" si="46"/>
        <v>8.4585762421778815E-2</v>
      </c>
      <c r="E1362" s="355">
        <v>-2.0670429047392344E-2</v>
      </c>
      <c r="G1362" s="355">
        <f t="shared" ca="1" si="45"/>
        <v>1.7802806128445724E-2</v>
      </c>
    </row>
    <row r="1363" spans="2:7">
      <c r="B1363" s="375">
        <v>43913</v>
      </c>
      <c r="C1363" s="352">
        <v>1869.7</v>
      </c>
      <c r="D1363" s="355">
        <f t="shared" si="46"/>
        <v>-8.8706925963834768E-2</v>
      </c>
      <c r="E1363" s="355">
        <v>-2.0662799014543386E-2</v>
      </c>
      <c r="G1363" s="355">
        <f t="shared" ca="1" si="45"/>
        <v>-2.6634599185771268E-2</v>
      </c>
    </row>
    <row r="1364" spans="2:7">
      <c r="B1364" s="375">
        <v>43910</v>
      </c>
      <c r="C1364" s="352">
        <v>2051.6999999999998</v>
      </c>
      <c r="D1364" s="355">
        <f t="shared" si="46"/>
        <v>0.11608551378991452</v>
      </c>
      <c r="E1364" s="355">
        <v>-2.0617078625910414E-2</v>
      </c>
      <c r="G1364" s="355">
        <f t="shared" ca="1" si="45"/>
        <v>-6.0873889547365286E-3</v>
      </c>
    </row>
    <row r="1365" spans="2:7">
      <c r="B1365" s="375">
        <v>43909</v>
      </c>
      <c r="C1365" s="352">
        <v>1838.3</v>
      </c>
      <c r="D1365" s="355">
        <f t="shared" si="46"/>
        <v>-4.4443289323214473E-2</v>
      </c>
      <c r="E1365" s="355">
        <v>-2.0566711753893133E-2</v>
      </c>
      <c r="G1365" s="355">
        <f t="shared" ca="1" si="45"/>
        <v>1.3701728999996114E-2</v>
      </c>
    </row>
    <row r="1366" spans="2:7">
      <c r="B1366" s="375">
        <v>43908</v>
      </c>
      <c r="C1366" s="352">
        <v>1923.8</v>
      </c>
      <c r="D1366" s="355">
        <f t="shared" si="46"/>
        <v>-4.0043911080062874E-2</v>
      </c>
      <c r="E1366" s="355">
        <v>-2.0558479836757706E-2</v>
      </c>
      <c r="G1366" s="355">
        <f t="shared" ca="1" si="45"/>
        <v>3.8092205310809001E-2</v>
      </c>
    </row>
    <row r="1367" spans="2:7">
      <c r="B1367" s="375">
        <v>43907</v>
      </c>
      <c r="C1367" s="352">
        <v>2004.05</v>
      </c>
      <c r="D1367" s="355">
        <f t="shared" si="46"/>
        <v>3.2004737628096122E-2</v>
      </c>
      <c r="E1367" s="355">
        <v>-2.0551967116852612E-2</v>
      </c>
      <c r="G1367" s="355">
        <f t="shared" ca="1" si="45"/>
        <v>2.1706547550093325E-2</v>
      </c>
    </row>
    <row r="1368" spans="2:7">
      <c r="B1368" s="375">
        <v>43906</v>
      </c>
      <c r="C1368" s="352">
        <v>1941.9</v>
      </c>
      <c r="D1368" s="355">
        <f t="shared" si="46"/>
        <v>-4.4904583907141429E-2</v>
      </c>
      <c r="E1368" s="355">
        <v>-2.05379543730673E-2</v>
      </c>
      <c r="G1368" s="355">
        <f t="shared" ca="1" si="45"/>
        <v>-3.5342817323953835E-2</v>
      </c>
    </row>
    <row r="1369" spans="2:7">
      <c r="B1369" s="375">
        <v>43903</v>
      </c>
      <c r="C1369" s="352">
        <v>2033.2</v>
      </c>
      <c r="D1369" s="355">
        <f t="shared" si="46"/>
        <v>-1.1065444198545575E-2</v>
      </c>
      <c r="E1369" s="355">
        <v>-2.0534039076298409E-2</v>
      </c>
      <c r="G1369" s="355">
        <f t="shared" ca="1" si="45"/>
        <v>-3.0566644865783452E-2</v>
      </c>
    </row>
    <row r="1370" spans="2:7">
      <c r="B1370" s="375">
        <v>43902</v>
      </c>
      <c r="C1370" s="352">
        <v>2055.9499999999998</v>
      </c>
      <c r="D1370" s="355">
        <f t="shared" si="46"/>
        <v>-4.5962877030162497E-2</v>
      </c>
      <c r="E1370" s="355">
        <v>-2.0531678541331547E-2</v>
      </c>
      <c r="G1370" s="355">
        <f t="shared" ca="1" si="45"/>
        <v>-5.0085685100084145E-3</v>
      </c>
    </row>
    <row r="1371" spans="2:7">
      <c r="B1371" s="375">
        <v>43901</v>
      </c>
      <c r="C1371" s="352">
        <v>2155</v>
      </c>
      <c r="D1371" s="355">
        <f t="shared" si="46"/>
        <v>1.5790714117369785E-2</v>
      </c>
      <c r="E1371" s="355">
        <v>-2.0479213598197831E-2</v>
      </c>
      <c r="G1371" s="355">
        <f t="shared" ca="1" si="45"/>
        <v>-7.318141344028967E-3</v>
      </c>
    </row>
    <row r="1372" spans="2:7">
      <c r="B1372" s="375">
        <v>43899</v>
      </c>
      <c r="C1372" s="352">
        <v>2121.5</v>
      </c>
      <c r="D1372" s="355">
        <f t="shared" si="46"/>
        <v>-3.0791721869432177E-2</v>
      </c>
      <c r="E1372" s="355">
        <v>-2.0444182968083553E-2</v>
      </c>
      <c r="G1372" s="355">
        <f t="shared" ca="1" si="45"/>
        <v>-9.8772376236586669E-3</v>
      </c>
    </row>
    <row r="1373" spans="2:7">
      <c r="B1373" s="375">
        <v>43896</v>
      </c>
      <c r="C1373" s="352">
        <v>2188.9</v>
      </c>
      <c r="D1373" s="355">
        <f t="shared" si="46"/>
        <v>-1.3119927862939544E-2</v>
      </c>
      <c r="E1373" s="355">
        <v>-2.0424422394437636E-2</v>
      </c>
      <c r="G1373" s="355">
        <f t="shared" ca="1" si="45"/>
        <v>2.7732370145014073E-2</v>
      </c>
    </row>
    <row r="1374" spans="2:7">
      <c r="B1374" s="375">
        <v>43895</v>
      </c>
      <c r="C1374" s="352">
        <v>2218</v>
      </c>
      <c r="D1374" s="355">
        <f t="shared" si="46"/>
        <v>1.9371739779856192E-2</v>
      </c>
      <c r="E1374" s="355">
        <v>-2.0400518207501425E-2</v>
      </c>
      <c r="G1374" s="355">
        <f t="shared" ca="1" si="45"/>
        <v>-2.9875768785242451E-5</v>
      </c>
    </row>
    <row r="1375" spans="2:7">
      <c r="B1375" s="375">
        <v>43894</v>
      </c>
      <c r="C1375" s="352">
        <v>2175.85</v>
      </c>
      <c r="D1375" s="355">
        <f t="shared" si="46"/>
        <v>4.2461865091269089E-3</v>
      </c>
      <c r="E1375" s="355">
        <v>-2.0348837209302407E-2</v>
      </c>
      <c r="G1375" s="355">
        <f t="shared" ca="1" si="45"/>
        <v>-1.3929728672224646E-2</v>
      </c>
    </row>
    <row r="1376" spans="2:7">
      <c r="B1376" s="375">
        <v>43893</v>
      </c>
      <c r="C1376" s="352">
        <v>2166.65</v>
      </c>
      <c r="D1376" s="355">
        <f t="shared" si="46"/>
        <v>3.3341823149414312E-3</v>
      </c>
      <c r="E1376" s="355">
        <v>-2.0345320576267551E-2</v>
      </c>
      <c r="G1376" s="355">
        <f t="shared" ca="1" si="45"/>
        <v>-1.9732650596138254E-2</v>
      </c>
    </row>
    <row r="1377" spans="2:7">
      <c r="B1377" s="375">
        <v>43892</v>
      </c>
      <c r="C1377" s="352">
        <v>2159.4499999999998</v>
      </c>
      <c r="D1377" s="355">
        <f t="shared" si="46"/>
        <v>-7.0352914128061529E-3</v>
      </c>
      <c r="E1377" s="355">
        <v>-2.0341011067903026E-2</v>
      </c>
      <c r="G1377" s="355">
        <f t="shared" ca="1" si="45"/>
        <v>-5.3277695222003502E-3</v>
      </c>
    </row>
    <row r="1378" spans="2:7">
      <c r="B1378" s="375">
        <v>43889</v>
      </c>
      <c r="C1378" s="352">
        <v>2174.75</v>
      </c>
      <c r="D1378" s="355">
        <f t="shared" si="46"/>
        <v>-3.5566198807068815E-2</v>
      </c>
      <c r="E1378" s="355">
        <v>-2.0325203252032489E-2</v>
      </c>
      <c r="G1378" s="355">
        <f t="shared" ca="1" si="45"/>
        <v>-2.3162303611215927E-2</v>
      </c>
    </row>
    <row r="1379" spans="2:7">
      <c r="B1379" s="375">
        <v>43888</v>
      </c>
      <c r="C1379" s="352">
        <v>2254.9499999999998</v>
      </c>
      <c r="D1379" s="355">
        <f t="shared" si="46"/>
        <v>8.3847598604775975E-3</v>
      </c>
      <c r="E1379" s="355">
        <v>-2.0314033366045214E-2</v>
      </c>
      <c r="G1379" s="355">
        <f t="shared" ca="1" si="45"/>
        <v>2.1089119257431448E-2</v>
      </c>
    </row>
    <row r="1380" spans="2:7">
      <c r="B1380" s="375">
        <v>43887</v>
      </c>
      <c r="C1380" s="352">
        <v>2236.1999999999998</v>
      </c>
      <c r="D1380" s="355">
        <f t="shared" si="46"/>
        <v>1.1640401146131398E-3</v>
      </c>
      <c r="E1380" s="355">
        <v>-2.0286396181384284E-2</v>
      </c>
      <c r="G1380" s="355">
        <f t="shared" ca="1" si="45"/>
        <v>-4.2072581501989932E-3</v>
      </c>
    </row>
    <row r="1381" spans="2:7">
      <c r="B1381" s="375">
        <v>43886</v>
      </c>
      <c r="C1381" s="352">
        <v>2233.6</v>
      </c>
      <c r="D1381" s="355">
        <f t="shared" si="46"/>
        <v>8.3290070649842309E-3</v>
      </c>
      <c r="E1381" s="355">
        <v>-2.0283772981614719E-2</v>
      </c>
      <c r="G1381" s="355">
        <f t="shared" ca="1" si="45"/>
        <v>-1.1520294533860356E-2</v>
      </c>
    </row>
    <row r="1382" spans="2:7">
      <c r="B1382" s="375">
        <v>43885</v>
      </c>
      <c r="C1382" s="352">
        <v>2215.15</v>
      </c>
      <c r="D1382" s="355">
        <f t="shared" si="46"/>
        <v>-1.4722561992660917E-2</v>
      </c>
      <c r="E1382" s="355">
        <v>-2.0270948319117011E-2</v>
      </c>
      <c r="G1382" s="355">
        <f t="shared" ca="1" si="45"/>
        <v>9.6444290494004849E-4</v>
      </c>
    </row>
    <row r="1383" spans="2:7">
      <c r="B1383" s="375">
        <v>43881</v>
      </c>
      <c r="C1383" s="352">
        <v>2248.25</v>
      </c>
      <c r="D1383" s="355">
        <f t="shared" si="46"/>
        <v>-1.9152324237070039E-2</v>
      </c>
      <c r="E1383" s="355">
        <v>-2.0253968253968312E-2</v>
      </c>
      <c r="G1383" s="355">
        <f t="shared" ca="1" si="45"/>
        <v>9.6568199584248643E-3</v>
      </c>
    </row>
    <row r="1384" spans="2:7">
      <c r="B1384" s="375">
        <v>43880</v>
      </c>
      <c r="C1384" s="352">
        <v>2292.15</v>
      </c>
      <c r="D1384" s="355">
        <f t="shared" si="46"/>
        <v>2.5845864661654134E-2</v>
      </c>
      <c r="E1384" s="355">
        <v>-2.0251281203504733E-2</v>
      </c>
      <c r="G1384" s="355">
        <f t="shared" ca="1" si="45"/>
        <v>-1.2226272156543972E-2</v>
      </c>
    </row>
    <row r="1385" spans="2:7">
      <c r="B1385" s="375">
        <v>43879</v>
      </c>
      <c r="C1385" s="352">
        <v>2234.4</v>
      </c>
      <c r="D1385" s="355">
        <f t="shared" si="46"/>
        <v>-8.0795525170912815E-3</v>
      </c>
      <c r="E1385" s="355">
        <v>-2.0213713268032021E-2</v>
      </c>
      <c r="G1385" s="355">
        <f t="shared" ca="1" si="45"/>
        <v>1.0496135681120275E-2</v>
      </c>
    </row>
    <row r="1386" spans="2:7">
      <c r="B1386" s="375">
        <v>43878</v>
      </c>
      <c r="C1386" s="352">
        <v>2252.6</v>
      </c>
      <c r="D1386" s="355">
        <f t="shared" si="46"/>
        <v>-1.0864504112992053E-3</v>
      </c>
      <c r="E1386" s="355">
        <v>-2.0211093644733856E-2</v>
      </c>
      <c r="G1386" s="355">
        <f t="shared" ca="1" si="45"/>
        <v>-5.0045882546594792E-3</v>
      </c>
    </row>
    <row r="1387" spans="2:7">
      <c r="B1387" s="375">
        <v>43875</v>
      </c>
      <c r="C1387" s="352">
        <v>2255.0500000000002</v>
      </c>
      <c r="D1387" s="355">
        <f t="shared" si="46"/>
        <v>-1.2415695892090701E-2</v>
      </c>
      <c r="E1387" s="355">
        <v>-2.0209059233449421E-2</v>
      </c>
      <c r="G1387" s="355">
        <f t="shared" ca="1" si="45"/>
        <v>1.9542568988061296E-2</v>
      </c>
    </row>
    <row r="1388" spans="2:7">
      <c r="B1388" s="375">
        <v>43874</v>
      </c>
      <c r="C1388" s="352">
        <v>2283.4</v>
      </c>
      <c r="D1388" s="355">
        <f t="shared" si="46"/>
        <v>1.0197535779857183E-2</v>
      </c>
      <c r="E1388" s="355">
        <v>-2.0175527085645115E-2</v>
      </c>
      <c r="G1388" s="355">
        <f t="shared" ca="1" si="45"/>
        <v>-3.6046369979385387E-2</v>
      </c>
    </row>
    <row r="1389" spans="2:7">
      <c r="B1389" s="375">
        <v>43873</v>
      </c>
      <c r="C1389" s="352">
        <v>2260.35</v>
      </c>
      <c r="D1389" s="355">
        <f t="shared" si="46"/>
        <v>5.0031356699881457E-2</v>
      </c>
      <c r="E1389" s="355">
        <v>-2.016064853623081E-2</v>
      </c>
      <c r="G1389" s="355">
        <f t="shared" ca="1" si="45"/>
        <v>-6.087466399792648E-2</v>
      </c>
    </row>
    <row r="1390" spans="2:7">
      <c r="B1390" s="375">
        <v>43872</v>
      </c>
      <c r="C1390" s="352">
        <v>2152.65</v>
      </c>
      <c r="D1390" s="355">
        <f t="shared" si="46"/>
        <v>-3.079701755198486E-3</v>
      </c>
      <c r="E1390" s="355">
        <v>-2.0140105078809083E-2</v>
      </c>
      <c r="G1390" s="355">
        <f t="shared" ca="1" si="45"/>
        <v>-1.1928127594896514E-2</v>
      </c>
    </row>
    <row r="1391" spans="2:7">
      <c r="B1391" s="375">
        <v>43871</v>
      </c>
      <c r="C1391" s="352">
        <v>2159.3000000000002</v>
      </c>
      <c r="D1391" s="355">
        <f t="shared" si="46"/>
        <v>-3.0093289196492337E-4</v>
      </c>
      <c r="E1391" s="355">
        <v>-2.0134228187919462E-2</v>
      </c>
      <c r="G1391" s="355">
        <f t="shared" ca="1" si="45"/>
        <v>7.4201073008224585E-3</v>
      </c>
    </row>
    <row r="1392" spans="2:7">
      <c r="B1392" s="375">
        <v>43868</v>
      </c>
      <c r="C1392" s="352">
        <v>2159.9499999999998</v>
      </c>
      <c r="D1392" s="355">
        <f t="shared" si="46"/>
        <v>1.6462622890000588E-3</v>
      </c>
      <c r="E1392" s="355">
        <v>-2.0113460546673543E-2</v>
      </c>
      <c r="G1392" s="355">
        <f t="shared" ca="1" si="45"/>
        <v>2.0191715725049506E-2</v>
      </c>
    </row>
    <row r="1393" spans="2:7">
      <c r="B1393" s="375">
        <v>43867</v>
      </c>
      <c r="C1393" s="352">
        <v>2156.4</v>
      </c>
      <c r="D1393" s="355">
        <f t="shared" si="46"/>
        <v>-1.8053048187752121E-3</v>
      </c>
      <c r="E1393" s="355">
        <v>-2.0108839925670301E-2</v>
      </c>
      <c r="G1393" s="355">
        <f t="shared" ca="1" si="45"/>
        <v>-2.1423520335899686E-4</v>
      </c>
    </row>
    <row r="1394" spans="2:7">
      <c r="B1394" s="375">
        <v>43866</v>
      </c>
      <c r="C1394" s="352">
        <v>2160.3000000000002</v>
      </c>
      <c r="D1394" s="355">
        <f t="shared" si="46"/>
        <v>2.1803674151049698E-3</v>
      </c>
      <c r="E1394" s="355">
        <v>-2.0100502512562859E-2</v>
      </c>
      <c r="G1394" s="355">
        <f t="shared" ca="1" si="45"/>
        <v>-2.9774797233633021E-2</v>
      </c>
    </row>
    <row r="1395" spans="2:7">
      <c r="B1395" s="375">
        <v>43865</v>
      </c>
      <c r="C1395" s="352">
        <v>2155.6</v>
      </c>
      <c r="D1395" s="355">
        <f t="shared" si="46"/>
        <v>-1.0716170632644123E-2</v>
      </c>
      <c r="E1395" s="355">
        <v>-2.0039898440333683E-2</v>
      </c>
      <c r="G1395" s="355">
        <f t="shared" ca="1" si="45"/>
        <v>-7.8814023754578515E-3</v>
      </c>
    </row>
    <row r="1396" spans="2:7">
      <c r="B1396" s="375">
        <v>43864</v>
      </c>
      <c r="C1396" s="352">
        <v>2178.9499999999998</v>
      </c>
      <c r="D1396" s="355">
        <f t="shared" si="46"/>
        <v>5.1160210333349283E-2</v>
      </c>
      <c r="E1396" s="355">
        <v>-2.0037539103232596E-2</v>
      </c>
      <c r="G1396" s="355">
        <f t="shared" ca="1" si="45"/>
        <v>4.0607105489057398E-3</v>
      </c>
    </row>
    <row r="1397" spans="2:7">
      <c r="B1397" s="375">
        <v>43862</v>
      </c>
      <c r="C1397" s="352">
        <v>2072.9</v>
      </c>
      <c r="D1397" s="355">
        <f t="shared" si="46"/>
        <v>1.8999631313752041E-2</v>
      </c>
      <c r="E1397" s="355">
        <v>-2.0021074815595421E-2</v>
      </c>
      <c r="G1397" s="355">
        <f t="shared" ca="1" si="45"/>
        <v>-2.3495077059380164E-2</v>
      </c>
    </row>
    <row r="1398" spans="2:7">
      <c r="B1398" s="375">
        <v>43861</v>
      </c>
      <c r="C1398" s="352">
        <v>2034.25</v>
      </c>
      <c r="D1398" s="355">
        <f t="shared" si="46"/>
        <v>-1.158835819445115E-2</v>
      </c>
      <c r="E1398" s="355">
        <v>-1.9999999999999969E-2</v>
      </c>
      <c r="G1398" s="355">
        <f t="shared" ca="1" si="45"/>
        <v>1.4425119285672538E-2</v>
      </c>
    </row>
    <row r="1399" spans="2:7">
      <c r="B1399" s="375">
        <v>43860</v>
      </c>
      <c r="C1399" s="352">
        <v>2058.1</v>
      </c>
      <c r="D1399" s="355">
        <f t="shared" si="46"/>
        <v>-7.76202873396968E-3</v>
      </c>
      <c r="E1399" s="355">
        <v>-1.997780244173138E-2</v>
      </c>
      <c r="G1399" s="355">
        <f t="shared" ca="1" si="45"/>
        <v>-4.926370380032697E-2</v>
      </c>
    </row>
    <row r="1400" spans="2:7">
      <c r="B1400" s="375">
        <v>43859</v>
      </c>
      <c r="C1400" s="352">
        <v>2074.1999999999998</v>
      </c>
      <c r="D1400" s="355">
        <f t="shared" si="46"/>
        <v>6.6000194118217559E-3</v>
      </c>
      <c r="E1400" s="355">
        <v>-1.9949797950542657E-2</v>
      </c>
      <c r="G1400" s="355">
        <f t="shared" ca="1" si="45"/>
        <v>1.577949865833812E-2</v>
      </c>
    </row>
    <row r="1401" spans="2:7">
      <c r="B1401" s="375">
        <v>43858</v>
      </c>
      <c r="C1401" s="352">
        <v>2060.6</v>
      </c>
      <c r="D1401" s="355">
        <f t="shared" si="46"/>
        <v>-3.6383923157154294E-4</v>
      </c>
      <c r="E1401" s="355">
        <v>-1.9937154621302394E-2</v>
      </c>
      <c r="G1401" s="355">
        <f t="shared" ca="1" si="45"/>
        <v>9.2099697262831813E-3</v>
      </c>
    </row>
    <row r="1402" spans="2:7">
      <c r="B1402" s="375">
        <v>43857</v>
      </c>
      <c r="C1402" s="352">
        <v>2061.35</v>
      </c>
      <c r="D1402" s="355">
        <f t="shared" si="46"/>
        <v>-5.9555384096059748E-3</v>
      </c>
      <c r="E1402" s="355">
        <v>-1.9904648390941616E-2</v>
      </c>
      <c r="G1402" s="355">
        <f t="shared" ca="1" si="45"/>
        <v>3.2559682302643354E-2</v>
      </c>
    </row>
    <row r="1403" spans="2:7">
      <c r="B1403" s="375">
        <v>43854</v>
      </c>
      <c r="C1403" s="352">
        <v>2073.6999999999998</v>
      </c>
      <c r="D1403" s="355">
        <f t="shared" si="46"/>
        <v>8.1676309008701081E-3</v>
      </c>
      <c r="E1403" s="355">
        <v>-1.989085530677822E-2</v>
      </c>
      <c r="G1403" s="355">
        <f t="shared" ca="1" si="45"/>
        <v>5.3005418382415766E-3</v>
      </c>
    </row>
    <row r="1404" spans="2:7">
      <c r="B1404" s="375">
        <v>43853</v>
      </c>
      <c r="C1404" s="352">
        <v>2056.9</v>
      </c>
      <c r="D1404" s="355">
        <f t="shared" si="46"/>
        <v>2.5344835989668437E-3</v>
      </c>
      <c r="E1404" s="355">
        <v>-1.9874022589052978E-2</v>
      </c>
      <c r="G1404" s="355">
        <f t="shared" ca="1" si="45"/>
        <v>-5.7530995162798325E-3</v>
      </c>
    </row>
    <row r="1405" spans="2:7">
      <c r="B1405" s="375">
        <v>43852</v>
      </c>
      <c r="C1405" s="352">
        <v>2051.6999999999998</v>
      </c>
      <c r="D1405" s="355">
        <f t="shared" si="46"/>
        <v>-1.8001362265253832E-3</v>
      </c>
      <c r="E1405" s="355">
        <v>-1.9870410367170511E-2</v>
      </c>
      <c r="G1405" s="355">
        <f t="shared" ca="1" si="45"/>
        <v>-1.5054291005918239E-2</v>
      </c>
    </row>
    <row r="1406" spans="2:7">
      <c r="B1406" s="375">
        <v>43851</v>
      </c>
      <c r="C1406" s="352">
        <v>2055.4</v>
      </c>
      <c r="D1406" s="355">
        <f t="shared" si="46"/>
        <v>-3.6115083500980771E-3</v>
      </c>
      <c r="E1406" s="355">
        <v>-1.9863266814486327E-2</v>
      </c>
      <c r="G1406" s="355">
        <f t="shared" ca="1" si="45"/>
        <v>1.8342384622126461E-2</v>
      </c>
    </row>
    <row r="1407" spans="2:7">
      <c r="B1407" s="375">
        <v>43850</v>
      </c>
      <c r="C1407" s="352">
        <v>2062.85</v>
      </c>
      <c r="D1407" s="355">
        <f t="shared" si="46"/>
        <v>1.2376838324514522E-3</v>
      </c>
      <c r="E1407" s="355">
        <v>-1.9837779732238846E-2</v>
      </c>
      <c r="G1407" s="355">
        <f t="shared" ca="1" si="45"/>
        <v>-9.5282543454144157E-3</v>
      </c>
    </row>
    <row r="1408" spans="2:7">
      <c r="B1408" s="375">
        <v>43847</v>
      </c>
      <c r="C1408" s="352">
        <v>2060.3000000000002</v>
      </c>
      <c r="D1408" s="355">
        <f t="shared" si="46"/>
        <v>5.3922166646334915E-3</v>
      </c>
      <c r="E1408" s="355">
        <v>-1.9801980198019757E-2</v>
      </c>
      <c r="G1408" s="355">
        <f t="shared" ca="1" si="45"/>
        <v>-3.0418932697158414E-2</v>
      </c>
    </row>
    <row r="1409" spans="2:7">
      <c r="B1409" s="375">
        <v>43846</v>
      </c>
      <c r="C1409" s="352">
        <v>2049.25</v>
      </c>
      <c r="D1409" s="355">
        <f t="shared" si="46"/>
        <v>1.365221477505993E-2</v>
      </c>
      <c r="E1409" s="355">
        <v>-1.979394824369278E-2</v>
      </c>
      <c r="G1409" s="355">
        <f t="shared" ca="1" si="45"/>
        <v>-1.3061498481894057E-2</v>
      </c>
    </row>
    <row r="1410" spans="2:7">
      <c r="B1410" s="375">
        <v>43845</v>
      </c>
      <c r="C1410" s="352">
        <v>2021.65</v>
      </c>
      <c r="D1410" s="355">
        <f t="shared" si="46"/>
        <v>6.3968538430904699E-3</v>
      </c>
      <c r="E1410" s="355">
        <v>-1.9791666666666617E-2</v>
      </c>
      <c r="G1410" s="355">
        <f t="shared" ca="1" si="45"/>
        <v>-9.4735065586407652E-3</v>
      </c>
    </row>
    <row r="1411" spans="2:7">
      <c r="B1411" s="375">
        <v>43844</v>
      </c>
      <c r="C1411" s="352">
        <v>2008.8</v>
      </c>
      <c r="D1411" s="355">
        <f t="shared" si="46"/>
        <v>6.9930069930070164E-3</v>
      </c>
      <c r="E1411" s="355">
        <v>-1.979032948224228E-2</v>
      </c>
      <c r="G1411" s="355">
        <f t="shared" ca="1" si="45"/>
        <v>-1.1432823592735173E-2</v>
      </c>
    </row>
    <row r="1412" spans="2:7">
      <c r="B1412" s="375">
        <v>43843</v>
      </c>
      <c r="C1412" s="352">
        <v>1994.85</v>
      </c>
      <c r="D1412" s="355">
        <f t="shared" si="46"/>
        <v>2.0905834186284496E-2</v>
      </c>
      <c r="E1412" s="355">
        <v>-1.9758920621875151E-2</v>
      </c>
      <c r="G1412" s="355">
        <f t="shared" ca="1" si="45"/>
        <v>1.6931245759826428E-2</v>
      </c>
    </row>
    <row r="1413" spans="2:7">
      <c r="B1413" s="375">
        <v>43840</v>
      </c>
      <c r="C1413" s="352">
        <v>1954</v>
      </c>
      <c r="D1413" s="355">
        <f t="shared" si="46"/>
        <v>9.7930286039120667E-3</v>
      </c>
      <c r="E1413" s="355">
        <v>-1.9744870818687289E-2</v>
      </c>
      <c r="G1413" s="355">
        <f t="shared" ca="1" si="45"/>
        <v>-8.5831748202747568E-3</v>
      </c>
    </row>
    <row r="1414" spans="2:7">
      <c r="B1414" s="375">
        <v>43839</v>
      </c>
      <c r="C1414" s="352">
        <v>1935.05</v>
      </c>
      <c r="D1414" s="355">
        <f t="shared" si="46"/>
        <v>2.9543628683235523E-3</v>
      </c>
      <c r="E1414" s="355">
        <v>-1.9741935483870911E-2</v>
      </c>
      <c r="G1414" s="355">
        <f t="shared" ca="1" si="45"/>
        <v>-1.4763962007837344E-2</v>
      </c>
    </row>
    <row r="1415" spans="2:7">
      <c r="B1415" s="375">
        <v>43838</v>
      </c>
      <c r="C1415" s="352">
        <v>1929.35</v>
      </c>
      <c r="D1415" s="355">
        <f t="shared" si="46"/>
        <v>4.5035664080803166E-3</v>
      </c>
      <c r="E1415" s="355">
        <v>-1.970830304593528E-2</v>
      </c>
      <c r="G1415" s="355">
        <f t="shared" ref="G1415:G1478" ca="1" si="47">_xlfn.NORM.INV(RAND(),$M$13,$M$14)</f>
        <v>-1.0577881640872628E-2</v>
      </c>
    </row>
    <row r="1416" spans="2:7">
      <c r="B1416" s="375">
        <v>43837</v>
      </c>
      <c r="C1416" s="352">
        <v>1920.7</v>
      </c>
      <c r="D1416" s="355">
        <f t="shared" ref="D1416:D1479" si="48">(C1416-C1417)/C1417</f>
        <v>2.7408702915763918E-3</v>
      </c>
      <c r="E1416" s="355">
        <v>-1.9704433497536877E-2</v>
      </c>
      <c r="G1416" s="355">
        <f t="shared" ca="1" si="47"/>
        <v>-2.6051876374374081E-3</v>
      </c>
    </row>
    <row r="1417" spans="2:7">
      <c r="B1417" s="375">
        <v>43836</v>
      </c>
      <c r="C1417" s="352">
        <v>1915.45</v>
      </c>
      <c r="D1417" s="355">
        <f t="shared" si="48"/>
        <v>-6.2258424343043916E-3</v>
      </c>
      <c r="E1417" s="355">
        <v>-1.9687192387619068E-2</v>
      </c>
      <c r="G1417" s="355">
        <f t="shared" ca="1" si="47"/>
        <v>-2.4968430430878426E-2</v>
      </c>
    </row>
    <row r="1418" spans="2:7">
      <c r="B1418" s="375">
        <v>43833</v>
      </c>
      <c r="C1418" s="352">
        <v>1927.45</v>
      </c>
      <c r="D1418" s="355">
        <f t="shared" si="48"/>
        <v>-5.4694151337684321E-3</v>
      </c>
      <c r="E1418" s="355">
        <v>-1.9654164637116445E-2</v>
      </c>
      <c r="G1418" s="355">
        <f t="shared" ca="1" si="47"/>
        <v>-2.7689244195677379E-2</v>
      </c>
    </row>
    <row r="1419" spans="2:7">
      <c r="B1419" s="375">
        <v>43832</v>
      </c>
      <c r="C1419" s="352">
        <v>1938.05</v>
      </c>
      <c r="D1419" s="355">
        <f t="shared" si="48"/>
        <v>7.745733391856652E-4</v>
      </c>
      <c r="E1419" s="355">
        <v>-1.9632519506669874E-2</v>
      </c>
      <c r="G1419" s="355">
        <f t="shared" ca="1" si="47"/>
        <v>8.4323335098726027E-3</v>
      </c>
    </row>
    <row r="1420" spans="2:7">
      <c r="B1420" s="375">
        <v>43831</v>
      </c>
      <c r="C1420" s="352">
        <v>1936.55</v>
      </c>
      <c r="D1420" s="355">
        <f t="shared" si="48"/>
        <v>7.0462818512740276E-3</v>
      </c>
      <c r="E1420" s="355">
        <v>-1.9607843137254957E-2</v>
      </c>
      <c r="G1420" s="355">
        <f t="shared" ca="1" si="47"/>
        <v>-5.6820989620876665E-3</v>
      </c>
    </row>
    <row r="1421" spans="2:7">
      <c r="B1421" s="375">
        <v>43830</v>
      </c>
      <c r="C1421" s="352">
        <v>1923</v>
      </c>
      <c r="D1421" s="355">
        <f t="shared" si="48"/>
        <v>-7.3557878435927216E-3</v>
      </c>
      <c r="E1421" s="355">
        <v>-1.9597611178755699E-2</v>
      </c>
      <c r="G1421" s="355">
        <f t="shared" ca="1" si="47"/>
        <v>2.9009137025522293E-2</v>
      </c>
    </row>
    <row r="1422" spans="2:7">
      <c r="B1422" s="375">
        <v>43829</v>
      </c>
      <c r="C1422" s="352">
        <v>1937.25</v>
      </c>
      <c r="D1422" s="355">
        <f t="shared" si="48"/>
        <v>-6.4875121801118473E-3</v>
      </c>
      <c r="E1422" s="355">
        <v>-1.9518373295395398E-2</v>
      </c>
      <c r="G1422" s="355">
        <f t="shared" ca="1" si="47"/>
        <v>-1.4437133772281129E-2</v>
      </c>
    </row>
    <row r="1423" spans="2:7">
      <c r="B1423" s="375">
        <v>43826</v>
      </c>
      <c r="C1423" s="352">
        <v>1949.9</v>
      </c>
      <c r="D1423" s="355">
        <f t="shared" si="48"/>
        <v>2.545052572045577E-3</v>
      </c>
      <c r="E1423" s="355">
        <v>-1.9486370804235233E-2</v>
      </c>
      <c r="G1423" s="355">
        <f t="shared" ca="1" si="47"/>
        <v>1.0005726540451888E-2</v>
      </c>
    </row>
    <row r="1424" spans="2:7">
      <c r="B1424" s="375">
        <v>43825</v>
      </c>
      <c r="C1424" s="352">
        <v>1944.95</v>
      </c>
      <c r="D1424" s="355">
        <f t="shared" si="48"/>
        <v>-7.4496506370738051E-4</v>
      </c>
      <c r="E1424" s="355">
        <v>-1.9485462018572097E-2</v>
      </c>
      <c r="G1424" s="355">
        <f t="shared" ca="1" si="47"/>
        <v>1.4213950391076906E-2</v>
      </c>
    </row>
    <row r="1425" spans="2:7">
      <c r="B1425" s="375">
        <v>43823</v>
      </c>
      <c r="C1425" s="352">
        <v>1946.4</v>
      </c>
      <c r="D1425" s="355">
        <f t="shared" si="48"/>
        <v>-2.0508613617719442E-3</v>
      </c>
      <c r="E1425" s="355">
        <v>-1.9482952416635443E-2</v>
      </c>
      <c r="G1425" s="355">
        <f t="shared" ca="1" si="47"/>
        <v>-6.2602065423681963E-3</v>
      </c>
    </row>
    <row r="1426" spans="2:7">
      <c r="B1426" s="375">
        <v>43822</v>
      </c>
      <c r="C1426" s="352">
        <v>1950.4</v>
      </c>
      <c r="D1426" s="355">
        <f t="shared" si="48"/>
        <v>3.7568833307602195E-3</v>
      </c>
      <c r="E1426" s="355">
        <v>-1.9447072427204819E-2</v>
      </c>
      <c r="G1426" s="355">
        <f t="shared" ca="1" si="47"/>
        <v>2.9230643939682156E-2</v>
      </c>
    </row>
    <row r="1427" spans="2:7">
      <c r="B1427" s="375">
        <v>43819</v>
      </c>
      <c r="C1427" s="352">
        <v>1943.1</v>
      </c>
      <c r="D1427" s="355">
        <f t="shared" si="48"/>
        <v>-4.100251140382349E-3</v>
      </c>
      <c r="E1427" s="355">
        <v>-1.9440627273462095E-2</v>
      </c>
      <c r="G1427" s="355">
        <f t="shared" ca="1" si="47"/>
        <v>-9.2498914525405655E-3</v>
      </c>
    </row>
    <row r="1428" spans="2:7">
      <c r="B1428" s="375">
        <v>43818</v>
      </c>
      <c r="C1428" s="352">
        <v>1951.1</v>
      </c>
      <c r="D1428" s="355">
        <f t="shared" si="48"/>
        <v>1.1692722511731589E-2</v>
      </c>
      <c r="E1428" s="355">
        <v>-1.9387686290376967E-2</v>
      </c>
      <c r="G1428" s="355">
        <f t="shared" ca="1" si="47"/>
        <v>5.184486982184708E-3</v>
      </c>
    </row>
    <row r="1429" spans="2:7">
      <c r="B1429" s="375">
        <v>43817</v>
      </c>
      <c r="C1429" s="352">
        <v>1928.55</v>
      </c>
      <c r="D1429" s="355">
        <f t="shared" si="48"/>
        <v>-1.6723175363907491E-2</v>
      </c>
      <c r="E1429" s="355">
        <v>-1.9348964261324868E-2</v>
      </c>
      <c r="G1429" s="355">
        <f t="shared" ca="1" si="47"/>
        <v>-7.9162717790055327E-3</v>
      </c>
    </row>
    <row r="1430" spans="2:7">
      <c r="B1430" s="375">
        <v>43816</v>
      </c>
      <c r="C1430" s="352">
        <v>1961.35</v>
      </c>
      <c r="D1430" s="355">
        <f t="shared" si="48"/>
        <v>-6.7856690720344811E-3</v>
      </c>
      <c r="E1430" s="355">
        <v>-1.928071711245035E-2</v>
      </c>
      <c r="G1430" s="355">
        <f t="shared" ca="1" si="47"/>
        <v>1.4463210373779966E-2</v>
      </c>
    </row>
    <row r="1431" spans="2:7">
      <c r="B1431" s="375">
        <v>43815</v>
      </c>
      <c r="C1431" s="352">
        <v>1974.75</v>
      </c>
      <c r="D1431" s="355">
        <f t="shared" si="48"/>
        <v>-1.5676403150234296E-2</v>
      </c>
      <c r="E1431" s="355">
        <v>-1.9265232974910319E-2</v>
      </c>
      <c r="G1431" s="355">
        <f t="shared" ca="1" si="47"/>
        <v>1.3341979518672626E-2</v>
      </c>
    </row>
    <row r="1432" spans="2:7">
      <c r="B1432" s="375">
        <v>43812</v>
      </c>
      <c r="C1432" s="352">
        <v>2006.2</v>
      </c>
      <c r="D1432" s="355">
        <f t="shared" si="48"/>
        <v>-5.7289461229973035E-4</v>
      </c>
      <c r="E1432" s="355">
        <v>-1.9198609338555647E-2</v>
      </c>
      <c r="G1432" s="355">
        <f t="shared" ca="1" si="47"/>
        <v>1.7128237932474612E-3</v>
      </c>
    </row>
    <row r="1433" spans="2:7">
      <c r="B1433" s="375">
        <v>43811</v>
      </c>
      <c r="C1433" s="352">
        <v>2007.35</v>
      </c>
      <c r="D1433" s="355">
        <f t="shared" si="48"/>
        <v>-1.5419433460171286E-3</v>
      </c>
      <c r="E1433" s="355">
        <v>-1.9198532226343466E-2</v>
      </c>
      <c r="G1433" s="355">
        <f t="shared" ca="1" si="47"/>
        <v>-2.6854745349127684E-2</v>
      </c>
    </row>
    <row r="1434" spans="2:7">
      <c r="B1434" s="375">
        <v>43810</v>
      </c>
      <c r="C1434" s="352">
        <v>2010.45</v>
      </c>
      <c r="D1434" s="355">
        <f t="shared" si="48"/>
        <v>-7.3567531537758234E-3</v>
      </c>
      <c r="E1434" s="355">
        <v>-1.919742382957642E-2</v>
      </c>
      <c r="G1434" s="355">
        <f t="shared" ca="1" si="47"/>
        <v>2.3174254694474598E-2</v>
      </c>
    </row>
    <row r="1435" spans="2:7">
      <c r="B1435" s="375">
        <v>43809</v>
      </c>
      <c r="C1435" s="352">
        <v>2025.35</v>
      </c>
      <c r="D1435" s="355">
        <f t="shared" si="48"/>
        <v>8.5650972287925793E-3</v>
      </c>
      <c r="E1435" s="355">
        <v>-1.9192647323842221E-2</v>
      </c>
      <c r="G1435" s="355">
        <f t="shared" ca="1" si="47"/>
        <v>4.1897669757506575E-3</v>
      </c>
    </row>
    <row r="1436" spans="2:7">
      <c r="B1436" s="375">
        <v>43808</v>
      </c>
      <c r="C1436" s="352">
        <v>2008.15</v>
      </c>
      <c r="D1436" s="355">
        <f t="shared" si="48"/>
        <v>-8.8349251005650723E-3</v>
      </c>
      <c r="E1436" s="355">
        <v>-1.916013104338337E-2</v>
      </c>
      <c r="G1436" s="355">
        <f t="shared" ca="1" si="47"/>
        <v>-4.1622245070668321E-2</v>
      </c>
    </row>
    <row r="1437" spans="2:7">
      <c r="B1437" s="375">
        <v>43805</v>
      </c>
      <c r="C1437" s="352">
        <v>2026.05</v>
      </c>
      <c r="D1437" s="355">
        <f t="shared" si="48"/>
        <v>-5.5952293307811683E-3</v>
      </c>
      <c r="E1437" s="355">
        <v>-1.9151036525172731E-2</v>
      </c>
      <c r="G1437" s="355">
        <f t="shared" ca="1" si="47"/>
        <v>1.0233794131742281E-2</v>
      </c>
    </row>
    <row r="1438" spans="2:7">
      <c r="B1438" s="375">
        <v>43804</v>
      </c>
      <c r="C1438" s="352">
        <v>2037.45</v>
      </c>
      <c r="D1438" s="355">
        <f t="shared" si="48"/>
        <v>-5.1513671874999778E-3</v>
      </c>
      <c r="E1438" s="355">
        <v>-1.9138959931798847E-2</v>
      </c>
      <c r="G1438" s="355">
        <f t="shared" ca="1" si="47"/>
        <v>-2.2814324153314865E-2</v>
      </c>
    </row>
    <row r="1439" spans="2:7">
      <c r="B1439" s="375">
        <v>43803</v>
      </c>
      <c r="C1439" s="352">
        <v>2048</v>
      </c>
      <c r="D1439" s="355">
        <f t="shared" si="48"/>
        <v>9.6379008602627391E-3</v>
      </c>
      <c r="E1439" s="355">
        <v>-1.9135947405494361E-2</v>
      </c>
      <c r="G1439" s="355">
        <f t="shared" ca="1" si="47"/>
        <v>2.70886428147732E-2</v>
      </c>
    </row>
    <row r="1440" spans="2:7">
      <c r="B1440" s="375">
        <v>43802</v>
      </c>
      <c r="C1440" s="352">
        <v>2028.45</v>
      </c>
      <c r="D1440" s="355">
        <f t="shared" si="48"/>
        <v>-9.0136303678733914E-3</v>
      </c>
      <c r="E1440" s="355">
        <v>-1.9101969265360345E-2</v>
      </c>
      <c r="G1440" s="355">
        <f t="shared" ca="1" si="47"/>
        <v>-1.5531092121895993E-2</v>
      </c>
    </row>
    <row r="1441" spans="2:7">
      <c r="B1441" s="375">
        <v>43801</v>
      </c>
      <c r="C1441" s="352">
        <v>2046.9</v>
      </c>
      <c r="D1441" s="355">
        <f t="shared" si="48"/>
        <v>5.6994054930477748E-3</v>
      </c>
      <c r="E1441" s="355">
        <v>-1.9096738221354798E-2</v>
      </c>
      <c r="G1441" s="355">
        <f t="shared" ca="1" si="47"/>
        <v>2.7561742187820863E-3</v>
      </c>
    </row>
    <row r="1442" spans="2:7">
      <c r="B1442" s="375">
        <v>43798</v>
      </c>
      <c r="C1442" s="352">
        <v>2035.3</v>
      </c>
      <c r="D1442" s="355">
        <f t="shared" si="48"/>
        <v>-2.4842488560956392E-2</v>
      </c>
      <c r="E1442" s="355">
        <v>-1.9083969465648911E-2</v>
      </c>
      <c r="G1442" s="355">
        <f t="shared" ca="1" si="47"/>
        <v>-9.4604641677340333E-3</v>
      </c>
    </row>
    <row r="1443" spans="2:7">
      <c r="B1443" s="375">
        <v>43797</v>
      </c>
      <c r="C1443" s="352">
        <v>2087.15</v>
      </c>
      <c r="D1443" s="355">
        <f t="shared" si="48"/>
        <v>-2.9141287471634585E-3</v>
      </c>
      <c r="E1443" s="355">
        <v>-1.9073352936501562E-2</v>
      </c>
      <c r="G1443" s="355">
        <f t="shared" ca="1" si="47"/>
        <v>-9.4569505163747125E-3</v>
      </c>
    </row>
    <row r="1444" spans="2:7">
      <c r="B1444" s="375">
        <v>43796</v>
      </c>
      <c r="C1444" s="352">
        <v>2093.25</v>
      </c>
      <c r="D1444" s="355">
        <f t="shared" si="48"/>
        <v>1.6955328296936911E-2</v>
      </c>
      <c r="E1444" s="355">
        <v>-1.9057644838100768E-2</v>
      </c>
      <c r="G1444" s="355">
        <f t="shared" ca="1" si="47"/>
        <v>-2.3666120317353427E-2</v>
      </c>
    </row>
    <row r="1445" spans="2:7">
      <c r="B1445" s="375">
        <v>43795</v>
      </c>
      <c r="C1445" s="352">
        <v>2058.35</v>
      </c>
      <c r="D1445" s="355">
        <f t="shared" si="48"/>
        <v>-1.9637315748643239E-3</v>
      </c>
      <c r="E1445" s="355">
        <v>-1.9051696457240724E-2</v>
      </c>
      <c r="G1445" s="355">
        <f t="shared" ca="1" si="47"/>
        <v>-9.424446453799161E-3</v>
      </c>
    </row>
    <row r="1446" spans="2:7">
      <c r="B1446" s="375">
        <v>43794</v>
      </c>
      <c r="C1446" s="352">
        <v>2062.4</v>
      </c>
      <c r="D1446" s="355">
        <f t="shared" si="48"/>
        <v>1.6787043656173829E-2</v>
      </c>
      <c r="E1446" s="355">
        <v>-1.9047289823008975E-2</v>
      </c>
      <c r="G1446" s="355">
        <f t="shared" ca="1" si="47"/>
        <v>-2.2510952842425158E-2</v>
      </c>
    </row>
    <row r="1447" spans="2:7">
      <c r="B1447" s="375">
        <v>43791</v>
      </c>
      <c r="C1447" s="352">
        <v>2028.35</v>
      </c>
      <c r="D1447" s="355">
        <f t="shared" si="48"/>
        <v>-9.9089644399971595E-3</v>
      </c>
      <c r="E1447" s="355">
        <v>-1.9045134359509441E-2</v>
      </c>
      <c r="G1447" s="355">
        <f t="shared" ca="1" si="47"/>
        <v>1.8381925090537477E-3</v>
      </c>
    </row>
    <row r="1448" spans="2:7">
      <c r="B1448" s="375">
        <v>43790</v>
      </c>
      <c r="C1448" s="352">
        <v>2048.65</v>
      </c>
      <c r="D1448" s="355">
        <f t="shared" si="48"/>
        <v>1.0930175178879887E-2</v>
      </c>
      <c r="E1448" s="355">
        <v>-1.903390914907244E-2</v>
      </c>
      <c r="G1448" s="355">
        <f t="shared" ca="1" si="47"/>
        <v>-2.7507888149877025E-2</v>
      </c>
    </row>
    <row r="1449" spans="2:7">
      <c r="B1449" s="375">
        <v>43789</v>
      </c>
      <c r="C1449" s="352">
        <v>2026.5</v>
      </c>
      <c r="D1449" s="355">
        <f t="shared" si="48"/>
        <v>-5.5207949944792046E-3</v>
      </c>
      <c r="E1449" s="355">
        <v>-1.9031141868512177E-2</v>
      </c>
      <c r="G1449" s="355">
        <f t="shared" ca="1" si="47"/>
        <v>-1.1945266853581202E-2</v>
      </c>
    </row>
    <row r="1450" spans="2:7">
      <c r="B1450" s="375">
        <v>43788</v>
      </c>
      <c r="C1450" s="352">
        <v>2037.75</v>
      </c>
      <c r="D1450" s="355">
        <f t="shared" si="48"/>
        <v>-8.9728625620074994E-3</v>
      </c>
      <c r="E1450" s="355">
        <v>-1.9014298752662005E-2</v>
      </c>
      <c r="G1450" s="355">
        <f t="shared" ca="1" si="47"/>
        <v>-2.8848024625963895E-2</v>
      </c>
    </row>
    <row r="1451" spans="2:7">
      <c r="B1451" s="375">
        <v>43787</v>
      </c>
      <c r="C1451" s="352">
        <v>2056.1999999999998</v>
      </c>
      <c r="D1451" s="355">
        <f t="shared" si="48"/>
        <v>-7.2896923749817769E-4</v>
      </c>
      <c r="E1451" s="355">
        <v>-1.8981710331191316E-2</v>
      </c>
      <c r="G1451" s="355">
        <f t="shared" ca="1" si="47"/>
        <v>-1.2031854707417033E-2</v>
      </c>
    </row>
    <row r="1452" spans="2:7">
      <c r="B1452" s="375">
        <v>43784</v>
      </c>
      <c r="C1452" s="352">
        <v>2057.6999999999998</v>
      </c>
      <c r="D1452" s="355">
        <f t="shared" si="48"/>
        <v>-5.4856093376188892E-3</v>
      </c>
      <c r="E1452" s="355">
        <v>-1.897128262001992E-2</v>
      </c>
      <c r="G1452" s="355">
        <f t="shared" ca="1" si="47"/>
        <v>-2.3297075896462374E-2</v>
      </c>
    </row>
    <row r="1453" spans="2:7">
      <c r="B1453" s="375">
        <v>43783</v>
      </c>
      <c r="C1453" s="352">
        <v>2069.0500000000002</v>
      </c>
      <c r="D1453" s="355">
        <f t="shared" si="48"/>
        <v>-1.0497369679579061E-2</v>
      </c>
      <c r="E1453" s="355">
        <v>-1.8967971530249053E-2</v>
      </c>
      <c r="G1453" s="355">
        <f t="shared" ca="1" si="47"/>
        <v>-1.1592762392754634E-2</v>
      </c>
    </row>
    <row r="1454" spans="2:7">
      <c r="B1454" s="375">
        <v>43782</v>
      </c>
      <c r="C1454" s="352">
        <v>2091</v>
      </c>
      <c r="D1454" s="355">
        <f t="shared" si="48"/>
        <v>4.636413866000476E-3</v>
      </c>
      <c r="E1454" s="355">
        <v>-1.8944519621109684E-2</v>
      </c>
      <c r="G1454" s="355">
        <f t="shared" ca="1" si="47"/>
        <v>-7.4177678830896479E-3</v>
      </c>
    </row>
    <row r="1455" spans="2:7">
      <c r="B1455" s="375">
        <v>43780</v>
      </c>
      <c r="C1455" s="352">
        <v>2081.35</v>
      </c>
      <c r="D1455" s="355">
        <f t="shared" si="48"/>
        <v>-2.4204371165645043E-3</v>
      </c>
      <c r="E1455" s="355">
        <v>-1.893812106955985E-2</v>
      </c>
      <c r="G1455" s="355">
        <f t="shared" ca="1" si="47"/>
        <v>-1.5398775997982245E-2</v>
      </c>
    </row>
    <row r="1456" spans="2:7">
      <c r="B1456" s="375">
        <v>43777</v>
      </c>
      <c r="C1456" s="352">
        <v>2086.4</v>
      </c>
      <c r="D1456" s="355">
        <f t="shared" si="48"/>
        <v>-2.4248801590085307E-2</v>
      </c>
      <c r="E1456" s="355">
        <v>-1.891755549149611E-2</v>
      </c>
      <c r="G1456" s="355">
        <f t="shared" ca="1" si="47"/>
        <v>2.1047639650128843E-2</v>
      </c>
    </row>
    <row r="1457" spans="2:7">
      <c r="B1457" s="375">
        <v>43776</v>
      </c>
      <c r="C1457" s="352">
        <v>2138.25</v>
      </c>
      <c r="D1457" s="355">
        <f t="shared" si="48"/>
        <v>-1.890385188923803E-2</v>
      </c>
      <c r="E1457" s="355">
        <v>-1.8861993083935987E-2</v>
      </c>
      <c r="G1457" s="355">
        <f t="shared" ca="1" si="47"/>
        <v>2.7805386583700641E-2</v>
      </c>
    </row>
    <row r="1458" spans="2:7">
      <c r="B1458" s="375">
        <v>43775</v>
      </c>
      <c r="C1458" s="352">
        <v>2179.4499999999998</v>
      </c>
      <c r="D1458" s="355">
        <f t="shared" si="48"/>
        <v>3.3607255484196428E-3</v>
      </c>
      <c r="E1458" s="355">
        <v>-1.8843362515051792E-2</v>
      </c>
      <c r="G1458" s="355">
        <f t="shared" ca="1" si="47"/>
        <v>1.4556933838848112E-3</v>
      </c>
    </row>
    <row r="1459" spans="2:7">
      <c r="B1459" s="375">
        <v>43774</v>
      </c>
      <c r="C1459" s="352">
        <v>2172.15</v>
      </c>
      <c r="D1459" s="355">
        <f t="shared" si="48"/>
        <v>6.4870375089775964E-3</v>
      </c>
      <c r="E1459" s="355">
        <v>-1.8833965417496917E-2</v>
      </c>
      <c r="G1459" s="355">
        <f t="shared" ca="1" si="47"/>
        <v>-1.1170374877194978E-2</v>
      </c>
    </row>
    <row r="1460" spans="2:7">
      <c r="B1460" s="375">
        <v>43773</v>
      </c>
      <c r="C1460" s="352">
        <v>2158.15</v>
      </c>
      <c r="D1460" s="355">
        <f t="shared" si="48"/>
        <v>-9.7276710945923411E-3</v>
      </c>
      <c r="E1460" s="355">
        <v>-1.8795230236754449E-2</v>
      </c>
      <c r="G1460" s="355">
        <f t="shared" ca="1" si="47"/>
        <v>4.6601038758746265E-2</v>
      </c>
    </row>
    <row r="1461" spans="2:7">
      <c r="B1461" s="375">
        <v>43770</v>
      </c>
      <c r="C1461" s="352">
        <v>2179.35</v>
      </c>
      <c r="D1461" s="355">
        <f t="shared" si="48"/>
        <v>1.8387845634035903E-3</v>
      </c>
      <c r="E1461" s="355">
        <v>-1.8731884296108368E-2</v>
      </c>
      <c r="G1461" s="355">
        <f t="shared" ca="1" si="47"/>
        <v>8.7095535298395213E-3</v>
      </c>
    </row>
    <row r="1462" spans="2:7">
      <c r="B1462" s="375">
        <v>43769</v>
      </c>
      <c r="C1462" s="352">
        <v>2175.35</v>
      </c>
      <c r="D1462" s="355">
        <f t="shared" si="48"/>
        <v>2.7426938323959703E-3</v>
      </c>
      <c r="E1462" s="355">
        <v>-1.8707777585310902E-2</v>
      </c>
      <c r="G1462" s="355">
        <f t="shared" ca="1" si="47"/>
        <v>1.635045906896317E-2</v>
      </c>
    </row>
    <row r="1463" spans="2:7">
      <c r="B1463" s="375">
        <v>43768</v>
      </c>
      <c r="C1463" s="352">
        <v>2169.4</v>
      </c>
      <c r="D1463" s="355">
        <f t="shared" si="48"/>
        <v>4.2588649199149491E-3</v>
      </c>
      <c r="E1463" s="355">
        <v>-1.8688524590163933E-2</v>
      </c>
      <c r="G1463" s="355">
        <f t="shared" ca="1" si="47"/>
        <v>1.5209153049362666E-2</v>
      </c>
    </row>
    <row r="1464" spans="2:7">
      <c r="B1464" s="375">
        <v>43767</v>
      </c>
      <c r="C1464" s="352">
        <v>2160.1999999999998</v>
      </c>
      <c r="D1464" s="355">
        <f t="shared" si="48"/>
        <v>8.7321970581367356E-3</v>
      </c>
      <c r="E1464" s="355">
        <v>-1.8666666666666741E-2</v>
      </c>
      <c r="G1464" s="355">
        <f t="shared" ca="1" si="47"/>
        <v>-1.5747410262374192E-2</v>
      </c>
    </row>
    <row r="1465" spans="2:7">
      <c r="B1465" s="375">
        <v>43765</v>
      </c>
      <c r="C1465" s="352">
        <v>2141.5</v>
      </c>
      <c r="D1465" s="355">
        <f t="shared" si="48"/>
        <v>-1.6782434385342918E-3</v>
      </c>
      <c r="E1465" s="355">
        <v>-1.8652187799425204E-2</v>
      </c>
      <c r="G1465" s="355">
        <f t="shared" ca="1" si="47"/>
        <v>-4.281761868391927E-2</v>
      </c>
    </row>
    <row r="1466" spans="2:7">
      <c r="B1466" s="375">
        <v>43763</v>
      </c>
      <c r="C1466" s="352">
        <v>2145.1</v>
      </c>
      <c r="D1466" s="355">
        <f t="shared" si="48"/>
        <v>5.5077694705510114E-3</v>
      </c>
      <c r="E1466" s="355">
        <v>-1.8636744695943681E-2</v>
      </c>
      <c r="G1466" s="355">
        <f t="shared" ca="1" si="47"/>
        <v>-1.6033668469371171E-2</v>
      </c>
    </row>
    <row r="1467" spans="2:7">
      <c r="B1467" s="375">
        <v>43762</v>
      </c>
      <c r="C1467" s="352">
        <v>2133.35</v>
      </c>
      <c r="D1467" s="355">
        <f t="shared" si="48"/>
        <v>4.6876831126173231E-5</v>
      </c>
      <c r="E1467" s="355">
        <v>-1.8626679469500616E-2</v>
      </c>
      <c r="G1467" s="355">
        <f t="shared" ca="1" si="47"/>
        <v>3.4681486763853096E-2</v>
      </c>
    </row>
    <row r="1468" spans="2:7">
      <c r="B1468" s="375">
        <v>43761</v>
      </c>
      <c r="C1468" s="352">
        <v>2133.25</v>
      </c>
      <c r="D1468" s="355">
        <f t="shared" si="48"/>
        <v>2.7734035302136892E-3</v>
      </c>
      <c r="E1468" s="355">
        <v>-1.8609143593045777E-2</v>
      </c>
      <c r="G1468" s="355">
        <f t="shared" ca="1" si="47"/>
        <v>-2.1142027336179931E-3</v>
      </c>
    </row>
    <row r="1469" spans="2:7">
      <c r="B1469" s="375">
        <v>43760</v>
      </c>
      <c r="C1469" s="352">
        <v>2127.35</v>
      </c>
      <c r="D1469" s="355">
        <f t="shared" si="48"/>
        <v>9.7301658874623265E-3</v>
      </c>
      <c r="E1469" s="355">
        <v>-1.8605982539001004E-2</v>
      </c>
      <c r="G1469" s="355">
        <f t="shared" ca="1" si="47"/>
        <v>8.7030654106340921E-3</v>
      </c>
    </row>
    <row r="1470" spans="2:7">
      <c r="B1470" s="375">
        <v>43756</v>
      </c>
      <c r="C1470" s="352">
        <v>2106.85</v>
      </c>
      <c r="D1470" s="355">
        <f t="shared" si="48"/>
        <v>1.4259571737528817E-3</v>
      </c>
      <c r="E1470" s="355">
        <v>-1.8596233541415333E-2</v>
      </c>
      <c r="G1470" s="355">
        <f t="shared" ca="1" si="47"/>
        <v>-8.2316782922800752E-4</v>
      </c>
    </row>
    <row r="1471" spans="2:7">
      <c r="B1471" s="375">
        <v>43755</v>
      </c>
      <c r="C1471" s="352">
        <v>2103.85</v>
      </c>
      <c r="D1471" s="355">
        <f t="shared" si="48"/>
        <v>1.5861902462578421E-2</v>
      </c>
      <c r="E1471" s="355">
        <v>-1.8558312170345689E-2</v>
      </c>
      <c r="G1471" s="355">
        <f t="shared" ca="1" si="47"/>
        <v>-3.4478490044285992E-2</v>
      </c>
    </row>
    <row r="1472" spans="2:7">
      <c r="B1472" s="375">
        <v>43754</v>
      </c>
      <c r="C1472" s="352">
        <v>2071</v>
      </c>
      <c r="D1472" s="355">
        <f t="shared" si="48"/>
        <v>3.1970548343343871E-3</v>
      </c>
      <c r="E1472" s="355">
        <v>-1.848660504464978E-2</v>
      </c>
      <c r="G1472" s="355">
        <f t="shared" ca="1" si="47"/>
        <v>-2.8575892577496435E-2</v>
      </c>
    </row>
    <row r="1473" spans="2:7">
      <c r="B1473" s="375">
        <v>43753</v>
      </c>
      <c r="C1473" s="352">
        <v>2064.4</v>
      </c>
      <c r="D1473" s="355">
        <f t="shared" si="48"/>
        <v>2.4897604567456915E-2</v>
      </c>
      <c r="E1473" s="355">
        <v>-1.8470403622051313E-2</v>
      </c>
      <c r="G1473" s="355">
        <f t="shared" ca="1" si="47"/>
        <v>-1.6844376098262719E-2</v>
      </c>
    </row>
    <row r="1474" spans="2:7">
      <c r="B1474" s="375">
        <v>43752</v>
      </c>
      <c r="C1474" s="352">
        <v>2014.25</v>
      </c>
      <c r="D1474" s="355">
        <f t="shared" si="48"/>
        <v>4.7888658868131141E-3</v>
      </c>
      <c r="E1474" s="355">
        <v>-1.8464662193623353E-2</v>
      </c>
      <c r="G1474" s="355">
        <f t="shared" ca="1" si="47"/>
        <v>-2.9960489087235264E-2</v>
      </c>
    </row>
    <row r="1475" spans="2:7">
      <c r="B1475" s="375">
        <v>43749</v>
      </c>
      <c r="C1475" s="352">
        <v>2004.65</v>
      </c>
      <c r="D1475" s="355">
        <f t="shared" si="48"/>
        <v>1.823492063492068E-2</v>
      </c>
      <c r="E1475" s="355">
        <v>-1.8462142786997895E-2</v>
      </c>
      <c r="G1475" s="355">
        <f t="shared" ca="1" si="47"/>
        <v>-3.4588602234726139E-3</v>
      </c>
    </row>
    <row r="1476" spans="2:7">
      <c r="B1476" s="375">
        <v>43748</v>
      </c>
      <c r="C1476" s="352">
        <v>1968.75</v>
      </c>
      <c r="D1476" s="355">
        <f t="shared" si="48"/>
        <v>1.0651950718685832E-2</v>
      </c>
      <c r="E1476" s="355">
        <v>-1.8456375838926196E-2</v>
      </c>
      <c r="G1476" s="355">
        <f t="shared" ca="1" si="47"/>
        <v>2.8898475088275418E-3</v>
      </c>
    </row>
    <row r="1477" spans="2:7">
      <c r="B1477" s="375">
        <v>43747</v>
      </c>
      <c r="C1477" s="352">
        <v>1948</v>
      </c>
      <c r="D1477" s="355">
        <f t="shared" si="48"/>
        <v>4.0978325300894541E-3</v>
      </c>
      <c r="E1477" s="355">
        <v>-1.8445322793148845E-2</v>
      </c>
      <c r="G1477" s="355">
        <f t="shared" ca="1" si="47"/>
        <v>-3.9569628897675693E-2</v>
      </c>
    </row>
    <row r="1478" spans="2:7">
      <c r="B1478" s="375">
        <v>43745</v>
      </c>
      <c r="C1478" s="352">
        <v>1940.05</v>
      </c>
      <c r="D1478" s="355">
        <f t="shared" si="48"/>
        <v>-2.1345540582245093E-3</v>
      </c>
      <c r="E1478" s="355">
        <v>-1.8438177874186563E-2</v>
      </c>
      <c r="G1478" s="355">
        <f t="shared" ca="1" si="47"/>
        <v>-2.6781712649080806E-2</v>
      </c>
    </row>
    <row r="1479" spans="2:7">
      <c r="B1479" s="375">
        <v>43742</v>
      </c>
      <c r="C1479" s="352">
        <v>1944.2</v>
      </c>
      <c r="D1479" s="355">
        <f t="shared" si="48"/>
        <v>-9.0976274814606704E-3</v>
      </c>
      <c r="E1479" s="355">
        <v>-1.8430502132406604E-2</v>
      </c>
      <c r="G1479" s="355">
        <f t="shared" ref="G1479:G1542" ca="1" si="49">_xlfn.NORM.INV(RAND(),$M$13,$M$14)</f>
        <v>-5.3648718866694126E-3</v>
      </c>
    </row>
    <row r="1480" spans="2:7">
      <c r="B1480" s="375">
        <v>43741</v>
      </c>
      <c r="C1480" s="352">
        <v>1962.05</v>
      </c>
      <c r="D1480" s="355">
        <f t="shared" ref="D1480:D1543" si="50">(C1480-C1481)/C1481</f>
        <v>-1.4193840124604331E-2</v>
      </c>
      <c r="E1480" s="355">
        <v>-1.8359390383176494E-2</v>
      </c>
      <c r="G1480" s="355">
        <f t="shared" ca="1" si="49"/>
        <v>-8.8847237592145278E-4</v>
      </c>
    </row>
    <row r="1481" spans="2:7">
      <c r="B1481" s="375">
        <v>43739</v>
      </c>
      <c r="C1481" s="352">
        <v>1990.3</v>
      </c>
      <c r="D1481" s="355">
        <f t="shared" si="50"/>
        <v>4.2130225283180242E-3</v>
      </c>
      <c r="E1481" s="355">
        <v>-1.8355953905249637E-2</v>
      </c>
      <c r="G1481" s="355">
        <f t="shared" ca="1" si="49"/>
        <v>-2.611177499053053E-2</v>
      </c>
    </row>
    <row r="1482" spans="2:7">
      <c r="B1482" s="375">
        <v>43738</v>
      </c>
      <c r="C1482" s="352">
        <v>1981.95</v>
      </c>
      <c r="D1482" s="355">
        <f t="shared" si="50"/>
        <v>-1.4396538863195606E-2</v>
      </c>
      <c r="E1482" s="355">
        <v>-1.8338653806968613E-2</v>
      </c>
      <c r="G1482" s="355">
        <f t="shared" ca="1" si="49"/>
        <v>-6.3743682091953399E-3</v>
      </c>
    </row>
    <row r="1483" spans="2:7">
      <c r="B1483" s="375">
        <v>43735</v>
      </c>
      <c r="C1483" s="352">
        <v>2010.9</v>
      </c>
      <c r="D1483" s="355">
        <f t="shared" si="50"/>
        <v>-1.1551317341722375E-2</v>
      </c>
      <c r="E1483" s="355">
        <v>-1.8320449009848607E-2</v>
      </c>
      <c r="G1483" s="355">
        <f t="shared" ca="1" si="49"/>
        <v>9.3911734624462957E-3</v>
      </c>
    </row>
    <row r="1484" spans="2:7">
      <c r="B1484" s="375">
        <v>43734</v>
      </c>
      <c r="C1484" s="352">
        <v>2034.4</v>
      </c>
      <c r="D1484" s="355">
        <f t="shared" si="50"/>
        <v>-8.3353643675359041E-3</v>
      </c>
      <c r="E1484" s="355">
        <v>-1.8316963100610692E-2</v>
      </c>
      <c r="G1484" s="355">
        <f t="shared" ca="1" si="49"/>
        <v>9.5072087137613101E-3</v>
      </c>
    </row>
    <row r="1485" spans="2:7">
      <c r="B1485" s="375">
        <v>43733</v>
      </c>
      <c r="C1485" s="352">
        <v>2051.5</v>
      </c>
      <c r="D1485" s="355">
        <f t="shared" si="50"/>
        <v>5.120827135507728E-4</v>
      </c>
      <c r="E1485" s="355">
        <v>-1.8272641478733472E-2</v>
      </c>
      <c r="G1485" s="355">
        <f t="shared" ca="1" si="49"/>
        <v>-3.9706517225920977E-3</v>
      </c>
    </row>
    <row r="1486" spans="2:7">
      <c r="B1486" s="375">
        <v>43732</v>
      </c>
      <c r="C1486" s="352">
        <v>2050.4499999999998</v>
      </c>
      <c r="D1486" s="355">
        <f t="shared" si="50"/>
        <v>5.2457408996199623E-3</v>
      </c>
      <c r="E1486" s="355">
        <v>-1.8267530936947555E-2</v>
      </c>
      <c r="G1486" s="355">
        <f t="shared" ca="1" si="49"/>
        <v>-3.0793909686083247E-2</v>
      </c>
    </row>
    <row r="1487" spans="2:7">
      <c r="B1487" s="375">
        <v>43731</v>
      </c>
      <c r="C1487" s="352">
        <v>2039.75</v>
      </c>
      <c r="D1487" s="355">
        <f t="shared" si="50"/>
        <v>3.5537504759487241E-2</v>
      </c>
      <c r="E1487" s="355">
        <v>-1.8264114984515297E-2</v>
      </c>
      <c r="G1487" s="355">
        <f t="shared" ca="1" si="49"/>
        <v>-4.1369960715360561E-4</v>
      </c>
    </row>
    <row r="1488" spans="2:7">
      <c r="B1488" s="375">
        <v>43728</v>
      </c>
      <c r="C1488" s="352">
        <v>1969.75</v>
      </c>
      <c r="D1488" s="355">
        <f t="shared" si="50"/>
        <v>8.6608743621569437E-2</v>
      </c>
      <c r="E1488" s="355">
        <v>-1.8258200032315326E-2</v>
      </c>
      <c r="G1488" s="355">
        <f t="shared" ca="1" si="49"/>
        <v>2.970265785869507E-2</v>
      </c>
    </row>
    <row r="1489" spans="2:7">
      <c r="B1489" s="375">
        <v>43727</v>
      </c>
      <c r="C1489" s="352">
        <v>1812.75</v>
      </c>
      <c r="D1489" s="355">
        <f t="shared" si="50"/>
        <v>-8.9930024054231603E-3</v>
      </c>
      <c r="E1489" s="355">
        <v>-1.822952630852083E-2</v>
      </c>
      <c r="G1489" s="355">
        <f t="shared" ca="1" si="49"/>
        <v>2.3305069506441376E-2</v>
      </c>
    </row>
    <row r="1490" spans="2:7">
      <c r="B1490" s="375">
        <v>43726</v>
      </c>
      <c r="C1490" s="352">
        <v>1829.2</v>
      </c>
      <c r="D1490" s="355">
        <f t="shared" si="50"/>
        <v>-1.0921799912625601E-3</v>
      </c>
      <c r="E1490" s="355">
        <v>-1.8228489459688385E-2</v>
      </c>
      <c r="G1490" s="355">
        <f t="shared" ca="1" si="49"/>
        <v>8.35256380076322E-3</v>
      </c>
    </row>
    <row r="1491" spans="2:7">
      <c r="B1491" s="375">
        <v>43725</v>
      </c>
      <c r="C1491" s="352">
        <v>1831.2</v>
      </c>
      <c r="D1491" s="355">
        <f t="shared" si="50"/>
        <v>8.2034906127842824E-3</v>
      </c>
      <c r="E1491" s="355">
        <v>-1.8200549450549424E-2</v>
      </c>
      <c r="G1491" s="355">
        <f t="shared" ca="1" si="49"/>
        <v>1.1540867758098594E-3</v>
      </c>
    </row>
    <row r="1492" spans="2:7">
      <c r="B1492" s="375">
        <v>43724</v>
      </c>
      <c r="C1492" s="352">
        <v>1816.3</v>
      </c>
      <c r="D1492" s="355">
        <f t="shared" si="50"/>
        <v>5.9538644734291489E-3</v>
      </c>
      <c r="E1492" s="355">
        <v>-1.8181818181818171E-2</v>
      </c>
      <c r="G1492" s="355">
        <f t="shared" ca="1" si="49"/>
        <v>5.1768527010249935E-2</v>
      </c>
    </row>
    <row r="1493" spans="2:7">
      <c r="B1493" s="375">
        <v>43721</v>
      </c>
      <c r="C1493" s="352">
        <v>1805.55</v>
      </c>
      <c r="D1493" s="355">
        <f t="shared" si="50"/>
        <v>8.3084081089987582E-5</v>
      </c>
      <c r="E1493" s="355">
        <v>-1.8163572503763194E-2</v>
      </c>
      <c r="G1493" s="355">
        <f t="shared" ca="1" si="49"/>
        <v>-1.114579864124686E-2</v>
      </c>
    </row>
    <row r="1494" spans="2:7">
      <c r="B1494" s="375">
        <v>43720</v>
      </c>
      <c r="C1494" s="352">
        <v>1805.4</v>
      </c>
      <c r="D1494" s="355">
        <f t="shared" si="50"/>
        <v>-1.0360138135175062E-2</v>
      </c>
      <c r="E1494" s="355">
        <v>-1.8153213118722016E-2</v>
      </c>
      <c r="G1494" s="355">
        <f t="shared" ca="1" si="49"/>
        <v>-1.7316968230105367E-2</v>
      </c>
    </row>
    <row r="1495" spans="2:7">
      <c r="B1495" s="375">
        <v>43719</v>
      </c>
      <c r="C1495" s="352">
        <v>1824.3</v>
      </c>
      <c r="D1495" s="355">
        <f t="shared" si="50"/>
        <v>-5.3161037049153518E-3</v>
      </c>
      <c r="E1495" s="355">
        <v>-1.8142925051497387E-2</v>
      </c>
      <c r="G1495" s="355">
        <f t="shared" ca="1" si="49"/>
        <v>-2.9893888032293821E-2</v>
      </c>
    </row>
    <row r="1496" spans="2:7">
      <c r="B1496" s="375">
        <v>43717</v>
      </c>
      <c r="C1496" s="352">
        <v>1834.05</v>
      </c>
      <c r="D1496" s="355">
        <f t="shared" si="50"/>
        <v>8.1906384850066582E-3</v>
      </c>
      <c r="E1496" s="355">
        <v>-1.8141097424411987E-2</v>
      </c>
      <c r="G1496" s="355">
        <f t="shared" ca="1" si="49"/>
        <v>-2.1362137128280455E-2</v>
      </c>
    </row>
    <row r="1497" spans="2:7">
      <c r="B1497" s="375">
        <v>43714</v>
      </c>
      <c r="C1497" s="352">
        <v>1819.15</v>
      </c>
      <c r="D1497" s="355">
        <f t="shared" si="50"/>
        <v>-5.793141139499882E-3</v>
      </c>
      <c r="E1497" s="355">
        <v>-1.8134715025906651E-2</v>
      </c>
      <c r="G1497" s="355">
        <f t="shared" ca="1" si="49"/>
        <v>-7.2029480700935063E-3</v>
      </c>
    </row>
    <row r="1498" spans="2:7">
      <c r="B1498" s="375">
        <v>43713</v>
      </c>
      <c r="C1498" s="352">
        <v>1829.75</v>
      </c>
      <c r="D1498" s="355">
        <f t="shared" si="50"/>
        <v>-9.1248781544459607E-3</v>
      </c>
      <c r="E1498" s="355">
        <v>-1.8126829394928712E-2</v>
      </c>
      <c r="G1498" s="355">
        <f t="shared" ca="1" si="49"/>
        <v>1.7686798697521926E-3</v>
      </c>
    </row>
    <row r="1499" spans="2:7">
      <c r="B1499" s="375">
        <v>43712</v>
      </c>
      <c r="C1499" s="352">
        <v>1846.6</v>
      </c>
      <c r="D1499" s="355">
        <f t="shared" si="50"/>
        <v>2.5789287944186553E-3</v>
      </c>
      <c r="E1499" s="355">
        <v>-1.8095026642983965E-2</v>
      </c>
      <c r="G1499" s="355">
        <f t="shared" ca="1" si="49"/>
        <v>1.8995289648218613E-2</v>
      </c>
    </row>
    <row r="1500" spans="2:7">
      <c r="B1500" s="375">
        <v>43711</v>
      </c>
      <c r="C1500" s="352">
        <v>1841.85</v>
      </c>
      <c r="D1500" s="355">
        <f t="shared" si="50"/>
        <v>-2.1281683405069439E-2</v>
      </c>
      <c r="E1500" s="355">
        <v>-1.8066184435824913E-2</v>
      </c>
      <c r="G1500" s="355">
        <f t="shared" ca="1" si="49"/>
        <v>-1.0618996630809207E-3</v>
      </c>
    </row>
    <row r="1501" spans="2:7">
      <c r="B1501" s="375">
        <v>43707</v>
      </c>
      <c r="C1501" s="352">
        <v>1881.9</v>
      </c>
      <c r="D1501" s="355">
        <f t="shared" si="50"/>
        <v>2.6705583894814394E-2</v>
      </c>
      <c r="E1501" s="355">
        <v>-1.8063221274460726E-2</v>
      </c>
      <c r="G1501" s="355">
        <f t="shared" ca="1" si="49"/>
        <v>-3.7905729587940674E-3</v>
      </c>
    </row>
    <row r="1502" spans="2:7">
      <c r="B1502" s="375">
        <v>43706</v>
      </c>
      <c r="C1502" s="352">
        <v>1832.95</v>
      </c>
      <c r="D1502" s="355">
        <f t="shared" si="50"/>
        <v>2.6530277337126727E-3</v>
      </c>
      <c r="E1502" s="355">
        <v>-1.806150253016733E-2</v>
      </c>
      <c r="G1502" s="355">
        <f t="shared" ca="1" si="49"/>
        <v>8.5024067801873285E-3</v>
      </c>
    </row>
    <row r="1503" spans="2:7">
      <c r="B1503" s="375">
        <v>43705</v>
      </c>
      <c r="C1503" s="352">
        <v>1828.1</v>
      </c>
      <c r="D1503" s="355">
        <f t="shared" si="50"/>
        <v>-1.7889760395401407E-2</v>
      </c>
      <c r="E1503" s="355">
        <v>-1.8033726792880997E-2</v>
      </c>
      <c r="G1503" s="355">
        <f t="shared" ca="1" si="49"/>
        <v>-3.2182009675864556E-2</v>
      </c>
    </row>
    <row r="1504" spans="2:7">
      <c r="B1504" s="375">
        <v>43704</v>
      </c>
      <c r="C1504" s="352">
        <v>1861.4</v>
      </c>
      <c r="D1504" s="355">
        <f t="shared" si="50"/>
        <v>-8.0733260504648758E-3</v>
      </c>
      <c r="E1504" s="355">
        <v>-1.8026315789473744E-2</v>
      </c>
      <c r="G1504" s="355">
        <f t="shared" ca="1" si="49"/>
        <v>1.5457399602611496E-2</v>
      </c>
    </row>
    <row r="1505" spans="2:7">
      <c r="B1505" s="375">
        <v>43703</v>
      </c>
      <c r="C1505" s="352">
        <v>1876.55</v>
      </c>
      <c r="D1505" s="355">
        <f t="shared" si="50"/>
        <v>8.897849462365567E-3</v>
      </c>
      <c r="E1505" s="355">
        <v>-1.8007820539205598E-2</v>
      </c>
      <c r="G1505" s="355">
        <f t="shared" ca="1" si="49"/>
        <v>-9.5906885922121248E-3</v>
      </c>
    </row>
    <row r="1506" spans="2:7">
      <c r="B1506" s="375">
        <v>43700</v>
      </c>
      <c r="C1506" s="352">
        <v>1860</v>
      </c>
      <c r="D1506" s="355">
        <f t="shared" si="50"/>
        <v>-6.4633299503231182E-3</v>
      </c>
      <c r="E1506" s="355">
        <v>-1.7988064791133844E-2</v>
      </c>
      <c r="G1506" s="355">
        <f t="shared" ca="1" si="49"/>
        <v>2.1193596006494841E-2</v>
      </c>
    </row>
    <row r="1507" spans="2:7">
      <c r="B1507" s="375">
        <v>43699</v>
      </c>
      <c r="C1507" s="352">
        <v>1872.1</v>
      </c>
      <c r="D1507" s="355">
        <f t="shared" si="50"/>
        <v>1.1945945945945897E-2</v>
      </c>
      <c r="E1507" s="355">
        <v>-1.7983256967650747E-2</v>
      </c>
      <c r="G1507" s="355">
        <f t="shared" ca="1" si="49"/>
        <v>5.7749003578865489E-3</v>
      </c>
    </row>
    <row r="1508" spans="2:7">
      <c r="B1508" s="375">
        <v>43698</v>
      </c>
      <c r="C1508" s="352">
        <v>1850</v>
      </c>
      <c r="D1508" s="355">
        <f t="shared" si="50"/>
        <v>3.5803406748399201E-3</v>
      </c>
      <c r="E1508" s="355">
        <v>-1.7969451931716084E-2</v>
      </c>
      <c r="G1508" s="355">
        <f t="shared" ca="1" si="49"/>
        <v>-9.1974452159348692E-3</v>
      </c>
    </row>
    <row r="1509" spans="2:7">
      <c r="B1509" s="375">
        <v>43697</v>
      </c>
      <c r="C1509" s="352">
        <v>1843.4</v>
      </c>
      <c r="D1509" s="355">
        <f t="shared" si="50"/>
        <v>1.2356526992146739E-2</v>
      </c>
      <c r="E1509" s="355">
        <v>-1.7964071856287397E-2</v>
      </c>
      <c r="G1509" s="355">
        <f t="shared" ca="1" si="49"/>
        <v>-1.6750515510801114E-2</v>
      </c>
    </row>
    <row r="1510" spans="2:7">
      <c r="B1510" s="375">
        <v>43696</v>
      </c>
      <c r="C1510" s="352">
        <v>1820.9</v>
      </c>
      <c r="D1510" s="355">
        <f t="shared" si="50"/>
        <v>-4.2380991441773987E-3</v>
      </c>
      <c r="E1510" s="355">
        <v>-1.7943743937924292E-2</v>
      </c>
      <c r="G1510" s="355">
        <f t="shared" ca="1" si="49"/>
        <v>2.169516233492667E-2</v>
      </c>
    </row>
    <row r="1511" spans="2:7">
      <c r="B1511" s="375">
        <v>43693</v>
      </c>
      <c r="C1511" s="352">
        <v>1828.65</v>
      </c>
      <c r="D1511" s="355">
        <f t="shared" si="50"/>
        <v>-5.6550936624887105E-3</v>
      </c>
      <c r="E1511" s="355">
        <v>-1.7908309455587395E-2</v>
      </c>
      <c r="G1511" s="355">
        <f t="shared" ca="1" si="49"/>
        <v>-6.9588637140812993E-3</v>
      </c>
    </row>
    <row r="1512" spans="2:7">
      <c r="B1512" s="375">
        <v>43691</v>
      </c>
      <c r="C1512" s="352">
        <v>1839.05</v>
      </c>
      <c r="D1512" s="355">
        <f t="shared" si="50"/>
        <v>7.8366899575284029E-3</v>
      </c>
      <c r="E1512" s="355">
        <v>-1.7888274084742011E-2</v>
      </c>
      <c r="G1512" s="355">
        <f t="shared" ca="1" si="49"/>
        <v>1.8700621165560951E-2</v>
      </c>
    </row>
    <row r="1513" spans="2:7">
      <c r="B1513" s="375">
        <v>43690</v>
      </c>
      <c r="C1513" s="352">
        <v>1824.75</v>
      </c>
      <c r="D1513" s="355">
        <f t="shared" si="50"/>
        <v>-9.0151247725852833E-3</v>
      </c>
      <c r="E1513" s="355">
        <v>-1.7885323513940062E-2</v>
      </c>
      <c r="G1513" s="355">
        <f t="shared" ca="1" si="49"/>
        <v>-3.2953524325966752E-2</v>
      </c>
    </row>
    <row r="1514" spans="2:7">
      <c r="B1514" s="375">
        <v>43686</v>
      </c>
      <c r="C1514" s="352">
        <v>1841.35</v>
      </c>
      <c r="D1514" s="355">
        <f t="shared" si="50"/>
        <v>2.1213465697964617E-2</v>
      </c>
      <c r="E1514" s="355">
        <v>-1.7883442036608486E-2</v>
      </c>
      <c r="G1514" s="355">
        <f t="shared" ca="1" si="49"/>
        <v>1.5931261190482972E-2</v>
      </c>
    </row>
    <row r="1515" spans="2:7">
      <c r="B1515" s="375">
        <v>43685</v>
      </c>
      <c r="C1515" s="352">
        <v>1803.1</v>
      </c>
      <c r="D1515" s="355">
        <f t="shared" si="50"/>
        <v>1.4544943029961968E-2</v>
      </c>
      <c r="E1515" s="355">
        <v>-1.7883105553940157E-2</v>
      </c>
      <c r="G1515" s="355">
        <f t="shared" ca="1" si="49"/>
        <v>6.7488584577704734E-3</v>
      </c>
    </row>
    <row r="1516" spans="2:7">
      <c r="B1516" s="375">
        <v>43684</v>
      </c>
      <c r="C1516" s="352">
        <v>1777.25</v>
      </c>
      <c r="D1516" s="355">
        <f t="shared" si="50"/>
        <v>1.9006937675592049E-2</v>
      </c>
      <c r="E1516" s="355">
        <v>-1.7831043554516209E-2</v>
      </c>
      <c r="G1516" s="355">
        <f t="shared" ca="1" si="49"/>
        <v>-6.6239315394969606E-3</v>
      </c>
    </row>
    <row r="1517" spans="2:7">
      <c r="B1517" s="375">
        <v>43683</v>
      </c>
      <c r="C1517" s="352">
        <v>1744.1</v>
      </c>
      <c r="D1517" s="355">
        <f t="shared" si="50"/>
        <v>1.6655180335400088E-3</v>
      </c>
      <c r="E1517" s="355">
        <v>-1.7808978662191374E-2</v>
      </c>
      <c r="G1517" s="355">
        <f t="shared" ca="1" si="49"/>
        <v>1.9869522091872534E-2</v>
      </c>
    </row>
    <row r="1518" spans="2:7">
      <c r="B1518" s="375">
        <v>43682</v>
      </c>
      <c r="C1518" s="352">
        <v>1741.2</v>
      </c>
      <c r="D1518" s="355">
        <f t="shared" si="50"/>
        <v>2.158335491668825E-3</v>
      </c>
      <c r="E1518" s="355">
        <v>-1.7807572100607651E-2</v>
      </c>
      <c r="G1518" s="355">
        <f t="shared" ca="1" si="49"/>
        <v>-1.8530231871812245E-2</v>
      </c>
    </row>
    <row r="1519" spans="2:7">
      <c r="B1519" s="375">
        <v>43679</v>
      </c>
      <c r="C1519" s="352">
        <v>1737.45</v>
      </c>
      <c r="D1519" s="355">
        <f t="shared" si="50"/>
        <v>3.5522439785133086E-3</v>
      </c>
      <c r="E1519" s="355">
        <v>-1.7792155276991531E-2</v>
      </c>
      <c r="G1519" s="355">
        <f t="shared" ca="1" si="49"/>
        <v>-3.9084161126245631E-2</v>
      </c>
    </row>
    <row r="1520" spans="2:7">
      <c r="B1520" s="375">
        <v>43678</v>
      </c>
      <c r="C1520" s="352">
        <v>1731.3</v>
      </c>
      <c r="D1520" s="355">
        <f t="shared" si="50"/>
        <v>2.6930761879940136E-3</v>
      </c>
      <c r="E1520" s="355">
        <v>-1.7763845350052276E-2</v>
      </c>
      <c r="G1520" s="355">
        <f t="shared" ca="1" si="49"/>
        <v>-2.6172079987546188E-3</v>
      </c>
    </row>
    <row r="1521" spans="2:7">
      <c r="B1521" s="375">
        <v>43677</v>
      </c>
      <c r="C1521" s="352">
        <v>1726.65</v>
      </c>
      <c r="D1521" s="355">
        <f t="shared" si="50"/>
        <v>3.9246467817896386E-3</v>
      </c>
      <c r="E1521" s="355">
        <v>-1.772062174067136E-2</v>
      </c>
      <c r="G1521" s="355">
        <f t="shared" ca="1" si="49"/>
        <v>-3.7486093510606097E-2</v>
      </c>
    </row>
    <row r="1522" spans="2:7">
      <c r="B1522" s="375">
        <v>43676</v>
      </c>
      <c r="C1522" s="352">
        <v>1719.9</v>
      </c>
      <c r="D1522" s="355">
        <f t="shared" si="50"/>
        <v>3.8522150236386717E-3</v>
      </c>
      <c r="E1522" s="355">
        <v>-1.7682226709427033E-2</v>
      </c>
      <c r="G1522" s="355">
        <f t="shared" ca="1" si="49"/>
        <v>7.1781275728858016E-3</v>
      </c>
    </row>
    <row r="1523" spans="2:7">
      <c r="B1523" s="375">
        <v>43675</v>
      </c>
      <c r="C1523" s="352">
        <v>1713.3</v>
      </c>
      <c r="D1523" s="355">
        <f t="shared" si="50"/>
        <v>-1.0025135064860103E-2</v>
      </c>
      <c r="E1523" s="355">
        <v>-1.7669296515450409E-2</v>
      </c>
      <c r="G1523" s="355">
        <f t="shared" ca="1" si="49"/>
        <v>8.9366108152947807E-3</v>
      </c>
    </row>
    <row r="1524" spans="2:7">
      <c r="B1524" s="375">
        <v>43672</v>
      </c>
      <c r="C1524" s="352">
        <v>1730.65</v>
      </c>
      <c r="D1524" s="355">
        <f t="shared" si="50"/>
        <v>-3.454927590475916E-3</v>
      </c>
      <c r="E1524" s="355">
        <v>-1.7632241813602179E-2</v>
      </c>
      <c r="G1524" s="355">
        <f t="shared" ca="1" si="49"/>
        <v>6.4180118152090031E-3</v>
      </c>
    </row>
    <row r="1525" spans="2:7">
      <c r="B1525" s="375">
        <v>43671</v>
      </c>
      <c r="C1525" s="352">
        <v>1736.65</v>
      </c>
      <c r="D1525" s="355">
        <f t="shared" si="50"/>
        <v>4.62788881497122E-3</v>
      </c>
      <c r="E1525" s="355">
        <v>-1.7617449664429602E-2</v>
      </c>
      <c r="G1525" s="355">
        <f t="shared" ca="1" si="49"/>
        <v>-1.9761398827901937E-2</v>
      </c>
    </row>
    <row r="1526" spans="2:7">
      <c r="B1526" s="375">
        <v>43670</v>
      </c>
      <c r="C1526" s="352">
        <v>1728.65</v>
      </c>
      <c r="D1526" s="355">
        <f t="shared" si="50"/>
        <v>2.0846251513272615E-2</v>
      </c>
      <c r="E1526" s="355">
        <v>-1.760943002946876E-2</v>
      </c>
      <c r="G1526" s="355">
        <f t="shared" ca="1" si="49"/>
        <v>-1.0074333777224165E-2</v>
      </c>
    </row>
    <row r="1527" spans="2:7">
      <c r="B1527" s="375">
        <v>43669</v>
      </c>
      <c r="C1527" s="352">
        <v>1693.35</v>
      </c>
      <c r="D1527" s="355">
        <f t="shared" si="50"/>
        <v>7.5266258106740421E-3</v>
      </c>
      <c r="E1527" s="355">
        <v>-1.7569383163601963E-2</v>
      </c>
      <c r="G1527" s="355">
        <f t="shared" ca="1" si="49"/>
        <v>-7.0552898287640524E-3</v>
      </c>
    </row>
    <row r="1528" spans="2:7">
      <c r="B1528" s="375">
        <v>43668</v>
      </c>
      <c r="C1528" s="352">
        <v>1680.7</v>
      </c>
      <c r="D1528" s="355">
        <f t="shared" si="50"/>
        <v>-2.3076028830504559E-2</v>
      </c>
      <c r="E1528" s="355">
        <v>-1.7566932832315682E-2</v>
      </c>
      <c r="G1528" s="355">
        <f t="shared" ca="1" si="49"/>
        <v>-5.7624955399490536E-3</v>
      </c>
    </row>
    <row r="1529" spans="2:7">
      <c r="B1529" s="375">
        <v>43665</v>
      </c>
      <c r="C1529" s="352">
        <v>1720.4</v>
      </c>
      <c r="D1529" s="355">
        <f t="shared" si="50"/>
        <v>-1.0781128712301986E-2</v>
      </c>
      <c r="E1529" s="355">
        <v>-1.7554665845395716E-2</v>
      </c>
      <c r="G1529" s="355">
        <f t="shared" ca="1" si="49"/>
        <v>2.4393967352302195E-3</v>
      </c>
    </row>
    <row r="1530" spans="2:7">
      <c r="B1530" s="375">
        <v>43664</v>
      </c>
      <c r="C1530" s="352">
        <v>1739.15</v>
      </c>
      <c r="D1530" s="355">
        <f t="shared" si="50"/>
        <v>-1.2239450218663005E-2</v>
      </c>
      <c r="E1530" s="355">
        <v>-1.755001755001755E-2</v>
      </c>
      <c r="G1530" s="355">
        <f t="shared" ca="1" si="49"/>
        <v>8.6261662524155132E-4</v>
      </c>
    </row>
    <row r="1531" spans="2:7">
      <c r="B1531" s="375">
        <v>43663</v>
      </c>
      <c r="C1531" s="352">
        <v>1760.7</v>
      </c>
      <c r="D1531" s="355">
        <f t="shared" si="50"/>
        <v>1.1141101475908856E-2</v>
      </c>
      <c r="E1531" s="355">
        <v>-1.7539673070039428E-2</v>
      </c>
      <c r="G1531" s="355">
        <f t="shared" ca="1" si="49"/>
        <v>-7.8918620732511772E-3</v>
      </c>
    </row>
    <row r="1532" spans="2:7">
      <c r="B1532" s="375">
        <v>43662</v>
      </c>
      <c r="C1532" s="352">
        <v>1741.3</v>
      </c>
      <c r="D1532" s="355">
        <f t="shared" si="50"/>
        <v>1.418212528029349E-2</v>
      </c>
      <c r="E1532" s="355">
        <v>-1.7538396455892551E-2</v>
      </c>
      <c r="G1532" s="355">
        <f t="shared" ca="1" si="49"/>
        <v>-2.9909037061699704E-2</v>
      </c>
    </row>
    <row r="1533" spans="2:7">
      <c r="B1533" s="375">
        <v>43661</v>
      </c>
      <c r="C1533" s="352">
        <v>1716.95</v>
      </c>
      <c r="D1533" s="355">
        <f t="shared" si="50"/>
        <v>2.1888862946532802E-3</v>
      </c>
      <c r="E1533" s="355">
        <v>-1.752677702044788E-2</v>
      </c>
      <c r="G1533" s="355">
        <f t="shared" ca="1" si="49"/>
        <v>-3.0090405007326702E-2</v>
      </c>
    </row>
    <row r="1534" spans="2:7">
      <c r="B1534" s="375">
        <v>43658</v>
      </c>
      <c r="C1534" s="352">
        <v>1713.2</v>
      </c>
      <c r="D1534" s="355">
        <f t="shared" si="50"/>
        <v>-1.0225894043561178E-2</v>
      </c>
      <c r="E1534" s="355">
        <v>-1.7525276841598394E-2</v>
      </c>
      <c r="G1534" s="355">
        <f t="shared" ca="1" si="49"/>
        <v>1.2684175752324271E-2</v>
      </c>
    </row>
    <row r="1535" spans="2:7">
      <c r="B1535" s="375">
        <v>43657</v>
      </c>
      <c r="C1535" s="352">
        <v>1730.9</v>
      </c>
      <c r="D1535" s="355">
        <f t="shared" si="50"/>
        <v>7.1569882462470518E-3</v>
      </c>
      <c r="E1535" s="355">
        <v>-1.7523134475290424E-2</v>
      </c>
      <c r="G1535" s="355">
        <f t="shared" ca="1" si="49"/>
        <v>3.3292499564407427E-2</v>
      </c>
    </row>
    <row r="1536" spans="2:7">
      <c r="B1536" s="375">
        <v>43656</v>
      </c>
      <c r="C1536" s="352">
        <v>1718.6</v>
      </c>
      <c r="D1536" s="355">
        <f t="shared" si="50"/>
        <v>-1.2440741272805684E-2</v>
      </c>
      <c r="E1536" s="355">
        <v>-1.7495183044315962E-2</v>
      </c>
      <c r="G1536" s="355">
        <f t="shared" ca="1" si="49"/>
        <v>-1.3181336512507334E-2</v>
      </c>
    </row>
    <row r="1537" spans="2:7">
      <c r="B1537" s="375">
        <v>43655</v>
      </c>
      <c r="C1537" s="352">
        <v>1740.25</v>
      </c>
      <c r="D1537" s="355">
        <f t="shared" si="50"/>
        <v>-7.5846140686036644E-3</v>
      </c>
      <c r="E1537" s="355">
        <v>-1.7458777885547984E-2</v>
      </c>
      <c r="G1537" s="355">
        <f t="shared" ca="1" si="49"/>
        <v>2.960288895112571E-2</v>
      </c>
    </row>
    <row r="1538" spans="2:7">
      <c r="B1538" s="375">
        <v>43654</v>
      </c>
      <c r="C1538" s="352">
        <v>1753.55</v>
      </c>
      <c r="D1538" s="355">
        <f t="shared" si="50"/>
        <v>-2.1128726135983104E-2</v>
      </c>
      <c r="E1538" s="355">
        <v>-1.7439014096395793E-2</v>
      </c>
      <c r="G1538" s="355">
        <f t="shared" ca="1" si="49"/>
        <v>-6.2413399671740147E-3</v>
      </c>
    </row>
    <row r="1539" spans="2:7">
      <c r="B1539" s="375">
        <v>43651</v>
      </c>
      <c r="C1539" s="352">
        <v>1791.4</v>
      </c>
      <c r="D1539" s="355">
        <f t="shared" si="50"/>
        <v>-1.2265834076716203E-3</v>
      </c>
      <c r="E1539" s="355">
        <v>-1.7430770242715291E-2</v>
      </c>
      <c r="G1539" s="355">
        <f t="shared" ca="1" si="49"/>
        <v>-1.1218470942212237E-2</v>
      </c>
    </row>
    <row r="1540" spans="2:7">
      <c r="B1540" s="375">
        <v>43650</v>
      </c>
      <c r="C1540" s="352">
        <v>1793.6</v>
      </c>
      <c r="D1540" s="355">
        <f t="shared" si="50"/>
        <v>4.9868325208717789E-3</v>
      </c>
      <c r="E1540" s="355">
        <v>-1.7411746398719504E-2</v>
      </c>
      <c r="G1540" s="355">
        <f t="shared" ca="1" si="49"/>
        <v>-2.2732875837299705E-2</v>
      </c>
    </row>
    <row r="1541" spans="2:7">
      <c r="B1541" s="375">
        <v>43649</v>
      </c>
      <c r="C1541" s="352">
        <v>1784.7</v>
      </c>
      <c r="D1541" s="355">
        <f t="shared" si="50"/>
        <v>-2.5150905432595573E-3</v>
      </c>
      <c r="E1541" s="355">
        <v>-1.7391304347826059E-2</v>
      </c>
      <c r="G1541" s="355">
        <f t="shared" ca="1" si="49"/>
        <v>-3.4145015907522752E-2</v>
      </c>
    </row>
    <row r="1542" spans="2:7">
      <c r="B1542" s="375">
        <v>43648</v>
      </c>
      <c r="C1542" s="352">
        <v>1789.2</v>
      </c>
      <c r="D1542" s="355">
        <f t="shared" si="50"/>
        <v>5.0556117290192111E-3</v>
      </c>
      <c r="E1542" s="355">
        <v>-1.7380438486879486E-2</v>
      </c>
      <c r="G1542" s="355">
        <f t="shared" ca="1" si="49"/>
        <v>6.2379711932331735E-3</v>
      </c>
    </row>
    <row r="1543" spans="2:7">
      <c r="B1543" s="375">
        <v>43647</v>
      </c>
      <c r="C1543" s="352">
        <v>1780.2</v>
      </c>
      <c r="D1543" s="355">
        <f t="shared" si="50"/>
        <v>-4.1396285522487496E-3</v>
      </c>
      <c r="E1543" s="355">
        <v>-1.7372881355932207E-2</v>
      </c>
      <c r="G1543" s="355">
        <f t="shared" ref="G1543:G1606" ca="1" si="51">_xlfn.NORM.INV(RAND(),$M$13,$M$14)</f>
        <v>-1.0525359171452184E-2</v>
      </c>
    </row>
    <row r="1544" spans="2:7">
      <c r="B1544" s="375">
        <v>43644</v>
      </c>
      <c r="C1544" s="352">
        <v>1787.6</v>
      </c>
      <c r="D1544" s="355">
        <f t="shared" ref="D1544:D1607" si="52">(C1544-C1545)/C1545</f>
        <v>7.4391343552749198E-3</v>
      </c>
      <c r="E1544" s="355">
        <v>-1.7361856017653082E-2</v>
      </c>
      <c r="G1544" s="355">
        <f t="shared" ca="1" si="51"/>
        <v>-1.3846213947069183E-2</v>
      </c>
    </row>
    <row r="1545" spans="2:7">
      <c r="B1545" s="375">
        <v>43643</v>
      </c>
      <c r="C1545" s="352">
        <v>1774.4</v>
      </c>
      <c r="D1545" s="355">
        <f t="shared" si="52"/>
        <v>7.6093128904032321E-3</v>
      </c>
      <c r="E1545" s="355">
        <v>-1.7356954752214486E-2</v>
      </c>
      <c r="G1545" s="355">
        <f t="shared" ca="1" si="51"/>
        <v>-1.6303170884478916E-2</v>
      </c>
    </row>
    <row r="1546" spans="2:7">
      <c r="B1546" s="375">
        <v>43642</v>
      </c>
      <c r="C1546" s="352">
        <v>1761</v>
      </c>
      <c r="D1546" s="355">
        <f t="shared" si="52"/>
        <v>2.5904523328303991E-3</v>
      </c>
      <c r="E1546" s="355">
        <v>-1.7355371900826401E-2</v>
      </c>
      <c r="G1546" s="355">
        <f t="shared" ca="1" si="51"/>
        <v>5.5241744632781361E-4</v>
      </c>
    </row>
    <row r="1547" spans="2:7">
      <c r="B1547" s="375">
        <v>43641</v>
      </c>
      <c r="C1547" s="352">
        <v>1756.45</v>
      </c>
      <c r="D1547" s="355">
        <f t="shared" si="52"/>
        <v>-4.5339907619938221E-3</v>
      </c>
      <c r="E1547" s="355">
        <v>-1.7316017316017358E-2</v>
      </c>
      <c r="G1547" s="355">
        <f t="shared" ca="1" si="51"/>
        <v>-3.503453103752216E-2</v>
      </c>
    </row>
    <row r="1548" spans="2:7">
      <c r="B1548" s="375">
        <v>43640</v>
      </c>
      <c r="C1548" s="352">
        <v>1764.45</v>
      </c>
      <c r="D1548" s="355">
        <f t="shared" si="52"/>
        <v>-1.2452947669317892E-3</v>
      </c>
      <c r="E1548" s="355">
        <v>-1.7303370786516923E-2</v>
      </c>
      <c r="G1548" s="355">
        <f t="shared" ca="1" si="51"/>
        <v>-1.0939809398045019E-2</v>
      </c>
    </row>
    <row r="1549" spans="2:7">
      <c r="B1549" s="375">
        <v>43637</v>
      </c>
      <c r="C1549" s="352">
        <v>1766.65</v>
      </c>
      <c r="D1549" s="355">
        <f t="shared" si="52"/>
        <v>-2.1273648929392461E-2</v>
      </c>
      <c r="E1549" s="355">
        <v>-1.7295597484276778E-2</v>
      </c>
      <c r="G1549" s="355">
        <f t="shared" ca="1" si="51"/>
        <v>-3.6618884694828409E-3</v>
      </c>
    </row>
    <row r="1550" spans="2:7">
      <c r="B1550" s="375">
        <v>43636</v>
      </c>
      <c r="C1550" s="352">
        <v>1805.05</v>
      </c>
      <c r="D1550" s="355">
        <f t="shared" si="52"/>
        <v>-3.6705856377988026E-3</v>
      </c>
      <c r="E1550" s="355">
        <v>-1.728329182971651E-2</v>
      </c>
      <c r="G1550" s="355">
        <f t="shared" ca="1" si="51"/>
        <v>1.2633629404887152E-3</v>
      </c>
    </row>
    <row r="1551" spans="2:7">
      <c r="B1551" s="375">
        <v>43635</v>
      </c>
      <c r="C1551" s="352">
        <v>1811.7</v>
      </c>
      <c r="D1551" s="355">
        <f t="shared" si="52"/>
        <v>1.1604774535809773E-3</v>
      </c>
      <c r="E1551" s="355">
        <v>-1.7280630516688215E-2</v>
      </c>
      <c r="G1551" s="355">
        <f t="shared" ca="1" si="51"/>
        <v>-2.6991298985576295E-2</v>
      </c>
    </row>
    <row r="1552" spans="2:7">
      <c r="B1552" s="375">
        <v>43634</v>
      </c>
      <c r="C1552" s="352">
        <v>1809.6</v>
      </c>
      <c r="D1552" s="355">
        <f t="shared" si="52"/>
        <v>-4.6478369681802181E-3</v>
      </c>
      <c r="E1552" s="355">
        <v>-1.72557419969059E-2</v>
      </c>
      <c r="G1552" s="355">
        <f t="shared" ca="1" si="51"/>
        <v>2.2132529141309008E-2</v>
      </c>
    </row>
    <row r="1553" spans="2:7">
      <c r="B1553" s="375">
        <v>43633</v>
      </c>
      <c r="C1553" s="352">
        <v>1818.05</v>
      </c>
      <c r="D1553" s="355">
        <f t="shared" si="52"/>
        <v>-2.6879508488988129E-3</v>
      </c>
      <c r="E1553" s="355">
        <v>-1.7247507508574952E-2</v>
      </c>
      <c r="G1553" s="355">
        <f t="shared" ca="1" si="51"/>
        <v>1.8230753516119743E-3</v>
      </c>
    </row>
    <row r="1554" spans="2:7">
      <c r="B1554" s="375">
        <v>43630</v>
      </c>
      <c r="C1554" s="352">
        <v>1822.95</v>
      </c>
      <c r="D1554" s="355">
        <f t="shared" si="52"/>
        <v>-1.2218910864264403E-2</v>
      </c>
      <c r="E1554" s="355">
        <v>-1.723562771044158E-2</v>
      </c>
      <c r="G1554" s="355">
        <f t="shared" ca="1" si="51"/>
        <v>3.1728814831011205E-3</v>
      </c>
    </row>
    <row r="1555" spans="2:7">
      <c r="B1555" s="375">
        <v>43629</v>
      </c>
      <c r="C1555" s="352">
        <v>1845.5</v>
      </c>
      <c r="D1555" s="355">
        <f t="shared" si="52"/>
        <v>-8.6622272751876402E-4</v>
      </c>
      <c r="E1555" s="355">
        <v>-1.720994630897716E-2</v>
      </c>
      <c r="G1555" s="355">
        <f t="shared" ca="1" si="51"/>
        <v>1.9116499812461087E-2</v>
      </c>
    </row>
    <row r="1556" spans="2:7">
      <c r="B1556" s="375">
        <v>43628</v>
      </c>
      <c r="C1556" s="352">
        <v>1847.1</v>
      </c>
      <c r="D1556" s="355">
        <f t="shared" si="52"/>
        <v>3.9678225894118676E-3</v>
      </c>
      <c r="E1556" s="355">
        <v>-1.7203107658157572E-2</v>
      </c>
      <c r="G1556" s="355">
        <f t="shared" ca="1" si="51"/>
        <v>-5.5321800196732303E-3</v>
      </c>
    </row>
    <row r="1557" spans="2:7">
      <c r="B1557" s="375">
        <v>43627</v>
      </c>
      <c r="C1557" s="352">
        <v>1839.8</v>
      </c>
      <c r="D1557" s="355">
        <f t="shared" si="52"/>
        <v>-6.8556005398110907E-3</v>
      </c>
      <c r="E1557" s="355">
        <v>-1.717305151915452E-2</v>
      </c>
      <c r="G1557" s="355">
        <f t="shared" ca="1" si="51"/>
        <v>-2.3050812045923064E-2</v>
      </c>
    </row>
    <row r="1558" spans="2:7">
      <c r="B1558" s="375">
        <v>43626</v>
      </c>
      <c r="C1558" s="352">
        <v>1852.5</v>
      </c>
      <c r="D1558" s="355">
        <f t="shared" si="52"/>
        <v>1.1880376894715281E-2</v>
      </c>
      <c r="E1558" s="355">
        <v>-1.7157080629389171E-2</v>
      </c>
      <c r="G1558" s="355">
        <f t="shared" ca="1" si="51"/>
        <v>-1.6876569314190691E-3</v>
      </c>
    </row>
    <row r="1559" spans="2:7">
      <c r="B1559" s="375">
        <v>43623</v>
      </c>
      <c r="C1559" s="352">
        <v>1830.75</v>
      </c>
      <c r="D1559" s="355">
        <f t="shared" si="52"/>
        <v>-3.8090055774724525E-3</v>
      </c>
      <c r="E1559" s="355">
        <v>-1.7149811905288782E-2</v>
      </c>
      <c r="G1559" s="355">
        <f t="shared" ca="1" si="51"/>
        <v>-1.6775881009420748E-2</v>
      </c>
    </row>
    <row r="1560" spans="2:7">
      <c r="B1560" s="375">
        <v>43622</v>
      </c>
      <c r="C1560" s="352">
        <v>1837.75</v>
      </c>
      <c r="D1560" s="355">
        <f t="shared" si="52"/>
        <v>1.2199823749724659E-2</v>
      </c>
      <c r="E1560" s="355">
        <v>-1.7137764029701089E-2</v>
      </c>
      <c r="G1560" s="355">
        <f t="shared" ca="1" si="51"/>
        <v>-3.8485316210118232E-3</v>
      </c>
    </row>
    <row r="1561" spans="2:7">
      <c r="B1561" s="375">
        <v>43620</v>
      </c>
      <c r="C1561" s="352">
        <v>1815.6</v>
      </c>
      <c r="D1561" s="355">
        <f t="shared" si="52"/>
        <v>-1.3099961950318061E-2</v>
      </c>
      <c r="E1561" s="355">
        <v>-1.7115689381933485E-2</v>
      </c>
      <c r="G1561" s="355">
        <f t="shared" ca="1" si="51"/>
        <v>2.7287424753579771E-3</v>
      </c>
    </row>
    <row r="1562" spans="2:7">
      <c r="B1562" s="375">
        <v>43619</v>
      </c>
      <c r="C1562" s="352">
        <v>1839.7</v>
      </c>
      <c r="D1562" s="355">
        <f t="shared" si="52"/>
        <v>2.862734134749793E-2</v>
      </c>
      <c r="E1562" s="355">
        <v>-1.7044860399456192E-2</v>
      </c>
      <c r="G1562" s="355">
        <f t="shared" ca="1" si="51"/>
        <v>-9.5670180491389759E-3</v>
      </c>
    </row>
    <row r="1563" spans="2:7">
      <c r="B1563" s="375">
        <v>43616</v>
      </c>
      <c r="C1563" s="352">
        <v>1788.5</v>
      </c>
      <c r="D1563" s="355">
        <f t="shared" si="52"/>
        <v>2.3819532016253328E-3</v>
      </c>
      <c r="E1563" s="355">
        <v>-1.7017793287665332E-2</v>
      </c>
      <c r="G1563" s="355">
        <f t="shared" ca="1" si="51"/>
        <v>4.938709038482105E-3</v>
      </c>
    </row>
    <row r="1564" spans="2:7">
      <c r="B1564" s="375">
        <v>43615</v>
      </c>
      <c r="C1564" s="352">
        <v>1784.25</v>
      </c>
      <c r="D1564" s="355">
        <f t="shared" si="52"/>
        <v>1.9092006626049869E-3</v>
      </c>
      <c r="E1564" s="355">
        <v>-1.7017590788082522E-2</v>
      </c>
      <c r="G1564" s="355">
        <f t="shared" ca="1" si="51"/>
        <v>-1.1273037506541028E-4</v>
      </c>
    </row>
    <row r="1565" spans="2:7">
      <c r="B1565" s="375">
        <v>43614</v>
      </c>
      <c r="C1565" s="352">
        <v>1780.85</v>
      </c>
      <c r="D1565" s="355">
        <f t="shared" si="52"/>
        <v>2.2229725927175518E-3</v>
      </c>
      <c r="E1565" s="355">
        <v>-1.7015405840423131E-2</v>
      </c>
      <c r="G1565" s="355">
        <f t="shared" ca="1" si="51"/>
        <v>-2.3572593283508582E-3</v>
      </c>
    </row>
    <row r="1566" spans="2:7">
      <c r="B1566" s="375">
        <v>43613</v>
      </c>
      <c r="C1566" s="352">
        <v>1776.9</v>
      </c>
      <c r="D1566" s="355">
        <f t="shared" si="52"/>
        <v>2.7935325488868453E-3</v>
      </c>
      <c r="E1566" s="355">
        <v>-1.7009493670886121E-2</v>
      </c>
      <c r="G1566" s="355">
        <f t="shared" ca="1" si="51"/>
        <v>2.3263085858097289E-3</v>
      </c>
    </row>
    <row r="1567" spans="2:7">
      <c r="B1567" s="375">
        <v>43612</v>
      </c>
      <c r="C1567" s="352">
        <v>1771.95</v>
      </c>
      <c r="D1567" s="355">
        <f t="shared" si="52"/>
        <v>1.277434842249665E-2</v>
      </c>
      <c r="E1567" s="355">
        <v>-1.7000465766185358E-2</v>
      </c>
      <c r="G1567" s="355">
        <f t="shared" ca="1" si="51"/>
        <v>1.2846024774317531E-2</v>
      </c>
    </row>
    <row r="1568" spans="2:7">
      <c r="B1568" s="375">
        <v>43609</v>
      </c>
      <c r="C1568" s="352">
        <v>1749.6</v>
      </c>
      <c r="D1568" s="355">
        <f t="shared" si="52"/>
        <v>-2.423240299911623E-3</v>
      </c>
      <c r="E1568" s="355">
        <v>-1.6993360733480806E-2</v>
      </c>
      <c r="G1568" s="355">
        <f t="shared" ca="1" si="51"/>
        <v>4.2289695741462132E-3</v>
      </c>
    </row>
    <row r="1569" spans="2:7">
      <c r="B1569" s="375">
        <v>43608</v>
      </c>
      <c r="C1569" s="352">
        <v>1753.85</v>
      </c>
      <c r="D1569" s="355">
        <f t="shared" si="52"/>
        <v>-8.1716903240400644E-3</v>
      </c>
      <c r="E1569" s="355">
        <v>-1.6991444866920231E-2</v>
      </c>
      <c r="G1569" s="355">
        <f t="shared" ca="1" si="51"/>
        <v>1.1101554909393505E-2</v>
      </c>
    </row>
    <row r="1570" spans="2:7">
      <c r="B1570" s="375">
        <v>43607</v>
      </c>
      <c r="C1570" s="352">
        <v>1768.3</v>
      </c>
      <c r="D1570" s="355">
        <f t="shared" si="52"/>
        <v>-9.4944685618261002E-3</v>
      </c>
      <c r="E1570" s="355">
        <v>-1.6990407673860862E-2</v>
      </c>
      <c r="G1570" s="355">
        <f t="shared" ca="1" si="51"/>
        <v>8.7742952805623577E-4</v>
      </c>
    </row>
    <row r="1571" spans="2:7">
      <c r="B1571" s="375">
        <v>43606</v>
      </c>
      <c r="C1571" s="352">
        <v>1785.25</v>
      </c>
      <c r="D1571" s="355">
        <f t="shared" si="52"/>
        <v>7.1932299012693931E-3</v>
      </c>
      <c r="E1571" s="355">
        <v>-1.6987740805604182E-2</v>
      </c>
      <c r="G1571" s="355">
        <f t="shared" ca="1" si="51"/>
        <v>-3.2272978382377276E-3</v>
      </c>
    </row>
    <row r="1572" spans="2:7">
      <c r="B1572" s="375">
        <v>43605</v>
      </c>
      <c r="C1572" s="352">
        <v>1772.5</v>
      </c>
      <c r="D1572" s="355">
        <f t="shared" si="52"/>
        <v>2.05550437586366E-2</v>
      </c>
      <c r="E1572" s="355">
        <v>-1.6986168405726719E-2</v>
      </c>
      <c r="G1572" s="355">
        <f t="shared" ca="1" si="51"/>
        <v>-7.9270650212166661E-3</v>
      </c>
    </row>
    <row r="1573" spans="2:7">
      <c r="B1573" s="375">
        <v>43602</v>
      </c>
      <c r="C1573" s="352">
        <v>1736.8</v>
      </c>
      <c r="D1573" s="355">
        <f t="shared" si="52"/>
        <v>2.8788058286932774E-2</v>
      </c>
      <c r="E1573" s="355">
        <v>-1.6973938476001461E-2</v>
      </c>
      <c r="G1573" s="355">
        <f t="shared" ca="1" si="51"/>
        <v>3.0729824392228067E-3</v>
      </c>
    </row>
    <row r="1574" spans="2:7">
      <c r="B1574" s="375">
        <v>43601</v>
      </c>
      <c r="C1574" s="352">
        <v>1688.2</v>
      </c>
      <c r="D1574" s="355">
        <f t="shared" si="52"/>
        <v>1.0263008288202083E-2</v>
      </c>
      <c r="E1574" s="355">
        <v>-1.6968802698144929E-2</v>
      </c>
      <c r="G1574" s="355">
        <f t="shared" ca="1" si="51"/>
        <v>1.0064127743377588E-2</v>
      </c>
    </row>
    <row r="1575" spans="2:7">
      <c r="B1575" s="375">
        <v>43600</v>
      </c>
      <c r="C1575" s="352">
        <v>1671.05</v>
      </c>
      <c r="D1575" s="355">
        <f t="shared" si="52"/>
        <v>-1.6161318810715364E-2</v>
      </c>
      <c r="E1575" s="355">
        <v>-1.696684938658316E-2</v>
      </c>
      <c r="G1575" s="355">
        <f t="shared" ca="1" si="51"/>
        <v>-1.3874206959330483E-2</v>
      </c>
    </row>
    <row r="1576" spans="2:7">
      <c r="B1576" s="375">
        <v>43599</v>
      </c>
      <c r="C1576" s="352">
        <v>1698.5</v>
      </c>
      <c r="D1576" s="355">
        <f t="shared" si="52"/>
        <v>-2.0564042303172739E-3</v>
      </c>
      <c r="E1576" s="355">
        <v>-1.6960886119764547E-2</v>
      </c>
      <c r="G1576" s="355">
        <f t="shared" ca="1" si="51"/>
        <v>-4.263774026713827E-5</v>
      </c>
    </row>
    <row r="1577" spans="2:7">
      <c r="B1577" s="375">
        <v>43598</v>
      </c>
      <c r="C1577" s="352">
        <v>1702</v>
      </c>
      <c r="D1577" s="355">
        <f t="shared" si="52"/>
        <v>8.6224777030430265E-3</v>
      </c>
      <c r="E1577" s="355">
        <v>-1.6945996275605283E-2</v>
      </c>
      <c r="G1577" s="355">
        <f t="shared" ca="1" si="51"/>
        <v>-1.3689511897177889E-2</v>
      </c>
    </row>
    <row r="1578" spans="2:7">
      <c r="B1578" s="375">
        <v>43595</v>
      </c>
      <c r="C1578" s="352">
        <v>1687.45</v>
      </c>
      <c r="D1578" s="355">
        <f t="shared" si="52"/>
        <v>-9.5671313279530185E-3</v>
      </c>
      <c r="E1578" s="355">
        <v>-1.6939890710382415E-2</v>
      </c>
      <c r="G1578" s="355">
        <f t="shared" ca="1" si="51"/>
        <v>8.9737026592443432E-3</v>
      </c>
    </row>
    <row r="1579" spans="2:7">
      <c r="B1579" s="375">
        <v>43594</v>
      </c>
      <c r="C1579" s="352">
        <v>1703.75</v>
      </c>
      <c r="D1579" s="355">
        <f t="shared" si="52"/>
        <v>8.9121809676081919E-3</v>
      </c>
      <c r="E1579" s="355">
        <v>-1.6923207755761619E-2</v>
      </c>
      <c r="G1579" s="355">
        <f t="shared" ca="1" si="51"/>
        <v>6.7764842326559485E-3</v>
      </c>
    </row>
    <row r="1580" spans="2:7">
      <c r="B1580" s="375">
        <v>43593</v>
      </c>
      <c r="C1580" s="352">
        <v>1688.7</v>
      </c>
      <c r="D1580" s="355">
        <f t="shared" si="52"/>
        <v>-5.1840942562591781E-3</v>
      </c>
      <c r="E1580" s="355">
        <v>-1.6894574807175541E-2</v>
      </c>
      <c r="G1580" s="355">
        <f t="shared" ca="1" si="51"/>
        <v>1.3689094935446195E-2</v>
      </c>
    </row>
    <row r="1581" spans="2:7">
      <c r="B1581" s="375">
        <v>43592</v>
      </c>
      <c r="C1581" s="352">
        <v>1697.5</v>
      </c>
      <c r="D1581" s="355">
        <f t="shared" si="52"/>
        <v>1.7137036371262453E-2</v>
      </c>
      <c r="E1581" s="355">
        <v>-1.6870722066904462E-2</v>
      </c>
      <c r="G1581" s="355">
        <f t="shared" ca="1" si="51"/>
        <v>-5.8801586113447785E-4</v>
      </c>
    </row>
    <row r="1582" spans="2:7">
      <c r="B1582" s="375">
        <v>43591</v>
      </c>
      <c r="C1582" s="352">
        <v>1668.9</v>
      </c>
      <c r="D1582" s="355">
        <f t="shared" si="52"/>
        <v>-1.4555224233119697E-2</v>
      </c>
      <c r="E1582" s="355">
        <v>-1.6835016835016835E-2</v>
      </c>
      <c r="G1582" s="355">
        <f t="shared" ca="1" si="51"/>
        <v>-1.3240603838707171E-3</v>
      </c>
    </row>
    <row r="1583" spans="2:7">
      <c r="B1583" s="375">
        <v>43588</v>
      </c>
      <c r="C1583" s="352">
        <v>1693.55</v>
      </c>
      <c r="D1583" s="355">
        <f t="shared" si="52"/>
        <v>-1.7405935423979578E-2</v>
      </c>
      <c r="E1583" s="355">
        <v>-1.6798924868808397E-2</v>
      </c>
      <c r="G1583" s="355">
        <f t="shared" ca="1" si="51"/>
        <v>2.9178713779246118E-2</v>
      </c>
    </row>
    <row r="1584" spans="2:7">
      <c r="B1584" s="375">
        <v>43587</v>
      </c>
      <c r="C1584" s="352">
        <v>1723.55</v>
      </c>
      <c r="D1584" s="355">
        <f t="shared" si="52"/>
        <v>-1.9428798998691522E-2</v>
      </c>
      <c r="E1584" s="355">
        <v>-1.6789087093389238E-2</v>
      </c>
      <c r="G1584" s="355">
        <f t="shared" ca="1" si="51"/>
        <v>-3.6856807481412922E-2</v>
      </c>
    </row>
    <row r="1585" spans="2:7">
      <c r="B1585" s="375">
        <v>43585</v>
      </c>
      <c r="C1585" s="352">
        <v>1757.7</v>
      </c>
      <c r="D1585" s="355">
        <f t="shared" si="52"/>
        <v>5.9232552150399959E-3</v>
      </c>
      <c r="E1585" s="355">
        <v>-1.6757640023641579E-2</v>
      </c>
      <c r="G1585" s="355">
        <f t="shared" ca="1" si="51"/>
        <v>-2.8516857465340315E-2</v>
      </c>
    </row>
    <row r="1586" spans="2:7">
      <c r="B1586" s="375">
        <v>43581</v>
      </c>
      <c r="C1586" s="352">
        <v>1747.35</v>
      </c>
      <c r="D1586" s="355">
        <f t="shared" si="52"/>
        <v>7.5827470879943851E-3</v>
      </c>
      <c r="E1586" s="355">
        <v>-1.6753321779318337E-2</v>
      </c>
      <c r="G1586" s="355">
        <f t="shared" ca="1" si="51"/>
        <v>-1.0173096138743579E-2</v>
      </c>
    </row>
    <row r="1587" spans="2:7">
      <c r="B1587" s="375">
        <v>43580</v>
      </c>
      <c r="C1587" s="352">
        <v>1734.2</v>
      </c>
      <c r="D1587" s="355">
        <f t="shared" si="52"/>
        <v>-1.0498687664041918E-2</v>
      </c>
      <c r="E1587" s="355">
        <v>-1.6732582902342523E-2</v>
      </c>
      <c r="G1587" s="355">
        <f t="shared" ca="1" si="51"/>
        <v>3.406292500314527E-2</v>
      </c>
    </row>
    <row r="1588" spans="2:7">
      <c r="B1588" s="375">
        <v>43579</v>
      </c>
      <c r="C1588" s="352">
        <v>1752.6</v>
      </c>
      <c r="D1588" s="355">
        <f t="shared" si="52"/>
        <v>4.8159614723081428E-3</v>
      </c>
      <c r="E1588" s="355">
        <v>-1.6712425097065199E-2</v>
      </c>
      <c r="G1588" s="355">
        <f t="shared" ca="1" si="51"/>
        <v>-1.0555345419464563E-2</v>
      </c>
    </row>
    <row r="1589" spans="2:7">
      <c r="B1589" s="375">
        <v>43578</v>
      </c>
      <c r="C1589" s="352">
        <v>1744.2</v>
      </c>
      <c r="D1589" s="355">
        <f t="shared" si="52"/>
        <v>2.500215535822132E-3</v>
      </c>
      <c r="E1589" s="355">
        <v>-1.6694431644986282E-2</v>
      </c>
      <c r="G1589" s="355">
        <f t="shared" ca="1" si="51"/>
        <v>8.5917983431526498E-3</v>
      </c>
    </row>
    <row r="1590" spans="2:7">
      <c r="B1590" s="375">
        <v>43577</v>
      </c>
      <c r="C1590" s="352">
        <v>1739.85</v>
      </c>
      <c r="D1590" s="355">
        <f t="shared" si="52"/>
        <v>-2.8737283752044311E-5</v>
      </c>
      <c r="E1590" s="355">
        <v>-1.6635756805379008E-2</v>
      </c>
      <c r="G1590" s="355">
        <f t="shared" ca="1" si="51"/>
        <v>-3.4223219499573167E-3</v>
      </c>
    </row>
    <row r="1591" spans="2:7">
      <c r="B1591" s="375">
        <v>43573</v>
      </c>
      <c r="C1591" s="352">
        <v>1739.9</v>
      </c>
      <c r="D1591" s="355">
        <f t="shared" si="52"/>
        <v>7.7650915993220581E-4</v>
      </c>
      <c r="E1591" s="355">
        <v>-1.6606822262118567E-2</v>
      </c>
      <c r="G1591" s="355">
        <f t="shared" ca="1" si="51"/>
        <v>-8.0526958303658996E-3</v>
      </c>
    </row>
    <row r="1592" spans="2:7">
      <c r="B1592" s="375">
        <v>43571</v>
      </c>
      <c r="C1592" s="352">
        <v>1738.55</v>
      </c>
      <c r="D1592" s="355">
        <f t="shared" si="52"/>
        <v>9.5816033216224849E-3</v>
      </c>
      <c r="E1592" s="355">
        <v>-1.6595542911332452E-2</v>
      </c>
      <c r="G1592" s="355">
        <f t="shared" ca="1" si="51"/>
        <v>-3.9197952492488378E-2</v>
      </c>
    </row>
    <row r="1593" spans="2:7">
      <c r="B1593" s="375">
        <v>43570</v>
      </c>
      <c r="C1593" s="352">
        <v>1722.05</v>
      </c>
      <c r="D1593" s="355">
        <f t="shared" si="52"/>
        <v>2.323352597797831E-4</v>
      </c>
      <c r="E1593" s="355">
        <v>-1.655065738592432E-2</v>
      </c>
      <c r="G1593" s="355">
        <f t="shared" ca="1" si="51"/>
        <v>-1.0359032591696713E-2</v>
      </c>
    </row>
    <row r="1594" spans="2:7">
      <c r="B1594" s="375">
        <v>43567</v>
      </c>
      <c r="C1594" s="352">
        <v>1721.65</v>
      </c>
      <c r="D1594" s="355">
        <f t="shared" si="52"/>
        <v>6.5774087932647333E-3</v>
      </c>
      <c r="E1594" s="355">
        <v>-1.6546457361052088E-2</v>
      </c>
      <c r="G1594" s="355">
        <f t="shared" ca="1" si="51"/>
        <v>-3.7553095771610104E-2</v>
      </c>
    </row>
    <row r="1595" spans="2:7">
      <c r="B1595" s="375">
        <v>43566</v>
      </c>
      <c r="C1595" s="352">
        <v>1710.4</v>
      </c>
      <c r="D1595" s="355">
        <f t="shared" si="52"/>
        <v>9.591830711566272E-3</v>
      </c>
      <c r="E1595" s="355">
        <v>-1.6542473919523092E-2</v>
      </c>
      <c r="G1595" s="355">
        <f t="shared" ca="1" si="51"/>
        <v>-1.3249407718665205E-2</v>
      </c>
    </row>
    <row r="1596" spans="2:7">
      <c r="B1596" s="375">
        <v>43565</v>
      </c>
      <c r="C1596" s="352">
        <v>1694.15</v>
      </c>
      <c r="D1596" s="355">
        <f t="shared" si="52"/>
        <v>8.1225825647129376E-3</v>
      </c>
      <c r="E1596" s="355">
        <v>-1.6538766869542209E-2</v>
      </c>
      <c r="G1596" s="355">
        <f t="shared" ca="1" si="51"/>
        <v>7.0625088364480735E-3</v>
      </c>
    </row>
    <row r="1597" spans="2:7">
      <c r="B1597" s="375">
        <v>43564</v>
      </c>
      <c r="C1597" s="352">
        <v>1680.5</v>
      </c>
      <c r="D1597" s="355">
        <f t="shared" si="52"/>
        <v>9.3699321280556833E-3</v>
      </c>
      <c r="E1597" s="355">
        <v>-1.6520894071914507E-2</v>
      </c>
      <c r="G1597" s="355">
        <f t="shared" ca="1" si="51"/>
        <v>-3.1117787770060541E-2</v>
      </c>
    </row>
    <row r="1598" spans="2:7">
      <c r="B1598" s="375">
        <v>43563</v>
      </c>
      <c r="C1598" s="352">
        <v>1664.9</v>
      </c>
      <c r="D1598" s="355">
        <f t="shared" si="52"/>
        <v>3.4958712555000796E-3</v>
      </c>
      <c r="E1598" s="355">
        <v>-1.651782056534214E-2</v>
      </c>
      <c r="G1598" s="355">
        <f t="shared" ca="1" si="51"/>
        <v>1.6543111627013198E-3</v>
      </c>
    </row>
    <row r="1599" spans="2:7">
      <c r="B1599" s="375">
        <v>43560</v>
      </c>
      <c r="C1599" s="352">
        <v>1659.1</v>
      </c>
      <c r="D1599" s="355">
        <f t="shared" si="52"/>
        <v>-4.4703129219045611E-3</v>
      </c>
      <c r="E1599" s="355">
        <v>-1.6474932537991715E-2</v>
      </c>
      <c r="G1599" s="355">
        <f t="shared" ca="1" si="51"/>
        <v>-3.6658120575822173E-3</v>
      </c>
    </row>
    <row r="1600" spans="2:7">
      <c r="B1600" s="375">
        <v>43559</v>
      </c>
      <c r="C1600" s="352">
        <v>1666.55</v>
      </c>
      <c r="D1600" s="355">
        <f t="shared" si="52"/>
        <v>-2.5436916447210919E-3</v>
      </c>
      <c r="E1600" s="355">
        <v>-1.6471711625686267E-2</v>
      </c>
      <c r="G1600" s="355">
        <f t="shared" ca="1" si="51"/>
        <v>1.4791512135685879E-2</v>
      </c>
    </row>
    <row r="1601" spans="2:7">
      <c r="B1601" s="375">
        <v>43558</v>
      </c>
      <c r="C1601" s="352">
        <v>1670.8</v>
      </c>
      <c r="D1601" s="355">
        <f t="shared" si="52"/>
        <v>-9.6908988530955368E-3</v>
      </c>
      <c r="E1601" s="355">
        <v>-1.6462642465175151E-2</v>
      </c>
      <c r="G1601" s="355">
        <f t="shared" ca="1" si="51"/>
        <v>-1.46452719214137E-2</v>
      </c>
    </row>
    <row r="1602" spans="2:7">
      <c r="B1602" s="375">
        <v>43557</v>
      </c>
      <c r="C1602" s="352">
        <v>1687.15</v>
      </c>
      <c r="D1602" s="355">
        <f t="shared" si="52"/>
        <v>-1.6863905325443249E-3</v>
      </c>
      <c r="E1602" s="355">
        <v>-1.6459751702042391E-2</v>
      </c>
      <c r="G1602" s="355">
        <f t="shared" ca="1" si="51"/>
        <v>-3.8829868806593958E-3</v>
      </c>
    </row>
    <row r="1603" spans="2:7">
      <c r="B1603" s="375">
        <v>43556</v>
      </c>
      <c r="C1603" s="352">
        <v>1690</v>
      </c>
      <c r="D1603" s="355">
        <f t="shared" si="52"/>
        <v>-9.8429810171080118E-3</v>
      </c>
      <c r="E1603" s="355">
        <v>-1.6400231922471663E-2</v>
      </c>
      <c r="G1603" s="355">
        <f t="shared" ca="1" si="51"/>
        <v>-7.9095889460085757E-3</v>
      </c>
    </row>
    <row r="1604" spans="2:7">
      <c r="B1604" s="375">
        <v>43553</v>
      </c>
      <c r="C1604" s="352">
        <v>1706.8</v>
      </c>
      <c r="D1604" s="355">
        <f t="shared" si="52"/>
        <v>1.3599382386127361E-2</v>
      </c>
      <c r="E1604" s="355">
        <v>-1.639934110292179E-2</v>
      </c>
      <c r="G1604" s="355">
        <f t="shared" ca="1" si="51"/>
        <v>2.9544229929280661E-2</v>
      </c>
    </row>
    <row r="1605" spans="2:7">
      <c r="B1605" s="375">
        <v>43552</v>
      </c>
      <c r="C1605" s="352">
        <v>1683.9</v>
      </c>
      <c r="D1605" s="355">
        <f t="shared" si="52"/>
        <v>1.8443598286531037E-3</v>
      </c>
      <c r="E1605" s="355">
        <v>-1.6378198049494898E-2</v>
      </c>
      <c r="G1605" s="355">
        <f t="shared" ca="1" si="51"/>
        <v>6.0626293859475733E-3</v>
      </c>
    </row>
    <row r="1606" spans="2:7">
      <c r="B1606" s="375">
        <v>43551</v>
      </c>
      <c r="C1606" s="352">
        <v>1680.8</v>
      </c>
      <c r="D1606" s="355">
        <f t="shared" si="52"/>
        <v>-1.7816842855446016E-3</v>
      </c>
      <c r="E1606" s="355">
        <v>-1.6368187945310888E-2</v>
      </c>
      <c r="G1606" s="355">
        <f t="shared" ca="1" si="51"/>
        <v>-3.6385704134013534E-2</v>
      </c>
    </row>
    <row r="1607" spans="2:7">
      <c r="B1607" s="375">
        <v>43550</v>
      </c>
      <c r="C1607" s="352">
        <v>1683.8</v>
      </c>
      <c r="D1607" s="355">
        <f t="shared" si="52"/>
        <v>5.9443797233922069E-3</v>
      </c>
      <c r="E1607" s="355">
        <v>-1.6320152194591705E-2</v>
      </c>
      <c r="G1607" s="355">
        <f t="shared" ref="G1607:G1670" ca="1" si="53">_xlfn.NORM.INV(RAND(),$M$13,$M$14)</f>
        <v>-2.0309491333513379E-2</v>
      </c>
    </row>
    <row r="1608" spans="2:7">
      <c r="B1608" s="375">
        <v>43549</v>
      </c>
      <c r="C1608" s="352">
        <v>1673.85</v>
      </c>
      <c r="D1608" s="355">
        <f t="shared" ref="D1608:D1671" si="54">(C1608-C1609)/C1609</f>
        <v>-2.5029051577724415E-3</v>
      </c>
      <c r="E1608" s="355">
        <v>-1.6314779270633392E-2</v>
      </c>
      <c r="G1608" s="355">
        <f t="shared" ca="1" si="53"/>
        <v>4.2521402706581689E-2</v>
      </c>
    </row>
    <row r="1609" spans="2:7">
      <c r="B1609" s="375">
        <v>43546</v>
      </c>
      <c r="C1609" s="352">
        <v>1678.05</v>
      </c>
      <c r="D1609" s="355">
        <f t="shared" si="54"/>
        <v>-5.6294628307309415E-3</v>
      </c>
      <c r="E1609" s="355">
        <v>-1.6297219307450098E-2</v>
      </c>
      <c r="G1609" s="355">
        <f t="shared" ca="1" si="53"/>
        <v>2.2244827219208053E-2</v>
      </c>
    </row>
    <row r="1610" spans="2:7">
      <c r="B1610" s="375">
        <v>43544</v>
      </c>
      <c r="C1610" s="352">
        <v>1687.55</v>
      </c>
      <c r="D1610" s="355">
        <f t="shared" si="54"/>
        <v>-7.1191127585091846E-3</v>
      </c>
      <c r="E1610" s="355">
        <v>-1.6268429079816994E-2</v>
      </c>
      <c r="G1610" s="355">
        <f t="shared" ca="1" si="53"/>
        <v>-1.3220370993474558E-2</v>
      </c>
    </row>
    <row r="1611" spans="2:7">
      <c r="B1611" s="375">
        <v>43543</v>
      </c>
      <c r="C1611" s="352">
        <v>1699.65</v>
      </c>
      <c r="D1611" s="355">
        <f t="shared" si="54"/>
        <v>1.2370769638597606E-3</v>
      </c>
      <c r="E1611" s="355">
        <v>-1.6268279790920361E-2</v>
      </c>
      <c r="G1611" s="355">
        <f t="shared" ca="1" si="53"/>
        <v>9.206885943100318E-3</v>
      </c>
    </row>
    <row r="1612" spans="2:7">
      <c r="B1612" s="375">
        <v>43542</v>
      </c>
      <c r="C1612" s="352">
        <v>1697.55</v>
      </c>
      <c r="D1612" s="355">
        <f t="shared" si="54"/>
        <v>-5.0047103155919476E-4</v>
      </c>
      <c r="E1612" s="355">
        <v>-1.6251022076860119E-2</v>
      </c>
      <c r="G1612" s="355">
        <f t="shared" ca="1" si="53"/>
        <v>-5.6260644517904024E-2</v>
      </c>
    </row>
    <row r="1613" spans="2:7">
      <c r="B1613" s="375">
        <v>43539</v>
      </c>
      <c r="C1613" s="352">
        <v>1698.4</v>
      </c>
      <c r="D1613" s="355">
        <f t="shared" si="54"/>
        <v>-2.2391066597593889E-2</v>
      </c>
      <c r="E1613" s="355">
        <v>-1.6250218416914257E-2</v>
      </c>
      <c r="G1613" s="355">
        <f t="shared" ca="1" si="53"/>
        <v>-1.2410264189586011E-2</v>
      </c>
    </row>
    <row r="1614" spans="2:7">
      <c r="B1614" s="375">
        <v>43538</v>
      </c>
      <c r="C1614" s="352">
        <v>1737.3</v>
      </c>
      <c r="D1614" s="355">
        <f t="shared" si="54"/>
        <v>-5.8937972075989668E-3</v>
      </c>
      <c r="E1614" s="355">
        <v>-1.6249999999999966E-2</v>
      </c>
      <c r="G1614" s="355">
        <f t="shared" ca="1" si="53"/>
        <v>-1.4459411306024492E-2</v>
      </c>
    </row>
    <row r="1615" spans="2:7">
      <c r="B1615" s="375">
        <v>43537</v>
      </c>
      <c r="C1615" s="352">
        <v>1747.6</v>
      </c>
      <c r="D1615" s="355">
        <f t="shared" si="54"/>
        <v>7.3783721466451208E-3</v>
      </c>
      <c r="E1615" s="355">
        <v>-1.6235163889059632E-2</v>
      </c>
      <c r="G1615" s="355">
        <f t="shared" ca="1" si="53"/>
        <v>-1.4278629002855334E-3</v>
      </c>
    </row>
    <row r="1616" spans="2:7">
      <c r="B1616" s="375">
        <v>43536</v>
      </c>
      <c r="C1616" s="352">
        <v>1734.8</v>
      </c>
      <c r="D1616" s="355">
        <f t="shared" si="54"/>
        <v>1.1574681477594046E-2</v>
      </c>
      <c r="E1616" s="355">
        <v>-1.6230151754848564E-2</v>
      </c>
      <c r="G1616" s="355">
        <f t="shared" ca="1" si="53"/>
        <v>-1.5649251030915384E-2</v>
      </c>
    </row>
    <row r="1617" spans="2:7">
      <c r="B1617" s="375">
        <v>43535</v>
      </c>
      <c r="C1617" s="352">
        <v>1714.95</v>
      </c>
      <c r="D1617" s="355">
        <f t="shared" si="54"/>
        <v>7.8455571227081192E-3</v>
      </c>
      <c r="E1617" s="355">
        <v>-1.6187466276111881E-2</v>
      </c>
      <c r="G1617" s="355">
        <f t="shared" ca="1" si="53"/>
        <v>-2.9620412887168331E-2</v>
      </c>
    </row>
    <row r="1618" spans="2:7">
      <c r="B1618" s="375">
        <v>43532</v>
      </c>
      <c r="C1618" s="352">
        <v>1701.6</v>
      </c>
      <c r="D1618" s="355">
        <f t="shared" si="54"/>
        <v>-2.2282162542513087E-3</v>
      </c>
      <c r="E1618" s="355">
        <v>-1.6184801000515097E-2</v>
      </c>
      <c r="G1618" s="355">
        <f t="shared" ca="1" si="53"/>
        <v>-2.0031991720681659E-2</v>
      </c>
    </row>
    <row r="1619" spans="2:7">
      <c r="B1619" s="375">
        <v>43531</v>
      </c>
      <c r="C1619" s="352">
        <v>1705.4</v>
      </c>
      <c r="D1619" s="355">
        <f t="shared" si="54"/>
        <v>3.2945052359101873E-3</v>
      </c>
      <c r="E1619" s="355">
        <v>-1.6182772946456779E-2</v>
      </c>
      <c r="G1619" s="355">
        <f t="shared" ca="1" si="53"/>
        <v>1.2547744159012744E-2</v>
      </c>
    </row>
    <row r="1620" spans="2:7">
      <c r="B1620" s="375">
        <v>43530</v>
      </c>
      <c r="C1620" s="352">
        <v>1699.8</v>
      </c>
      <c r="D1620" s="355">
        <f t="shared" si="54"/>
        <v>-1.438014612083959E-2</v>
      </c>
      <c r="E1620" s="355">
        <v>-1.6181229773462782E-2</v>
      </c>
      <c r="G1620" s="355">
        <f t="shared" ca="1" si="53"/>
        <v>-4.2677522027179803E-2</v>
      </c>
    </row>
    <row r="1621" spans="2:7">
      <c r="B1621" s="375">
        <v>43529</v>
      </c>
      <c r="C1621" s="352">
        <v>1724.6</v>
      </c>
      <c r="D1621" s="355">
        <f t="shared" si="54"/>
        <v>-5.7936759576860935E-3</v>
      </c>
      <c r="E1621" s="355">
        <v>-1.6173844016669929E-2</v>
      </c>
      <c r="G1621" s="355">
        <f t="shared" ca="1" si="53"/>
        <v>-3.4930895782790225E-2</v>
      </c>
    </row>
    <row r="1622" spans="2:7">
      <c r="B1622" s="375">
        <v>43525</v>
      </c>
      <c r="C1622" s="352">
        <v>1734.65</v>
      </c>
      <c r="D1622" s="355">
        <f t="shared" si="54"/>
        <v>1.1543012149020286E-3</v>
      </c>
      <c r="E1622" s="355">
        <v>-1.6161616161616155E-2</v>
      </c>
      <c r="G1622" s="355">
        <f t="shared" ca="1" si="53"/>
        <v>-2.7637288392273699E-3</v>
      </c>
    </row>
    <row r="1623" spans="2:7">
      <c r="B1623" s="375">
        <v>43524</v>
      </c>
      <c r="C1623" s="352">
        <v>1732.65</v>
      </c>
      <c r="D1623" s="355">
        <f t="shared" si="54"/>
        <v>-2.2171033688453265E-3</v>
      </c>
      <c r="E1623" s="355">
        <v>-1.6125453066055232E-2</v>
      </c>
      <c r="G1623" s="355">
        <f t="shared" ca="1" si="53"/>
        <v>2.2710258033097574E-2</v>
      </c>
    </row>
    <row r="1624" spans="2:7">
      <c r="B1624" s="375">
        <v>43523</v>
      </c>
      <c r="C1624" s="352">
        <v>1736.5</v>
      </c>
      <c r="D1624" s="355">
        <f t="shared" si="54"/>
        <v>-2.0172097616024828E-2</v>
      </c>
      <c r="E1624" s="355">
        <v>-1.6122500632751214E-2</v>
      </c>
      <c r="G1624" s="355">
        <f t="shared" ca="1" si="53"/>
        <v>4.7834296116647254E-3</v>
      </c>
    </row>
    <row r="1625" spans="2:7">
      <c r="B1625" s="375">
        <v>43522</v>
      </c>
      <c r="C1625" s="352">
        <v>1772.25</v>
      </c>
      <c r="D1625" s="355">
        <f t="shared" si="54"/>
        <v>1.1863401406659937E-3</v>
      </c>
      <c r="E1625" s="355">
        <v>-1.6114854966305426E-2</v>
      </c>
      <c r="G1625" s="355">
        <f t="shared" ca="1" si="53"/>
        <v>-4.3331898106259571E-2</v>
      </c>
    </row>
    <row r="1626" spans="2:7">
      <c r="B1626" s="375">
        <v>43521</v>
      </c>
      <c r="C1626" s="352">
        <v>1770.15</v>
      </c>
      <c r="D1626" s="355">
        <f t="shared" si="54"/>
        <v>9.0469593734988354E-4</v>
      </c>
      <c r="E1626" s="355">
        <v>-1.6102703621833067E-2</v>
      </c>
      <c r="G1626" s="355">
        <f t="shared" ca="1" si="53"/>
        <v>1.1601166676800022E-2</v>
      </c>
    </row>
    <row r="1627" spans="2:7">
      <c r="B1627" s="375">
        <v>43518</v>
      </c>
      <c r="C1627" s="352">
        <v>1768.55</v>
      </c>
      <c r="D1627" s="355">
        <f t="shared" si="54"/>
        <v>7.8930871374023534E-3</v>
      </c>
      <c r="E1627" s="355">
        <v>-1.6096802841918327E-2</v>
      </c>
      <c r="G1627" s="355">
        <f t="shared" ca="1" si="53"/>
        <v>-2.4325825551713857E-2</v>
      </c>
    </row>
    <row r="1628" spans="2:7">
      <c r="B1628" s="375">
        <v>43517</v>
      </c>
      <c r="C1628" s="352">
        <v>1754.7</v>
      </c>
      <c r="D1628" s="355">
        <f t="shared" si="54"/>
        <v>1.2229593308335764E-2</v>
      </c>
      <c r="E1628" s="355">
        <v>-1.6096183665439905E-2</v>
      </c>
      <c r="G1628" s="355">
        <f t="shared" ca="1" si="53"/>
        <v>2.442614648507958E-2</v>
      </c>
    </row>
    <row r="1629" spans="2:7">
      <c r="B1629" s="375">
        <v>43516</v>
      </c>
      <c r="C1629" s="352">
        <v>1733.5</v>
      </c>
      <c r="D1629" s="355">
        <f t="shared" si="54"/>
        <v>-2.5604879311833168E-3</v>
      </c>
      <c r="E1629" s="355">
        <v>-1.6090629800307253E-2</v>
      </c>
      <c r="G1629" s="355">
        <f t="shared" ca="1" si="53"/>
        <v>-2.6302783495829346E-2</v>
      </c>
    </row>
    <row r="1630" spans="2:7">
      <c r="B1630" s="375">
        <v>43515</v>
      </c>
      <c r="C1630" s="352">
        <v>1737.95</v>
      </c>
      <c r="D1630" s="355">
        <f t="shared" si="54"/>
        <v>-7.9627832638849497E-3</v>
      </c>
      <c r="E1630" s="355">
        <v>-1.6085578446909669E-2</v>
      </c>
      <c r="G1630" s="355">
        <f t="shared" ca="1" si="53"/>
        <v>-3.2504539602315974E-2</v>
      </c>
    </row>
    <row r="1631" spans="2:7">
      <c r="B1631" s="375">
        <v>43514</v>
      </c>
      <c r="C1631" s="352">
        <v>1751.9</v>
      </c>
      <c r="D1631" s="355">
        <f t="shared" si="54"/>
        <v>-1.1789259927797757E-2</v>
      </c>
      <c r="E1631" s="355">
        <v>-1.6071428571428546E-2</v>
      </c>
      <c r="G1631" s="355">
        <f t="shared" ca="1" si="53"/>
        <v>1.3124605102127769E-2</v>
      </c>
    </row>
    <row r="1632" spans="2:7">
      <c r="B1632" s="375">
        <v>43511</v>
      </c>
      <c r="C1632" s="352">
        <v>1772.8</v>
      </c>
      <c r="D1632" s="355">
        <f t="shared" si="54"/>
        <v>-6.8625528696675169E-3</v>
      </c>
      <c r="E1632" s="355">
        <v>-1.6068933395435438E-2</v>
      </c>
      <c r="G1632" s="355">
        <f t="shared" ca="1" si="53"/>
        <v>3.0315561303371954E-3</v>
      </c>
    </row>
    <row r="1633" spans="2:7">
      <c r="B1633" s="375">
        <v>43510</v>
      </c>
      <c r="C1633" s="352">
        <v>1785.05</v>
      </c>
      <c r="D1633" s="355">
        <f t="shared" si="54"/>
        <v>-7.7267294810862393E-3</v>
      </c>
      <c r="E1633" s="355">
        <v>-1.6068791800573218E-2</v>
      </c>
      <c r="G1633" s="355">
        <f t="shared" ca="1" si="53"/>
        <v>2.6333953502973202E-2</v>
      </c>
    </row>
    <row r="1634" spans="2:7">
      <c r="B1634" s="375">
        <v>43509</v>
      </c>
      <c r="C1634" s="352">
        <v>1798.95</v>
      </c>
      <c r="D1634" s="355">
        <f t="shared" si="54"/>
        <v>2.4797993870159071E-3</v>
      </c>
      <c r="E1634" s="355">
        <v>-1.6052819643104704E-2</v>
      </c>
      <c r="G1634" s="355">
        <f t="shared" ca="1" si="53"/>
        <v>-5.167546532405312E-3</v>
      </c>
    </row>
    <row r="1635" spans="2:7">
      <c r="B1635" s="375">
        <v>43508</v>
      </c>
      <c r="C1635" s="352">
        <v>1794.5</v>
      </c>
      <c r="D1635" s="355">
        <f t="shared" si="54"/>
        <v>-5.7070035460992661E-3</v>
      </c>
      <c r="E1635" s="355">
        <v>-1.6037296037296027E-2</v>
      </c>
      <c r="G1635" s="355">
        <f t="shared" ca="1" si="53"/>
        <v>2.0905412515966233E-3</v>
      </c>
    </row>
    <row r="1636" spans="2:7">
      <c r="B1636" s="375">
        <v>43507</v>
      </c>
      <c r="C1636" s="352">
        <v>1804.8</v>
      </c>
      <c r="D1636" s="355">
        <f t="shared" si="54"/>
        <v>-6.8783359929565843E-3</v>
      </c>
      <c r="E1636" s="355">
        <v>-1.6029354963306264E-2</v>
      </c>
      <c r="G1636" s="355">
        <f t="shared" ca="1" si="53"/>
        <v>-1.9362118254181781E-2</v>
      </c>
    </row>
    <row r="1637" spans="2:7">
      <c r="B1637" s="375">
        <v>43504</v>
      </c>
      <c r="C1637" s="352">
        <v>1817.3</v>
      </c>
      <c r="D1637" s="355">
        <f t="shared" si="54"/>
        <v>-1.1826758380685681E-2</v>
      </c>
      <c r="E1637" s="355">
        <v>-1.6018834825962509E-2</v>
      </c>
      <c r="G1637" s="355">
        <f t="shared" ca="1" si="53"/>
        <v>-4.0264743964599286E-3</v>
      </c>
    </row>
    <row r="1638" spans="2:7">
      <c r="B1638" s="375">
        <v>43503</v>
      </c>
      <c r="C1638" s="352">
        <v>1839.05</v>
      </c>
      <c r="D1638" s="355">
        <f t="shared" si="54"/>
        <v>4.9728134648487163E-3</v>
      </c>
      <c r="E1638" s="355">
        <v>-1.5965051628276338E-2</v>
      </c>
      <c r="G1638" s="355">
        <f t="shared" ca="1" si="53"/>
        <v>-4.4394604384247593E-3</v>
      </c>
    </row>
    <row r="1639" spans="2:7">
      <c r="B1639" s="375">
        <v>43502</v>
      </c>
      <c r="C1639" s="352">
        <v>1829.95</v>
      </c>
      <c r="D1639" s="355">
        <f t="shared" si="54"/>
        <v>4.6666117653517804E-3</v>
      </c>
      <c r="E1639" s="355">
        <v>-1.5962036238136398E-2</v>
      </c>
      <c r="G1639" s="355">
        <f t="shared" ca="1" si="53"/>
        <v>-4.6770293795689909E-3</v>
      </c>
    </row>
    <row r="1640" spans="2:7">
      <c r="B1640" s="375">
        <v>43501</v>
      </c>
      <c r="C1640" s="352">
        <v>1821.45</v>
      </c>
      <c r="D1640" s="355">
        <f t="shared" si="54"/>
        <v>1.0457117496948928E-2</v>
      </c>
      <c r="E1640" s="355">
        <v>-1.5959303775372802E-2</v>
      </c>
      <c r="G1640" s="355">
        <f t="shared" ca="1" si="53"/>
        <v>2.9324959603752223E-2</v>
      </c>
    </row>
    <row r="1641" spans="2:7">
      <c r="B1641" s="375">
        <v>43500</v>
      </c>
      <c r="C1641" s="352">
        <v>1802.6</v>
      </c>
      <c r="D1641" s="355">
        <f t="shared" si="54"/>
        <v>1.8340465736675121E-3</v>
      </c>
      <c r="E1641" s="355">
        <v>-1.5952784432887251E-2</v>
      </c>
      <c r="G1641" s="355">
        <f t="shared" ca="1" si="53"/>
        <v>-1.5371452959349677E-2</v>
      </c>
    </row>
    <row r="1642" spans="2:7">
      <c r="B1642" s="375">
        <v>43497</v>
      </c>
      <c r="C1642" s="352">
        <v>1799.3</v>
      </c>
      <c r="D1642" s="355">
        <f t="shared" si="54"/>
        <v>2.0445200623847984E-2</v>
      </c>
      <c r="E1642" s="355">
        <v>-1.5952335191235793E-2</v>
      </c>
      <c r="G1642" s="355">
        <f t="shared" ca="1" si="53"/>
        <v>3.0399403247214889E-2</v>
      </c>
    </row>
    <row r="1643" spans="2:7">
      <c r="B1643" s="375">
        <v>43496</v>
      </c>
      <c r="C1643" s="352">
        <v>1763.25</v>
      </c>
      <c r="D1643" s="355">
        <f t="shared" si="54"/>
        <v>1.7249834136210281E-2</v>
      </c>
      <c r="E1643" s="355">
        <v>-1.5942980399512228E-2</v>
      </c>
      <c r="G1643" s="355">
        <f t="shared" ca="1" si="53"/>
        <v>4.2503165276785521E-2</v>
      </c>
    </row>
    <row r="1644" spans="2:7">
      <c r="B1644" s="375">
        <v>43495</v>
      </c>
      <c r="C1644" s="352">
        <v>1733.35</v>
      </c>
      <c r="D1644" s="355">
        <f t="shared" si="54"/>
        <v>-1.3291967894347433E-2</v>
      </c>
      <c r="E1644" s="355">
        <v>-1.5912802830959048E-2</v>
      </c>
      <c r="G1644" s="355">
        <f t="shared" ca="1" si="53"/>
        <v>3.4895240677538852E-2</v>
      </c>
    </row>
    <row r="1645" spans="2:7">
      <c r="B1645" s="375">
        <v>43494</v>
      </c>
      <c r="C1645" s="352">
        <v>1756.7</v>
      </c>
      <c r="D1645" s="355">
        <f t="shared" si="54"/>
        <v>7.860011474469332E-3</v>
      </c>
      <c r="E1645" s="355">
        <v>-1.5873015873015917E-2</v>
      </c>
      <c r="G1645" s="355">
        <f t="shared" ca="1" si="53"/>
        <v>-4.0141948307363673E-4</v>
      </c>
    </row>
    <row r="1646" spans="2:7">
      <c r="B1646" s="375">
        <v>43493</v>
      </c>
      <c r="C1646" s="352">
        <v>1743</v>
      </c>
      <c r="D1646" s="355">
        <f t="shared" si="54"/>
        <v>-7.8551912568305751E-3</v>
      </c>
      <c r="E1646" s="355">
        <v>-1.5862665513340968E-2</v>
      </c>
      <c r="G1646" s="355">
        <f t="shared" ca="1" si="53"/>
        <v>-3.69949244552365E-2</v>
      </c>
    </row>
    <row r="1647" spans="2:7">
      <c r="B1647" s="375">
        <v>43490</v>
      </c>
      <c r="C1647" s="352">
        <v>1756.8</v>
      </c>
      <c r="D1647" s="355">
        <f t="shared" si="54"/>
        <v>-1.5345268542199747E-3</v>
      </c>
      <c r="E1647" s="355">
        <v>-1.5852132336424605E-2</v>
      </c>
      <c r="G1647" s="355">
        <f t="shared" ca="1" si="53"/>
        <v>1.6571719927174985E-2</v>
      </c>
    </row>
    <row r="1648" spans="2:7">
      <c r="B1648" s="375">
        <v>43489</v>
      </c>
      <c r="C1648" s="352">
        <v>1759.5</v>
      </c>
      <c r="D1648" s="355">
        <f t="shared" si="54"/>
        <v>-4.3571751923947742E-3</v>
      </c>
      <c r="E1648" s="355">
        <v>-1.585189470639288E-2</v>
      </c>
      <c r="G1648" s="355">
        <f t="shared" ca="1" si="53"/>
        <v>-1.5898803703031098E-2</v>
      </c>
    </row>
    <row r="1649" spans="2:7">
      <c r="B1649" s="375">
        <v>43488</v>
      </c>
      <c r="C1649" s="352">
        <v>1767.2</v>
      </c>
      <c r="D1649" s="355">
        <f t="shared" si="54"/>
        <v>9.7131756370700487E-3</v>
      </c>
      <c r="E1649" s="355">
        <v>-1.5849843587069971E-2</v>
      </c>
      <c r="G1649" s="355">
        <f t="shared" ca="1" si="53"/>
        <v>-8.3393622058566333E-3</v>
      </c>
    </row>
    <row r="1650" spans="2:7">
      <c r="B1650" s="375">
        <v>43487</v>
      </c>
      <c r="C1650" s="352">
        <v>1750.2</v>
      </c>
      <c r="D1650" s="355">
        <f t="shared" si="54"/>
        <v>1.8890606216726512E-3</v>
      </c>
      <c r="E1650" s="355">
        <v>-1.5841013824884793E-2</v>
      </c>
      <c r="G1650" s="355">
        <f t="shared" ca="1" si="53"/>
        <v>-2.676291156977597E-2</v>
      </c>
    </row>
    <row r="1651" spans="2:7">
      <c r="B1651" s="375">
        <v>43486</v>
      </c>
      <c r="C1651" s="352">
        <v>1746.9</v>
      </c>
      <c r="D1651" s="355">
        <f t="shared" si="54"/>
        <v>1.6054125336850994E-3</v>
      </c>
      <c r="E1651" s="355">
        <v>-1.5827479767404277E-2</v>
      </c>
      <c r="G1651" s="355">
        <f t="shared" ca="1" si="53"/>
        <v>-1.2959637707576292E-2</v>
      </c>
    </row>
    <row r="1652" spans="2:7">
      <c r="B1652" s="375">
        <v>43483</v>
      </c>
      <c r="C1652" s="352">
        <v>1744.1</v>
      </c>
      <c r="D1652" s="355">
        <f t="shared" si="54"/>
        <v>-4.2249500428204918E-3</v>
      </c>
      <c r="E1652" s="355">
        <v>-1.5822784810126625E-2</v>
      </c>
      <c r="G1652" s="355">
        <f t="shared" ca="1" si="53"/>
        <v>2.2512558683772336E-3</v>
      </c>
    </row>
    <row r="1653" spans="2:7">
      <c r="B1653" s="375">
        <v>43482</v>
      </c>
      <c r="C1653" s="352">
        <v>1751.5</v>
      </c>
      <c r="D1653" s="355">
        <f t="shared" si="54"/>
        <v>-1.1875546529011851E-2</v>
      </c>
      <c r="E1653" s="355">
        <v>-1.5793848711554377E-2</v>
      </c>
      <c r="G1653" s="355">
        <f t="shared" ca="1" si="53"/>
        <v>-2.1988600460153558E-2</v>
      </c>
    </row>
    <row r="1654" spans="2:7">
      <c r="B1654" s="375">
        <v>43481</v>
      </c>
      <c r="C1654" s="352">
        <v>1772.55</v>
      </c>
      <c r="D1654" s="355">
        <f t="shared" si="54"/>
        <v>-9.6656144369639662E-3</v>
      </c>
      <c r="E1654" s="355">
        <v>-1.5767634854771832E-2</v>
      </c>
      <c r="G1654" s="355">
        <f t="shared" ca="1" si="53"/>
        <v>2.995878440657165E-2</v>
      </c>
    </row>
    <row r="1655" spans="2:7">
      <c r="B1655" s="375">
        <v>43480</v>
      </c>
      <c r="C1655" s="352">
        <v>1789.85</v>
      </c>
      <c r="D1655" s="355">
        <f t="shared" si="54"/>
        <v>1.4711718351380359E-2</v>
      </c>
      <c r="E1655" s="355">
        <v>-1.5737080954472259E-2</v>
      </c>
      <c r="G1655" s="355">
        <f t="shared" ca="1" si="53"/>
        <v>-2.0194851698282012E-2</v>
      </c>
    </row>
    <row r="1656" spans="2:7">
      <c r="B1656" s="375">
        <v>43479</v>
      </c>
      <c r="C1656" s="352">
        <v>1763.9</v>
      </c>
      <c r="D1656" s="355">
        <f t="shared" si="54"/>
        <v>-3.1083983271165366E-3</v>
      </c>
      <c r="E1656" s="355">
        <v>-1.5735794074793634E-2</v>
      </c>
      <c r="G1656" s="355">
        <f t="shared" ca="1" si="53"/>
        <v>9.4511612423768994E-3</v>
      </c>
    </row>
    <row r="1657" spans="2:7">
      <c r="B1657" s="375">
        <v>43476</v>
      </c>
      <c r="C1657" s="352">
        <v>1769.4</v>
      </c>
      <c r="D1657" s="355">
        <f t="shared" si="54"/>
        <v>-9.4054417198521749E-3</v>
      </c>
      <c r="E1657" s="355">
        <v>-1.5717092337917498E-2</v>
      </c>
      <c r="G1657" s="355">
        <f t="shared" ca="1" si="53"/>
        <v>1.3826367716759103E-2</v>
      </c>
    </row>
    <row r="1658" spans="2:7">
      <c r="B1658" s="375">
        <v>43475</v>
      </c>
      <c r="C1658" s="352">
        <v>1786.2</v>
      </c>
      <c r="D1658" s="355">
        <f t="shared" si="54"/>
        <v>6.7226890756305071E-4</v>
      </c>
      <c r="E1658" s="355">
        <v>-1.5712545676004844E-2</v>
      </c>
      <c r="G1658" s="355">
        <f t="shared" ca="1" si="53"/>
        <v>2.914880278941435E-3</v>
      </c>
    </row>
    <row r="1659" spans="2:7">
      <c r="B1659" s="375">
        <v>43474</v>
      </c>
      <c r="C1659" s="352">
        <v>1785</v>
      </c>
      <c r="D1659" s="355">
        <f t="shared" si="54"/>
        <v>7.9905130304656468E-3</v>
      </c>
      <c r="E1659" s="355">
        <v>-1.5711461818460993E-2</v>
      </c>
      <c r="G1659" s="355">
        <f t="shared" ca="1" si="53"/>
        <v>2.1547869151712917E-2</v>
      </c>
    </row>
    <row r="1660" spans="2:7">
      <c r="B1660" s="375">
        <v>43473</v>
      </c>
      <c r="C1660" s="352">
        <v>1770.85</v>
      </c>
      <c r="D1660" s="355">
        <f t="shared" si="54"/>
        <v>-7.8993809350402736E-3</v>
      </c>
      <c r="E1660" s="355">
        <v>-1.5698978320458572E-2</v>
      </c>
      <c r="G1660" s="355">
        <f t="shared" ca="1" si="53"/>
        <v>3.7595782790343559E-3</v>
      </c>
    </row>
    <row r="1661" spans="2:7">
      <c r="B1661" s="375">
        <v>43472</v>
      </c>
      <c r="C1661" s="352">
        <v>1784.95</v>
      </c>
      <c r="D1661" s="355">
        <f t="shared" si="54"/>
        <v>1.8241005780995677E-3</v>
      </c>
      <c r="E1661" s="355">
        <v>-1.5679442508710777E-2</v>
      </c>
      <c r="G1661" s="355">
        <f t="shared" ca="1" si="53"/>
        <v>-2.8030974729545636E-2</v>
      </c>
    </row>
    <row r="1662" spans="2:7">
      <c r="B1662" s="375">
        <v>43469</v>
      </c>
      <c r="C1662" s="352">
        <v>1781.7</v>
      </c>
      <c r="D1662" s="355">
        <f t="shared" si="54"/>
        <v>-3.7463654663386519E-3</v>
      </c>
      <c r="E1662" s="355">
        <v>-1.566933991363351E-2</v>
      </c>
      <c r="G1662" s="355">
        <f t="shared" ca="1" si="53"/>
        <v>-3.2514199350256935E-2</v>
      </c>
    </row>
    <row r="1663" spans="2:7">
      <c r="B1663" s="375">
        <v>43468</v>
      </c>
      <c r="C1663" s="352">
        <v>1788.4</v>
      </c>
      <c r="D1663" s="355">
        <f t="shared" si="54"/>
        <v>2.1293287011095942E-3</v>
      </c>
      <c r="E1663" s="355">
        <v>-1.5653220951234163E-2</v>
      </c>
      <c r="G1663" s="355">
        <f t="shared" ca="1" si="53"/>
        <v>7.1133334570919566E-3</v>
      </c>
    </row>
    <row r="1664" spans="2:7">
      <c r="B1664" s="375">
        <v>43467</v>
      </c>
      <c r="C1664" s="352">
        <v>1784.6</v>
      </c>
      <c r="D1664" s="355">
        <f t="shared" si="54"/>
        <v>-9.161068236077952E-3</v>
      </c>
      <c r="E1664" s="355">
        <v>-1.5643447461629312E-2</v>
      </c>
      <c r="G1664" s="355">
        <f t="shared" ca="1" si="53"/>
        <v>-9.5863507722945673E-3</v>
      </c>
    </row>
    <row r="1665" spans="2:7">
      <c r="B1665" s="375">
        <v>43466</v>
      </c>
      <c r="C1665" s="352">
        <v>1801.1</v>
      </c>
      <c r="D1665" s="355">
        <f t="shared" si="54"/>
        <v>-1.0194268128486346E-2</v>
      </c>
      <c r="E1665" s="355">
        <v>-1.5612161051766686E-2</v>
      </c>
      <c r="G1665" s="355">
        <f t="shared" ca="1" si="53"/>
        <v>-5.1008736280911196E-2</v>
      </c>
    </row>
    <row r="1666" spans="2:7">
      <c r="B1666" s="375">
        <v>43465</v>
      </c>
      <c r="C1666" s="352">
        <v>1819.65</v>
      </c>
      <c r="D1666" s="355">
        <f t="shared" si="54"/>
        <v>-1.3171976619740752E-3</v>
      </c>
      <c r="E1666" s="355">
        <v>-1.5595263269190144E-2</v>
      </c>
      <c r="G1666" s="355">
        <f t="shared" ca="1" si="53"/>
        <v>1.6675537903567326E-2</v>
      </c>
    </row>
    <row r="1667" spans="2:7">
      <c r="B1667" s="375">
        <v>43462</v>
      </c>
      <c r="C1667" s="352">
        <v>1822.05</v>
      </c>
      <c r="D1667" s="355">
        <f t="shared" si="54"/>
        <v>3.9396109978510462E-3</v>
      </c>
      <c r="E1667" s="355">
        <v>-1.5587529976019095E-2</v>
      </c>
      <c r="G1667" s="355">
        <f t="shared" ca="1" si="53"/>
        <v>-2.0540150211156821E-2</v>
      </c>
    </row>
    <row r="1668" spans="2:7">
      <c r="B1668" s="375">
        <v>43461</v>
      </c>
      <c r="C1668" s="352">
        <v>1814.9</v>
      </c>
      <c r="D1668" s="355">
        <f t="shared" si="54"/>
        <v>1.3005135074793582E-2</v>
      </c>
      <c r="E1668" s="355">
        <v>-1.5583554376657975E-2</v>
      </c>
      <c r="G1668" s="355">
        <f t="shared" ca="1" si="53"/>
        <v>-2.6586839551290996E-2</v>
      </c>
    </row>
    <row r="1669" spans="2:7">
      <c r="B1669" s="375">
        <v>43460</v>
      </c>
      <c r="C1669" s="352">
        <v>1791.6</v>
      </c>
      <c r="D1669" s="355">
        <f t="shared" si="54"/>
        <v>3.8943210153250317E-3</v>
      </c>
      <c r="E1669" s="355">
        <v>-1.5566790846194807E-2</v>
      </c>
      <c r="G1669" s="355">
        <f t="shared" ca="1" si="53"/>
        <v>2.6895576772484582E-3</v>
      </c>
    </row>
    <row r="1670" spans="2:7">
      <c r="B1670" s="375">
        <v>43458</v>
      </c>
      <c r="C1670" s="352">
        <v>1784.65</v>
      </c>
      <c r="D1670" s="355">
        <f t="shared" si="54"/>
        <v>-1.0451899085112232E-2</v>
      </c>
      <c r="E1670" s="355">
        <v>-1.555532510629472E-2</v>
      </c>
      <c r="G1670" s="355">
        <f t="shared" ca="1" si="53"/>
        <v>-9.170728371236031E-3</v>
      </c>
    </row>
    <row r="1671" spans="2:7">
      <c r="B1671" s="375">
        <v>43455</v>
      </c>
      <c r="C1671" s="352">
        <v>1803.5</v>
      </c>
      <c r="D1671" s="355">
        <f t="shared" si="54"/>
        <v>-1.6764345100177182E-2</v>
      </c>
      <c r="E1671" s="355">
        <v>-1.5524705179877616E-2</v>
      </c>
      <c r="G1671" s="355">
        <f t="shared" ref="G1671:G1734" ca="1" si="55">_xlfn.NORM.INV(RAND(),$M$13,$M$14)</f>
        <v>3.5907049411602714E-4</v>
      </c>
    </row>
    <row r="1672" spans="2:7">
      <c r="B1672" s="375">
        <v>43454</v>
      </c>
      <c r="C1672" s="352">
        <v>1834.25</v>
      </c>
      <c r="D1672" s="355">
        <f t="shared" ref="D1672:D1735" si="56">(C1672-C1673)/C1673</f>
        <v>-5.7187771032089956E-3</v>
      </c>
      <c r="E1672" s="355">
        <v>-1.5502478593961233E-2</v>
      </c>
      <c r="G1672" s="355">
        <f t="shared" ca="1" si="55"/>
        <v>-1.0910242281242329E-2</v>
      </c>
    </row>
    <row r="1673" spans="2:7">
      <c r="B1673" s="375">
        <v>43453</v>
      </c>
      <c r="C1673" s="352">
        <v>1844.8</v>
      </c>
      <c r="D1673" s="355">
        <f t="shared" si="56"/>
        <v>2.2001901398886075E-3</v>
      </c>
      <c r="E1673" s="355">
        <v>-1.5485917299604217E-2</v>
      </c>
      <c r="G1673" s="355">
        <f t="shared" ca="1" si="55"/>
        <v>3.6663392578820449E-3</v>
      </c>
    </row>
    <row r="1674" spans="2:7">
      <c r="B1674" s="375">
        <v>43452</v>
      </c>
      <c r="C1674" s="352">
        <v>1840.75</v>
      </c>
      <c r="D1674" s="355">
        <f t="shared" si="56"/>
        <v>-5.3763440860215301E-3</v>
      </c>
      <c r="E1674" s="355">
        <v>-1.5455065827132162E-2</v>
      </c>
      <c r="G1674" s="355">
        <f t="shared" ca="1" si="55"/>
        <v>-3.3590822926532579E-2</v>
      </c>
    </row>
    <row r="1675" spans="2:7">
      <c r="B1675" s="375">
        <v>43451</v>
      </c>
      <c r="C1675" s="352">
        <v>1850.7</v>
      </c>
      <c r="D1675" s="355">
        <f t="shared" si="56"/>
        <v>-5.2941334551610594E-3</v>
      </c>
      <c r="E1675" s="355">
        <v>-1.5446023586332002E-2</v>
      </c>
      <c r="G1675" s="355">
        <f t="shared" ca="1" si="55"/>
        <v>2.0702004989263337E-2</v>
      </c>
    </row>
    <row r="1676" spans="2:7">
      <c r="B1676" s="375">
        <v>43448</v>
      </c>
      <c r="C1676" s="352">
        <v>1860.55</v>
      </c>
      <c r="D1676" s="355">
        <f t="shared" si="56"/>
        <v>2.6946188461642101E-3</v>
      </c>
      <c r="E1676" s="355">
        <v>-1.5435921867556022E-2</v>
      </c>
      <c r="G1676" s="355">
        <f t="shared" ca="1" si="55"/>
        <v>4.1456484616465639E-3</v>
      </c>
    </row>
    <row r="1677" spans="2:7">
      <c r="B1677" s="375">
        <v>43447</v>
      </c>
      <c r="C1677" s="352">
        <v>1855.55</v>
      </c>
      <c r="D1677" s="355">
        <f t="shared" si="56"/>
        <v>8.9445924637050981E-3</v>
      </c>
      <c r="E1677" s="355">
        <v>-1.5434606011372799E-2</v>
      </c>
      <c r="G1677" s="355">
        <f t="shared" ca="1" si="55"/>
        <v>-2.7481605678664782E-3</v>
      </c>
    </row>
    <row r="1678" spans="2:7">
      <c r="B1678" s="375">
        <v>43446</v>
      </c>
      <c r="C1678" s="352">
        <v>1839.1</v>
      </c>
      <c r="D1678" s="355">
        <f t="shared" si="56"/>
        <v>2.4625327316284928E-2</v>
      </c>
      <c r="E1678" s="355">
        <v>-1.5432929564827266E-2</v>
      </c>
      <c r="G1678" s="355">
        <f t="shared" ca="1" si="55"/>
        <v>2.6962443120984766E-2</v>
      </c>
    </row>
    <row r="1679" spans="2:7">
      <c r="B1679" s="375">
        <v>43445</v>
      </c>
      <c r="C1679" s="352">
        <v>1794.9</v>
      </c>
      <c r="D1679" s="355">
        <f t="shared" si="56"/>
        <v>-5.0116939525552046E-4</v>
      </c>
      <c r="E1679" s="355">
        <v>-1.5416666666666658E-2</v>
      </c>
      <c r="G1679" s="355">
        <f t="shared" ca="1" si="55"/>
        <v>-3.5945411721134704E-2</v>
      </c>
    </row>
    <row r="1680" spans="2:7">
      <c r="B1680" s="375">
        <v>43444</v>
      </c>
      <c r="C1680" s="352">
        <v>1795.8</v>
      </c>
      <c r="D1680" s="355">
        <f t="shared" si="56"/>
        <v>-1.5622430521295839E-2</v>
      </c>
      <c r="E1680" s="355">
        <v>-1.5413851351351374E-2</v>
      </c>
      <c r="G1680" s="355">
        <f t="shared" ca="1" si="55"/>
        <v>-3.3534048536322761E-2</v>
      </c>
    </row>
    <row r="1681" spans="2:7">
      <c r="B1681" s="375">
        <v>43441</v>
      </c>
      <c r="C1681" s="352">
        <v>1824.3</v>
      </c>
      <c r="D1681" s="355">
        <f t="shared" si="56"/>
        <v>1.2656119900083239E-2</v>
      </c>
      <c r="E1681" s="355">
        <v>-1.5407356257350416E-2</v>
      </c>
      <c r="G1681" s="355">
        <f t="shared" ca="1" si="55"/>
        <v>-1.1642062400548898E-2</v>
      </c>
    </row>
    <row r="1682" spans="2:7">
      <c r="B1682" s="375">
        <v>43440</v>
      </c>
      <c r="C1682" s="352">
        <v>1801.5</v>
      </c>
      <c r="D1682" s="355">
        <f t="shared" si="56"/>
        <v>-2.5215085763757323E-2</v>
      </c>
      <c r="E1682" s="355">
        <v>-1.5403201449713019E-2</v>
      </c>
      <c r="G1682" s="355">
        <f t="shared" ca="1" si="55"/>
        <v>-1.3172443643882259E-2</v>
      </c>
    </row>
    <row r="1683" spans="2:7">
      <c r="B1683" s="375">
        <v>43439</v>
      </c>
      <c r="C1683" s="352">
        <v>1848.1</v>
      </c>
      <c r="D1683" s="355">
        <f t="shared" si="56"/>
        <v>2.2377119464498003E-2</v>
      </c>
      <c r="E1683" s="355">
        <v>-1.5383572324485551E-2</v>
      </c>
      <c r="G1683" s="355">
        <f t="shared" ca="1" si="55"/>
        <v>3.0493035392917821E-2</v>
      </c>
    </row>
    <row r="1684" spans="2:7">
      <c r="B1684" s="375">
        <v>43438</v>
      </c>
      <c r="C1684" s="352">
        <v>1807.65</v>
      </c>
      <c r="D1684" s="355">
        <f t="shared" si="56"/>
        <v>-9.8323838737948178E-3</v>
      </c>
      <c r="E1684" s="355">
        <v>-1.5374894692502042E-2</v>
      </c>
      <c r="G1684" s="355">
        <f t="shared" ca="1" si="55"/>
        <v>1.4425816399719075E-2</v>
      </c>
    </row>
    <row r="1685" spans="2:7">
      <c r="B1685" s="375">
        <v>43437</v>
      </c>
      <c r="C1685" s="352">
        <v>1825.6</v>
      </c>
      <c r="D1685" s="355">
        <f t="shared" si="56"/>
        <v>4.0820980615735407E-2</v>
      </c>
      <c r="E1685" s="355">
        <v>-1.5373352855051307E-2</v>
      </c>
      <c r="G1685" s="355">
        <f t="shared" ca="1" si="55"/>
        <v>-3.8694340292142644E-2</v>
      </c>
    </row>
    <row r="1686" spans="2:7">
      <c r="B1686" s="375">
        <v>43434</v>
      </c>
      <c r="C1686" s="352">
        <v>1754</v>
      </c>
      <c r="D1686" s="355">
        <f t="shared" si="56"/>
        <v>-8.1990387333898788E-3</v>
      </c>
      <c r="E1686" s="355">
        <v>-1.5372790161414298E-2</v>
      </c>
      <c r="G1686" s="355">
        <f t="shared" ca="1" si="55"/>
        <v>1.7063763593925921E-2</v>
      </c>
    </row>
    <row r="1687" spans="2:7">
      <c r="B1687" s="375">
        <v>43433</v>
      </c>
      <c r="C1687" s="352">
        <v>1768.5</v>
      </c>
      <c r="D1687" s="355">
        <f t="shared" si="56"/>
        <v>2.0956009698649091E-2</v>
      </c>
      <c r="E1687" s="355">
        <v>-1.5361235470489029E-2</v>
      </c>
      <c r="G1687" s="355">
        <f t="shared" ca="1" si="55"/>
        <v>-2.9855856817313519E-2</v>
      </c>
    </row>
    <row r="1688" spans="2:7">
      <c r="B1688" s="375">
        <v>43432</v>
      </c>
      <c r="C1688" s="352">
        <v>1732.2</v>
      </c>
      <c r="D1688" s="355">
        <f t="shared" si="56"/>
        <v>-6.3462758899204353E-4</v>
      </c>
      <c r="E1688" s="355">
        <v>-1.5334793789884879E-2</v>
      </c>
      <c r="G1688" s="355">
        <f t="shared" ca="1" si="55"/>
        <v>-1.3606006534937248E-2</v>
      </c>
    </row>
    <row r="1689" spans="2:7">
      <c r="B1689" s="375">
        <v>43431</v>
      </c>
      <c r="C1689" s="352">
        <v>1733.3</v>
      </c>
      <c r="D1689" s="355">
        <f t="shared" si="56"/>
        <v>-6.1353211009174576E-3</v>
      </c>
      <c r="E1689" s="355">
        <v>-1.5332031250000072E-2</v>
      </c>
      <c r="G1689" s="355">
        <f t="shared" ca="1" si="55"/>
        <v>-7.4693312574382982E-4</v>
      </c>
    </row>
    <row r="1690" spans="2:7">
      <c r="B1690" s="375">
        <v>43430</v>
      </c>
      <c r="C1690" s="352">
        <v>1744</v>
      </c>
      <c r="D1690" s="355">
        <f t="shared" si="56"/>
        <v>4.1131872724016534E-2</v>
      </c>
      <c r="E1690" s="355">
        <v>-1.532077880625602E-2</v>
      </c>
      <c r="G1690" s="355">
        <f t="shared" ca="1" si="55"/>
        <v>-2.4568457666493324E-2</v>
      </c>
    </row>
    <row r="1691" spans="2:7">
      <c r="B1691" s="375">
        <v>43426</v>
      </c>
      <c r="C1691" s="352">
        <v>1675.1</v>
      </c>
      <c r="D1691" s="355">
        <f t="shared" si="56"/>
        <v>-8.7872422261014438E-3</v>
      </c>
      <c r="E1691" s="355">
        <v>-1.5288788221970492E-2</v>
      </c>
      <c r="G1691" s="355">
        <f t="shared" ca="1" si="55"/>
        <v>-3.2276639310100351E-2</v>
      </c>
    </row>
    <row r="1692" spans="2:7">
      <c r="B1692" s="375">
        <v>43425</v>
      </c>
      <c r="C1692" s="352">
        <v>1689.95</v>
      </c>
      <c r="D1692" s="355">
        <f t="shared" si="56"/>
        <v>-2.3907910271546368E-3</v>
      </c>
      <c r="E1692" s="355">
        <v>-1.5274897577259531E-2</v>
      </c>
      <c r="G1692" s="355">
        <f t="shared" ca="1" si="55"/>
        <v>6.5214184064536261E-3</v>
      </c>
    </row>
    <row r="1693" spans="2:7">
      <c r="B1693" s="375">
        <v>43424</v>
      </c>
      <c r="C1693" s="352">
        <v>1694</v>
      </c>
      <c r="D1693" s="355">
        <f t="shared" si="56"/>
        <v>-4.3493593511226584E-3</v>
      </c>
      <c r="E1693" s="355">
        <v>-1.5261908993027632E-2</v>
      </c>
      <c r="G1693" s="355">
        <f t="shared" ca="1" si="55"/>
        <v>-3.7482618903336941E-3</v>
      </c>
    </row>
    <row r="1694" spans="2:7">
      <c r="B1694" s="375">
        <v>43423</v>
      </c>
      <c r="C1694" s="352">
        <v>1701.4</v>
      </c>
      <c r="D1694" s="355">
        <f t="shared" si="56"/>
        <v>7.2819844887811154E-3</v>
      </c>
      <c r="E1694" s="355">
        <v>-1.5254450166131965E-2</v>
      </c>
      <c r="G1694" s="355">
        <f t="shared" ca="1" si="55"/>
        <v>-2.5667212861606309E-2</v>
      </c>
    </row>
    <row r="1695" spans="2:7">
      <c r="B1695" s="375">
        <v>43420</v>
      </c>
      <c r="C1695" s="352">
        <v>1689.1</v>
      </c>
      <c r="D1695" s="355">
        <f t="shared" si="56"/>
        <v>-9.9352305032091946E-3</v>
      </c>
      <c r="E1695" s="355">
        <v>-1.5253933121971645E-2</v>
      </c>
      <c r="G1695" s="355">
        <f t="shared" ca="1" si="55"/>
        <v>-2.5325931510998684E-3</v>
      </c>
    </row>
    <row r="1696" spans="2:7">
      <c r="B1696" s="375">
        <v>43419</v>
      </c>
      <c r="C1696" s="352">
        <v>1706.05</v>
      </c>
      <c r="D1696" s="355">
        <f t="shared" si="56"/>
        <v>-5.5085980763626028E-3</v>
      </c>
      <c r="E1696" s="355">
        <v>-1.5244407622203839E-2</v>
      </c>
      <c r="G1696" s="355">
        <f t="shared" ca="1" si="55"/>
        <v>7.946917379176837E-3</v>
      </c>
    </row>
    <row r="1697" spans="2:7">
      <c r="B1697" s="375">
        <v>43418</v>
      </c>
      <c r="C1697" s="352">
        <v>1715.5</v>
      </c>
      <c r="D1697" s="355">
        <f t="shared" si="56"/>
        <v>2.6569325593920227E-2</v>
      </c>
      <c r="E1697" s="355">
        <v>-1.5242242787152875E-2</v>
      </c>
      <c r="G1697" s="355">
        <f t="shared" ca="1" si="55"/>
        <v>1.4154909315331501E-2</v>
      </c>
    </row>
    <row r="1698" spans="2:7">
      <c r="B1698" s="375">
        <v>43417</v>
      </c>
      <c r="C1698" s="352">
        <v>1671.1</v>
      </c>
      <c r="D1698" s="355">
        <f t="shared" si="56"/>
        <v>1.0155352717161311E-2</v>
      </c>
      <c r="E1698" s="355">
        <v>-1.523005432292694E-2</v>
      </c>
      <c r="G1698" s="355">
        <f t="shared" ca="1" si="55"/>
        <v>2.9349043275228897E-2</v>
      </c>
    </row>
    <row r="1699" spans="2:7">
      <c r="B1699" s="375">
        <v>43416</v>
      </c>
      <c r="C1699" s="352">
        <v>1654.3</v>
      </c>
      <c r="D1699" s="355">
        <f t="shared" si="56"/>
        <v>-1.094104986248951E-2</v>
      </c>
      <c r="E1699" s="355">
        <v>-1.5225246928450932E-2</v>
      </c>
      <c r="G1699" s="355">
        <f t="shared" ca="1" si="55"/>
        <v>1.2239941994629588E-2</v>
      </c>
    </row>
    <row r="1700" spans="2:7">
      <c r="B1700" s="375">
        <v>43413</v>
      </c>
      <c r="C1700" s="352">
        <v>1672.6</v>
      </c>
      <c r="D1700" s="355">
        <f t="shared" si="56"/>
        <v>2.4908851374122899E-2</v>
      </c>
      <c r="E1700" s="355">
        <v>-1.5224070960635315E-2</v>
      </c>
      <c r="G1700" s="355">
        <f t="shared" ca="1" si="55"/>
        <v>2.4588277694162297E-3</v>
      </c>
    </row>
    <row r="1701" spans="2:7">
      <c r="B1701" s="375">
        <v>43410</v>
      </c>
      <c r="C1701" s="352">
        <v>1631.95</v>
      </c>
      <c r="D1701" s="355">
        <f t="shared" si="56"/>
        <v>-7.1787072243345729E-3</v>
      </c>
      <c r="E1701" s="355">
        <v>-1.5206312106271281E-2</v>
      </c>
      <c r="G1701" s="355">
        <f t="shared" ca="1" si="55"/>
        <v>8.5505741532644272E-3</v>
      </c>
    </row>
    <row r="1702" spans="2:7">
      <c r="B1702" s="375">
        <v>43409</v>
      </c>
      <c r="C1702" s="352">
        <v>1643.75</v>
      </c>
      <c r="D1702" s="355">
        <f t="shared" si="56"/>
        <v>3.2347645640696723E-3</v>
      </c>
      <c r="E1702" s="355">
        <v>-1.5194015895278135E-2</v>
      </c>
      <c r="G1702" s="355">
        <f t="shared" ca="1" si="55"/>
        <v>4.0884585800645586E-2</v>
      </c>
    </row>
    <row r="1703" spans="2:7">
      <c r="B1703" s="375">
        <v>43406</v>
      </c>
      <c r="C1703" s="352">
        <v>1638.45</v>
      </c>
      <c r="D1703" s="355">
        <f t="shared" si="56"/>
        <v>1.9158398905234318E-2</v>
      </c>
      <c r="E1703" s="355">
        <v>-1.5174246325861982E-2</v>
      </c>
      <c r="G1703" s="355">
        <f t="shared" ca="1" si="55"/>
        <v>3.8130360602791694E-2</v>
      </c>
    </row>
    <row r="1704" spans="2:7">
      <c r="B1704" s="375">
        <v>43405</v>
      </c>
      <c r="C1704" s="352">
        <v>1607.65</v>
      </c>
      <c r="D1704" s="355">
        <f t="shared" si="56"/>
        <v>-8.663747918850561E-3</v>
      </c>
      <c r="E1704" s="355">
        <v>-1.5173710957987547E-2</v>
      </c>
      <c r="G1704" s="355">
        <f t="shared" ca="1" si="55"/>
        <v>1.6057494252571882E-2</v>
      </c>
    </row>
    <row r="1705" spans="2:7">
      <c r="B1705" s="375">
        <v>43404</v>
      </c>
      <c r="C1705" s="352">
        <v>1621.7</v>
      </c>
      <c r="D1705" s="355">
        <f t="shared" si="56"/>
        <v>1.7984369605473834E-2</v>
      </c>
      <c r="E1705" s="355">
        <v>-1.5163078041246447E-2</v>
      </c>
      <c r="G1705" s="355">
        <f t="shared" ca="1" si="55"/>
        <v>-1.498304614861232E-2</v>
      </c>
    </row>
    <row r="1706" spans="2:7">
      <c r="B1706" s="375">
        <v>43403</v>
      </c>
      <c r="C1706" s="352">
        <v>1593.05</v>
      </c>
      <c r="D1706" s="355">
        <f t="shared" si="56"/>
        <v>2.5854852211990381E-2</v>
      </c>
      <c r="E1706" s="355">
        <v>-1.5140809528616132E-2</v>
      </c>
      <c r="G1706" s="355">
        <f t="shared" ca="1" si="55"/>
        <v>-1.970972156721029E-3</v>
      </c>
    </row>
    <row r="1707" spans="2:7">
      <c r="B1707" s="375">
        <v>43402</v>
      </c>
      <c r="C1707" s="352">
        <v>1552.9</v>
      </c>
      <c r="D1707" s="355">
        <f t="shared" si="56"/>
        <v>-3.4333386812128407E-3</v>
      </c>
      <c r="E1707" s="355">
        <v>-1.5135824105791489E-2</v>
      </c>
      <c r="G1707" s="355">
        <f t="shared" ca="1" si="55"/>
        <v>2.8047198593587033E-2</v>
      </c>
    </row>
    <row r="1708" spans="2:7">
      <c r="B1708" s="375">
        <v>43399</v>
      </c>
      <c r="C1708" s="352">
        <v>1558.25</v>
      </c>
      <c r="D1708" s="355">
        <f t="shared" si="56"/>
        <v>-8.4629824059049702E-3</v>
      </c>
      <c r="E1708" s="355">
        <v>-1.5132968912438378E-2</v>
      </c>
      <c r="G1708" s="355">
        <f t="shared" ca="1" si="55"/>
        <v>1.2812607850854942E-3</v>
      </c>
    </row>
    <row r="1709" spans="2:7">
      <c r="B1709" s="375">
        <v>43398</v>
      </c>
      <c r="C1709" s="352">
        <v>1571.55</v>
      </c>
      <c r="D1709" s="355">
        <f t="shared" si="56"/>
        <v>-9.0797313912797314E-3</v>
      </c>
      <c r="E1709" s="355">
        <v>-1.5131207674943439E-2</v>
      </c>
      <c r="G1709" s="355">
        <f t="shared" ca="1" si="55"/>
        <v>-1.2162908077156066E-2</v>
      </c>
    </row>
    <row r="1710" spans="2:7">
      <c r="B1710" s="375">
        <v>43397</v>
      </c>
      <c r="C1710" s="352">
        <v>1585.95</v>
      </c>
      <c r="D1710" s="355">
        <f t="shared" si="56"/>
        <v>2.1842079829902446E-2</v>
      </c>
      <c r="E1710" s="355">
        <v>-1.5130273488051045E-2</v>
      </c>
      <c r="G1710" s="355">
        <f t="shared" ca="1" si="55"/>
        <v>8.2681301623470198E-4</v>
      </c>
    </row>
    <row r="1711" spans="2:7">
      <c r="B1711" s="375">
        <v>43396</v>
      </c>
      <c r="C1711" s="352">
        <v>1552.05</v>
      </c>
      <c r="D1711" s="355">
        <f t="shared" si="56"/>
        <v>-2.0726859738784867E-2</v>
      </c>
      <c r="E1711" s="355">
        <v>-1.5129446036743066E-2</v>
      </c>
      <c r="G1711" s="355">
        <f t="shared" ca="1" si="55"/>
        <v>3.0939653396366364E-2</v>
      </c>
    </row>
    <row r="1712" spans="2:7">
      <c r="B1712" s="375">
        <v>43395</v>
      </c>
      <c r="C1712" s="352">
        <v>1584.9</v>
      </c>
      <c r="D1712" s="355">
        <f t="shared" si="56"/>
        <v>4.1180942726811963E-3</v>
      </c>
      <c r="E1712" s="355">
        <v>-1.5125240847784134E-2</v>
      </c>
      <c r="G1712" s="355">
        <f t="shared" ca="1" si="55"/>
        <v>-9.9444974702424249E-3</v>
      </c>
    </row>
    <row r="1713" spans="2:7">
      <c r="B1713" s="375">
        <v>43392</v>
      </c>
      <c r="C1713" s="352">
        <v>1578.4</v>
      </c>
      <c r="D1713" s="355">
        <f t="shared" si="56"/>
        <v>1.0499359795134501E-2</v>
      </c>
      <c r="E1713" s="355">
        <v>-1.5112955639951504E-2</v>
      </c>
      <c r="G1713" s="355">
        <f t="shared" ca="1" si="55"/>
        <v>-7.0495757526705706E-3</v>
      </c>
    </row>
    <row r="1714" spans="2:7">
      <c r="B1714" s="375">
        <v>43390</v>
      </c>
      <c r="C1714" s="352">
        <v>1562</v>
      </c>
      <c r="D1714" s="355">
        <f t="shared" si="56"/>
        <v>1.0218600439787838E-2</v>
      </c>
      <c r="E1714" s="355">
        <v>-1.5102481121898659E-2</v>
      </c>
      <c r="G1714" s="355">
        <f t="shared" ca="1" si="55"/>
        <v>-4.9889337102741963E-3</v>
      </c>
    </row>
    <row r="1715" spans="2:7">
      <c r="B1715" s="375">
        <v>43389</v>
      </c>
      <c r="C1715" s="352">
        <v>1546.2</v>
      </c>
      <c r="D1715" s="355">
        <f t="shared" si="56"/>
        <v>1.3038065911026726E-2</v>
      </c>
      <c r="E1715" s="355">
        <v>-1.5087672469128833E-2</v>
      </c>
      <c r="G1715" s="355">
        <f t="shared" ca="1" si="55"/>
        <v>-3.1551279744379032E-2</v>
      </c>
    </row>
    <row r="1716" spans="2:7">
      <c r="B1716" s="375">
        <v>43388</v>
      </c>
      <c r="C1716" s="352">
        <v>1526.3</v>
      </c>
      <c r="D1716" s="355">
        <f t="shared" si="56"/>
        <v>-2.7586646279306803E-2</v>
      </c>
      <c r="E1716" s="355">
        <v>-1.5081331466120774E-2</v>
      </c>
      <c r="G1716" s="355">
        <f t="shared" ca="1" si="55"/>
        <v>4.7787774381039073E-2</v>
      </c>
    </row>
    <row r="1717" spans="2:7">
      <c r="B1717" s="375">
        <v>43385</v>
      </c>
      <c r="C1717" s="352">
        <v>1569.6</v>
      </c>
      <c r="D1717" s="355">
        <f t="shared" si="56"/>
        <v>2.8504029880086497E-2</v>
      </c>
      <c r="E1717" s="355">
        <v>-1.5067308879832023E-2</v>
      </c>
      <c r="G1717" s="355">
        <f t="shared" ca="1" si="55"/>
        <v>2.2041466890668267E-2</v>
      </c>
    </row>
    <row r="1718" spans="2:7">
      <c r="B1718" s="375">
        <v>43384</v>
      </c>
      <c r="C1718" s="352">
        <v>1526.1</v>
      </c>
      <c r="D1718" s="355">
        <f t="shared" si="56"/>
        <v>-1.0146303145355164E-3</v>
      </c>
      <c r="E1718" s="355">
        <v>-1.5055260638760769E-2</v>
      </c>
      <c r="G1718" s="355">
        <f t="shared" ca="1" si="55"/>
        <v>-2.1399882912437707E-2</v>
      </c>
    </row>
    <row r="1719" spans="2:7">
      <c r="B1719" s="375">
        <v>43383</v>
      </c>
      <c r="C1719" s="352">
        <v>1527.65</v>
      </c>
      <c r="D1719" s="355">
        <f t="shared" si="56"/>
        <v>1.0049919005586992E-2</v>
      </c>
      <c r="E1719" s="355">
        <v>-1.5054799470071059E-2</v>
      </c>
      <c r="G1719" s="355">
        <f t="shared" ca="1" si="55"/>
        <v>-1.7122475609318191E-2</v>
      </c>
    </row>
    <row r="1720" spans="2:7">
      <c r="B1720" s="375">
        <v>43382</v>
      </c>
      <c r="C1720" s="352">
        <v>1512.45</v>
      </c>
      <c r="D1720" s="355">
        <f t="shared" si="56"/>
        <v>-3.007663449514212E-2</v>
      </c>
      <c r="E1720" s="355">
        <v>-1.5031315240083484E-2</v>
      </c>
      <c r="G1720" s="355">
        <f t="shared" ca="1" si="55"/>
        <v>-1.4774292058404949E-2</v>
      </c>
    </row>
    <row r="1721" spans="2:7">
      <c r="B1721" s="375">
        <v>43381</v>
      </c>
      <c r="C1721" s="352">
        <v>1559.35</v>
      </c>
      <c r="D1721" s="355">
        <f t="shared" si="56"/>
        <v>5.1329761637416483E-4</v>
      </c>
      <c r="E1721" s="355">
        <v>-1.5029354207436412E-2</v>
      </c>
      <c r="G1721" s="355">
        <f t="shared" ca="1" si="55"/>
        <v>-9.0114008068997459E-3</v>
      </c>
    </row>
    <row r="1722" spans="2:7">
      <c r="B1722" s="375">
        <v>43378</v>
      </c>
      <c r="C1722" s="352">
        <v>1558.55</v>
      </c>
      <c r="D1722" s="355">
        <f t="shared" si="56"/>
        <v>-9.7843006448744187E-3</v>
      </c>
      <c r="E1722" s="355">
        <v>-1.5017667844522993E-2</v>
      </c>
      <c r="G1722" s="355">
        <f t="shared" ca="1" si="55"/>
        <v>-2.2977510423291485E-2</v>
      </c>
    </row>
    <row r="1723" spans="2:7">
      <c r="B1723" s="375">
        <v>43377</v>
      </c>
      <c r="C1723" s="352">
        <v>1573.95</v>
      </c>
      <c r="D1723" s="355">
        <f t="shared" si="56"/>
        <v>-2.7735738332767004E-2</v>
      </c>
      <c r="E1723" s="355">
        <v>-1.500441306266539E-2</v>
      </c>
      <c r="G1723" s="355">
        <f t="shared" ca="1" si="55"/>
        <v>-8.3253152512830324E-3</v>
      </c>
    </row>
    <row r="1724" spans="2:7">
      <c r="B1724" s="375">
        <v>43376</v>
      </c>
      <c r="C1724" s="352">
        <v>1618.85</v>
      </c>
      <c r="D1724" s="355">
        <f t="shared" si="56"/>
        <v>-1.4278755404006605E-2</v>
      </c>
      <c r="E1724" s="355">
        <v>-1.4994000479961498E-2</v>
      </c>
      <c r="G1724" s="355">
        <f t="shared" ca="1" si="55"/>
        <v>1.2779587370926934E-2</v>
      </c>
    </row>
    <row r="1725" spans="2:7">
      <c r="B1725" s="375">
        <v>43374</v>
      </c>
      <c r="C1725" s="352">
        <v>1642.3</v>
      </c>
      <c r="D1725" s="355">
        <f t="shared" si="56"/>
        <v>2.1076846555583104E-2</v>
      </c>
      <c r="E1725" s="355">
        <v>-1.495558449260604E-2</v>
      </c>
      <c r="G1725" s="355">
        <f t="shared" ca="1" si="55"/>
        <v>4.2405842797357679E-2</v>
      </c>
    </row>
    <row r="1726" spans="2:7">
      <c r="B1726" s="375">
        <v>43371</v>
      </c>
      <c r="C1726" s="352">
        <v>1608.4</v>
      </c>
      <c r="D1726" s="355">
        <f t="shared" si="56"/>
        <v>-7.2217764335533721E-3</v>
      </c>
      <c r="E1726" s="355">
        <v>-1.4952777808318607E-2</v>
      </c>
      <c r="G1726" s="355">
        <f t="shared" ca="1" si="55"/>
        <v>1.0643385463779071E-3</v>
      </c>
    </row>
    <row r="1727" spans="2:7">
      <c r="B1727" s="375">
        <v>43370</v>
      </c>
      <c r="C1727" s="352">
        <v>1620.1</v>
      </c>
      <c r="D1727" s="355">
        <f t="shared" si="56"/>
        <v>5.8047493403693366E-3</v>
      </c>
      <c r="E1727" s="355">
        <v>-1.4940967506007803E-2</v>
      </c>
      <c r="G1727" s="355">
        <f t="shared" ca="1" si="55"/>
        <v>2.0138885306277485E-2</v>
      </c>
    </row>
    <row r="1728" spans="2:7">
      <c r="B1728" s="375">
        <v>43369</v>
      </c>
      <c r="C1728" s="352">
        <v>1610.75</v>
      </c>
      <c r="D1728" s="355">
        <f t="shared" si="56"/>
        <v>-1.2324861268663525E-2</v>
      </c>
      <c r="E1728" s="355">
        <v>-1.4930134626427527E-2</v>
      </c>
      <c r="G1728" s="355">
        <f t="shared" ca="1" si="55"/>
        <v>-2.3859485265200504E-2</v>
      </c>
    </row>
    <row r="1729" spans="2:7">
      <c r="B1729" s="375">
        <v>43368</v>
      </c>
      <c r="C1729" s="352">
        <v>1630.85</v>
      </c>
      <c r="D1729" s="355">
        <f t="shared" si="56"/>
        <v>2.5401615894872435E-2</v>
      </c>
      <c r="E1729" s="355">
        <v>-1.4928343949044586E-2</v>
      </c>
      <c r="G1729" s="355">
        <f t="shared" ca="1" si="55"/>
        <v>1.7434795783308612E-2</v>
      </c>
    </row>
    <row r="1730" spans="2:7">
      <c r="B1730" s="375">
        <v>43367</v>
      </c>
      <c r="C1730" s="352">
        <v>1590.45</v>
      </c>
      <c r="D1730" s="355">
        <f t="shared" si="56"/>
        <v>-1.9027940541540684E-2</v>
      </c>
      <c r="E1730" s="355">
        <v>-1.4922831293241066E-2</v>
      </c>
      <c r="G1730" s="355">
        <f t="shared" ca="1" si="55"/>
        <v>-1.2838623281160814E-2</v>
      </c>
    </row>
    <row r="1731" spans="2:7">
      <c r="B1731" s="375">
        <v>43364</v>
      </c>
      <c r="C1731" s="352">
        <v>1621.3</v>
      </c>
      <c r="D1731" s="355">
        <f t="shared" si="56"/>
        <v>-1.5663894116932763E-2</v>
      </c>
      <c r="E1731" s="355">
        <v>-1.4882128276043851E-2</v>
      </c>
      <c r="G1731" s="355">
        <f t="shared" ca="1" si="55"/>
        <v>6.5821303244694733E-3</v>
      </c>
    </row>
    <row r="1732" spans="2:7">
      <c r="B1732" s="375">
        <v>43362</v>
      </c>
      <c r="C1732" s="352">
        <v>1647.1</v>
      </c>
      <c r="D1732" s="355">
        <f t="shared" si="56"/>
        <v>-1.0721042673954254E-2</v>
      </c>
      <c r="E1732" s="355">
        <v>-1.4878845955037445E-2</v>
      </c>
      <c r="G1732" s="355">
        <f t="shared" ca="1" si="55"/>
        <v>-2.1767721423785252E-3</v>
      </c>
    </row>
    <row r="1733" spans="2:7">
      <c r="B1733" s="375">
        <v>43361</v>
      </c>
      <c r="C1733" s="352">
        <v>1664.95</v>
      </c>
      <c r="D1733" s="355">
        <f t="shared" si="56"/>
        <v>3.7061260082842815E-2</v>
      </c>
      <c r="E1733" s="355">
        <v>-1.4854320877800746E-2</v>
      </c>
      <c r="G1733" s="355">
        <f t="shared" ca="1" si="55"/>
        <v>-1.7099847304298393E-2</v>
      </c>
    </row>
    <row r="1734" spans="2:7">
      <c r="B1734" s="375">
        <v>43360</v>
      </c>
      <c r="C1734" s="352">
        <v>1605.45</v>
      </c>
      <c r="D1734" s="355">
        <f t="shared" si="56"/>
        <v>-1.463818817897251E-2</v>
      </c>
      <c r="E1734" s="355">
        <v>-1.4849525290260431E-2</v>
      </c>
      <c r="G1734" s="355">
        <f t="shared" ca="1" si="55"/>
        <v>-1.0988094939967885E-2</v>
      </c>
    </row>
    <row r="1735" spans="2:7">
      <c r="B1735" s="375">
        <v>43357</v>
      </c>
      <c r="C1735" s="352">
        <v>1629.3</v>
      </c>
      <c r="D1735" s="355">
        <f t="shared" si="56"/>
        <v>1.5059778098780131E-3</v>
      </c>
      <c r="E1735" s="355">
        <v>-1.482162935704797E-2</v>
      </c>
      <c r="G1735" s="355">
        <f t="shared" ref="G1735:G1798" ca="1" si="57">_xlfn.NORM.INV(RAND(),$M$13,$M$14)</f>
        <v>3.8420015809034452E-2</v>
      </c>
    </row>
    <row r="1736" spans="2:7">
      <c r="B1736" s="375">
        <v>43355</v>
      </c>
      <c r="C1736" s="352">
        <v>1626.85</v>
      </c>
      <c r="D1736" s="355">
        <f t="shared" ref="D1736:D1799" si="58">(C1736-C1737)/C1737</f>
        <v>2.2757992015842464E-2</v>
      </c>
      <c r="E1736" s="355">
        <v>-1.4819054887743969E-2</v>
      </c>
      <c r="G1736" s="355">
        <f t="shared" ca="1" si="57"/>
        <v>1.7721208546161854E-3</v>
      </c>
    </row>
    <row r="1737" spans="2:7">
      <c r="B1737" s="375">
        <v>43354</v>
      </c>
      <c r="C1737" s="352">
        <v>1590.65</v>
      </c>
      <c r="D1737" s="355">
        <f t="shared" si="58"/>
        <v>-1.220269514997197E-2</v>
      </c>
      <c r="E1737" s="355">
        <v>-1.4810577562783339E-2</v>
      </c>
      <c r="G1737" s="355">
        <f t="shared" ca="1" si="57"/>
        <v>1.4060552664140556E-2</v>
      </c>
    </row>
    <row r="1738" spans="2:7">
      <c r="B1738" s="375">
        <v>43353</v>
      </c>
      <c r="C1738" s="352">
        <v>1610.3</v>
      </c>
      <c r="D1738" s="355">
        <f t="shared" si="58"/>
        <v>-1.7360793287566772E-2</v>
      </c>
      <c r="E1738" s="355">
        <v>-1.4808801298919332E-2</v>
      </c>
      <c r="G1738" s="355">
        <f t="shared" ca="1" si="57"/>
        <v>2.8804010453134073E-2</v>
      </c>
    </row>
    <row r="1739" spans="2:7">
      <c r="B1739" s="375">
        <v>43350</v>
      </c>
      <c r="C1739" s="352">
        <v>1638.75</v>
      </c>
      <c r="D1739" s="355">
        <f t="shared" si="58"/>
        <v>1.8743006340917627E-2</v>
      </c>
      <c r="E1739" s="355">
        <v>-1.4799767846778885E-2</v>
      </c>
      <c r="G1739" s="355">
        <f t="shared" ca="1" si="57"/>
        <v>-7.4642272941758195E-3</v>
      </c>
    </row>
    <row r="1740" spans="2:7">
      <c r="B1740" s="375">
        <v>43349</v>
      </c>
      <c r="C1740" s="352">
        <v>1608.6</v>
      </c>
      <c r="D1740" s="355">
        <f t="shared" si="58"/>
        <v>-1.9234348824223716E-3</v>
      </c>
      <c r="E1740" s="355">
        <v>-1.4796434151272856E-2</v>
      </c>
      <c r="G1740" s="355">
        <f t="shared" ca="1" si="57"/>
        <v>-2.4361483756576121E-2</v>
      </c>
    </row>
    <row r="1741" spans="2:7">
      <c r="B1741" s="375">
        <v>43348</v>
      </c>
      <c r="C1741" s="352">
        <v>1611.7</v>
      </c>
      <c r="D1741" s="355">
        <f t="shared" si="58"/>
        <v>-2.3921996124031009E-2</v>
      </c>
      <c r="E1741" s="355">
        <v>-1.4794520547945143E-2</v>
      </c>
      <c r="G1741" s="355">
        <f t="shared" ca="1" si="57"/>
        <v>8.5176809060232977E-3</v>
      </c>
    </row>
    <row r="1742" spans="2:7">
      <c r="B1742" s="375">
        <v>43347</v>
      </c>
      <c r="C1742" s="352">
        <v>1651.2</v>
      </c>
      <c r="D1742" s="355">
        <f t="shared" si="58"/>
        <v>-2.8191395444647088E-2</v>
      </c>
      <c r="E1742" s="355">
        <v>-1.4790468364831529E-2</v>
      </c>
      <c r="G1742" s="355">
        <f t="shared" ca="1" si="57"/>
        <v>6.438162493636569E-3</v>
      </c>
    </row>
    <row r="1743" spans="2:7">
      <c r="B1743" s="375">
        <v>43346</v>
      </c>
      <c r="C1743" s="352">
        <v>1699.1</v>
      </c>
      <c r="D1743" s="355">
        <f t="shared" si="58"/>
        <v>-4.5503061625751365E-2</v>
      </c>
      <c r="E1743" s="355">
        <v>-1.4762917552858836E-2</v>
      </c>
      <c r="G1743" s="355">
        <f t="shared" ca="1" si="57"/>
        <v>2.1857449377565914E-2</v>
      </c>
    </row>
    <row r="1744" spans="2:7">
      <c r="B1744" s="375">
        <v>43343</v>
      </c>
      <c r="C1744" s="352">
        <v>1780.1</v>
      </c>
      <c r="D1744" s="355">
        <f t="shared" si="58"/>
        <v>4.0894604732492883E-3</v>
      </c>
      <c r="E1744" s="355">
        <v>-1.4753843764559758E-2</v>
      </c>
      <c r="G1744" s="355">
        <f t="shared" ca="1" si="57"/>
        <v>7.8523978361300165E-3</v>
      </c>
    </row>
    <row r="1745" spans="2:7">
      <c r="B1745" s="375">
        <v>43342</v>
      </c>
      <c r="C1745" s="352">
        <v>1772.85</v>
      </c>
      <c r="D1745" s="355">
        <f t="shared" si="58"/>
        <v>9.6819204373949936E-3</v>
      </c>
      <c r="E1745" s="355">
        <v>-1.4747736093143605E-2</v>
      </c>
      <c r="G1745" s="355">
        <f t="shared" ca="1" si="57"/>
        <v>1.5742432251994221E-2</v>
      </c>
    </row>
    <row r="1746" spans="2:7">
      <c r="B1746" s="375">
        <v>43341</v>
      </c>
      <c r="C1746" s="352">
        <v>1755.85</v>
      </c>
      <c r="D1746" s="355">
        <f t="shared" si="58"/>
        <v>-8.6664408310750535E-3</v>
      </c>
      <c r="E1746" s="355">
        <v>-1.4741209871150844E-2</v>
      </c>
      <c r="G1746" s="355">
        <f t="shared" ca="1" si="57"/>
        <v>-1.5718949339384732E-2</v>
      </c>
    </row>
    <row r="1747" spans="2:7">
      <c r="B1747" s="375">
        <v>43340</v>
      </c>
      <c r="C1747" s="352">
        <v>1771.2</v>
      </c>
      <c r="D1747" s="355">
        <f t="shared" si="58"/>
        <v>-1.1772582714947225E-2</v>
      </c>
      <c r="E1747" s="355">
        <v>-1.4730741366819594E-2</v>
      </c>
      <c r="G1747" s="355">
        <f t="shared" ca="1" si="57"/>
        <v>6.5698441747242551E-3</v>
      </c>
    </row>
    <row r="1748" spans="2:7">
      <c r="B1748" s="375">
        <v>43339</v>
      </c>
      <c r="C1748" s="352">
        <v>1792.3</v>
      </c>
      <c r="D1748" s="355">
        <f t="shared" si="58"/>
        <v>6.3730031724640833E-3</v>
      </c>
      <c r="E1748" s="355">
        <v>-1.4725274725274762E-2</v>
      </c>
      <c r="G1748" s="355">
        <f t="shared" ca="1" si="57"/>
        <v>4.4225086435105962E-2</v>
      </c>
    </row>
    <row r="1749" spans="2:7">
      <c r="B1749" s="375">
        <v>43336</v>
      </c>
      <c r="C1749" s="352">
        <v>1780.95</v>
      </c>
      <c r="D1749" s="355">
        <f t="shared" si="58"/>
        <v>4.597247292418824E-3</v>
      </c>
      <c r="E1749" s="355">
        <v>-1.4720459952418627E-2</v>
      </c>
      <c r="G1749" s="355">
        <f t="shared" ca="1" si="57"/>
        <v>2.650216407552055E-2</v>
      </c>
    </row>
    <row r="1750" spans="2:7">
      <c r="B1750" s="375">
        <v>43335</v>
      </c>
      <c r="C1750" s="352">
        <v>1772.8</v>
      </c>
      <c r="D1750" s="355">
        <f t="shared" si="58"/>
        <v>1.1583452211126935E-2</v>
      </c>
      <c r="E1750" s="355">
        <v>-1.4701828539924602E-2</v>
      </c>
      <c r="G1750" s="355">
        <f t="shared" ca="1" si="57"/>
        <v>-3.2918379349364139E-2</v>
      </c>
    </row>
    <row r="1751" spans="2:7">
      <c r="B1751" s="375">
        <v>43333</v>
      </c>
      <c r="C1751" s="352">
        <v>1752.5</v>
      </c>
      <c r="D1751" s="355">
        <f t="shared" si="58"/>
        <v>-1.3787281935846933E-2</v>
      </c>
      <c r="E1751" s="355">
        <v>-1.4682704272086239E-2</v>
      </c>
      <c r="G1751" s="355">
        <f t="shared" ca="1" si="57"/>
        <v>-4.9778054996969974E-3</v>
      </c>
    </row>
    <row r="1752" spans="2:7">
      <c r="B1752" s="375">
        <v>43332</v>
      </c>
      <c r="C1752" s="352">
        <v>1777</v>
      </c>
      <c r="D1752" s="355">
        <f t="shared" si="58"/>
        <v>-4.3423448662277628E-3</v>
      </c>
      <c r="E1752" s="355">
        <v>-1.4680268723562984E-2</v>
      </c>
      <c r="G1752" s="355">
        <f t="shared" ca="1" si="57"/>
        <v>-1.7567089991445052E-2</v>
      </c>
    </row>
    <row r="1753" spans="2:7">
      <c r="B1753" s="375">
        <v>43329</v>
      </c>
      <c r="C1753" s="352">
        <v>1784.75</v>
      </c>
      <c r="D1753" s="355">
        <f t="shared" si="58"/>
        <v>2.725336710026471E-2</v>
      </c>
      <c r="E1753" s="355">
        <v>-1.467165840331886E-2</v>
      </c>
      <c r="G1753" s="355">
        <f t="shared" ca="1" si="57"/>
        <v>1.42036589409009E-2</v>
      </c>
    </row>
    <row r="1754" spans="2:7">
      <c r="B1754" s="375">
        <v>43328</v>
      </c>
      <c r="C1754" s="352">
        <v>1737.4</v>
      </c>
      <c r="D1754" s="355">
        <f t="shared" si="58"/>
        <v>-3.9271893363909465E-3</v>
      </c>
      <c r="E1754" s="355">
        <v>-1.4670616448018144E-2</v>
      </c>
      <c r="G1754" s="355">
        <f t="shared" ca="1" si="57"/>
        <v>-1.8585402711812443E-2</v>
      </c>
    </row>
    <row r="1755" spans="2:7">
      <c r="B1755" s="375">
        <v>43326</v>
      </c>
      <c r="C1755" s="352">
        <v>1744.25</v>
      </c>
      <c r="D1755" s="355">
        <f t="shared" si="58"/>
        <v>8.9076553778523835E-3</v>
      </c>
      <c r="E1755" s="355">
        <v>-1.4654341025098177E-2</v>
      </c>
      <c r="G1755" s="355">
        <f t="shared" ca="1" si="57"/>
        <v>9.8810256803262345E-3</v>
      </c>
    </row>
    <row r="1756" spans="2:7">
      <c r="B1756" s="375">
        <v>43325</v>
      </c>
      <c r="C1756" s="352">
        <v>1728.85</v>
      </c>
      <c r="D1756" s="355">
        <f t="shared" si="58"/>
        <v>-1.3607576881383086E-2</v>
      </c>
      <c r="E1756" s="355">
        <v>-1.465386558868118E-2</v>
      </c>
      <c r="G1756" s="355">
        <f t="shared" ca="1" si="57"/>
        <v>-5.0117184659288997E-3</v>
      </c>
    </row>
    <row r="1757" spans="2:7">
      <c r="B1757" s="375">
        <v>43322</v>
      </c>
      <c r="C1757" s="352">
        <v>1752.7</v>
      </c>
      <c r="D1757" s="355">
        <f t="shared" si="58"/>
        <v>-8.5509063960779845E-4</v>
      </c>
      <c r="E1757" s="355">
        <v>-1.4625401019060173E-2</v>
      </c>
      <c r="G1757" s="355">
        <f t="shared" ca="1" si="57"/>
        <v>-2.0602816588303902E-3</v>
      </c>
    </row>
    <row r="1758" spans="2:7">
      <c r="B1758" s="375">
        <v>43321</v>
      </c>
      <c r="C1758" s="352">
        <v>1754.2</v>
      </c>
      <c r="D1758" s="355">
        <f t="shared" si="58"/>
        <v>-1.6788549640042371E-3</v>
      </c>
      <c r="E1758" s="355">
        <v>-1.4615384615384577E-2</v>
      </c>
      <c r="G1758" s="355">
        <f t="shared" ca="1" si="57"/>
        <v>-6.2255743859550995E-2</v>
      </c>
    </row>
    <row r="1759" spans="2:7">
      <c r="B1759" s="375">
        <v>43320</v>
      </c>
      <c r="C1759" s="352">
        <v>1757.15</v>
      </c>
      <c r="D1759" s="355">
        <f t="shared" si="58"/>
        <v>1.5664287159330735E-2</v>
      </c>
      <c r="E1759" s="355">
        <v>-1.4614499424626124E-2</v>
      </c>
      <c r="G1759" s="355">
        <f t="shared" ca="1" si="57"/>
        <v>-4.3925716009704019E-2</v>
      </c>
    </row>
    <row r="1760" spans="2:7">
      <c r="B1760" s="375">
        <v>43319</v>
      </c>
      <c r="C1760" s="352">
        <v>1730.05</v>
      </c>
      <c r="D1760" s="355">
        <f t="shared" si="58"/>
        <v>-1.4448361555799574E-4</v>
      </c>
      <c r="E1760" s="355">
        <v>-1.4607087827426838E-2</v>
      </c>
      <c r="G1760" s="355">
        <f t="shared" ca="1" si="57"/>
        <v>-2.0523258219320991E-2</v>
      </c>
    </row>
    <row r="1761" spans="2:7">
      <c r="B1761" s="375">
        <v>43318</v>
      </c>
      <c r="C1761" s="352">
        <v>1730.3</v>
      </c>
      <c r="D1761" s="355">
        <f t="shared" si="58"/>
        <v>-1.8547929665343191E-2</v>
      </c>
      <c r="E1761" s="355">
        <v>-1.4596949891067575E-2</v>
      </c>
      <c r="G1761" s="355">
        <f t="shared" ca="1" si="57"/>
        <v>-1.6481595091173445E-2</v>
      </c>
    </row>
    <row r="1762" spans="2:7">
      <c r="B1762" s="375">
        <v>43315</v>
      </c>
      <c r="C1762" s="352">
        <v>1763</v>
      </c>
      <c r="D1762" s="355">
        <f t="shared" si="58"/>
        <v>8.2928224192164706E-3</v>
      </c>
      <c r="E1762" s="355">
        <v>-1.4586253283843739E-2</v>
      </c>
      <c r="G1762" s="355">
        <f t="shared" ca="1" si="57"/>
        <v>-1.841530190687422E-2</v>
      </c>
    </row>
    <row r="1763" spans="2:7">
      <c r="B1763" s="375">
        <v>43314</v>
      </c>
      <c r="C1763" s="352">
        <v>1748.5</v>
      </c>
      <c r="D1763" s="355">
        <f t="shared" si="58"/>
        <v>8.1877414518826304E-3</v>
      </c>
      <c r="E1763" s="355">
        <v>-1.4584750245598093E-2</v>
      </c>
      <c r="G1763" s="355">
        <f t="shared" ca="1" si="57"/>
        <v>-2.8783971957794242E-2</v>
      </c>
    </row>
    <row r="1764" spans="2:7">
      <c r="B1764" s="375">
        <v>43313</v>
      </c>
      <c r="C1764" s="352">
        <v>1734.3</v>
      </c>
      <c r="D1764" s="355">
        <f t="shared" si="58"/>
        <v>1.5303323419858883E-3</v>
      </c>
      <c r="E1764" s="355">
        <v>-1.458451102317691E-2</v>
      </c>
      <c r="G1764" s="355">
        <f t="shared" ca="1" si="57"/>
        <v>-1.4617055039996042E-2</v>
      </c>
    </row>
    <row r="1765" spans="2:7">
      <c r="B1765" s="375">
        <v>43312</v>
      </c>
      <c r="C1765" s="352">
        <v>1731.65</v>
      </c>
      <c r="D1765" s="355">
        <f t="shared" si="58"/>
        <v>2.543376561852315E-2</v>
      </c>
      <c r="E1765" s="355">
        <v>-1.4583333333333393E-2</v>
      </c>
      <c r="G1765" s="355">
        <f t="shared" ca="1" si="57"/>
        <v>-1.1499148581154294E-2</v>
      </c>
    </row>
    <row r="1766" spans="2:7">
      <c r="B1766" s="375">
        <v>43311</v>
      </c>
      <c r="C1766" s="352">
        <v>1688.7</v>
      </c>
      <c r="D1766" s="355">
        <f t="shared" si="58"/>
        <v>1.7902350813743247E-2</v>
      </c>
      <c r="E1766" s="355">
        <v>-1.4578731811270115E-2</v>
      </c>
      <c r="G1766" s="355">
        <f t="shared" ca="1" si="57"/>
        <v>1.0846914715141747E-2</v>
      </c>
    </row>
    <row r="1767" spans="2:7">
      <c r="B1767" s="375">
        <v>43308</v>
      </c>
      <c r="C1767" s="352">
        <v>1659</v>
      </c>
      <c r="D1767" s="355">
        <f t="shared" si="58"/>
        <v>-6.5570825473816848E-3</v>
      </c>
      <c r="E1767" s="355">
        <v>-1.4576252452402664E-2</v>
      </c>
      <c r="G1767" s="355">
        <f t="shared" ca="1" si="57"/>
        <v>3.063541565494592E-2</v>
      </c>
    </row>
    <row r="1768" spans="2:7">
      <c r="B1768" s="375">
        <v>43307</v>
      </c>
      <c r="C1768" s="352">
        <v>1669.95</v>
      </c>
      <c r="D1768" s="355">
        <f t="shared" si="58"/>
        <v>1.0284642608669348E-2</v>
      </c>
      <c r="E1768" s="355">
        <v>-1.4573732718893983E-2</v>
      </c>
      <c r="G1768" s="355">
        <f t="shared" ca="1" si="57"/>
        <v>-7.8696571400906652E-3</v>
      </c>
    </row>
    <row r="1769" spans="2:7">
      <c r="B1769" s="375">
        <v>43306</v>
      </c>
      <c r="C1769" s="352">
        <v>1652.95</v>
      </c>
      <c r="D1769" s="355">
        <f t="shared" si="58"/>
        <v>-8.963367108339856E-3</v>
      </c>
      <c r="E1769" s="355">
        <v>-1.4548099654482633E-2</v>
      </c>
      <c r="G1769" s="355">
        <f t="shared" ca="1" si="57"/>
        <v>1.6938652762543555E-2</v>
      </c>
    </row>
    <row r="1770" spans="2:7">
      <c r="B1770" s="375">
        <v>43305</v>
      </c>
      <c r="C1770" s="352">
        <v>1667.9</v>
      </c>
      <c r="D1770" s="355">
        <f t="shared" si="58"/>
        <v>-1.2872488385168525E-2</v>
      </c>
      <c r="E1770" s="355">
        <v>-1.4543630892678169E-2</v>
      </c>
      <c r="G1770" s="355">
        <f t="shared" ca="1" si="57"/>
        <v>2.5783214553112919E-2</v>
      </c>
    </row>
    <row r="1771" spans="2:7">
      <c r="B1771" s="375">
        <v>43304</v>
      </c>
      <c r="C1771" s="352">
        <v>1689.65</v>
      </c>
      <c r="D1771" s="355">
        <f t="shared" si="58"/>
        <v>2.041247697557157E-2</v>
      </c>
      <c r="E1771" s="355">
        <v>-1.4516129032258041E-2</v>
      </c>
      <c r="G1771" s="355">
        <f t="shared" ca="1" si="57"/>
        <v>4.2160021304781924E-4</v>
      </c>
    </row>
    <row r="1772" spans="2:7">
      <c r="B1772" s="375">
        <v>43301</v>
      </c>
      <c r="C1772" s="352">
        <v>1655.85</v>
      </c>
      <c r="D1772" s="355">
        <f t="shared" si="58"/>
        <v>5.0987890376034866E-3</v>
      </c>
      <c r="E1772" s="355">
        <v>-1.4510414834543666E-2</v>
      </c>
      <c r="G1772" s="355">
        <f t="shared" ca="1" si="57"/>
        <v>-6.1394311100076461E-4</v>
      </c>
    </row>
    <row r="1773" spans="2:7">
      <c r="B1773" s="375">
        <v>43300</v>
      </c>
      <c r="C1773" s="352">
        <v>1647.45</v>
      </c>
      <c r="D1773" s="355">
        <f t="shared" si="58"/>
        <v>2.2509505703422329E-3</v>
      </c>
      <c r="E1773" s="355">
        <v>-1.4501510574018104E-2</v>
      </c>
      <c r="G1773" s="355">
        <f t="shared" ca="1" si="57"/>
        <v>4.5781657512453867E-2</v>
      </c>
    </row>
    <row r="1774" spans="2:7">
      <c r="B1774" s="375">
        <v>43299</v>
      </c>
      <c r="C1774" s="352">
        <v>1643.75</v>
      </c>
      <c r="D1774" s="355">
        <f t="shared" si="58"/>
        <v>-2.256645061544868E-2</v>
      </c>
      <c r="E1774" s="355">
        <v>-1.450010875081563E-2</v>
      </c>
      <c r="G1774" s="355">
        <f t="shared" ca="1" si="57"/>
        <v>1.396110715630507E-2</v>
      </c>
    </row>
    <row r="1775" spans="2:7">
      <c r="B1775" s="375">
        <v>43298</v>
      </c>
      <c r="C1775" s="352">
        <v>1681.7</v>
      </c>
      <c r="D1775" s="355">
        <f t="shared" si="58"/>
        <v>-3.9714489650249797E-2</v>
      </c>
      <c r="E1775" s="355">
        <v>-1.4495024680717656E-2</v>
      </c>
      <c r="G1775" s="355">
        <f t="shared" ca="1" si="57"/>
        <v>2.6269705374034485E-2</v>
      </c>
    </row>
    <row r="1776" spans="2:7">
      <c r="B1776" s="375">
        <v>43297</v>
      </c>
      <c r="C1776" s="352">
        <v>1751.25</v>
      </c>
      <c r="D1776" s="355">
        <f t="shared" si="58"/>
        <v>4.9350127679108876E-3</v>
      </c>
      <c r="E1776" s="355">
        <v>-1.4490663975200196E-2</v>
      </c>
      <c r="G1776" s="355">
        <f t="shared" ca="1" si="57"/>
        <v>3.6315863032696585E-3</v>
      </c>
    </row>
    <row r="1777" spans="2:7">
      <c r="B1777" s="375">
        <v>43294</v>
      </c>
      <c r="C1777" s="352">
        <v>1742.65</v>
      </c>
      <c r="D1777" s="355">
        <f t="shared" si="58"/>
        <v>1.7218124946203801E-4</v>
      </c>
      <c r="E1777" s="355">
        <v>-1.4440207538913631E-2</v>
      </c>
      <c r="G1777" s="355">
        <f t="shared" ca="1" si="57"/>
        <v>9.068216330991842E-3</v>
      </c>
    </row>
    <row r="1778" spans="2:7">
      <c r="B1778" s="375">
        <v>43293</v>
      </c>
      <c r="C1778" s="352">
        <v>1742.35</v>
      </c>
      <c r="D1778" s="355">
        <f t="shared" si="58"/>
        <v>1.4084916916450727E-2</v>
      </c>
      <c r="E1778" s="355">
        <v>-1.4437916957084565E-2</v>
      </c>
      <c r="G1778" s="355">
        <f t="shared" ca="1" si="57"/>
        <v>-2.0627469592655646E-2</v>
      </c>
    </row>
    <row r="1779" spans="2:7">
      <c r="B1779" s="375">
        <v>43292</v>
      </c>
      <c r="C1779" s="352">
        <v>1718.15</v>
      </c>
      <c r="D1779" s="355">
        <f t="shared" si="58"/>
        <v>1.8464730290456484E-2</v>
      </c>
      <c r="E1779" s="355">
        <v>-1.4436456400742037E-2</v>
      </c>
      <c r="G1779" s="355">
        <f t="shared" ca="1" si="57"/>
        <v>1.1109270021536551E-2</v>
      </c>
    </row>
    <row r="1780" spans="2:7">
      <c r="B1780" s="375">
        <v>43291</v>
      </c>
      <c r="C1780" s="352">
        <v>1687</v>
      </c>
      <c r="D1780" s="355">
        <f t="shared" si="58"/>
        <v>-2.8961522548614522E-3</v>
      </c>
      <c r="E1780" s="355">
        <v>-1.4434008897676796E-2</v>
      </c>
      <c r="G1780" s="355">
        <f t="shared" ca="1" si="57"/>
        <v>-1.4412809502707388E-2</v>
      </c>
    </row>
    <row r="1781" spans="2:7">
      <c r="B1781" s="375">
        <v>43290</v>
      </c>
      <c r="C1781" s="352">
        <v>1691.9</v>
      </c>
      <c r="D1781" s="355">
        <f t="shared" si="58"/>
        <v>8.1034380027409508E-3</v>
      </c>
      <c r="E1781" s="355">
        <v>-1.4430691617293444E-2</v>
      </c>
      <c r="G1781" s="355">
        <f t="shared" ca="1" si="57"/>
        <v>-9.1208895562941098E-3</v>
      </c>
    </row>
    <row r="1782" spans="2:7">
      <c r="B1782" s="375">
        <v>43287</v>
      </c>
      <c r="C1782" s="352">
        <v>1678.3</v>
      </c>
      <c r="D1782" s="355">
        <f t="shared" si="58"/>
        <v>-5.746445497630359E-3</v>
      </c>
      <c r="E1782" s="355">
        <v>-1.4412687505086083E-2</v>
      </c>
      <c r="G1782" s="355">
        <f t="shared" ca="1" si="57"/>
        <v>-3.8376087900437207E-2</v>
      </c>
    </row>
    <row r="1783" spans="2:7">
      <c r="B1783" s="375">
        <v>43286</v>
      </c>
      <c r="C1783" s="352">
        <v>1688</v>
      </c>
      <c r="D1783" s="355">
        <f t="shared" si="58"/>
        <v>7.1599045346062056E-3</v>
      </c>
      <c r="E1783" s="355">
        <v>-1.4410973174754753E-2</v>
      </c>
      <c r="G1783" s="355">
        <f t="shared" ca="1" si="57"/>
        <v>5.0951886289384636E-2</v>
      </c>
    </row>
    <row r="1784" spans="2:7">
      <c r="B1784" s="375">
        <v>43285</v>
      </c>
      <c r="C1784" s="352">
        <v>1676</v>
      </c>
      <c r="D1784" s="355">
        <f t="shared" si="58"/>
        <v>1.9774870702768482E-2</v>
      </c>
      <c r="E1784" s="355">
        <v>-1.4396392229417129E-2</v>
      </c>
      <c r="G1784" s="355">
        <f t="shared" ca="1" si="57"/>
        <v>-9.5416123133404522E-3</v>
      </c>
    </row>
    <row r="1785" spans="2:7">
      <c r="B1785" s="375">
        <v>43284</v>
      </c>
      <c r="C1785" s="352">
        <v>1643.5</v>
      </c>
      <c r="D1785" s="355">
        <f t="shared" si="58"/>
        <v>3.0423803583896392E-5</v>
      </c>
      <c r="E1785" s="355">
        <v>-1.4373448320919826E-2</v>
      </c>
      <c r="G1785" s="355">
        <f t="shared" ca="1" si="57"/>
        <v>3.9436679867443598E-2</v>
      </c>
    </row>
    <row r="1786" spans="2:7">
      <c r="B1786" s="375">
        <v>43283</v>
      </c>
      <c r="C1786" s="352">
        <v>1643.45</v>
      </c>
      <c r="D1786" s="355">
        <f t="shared" si="58"/>
        <v>1.4014562958900494E-3</v>
      </c>
      <c r="E1786" s="355">
        <v>-1.4363778298204444E-2</v>
      </c>
      <c r="G1786" s="355">
        <f t="shared" ca="1" si="57"/>
        <v>-8.6396359639136083E-3</v>
      </c>
    </row>
    <row r="1787" spans="2:7">
      <c r="B1787" s="375">
        <v>43280</v>
      </c>
      <c r="C1787" s="352">
        <v>1641.15</v>
      </c>
      <c r="D1787" s="355">
        <f t="shared" si="58"/>
        <v>2.3958820776789951E-2</v>
      </c>
      <c r="E1787" s="355">
        <v>-1.4353205849268916E-2</v>
      </c>
      <c r="G1787" s="355">
        <f t="shared" ca="1" si="57"/>
        <v>-9.6147153125828305E-3</v>
      </c>
    </row>
    <row r="1788" spans="2:7">
      <c r="B1788" s="375">
        <v>43279</v>
      </c>
      <c r="C1788" s="352">
        <v>1602.75</v>
      </c>
      <c r="D1788" s="355">
        <f t="shared" si="58"/>
        <v>-4.0700925868389698E-3</v>
      </c>
      <c r="E1788" s="355">
        <v>-1.4341103377399833E-2</v>
      </c>
      <c r="G1788" s="355">
        <f t="shared" ca="1" si="57"/>
        <v>1.9080635413939829E-2</v>
      </c>
    </row>
    <row r="1789" spans="2:7">
      <c r="B1789" s="375">
        <v>43278</v>
      </c>
      <c r="C1789" s="352">
        <v>1609.3</v>
      </c>
      <c r="D1789" s="355">
        <f t="shared" si="58"/>
        <v>-7.6768922460305504E-3</v>
      </c>
      <c r="E1789" s="355">
        <v>-1.4337975739682896E-2</v>
      </c>
      <c r="G1789" s="355">
        <f t="shared" ca="1" si="57"/>
        <v>-4.2603141745506824E-4</v>
      </c>
    </row>
    <row r="1790" spans="2:7">
      <c r="B1790" s="375">
        <v>43277</v>
      </c>
      <c r="C1790" s="352">
        <v>1621.75</v>
      </c>
      <c r="D1790" s="355">
        <f t="shared" si="58"/>
        <v>4.0863077732717756E-3</v>
      </c>
      <c r="E1790" s="355">
        <v>-1.4310197086546714E-2</v>
      </c>
      <c r="G1790" s="355">
        <f t="shared" ca="1" si="57"/>
        <v>-1.0701993910854527E-2</v>
      </c>
    </row>
    <row r="1791" spans="2:7">
      <c r="B1791" s="375">
        <v>43276</v>
      </c>
      <c r="C1791" s="352">
        <v>1615.15</v>
      </c>
      <c r="D1791" s="355">
        <f t="shared" si="58"/>
        <v>4.3840557179281028E-3</v>
      </c>
      <c r="E1791" s="355">
        <v>-1.4305364511691969E-2</v>
      </c>
      <c r="G1791" s="355">
        <f t="shared" ca="1" si="57"/>
        <v>-1.5850790488417921E-2</v>
      </c>
    </row>
    <row r="1792" spans="2:7">
      <c r="B1792" s="375">
        <v>43273</v>
      </c>
      <c r="C1792" s="352">
        <v>1608.1</v>
      </c>
      <c r="D1792" s="355">
        <f t="shared" si="58"/>
        <v>9.1938874768583024E-3</v>
      </c>
      <c r="E1792" s="355">
        <v>-1.4289678135405121E-2</v>
      </c>
      <c r="G1792" s="355">
        <f t="shared" ca="1" si="57"/>
        <v>-4.2189791201607645E-4</v>
      </c>
    </row>
    <row r="1793" spans="2:7">
      <c r="B1793" s="375">
        <v>43272</v>
      </c>
      <c r="C1793" s="352">
        <v>1593.45</v>
      </c>
      <c r="D1793" s="355">
        <f t="shared" si="58"/>
        <v>-5.5853719420868976E-3</v>
      </c>
      <c r="E1793" s="355">
        <v>-1.4267729752412948E-2</v>
      </c>
      <c r="G1793" s="355">
        <f t="shared" ca="1" si="57"/>
        <v>-8.2594114182714482E-3</v>
      </c>
    </row>
    <row r="1794" spans="2:7">
      <c r="B1794" s="375">
        <v>43271</v>
      </c>
      <c r="C1794" s="352">
        <v>1602.4</v>
      </c>
      <c r="D1794" s="355">
        <f t="shared" si="58"/>
        <v>8.7445346658344221E-4</v>
      </c>
      <c r="E1794" s="355">
        <v>-1.4245014245014245E-2</v>
      </c>
      <c r="G1794" s="355">
        <f t="shared" ca="1" si="57"/>
        <v>-1.9374039973439068E-2</v>
      </c>
    </row>
    <row r="1795" spans="2:7">
      <c r="B1795" s="375">
        <v>43270</v>
      </c>
      <c r="C1795" s="352">
        <v>1601</v>
      </c>
      <c r="D1795" s="355">
        <f t="shared" si="58"/>
        <v>-4.6936682105001119E-3</v>
      </c>
      <c r="E1795" s="355">
        <v>-1.422346460577152E-2</v>
      </c>
      <c r="G1795" s="355">
        <f t="shared" ca="1" si="57"/>
        <v>-3.9774754169691728E-2</v>
      </c>
    </row>
    <row r="1796" spans="2:7">
      <c r="B1796" s="375">
        <v>43269</v>
      </c>
      <c r="C1796" s="352">
        <v>1608.55</v>
      </c>
      <c r="D1796" s="355">
        <f t="shared" si="58"/>
        <v>-7.8640597051748591E-3</v>
      </c>
      <c r="E1796" s="355">
        <v>-1.4209420041180507E-2</v>
      </c>
      <c r="G1796" s="355">
        <f t="shared" ca="1" si="57"/>
        <v>3.1730288831588627E-2</v>
      </c>
    </row>
    <row r="1797" spans="2:7">
      <c r="B1797" s="375">
        <v>43266</v>
      </c>
      <c r="C1797" s="352">
        <v>1621.3</v>
      </c>
      <c r="D1797" s="355">
        <f t="shared" si="58"/>
        <v>7.2688866799205058E-3</v>
      </c>
      <c r="E1797" s="355">
        <v>-1.4192449616803861E-2</v>
      </c>
      <c r="G1797" s="355">
        <f t="shared" ca="1" si="57"/>
        <v>-3.2505946165086517E-3</v>
      </c>
    </row>
    <row r="1798" spans="2:7">
      <c r="B1798" s="375">
        <v>43265</v>
      </c>
      <c r="C1798" s="352">
        <v>1609.6</v>
      </c>
      <c r="D1798" s="355">
        <f t="shared" si="58"/>
        <v>-7.1551936836911773E-3</v>
      </c>
      <c r="E1798" s="355">
        <v>-1.4179369018078562E-2</v>
      </c>
      <c r="G1798" s="355">
        <f t="shared" ca="1" si="57"/>
        <v>3.345068035520924E-2</v>
      </c>
    </row>
    <row r="1799" spans="2:7">
      <c r="B1799" s="375">
        <v>43264</v>
      </c>
      <c r="C1799" s="352">
        <v>1621.2</v>
      </c>
      <c r="D1799" s="355">
        <f t="shared" si="58"/>
        <v>-1.0528243156641947E-2</v>
      </c>
      <c r="E1799" s="355">
        <v>-1.41447368421053E-2</v>
      </c>
      <c r="G1799" s="355">
        <f t="shared" ref="G1799:G1862" ca="1" si="59">_xlfn.NORM.INV(RAND(),$M$13,$M$14)</f>
        <v>-8.5958374390454687E-3</v>
      </c>
    </row>
    <row r="1800" spans="2:7">
      <c r="B1800" s="375">
        <v>43263</v>
      </c>
      <c r="C1800" s="352">
        <v>1638.45</v>
      </c>
      <c r="D1800" s="355">
        <f t="shared" ref="D1800:D1863" si="60">(C1800-C1801)/C1801</f>
        <v>2.3136005994754561E-2</v>
      </c>
      <c r="E1800" s="355">
        <v>-1.4143703808646912E-2</v>
      </c>
      <c r="G1800" s="355">
        <f t="shared" ca="1" si="59"/>
        <v>-1.5164271802099581E-2</v>
      </c>
    </row>
    <row r="1801" spans="2:7">
      <c r="B1801" s="375">
        <v>43262</v>
      </c>
      <c r="C1801" s="352">
        <v>1601.4</v>
      </c>
      <c r="D1801" s="355">
        <f t="shared" si="60"/>
        <v>3.6349962396591768E-3</v>
      </c>
      <c r="E1801" s="355">
        <v>-1.4142712829460887E-2</v>
      </c>
      <c r="G1801" s="355">
        <f t="shared" ca="1" si="59"/>
        <v>-8.8623749785398647E-3</v>
      </c>
    </row>
    <row r="1802" spans="2:7">
      <c r="B1802" s="375">
        <v>43259</v>
      </c>
      <c r="C1802" s="352">
        <v>1595.6</v>
      </c>
      <c r="D1802" s="355">
        <f t="shared" si="60"/>
        <v>-4.6473909110757907E-3</v>
      </c>
      <c r="E1802" s="355">
        <v>-1.4130571512432501E-2</v>
      </c>
      <c r="G1802" s="355">
        <f t="shared" ca="1" si="59"/>
        <v>-2.7279878806607517E-2</v>
      </c>
    </row>
    <row r="1803" spans="2:7">
      <c r="B1803" s="375">
        <v>43258</v>
      </c>
      <c r="C1803" s="352">
        <v>1603.05</v>
      </c>
      <c r="D1803" s="355">
        <f t="shared" si="60"/>
        <v>2.0303599274416741E-2</v>
      </c>
      <c r="E1803" s="355">
        <v>-1.4109484421316943E-2</v>
      </c>
      <c r="G1803" s="355">
        <f t="shared" ca="1" si="59"/>
        <v>1.7422127068256906E-2</v>
      </c>
    </row>
    <row r="1804" spans="2:7">
      <c r="B1804" s="375">
        <v>43257</v>
      </c>
      <c r="C1804" s="352">
        <v>1571.15</v>
      </c>
      <c r="D1804" s="355">
        <f t="shared" si="60"/>
        <v>5.3429741489634868E-3</v>
      </c>
      <c r="E1804" s="355">
        <v>-1.4109206855320813E-2</v>
      </c>
      <c r="G1804" s="355">
        <f t="shared" ca="1" si="59"/>
        <v>3.0681495483011736E-3</v>
      </c>
    </row>
    <row r="1805" spans="2:7">
      <c r="B1805" s="375">
        <v>43256</v>
      </c>
      <c r="C1805" s="352">
        <v>1562.8</v>
      </c>
      <c r="D1805" s="355">
        <f t="shared" si="60"/>
        <v>-2.5588536335727414E-4</v>
      </c>
      <c r="E1805" s="355">
        <v>-1.4098852792966753E-2</v>
      </c>
      <c r="G1805" s="355">
        <f t="shared" ca="1" si="59"/>
        <v>-1.2198568074958884E-3</v>
      </c>
    </row>
    <row r="1806" spans="2:7">
      <c r="B1806" s="375">
        <v>43255</v>
      </c>
      <c r="C1806" s="352">
        <v>1563.2</v>
      </c>
      <c r="D1806" s="355">
        <f t="shared" si="60"/>
        <v>-1.6143751770148134E-2</v>
      </c>
      <c r="E1806" s="355">
        <v>-1.4087722158812958E-2</v>
      </c>
      <c r="G1806" s="355">
        <f t="shared" ca="1" si="59"/>
        <v>-1.7043731493618874E-2</v>
      </c>
    </row>
    <row r="1807" spans="2:7">
      <c r="B1807" s="375">
        <v>43252</v>
      </c>
      <c r="C1807" s="352">
        <v>1588.85</v>
      </c>
      <c r="D1807" s="355">
        <f t="shared" si="60"/>
        <v>-1.4024636197213773E-2</v>
      </c>
      <c r="E1807" s="355">
        <v>-1.4080257467565178E-2</v>
      </c>
      <c r="G1807" s="355">
        <f t="shared" ca="1" si="59"/>
        <v>-6.1239034328288587E-3</v>
      </c>
    </row>
    <row r="1808" spans="2:7">
      <c r="B1808" s="375">
        <v>43251</v>
      </c>
      <c r="C1808" s="352">
        <v>1611.45</v>
      </c>
      <c r="D1808" s="355">
        <f t="shared" si="60"/>
        <v>1.6174801362088594E-2</v>
      </c>
      <c r="E1808" s="355">
        <v>-1.4067328020816434E-2</v>
      </c>
      <c r="G1808" s="355">
        <f t="shared" ca="1" si="59"/>
        <v>8.9133747213266772E-3</v>
      </c>
    </row>
    <row r="1809" spans="2:7">
      <c r="B1809" s="375">
        <v>43250</v>
      </c>
      <c r="C1809" s="352">
        <v>1585.8</v>
      </c>
      <c r="D1809" s="355">
        <f t="shared" si="60"/>
        <v>8.3296242131365855E-3</v>
      </c>
      <c r="E1809" s="355">
        <v>-1.4050533679069001E-2</v>
      </c>
      <c r="G1809" s="355">
        <f t="shared" ca="1" si="59"/>
        <v>-1.057661481795258E-2</v>
      </c>
    </row>
    <row r="1810" spans="2:7">
      <c r="B1810" s="375">
        <v>43249</v>
      </c>
      <c r="C1810" s="352">
        <v>1572.7</v>
      </c>
      <c r="D1810" s="355">
        <f t="shared" si="60"/>
        <v>-6.4124838108474361E-3</v>
      </c>
      <c r="E1810" s="355">
        <v>-1.404917210235831E-2</v>
      </c>
      <c r="G1810" s="355">
        <f t="shared" ca="1" si="59"/>
        <v>1.9815897977983818E-2</v>
      </c>
    </row>
    <row r="1811" spans="2:7">
      <c r="B1811" s="375">
        <v>43248</v>
      </c>
      <c r="C1811" s="352">
        <v>1582.85</v>
      </c>
      <c r="D1811" s="355">
        <f t="shared" si="60"/>
        <v>4.5057908932253903E-3</v>
      </c>
      <c r="E1811" s="355">
        <v>-1.4048418448489133E-2</v>
      </c>
      <c r="G1811" s="355">
        <f t="shared" ca="1" si="59"/>
        <v>1.815299220401333E-2</v>
      </c>
    </row>
    <row r="1812" spans="2:7">
      <c r="B1812" s="375">
        <v>43245</v>
      </c>
      <c r="C1812" s="352">
        <v>1575.75</v>
      </c>
      <c r="D1812" s="355">
        <f t="shared" si="60"/>
        <v>9.3844084299532973E-3</v>
      </c>
      <c r="E1812" s="355">
        <v>-1.402018056293157E-2</v>
      </c>
      <c r="G1812" s="355">
        <f t="shared" ca="1" si="59"/>
        <v>-7.6160168945454982E-3</v>
      </c>
    </row>
    <row r="1813" spans="2:7">
      <c r="B1813" s="375">
        <v>43244</v>
      </c>
      <c r="C1813" s="352">
        <v>1561.1</v>
      </c>
      <c r="D1813" s="355">
        <f t="shared" si="60"/>
        <v>-4.4640010203430905E-3</v>
      </c>
      <c r="E1813" s="355">
        <v>-1.4019604014527278E-2</v>
      </c>
      <c r="G1813" s="355">
        <f t="shared" ca="1" si="59"/>
        <v>2.7902867588990649E-2</v>
      </c>
    </row>
    <row r="1814" spans="2:7">
      <c r="B1814" s="375">
        <v>43243</v>
      </c>
      <c r="C1814" s="352">
        <v>1568.1</v>
      </c>
      <c r="D1814" s="355">
        <f t="shared" si="60"/>
        <v>-3.938258273518418E-3</v>
      </c>
      <c r="E1814" s="355">
        <v>-1.4015933903806432E-2</v>
      </c>
      <c r="G1814" s="355">
        <f t="shared" ca="1" si="59"/>
        <v>2.8189197579119193E-2</v>
      </c>
    </row>
    <row r="1815" spans="2:7">
      <c r="B1815" s="375">
        <v>43242</v>
      </c>
      <c r="C1815" s="352">
        <v>1574.3</v>
      </c>
      <c r="D1815" s="355">
        <f t="shared" si="60"/>
        <v>-2.755518956070146E-3</v>
      </c>
      <c r="E1815" s="355">
        <v>-1.4015909951837269E-2</v>
      </c>
      <c r="G1815" s="355">
        <f t="shared" ca="1" si="59"/>
        <v>1.6594773708537867E-2</v>
      </c>
    </row>
    <row r="1816" spans="2:7">
      <c r="B1816" s="375">
        <v>43241</v>
      </c>
      <c r="C1816" s="352">
        <v>1578.65</v>
      </c>
      <c r="D1816" s="355">
        <f t="shared" si="60"/>
        <v>-1.6907460455847467E-2</v>
      </c>
      <c r="E1816" s="355">
        <v>-1.4007677284665756E-2</v>
      </c>
      <c r="G1816" s="355">
        <f t="shared" ca="1" si="59"/>
        <v>2.3702585089608836E-2</v>
      </c>
    </row>
    <row r="1817" spans="2:7">
      <c r="B1817" s="375">
        <v>43238</v>
      </c>
      <c r="C1817" s="352">
        <v>1605.8</v>
      </c>
      <c r="D1817" s="355">
        <f t="shared" si="60"/>
        <v>2.2932857688877564E-2</v>
      </c>
      <c r="E1817" s="355">
        <v>-1.3999282088098024E-2</v>
      </c>
      <c r="G1817" s="355">
        <f t="shared" ca="1" si="59"/>
        <v>-8.6234535611750471E-3</v>
      </c>
    </row>
    <row r="1818" spans="2:7">
      <c r="B1818" s="375">
        <v>43237</v>
      </c>
      <c r="C1818" s="352">
        <v>1569.8</v>
      </c>
      <c r="D1818" s="355">
        <f t="shared" si="60"/>
        <v>-2.7317197128517595E-3</v>
      </c>
      <c r="E1818" s="355">
        <v>-1.396534148827717E-2</v>
      </c>
      <c r="G1818" s="355">
        <f t="shared" ca="1" si="59"/>
        <v>1.8213304399247073E-2</v>
      </c>
    </row>
    <row r="1819" spans="2:7">
      <c r="B1819" s="375">
        <v>43236</v>
      </c>
      <c r="C1819" s="352">
        <v>1574.1</v>
      </c>
      <c r="D1819" s="355">
        <f t="shared" si="60"/>
        <v>3.8667106565489877E-2</v>
      </c>
      <c r="E1819" s="355">
        <v>-1.3942828038454178E-2</v>
      </c>
      <c r="G1819" s="355">
        <f t="shared" ca="1" si="59"/>
        <v>1.24185527741268E-2</v>
      </c>
    </row>
    <row r="1820" spans="2:7">
      <c r="B1820" s="375">
        <v>43235</v>
      </c>
      <c r="C1820" s="352">
        <v>1515.5</v>
      </c>
      <c r="D1820" s="355">
        <f t="shared" si="60"/>
        <v>7.9478567390509434E-3</v>
      </c>
      <c r="E1820" s="355">
        <v>-1.3940063866371926E-2</v>
      </c>
      <c r="G1820" s="355">
        <f t="shared" ca="1" si="59"/>
        <v>2.2988556098169615E-3</v>
      </c>
    </row>
    <row r="1821" spans="2:7">
      <c r="B1821" s="375">
        <v>43234</v>
      </c>
      <c r="C1821" s="352">
        <v>1503.55</v>
      </c>
      <c r="D1821" s="355">
        <f t="shared" si="60"/>
        <v>-3.6566717638451867E-4</v>
      </c>
      <c r="E1821" s="355">
        <v>-1.3917175831636002E-2</v>
      </c>
      <c r="G1821" s="355">
        <f t="shared" ca="1" si="59"/>
        <v>2.2851056435141169E-3</v>
      </c>
    </row>
    <row r="1822" spans="2:7">
      <c r="B1822" s="375">
        <v>43231</v>
      </c>
      <c r="C1822" s="352">
        <v>1504.1</v>
      </c>
      <c r="D1822" s="355">
        <f t="shared" si="60"/>
        <v>1.1839892364614807E-2</v>
      </c>
      <c r="E1822" s="355">
        <v>-1.3916947250280528E-2</v>
      </c>
      <c r="G1822" s="355">
        <f t="shared" ca="1" si="59"/>
        <v>-4.580894904833154E-3</v>
      </c>
    </row>
    <row r="1823" spans="2:7">
      <c r="B1823" s="375">
        <v>43230</v>
      </c>
      <c r="C1823" s="352">
        <v>1486.5</v>
      </c>
      <c r="D1823" s="355">
        <f t="shared" si="60"/>
        <v>-6.3502673796791446E-3</v>
      </c>
      <c r="E1823" s="355">
        <v>-1.3912147365709112E-2</v>
      </c>
      <c r="G1823" s="355">
        <f t="shared" ca="1" si="59"/>
        <v>1.3883498711684351E-2</v>
      </c>
    </row>
    <row r="1824" spans="2:7">
      <c r="B1824" s="375">
        <v>43229</v>
      </c>
      <c r="C1824" s="352">
        <v>1496</v>
      </c>
      <c r="D1824" s="355">
        <f t="shared" si="60"/>
        <v>-3.3421342869526103E-5</v>
      </c>
      <c r="E1824" s="355">
        <v>-1.390689371983965E-2</v>
      </c>
      <c r="G1824" s="355">
        <f t="shared" ca="1" si="59"/>
        <v>-9.2261139417901573E-3</v>
      </c>
    </row>
    <row r="1825" spans="2:7">
      <c r="B1825" s="375">
        <v>43228</v>
      </c>
      <c r="C1825" s="352">
        <v>1496.05</v>
      </c>
      <c r="D1825" s="355">
        <f t="shared" si="60"/>
        <v>-1.2350624207224357E-3</v>
      </c>
      <c r="E1825" s="355">
        <v>-1.3873473917869035E-2</v>
      </c>
      <c r="G1825" s="355">
        <f t="shared" ca="1" si="59"/>
        <v>1.1751344964610978E-2</v>
      </c>
    </row>
    <row r="1826" spans="2:7">
      <c r="B1826" s="375">
        <v>43227</v>
      </c>
      <c r="C1826" s="352">
        <v>1497.9</v>
      </c>
      <c r="D1826" s="355">
        <f t="shared" si="60"/>
        <v>2.3015981423302859E-2</v>
      </c>
      <c r="E1826" s="355">
        <v>-1.3868799455458143E-2</v>
      </c>
      <c r="G1826" s="355">
        <f t="shared" ca="1" si="59"/>
        <v>-2.3213789987612327E-2</v>
      </c>
    </row>
    <row r="1827" spans="2:7">
      <c r="B1827" s="375">
        <v>43224</v>
      </c>
      <c r="C1827" s="352">
        <v>1464.2</v>
      </c>
      <c r="D1827" s="355">
        <f t="shared" si="60"/>
        <v>8.2633246109351331E-3</v>
      </c>
      <c r="E1827" s="355">
        <v>-1.3855970829535059E-2</v>
      </c>
      <c r="G1827" s="355">
        <f t="shared" ca="1" si="59"/>
        <v>-1.9882718170144822E-2</v>
      </c>
    </row>
    <row r="1828" spans="2:7">
      <c r="B1828" s="375">
        <v>43223</v>
      </c>
      <c r="C1828" s="352">
        <v>1452.2</v>
      </c>
      <c r="D1828" s="355">
        <f t="shared" si="60"/>
        <v>-1.3417575325248818E-2</v>
      </c>
      <c r="E1828" s="355">
        <v>-1.3844890296843914E-2</v>
      </c>
      <c r="G1828" s="355">
        <f t="shared" ca="1" si="59"/>
        <v>-1.6345755681365461E-2</v>
      </c>
    </row>
    <row r="1829" spans="2:7">
      <c r="B1829" s="375">
        <v>43222</v>
      </c>
      <c r="C1829" s="352">
        <v>1471.95</v>
      </c>
      <c r="D1829" s="355">
        <f t="shared" si="60"/>
        <v>-2.4488037643316352E-2</v>
      </c>
      <c r="E1829" s="355">
        <v>-1.3817630597014952E-2</v>
      </c>
      <c r="G1829" s="355">
        <f t="shared" ca="1" si="59"/>
        <v>1.5338192070861692E-2</v>
      </c>
    </row>
    <row r="1830" spans="2:7">
      <c r="B1830" s="375">
        <v>43220</v>
      </c>
      <c r="C1830" s="352">
        <v>1508.9</v>
      </c>
      <c r="D1830" s="355">
        <f t="shared" si="60"/>
        <v>2.3711794837002642E-2</v>
      </c>
      <c r="E1830" s="355">
        <v>-1.3808463251670322E-2</v>
      </c>
      <c r="G1830" s="355">
        <f t="shared" ca="1" si="59"/>
        <v>-2.492712667700123E-2</v>
      </c>
    </row>
    <row r="1831" spans="2:7">
      <c r="B1831" s="375">
        <v>43217</v>
      </c>
      <c r="C1831" s="352">
        <v>1473.95</v>
      </c>
      <c r="D1831" s="355">
        <f t="shared" si="60"/>
        <v>-1.1601005867560741E-2</v>
      </c>
      <c r="E1831" s="355">
        <v>-1.3804465147986113E-2</v>
      </c>
      <c r="G1831" s="355">
        <f t="shared" ca="1" si="59"/>
        <v>-2.6237307248071544E-2</v>
      </c>
    </row>
    <row r="1832" spans="2:7">
      <c r="B1832" s="375">
        <v>43216</v>
      </c>
      <c r="C1832" s="352">
        <v>1491.25</v>
      </c>
      <c r="D1832" s="355">
        <f t="shared" si="60"/>
        <v>2.196408991228067E-2</v>
      </c>
      <c r="E1832" s="355">
        <v>-1.3796563401479995E-2</v>
      </c>
      <c r="G1832" s="355">
        <f t="shared" ca="1" si="59"/>
        <v>-2.9261334105016541E-2</v>
      </c>
    </row>
    <row r="1833" spans="2:7">
      <c r="B1833" s="375">
        <v>43215</v>
      </c>
      <c r="C1833" s="352">
        <v>1459.2</v>
      </c>
      <c r="D1833" s="355">
        <f t="shared" si="60"/>
        <v>-3.0829308395851436E-4</v>
      </c>
      <c r="E1833" s="355">
        <v>-1.379159369527151E-2</v>
      </c>
      <c r="G1833" s="355">
        <f t="shared" ca="1" si="59"/>
        <v>8.9557632183993562E-3</v>
      </c>
    </row>
    <row r="1834" spans="2:7">
      <c r="B1834" s="375">
        <v>43214</v>
      </c>
      <c r="C1834" s="352">
        <v>1459.65</v>
      </c>
      <c r="D1834" s="355">
        <f t="shared" si="60"/>
        <v>4.7496128033041414E-3</v>
      </c>
      <c r="E1834" s="355">
        <v>-1.3784907902554914E-2</v>
      </c>
      <c r="G1834" s="355">
        <f t="shared" ca="1" si="59"/>
        <v>-8.0276215518810881E-3</v>
      </c>
    </row>
    <row r="1835" spans="2:7">
      <c r="B1835" s="375">
        <v>43213</v>
      </c>
      <c r="C1835" s="352">
        <v>1452.75</v>
      </c>
      <c r="D1835" s="355">
        <f t="shared" si="60"/>
        <v>-1.0253440523232018E-2</v>
      </c>
      <c r="E1835" s="355">
        <v>-1.3775216138328583E-2</v>
      </c>
      <c r="G1835" s="355">
        <f t="shared" ca="1" si="59"/>
        <v>-3.4386923373027817E-2</v>
      </c>
    </row>
    <row r="1836" spans="2:7">
      <c r="B1836" s="375">
        <v>43210</v>
      </c>
      <c r="C1836" s="352">
        <v>1467.8</v>
      </c>
      <c r="D1836" s="355">
        <f t="shared" si="60"/>
        <v>9.3522211525236612E-3</v>
      </c>
      <c r="E1836" s="355">
        <v>-1.3762039037609378E-2</v>
      </c>
      <c r="G1836" s="355">
        <f t="shared" ca="1" si="59"/>
        <v>-6.7947306947002154E-3</v>
      </c>
    </row>
    <row r="1837" spans="2:7">
      <c r="B1837" s="375">
        <v>43209</v>
      </c>
      <c r="C1837" s="352">
        <v>1454.2</v>
      </c>
      <c r="D1837" s="355">
        <f t="shared" si="60"/>
        <v>2.5508445363668013E-3</v>
      </c>
      <c r="E1837" s="355">
        <v>-1.3748260015636093E-2</v>
      </c>
      <c r="G1837" s="355">
        <f t="shared" ca="1" si="59"/>
        <v>1.7016504485212497E-2</v>
      </c>
    </row>
    <row r="1838" spans="2:7">
      <c r="B1838" s="375">
        <v>43208</v>
      </c>
      <c r="C1838" s="352">
        <v>1450.5</v>
      </c>
      <c r="D1838" s="355">
        <f t="shared" si="60"/>
        <v>3.4243021687247383E-3</v>
      </c>
      <c r="E1838" s="355">
        <v>-1.3744361970380304E-2</v>
      </c>
      <c r="G1838" s="355">
        <f t="shared" ca="1" si="59"/>
        <v>-3.4670989978474565E-2</v>
      </c>
    </row>
    <row r="1839" spans="2:7">
      <c r="B1839" s="375">
        <v>43207</v>
      </c>
      <c r="C1839" s="352">
        <v>1445.55</v>
      </c>
      <c r="D1839" s="355">
        <f t="shared" si="60"/>
        <v>1.83515322296583E-2</v>
      </c>
      <c r="E1839" s="355">
        <v>-1.3735527843090595E-2</v>
      </c>
      <c r="G1839" s="355">
        <f t="shared" ca="1" si="59"/>
        <v>1.5340166916563303E-3</v>
      </c>
    </row>
    <row r="1840" spans="2:7">
      <c r="B1840" s="375">
        <v>43206</v>
      </c>
      <c r="C1840" s="352">
        <v>1419.5</v>
      </c>
      <c r="D1840" s="355">
        <f t="shared" si="60"/>
        <v>6.3450427138350618E-3</v>
      </c>
      <c r="E1840" s="355">
        <v>-1.3710715988245976E-2</v>
      </c>
      <c r="G1840" s="355">
        <f t="shared" ca="1" si="59"/>
        <v>4.7889682115049613E-3</v>
      </c>
    </row>
    <row r="1841" spans="2:7">
      <c r="B1841" s="375">
        <v>43203</v>
      </c>
      <c r="C1841" s="352">
        <v>1410.55</v>
      </c>
      <c r="D1841" s="355">
        <f t="shared" si="60"/>
        <v>-1.5572465050433873E-3</v>
      </c>
      <c r="E1841" s="355">
        <v>-1.3676402410755758E-2</v>
      </c>
      <c r="G1841" s="355">
        <f t="shared" ca="1" si="59"/>
        <v>1.4880494108659423E-2</v>
      </c>
    </row>
    <row r="1842" spans="2:7">
      <c r="B1842" s="375">
        <v>43202</v>
      </c>
      <c r="C1842" s="352">
        <v>1412.75</v>
      </c>
      <c r="D1842" s="355">
        <f t="shared" si="60"/>
        <v>2.5547315757725644E-3</v>
      </c>
      <c r="E1842" s="355">
        <v>-1.3657686080783797E-2</v>
      </c>
      <c r="G1842" s="355">
        <f t="shared" ca="1" si="59"/>
        <v>1.9963228900411752E-2</v>
      </c>
    </row>
    <row r="1843" spans="2:7">
      <c r="B1843" s="375">
        <v>43201</v>
      </c>
      <c r="C1843" s="352">
        <v>1409.15</v>
      </c>
      <c r="D1843" s="355">
        <f t="shared" si="60"/>
        <v>1.2684153790873225E-2</v>
      </c>
      <c r="E1843" s="355">
        <v>-1.365705614567532E-2</v>
      </c>
      <c r="G1843" s="355">
        <f t="shared" ca="1" si="59"/>
        <v>-3.2570566200279634E-3</v>
      </c>
    </row>
    <row r="1844" spans="2:7">
      <c r="B1844" s="375">
        <v>43200</v>
      </c>
      <c r="C1844" s="352">
        <v>1391.5</v>
      </c>
      <c r="D1844" s="355">
        <f t="shared" si="60"/>
        <v>-7.185972980735057E-5</v>
      </c>
      <c r="E1844" s="355">
        <v>-1.3598834385624144E-2</v>
      </c>
      <c r="G1844" s="355">
        <f t="shared" ca="1" si="59"/>
        <v>-4.438630331000816E-2</v>
      </c>
    </row>
    <row r="1845" spans="2:7">
      <c r="B1845" s="375">
        <v>43199</v>
      </c>
      <c r="C1845" s="352">
        <v>1391.6</v>
      </c>
      <c r="D1845" s="355">
        <f t="shared" si="60"/>
        <v>1.2219959266802411E-2</v>
      </c>
      <c r="E1845" s="355">
        <v>-1.3586622402557426E-2</v>
      </c>
      <c r="G1845" s="355">
        <f t="shared" ca="1" si="59"/>
        <v>-3.9720889875296171E-2</v>
      </c>
    </row>
    <row r="1846" spans="2:7">
      <c r="B1846" s="375">
        <v>43196</v>
      </c>
      <c r="C1846" s="352">
        <v>1374.8</v>
      </c>
      <c r="D1846" s="355">
        <f t="shared" si="60"/>
        <v>-5.3537838228911085E-3</v>
      </c>
      <c r="E1846" s="355">
        <v>-1.3584834952062662E-2</v>
      </c>
      <c r="G1846" s="355">
        <f t="shared" ca="1" si="59"/>
        <v>2.0405191396798177E-2</v>
      </c>
    </row>
    <row r="1847" spans="2:7">
      <c r="B1847" s="375">
        <v>43195</v>
      </c>
      <c r="C1847" s="352">
        <v>1382.2</v>
      </c>
      <c r="D1847" s="355">
        <f t="shared" si="60"/>
        <v>1.8232715753803086E-2</v>
      </c>
      <c r="E1847" s="355">
        <v>-1.3561024610748311E-2</v>
      </c>
      <c r="G1847" s="355">
        <f t="shared" ca="1" si="59"/>
        <v>-3.7212817388519427E-2</v>
      </c>
    </row>
    <row r="1848" spans="2:7">
      <c r="B1848" s="375">
        <v>43194</v>
      </c>
      <c r="C1848" s="352">
        <v>1357.45</v>
      </c>
      <c r="D1848" s="355">
        <f t="shared" si="60"/>
        <v>6.711658261643395E-3</v>
      </c>
      <c r="E1848" s="355">
        <v>-1.3539445628997825E-2</v>
      </c>
      <c r="G1848" s="355">
        <f t="shared" ca="1" si="59"/>
        <v>-2.3745053118003422E-2</v>
      </c>
    </row>
    <row r="1849" spans="2:7">
      <c r="B1849" s="375">
        <v>43193</v>
      </c>
      <c r="C1849" s="352">
        <v>1348.4</v>
      </c>
      <c r="D1849" s="355">
        <f t="shared" si="60"/>
        <v>-2.1460815510988408E-3</v>
      </c>
      <c r="E1849" s="355">
        <v>-1.3535911602209934E-2</v>
      </c>
      <c r="G1849" s="355">
        <f t="shared" ca="1" si="59"/>
        <v>1.449278422639045E-2</v>
      </c>
    </row>
    <row r="1850" spans="2:7">
      <c r="B1850" s="375">
        <v>43192</v>
      </c>
      <c r="C1850" s="352">
        <v>1351.3</v>
      </c>
      <c r="D1850" s="355">
        <f t="shared" si="60"/>
        <v>1.3462331720853524E-2</v>
      </c>
      <c r="E1850" s="355">
        <v>-1.3529800552077963E-2</v>
      </c>
      <c r="G1850" s="355">
        <f t="shared" ca="1" si="59"/>
        <v>-4.6212894619509157E-3</v>
      </c>
    </row>
    <row r="1851" spans="2:7">
      <c r="B1851" s="375">
        <v>43187</v>
      </c>
      <c r="C1851" s="352">
        <v>1333.35</v>
      </c>
      <c r="D1851" s="355">
        <f t="shared" si="60"/>
        <v>4.1266506602637647E-4</v>
      </c>
      <c r="E1851" s="355">
        <v>-1.3496736444876057E-2</v>
      </c>
      <c r="G1851" s="355">
        <f t="shared" ca="1" si="59"/>
        <v>-1.7547342806768326E-2</v>
      </c>
    </row>
    <row r="1852" spans="2:7">
      <c r="B1852" s="375">
        <v>43186</v>
      </c>
      <c r="C1852" s="352">
        <v>1332.8</v>
      </c>
      <c r="D1852" s="355">
        <f t="shared" si="60"/>
        <v>6.4184852374839542E-3</v>
      </c>
      <c r="E1852" s="355">
        <v>-1.349380014587888E-2</v>
      </c>
      <c r="G1852" s="355">
        <f t="shared" ca="1" si="59"/>
        <v>9.5813559671715405E-3</v>
      </c>
    </row>
    <row r="1853" spans="2:7">
      <c r="B1853" s="375">
        <v>43185</v>
      </c>
      <c r="C1853" s="352">
        <v>1324.3</v>
      </c>
      <c r="D1853" s="355">
        <f t="shared" si="60"/>
        <v>1.7400991049821273E-2</v>
      </c>
      <c r="E1853" s="355">
        <v>-1.3492063492063515E-2</v>
      </c>
      <c r="G1853" s="355">
        <f t="shared" ca="1" si="59"/>
        <v>-2.3566804535229056E-2</v>
      </c>
    </row>
    <row r="1854" spans="2:7">
      <c r="B1854" s="375">
        <v>43182</v>
      </c>
      <c r="C1854" s="352">
        <v>1301.6500000000001</v>
      </c>
      <c r="D1854" s="355">
        <f t="shared" si="60"/>
        <v>-7.7752791858823941E-3</v>
      </c>
      <c r="E1854" s="355">
        <v>-1.3491966147430324E-2</v>
      </c>
      <c r="G1854" s="355">
        <f t="shared" ca="1" si="59"/>
        <v>2.6530182332384748E-2</v>
      </c>
    </row>
    <row r="1855" spans="2:7">
      <c r="B1855" s="375">
        <v>43181</v>
      </c>
      <c r="C1855" s="352">
        <v>1311.85</v>
      </c>
      <c r="D1855" s="355">
        <f t="shared" si="60"/>
        <v>-2.8504104591061115E-3</v>
      </c>
      <c r="E1855" s="355">
        <v>-1.3491545383561889E-2</v>
      </c>
      <c r="G1855" s="355">
        <f t="shared" ca="1" si="59"/>
        <v>-1.1077261097579691E-2</v>
      </c>
    </row>
    <row r="1856" spans="2:7">
      <c r="B1856" s="375">
        <v>43180</v>
      </c>
      <c r="C1856" s="352">
        <v>1315.6</v>
      </c>
      <c r="D1856" s="355">
        <f t="shared" si="60"/>
        <v>1.789453645535815E-3</v>
      </c>
      <c r="E1856" s="355">
        <v>-1.3476394849785349E-2</v>
      </c>
      <c r="G1856" s="355">
        <f t="shared" ca="1" si="59"/>
        <v>1.5285010691990234E-2</v>
      </c>
    </row>
    <row r="1857" spans="2:7">
      <c r="B1857" s="375">
        <v>43179</v>
      </c>
      <c r="C1857" s="352">
        <v>1313.25</v>
      </c>
      <c r="D1857" s="355">
        <f t="shared" si="60"/>
        <v>2.9402779899189773E-3</v>
      </c>
      <c r="E1857" s="355">
        <v>-1.343396771514193E-2</v>
      </c>
      <c r="G1857" s="355">
        <f t="shared" ca="1" si="59"/>
        <v>-4.9411204619583281E-2</v>
      </c>
    </row>
    <row r="1858" spans="2:7">
      <c r="B1858" s="375">
        <v>43178</v>
      </c>
      <c r="C1858" s="352">
        <v>1309.4000000000001</v>
      </c>
      <c r="D1858" s="355">
        <f t="shared" si="60"/>
        <v>7.8897740830543035E-3</v>
      </c>
      <c r="E1858" s="355">
        <v>-1.3431909249957604E-2</v>
      </c>
      <c r="G1858" s="355">
        <f t="shared" ca="1" si="59"/>
        <v>-1.5374120431268255E-2</v>
      </c>
    </row>
    <row r="1859" spans="2:7">
      <c r="B1859" s="375">
        <v>43175</v>
      </c>
      <c r="C1859" s="352">
        <v>1299.1500000000001</v>
      </c>
      <c r="D1859" s="355">
        <f t="shared" si="60"/>
        <v>-6.1540828493400089E-4</v>
      </c>
      <c r="E1859" s="355">
        <v>-1.3429097677682248E-2</v>
      </c>
      <c r="G1859" s="355">
        <f t="shared" ca="1" si="59"/>
        <v>-9.6537758566167834E-4</v>
      </c>
    </row>
    <row r="1860" spans="2:7">
      <c r="B1860" s="375">
        <v>43174</v>
      </c>
      <c r="C1860" s="352">
        <v>1299.95</v>
      </c>
      <c r="D1860" s="355">
        <f t="shared" si="60"/>
        <v>-1.2871136760574109E-2</v>
      </c>
      <c r="E1860" s="355">
        <v>-1.3424811162054269E-2</v>
      </c>
      <c r="G1860" s="355">
        <f t="shared" ca="1" si="59"/>
        <v>-2.8689367847998186E-2</v>
      </c>
    </row>
    <row r="1861" spans="2:7">
      <c r="B1861" s="375">
        <v>43173</v>
      </c>
      <c r="C1861" s="352">
        <v>1316.9</v>
      </c>
      <c r="D1861" s="355">
        <f t="shared" si="60"/>
        <v>-2.7639998485478501E-3</v>
      </c>
      <c r="E1861" s="355">
        <v>-1.3421771361685516E-2</v>
      </c>
      <c r="G1861" s="355">
        <f t="shared" ca="1" si="59"/>
        <v>1.0587035263407086E-2</v>
      </c>
    </row>
    <row r="1862" spans="2:7">
      <c r="B1862" s="375">
        <v>43172</v>
      </c>
      <c r="C1862" s="352">
        <v>1320.55</v>
      </c>
      <c r="D1862" s="355">
        <f t="shared" si="60"/>
        <v>-2.7563812112974557E-3</v>
      </c>
      <c r="E1862" s="355">
        <v>-1.3421453990848939E-2</v>
      </c>
      <c r="G1862" s="355">
        <f t="shared" ca="1" si="59"/>
        <v>3.5243660563265885E-4</v>
      </c>
    </row>
    <row r="1863" spans="2:7">
      <c r="B1863" s="375">
        <v>43171</v>
      </c>
      <c r="C1863" s="352">
        <v>1324.2</v>
      </c>
      <c r="D1863" s="355">
        <f t="shared" si="60"/>
        <v>1.8028060734191848E-2</v>
      </c>
      <c r="E1863" s="355">
        <v>-1.34128166915053E-2</v>
      </c>
      <c r="G1863" s="355">
        <f t="shared" ref="G1863:G1926" ca="1" si="61">_xlfn.NORM.INV(RAND(),$M$13,$M$14)</f>
        <v>2.7284857799537803E-2</v>
      </c>
    </row>
    <row r="1864" spans="2:7">
      <c r="B1864" s="375">
        <v>43168</v>
      </c>
      <c r="C1864" s="352">
        <v>1300.75</v>
      </c>
      <c r="D1864" s="355">
        <f t="shared" ref="D1864:D1927" si="62">(C1864-C1865)/C1865</f>
        <v>5.8771217569500121E-3</v>
      </c>
      <c r="E1864" s="355">
        <v>-1.3406334749015016E-2</v>
      </c>
      <c r="G1864" s="355">
        <f t="shared" ca="1" si="61"/>
        <v>-1.4118080936258274E-2</v>
      </c>
    </row>
    <row r="1865" spans="2:7">
      <c r="B1865" s="375">
        <v>43167</v>
      </c>
      <c r="C1865" s="352">
        <v>1293.1500000000001</v>
      </c>
      <c r="D1865" s="355">
        <f t="shared" si="62"/>
        <v>-5.4102098388516303E-4</v>
      </c>
      <c r="E1865" s="355">
        <v>-1.3388937664618177E-2</v>
      </c>
      <c r="G1865" s="355">
        <f t="shared" ca="1" si="61"/>
        <v>-4.2824854774930365E-2</v>
      </c>
    </row>
    <row r="1866" spans="2:7">
      <c r="B1866" s="375">
        <v>43166</v>
      </c>
      <c r="C1866" s="352">
        <v>1293.8499999999999</v>
      </c>
      <c r="D1866" s="355">
        <f t="shared" si="62"/>
        <v>5.0262913702433002E-4</v>
      </c>
      <c r="E1866" s="355">
        <v>-1.338125095580364E-2</v>
      </c>
      <c r="G1866" s="355">
        <f t="shared" ca="1" si="61"/>
        <v>3.8933298163096736E-3</v>
      </c>
    </row>
    <row r="1867" spans="2:7">
      <c r="B1867" s="375">
        <v>43165</v>
      </c>
      <c r="C1867" s="352">
        <v>1293.2</v>
      </c>
      <c r="D1867" s="355">
        <f t="shared" si="62"/>
        <v>-5.0394306597422228E-3</v>
      </c>
      <c r="E1867" s="355">
        <v>-1.3376623376623391E-2</v>
      </c>
      <c r="G1867" s="355">
        <f t="shared" ca="1" si="61"/>
        <v>7.0731210537116999E-4</v>
      </c>
    </row>
    <row r="1868" spans="2:7">
      <c r="B1868" s="375">
        <v>43164</v>
      </c>
      <c r="C1868" s="352">
        <v>1299.75</v>
      </c>
      <c r="D1868" s="355">
        <f t="shared" si="62"/>
        <v>-1.8501038323579383E-2</v>
      </c>
      <c r="E1868" s="355">
        <v>-1.335378507624293E-2</v>
      </c>
      <c r="G1868" s="355">
        <f t="shared" ca="1" si="61"/>
        <v>4.6190084497862906E-5</v>
      </c>
    </row>
    <row r="1869" spans="2:7">
      <c r="B1869" s="375">
        <v>43160</v>
      </c>
      <c r="C1869" s="352">
        <v>1324.25</v>
      </c>
      <c r="D1869" s="355">
        <f t="shared" si="62"/>
        <v>4.9326503509770445E-3</v>
      </c>
      <c r="E1869" s="355">
        <v>-1.3346515076618966E-2</v>
      </c>
      <c r="G1869" s="355">
        <f t="shared" ca="1" si="61"/>
        <v>-3.7601882060231216E-3</v>
      </c>
    </row>
    <row r="1870" spans="2:7">
      <c r="B1870" s="375">
        <v>43159</v>
      </c>
      <c r="C1870" s="352">
        <v>1317.75</v>
      </c>
      <c r="D1870" s="355">
        <f t="shared" si="62"/>
        <v>-2.1242618932669745E-2</v>
      </c>
      <c r="E1870" s="355">
        <v>-1.3333333333333365E-2</v>
      </c>
      <c r="G1870" s="355">
        <f t="shared" ca="1" si="61"/>
        <v>-1.9088744211120672E-3</v>
      </c>
    </row>
    <row r="1871" spans="2:7">
      <c r="B1871" s="375">
        <v>43158</v>
      </c>
      <c r="C1871" s="352">
        <v>1346.35</v>
      </c>
      <c r="D1871" s="355">
        <f t="shared" si="62"/>
        <v>9.787744693617307E-3</v>
      </c>
      <c r="E1871" s="355">
        <v>-1.3312451057165225E-2</v>
      </c>
      <c r="G1871" s="355">
        <f t="shared" ca="1" si="61"/>
        <v>-5.4982458822084969E-3</v>
      </c>
    </row>
    <row r="1872" spans="2:7">
      <c r="B1872" s="375">
        <v>43157</v>
      </c>
      <c r="C1872" s="352">
        <v>1333.3</v>
      </c>
      <c r="D1872" s="355">
        <f t="shared" si="62"/>
        <v>7.6710879340965597E-3</v>
      </c>
      <c r="E1872" s="355">
        <v>-1.3289521723256615E-2</v>
      </c>
      <c r="G1872" s="355">
        <f t="shared" ca="1" si="61"/>
        <v>-1.0932058026346517E-2</v>
      </c>
    </row>
    <row r="1873" spans="2:7">
      <c r="B1873" s="375">
        <v>43154</v>
      </c>
      <c r="C1873" s="352">
        <v>1323.15</v>
      </c>
      <c r="D1873" s="355">
        <f t="shared" si="62"/>
        <v>-2.487843492027558E-3</v>
      </c>
      <c r="E1873" s="355">
        <v>-1.3287270794578792E-2</v>
      </c>
      <c r="G1873" s="355">
        <f t="shared" ca="1" si="61"/>
        <v>2.6411417466283674E-2</v>
      </c>
    </row>
    <row r="1874" spans="2:7">
      <c r="B1874" s="375">
        <v>43153</v>
      </c>
      <c r="C1874" s="352">
        <v>1326.45</v>
      </c>
      <c r="D1874" s="355">
        <f t="shared" si="62"/>
        <v>-3.1188937321508072E-3</v>
      </c>
      <c r="E1874" s="355">
        <v>-1.3282247765006285E-2</v>
      </c>
      <c r="G1874" s="355">
        <f t="shared" ca="1" si="61"/>
        <v>2.0593665717121522E-2</v>
      </c>
    </row>
    <row r="1875" spans="2:7">
      <c r="B1875" s="375">
        <v>43152</v>
      </c>
      <c r="C1875" s="352">
        <v>1330.6</v>
      </c>
      <c r="D1875" s="355">
        <f t="shared" si="62"/>
        <v>-9.0103619162039763E-4</v>
      </c>
      <c r="E1875" s="355">
        <v>-1.3278688524590201E-2</v>
      </c>
      <c r="G1875" s="355">
        <f t="shared" ca="1" si="61"/>
        <v>-1.3304137579125391E-2</v>
      </c>
    </row>
    <row r="1876" spans="2:7">
      <c r="B1876" s="375">
        <v>43151</v>
      </c>
      <c r="C1876" s="352">
        <v>1331.8</v>
      </c>
      <c r="D1876" s="355">
        <f t="shared" si="62"/>
        <v>-3.0690919979041368E-3</v>
      </c>
      <c r="E1876" s="355">
        <v>-1.3273491214667772E-2</v>
      </c>
      <c r="G1876" s="355">
        <f t="shared" ca="1" si="61"/>
        <v>4.3392527258551859E-3</v>
      </c>
    </row>
    <row r="1877" spans="2:7">
      <c r="B1877" s="375">
        <v>43150</v>
      </c>
      <c r="C1877" s="352">
        <v>1335.9</v>
      </c>
      <c r="D1877" s="355">
        <f t="shared" si="62"/>
        <v>-1.1981362325271666E-2</v>
      </c>
      <c r="E1877" s="355">
        <v>-1.326086956521738E-2</v>
      </c>
      <c r="G1877" s="355">
        <f t="shared" ca="1" si="61"/>
        <v>-7.2903313229695675E-3</v>
      </c>
    </row>
    <row r="1878" spans="2:7">
      <c r="B1878" s="375">
        <v>43147</v>
      </c>
      <c r="C1878" s="352">
        <v>1352.1</v>
      </c>
      <c r="D1878" s="355">
        <f t="shared" si="62"/>
        <v>-4.4545889629276454E-3</v>
      </c>
      <c r="E1878" s="355">
        <v>-1.3256668263855723E-2</v>
      </c>
      <c r="G1878" s="355">
        <f t="shared" ca="1" si="61"/>
        <v>-1.2731888559567781E-2</v>
      </c>
    </row>
    <row r="1879" spans="2:7">
      <c r="B1879" s="375">
        <v>43146</v>
      </c>
      <c r="C1879" s="352">
        <v>1358.15</v>
      </c>
      <c r="D1879" s="355">
        <f t="shared" si="62"/>
        <v>6.4843634207796055E-3</v>
      </c>
      <c r="E1879" s="355">
        <v>-1.325443786982254E-2</v>
      </c>
      <c r="G1879" s="355">
        <f t="shared" ca="1" si="61"/>
        <v>-3.8417509249168767E-3</v>
      </c>
    </row>
    <row r="1880" spans="2:7">
      <c r="B1880" s="375">
        <v>43145</v>
      </c>
      <c r="C1880" s="352">
        <v>1349.4</v>
      </c>
      <c r="D1880" s="355">
        <f t="shared" si="62"/>
        <v>3.6818029677563651E-3</v>
      </c>
      <c r="E1880" s="355">
        <v>-1.3249819320645673E-2</v>
      </c>
      <c r="G1880" s="355">
        <f t="shared" ca="1" si="61"/>
        <v>3.9800507043071032E-2</v>
      </c>
    </row>
    <row r="1881" spans="2:7">
      <c r="B1881" s="375">
        <v>43143</v>
      </c>
      <c r="C1881" s="352">
        <v>1344.45</v>
      </c>
      <c r="D1881" s="355">
        <f t="shared" si="62"/>
        <v>8.5518172611680661E-3</v>
      </c>
      <c r="E1881" s="355">
        <v>-1.3248710829036111E-2</v>
      </c>
      <c r="G1881" s="355">
        <f t="shared" ca="1" si="61"/>
        <v>9.9375022841402642E-3</v>
      </c>
    </row>
    <row r="1882" spans="2:7">
      <c r="B1882" s="375">
        <v>43140</v>
      </c>
      <c r="C1882" s="352">
        <v>1333.05</v>
      </c>
      <c r="D1882" s="355">
        <f t="shared" si="62"/>
        <v>2.6324696325824527E-3</v>
      </c>
      <c r="E1882" s="355">
        <v>-1.3244040833078135E-2</v>
      </c>
      <c r="G1882" s="355">
        <f t="shared" ca="1" si="61"/>
        <v>3.7971250178491095E-3</v>
      </c>
    </row>
    <row r="1883" spans="2:7">
      <c r="B1883" s="375">
        <v>43139</v>
      </c>
      <c r="C1883" s="352">
        <v>1329.55</v>
      </c>
      <c r="D1883" s="355">
        <f t="shared" si="62"/>
        <v>1.2874719079724118E-2</v>
      </c>
      <c r="E1883" s="355">
        <v>-1.3237318648734512E-2</v>
      </c>
      <c r="G1883" s="355">
        <f t="shared" ca="1" si="61"/>
        <v>-2.3972989894047492E-2</v>
      </c>
    </row>
    <row r="1884" spans="2:7">
      <c r="B1884" s="375">
        <v>43138</v>
      </c>
      <c r="C1884" s="352">
        <v>1312.65</v>
      </c>
      <c r="D1884" s="355">
        <f t="shared" si="62"/>
        <v>-9.5823744671217556E-3</v>
      </c>
      <c r="E1884" s="355">
        <v>-1.3231457323891138E-2</v>
      </c>
      <c r="G1884" s="355">
        <f t="shared" ca="1" si="61"/>
        <v>-1.6799061880940348E-3</v>
      </c>
    </row>
    <row r="1885" spans="2:7">
      <c r="B1885" s="375">
        <v>43137</v>
      </c>
      <c r="C1885" s="352">
        <v>1325.35</v>
      </c>
      <c r="D1885" s="355">
        <f t="shared" si="62"/>
        <v>-2.2423013092384356E-2</v>
      </c>
      <c r="E1885" s="355">
        <v>-1.3230429988974673E-2</v>
      </c>
      <c r="G1885" s="355">
        <f t="shared" ca="1" si="61"/>
        <v>-1.7690931783660727E-2</v>
      </c>
    </row>
    <row r="1886" spans="2:7">
      <c r="B1886" s="375">
        <v>43136</v>
      </c>
      <c r="C1886" s="352">
        <v>1355.75</v>
      </c>
      <c r="D1886" s="355">
        <f t="shared" si="62"/>
        <v>-1.1988048389447635E-2</v>
      </c>
      <c r="E1886" s="355">
        <v>-1.3226452905811668E-2</v>
      </c>
      <c r="G1886" s="355">
        <f t="shared" ca="1" si="61"/>
        <v>-7.2469782569862459E-3</v>
      </c>
    </row>
    <row r="1887" spans="2:7">
      <c r="B1887" s="375">
        <v>43133</v>
      </c>
      <c r="C1887" s="352">
        <v>1372.2</v>
      </c>
      <c r="D1887" s="355">
        <f t="shared" si="62"/>
        <v>6.92798541476788E-4</v>
      </c>
      <c r="E1887" s="355">
        <v>-1.3195098963242145E-2</v>
      </c>
      <c r="G1887" s="355">
        <f t="shared" ca="1" si="61"/>
        <v>-5.9748924136098537E-3</v>
      </c>
    </row>
    <row r="1888" spans="2:7">
      <c r="B1888" s="375">
        <v>43132</v>
      </c>
      <c r="C1888" s="352">
        <v>1371.25</v>
      </c>
      <c r="D1888" s="355">
        <f t="shared" si="62"/>
        <v>1.387519626100041E-3</v>
      </c>
      <c r="E1888" s="355">
        <v>-1.3187603365211869E-2</v>
      </c>
      <c r="G1888" s="355">
        <f t="shared" ca="1" si="61"/>
        <v>-3.4240260780516819E-2</v>
      </c>
    </row>
    <row r="1889" spans="2:7">
      <c r="B1889" s="375">
        <v>43131</v>
      </c>
      <c r="C1889" s="352">
        <v>1369.35</v>
      </c>
      <c r="D1889" s="355">
        <f t="shared" si="62"/>
        <v>-2.2067487948580676E-2</v>
      </c>
      <c r="E1889" s="355">
        <v>-1.3153740923918762E-2</v>
      </c>
      <c r="G1889" s="355">
        <f t="shared" ca="1" si="61"/>
        <v>-7.2659847673278693E-3</v>
      </c>
    </row>
    <row r="1890" spans="2:7">
      <c r="B1890" s="375">
        <v>43130</v>
      </c>
      <c r="C1890" s="352">
        <v>1400.25</v>
      </c>
      <c r="D1890" s="355">
        <f t="shared" si="62"/>
        <v>2.1112144850783982E-3</v>
      </c>
      <c r="E1890" s="355">
        <v>-1.3149606299212612E-2</v>
      </c>
      <c r="G1890" s="355">
        <f t="shared" ca="1" si="61"/>
        <v>-3.0833980016204254E-2</v>
      </c>
    </row>
    <row r="1891" spans="2:7">
      <c r="B1891" s="375">
        <v>43129</v>
      </c>
      <c r="C1891" s="352">
        <v>1397.3</v>
      </c>
      <c r="D1891" s="355">
        <f t="shared" si="62"/>
        <v>1.7883809870697473E-2</v>
      </c>
      <c r="E1891" s="355">
        <v>-1.3146362839614375E-2</v>
      </c>
      <c r="G1891" s="355">
        <f t="shared" ca="1" si="61"/>
        <v>-1.341953476660186E-3</v>
      </c>
    </row>
    <row r="1892" spans="2:7">
      <c r="B1892" s="375">
        <v>43125</v>
      </c>
      <c r="C1892" s="352">
        <v>1372.75</v>
      </c>
      <c r="D1892" s="355">
        <f t="shared" si="62"/>
        <v>5.0150084193571337E-3</v>
      </c>
      <c r="E1892" s="355">
        <v>-1.3142391008791832E-2</v>
      </c>
      <c r="G1892" s="355">
        <f t="shared" ca="1" si="61"/>
        <v>-3.2181295730146768E-2</v>
      </c>
    </row>
    <row r="1893" spans="2:7">
      <c r="B1893" s="375">
        <v>43124</v>
      </c>
      <c r="C1893" s="352">
        <v>1365.9</v>
      </c>
      <c r="D1893" s="355">
        <f t="shared" si="62"/>
        <v>-1.7904775824897272E-3</v>
      </c>
      <c r="E1893" s="355">
        <v>-1.3119533527696875E-2</v>
      </c>
      <c r="G1893" s="355">
        <f t="shared" ca="1" si="61"/>
        <v>2.6446157836473975E-2</v>
      </c>
    </row>
    <row r="1894" spans="2:7">
      <c r="B1894" s="375">
        <v>43123</v>
      </c>
      <c r="C1894" s="352">
        <v>1368.35</v>
      </c>
      <c r="D1894" s="355">
        <f t="shared" si="62"/>
        <v>9.7778761715002598E-3</v>
      </c>
      <c r="E1894" s="355">
        <v>-1.3095638340617711E-2</v>
      </c>
      <c r="G1894" s="355">
        <f t="shared" ca="1" si="61"/>
        <v>-3.1139576151224438E-2</v>
      </c>
    </row>
    <row r="1895" spans="2:7">
      <c r="B1895" s="375">
        <v>43122</v>
      </c>
      <c r="C1895" s="352">
        <v>1355.1</v>
      </c>
      <c r="D1895" s="355">
        <f t="shared" si="62"/>
        <v>-5.3946933832435219E-3</v>
      </c>
      <c r="E1895" s="355">
        <v>-1.3083690503045304E-2</v>
      </c>
      <c r="G1895" s="355">
        <f t="shared" ca="1" si="61"/>
        <v>-4.3975368405872614E-2</v>
      </c>
    </row>
    <row r="1896" spans="2:7">
      <c r="B1896" s="375">
        <v>43119</v>
      </c>
      <c r="C1896" s="352">
        <v>1362.45</v>
      </c>
      <c r="D1896" s="355">
        <f t="shared" si="62"/>
        <v>4.0532075610744686E-3</v>
      </c>
      <c r="E1896" s="355">
        <v>-1.3083375152340791E-2</v>
      </c>
      <c r="G1896" s="355">
        <f t="shared" ca="1" si="61"/>
        <v>-1.4949746304650825E-2</v>
      </c>
    </row>
    <row r="1897" spans="2:7">
      <c r="B1897" s="375">
        <v>43118</v>
      </c>
      <c r="C1897" s="352">
        <v>1356.95</v>
      </c>
      <c r="D1897" s="355">
        <f t="shared" si="62"/>
        <v>-1.0392357059509917E-2</v>
      </c>
      <c r="E1897" s="355">
        <v>-1.3081666978134893E-2</v>
      </c>
      <c r="G1897" s="355">
        <f t="shared" ca="1" si="61"/>
        <v>6.7779727948163908E-3</v>
      </c>
    </row>
    <row r="1898" spans="2:7">
      <c r="B1898" s="375">
        <v>43117</v>
      </c>
      <c r="C1898" s="352">
        <v>1371.2</v>
      </c>
      <c r="D1898" s="355">
        <f t="shared" si="62"/>
        <v>-7.8147612156294899E-3</v>
      </c>
      <c r="E1898" s="355">
        <v>-1.3079202216674366E-2</v>
      </c>
      <c r="G1898" s="355">
        <f t="shared" ca="1" si="61"/>
        <v>-5.086201080455368E-2</v>
      </c>
    </row>
    <row r="1899" spans="2:7">
      <c r="B1899" s="375">
        <v>43116</v>
      </c>
      <c r="C1899" s="352">
        <v>1382</v>
      </c>
      <c r="D1899" s="355">
        <f t="shared" si="62"/>
        <v>1.0825043885313015E-2</v>
      </c>
      <c r="E1899" s="355">
        <v>-1.3043478260869571E-2</v>
      </c>
      <c r="G1899" s="355">
        <f t="shared" ca="1" si="61"/>
        <v>-2.5754119374373202E-2</v>
      </c>
    </row>
    <row r="1900" spans="2:7">
      <c r="B1900" s="375">
        <v>43115</v>
      </c>
      <c r="C1900" s="352">
        <v>1367.2</v>
      </c>
      <c r="D1900" s="355">
        <f t="shared" si="62"/>
        <v>-4.9490538573507678E-3</v>
      </c>
      <c r="E1900" s="355">
        <v>-1.3041556145004496E-2</v>
      </c>
      <c r="G1900" s="355">
        <f t="shared" ca="1" si="61"/>
        <v>-1.9546978058153908E-2</v>
      </c>
    </row>
    <row r="1901" spans="2:7">
      <c r="B1901" s="375">
        <v>43112</v>
      </c>
      <c r="C1901" s="352">
        <v>1374</v>
      </c>
      <c r="D1901" s="355">
        <f t="shared" si="62"/>
        <v>-3.3728647590034388E-3</v>
      </c>
      <c r="E1901" s="355">
        <v>-1.3039924309225159E-2</v>
      </c>
      <c r="G1901" s="355">
        <f t="shared" ca="1" si="61"/>
        <v>-1.7684581318500363E-2</v>
      </c>
    </row>
    <row r="1902" spans="2:7">
      <c r="B1902" s="375">
        <v>43111</v>
      </c>
      <c r="C1902" s="352">
        <v>1378.65</v>
      </c>
      <c r="D1902" s="355">
        <f t="shared" si="62"/>
        <v>9.408405330209502E-3</v>
      </c>
      <c r="E1902" s="355">
        <v>-1.3025571587751514E-2</v>
      </c>
      <c r="G1902" s="355">
        <f t="shared" ca="1" si="61"/>
        <v>7.1216981194179964E-3</v>
      </c>
    </row>
    <row r="1903" spans="2:7">
      <c r="B1903" s="375">
        <v>43110</v>
      </c>
      <c r="C1903" s="352">
        <v>1365.8</v>
      </c>
      <c r="D1903" s="355">
        <f t="shared" si="62"/>
        <v>3.305663703812532E-3</v>
      </c>
      <c r="E1903" s="355">
        <v>-1.3009154590267191E-2</v>
      </c>
      <c r="G1903" s="355">
        <f t="shared" ca="1" si="61"/>
        <v>-1.9888565324970988E-2</v>
      </c>
    </row>
    <row r="1904" spans="2:7">
      <c r="B1904" s="375">
        <v>43109</v>
      </c>
      <c r="C1904" s="352">
        <v>1361.3</v>
      </c>
      <c r="D1904" s="355">
        <f t="shared" si="62"/>
        <v>-5.1885413621749017E-3</v>
      </c>
      <c r="E1904" s="355">
        <v>-1.300305654610295E-2</v>
      </c>
      <c r="G1904" s="355">
        <f t="shared" ca="1" si="61"/>
        <v>-2.8229848070901512E-2</v>
      </c>
    </row>
    <row r="1905" spans="2:7">
      <c r="B1905" s="375">
        <v>43108</v>
      </c>
      <c r="C1905" s="352">
        <v>1368.4</v>
      </c>
      <c r="D1905" s="355">
        <f t="shared" si="62"/>
        <v>8.7353949356825302E-3</v>
      </c>
      <c r="E1905" s="355">
        <v>-1.3002364066193787E-2</v>
      </c>
      <c r="G1905" s="355">
        <f t="shared" ca="1" si="61"/>
        <v>2.6686823572281051E-2</v>
      </c>
    </row>
    <row r="1906" spans="2:7">
      <c r="B1906" s="375">
        <v>43105</v>
      </c>
      <c r="C1906" s="352">
        <v>1356.55</v>
      </c>
      <c r="D1906" s="355">
        <f t="shared" si="62"/>
        <v>3.1798853762247769E-3</v>
      </c>
      <c r="E1906" s="355">
        <v>-1.2991765782250702E-2</v>
      </c>
      <c r="G1906" s="355">
        <f t="shared" ca="1" si="61"/>
        <v>2.8624536936923035E-2</v>
      </c>
    </row>
    <row r="1907" spans="2:7">
      <c r="B1907" s="375">
        <v>43104</v>
      </c>
      <c r="C1907" s="352">
        <v>1352.25</v>
      </c>
      <c r="D1907" s="355">
        <f t="shared" si="62"/>
        <v>1.4070426185804354E-3</v>
      </c>
      <c r="E1907" s="355">
        <v>-1.2984084026032518E-2</v>
      </c>
      <c r="G1907" s="355">
        <f t="shared" ca="1" si="61"/>
        <v>4.5227956209996107E-4</v>
      </c>
    </row>
    <row r="1908" spans="2:7">
      <c r="B1908" s="375">
        <v>43103</v>
      </c>
      <c r="C1908" s="352">
        <v>1350.35</v>
      </c>
      <c r="D1908" s="355">
        <f t="shared" si="62"/>
        <v>8.7778275810548347E-3</v>
      </c>
      <c r="E1908" s="355">
        <v>-1.2962806066254351E-2</v>
      </c>
      <c r="G1908" s="355">
        <f t="shared" ca="1" si="61"/>
        <v>-4.8170986935657072E-3</v>
      </c>
    </row>
    <row r="1909" spans="2:7">
      <c r="B1909" s="375">
        <v>43102</v>
      </c>
      <c r="C1909" s="352">
        <v>1338.6</v>
      </c>
      <c r="D1909" s="355">
        <f t="shared" si="62"/>
        <v>-4.3882484194868654E-3</v>
      </c>
      <c r="E1909" s="355">
        <v>-1.2955605458628432E-2</v>
      </c>
      <c r="G1909" s="355">
        <f t="shared" ca="1" si="61"/>
        <v>-2.249902485273016E-3</v>
      </c>
    </row>
    <row r="1910" spans="2:7">
      <c r="B1910" s="375">
        <v>43101</v>
      </c>
      <c r="C1910" s="352">
        <v>1344.5</v>
      </c>
      <c r="D1910" s="355">
        <f t="shared" si="62"/>
        <v>-1.7070585224988055E-2</v>
      </c>
      <c r="E1910" s="355">
        <v>-1.2947236530697378E-2</v>
      </c>
      <c r="G1910" s="355">
        <f t="shared" ca="1" si="61"/>
        <v>-1.936115415049636E-2</v>
      </c>
    </row>
    <row r="1911" spans="2:7">
      <c r="B1911" s="375">
        <v>43098</v>
      </c>
      <c r="C1911" s="352">
        <v>1367.85</v>
      </c>
      <c r="D1911" s="355">
        <f t="shared" si="62"/>
        <v>9.8560354374307192E-3</v>
      </c>
      <c r="E1911" s="355">
        <v>-1.2946076775864011E-2</v>
      </c>
      <c r="G1911" s="355">
        <f t="shared" ca="1" si="61"/>
        <v>1.5719532630204709E-2</v>
      </c>
    </row>
    <row r="1912" spans="2:7">
      <c r="B1912" s="375">
        <v>43097</v>
      </c>
      <c r="C1912" s="352">
        <v>1354.5</v>
      </c>
      <c r="D1912" s="355">
        <f t="shared" si="62"/>
        <v>1.5157676808754145E-3</v>
      </c>
      <c r="E1912" s="355">
        <v>-1.2944983818770303E-2</v>
      </c>
      <c r="G1912" s="355">
        <f t="shared" ca="1" si="61"/>
        <v>-4.2408783988697067E-2</v>
      </c>
    </row>
    <row r="1913" spans="2:7">
      <c r="B1913" s="375">
        <v>43096</v>
      </c>
      <c r="C1913" s="352">
        <v>1352.45</v>
      </c>
      <c r="D1913" s="355">
        <f t="shared" si="62"/>
        <v>3.2267635932053534E-3</v>
      </c>
      <c r="E1913" s="355">
        <v>-1.2934494736921189E-2</v>
      </c>
      <c r="G1913" s="355">
        <f t="shared" ca="1" si="61"/>
        <v>-2.0122435104547544E-3</v>
      </c>
    </row>
    <row r="1914" spans="2:7">
      <c r="B1914" s="375">
        <v>43095</v>
      </c>
      <c r="C1914" s="352">
        <v>1348.1</v>
      </c>
      <c r="D1914" s="355">
        <f t="shared" si="62"/>
        <v>-6.1924069295982978E-3</v>
      </c>
      <c r="E1914" s="355">
        <v>-1.2926136363636516E-2</v>
      </c>
      <c r="G1914" s="355">
        <f t="shared" ca="1" si="61"/>
        <v>1.4978937068544067E-2</v>
      </c>
    </row>
    <row r="1915" spans="2:7">
      <c r="B1915" s="375">
        <v>43091</v>
      </c>
      <c r="C1915" s="352">
        <v>1356.5</v>
      </c>
      <c r="D1915" s="355">
        <f t="shared" si="62"/>
        <v>5.9698171975230479E-3</v>
      </c>
      <c r="E1915" s="355">
        <v>-1.2903225806451613E-2</v>
      </c>
      <c r="G1915" s="355">
        <f t="shared" ca="1" si="61"/>
        <v>1.1842496285359241E-2</v>
      </c>
    </row>
    <row r="1916" spans="2:7">
      <c r="B1916" s="375">
        <v>43090</v>
      </c>
      <c r="C1916" s="352">
        <v>1348.45</v>
      </c>
      <c r="D1916" s="355">
        <f t="shared" si="62"/>
        <v>-1.0420871096760022E-2</v>
      </c>
      <c r="E1916" s="355">
        <v>-1.2899384798571117E-2</v>
      </c>
      <c r="G1916" s="355">
        <f t="shared" ca="1" si="61"/>
        <v>1.2975723552322623E-3</v>
      </c>
    </row>
    <row r="1917" spans="2:7">
      <c r="B1917" s="375">
        <v>43089</v>
      </c>
      <c r="C1917" s="352">
        <v>1362.65</v>
      </c>
      <c r="D1917" s="355">
        <f t="shared" si="62"/>
        <v>9.5947247536489928E-3</v>
      </c>
      <c r="E1917" s="355">
        <v>-1.289316350402909E-2</v>
      </c>
      <c r="G1917" s="355">
        <f t="shared" ca="1" si="61"/>
        <v>3.8261590804531988E-2</v>
      </c>
    </row>
    <row r="1918" spans="2:7">
      <c r="B1918" s="375">
        <v>43088</v>
      </c>
      <c r="C1918" s="352">
        <v>1349.7</v>
      </c>
      <c r="D1918" s="355">
        <f t="shared" si="62"/>
        <v>1.3478505725549124E-2</v>
      </c>
      <c r="E1918" s="355">
        <v>-1.2889450589131157E-2</v>
      </c>
      <c r="G1918" s="355">
        <f t="shared" ca="1" si="61"/>
        <v>-6.9701393295352968E-3</v>
      </c>
    </row>
    <row r="1919" spans="2:7">
      <c r="B1919" s="375">
        <v>43087</v>
      </c>
      <c r="C1919" s="352">
        <v>1331.75</v>
      </c>
      <c r="D1919" s="355">
        <f t="shared" si="62"/>
        <v>5.4358083877543662E-3</v>
      </c>
      <c r="E1919" s="355">
        <v>-1.288109262735458E-2</v>
      </c>
      <c r="G1919" s="355">
        <f t="shared" ca="1" si="61"/>
        <v>2.5701584989802273E-3</v>
      </c>
    </row>
    <row r="1920" spans="2:7">
      <c r="B1920" s="375">
        <v>43084</v>
      </c>
      <c r="C1920" s="352">
        <v>1324.55</v>
      </c>
      <c r="D1920" s="355">
        <f t="shared" si="62"/>
        <v>2.2321428571428917E-3</v>
      </c>
      <c r="E1920" s="355">
        <v>-1.2879855101630118E-2</v>
      </c>
      <c r="G1920" s="355">
        <f t="shared" ca="1" si="61"/>
        <v>-5.5761981438970556E-2</v>
      </c>
    </row>
    <row r="1921" spans="2:7">
      <c r="B1921" s="375">
        <v>43083</v>
      </c>
      <c r="C1921" s="352">
        <v>1321.6</v>
      </c>
      <c r="D1921" s="355">
        <f t="shared" si="62"/>
        <v>4.9807992091555108E-3</v>
      </c>
      <c r="E1921" s="355">
        <v>-1.2865497076023325E-2</v>
      </c>
      <c r="G1921" s="355">
        <f t="shared" ca="1" si="61"/>
        <v>1.6832638100280732E-3</v>
      </c>
    </row>
    <row r="1922" spans="2:7">
      <c r="B1922" s="375">
        <v>43082</v>
      </c>
      <c r="C1922" s="352">
        <v>1315.05</v>
      </c>
      <c r="D1922" s="355">
        <f t="shared" si="62"/>
        <v>3.0426349218412775E-4</v>
      </c>
      <c r="E1922" s="355">
        <v>-1.2860445239857098E-2</v>
      </c>
      <c r="G1922" s="355">
        <f t="shared" ca="1" si="61"/>
        <v>-2.7616636138721375E-2</v>
      </c>
    </row>
    <row r="1923" spans="2:7">
      <c r="B1923" s="375">
        <v>43081</v>
      </c>
      <c r="C1923" s="352">
        <v>1314.65</v>
      </c>
      <c r="D1923" s="355">
        <f t="shared" si="62"/>
        <v>-7.0994297798420486E-3</v>
      </c>
      <c r="E1923" s="355">
        <v>-1.2860438292964219E-2</v>
      </c>
      <c r="G1923" s="355">
        <f t="shared" ca="1" si="61"/>
        <v>-2.4611964955389334E-2</v>
      </c>
    </row>
    <row r="1924" spans="2:7">
      <c r="B1924" s="375">
        <v>43080</v>
      </c>
      <c r="C1924" s="352">
        <v>1324.05</v>
      </c>
      <c r="D1924" s="355">
        <f t="shared" si="62"/>
        <v>-1.959823615874674E-3</v>
      </c>
      <c r="E1924" s="355">
        <v>-1.2859868912303967E-2</v>
      </c>
      <c r="G1924" s="355">
        <f t="shared" ca="1" si="61"/>
        <v>3.5946105658961371E-2</v>
      </c>
    </row>
    <row r="1925" spans="2:7">
      <c r="B1925" s="375">
        <v>43077</v>
      </c>
      <c r="C1925" s="352">
        <v>1326.65</v>
      </c>
      <c r="D1925" s="355">
        <f t="shared" si="62"/>
        <v>2.3649691358024763E-2</v>
      </c>
      <c r="E1925" s="355">
        <v>-1.285080389557999E-2</v>
      </c>
      <c r="G1925" s="355">
        <f t="shared" ca="1" si="61"/>
        <v>-2.1271462956255781E-2</v>
      </c>
    </row>
    <row r="1926" spans="2:7">
      <c r="B1926" s="375">
        <v>43076</v>
      </c>
      <c r="C1926" s="352">
        <v>1296</v>
      </c>
      <c r="D1926" s="355">
        <f t="shared" si="62"/>
        <v>1.5992474129821334E-2</v>
      </c>
      <c r="E1926" s="355">
        <v>-1.2837285363859306E-2</v>
      </c>
      <c r="G1926" s="355">
        <f t="shared" ca="1" si="61"/>
        <v>-1.4804346468996366E-2</v>
      </c>
    </row>
    <row r="1927" spans="2:7">
      <c r="B1927" s="375">
        <v>43075</v>
      </c>
      <c r="C1927" s="352">
        <v>1275.5999999999999</v>
      </c>
      <c r="D1927" s="355">
        <f t="shared" si="62"/>
        <v>1.1578112609040372E-2</v>
      </c>
      <c r="E1927" s="355">
        <v>-1.2834765032844831E-2</v>
      </c>
      <c r="G1927" s="355">
        <f t="shared" ref="G1927:G1990" ca="1" si="63">_xlfn.NORM.INV(RAND(),$M$13,$M$14)</f>
        <v>7.4127201436281391E-3</v>
      </c>
    </row>
    <row r="1928" spans="2:7">
      <c r="B1928" s="375">
        <v>43074</v>
      </c>
      <c r="C1928" s="352">
        <v>1261</v>
      </c>
      <c r="D1928" s="355">
        <f t="shared" ref="D1928:D1991" si="64">(C1928-C1929)/C1929</f>
        <v>-5.9908560618003384E-3</v>
      </c>
      <c r="E1928" s="355">
        <v>-1.2827365045430281E-2</v>
      </c>
      <c r="G1928" s="355">
        <f t="shared" ca="1" si="63"/>
        <v>-3.2554888959504561E-3</v>
      </c>
    </row>
    <row r="1929" spans="2:7">
      <c r="B1929" s="375">
        <v>43073</v>
      </c>
      <c r="C1929" s="352">
        <v>1268.5999999999999</v>
      </c>
      <c r="D1929" s="355">
        <f t="shared" si="64"/>
        <v>1.4474210315873579E-2</v>
      </c>
      <c r="E1929" s="355">
        <v>-1.2823042020122284E-2</v>
      </c>
      <c r="G1929" s="355">
        <f t="shared" ca="1" si="63"/>
        <v>-4.7797377670082269E-3</v>
      </c>
    </row>
    <row r="1930" spans="2:7">
      <c r="B1930" s="375">
        <v>43070</v>
      </c>
      <c r="C1930" s="352">
        <v>1250.5</v>
      </c>
      <c r="D1930" s="355">
        <f t="shared" si="64"/>
        <v>-1.7250186647805449E-2</v>
      </c>
      <c r="E1930" s="355">
        <v>-1.2807881773398987E-2</v>
      </c>
      <c r="G1930" s="355">
        <f t="shared" ca="1" si="63"/>
        <v>-1.7644746661266465E-2</v>
      </c>
    </row>
    <row r="1931" spans="2:7">
      <c r="B1931" s="375">
        <v>43069</v>
      </c>
      <c r="C1931" s="352">
        <v>1272.45</v>
      </c>
      <c r="D1931" s="355">
        <f t="shared" si="64"/>
        <v>-2.899345688202833E-3</v>
      </c>
      <c r="E1931" s="355">
        <v>-1.280586785306333E-2</v>
      </c>
      <c r="G1931" s="355">
        <f t="shared" ca="1" si="63"/>
        <v>4.7107365161907127E-3</v>
      </c>
    </row>
    <row r="1932" spans="2:7">
      <c r="B1932" s="375">
        <v>43068</v>
      </c>
      <c r="C1932" s="352">
        <v>1276.1500000000001</v>
      </c>
      <c r="D1932" s="355">
        <f t="shared" si="64"/>
        <v>6.5465157550184819E-3</v>
      </c>
      <c r="E1932" s="355">
        <v>-1.2777242044358584E-2</v>
      </c>
      <c r="G1932" s="355">
        <f t="shared" ca="1" si="63"/>
        <v>-6.5125810559262448E-2</v>
      </c>
    </row>
    <row r="1933" spans="2:7">
      <c r="B1933" s="375">
        <v>43067</v>
      </c>
      <c r="C1933" s="352">
        <v>1267.8499999999999</v>
      </c>
      <c r="D1933" s="355">
        <f t="shared" si="64"/>
        <v>5.9906371498849118E-3</v>
      </c>
      <c r="E1933" s="355">
        <v>-1.2775842044134787E-2</v>
      </c>
      <c r="G1933" s="355">
        <f t="shared" ca="1" si="63"/>
        <v>-4.7607092815201216E-3</v>
      </c>
    </row>
    <row r="1934" spans="2:7">
      <c r="B1934" s="375">
        <v>43066</v>
      </c>
      <c r="C1934" s="352">
        <v>1260.3</v>
      </c>
      <c r="D1934" s="355">
        <f t="shared" si="64"/>
        <v>-4.463051463328007E-3</v>
      </c>
      <c r="E1934" s="355">
        <v>-1.2770485987939065E-2</v>
      </c>
      <c r="G1934" s="355">
        <f t="shared" ca="1" si="63"/>
        <v>-2.4478777665350955E-2</v>
      </c>
    </row>
    <row r="1935" spans="2:7">
      <c r="B1935" s="375">
        <v>43063</v>
      </c>
      <c r="C1935" s="352">
        <v>1265.95</v>
      </c>
      <c r="D1935" s="355">
        <f t="shared" si="64"/>
        <v>-1.2228796844181101E-3</v>
      </c>
      <c r="E1935" s="355">
        <v>-1.2764540476542845E-2</v>
      </c>
      <c r="G1935" s="355">
        <f t="shared" ca="1" si="63"/>
        <v>2.4773751636220729E-2</v>
      </c>
    </row>
    <row r="1936" spans="2:7">
      <c r="B1936" s="375">
        <v>43062</v>
      </c>
      <c r="C1936" s="352">
        <v>1267.5</v>
      </c>
      <c r="D1936" s="355">
        <f t="shared" si="64"/>
        <v>-2.3220118855523989E-3</v>
      </c>
      <c r="E1936" s="355">
        <v>-1.2741061755146301E-2</v>
      </c>
      <c r="G1936" s="355">
        <f t="shared" ca="1" si="63"/>
        <v>4.438357016132711E-3</v>
      </c>
    </row>
    <row r="1937" spans="2:7">
      <c r="B1937" s="375">
        <v>43061</v>
      </c>
      <c r="C1937" s="352">
        <v>1270.45</v>
      </c>
      <c r="D1937" s="355">
        <f t="shared" si="64"/>
        <v>-5.4018084315182718E-3</v>
      </c>
      <c r="E1937" s="355">
        <v>-1.268096798055573E-2</v>
      </c>
      <c r="G1937" s="355">
        <f t="shared" ca="1" si="63"/>
        <v>-1.1360936322893617E-2</v>
      </c>
    </row>
    <row r="1938" spans="2:7">
      <c r="B1938" s="375">
        <v>43060</v>
      </c>
      <c r="C1938" s="352">
        <v>1277.3499999999999</v>
      </c>
      <c r="D1938" s="355">
        <f t="shared" si="64"/>
        <v>2.2361710474695247E-3</v>
      </c>
      <c r="E1938" s="355">
        <v>-1.2666878575969527E-2</v>
      </c>
      <c r="G1938" s="355">
        <f t="shared" ca="1" si="63"/>
        <v>-7.7331384406151057E-3</v>
      </c>
    </row>
    <row r="1939" spans="2:7">
      <c r="B1939" s="375">
        <v>43059</v>
      </c>
      <c r="C1939" s="352">
        <v>1274.5</v>
      </c>
      <c r="D1939" s="355">
        <f t="shared" si="64"/>
        <v>-2.8556898642570047E-3</v>
      </c>
      <c r="E1939" s="355">
        <v>-1.2656364974245691E-2</v>
      </c>
      <c r="G1939" s="355">
        <f t="shared" ca="1" si="63"/>
        <v>-1.7708735325932395E-2</v>
      </c>
    </row>
    <row r="1940" spans="2:7">
      <c r="B1940" s="375">
        <v>43056</v>
      </c>
      <c r="C1940" s="352">
        <v>1278.1500000000001</v>
      </c>
      <c r="D1940" s="355">
        <f t="shared" si="64"/>
        <v>1.292596944770929E-3</v>
      </c>
      <c r="E1940" s="355">
        <v>-1.2652296157450876E-2</v>
      </c>
      <c r="G1940" s="355">
        <f t="shared" ca="1" si="63"/>
        <v>-2.5923059075819394E-2</v>
      </c>
    </row>
    <row r="1941" spans="2:7">
      <c r="B1941" s="375">
        <v>43055</v>
      </c>
      <c r="C1941" s="352">
        <v>1276.5</v>
      </c>
      <c r="D1941" s="355">
        <f t="shared" si="64"/>
        <v>9.0909090909090905E-3</v>
      </c>
      <c r="E1941" s="355">
        <v>-1.2651187345041877E-2</v>
      </c>
      <c r="G1941" s="355">
        <f t="shared" ca="1" si="63"/>
        <v>-7.1810381285101468E-3</v>
      </c>
    </row>
    <row r="1942" spans="2:7">
      <c r="B1942" s="375">
        <v>43054</v>
      </c>
      <c r="C1942" s="352">
        <v>1265</v>
      </c>
      <c r="D1942" s="355">
        <f t="shared" si="64"/>
        <v>-1.4720772645844761E-2</v>
      </c>
      <c r="E1942" s="355">
        <v>-1.2648221343873408E-2</v>
      </c>
      <c r="G1942" s="355">
        <f t="shared" ca="1" si="63"/>
        <v>2.341136173378915E-2</v>
      </c>
    </row>
    <row r="1943" spans="2:7">
      <c r="B1943" s="375">
        <v>43053</v>
      </c>
      <c r="C1943" s="352">
        <v>1283.9000000000001</v>
      </c>
      <c r="D1943" s="355">
        <f t="shared" si="64"/>
        <v>3.4388432981634163E-3</v>
      </c>
      <c r="E1943" s="355">
        <v>-1.264167393199663E-2</v>
      </c>
      <c r="G1943" s="355">
        <f t="shared" ca="1" si="63"/>
        <v>-1.930089336755525E-2</v>
      </c>
    </row>
    <row r="1944" spans="2:7">
      <c r="B1944" s="375">
        <v>43052</v>
      </c>
      <c r="C1944" s="352">
        <v>1279.5</v>
      </c>
      <c r="D1944" s="355">
        <f t="shared" si="64"/>
        <v>-8.6390578390734048E-3</v>
      </c>
      <c r="E1944" s="355">
        <v>-1.2631578947368473E-2</v>
      </c>
      <c r="G1944" s="355">
        <f t="shared" ca="1" si="63"/>
        <v>-2.8041008987423812E-2</v>
      </c>
    </row>
    <row r="1945" spans="2:7">
      <c r="B1945" s="375">
        <v>43049</v>
      </c>
      <c r="C1945" s="352">
        <v>1290.6500000000001</v>
      </c>
      <c r="D1945" s="355">
        <f t="shared" si="64"/>
        <v>3.01300981722404E-2</v>
      </c>
      <c r="E1945" s="355">
        <v>-1.2630391880462414E-2</v>
      </c>
      <c r="G1945" s="355">
        <f t="shared" ca="1" si="63"/>
        <v>-1.7209479940150142E-2</v>
      </c>
    </row>
    <row r="1946" spans="2:7">
      <c r="B1946" s="375">
        <v>43048</v>
      </c>
      <c r="C1946" s="352">
        <v>1252.9000000000001</v>
      </c>
      <c r="D1946" s="355">
        <f t="shared" si="64"/>
        <v>1.4247551202137243E-2</v>
      </c>
      <c r="E1946" s="355">
        <v>-1.2618537779137351E-2</v>
      </c>
      <c r="G1946" s="355">
        <f t="shared" ca="1" si="63"/>
        <v>-8.7232766163698981E-3</v>
      </c>
    </row>
    <row r="1947" spans="2:7">
      <c r="B1947" s="375">
        <v>43047</v>
      </c>
      <c r="C1947" s="352">
        <v>1235.3</v>
      </c>
      <c r="D1947" s="355">
        <f t="shared" si="64"/>
        <v>8.9126559714787631E-4</v>
      </c>
      <c r="E1947" s="355">
        <v>-1.2606450747669789E-2</v>
      </c>
      <c r="G1947" s="355">
        <f t="shared" ca="1" si="63"/>
        <v>1.5951757955489143E-2</v>
      </c>
    </row>
    <row r="1948" spans="2:7">
      <c r="B1948" s="375">
        <v>43046</v>
      </c>
      <c r="C1948" s="352">
        <v>1234.2</v>
      </c>
      <c r="D1948" s="355">
        <f t="shared" si="64"/>
        <v>-5.1587941318715653E-3</v>
      </c>
      <c r="E1948" s="355">
        <v>-1.2604042806182974E-2</v>
      </c>
      <c r="G1948" s="355">
        <f t="shared" ca="1" si="63"/>
        <v>1.0757558711128955E-2</v>
      </c>
    </row>
    <row r="1949" spans="2:7">
      <c r="B1949" s="375">
        <v>43045</v>
      </c>
      <c r="C1949" s="352">
        <v>1240.5999999999999</v>
      </c>
      <c r="D1949" s="355">
        <f t="shared" si="64"/>
        <v>8.8745461879782904E-4</v>
      </c>
      <c r="E1949" s="355">
        <v>-1.2598854185288284E-2</v>
      </c>
      <c r="G1949" s="355">
        <f t="shared" ca="1" si="63"/>
        <v>7.9315200920282349E-4</v>
      </c>
    </row>
    <row r="1950" spans="2:7">
      <c r="B1950" s="375">
        <v>43042</v>
      </c>
      <c r="C1950" s="352">
        <v>1239.5</v>
      </c>
      <c r="D1950" s="355">
        <f t="shared" si="64"/>
        <v>-1.6109544905356424E-3</v>
      </c>
      <c r="E1950" s="355">
        <v>-1.259785836407803E-2</v>
      </c>
      <c r="G1950" s="355">
        <f t="shared" ca="1" si="63"/>
        <v>1.9763931046683909E-2</v>
      </c>
    </row>
    <row r="1951" spans="2:7">
      <c r="B1951" s="375">
        <v>43041</v>
      </c>
      <c r="C1951" s="352">
        <v>1241.5</v>
      </c>
      <c r="D1951" s="355">
        <f t="shared" si="64"/>
        <v>-1.3116057233704292E-2</v>
      </c>
      <c r="E1951" s="355">
        <v>-1.2592921335848118E-2</v>
      </c>
      <c r="G1951" s="355">
        <f t="shared" ca="1" si="63"/>
        <v>-2.4489624645557369E-2</v>
      </c>
    </row>
    <row r="1952" spans="2:7">
      <c r="B1952" s="375">
        <v>43040</v>
      </c>
      <c r="C1952" s="352">
        <v>1258</v>
      </c>
      <c r="D1952" s="355">
        <f t="shared" si="64"/>
        <v>1.6606731585114512E-2</v>
      </c>
      <c r="E1952" s="355">
        <v>-1.2589521296645426E-2</v>
      </c>
      <c r="G1952" s="355">
        <f t="shared" ca="1" si="63"/>
        <v>4.6080840201600812E-3</v>
      </c>
    </row>
    <row r="1953" spans="2:7">
      <c r="B1953" s="375">
        <v>43039</v>
      </c>
      <c r="C1953" s="352">
        <v>1237.45</v>
      </c>
      <c r="D1953" s="355">
        <f t="shared" si="64"/>
        <v>2.6332847188462161E-3</v>
      </c>
      <c r="E1953" s="355">
        <v>-1.2571934484285096E-2</v>
      </c>
      <c r="G1953" s="355">
        <f t="shared" ca="1" si="63"/>
        <v>-4.776464977090461E-2</v>
      </c>
    </row>
    <row r="1954" spans="2:7">
      <c r="B1954" s="375">
        <v>43038</v>
      </c>
      <c r="C1954" s="352">
        <v>1234.2</v>
      </c>
      <c r="D1954" s="355">
        <f t="shared" si="64"/>
        <v>-2.0592786573027055E-2</v>
      </c>
      <c r="E1954" s="355">
        <v>-1.2562814070351725E-2</v>
      </c>
      <c r="G1954" s="355">
        <f t="shared" ca="1" si="63"/>
        <v>1.9143107204106852E-2</v>
      </c>
    </row>
    <row r="1955" spans="2:7">
      <c r="B1955" s="375">
        <v>43035</v>
      </c>
      <c r="C1955" s="352">
        <v>1260.1500000000001</v>
      </c>
      <c r="D1955" s="355">
        <f t="shared" si="64"/>
        <v>-1.0638297872340389E-2</v>
      </c>
      <c r="E1955" s="355">
        <v>-1.2560830399668575E-2</v>
      </c>
      <c r="G1955" s="355">
        <f t="shared" ca="1" si="63"/>
        <v>1.4935494671992362E-2</v>
      </c>
    </row>
    <row r="1956" spans="2:7">
      <c r="B1956" s="375">
        <v>43034</v>
      </c>
      <c r="C1956" s="352">
        <v>1273.7</v>
      </c>
      <c r="D1956" s="355">
        <f t="shared" si="64"/>
        <v>9.8235687060395306E-4</v>
      </c>
      <c r="E1956" s="355">
        <v>-1.2554321583775948E-2</v>
      </c>
      <c r="G1956" s="355">
        <f t="shared" ca="1" si="63"/>
        <v>-3.2684300908208556E-2</v>
      </c>
    </row>
    <row r="1957" spans="2:7">
      <c r="B1957" s="375">
        <v>43033</v>
      </c>
      <c r="C1957" s="352">
        <v>1272.45</v>
      </c>
      <c r="D1957" s="355">
        <f t="shared" si="64"/>
        <v>1.8896893823078548E-3</v>
      </c>
      <c r="E1957" s="355">
        <v>-1.2525765022990472E-2</v>
      </c>
      <c r="G1957" s="355">
        <f t="shared" ca="1" si="63"/>
        <v>1.4033419369733891E-2</v>
      </c>
    </row>
    <row r="1958" spans="2:7">
      <c r="B1958" s="375">
        <v>43032</v>
      </c>
      <c r="C1958" s="352">
        <v>1270.05</v>
      </c>
      <c r="D1958" s="355">
        <f t="shared" si="64"/>
        <v>1.6080643225728955E-2</v>
      </c>
      <c r="E1958" s="355">
        <v>-1.2512551170155248E-2</v>
      </c>
      <c r="G1958" s="355">
        <f t="shared" ca="1" si="63"/>
        <v>-5.0967668320415008E-3</v>
      </c>
    </row>
    <row r="1959" spans="2:7">
      <c r="B1959" s="375">
        <v>43031</v>
      </c>
      <c r="C1959" s="352">
        <v>1249.95</v>
      </c>
      <c r="D1959" s="355">
        <f t="shared" si="64"/>
        <v>-4.0239043824700834E-3</v>
      </c>
      <c r="E1959" s="355">
        <v>-1.2496280868789102E-2</v>
      </c>
      <c r="G1959" s="355">
        <f t="shared" ca="1" si="63"/>
        <v>-8.9051076423430527E-3</v>
      </c>
    </row>
    <row r="1960" spans="2:7">
      <c r="B1960" s="375">
        <v>43027</v>
      </c>
      <c r="C1960" s="352">
        <v>1255</v>
      </c>
      <c r="D1960" s="355">
        <f t="shared" si="64"/>
        <v>-7.0809763044424583E-3</v>
      </c>
      <c r="E1960" s="355">
        <v>-1.2486992715920799E-2</v>
      </c>
      <c r="G1960" s="355">
        <f t="shared" ca="1" si="63"/>
        <v>4.5706376886069329E-2</v>
      </c>
    </row>
    <row r="1961" spans="2:7">
      <c r="B1961" s="375">
        <v>43026</v>
      </c>
      <c r="C1961" s="352">
        <v>1263.95</v>
      </c>
      <c r="D1961" s="355">
        <f t="shared" si="64"/>
        <v>-1.4194906992161638E-2</v>
      </c>
      <c r="E1961" s="355">
        <v>-1.2474012474012523E-2</v>
      </c>
      <c r="G1961" s="355">
        <f t="shared" ca="1" si="63"/>
        <v>-2.2059028043899448E-2</v>
      </c>
    </row>
    <row r="1962" spans="2:7">
      <c r="B1962" s="375">
        <v>43025</v>
      </c>
      <c r="C1962" s="352">
        <v>1282.1500000000001</v>
      </c>
      <c r="D1962" s="355">
        <f t="shared" si="64"/>
        <v>6.6338874580514821E-4</v>
      </c>
      <c r="E1962" s="355">
        <v>-1.2456747404844325E-2</v>
      </c>
      <c r="G1962" s="355">
        <f t="shared" ca="1" si="63"/>
        <v>1.5485439596686607E-2</v>
      </c>
    </row>
    <row r="1963" spans="2:7">
      <c r="B1963" s="375">
        <v>43024</v>
      </c>
      <c r="C1963" s="352">
        <v>1281.3</v>
      </c>
      <c r="D1963" s="355">
        <f t="shared" si="64"/>
        <v>2.6189332051898166E-2</v>
      </c>
      <c r="E1963" s="355">
        <v>-1.2450110204324828E-2</v>
      </c>
      <c r="G1963" s="355">
        <f t="shared" ca="1" si="63"/>
        <v>-8.3984509504342868E-3</v>
      </c>
    </row>
    <row r="1964" spans="2:7">
      <c r="B1964" s="375">
        <v>43021</v>
      </c>
      <c r="C1964" s="352">
        <v>1248.5999999999999</v>
      </c>
      <c r="D1964" s="355">
        <f t="shared" si="64"/>
        <v>6.1240934730055676E-3</v>
      </c>
      <c r="E1964" s="355">
        <v>-1.2435635869037219E-2</v>
      </c>
      <c r="G1964" s="355">
        <f t="shared" ca="1" si="63"/>
        <v>1.4348332811125256E-3</v>
      </c>
    </row>
    <row r="1965" spans="2:7">
      <c r="B1965" s="375">
        <v>43020</v>
      </c>
      <c r="C1965" s="352">
        <v>1241</v>
      </c>
      <c r="D1965" s="355">
        <f t="shared" si="64"/>
        <v>1.8841591067690198E-2</v>
      </c>
      <c r="E1965" s="355">
        <v>-1.243067508127749E-2</v>
      </c>
      <c r="G1965" s="355">
        <f t="shared" ca="1" si="63"/>
        <v>-3.3661339131186123E-3</v>
      </c>
    </row>
    <row r="1966" spans="2:7">
      <c r="B1966" s="375">
        <v>43019</v>
      </c>
      <c r="C1966" s="352">
        <v>1218.05</v>
      </c>
      <c r="D1966" s="355">
        <f t="shared" si="64"/>
        <v>7.3188885213363456E-3</v>
      </c>
      <c r="E1966" s="355">
        <v>-1.2428884026258221E-2</v>
      </c>
      <c r="G1966" s="355">
        <f t="shared" ca="1" si="63"/>
        <v>-4.8987672404280515E-2</v>
      </c>
    </row>
    <row r="1967" spans="2:7">
      <c r="B1967" s="375">
        <v>43018</v>
      </c>
      <c r="C1967" s="352">
        <v>1209.2</v>
      </c>
      <c r="D1967" s="355">
        <f t="shared" si="64"/>
        <v>-9.0555214095471865E-3</v>
      </c>
      <c r="E1967" s="355">
        <v>-1.242668257282036E-2</v>
      </c>
      <c r="G1967" s="355">
        <f t="shared" ca="1" si="63"/>
        <v>9.5705618886677835E-3</v>
      </c>
    </row>
    <row r="1968" spans="2:7">
      <c r="B1968" s="375">
        <v>43017</v>
      </c>
      <c r="C1968" s="352">
        <v>1220.25</v>
      </c>
      <c r="D1968" s="355">
        <f t="shared" si="64"/>
        <v>1.0726414312929715E-2</v>
      </c>
      <c r="E1968" s="355">
        <v>-1.2385895305511483E-2</v>
      </c>
      <c r="G1968" s="355">
        <f t="shared" ca="1" si="63"/>
        <v>2.5920691204796287E-3</v>
      </c>
    </row>
    <row r="1969" spans="2:7">
      <c r="B1969" s="375">
        <v>43014</v>
      </c>
      <c r="C1969" s="352">
        <v>1207.3</v>
      </c>
      <c r="D1969" s="355">
        <f t="shared" si="64"/>
        <v>1.6545278491137846E-2</v>
      </c>
      <c r="E1969" s="355">
        <v>-1.2373737373737365E-2</v>
      </c>
      <c r="G1969" s="355">
        <f t="shared" ca="1" si="63"/>
        <v>-3.1234895469185547E-2</v>
      </c>
    </row>
    <row r="1970" spans="2:7">
      <c r="B1970" s="375">
        <v>43013</v>
      </c>
      <c r="C1970" s="352">
        <v>1187.6500000000001</v>
      </c>
      <c r="D1970" s="355">
        <f t="shared" si="64"/>
        <v>-8.2254697286011768E-3</v>
      </c>
      <c r="E1970" s="355">
        <v>-1.2345679012345715E-2</v>
      </c>
      <c r="G1970" s="355">
        <f t="shared" ca="1" si="63"/>
        <v>1.2456413758257665E-2</v>
      </c>
    </row>
    <row r="1971" spans="2:7">
      <c r="B1971" s="375">
        <v>43012</v>
      </c>
      <c r="C1971" s="352">
        <v>1197.5</v>
      </c>
      <c r="D1971" s="355">
        <f t="shared" si="64"/>
        <v>9.3985754625532866E-3</v>
      </c>
      <c r="E1971" s="355">
        <v>-1.2332990750256966E-2</v>
      </c>
      <c r="G1971" s="355">
        <f t="shared" ca="1" si="63"/>
        <v>2.6782524329116479E-2</v>
      </c>
    </row>
    <row r="1972" spans="2:7">
      <c r="B1972" s="375">
        <v>43011</v>
      </c>
      <c r="C1972" s="352">
        <v>1186.3499999999999</v>
      </c>
      <c r="D1972" s="355">
        <f t="shared" si="64"/>
        <v>1.0605673396370915E-2</v>
      </c>
      <c r="E1972" s="355">
        <v>-1.2326242224099497E-2</v>
      </c>
      <c r="G1972" s="355">
        <f t="shared" ca="1" si="63"/>
        <v>-1.4971241175957203E-2</v>
      </c>
    </row>
    <row r="1973" spans="2:7">
      <c r="B1973" s="375">
        <v>43007</v>
      </c>
      <c r="C1973" s="352">
        <v>1173.9000000000001</v>
      </c>
      <c r="D1973" s="355">
        <f t="shared" si="64"/>
        <v>-2.4027269704023833E-2</v>
      </c>
      <c r="E1973" s="355">
        <v>-1.2300123001230012E-2</v>
      </c>
      <c r="G1973" s="355">
        <f t="shared" ca="1" si="63"/>
        <v>-1.3054327665057618E-2</v>
      </c>
    </row>
    <row r="1974" spans="2:7">
      <c r="B1974" s="375">
        <v>43006</v>
      </c>
      <c r="C1974" s="352">
        <v>1202.8</v>
      </c>
      <c r="D1974" s="355">
        <f t="shared" si="64"/>
        <v>-2.570694087403712E-3</v>
      </c>
      <c r="E1974" s="355">
        <v>-1.2295081967213014E-2</v>
      </c>
      <c r="G1974" s="355">
        <f t="shared" ca="1" si="63"/>
        <v>3.5836672399577251E-3</v>
      </c>
    </row>
    <row r="1975" spans="2:7">
      <c r="B1975" s="375">
        <v>43005</v>
      </c>
      <c r="C1975" s="352">
        <v>1205.9000000000001</v>
      </c>
      <c r="D1975" s="355">
        <f t="shared" si="64"/>
        <v>-9.4056762640159514E-3</v>
      </c>
      <c r="E1975" s="355">
        <v>-1.2290045063498567E-2</v>
      </c>
      <c r="G1975" s="355">
        <f t="shared" ca="1" si="63"/>
        <v>6.6379046578934004E-3</v>
      </c>
    </row>
    <row r="1976" spans="2:7">
      <c r="B1976" s="375">
        <v>43004</v>
      </c>
      <c r="C1976" s="352">
        <v>1217.3499999999999</v>
      </c>
      <c r="D1976" s="355">
        <f t="shared" si="64"/>
        <v>-2.3894479413061925E-2</v>
      </c>
      <c r="E1976" s="355">
        <v>-1.2288997635673865E-2</v>
      </c>
      <c r="G1976" s="355">
        <f t="shared" ca="1" si="63"/>
        <v>2.4154634912271031E-2</v>
      </c>
    </row>
    <row r="1977" spans="2:7">
      <c r="B1977" s="375">
        <v>43003</v>
      </c>
      <c r="C1977" s="352">
        <v>1247.1500000000001</v>
      </c>
      <c r="D1977" s="355">
        <f t="shared" si="64"/>
        <v>6.4154293092317993E-3</v>
      </c>
      <c r="E1977" s="355">
        <v>-1.2259983773550889E-2</v>
      </c>
      <c r="G1977" s="355">
        <f t="shared" ca="1" si="63"/>
        <v>-1.7250648901912673E-2</v>
      </c>
    </row>
    <row r="1978" spans="2:7">
      <c r="B1978" s="375">
        <v>43000</v>
      </c>
      <c r="C1978" s="352">
        <v>1239.2</v>
      </c>
      <c r="D1978" s="355">
        <f t="shared" si="64"/>
        <v>-1.3925360070024668E-2</v>
      </c>
      <c r="E1978" s="355">
        <v>-1.2246865959498515E-2</v>
      </c>
      <c r="G1978" s="355">
        <f t="shared" ca="1" si="63"/>
        <v>-4.8017219578952462E-2</v>
      </c>
    </row>
    <row r="1979" spans="2:7">
      <c r="B1979" s="375">
        <v>42999</v>
      </c>
      <c r="C1979" s="352">
        <v>1256.7</v>
      </c>
      <c r="D1979" s="355">
        <f t="shared" si="64"/>
        <v>-2.104260134196104E-3</v>
      </c>
      <c r="E1979" s="355">
        <v>-1.2245632991175936E-2</v>
      </c>
      <c r="G1979" s="355">
        <f t="shared" ca="1" si="63"/>
        <v>-2.6479342663707165E-3</v>
      </c>
    </row>
    <row r="1980" spans="2:7">
      <c r="B1980" s="375">
        <v>42998</v>
      </c>
      <c r="C1980" s="352">
        <v>1259.3499999999999</v>
      </c>
      <c r="D1980" s="355">
        <f t="shared" si="64"/>
        <v>-1.5594465723442544E-2</v>
      </c>
      <c r="E1980" s="355">
        <v>-1.2243203984229017E-2</v>
      </c>
      <c r="G1980" s="355">
        <f t="shared" ca="1" si="63"/>
        <v>-3.2922710188547172E-2</v>
      </c>
    </row>
    <row r="1981" spans="2:7">
      <c r="B1981" s="375">
        <v>42997</v>
      </c>
      <c r="C1981" s="352">
        <v>1279.3</v>
      </c>
      <c r="D1981" s="355">
        <f t="shared" si="64"/>
        <v>-5.8591461271044097E-4</v>
      </c>
      <c r="E1981" s="355">
        <v>-1.220703125E-2</v>
      </c>
      <c r="G1981" s="355">
        <f t="shared" ca="1" si="63"/>
        <v>5.2802137024187861E-3</v>
      </c>
    </row>
    <row r="1982" spans="2:7">
      <c r="B1982" s="375">
        <v>42996</v>
      </c>
      <c r="C1982" s="352">
        <v>1280.05</v>
      </c>
      <c r="D1982" s="355">
        <f t="shared" si="64"/>
        <v>2.7327447833065774E-2</v>
      </c>
      <c r="E1982" s="355">
        <v>-1.2206646716018248E-2</v>
      </c>
      <c r="G1982" s="355">
        <f t="shared" ca="1" si="63"/>
        <v>-9.0920273043080049E-3</v>
      </c>
    </row>
    <row r="1983" spans="2:7">
      <c r="B1983" s="375">
        <v>42993</v>
      </c>
      <c r="C1983" s="352">
        <v>1246</v>
      </c>
      <c r="D1983" s="355">
        <f t="shared" si="64"/>
        <v>-1.4825499859758057E-3</v>
      </c>
      <c r="E1983" s="355">
        <v>-1.2194036493101829E-2</v>
      </c>
      <c r="G1983" s="355">
        <f t="shared" ca="1" si="63"/>
        <v>9.0818597221519436E-3</v>
      </c>
    </row>
    <row r="1984" spans="2:7">
      <c r="B1984" s="375">
        <v>42992</v>
      </c>
      <c r="C1984" s="352">
        <v>1247.8499999999999</v>
      </c>
      <c r="D1984" s="355">
        <f t="shared" si="64"/>
        <v>-2.4781166313602751E-3</v>
      </c>
      <c r="E1984" s="355">
        <v>-1.2173913043478311E-2</v>
      </c>
      <c r="G1984" s="355">
        <f t="shared" ca="1" si="63"/>
        <v>5.8886456586623231E-3</v>
      </c>
    </row>
    <row r="1985" spans="2:7">
      <c r="B1985" s="375">
        <v>42991</v>
      </c>
      <c r="C1985" s="352">
        <v>1250.95</v>
      </c>
      <c r="D1985" s="355">
        <f t="shared" si="64"/>
        <v>9.2014722355584176E-4</v>
      </c>
      <c r="E1985" s="355">
        <v>-1.2165260484661853E-2</v>
      </c>
      <c r="G1985" s="355">
        <f t="shared" ca="1" si="63"/>
        <v>-1.2915813457546353E-2</v>
      </c>
    </row>
    <row r="1986" spans="2:7">
      <c r="B1986" s="375">
        <v>42990</v>
      </c>
      <c r="C1986" s="352">
        <v>1249.8</v>
      </c>
      <c r="D1986" s="355">
        <f t="shared" si="64"/>
        <v>2.4510205754569934E-2</v>
      </c>
      <c r="E1986" s="355">
        <v>-1.2160070749502481E-2</v>
      </c>
      <c r="G1986" s="355">
        <f t="shared" ca="1" si="63"/>
        <v>-1.5900244298448401E-3</v>
      </c>
    </row>
    <row r="1987" spans="2:7">
      <c r="B1987" s="375">
        <v>42989</v>
      </c>
      <c r="C1987" s="352">
        <v>1219.9000000000001</v>
      </c>
      <c r="D1987" s="355">
        <f t="shared" si="64"/>
        <v>1.022731977971938E-2</v>
      </c>
      <c r="E1987" s="355">
        <v>-1.2154500354358635E-2</v>
      </c>
      <c r="G1987" s="355">
        <f t="shared" ca="1" si="63"/>
        <v>-1.0320618957522874E-2</v>
      </c>
    </row>
    <row r="1988" spans="2:7">
      <c r="B1988" s="375">
        <v>42986</v>
      </c>
      <c r="C1988" s="352">
        <v>1207.55</v>
      </c>
      <c r="D1988" s="355">
        <f t="shared" si="64"/>
        <v>-9.9276111685629416E-4</v>
      </c>
      <c r="E1988" s="355">
        <v>-1.2146899956064374E-2</v>
      </c>
      <c r="G1988" s="355">
        <f t="shared" ca="1" si="63"/>
        <v>-1.4875445806975838E-2</v>
      </c>
    </row>
    <row r="1989" spans="2:7">
      <c r="B1989" s="375">
        <v>42985</v>
      </c>
      <c r="C1989" s="352">
        <v>1208.75</v>
      </c>
      <c r="D1989" s="355">
        <f t="shared" si="64"/>
        <v>1.9479442970821526E-3</v>
      </c>
      <c r="E1989" s="355">
        <v>-1.213872832369939E-2</v>
      </c>
      <c r="G1989" s="355">
        <f t="shared" ca="1" si="63"/>
        <v>1.4549071595611959E-2</v>
      </c>
    </row>
    <row r="1990" spans="2:7">
      <c r="B1990" s="375">
        <v>42984</v>
      </c>
      <c r="C1990" s="352">
        <v>1206.4000000000001</v>
      </c>
      <c r="D1990" s="355">
        <f t="shared" si="64"/>
        <v>9.9568536342519538E-4</v>
      </c>
      <c r="E1990" s="355">
        <v>-1.2137931034482696E-2</v>
      </c>
      <c r="G1990" s="355">
        <f t="shared" ca="1" si="63"/>
        <v>-2.0872738648637187E-2</v>
      </c>
    </row>
    <row r="1991" spans="2:7">
      <c r="B1991" s="375">
        <v>42983</v>
      </c>
      <c r="C1991" s="352">
        <v>1205.2</v>
      </c>
      <c r="D1991" s="355">
        <f t="shared" si="64"/>
        <v>6.7243035542746974E-3</v>
      </c>
      <c r="E1991" s="355">
        <v>-1.212121212121217E-2</v>
      </c>
      <c r="G1991" s="355">
        <f t="shared" ref="G1991:G2054" ca="1" si="65">_xlfn.NORM.INV(RAND(),$M$13,$M$14)</f>
        <v>1.0489079935131294E-2</v>
      </c>
    </row>
    <row r="1992" spans="2:7">
      <c r="B1992" s="375">
        <v>42982</v>
      </c>
      <c r="C1992" s="352">
        <v>1197.1500000000001</v>
      </c>
      <c r="D1992" s="355">
        <f t="shared" ref="D1992:D2055" si="66">(C1992-C1993)/C1993</f>
        <v>-1.5623072811741972E-2</v>
      </c>
      <c r="E1992" s="355">
        <v>-1.2099087353324664E-2</v>
      </c>
      <c r="G1992" s="355">
        <f t="shared" ca="1" si="65"/>
        <v>-1.7637000696329383E-2</v>
      </c>
    </row>
    <row r="1993" spans="2:7">
      <c r="B1993" s="375">
        <v>42979</v>
      </c>
      <c r="C1993" s="352">
        <v>1216.1500000000001</v>
      </c>
      <c r="D1993" s="355">
        <f t="shared" si="66"/>
        <v>-2.9514244722278408E-3</v>
      </c>
      <c r="E1993" s="355">
        <v>-1.2089598036207454E-2</v>
      </c>
      <c r="G1993" s="355">
        <f t="shared" ca="1" si="65"/>
        <v>-9.7634918220814819E-3</v>
      </c>
    </row>
    <row r="1994" spans="2:7">
      <c r="B1994" s="375">
        <v>42978</v>
      </c>
      <c r="C1994" s="352">
        <v>1219.75</v>
      </c>
      <c r="D1994" s="355">
        <f t="shared" si="66"/>
        <v>1.2829029311633352E-2</v>
      </c>
      <c r="E1994" s="355">
        <v>-1.2078510317060783E-2</v>
      </c>
      <c r="G1994" s="355">
        <f t="shared" ca="1" si="65"/>
        <v>2.4099608688534613E-2</v>
      </c>
    </row>
    <row r="1995" spans="2:7">
      <c r="B1995" s="375">
        <v>42977</v>
      </c>
      <c r="C1995" s="352">
        <v>1204.3</v>
      </c>
      <c r="D1995" s="355">
        <f t="shared" si="66"/>
        <v>1.1634255953630903E-2</v>
      </c>
      <c r="E1995" s="355">
        <v>-1.2068812889138095E-2</v>
      </c>
      <c r="G1995" s="355">
        <f t="shared" ca="1" si="65"/>
        <v>-1.7526356203217502E-2</v>
      </c>
    </row>
    <row r="1996" spans="2:7">
      <c r="B1996" s="375">
        <v>42976</v>
      </c>
      <c r="C1996" s="352">
        <v>1190.45</v>
      </c>
      <c r="D1996" s="355">
        <f t="shared" si="66"/>
        <v>-7.7102608985579729E-3</v>
      </c>
      <c r="E1996" s="355">
        <v>-1.2031798324142426E-2</v>
      </c>
      <c r="G1996" s="355">
        <f t="shared" ca="1" si="65"/>
        <v>8.4656685604163548E-3</v>
      </c>
    </row>
    <row r="1997" spans="2:7">
      <c r="B1997" s="375">
        <v>42975</v>
      </c>
      <c r="C1997" s="352">
        <v>1199.7</v>
      </c>
      <c r="D1997" s="355">
        <f t="shared" si="66"/>
        <v>1.6953462744765616E-2</v>
      </c>
      <c r="E1997" s="355">
        <v>-1.2005965697240864E-2</v>
      </c>
      <c r="G1997" s="355">
        <f t="shared" ca="1" si="65"/>
        <v>-2.8681112693117742E-2</v>
      </c>
    </row>
    <row r="1998" spans="2:7">
      <c r="B1998" s="375">
        <v>42971</v>
      </c>
      <c r="C1998" s="352">
        <v>1179.7</v>
      </c>
      <c r="D1998" s="355">
        <f t="shared" si="66"/>
        <v>-7.111896646046412E-3</v>
      </c>
      <c r="E1998" s="355">
        <v>-1.2005751258087618E-2</v>
      </c>
      <c r="G1998" s="355">
        <f t="shared" ca="1" si="65"/>
        <v>-2.9269434193675555E-2</v>
      </c>
    </row>
    <row r="1999" spans="2:7">
      <c r="B1999" s="375">
        <v>42970</v>
      </c>
      <c r="C1999" s="352">
        <v>1188.1500000000001</v>
      </c>
      <c r="D1999" s="355">
        <f t="shared" si="66"/>
        <v>-9.5448482827607695E-3</v>
      </c>
      <c r="E1999" s="355">
        <v>-1.2004043467273223E-2</v>
      </c>
      <c r="G1999" s="355">
        <f t="shared" ca="1" si="65"/>
        <v>-1.3853451127898632E-2</v>
      </c>
    </row>
    <row r="2000" spans="2:7">
      <c r="B2000" s="375">
        <v>42969</v>
      </c>
      <c r="C2000" s="352">
        <v>1199.5999999999999</v>
      </c>
      <c r="D2000" s="355">
        <f t="shared" si="66"/>
        <v>6.8404045490787387E-3</v>
      </c>
      <c r="E2000" s="355">
        <v>-1.2001116382919334E-2</v>
      </c>
      <c r="G2000" s="355">
        <f t="shared" ca="1" si="65"/>
        <v>-3.1781275198965397E-2</v>
      </c>
    </row>
    <row r="2001" spans="2:7">
      <c r="B2001" s="375">
        <v>42968</v>
      </c>
      <c r="C2001" s="352">
        <v>1191.45</v>
      </c>
      <c r="D2001" s="355">
        <f t="shared" si="66"/>
        <v>-8.9419397770753618E-3</v>
      </c>
      <c r="E2001" s="355">
        <v>-1.1995801469485638E-2</v>
      </c>
      <c r="G2001" s="355">
        <f t="shared" ca="1" si="65"/>
        <v>-2.5916202137851393E-2</v>
      </c>
    </row>
    <row r="2002" spans="2:7">
      <c r="B2002" s="375">
        <v>42965</v>
      </c>
      <c r="C2002" s="352">
        <v>1202.2</v>
      </c>
      <c r="D2002" s="355">
        <f t="shared" si="66"/>
        <v>2.1150089187123158E-2</v>
      </c>
      <c r="E2002" s="355">
        <v>-1.1984503102027064E-2</v>
      </c>
      <c r="G2002" s="355">
        <f t="shared" ca="1" si="65"/>
        <v>3.4214005181998589E-2</v>
      </c>
    </row>
    <row r="2003" spans="2:7">
      <c r="B2003" s="375">
        <v>42964</v>
      </c>
      <c r="C2003" s="352">
        <v>1177.3</v>
      </c>
      <c r="D2003" s="355">
        <f t="shared" si="66"/>
        <v>-7.6284401736418051E-3</v>
      </c>
      <c r="E2003" s="355">
        <v>-1.1976493342260013E-2</v>
      </c>
      <c r="G2003" s="355">
        <f t="shared" ca="1" si="65"/>
        <v>4.2544959364596992E-2</v>
      </c>
    </row>
    <row r="2004" spans="2:7">
      <c r="B2004" s="375">
        <v>42963</v>
      </c>
      <c r="C2004" s="352">
        <v>1186.3499999999999</v>
      </c>
      <c r="D2004" s="355">
        <f t="shared" si="66"/>
        <v>2.6520723371116953E-2</v>
      </c>
      <c r="E2004" s="355">
        <v>-1.1971268954509178E-2</v>
      </c>
      <c r="G2004" s="355">
        <f t="shared" ca="1" si="65"/>
        <v>-5.9091009143171849E-3</v>
      </c>
    </row>
    <row r="2005" spans="2:7">
      <c r="B2005" s="375">
        <v>42961</v>
      </c>
      <c r="C2005" s="352">
        <v>1155.7</v>
      </c>
      <c r="D2005" s="355">
        <f t="shared" si="66"/>
        <v>2.5156141568356098E-3</v>
      </c>
      <c r="E2005" s="355">
        <v>-1.1970906152136602E-2</v>
      </c>
      <c r="G2005" s="355">
        <f t="shared" ca="1" si="65"/>
        <v>-1.7320881532064389E-2</v>
      </c>
    </row>
    <row r="2006" spans="2:7">
      <c r="B2006" s="375">
        <v>42958</v>
      </c>
      <c r="C2006" s="352">
        <v>1152.8</v>
      </c>
      <c r="D2006" s="355">
        <f t="shared" si="66"/>
        <v>-1.5289997437430675E-2</v>
      </c>
      <c r="E2006" s="355">
        <v>-1.1948127640973237E-2</v>
      </c>
      <c r="G2006" s="355">
        <f t="shared" ca="1" si="65"/>
        <v>2.3837739168452162E-2</v>
      </c>
    </row>
    <row r="2007" spans="2:7">
      <c r="B2007" s="375">
        <v>42957</v>
      </c>
      <c r="C2007" s="352">
        <v>1170.7</v>
      </c>
      <c r="D2007" s="355">
        <f t="shared" si="66"/>
        <v>-1.2359218796136048E-2</v>
      </c>
      <c r="E2007" s="355">
        <v>-1.1947157713536776E-2</v>
      </c>
      <c r="G2007" s="355">
        <f t="shared" ca="1" si="65"/>
        <v>-1.426506243969208E-2</v>
      </c>
    </row>
    <row r="2008" spans="2:7">
      <c r="B2008" s="375">
        <v>42956</v>
      </c>
      <c r="C2008" s="352">
        <v>1185.3499999999999</v>
      </c>
      <c r="D2008" s="355">
        <f t="shared" si="66"/>
        <v>-4.743912678421571E-3</v>
      </c>
      <c r="E2008" s="355">
        <v>-1.1944091486658166E-2</v>
      </c>
      <c r="G2008" s="355">
        <f t="shared" ca="1" si="65"/>
        <v>-7.0130618766815946E-3</v>
      </c>
    </row>
    <row r="2009" spans="2:7">
      <c r="B2009" s="375">
        <v>42955</v>
      </c>
      <c r="C2009" s="352">
        <v>1191</v>
      </c>
      <c r="D2009" s="355">
        <f t="shared" si="66"/>
        <v>3.9618983393745642E-3</v>
      </c>
      <c r="E2009" s="355">
        <v>-1.1943539630835987E-2</v>
      </c>
      <c r="G2009" s="355">
        <f t="shared" ca="1" si="65"/>
        <v>-3.3557293324606558E-3</v>
      </c>
    </row>
    <row r="2010" spans="2:7">
      <c r="B2010" s="375">
        <v>42954</v>
      </c>
      <c r="C2010" s="352">
        <v>1186.3</v>
      </c>
      <c r="D2010" s="355">
        <f t="shared" si="66"/>
        <v>-4.8653636439895606E-3</v>
      </c>
      <c r="E2010" s="355">
        <v>-1.1936075941968034E-2</v>
      </c>
      <c r="G2010" s="355">
        <f t="shared" ca="1" si="65"/>
        <v>1.6376282066933392E-2</v>
      </c>
    </row>
    <row r="2011" spans="2:7">
      <c r="B2011" s="375">
        <v>42951</v>
      </c>
      <c r="C2011" s="352">
        <v>1192.0999999999999</v>
      </c>
      <c r="D2011" s="355">
        <f t="shared" si="66"/>
        <v>1.8975980853064206E-2</v>
      </c>
      <c r="E2011" s="355">
        <v>-1.19268319280948E-2</v>
      </c>
      <c r="G2011" s="355">
        <f t="shared" ca="1" si="65"/>
        <v>-4.2188435071073716E-3</v>
      </c>
    </row>
    <row r="2012" spans="2:7">
      <c r="B2012" s="375">
        <v>42950</v>
      </c>
      <c r="C2012" s="352">
        <v>1169.9000000000001</v>
      </c>
      <c r="D2012" s="355">
        <f t="shared" si="66"/>
        <v>9.839572192514147E-4</v>
      </c>
      <c r="E2012" s="355">
        <v>-1.1914774320157114E-2</v>
      </c>
      <c r="G2012" s="355">
        <f t="shared" ca="1" si="65"/>
        <v>-6.3171238201284174E-3</v>
      </c>
    </row>
    <row r="2013" spans="2:7">
      <c r="B2013" s="375">
        <v>42949</v>
      </c>
      <c r="C2013" s="352">
        <v>1168.75</v>
      </c>
      <c r="D2013" s="355">
        <f t="shared" si="66"/>
        <v>-4.4294901827165089E-3</v>
      </c>
      <c r="E2013" s="355">
        <v>-1.1900039666798857E-2</v>
      </c>
      <c r="G2013" s="355">
        <f t="shared" ca="1" si="65"/>
        <v>-2.8978283022579245E-2</v>
      </c>
    </row>
    <row r="2014" spans="2:7">
      <c r="B2014" s="375">
        <v>42948</v>
      </c>
      <c r="C2014" s="352">
        <v>1173.95</v>
      </c>
      <c r="D2014" s="355">
        <f t="shared" si="66"/>
        <v>1.5747350205494306E-2</v>
      </c>
      <c r="E2014" s="355">
        <v>-1.1852040653773856E-2</v>
      </c>
      <c r="G2014" s="355">
        <f t="shared" ca="1" si="65"/>
        <v>1.8708699542525652E-2</v>
      </c>
    </row>
    <row r="2015" spans="2:7">
      <c r="B2015" s="375">
        <v>42947</v>
      </c>
      <c r="C2015" s="352">
        <v>1155.75</v>
      </c>
      <c r="D2015" s="355">
        <f t="shared" si="66"/>
        <v>1.646661177796153E-3</v>
      </c>
      <c r="E2015" s="355">
        <v>-1.1836252216380915E-2</v>
      </c>
      <c r="G2015" s="355">
        <f t="shared" ca="1" si="65"/>
        <v>-1.9785580986170833E-2</v>
      </c>
    </row>
    <row r="2016" spans="2:7">
      <c r="B2016" s="375">
        <v>42944</v>
      </c>
      <c r="C2016" s="352">
        <v>1153.8499999999999</v>
      </c>
      <c r="D2016" s="355">
        <f t="shared" si="66"/>
        <v>-1.5402338083454373E-2</v>
      </c>
      <c r="E2016" s="355">
        <v>-1.1830819284235461E-2</v>
      </c>
      <c r="G2016" s="355">
        <f t="shared" ca="1" si="65"/>
        <v>-4.081883817838864E-3</v>
      </c>
    </row>
    <row r="2017" spans="2:7">
      <c r="B2017" s="375">
        <v>42943</v>
      </c>
      <c r="C2017" s="352">
        <v>1171.9000000000001</v>
      </c>
      <c r="D2017" s="355">
        <f t="shared" si="66"/>
        <v>6.3114507749775766E-3</v>
      </c>
      <c r="E2017" s="355">
        <v>-1.182608695652166E-2</v>
      </c>
      <c r="G2017" s="355">
        <f t="shared" ca="1" si="65"/>
        <v>-2.4127016484110798E-3</v>
      </c>
    </row>
    <row r="2018" spans="2:7">
      <c r="B2018" s="375">
        <v>42942</v>
      </c>
      <c r="C2018" s="352">
        <v>1164.55</v>
      </c>
      <c r="D2018" s="355">
        <f t="shared" si="66"/>
        <v>1.3004523312456547E-2</v>
      </c>
      <c r="E2018" s="355">
        <v>-1.1813710493493003E-2</v>
      </c>
      <c r="G2018" s="355">
        <f t="shared" ca="1" si="65"/>
        <v>-1.8487609284194188E-2</v>
      </c>
    </row>
    <row r="2019" spans="2:7">
      <c r="B2019" s="375">
        <v>42941</v>
      </c>
      <c r="C2019" s="352">
        <v>1149.5999999999999</v>
      </c>
      <c r="D2019" s="355">
        <f t="shared" si="66"/>
        <v>-8.4098848492689879E-3</v>
      </c>
      <c r="E2019" s="355">
        <v>-1.1804231362934688E-2</v>
      </c>
      <c r="G2019" s="355">
        <f t="shared" ca="1" si="65"/>
        <v>-2.2180356606963467E-3</v>
      </c>
    </row>
    <row r="2020" spans="2:7">
      <c r="B2020" s="375">
        <v>42940</v>
      </c>
      <c r="C2020" s="352">
        <v>1159.3499999999999</v>
      </c>
      <c r="D2020" s="355">
        <f t="shared" si="66"/>
        <v>6.0415138307497347E-4</v>
      </c>
      <c r="E2020" s="355">
        <v>-1.1787315823190285E-2</v>
      </c>
      <c r="G2020" s="355">
        <f t="shared" ca="1" si="65"/>
        <v>-5.6175059903604066E-3</v>
      </c>
    </row>
    <row r="2021" spans="2:7">
      <c r="B2021" s="375">
        <v>42937</v>
      </c>
      <c r="C2021" s="352">
        <v>1158.6500000000001</v>
      </c>
      <c r="D2021" s="355">
        <f t="shared" si="66"/>
        <v>4.9874230202099053E-3</v>
      </c>
      <c r="E2021" s="355">
        <v>-1.1758327403341066E-2</v>
      </c>
      <c r="G2021" s="355">
        <f t="shared" ca="1" si="65"/>
        <v>-1.3137145729864942E-2</v>
      </c>
    </row>
    <row r="2022" spans="2:7">
      <c r="B2022" s="375">
        <v>42936</v>
      </c>
      <c r="C2022" s="352">
        <v>1152.9000000000001</v>
      </c>
      <c r="D2022" s="355">
        <f t="shared" si="66"/>
        <v>-1.2561181617358845E-3</v>
      </c>
      <c r="E2022" s="355">
        <v>-1.1755390425143177E-2</v>
      </c>
      <c r="G2022" s="355">
        <f t="shared" ca="1" si="65"/>
        <v>-5.9164104240255529E-3</v>
      </c>
    </row>
    <row r="2023" spans="2:7">
      <c r="B2023" s="375">
        <v>42935</v>
      </c>
      <c r="C2023" s="352">
        <v>1154.3499999999999</v>
      </c>
      <c r="D2023" s="355">
        <f t="shared" si="66"/>
        <v>-3.0228440644297621E-3</v>
      </c>
      <c r="E2023" s="355">
        <v>-1.1754303843553407E-2</v>
      </c>
      <c r="G2023" s="355">
        <f t="shared" ca="1" si="65"/>
        <v>-3.8161061837547451E-2</v>
      </c>
    </row>
    <row r="2024" spans="2:7">
      <c r="B2024" s="375">
        <v>42934</v>
      </c>
      <c r="C2024" s="352">
        <v>1157.8499999999999</v>
      </c>
      <c r="D2024" s="355">
        <f t="shared" si="66"/>
        <v>4.2499674747385951E-3</v>
      </c>
      <c r="E2024" s="355">
        <v>-1.1753817677001352E-2</v>
      </c>
      <c r="G2024" s="355">
        <f t="shared" ca="1" si="65"/>
        <v>-2.0044416623662884E-2</v>
      </c>
    </row>
    <row r="2025" spans="2:7">
      <c r="B2025" s="375">
        <v>42933</v>
      </c>
      <c r="C2025" s="352">
        <v>1152.95</v>
      </c>
      <c r="D2025" s="355">
        <f t="shared" si="66"/>
        <v>1.1981040990081709E-2</v>
      </c>
      <c r="E2025" s="355">
        <v>-1.1743542748531987E-2</v>
      </c>
      <c r="G2025" s="355">
        <f t="shared" ca="1" si="65"/>
        <v>-1.5891693517145457E-2</v>
      </c>
    </row>
    <row r="2026" spans="2:7">
      <c r="B2026" s="375">
        <v>42930</v>
      </c>
      <c r="C2026" s="352">
        <v>1139.3</v>
      </c>
      <c r="D2026" s="355">
        <f t="shared" si="66"/>
        <v>4.0539349607825051E-3</v>
      </c>
      <c r="E2026" s="355">
        <v>-1.1730110515090715E-2</v>
      </c>
      <c r="G2026" s="355">
        <f t="shared" ca="1" si="65"/>
        <v>1.6447111588635977E-4</v>
      </c>
    </row>
    <row r="2027" spans="2:7">
      <c r="B2027" s="375">
        <v>42929</v>
      </c>
      <c r="C2027" s="352">
        <v>1134.7</v>
      </c>
      <c r="D2027" s="355">
        <f t="shared" si="66"/>
        <v>2.6951796050015062E-3</v>
      </c>
      <c r="E2027" s="355">
        <v>-1.1718749999999889E-2</v>
      </c>
      <c r="G2027" s="355">
        <f t="shared" ca="1" si="65"/>
        <v>-3.0946026406687598E-2</v>
      </c>
    </row>
    <row r="2028" spans="2:7">
      <c r="B2028" s="375">
        <v>42928</v>
      </c>
      <c r="C2028" s="352">
        <v>1131.6500000000001</v>
      </c>
      <c r="D2028" s="355">
        <f t="shared" si="66"/>
        <v>2.2775543404582262E-2</v>
      </c>
      <c r="E2028" s="355">
        <v>-1.1669658886894177E-2</v>
      </c>
      <c r="G2028" s="355">
        <f t="shared" ca="1" si="65"/>
        <v>9.3286641523551445E-4</v>
      </c>
    </row>
    <row r="2029" spans="2:7">
      <c r="B2029" s="375">
        <v>42927</v>
      </c>
      <c r="C2029" s="352">
        <v>1106.45</v>
      </c>
      <c r="D2029" s="355">
        <f t="shared" si="66"/>
        <v>9.3044469783352748E-3</v>
      </c>
      <c r="E2029" s="355">
        <v>-1.164969450101833E-2</v>
      </c>
      <c r="G2029" s="355">
        <f t="shared" ca="1" si="65"/>
        <v>5.2479729836139169E-3</v>
      </c>
    </row>
    <row r="2030" spans="2:7">
      <c r="B2030" s="375">
        <v>42926</v>
      </c>
      <c r="C2030" s="352">
        <v>1096.25</v>
      </c>
      <c r="D2030" s="355">
        <f t="shared" si="66"/>
        <v>-1.3209437915642211E-3</v>
      </c>
      <c r="E2030" s="355">
        <v>-1.1622330042942346E-2</v>
      </c>
      <c r="G2030" s="355">
        <f t="shared" ca="1" si="65"/>
        <v>1.1523642590438036E-2</v>
      </c>
    </row>
    <row r="2031" spans="2:7">
      <c r="B2031" s="375">
        <v>42923</v>
      </c>
      <c r="C2031" s="352">
        <v>1097.7</v>
      </c>
      <c r="D2031" s="355">
        <f t="shared" si="66"/>
        <v>4.7597254004577072E-3</v>
      </c>
      <c r="E2031" s="355">
        <v>-1.1594202898550626E-2</v>
      </c>
      <c r="G2031" s="355">
        <f t="shared" ca="1" si="65"/>
        <v>2.7237521696125207E-2</v>
      </c>
    </row>
    <row r="2032" spans="2:7">
      <c r="B2032" s="375">
        <v>42922</v>
      </c>
      <c r="C2032" s="352">
        <v>1092.5</v>
      </c>
      <c r="D2032" s="355">
        <f t="shared" si="66"/>
        <v>-3.8296708306738811E-3</v>
      </c>
      <c r="E2032" s="355">
        <v>-1.1560573885119425E-2</v>
      </c>
      <c r="G2032" s="355">
        <f t="shared" ca="1" si="65"/>
        <v>6.8445309026278133E-3</v>
      </c>
    </row>
    <row r="2033" spans="2:7">
      <c r="B2033" s="375">
        <v>42921</v>
      </c>
      <c r="C2033" s="352">
        <v>1096.7</v>
      </c>
      <c r="D2033" s="355">
        <f t="shared" si="66"/>
        <v>7.9036853230402878E-3</v>
      </c>
      <c r="E2033" s="355">
        <v>-1.1551155115511597E-2</v>
      </c>
      <c r="G2033" s="355">
        <f t="shared" ca="1" si="65"/>
        <v>-2.9707114171667617E-2</v>
      </c>
    </row>
    <row r="2034" spans="2:7">
      <c r="B2034" s="375">
        <v>42920</v>
      </c>
      <c r="C2034" s="352">
        <v>1088.0999999999999</v>
      </c>
      <c r="D2034" s="355">
        <f t="shared" si="66"/>
        <v>-8.790708266909671E-3</v>
      </c>
      <c r="E2034" s="355">
        <v>-1.1535048802129522E-2</v>
      </c>
      <c r="G2034" s="355">
        <f t="shared" ca="1" si="65"/>
        <v>-2.2103128794582682E-3</v>
      </c>
    </row>
    <row r="2035" spans="2:7">
      <c r="B2035" s="375">
        <v>42919</v>
      </c>
      <c r="C2035" s="352">
        <v>1097.75</v>
      </c>
      <c r="D2035" s="355">
        <f t="shared" si="66"/>
        <v>1.6811782141533987E-2</v>
      </c>
      <c r="E2035" s="355">
        <v>-1.1532125205930853E-2</v>
      </c>
      <c r="G2035" s="355">
        <f t="shared" ca="1" si="65"/>
        <v>-2.7553350256215251E-2</v>
      </c>
    </row>
    <row r="2036" spans="2:7">
      <c r="B2036" s="375">
        <v>42916</v>
      </c>
      <c r="C2036" s="352">
        <v>1079.5999999999999</v>
      </c>
      <c r="D2036" s="355">
        <f t="shared" si="66"/>
        <v>-7.811782005330393E-3</v>
      </c>
      <c r="E2036" s="355">
        <v>-1.152604887044721E-2</v>
      </c>
      <c r="G2036" s="355">
        <f t="shared" ca="1" si="65"/>
        <v>-1.8662843369372619E-3</v>
      </c>
    </row>
    <row r="2037" spans="2:7">
      <c r="B2037" s="375">
        <v>42915</v>
      </c>
      <c r="C2037" s="352">
        <v>1088.0999999999999</v>
      </c>
      <c r="D2037" s="355">
        <f t="shared" si="66"/>
        <v>-1.7431192660551293E-3</v>
      </c>
      <c r="E2037" s="355">
        <v>-1.152379373238269E-2</v>
      </c>
      <c r="G2037" s="355">
        <f t="shared" ca="1" si="65"/>
        <v>9.6611311433321065E-3</v>
      </c>
    </row>
    <row r="2038" spans="2:7">
      <c r="B2038" s="375">
        <v>42914</v>
      </c>
      <c r="C2038" s="352">
        <v>1090</v>
      </c>
      <c r="D2038" s="355">
        <f t="shared" si="66"/>
        <v>-1.9229008332569445E-3</v>
      </c>
      <c r="E2038" s="355">
        <v>-1.1508826684872787E-2</v>
      </c>
      <c r="G2038" s="355">
        <f t="shared" ca="1" si="65"/>
        <v>6.4510446970164415E-3</v>
      </c>
    </row>
    <row r="2039" spans="2:7">
      <c r="B2039" s="375">
        <v>42913</v>
      </c>
      <c r="C2039" s="352">
        <v>1092.0999999999999</v>
      </c>
      <c r="D2039" s="355">
        <f t="shared" si="66"/>
        <v>-5.2828126423173161E-3</v>
      </c>
      <c r="E2039" s="355">
        <v>-1.1508475111265381E-2</v>
      </c>
      <c r="G2039" s="355">
        <f t="shared" ca="1" si="65"/>
        <v>-3.6128521998259585E-3</v>
      </c>
    </row>
    <row r="2040" spans="2:7">
      <c r="B2040" s="375">
        <v>42909</v>
      </c>
      <c r="C2040" s="352">
        <v>1097.9000000000001</v>
      </c>
      <c r="D2040" s="355">
        <f t="shared" si="66"/>
        <v>3.5190347790321616E-3</v>
      </c>
      <c r="E2040" s="355">
        <v>-1.1502065143514493E-2</v>
      </c>
      <c r="G2040" s="355">
        <f t="shared" ca="1" si="65"/>
        <v>-1.0113216544456245E-2</v>
      </c>
    </row>
    <row r="2041" spans="2:7">
      <c r="B2041" s="375">
        <v>42908</v>
      </c>
      <c r="C2041" s="352">
        <v>1094.05</v>
      </c>
      <c r="D2041" s="355">
        <f t="shared" si="66"/>
        <v>-2.6169388935867274E-2</v>
      </c>
      <c r="E2041" s="355">
        <v>-1.1486486486486442E-2</v>
      </c>
      <c r="G2041" s="355">
        <f t="shared" ca="1" si="65"/>
        <v>-4.8019801578123397E-2</v>
      </c>
    </row>
    <row r="2042" spans="2:7">
      <c r="B2042" s="375">
        <v>42907</v>
      </c>
      <c r="C2042" s="352">
        <v>1123.45</v>
      </c>
      <c r="D2042" s="355">
        <f t="shared" si="66"/>
        <v>2.781208544897314E-2</v>
      </c>
      <c r="E2042" s="355">
        <v>-1.148413656043717E-2</v>
      </c>
      <c r="G2042" s="355">
        <f t="shared" ca="1" si="65"/>
        <v>-1.1170408669963175E-2</v>
      </c>
    </row>
    <row r="2043" spans="2:7">
      <c r="B2043" s="375">
        <v>42906</v>
      </c>
      <c r="C2043" s="352">
        <v>1093.05</v>
      </c>
      <c r="D2043" s="355">
        <f t="shared" si="66"/>
        <v>-2.3730205813901669E-3</v>
      </c>
      <c r="E2043" s="355">
        <v>-1.1474584801207903E-2</v>
      </c>
      <c r="G2043" s="355">
        <f t="shared" ca="1" si="65"/>
        <v>-2.359157388625987E-3</v>
      </c>
    </row>
    <row r="2044" spans="2:7">
      <c r="B2044" s="375">
        <v>42905</v>
      </c>
      <c r="C2044" s="352">
        <v>1095.6500000000001</v>
      </c>
      <c r="D2044" s="355">
        <f t="shared" si="66"/>
        <v>3.5262868657264484E-3</v>
      </c>
      <c r="E2044" s="355">
        <v>-1.1460688674979009E-2</v>
      </c>
      <c r="G2044" s="355">
        <f t="shared" ca="1" si="65"/>
        <v>1.8576903559836051E-2</v>
      </c>
    </row>
    <row r="2045" spans="2:7">
      <c r="B2045" s="375">
        <v>42902</v>
      </c>
      <c r="C2045" s="352">
        <v>1091.8</v>
      </c>
      <c r="D2045" s="355">
        <f t="shared" si="66"/>
        <v>-1.1050724637681201E-2</v>
      </c>
      <c r="E2045" s="355">
        <v>-1.1460004584001832E-2</v>
      </c>
      <c r="G2045" s="355">
        <f t="shared" ca="1" si="65"/>
        <v>8.909368753820944E-3</v>
      </c>
    </row>
    <row r="2046" spans="2:7">
      <c r="B2046" s="375">
        <v>42901</v>
      </c>
      <c r="C2046" s="352">
        <v>1104</v>
      </c>
      <c r="D2046" s="355">
        <f t="shared" si="66"/>
        <v>-8.7097063841250297E-3</v>
      </c>
      <c r="E2046" s="355">
        <v>-1.1451888903514604E-2</v>
      </c>
      <c r="G2046" s="355">
        <f t="shared" ca="1" si="65"/>
        <v>-1.4099264627202186E-2</v>
      </c>
    </row>
    <row r="2047" spans="2:7">
      <c r="B2047" s="375">
        <v>42900</v>
      </c>
      <c r="C2047" s="352">
        <v>1113.7</v>
      </c>
      <c r="D2047" s="355">
        <f t="shared" si="66"/>
        <v>9.9297211516663295E-3</v>
      </c>
      <c r="E2047" s="355">
        <v>-1.1439790288791708E-2</v>
      </c>
      <c r="G2047" s="355">
        <f t="shared" ca="1" si="65"/>
        <v>8.2280830486875824E-3</v>
      </c>
    </row>
    <row r="2048" spans="2:7">
      <c r="B2048" s="375">
        <v>42899</v>
      </c>
      <c r="C2048" s="352">
        <v>1102.75</v>
      </c>
      <c r="D2048" s="355">
        <f t="shared" si="66"/>
        <v>2.8190787977992169E-3</v>
      </c>
      <c r="E2048" s="355">
        <v>-1.1433577760108319E-2</v>
      </c>
      <c r="G2048" s="355">
        <f t="shared" ca="1" si="65"/>
        <v>1.7093559786947567E-2</v>
      </c>
    </row>
    <row r="2049" spans="2:7">
      <c r="B2049" s="375">
        <v>42898</v>
      </c>
      <c r="C2049" s="352">
        <v>1099.6500000000001</v>
      </c>
      <c r="D2049" s="355">
        <f t="shared" si="66"/>
        <v>3.9256858538368397E-3</v>
      </c>
      <c r="E2049" s="355">
        <v>-1.1428087699991487E-2</v>
      </c>
      <c r="G2049" s="355">
        <f t="shared" ca="1" si="65"/>
        <v>5.8811649403438422E-4</v>
      </c>
    </row>
    <row r="2050" spans="2:7">
      <c r="B2050" s="375">
        <v>42895</v>
      </c>
      <c r="C2050" s="352">
        <v>1095.3499999999999</v>
      </c>
      <c r="D2050" s="355">
        <f t="shared" si="66"/>
        <v>1.6918152720621024E-3</v>
      </c>
      <c r="E2050" s="355">
        <v>-1.1412398429653976E-2</v>
      </c>
      <c r="G2050" s="355">
        <f t="shared" ca="1" si="65"/>
        <v>2.4567954132165204E-3</v>
      </c>
    </row>
    <row r="2051" spans="2:7">
      <c r="B2051" s="375">
        <v>42894</v>
      </c>
      <c r="C2051" s="352">
        <v>1093.5</v>
      </c>
      <c r="D2051" s="355">
        <f t="shared" si="66"/>
        <v>-1.1614769286392108E-2</v>
      </c>
      <c r="E2051" s="355">
        <v>-1.1400706618053752E-2</v>
      </c>
      <c r="G2051" s="355">
        <f t="shared" ca="1" si="65"/>
        <v>1.826950316171797E-3</v>
      </c>
    </row>
    <row r="2052" spans="2:7">
      <c r="B2052" s="375">
        <v>42893</v>
      </c>
      <c r="C2052" s="352">
        <v>1106.3499999999999</v>
      </c>
      <c r="D2052" s="355">
        <f t="shared" si="66"/>
        <v>1.3558700929870326E-2</v>
      </c>
      <c r="E2052" s="355">
        <v>-1.1381475667189984E-2</v>
      </c>
      <c r="G2052" s="355">
        <f t="shared" ca="1" si="65"/>
        <v>-1.7222574291332178E-2</v>
      </c>
    </row>
    <row r="2053" spans="2:7">
      <c r="B2053" s="375">
        <v>42892</v>
      </c>
      <c r="C2053" s="352">
        <v>1091.55</v>
      </c>
      <c r="D2053" s="355">
        <f t="shared" si="66"/>
        <v>-5.6479161922113824E-3</v>
      </c>
      <c r="E2053" s="355">
        <v>-1.1332099907493107E-2</v>
      </c>
      <c r="G2053" s="355">
        <f t="shared" ca="1" si="65"/>
        <v>-2.6203797494527795E-2</v>
      </c>
    </row>
    <row r="2054" spans="2:7">
      <c r="B2054" s="375">
        <v>42891</v>
      </c>
      <c r="C2054" s="352">
        <v>1097.75</v>
      </c>
      <c r="D2054" s="355">
        <f t="shared" si="66"/>
        <v>1.0447349042709783E-2</v>
      </c>
      <c r="E2054" s="355">
        <v>-1.1329346200897154E-2</v>
      </c>
      <c r="G2054" s="355">
        <f t="shared" ca="1" si="65"/>
        <v>-2.2246331854270284E-2</v>
      </c>
    </row>
    <row r="2055" spans="2:7">
      <c r="B2055" s="375">
        <v>42888</v>
      </c>
      <c r="C2055" s="352">
        <v>1086.4000000000001</v>
      </c>
      <c r="D2055" s="355">
        <f t="shared" si="66"/>
        <v>-8.1709042771715146E-3</v>
      </c>
      <c r="E2055" s="355">
        <v>-1.1320754716981138E-2</v>
      </c>
      <c r="G2055" s="355">
        <f t="shared" ref="G2055:G2118" ca="1" si="67">_xlfn.NORM.INV(RAND(),$M$13,$M$14)</f>
        <v>3.9863479391722724E-2</v>
      </c>
    </row>
    <row r="2056" spans="2:7">
      <c r="B2056" s="375">
        <v>42887</v>
      </c>
      <c r="C2056" s="352">
        <v>1095.3499999999999</v>
      </c>
      <c r="D2056" s="355">
        <f t="shared" ref="D2056:D2119" si="68">(C2056-C2057)/C2057</f>
        <v>2.6569821930646588E-2</v>
      </c>
      <c r="E2056" s="355">
        <v>-1.1299435028248515E-2</v>
      </c>
      <c r="G2056" s="355">
        <f t="shared" ca="1" si="67"/>
        <v>1.5759248642498606E-2</v>
      </c>
    </row>
    <row r="2057" spans="2:7">
      <c r="B2057" s="375">
        <v>42886</v>
      </c>
      <c r="C2057" s="352">
        <v>1067</v>
      </c>
      <c r="D2057" s="355">
        <f t="shared" si="68"/>
        <v>-5.2209584187953659E-3</v>
      </c>
      <c r="E2057" s="355">
        <v>-1.1274552981590779E-2</v>
      </c>
      <c r="G2057" s="355">
        <f t="shared" ca="1" si="67"/>
        <v>1.3959592758084439E-2</v>
      </c>
    </row>
    <row r="2058" spans="2:7">
      <c r="B2058" s="375">
        <v>42885</v>
      </c>
      <c r="C2058" s="352">
        <v>1072.5999999999999</v>
      </c>
      <c r="D2058" s="355">
        <f t="shared" si="68"/>
        <v>3.2641641408245192E-4</v>
      </c>
      <c r="E2058" s="355">
        <v>-1.1260821454143005E-2</v>
      </c>
      <c r="G2058" s="355">
        <f t="shared" ca="1" si="67"/>
        <v>1.1022906895461291E-2</v>
      </c>
    </row>
    <row r="2059" spans="2:7">
      <c r="B2059" s="375">
        <v>42884</v>
      </c>
      <c r="C2059" s="352">
        <v>1072.25</v>
      </c>
      <c r="D2059" s="355">
        <f t="shared" si="68"/>
        <v>3.0068687256832656E-2</v>
      </c>
      <c r="E2059" s="355">
        <v>-1.1247877758913385E-2</v>
      </c>
      <c r="G2059" s="355">
        <f t="shared" ca="1" si="67"/>
        <v>1.2105695873990525E-2</v>
      </c>
    </row>
    <row r="2060" spans="2:7">
      <c r="B2060" s="375">
        <v>42881</v>
      </c>
      <c r="C2060" s="352">
        <v>1040.95</v>
      </c>
      <c r="D2060" s="355">
        <f t="shared" si="68"/>
        <v>-2.3958982222435192E-3</v>
      </c>
      <c r="E2060" s="355">
        <v>-1.1240547721234359E-2</v>
      </c>
      <c r="G2060" s="355">
        <f t="shared" ca="1" si="67"/>
        <v>-1.8928711275807541E-2</v>
      </c>
    </row>
    <row r="2061" spans="2:7">
      <c r="B2061" s="375">
        <v>42880</v>
      </c>
      <c r="C2061" s="352">
        <v>1043.45</v>
      </c>
      <c r="D2061" s="355">
        <f t="shared" si="68"/>
        <v>5.2020615577285214E-3</v>
      </c>
      <c r="E2061" s="355">
        <v>-1.1240547721234359E-2</v>
      </c>
      <c r="G2061" s="355">
        <f t="shared" ca="1" si="67"/>
        <v>1.9524742701087176E-2</v>
      </c>
    </row>
    <row r="2062" spans="2:7">
      <c r="B2062" s="375">
        <v>42879</v>
      </c>
      <c r="C2062" s="352">
        <v>1038.05</v>
      </c>
      <c r="D2062" s="355">
        <f t="shared" si="68"/>
        <v>1.2929352068696331E-2</v>
      </c>
      <c r="E2062" s="355">
        <v>-1.1234968840516116E-2</v>
      </c>
      <c r="G2062" s="355">
        <f t="shared" ca="1" si="67"/>
        <v>3.2204332598384781E-2</v>
      </c>
    </row>
    <row r="2063" spans="2:7">
      <c r="B2063" s="375">
        <v>42878</v>
      </c>
      <c r="C2063" s="352">
        <v>1024.8</v>
      </c>
      <c r="D2063" s="355">
        <f t="shared" si="68"/>
        <v>6.0867857844099076E-3</v>
      </c>
      <c r="E2063" s="355">
        <v>-1.1234885270875053E-2</v>
      </c>
      <c r="G2063" s="355">
        <f t="shared" ca="1" si="67"/>
        <v>-4.504726548209363E-3</v>
      </c>
    </row>
    <row r="2064" spans="2:7">
      <c r="B2064" s="375">
        <v>42877</v>
      </c>
      <c r="C2064" s="352">
        <v>1018.6</v>
      </c>
      <c r="D2064" s="355">
        <f t="shared" si="68"/>
        <v>1.0515873015873039E-2</v>
      </c>
      <c r="E2064" s="355">
        <v>-1.1221406991799717E-2</v>
      </c>
      <c r="G2064" s="355">
        <f t="shared" ca="1" si="67"/>
        <v>-1.8088088788866336E-2</v>
      </c>
    </row>
    <row r="2065" spans="2:7">
      <c r="B2065" s="375">
        <v>42874</v>
      </c>
      <c r="C2065" s="352">
        <v>1008</v>
      </c>
      <c r="D2065" s="355">
        <f t="shared" si="68"/>
        <v>1.7924766473112849E-2</v>
      </c>
      <c r="E2065" s="355">
        <v>-1.1220852083454982E-2</v>
      </c>
      <c r="G2065" s="355">
        <f t="shared" ca="1" si="67"/>
        <v>1.4690207559624302E-2</v>
      </c>
    </row>
    <row r="2066" spans="2:7">
      <c r="B2066" s="375">
        <v>42873</v>
      </c>
      <c r="C2066" s="352">
        <v>990.25</v>
      </c>
      <c r="D2066" s="355">
        <f t="shared" si="68"/>
        <v>-1.8971666336437466E-2</v>
      </c>
      <c r="E2066" s="355">
        <v>-1.1210348013550928E-2</v>
      </c>
      <c r="G2066" s="355">
        <f t="shared" ca="1" si="67"/>
        <v>7.638817137102182E-3</v>
      </c>
    </row>
    <row r="2067" spans="2:7">
      <c r="B2067" s="375">
        <v>42872</v>
      </c>
      <c r="C2067" s="352">
        <v>1009.4</v>
      </c>
      <c r="D2067" s="355">
        <f t="shared" si="68"/>
        <v>8.9964014394242307E-3</v>
      </c>
      <c r="E2067" s="355">
        <v>-1.1208967173739075E-2</v>
      </c>
      <c r="G2067" s="355">
        <f t="shared" ca="1" si="67"/>
        <v>1.0317926171844925E-2</v>
      </c>
    </row>
    <row r="2068" spans="2:7">
      <c r="B2068" s="375">
        <v>42871</v>
      </c>
      <c r="C2068" s="352">
        <v>1000.4</v>
      </c>
      <c r="D2068" s="355">
        <f t="shared" si="68"/>
        <v>1.7442156114924969E-2</v>
      </c>
      <c r="E2068" s="355">
        <v>-1.1207158681204E-2</v>
      </c>
      <c r="G2068" s="355">
        <f t="shared" ca="1" si="67"/>
        <v>-1.6457077435817855E-2</v>
      </c>
    </row>
    <row r="2069" spans="2:7">
      <c r="B2069" s="375">
        <v>42870</v>
      </c>
      <c r="C2069" s="352">
        <v>983.25</v>
      </c>
      <c r="D2069" s="355">
        <f t="shared" si="68"/>
        <v>3.1116098755355585E-3</v>
      </c>
      <c r="E2069" s="355">
        <v>-1.1198672749896261E-2</v>
      </c>
      <c r="G2069" s="355">
        <f t="shared" ca="1" si="67"/>
        <v>1.7224850374469108E-2</v>
      </c>
    </row>
    <row r="2070" spans="2:7">
      <c r="B2070" s="375">
        <v>42867</v>
      </c>
      <c r="C2070" s="352">
        <v>980.2</v>
      </c>
      <c r="D2070" s="355">
        <f t="shared" si="68"/>
        <v>1.481481481481528E-3</v>
      </c>
      <c r="E2070" s="355">
        <v>-1.1196487376509287E-2</v>
      </c>
      <c r="G2070" s="355">
        <f t="shared" ca="1" si="67"/>
        <v>-3.5304266778544931E-2</v>
      </c>
    </row>
    <row r="2071" spans="2:7">
      <c r="B2071" s="375">
        <v>42866</v>
      </c>
      <c r="C2071" s="352">
        <v>978.75</v>
      </c>
      <c r="D2071" s="355">
        <f t="shared" si="68"/>
        <v>-1.7664475334972674E-2</v>
      </c>
      <c r="E2071" s="355">
        <v>-1.1191657128322466E-2</v>
      </c>
      <c r="G2071" s="355">
        <f t="shared" ca="1" si="67"/>
        <v>1.8215722538939397E-2</v>
      </c>
    </row>
    <row r="2072" spans="2:7">
      <c r="B2072" s="375">
        <v>42865</v>
      </c>
      <c r="C2072" s="352">
        <v>996.35</v>
      </c>
      <c r="D2072" s="355">
        <f t="shared" si="68"/>
        <v>4.6531169581429624E-2</v>
      </c>
      <c r="E2072" s="355">
        <v>-1.1167836630504149E-2</v>
      </c>
      <c r="G2072" s="355">
        <f t="shared" ca="1" si="67"/>
        <v>1.0412156607105913E-2</v>
      </c>
    </row>
    <row r="2073" spans="2:7">
      <c r="B2073" s="375">
        <v>42864</v>
      </c>
      <c r="C2073" s="352">
        <v>952.05</v>
      </c>
      <c r="D2073" s="355">
        <f t="shared" si="68"/>
        <v>-2.9323977588103559E-3</v>
      </c>
      <c r="E2073" s="355">
        <v>-1.1164664529966778E-2</v>
      </c>
      <c r="G2073" s="355">
        <f t="shared" ca="1" si="67"/>
        <v>3.9892045250788648E-2</v>
      </c>
    </row>
    <row r="2074" spans="2:7">
      <c r="B2074" s="375">
        <v>42863</v>
      </c>
      <c r="C2074" s="352">
        <v>954.85</v>
      </c>
      <c r="D2074" s="355">
        <f t="shared" si="68"/>
        <v>9.9591152112385515E-4</v>
      </c>
      <c r="E2074" s="355">
        <v>-1.1163378501720047E-2</v>
      </c>
      <c r="G2074" s="355">
        <f t="shared" ca="1" si="67"/>
        <v>2.2183819577408512E-3</v>
      </c>
    </row>
    <row r="2075" spans="2:7">
      <c r="B2075" s="375">
        <v>42860</v>
      </c>
      <c r="C2075" s="352">
        <v>953.9</v>
      </c>
      <c r="D2075" s="355">
        <f t="shared" si="68"/>
        <v>-2.9267272917320665E-3</v>
      </c>
      <c r="E2075" s="355">
        <v>-1.1159670698241617E-2</v>
      </c>
      <c r="G2075" s="355">
        <f t="shared" ca="1" si="67"/>
        <v>6.8497561478847455E-3</v>
      </c>
    </row>
    <row r="2076" spans="2:7">
      <c r="B2076" s="375">
        <v>42859</v>
      </c>
      <c r="C2076" s="352">
        <v>956.7</v>
      </c>
      <c r="D2076" s="355">
        <f t="shared" si="68"/>
        <v>2.4304068522483988E-2</v>
      </c>
      <c r="E2076" s="355">
        <v>-1.1158486800326625E-2</v>
      </c>
      <c r="G2076" s="355">
        <f t="shared" ca="1" si="67"/>
        <v>1.863800314292308E-2</v>
      </c>
    </row>
    <row r="2077" spans="2:7">
      <c r="B2077" s="375">
        <v>42858</v>
      </c>
      <c r="C2077" s="352">
        <v>934</v>
      </c>
      <c r="D2077" s="355">
        <f t="shared" si="68"/>
        <v>6.3570735912078192E-3</v>
      </c>
      <c r="E2077" s="355">
        <v>-1.1152882205513791E-2</v>
      </c>
      <c r="G2077" s="355">
        <f t="shared" ca="1" si="67"/>
        <v>7.2333339814854248E-3</v>
      </c>
    </row>
    <row r="2078" spans="2:7">
      <c r="B2078" s="375">
        <v>42857</v>
      </c>
      <c r="C2078" s="352">
        <v>928.1</v>
      </c>
      <c r="D2078" s="355">
        <f t="shared" si="68"/>
        <v>-7.3265950050805098E-3</v>
      </c>
      <c r="E2078" s="355">
        <v>-1.1146317420081627E-2</v>
      </c>
      <c r="G2078" s="355">
        <f t="shared" ca="1" si="67"/>
        <v>3.626803066434231E-4</v>
      </c>
    </row>
    <row r="2079" spans="2:7">
      <c r="B2079" s="375">
        <v>42853</v>
      </c>
      <c r="C2079" s="352">
        <v>934.95</v>
      </c>
      <c r="D2079" s="355">
        <f t="shared" si="68"/>
        <v>-1.3037052676026506E-2</v>
      </c>
      <c r="E2079" s="355">
        <v>-1.114427860696522E-2</v>
      </c>
      <c r="G2079" s="355">
        <f t="shared" ca="1" si="67"/>
        <v>-3.2468647777080112E-2</v>
      </c>
    </row>
    <row r="2080" spans="2:7">
      <c r="B2080" s="375">
        <v>42852</v>
      </c>
      <c r="C2080" s="352">
        <v>947.3</v>
      </c>
      <c r="D2080" s="355">
        <f t="shared" si="68"/>
        <v>6.3207096191638936E-3</v>
      </c>
      <c r="E2080" s="355">
        <v>-1.1131167268351361E-2</v>
      </c>
      <c r="G2080" s="355">
        <f t="shared" ca="1" si="67"/>
        <v>8.6375899725017677E-3</v>
      </c>
    </row>
    <row r="2081" spans="2:7">
      <c r="B2081" s="375">
        <v>42851</v>
      </c>
      <c r="C2081" s="352">
        <v>941.35</v>
      </c>
      <c r="D2081" s="355">
        <f t="shared" si="68"/>
        <v>1.8777056277056302E-2</v>
      </c>
      <c r="E2081" s="355">
        <v>-1.1130136986301345E-2</v>
      </c>
      <c r="G2081" s="355">
        <f t="shared" ca="1" si="67"/>
        <v>-1.2909953366946145E-2</v>
      </c>
    </row>
    <row r="2082" spans="2:7">
      <c r="B2082" s="375">
        <v>42850</v>
      </c>
      <c r="C2082" s="352">
        <v>924</v>
      </c>
      <c r="D2082" s="355">
        <f t="shared" si="68"/>
        <v>2.1502404510530149E-2</v>
      </c>
      <c r="E2082" s="355">
        <v>-1.1126387254971472E-2</v>
      </c>
      <c r="G2082" s="355">
        <f t="shared" ca="1" si="67"/>
        <v>-1.5414995464828909E-2</v>
      </c>
    </row>
    <row r="2083" spans="2:7">
      <c r="B2083" s="375">
        <v>42849</v>
      </c>
      <c r="C2083" s="352">
        <v>904.55</v>
      </c>
      <c r="D2083" s="355">
        <f t="shared" si="68"/>
        <v>-2.0410414827890808E-3</v>
      </c>
      <c r="E2083" s="355">
        <v>-1.1115789473684154E-2</v>
      </c>
      <c r="G2083" s="355">
        <f t="shared" ca="1" si="67"/>
        <v>7.0532883582603238E-4</v>
      </c>
    </row>
    <row r="2084" spans="2:7">
      <c r="B2084" s="375">
        <v>42846</v>
      </c>
      <c r="C2084" s="352">
        <v>906.4</v>
      </c>
      <c r="D2084" s="355">
        <f t="shared" si="68"/>
        <v>-1.0156164682756435E-2</v>
      </c>
      <c r="E2084" s="355">
        <v>-1.1107024641412217E-2</v>
      </c>
      <c r="G2084" s="355">
        <f t="shared" ca="1" si="67"/>
        <v>-6.6113325490334022E-3</v>
      </c>
    </row>
    <row r="2085" spans="2:7">
      <c r="B2085" s="375">
        <v>42845</v>
      </c>
      <c r="C2085" s="352">
        <v>915.7</v>
      </c>
      <c r="D2085" s="355">
        <f t="shared" si="68"/>
        <v>7.8696824610644343E-3</v>
      </c>
      <c r="E2085" s="355">
        <v>-1.110368803276052E-2</v>
      </c>
      <c r="G2085" s="355">
        <f t="shared" ca="1" si="67"/>
        <v>9.209774709133773E-3</v>
      </c>
    </row>
    <row r="2086" spans="2:7">
      <c r="B2086" s="375">
        <v>42844</v>
      </c>
      <c r="C2086" s="352">
        <v>908.55</v>
      </c>
      <c r="D2086" s="355">
        <f t="shared" si="68"/>
        <v>-4.6014790468365332E-3</v>
      </c>
      <c r="E2086" s="355">
        <v>-1.1102362204724383E-2</v>
      </c>
      <c r="G2086" s="355">
        <f t="shared" ca="1" si="67"/>
        <v>1.3495990871482892E-2</v>
      </c>
    </row>
    <row r="2087" spans="2:7">
      <c r="B2087" s="375">
        <v>42843</v>
      </c>
      <c r="C2087" s="352">
        <v>912.75</v>
      </c>
      <c r="D2087" s="355">
        <f t="shared" si="68"/>
        <v>-1.4222416716809306E-3</v>
      </c>
      <c r="E2087" s="355">
        <v>-1.1101709257065401E-2</v>
      </c>
      <c r="G2087" s="355">
        <f t="shared" ca="1" si="67"/>
        <v>1.9720653605034395E-2</v>
      </c>
    </row>
    <row r="2088" spans="2:7">
      <c r="B2088" s="375">
        <v>42842</v>
      </c>
      <c r="C2088" s="352">
        <v>914.05</v>
      </c>
      <c r="D2088" s="355">
        <f t="shared" si="68"/>
        <v>-1.0607782648698456E-2</v>
      </c>
      <c r="E2088" s="355">
        <v>-1.1086474501108647E-2</v>
      </c>
      <c r="G2088" s="355">
        <f t="shared" ca="1" si="67"/>
        <v>3.6292945263310242E-2</v>
      </c>
    </row>
    <row r="2089" spans="2:7">
      <c r="B2089" s="375">
        <v>42838</v>
      </c>
      <c r="C2089" s="352">
        <v>923.85</v>
      </c>
      <c r="D2089" s="355">
        <f t="shared" si="68"/>
        <v>1.0825439783493666E-4</v>
      </c>
      <c r="E2089" s="355">
        <v>-1.1070998796630659E-2</v>
      </c>
      <c r="G2089" s="355">
        <f t="shared" ca="1" si="67"/>
        <v>-2.1930947912210671E-2</v>
      </c>
    </row>
    <row r="2090" spans="2:7">
      <c r="B2090" s="375">
        <v>42837</v>
      </c>
      <c r="C2090" s="352">
        <v>923.75</v>
      </c>
      <c r="D2090" s="355">
        <f t="shared" si="68"/>
        <v>5.4130128829657383E-5</v>
      </c>
      <c r="E2090" s="355">
        <v>-1.1064569667272628E-2</v>
      </c>
      <c r="G2090" s="355">
        <f t="shared" ca="1" si="67"/>
        <v>3.5992876342099502E-2</v>
      </c>
    </row>
    <row r="2091" spans="2:7">
      <c r="B2091" s="375">
        <v>42836</v>
      </c>
      <c r="C2091" s="352">
        <v>923.7</v>
      </c>
      <c r="D2091" s="355">
        <f t="shared" si="68"/>
        <v>-2.4299368216426373E-3</v>
      </c>
      <c r="E2091" s="355">
        <v>-1.1063442537701555E-2</v>
      </c>
      <c r="G2091" s="355">
        <f t="shared" ca="1" si="67"/>
        <v>3.6925364082642749E-2</v>
      </c>
    </row>
    <row r="2092" spans="2:7">
      <c r="B2092" s="375">
        <v>42835</v>
      </c>
      <c r="C2092" s="352">
        <v>925.95</v>
      </c>
      <c r="D2092" s="355">
        <f t="shared" si="68"/>
        <v>1.5684153596539161E-3</v>
      </c>
      <c r="E2092" s="355">
        <v>-1.1033873993158999E-2</v>
      </c>
      <c r="G2092" s="355">
        <f t="shared" ca="1" si="67"/>
        <v>-1.5631788038608676E-2</v>
      </c>
    </row>
    <row r="2093" spans="2:7">
      <c r="B2093" s="375">
        <v>42832</v>
      </c>
      <c r="C2093" s="352">
        <v>924.5</v>
      </c>
      <c r="D2093" s="355">
        <f t="shared" si="68"/>
        <v>-1.0859680094152868E-2</v>
      </c>
      <c r="E2093" s="355">
        <v>-1.1025081161835263E-2</v>
      </c>
      <c r="G2093" s="355">
        <f t="shared" ca="1" si="67"/>
        <v>2.4409276427635896E-2</v>
      </c>
    </row>
    <row r="2094" spans="2:7">
      <c r="B2094" s="375">
        <v>42831</v>
      </c>
      <c r="C2094" s="352">
        <v>934.65</v>
      </c>
      <c r="D2094" s="355">
        <f t="shared" si="68"/>
        <v>-7.4838295825097067E-4</v>
      </c>
      <c r="E2094" s="355">
        <v>-1.1020663744520921E-2</v>
      </c>
      <c r="G2094" s="355">
        <f t="shared" ca="1" si="67"/>
        <v>-3.5586155382511964E-3</v>
      </c>
    </row>
    <row r="2095" spans="2:7">
      <c r="B2095" s="375">
        <v>42830</v>
      </c>
      <c r="C2095" s="352">
        <v>935.35</v>
      </c>
      <c r="D2095" s="355">
        <f t="shared" si="68"/>
        <v>1.5966979851192144E-2</v>
      </c>
      <c r="E2095" s="355">
        <v>-1.1016545963947848E-2</v>
      </c>
      <c r="G2095" s="355">
        <f t="shared" ca="1" si="67"/>
        <v>-1.7208205161231258E-2</v>
      </c>
    </row>
    <row r="2096" spans="2:7">
      <c r="B2096" s="375">
        <v>42828</v>
      </c>
      <c r="C2096" s="352">
        <v>920.65</v>
      </c>
      <c r="D2096" s="355">
        <f t="shared" si="68"/>
        <v>9.7614477652865125E-3</v>
      </c>
      <c r="E2096" s="355">
        <v>-1.0998373479978172E-2</v>
      </c>
      <c r="G2096" s="355">
        <f t="shared" ca="1" si="67"/>
        <v>-5.8262073983632919E-4</v>
      </c>
    </row>
    <row r="2097" spans="2:7">
      <c r="B2097" s="375">
        <v>42825</v>
      </c>
      <c r="C2097" s="352">
        <v>911.75</v>
      </c>
      <c r="D2097" s="355">
        <f t="shared" si="68"/>
        <v>-8.1048738033072734E-3</v>
      </c>
      <c r="E2097" s="355">
        <v>-1.0997067448680321E-2</v>
      </c>
      <c r="G2097" s="355">
        <f t="shared" ca="1" si="67"/>
        <v>2.1151959006393849E-2</v>
      </c>
    </row>
    <row r="2098" spans="2:7">
      <c r="B2098" s="375">
        <v>42824</v>
      </c>
      <c r="C2098" s="352">
        <v>919.2</v>
      </c>
      <c r="D2098" s="355">
        <f t="shared" si="68"/>
        <v>7.2872719303052891E-3</v>
      </c>
      <c r="E2098" s="355">
        <v>-1.0990990990990981E-2</v>
      </c>
      <c r="G2098" s="355">
        <f t="shared" ca="1" si="67"/>
        <v>-9.7419237307959719E-3</v>
      </c>
    </row>
    <row r="2099" spans="2:7">
      <c r="B2099" s="375">
        <v>42823</v>
      </c>
      <c r="C2099" s="352">
        <v>912.55</v>
      </c>
      <c r="D2099" s="355">
        <f t="shared" si="68"/>
        <v>1.0463957479791753E-2</v>
      </c>
      <c r="E2099" s="355">
        <v>-1.0980309349099908E-2</v>
      </c>
      <c r="G2099" s="355">
        <f t="shared" ca="1" si="67"/>
        <v>-1.9517523186246572E-2</v>
      </c>
    </row>
    <row r="2100" spans="2:7">
      <c r="B2100" s="375">
        <v>42822</v>
      </c>
      <c r="C2100" s="352">
        <v>903.1</v>
      </c>
      <c r="D2100" s="355">
        <f t="shared" si="68"/>
        <v>4.7841566533156077E-3</v>
      </c>
      <c r="E2100" s="355">
        <v>-1.0974275733088644E-2</v>
      </c>
      <c r="G2100" s="355">
        <f t="shared" ca="1" si="67"/>
        <v>-7.7269543431174635E-3</v>
      </c>
    </row>
    <row r="2101" spans="2:7">
      <c r="B2101" s="375">
        <v>42821</v>
      </c>
      <c r="C2101" s="352">
        <v>898.8</v>
      </c>
      <c r="D2101" s="355">
        <f t="shared" si="68"/>
        <v>-1.5552099533438024E-3</v>
      </c>
      <c r="E2101" s="355">
        <v>-1.0937111608252548E-2</v>
      </c>
      <c r="G2101" s="355">
        <f t="shared" ca="1" si="67"/>
        <v>-9.4222208618050009E-3</v>
      </c>
    </row>
    <row r="2102" spans="2:7">
      <c r="B2102" s="375">
        <v>42818</v>
      </c>
      <c r="C2102" s="352">
        <v>900.2</v>
      </c>
      <c r="D2102" s="355">
        <f t="shared" si="68"/>
        <v>-1.9955654101995062E-3</v>
      </c>
      <c r="E2102" s="355">
        <v>-1.0931133856702717E-2</v>
      </c>
      <c r="G2102" s="355">
        <f t="shared" ca="1" si="67"/>
        <v>-5.9627341466573546E-3</v>
      </c>
    </row>
    <row r="2103" spans="2:7">
      <c r="B2103" s="375">
        <v>42817</v>
      </c>
      <c r="C2103" s="352">
        <v>902</v>
      </c>
      <c r="D2103" s="355">
        <f t="shared" si="68"/>
        <v>-3.2598486104205154E-3</v>
      </c>
      <c r="E2103" s="355">
        <v>-1.0912343470482996E-2</v>
      </c>
      <c r="G2103" s="355">
        <f t="shared" ca="1" si="67"/>
        <v>-9.2634711227831158E-3</v>
      </c>
    </row>
    <row r="2104" spans="2:7">
      <c r="B2104" s="375">
        <v>42816</v>
      </c>
      <c r="C2104" s="352">
        <v>904.95</v>
      </c>
      <c r="D2104" s="355">
        <f t="shared" si="68"/>
        <v>1.6603021749958492E-3</v>
      </c>
      <c r="E2104" s="355">
        <v>-1.090909090909091E-2</v>
      </c>
      <c r="G2104" s="355">
        <f t="shared" ca="1" si="67"/>
        <v>-5.2484043388254478E-2</v>
      </c>
    </row>
    <row r="2105" spans="2:7">
      <c r="B2105" s="375">
        <v>42815</v>
      </c>
      <c r="C2105" s="352">
        <v>903.45</v>
      </c>
      <c r="D2105" s="355">
        <f t="shared" si="68"/>
        <v>5.5651399632700759E-3</v>
      </c>
      <c r="E2105" s="355">
        <v>-1.0899653979238755E-2</v>
      </c>
      <c r="G2105" s="355">
        <f t="shared" ca="1" si="67"/>
        <v>-1.1500222305457697E-3</v>
      </c>
    </row>
    <row r="2106" spans="2:7">
      <c r="B2106" s="375">
        <v>42814</v>
      </c>
      <c r="C2106" s="352">
        <v>898.45</v>
      </c>
      <c r="D2106" s="355">
        <f t="shared" si="68"/>
        <v>-4.5426846158106576E-3</v>
      </c>
      <c r="E2106" s="355">
        <v>-1.0897994768962511E-2</v>
      </c>
      <c r="G2106" s="355">
        <f t="shared" ca="1" si="67"/>
        <v>1.1667641818909856E-2</v>
      </c>
    </row>
    <row r="2107" spans="2:7">
      <c r="B2107" s="375">
        <v>42811</v>
      </c>
      <c r="C2107" s="352">
        <v>902.55</v>
      </c>
      <c r="D2107" s="355">
        <f t="shared" si="68"/>
        <v>-4.0278084308100759E-3</v>
      </c>
      <c r="E2107" s="355">
        <v>-1.0886119535419595E-2</v>
      </c>
      <c r="G2107" s="355">
        <f t="shared" ca="1" si="67"/>
        <v>-1.5400034900863321E-3</v>
      </c>
    </row>
    <row r="2108" spans="2:7">
      <c r="B2108" s="375">
        <v>42810</v>
      </c>
      <c r="C2108" s="352">
        <v>906.2</v>
      </c>
      <c r="D2108" s="355">
        <f t="shared" si="68"/>
        <v>6.3298167684620165E-3</v>
      </c>
      <c r="E2108" s="355">
        <v>-1.0879303724561556E-2</v>
      </c>
      <c r="G2108" s="355">
        <f t="shared" ca="1" si="67"/>
        <v>-2.9857181904207226E-3</v>
      </c>
    </row>
    <row r="2109" spans="2:7">
      <c r="B2109" s="375">
        <v>42809</v>
      </c>
      <c r="C2109" s="352">
        <v>900.5</v>
      </c>
      <c r="D2109" s="355">
        <f t="shared" si="68"/>
        <v>-1.4500683994528044E-2</v>
      </c>
      <c r="E2109" s="355">
        <v>-1.0863350485991866E-2</v>
      </c>
      <c r="G2109" s="355">
        <f t="shared" ca="1" si="67"/>
        <v>1.0786613138278858E-2</v>
      </c>
    </row>
    <row r="2110" spans="2:7">
      <c r="B2110" s="375">
        <v>42808</v>
      </c>
      <c r="C2110" s="352">
        <v>913.75</v>
      </c>
      <c r="D2110" s="355">
        <f t="shared" si="68"/>
        <v>4.4047074954296106E-2</v>
      </c>
      <c r="E2110" s="355">
        <v>-1.0861694424330263E-2</v>
      </c>
      <c r="G2110" s="355">
        <f t="shared" ca="1" si="67"/>
        <v>-1.4899723776949741E-2</v>
      </c>
    </row>
    <row r="2111" spans="2:7">
      <c r="B2111" s="375">
        <v>42804</v>
      </c>
      <c r="C2111" s="352">
        <v>875.2</v>
      </c>
      <c r="D2111" s="355">
        <f t="shared" si="68"/>
        <v>5.6302424451339667E-3</v>
      </c>
      <c r="E2111" s="355">
        <v>-1.0855620250666085E-2</v>
      </c>
      <c r="G2111" s="355">
        <f t="shared" ca="1" si="67"/>
        <v>2.3523945492567748E-2</v>
      </c>
    </row>
    <row r="2112" spans="2:7">
      <c r="B2112" s="375">
        <v>42803</v>
      </c>
      <c r="C2112" s="352">
        <v>870.3</v>
      </c>
      <c r="D2112" s="355">
        <f t="shared" si="68"/>
        <v>-1.1477103179157581E-3</v>
      </c>
      <c r="E2112" s="355">
        <v>-1.08471074380165E-2</v>
      </c>
      <c r="G2112" s="355">
        <f t="shared" ca="1" si="67"/>
        <v>8.367830841405733E-3</v>
      </c>
    </row>
    <row r="2113" spans="2:7">
      <c r="B2113" s="375">
        <v>42802</v>
      </c>
      <c r="C2113" s="352">
        <v>871.3</v>
      </c>
      <c r="D2113" s="355">
        <f t="shared" si="68"/>
        <v>-8.6004242875981887E-4</v>
      </c>
      <c r="E2113" s="355">
        <v>-1.0845050455582404E-2</v>
      </c>
      <c r="G2113" s="355">
        <f t="shared" ca="1" si="67"/>
        <v>9.1622086198710206E-4</v>
      </c>
    </row>
    <row r="2114" spans="2:7">
      <c r="B2114" s="375">
        <v>42801</v>
      </c>
      <c r="C2114" s="352">
        <v>872.05</v>
      </c>
      <c r="D2114" s="355">
        <f t="shared" si="68"/>
        <v>-1.2026113847211867E-3</v>
      </c>
      <c r="E2114" s="355">
        <v>-1.0834631059275703E-2</v>
      </c>
      <c r="G2114" s="355">
        <f t="shared" ca="1" si="67"/>
        <v>-1.2122682008567628E-2</v>
      </c>
    </row>
    <row r="2115" spans="2:7">
      <c r="B2115" s="375">
        <v>42800</v>
      </c>
      <c r="C2115" s="352">
        <v>873.1</v>
      </c>
      <c r="D2115" s="355">
        <f t="shared" si="68"/>
        <v>-4.6172262440859089E-3</v>
      </c>
      <c r="E2115" s="355">
        <v>-1.0832982751367282E-2</v>
      </c>
      <c r="G2115" s="355">
        <f t="shared" ca="1" si="67"/>
        <v>-1.7927756986482298E-2</v>
      </c>
    </row>
    <row r="2116" spans="2:7">
      <c r="B2116" s="375">
        <v>42797</v>
      </c>
      <c r="C2116" s="352">
        <v>877.15</v>
      </c>
      <c r="D2116" s="355">
        <f t="shared" si="68"/>
        <v>-3.9886039886042479E-4</v>
      </c>
      <c r="E2116" s="355">
        <v>-1.0825799589759117E-2</v>
      </c>
      <c r="G2116" s="355">
        <f t="shared" ca="1" si="67"/>
        <v>-3.1575708218962564E-2</v>
      </c>
    </row>
    <row r="2117" spans="2:7">
      <c r="B2117" s="375">
        <v>42796</v>
      </c>
      <c r="C2117" s="352">
        <v>877.5</v>
      </c>
      <c r="D2117" s="355">
        <f t="shared" si="68"/>
        <v>2.2844089091947459E-3</v>
      </c>
      <c r="E2117" s="355">
        <v>-1.0821350231537893E-2</v>
      </c>
      <c r="G2117" s="355">
        <f t="shared" ca="1" si="67"/>
        <v>-8.2448806445841287E-3</v>
      </c>
    </row>
    <row r="2118" spans="2:7">
      <c r="B2118" s="375">
        <v>42795</v>
      </c>
      <c r="C2118" s="352">
        <v>875.5</v>
      </c>
      <c r="D2118" s="355">
        <f t="shared" si="68"/>
        <v>1.1086730569349836E-2</v>
      </c>
      <c r="E2118" s="355">
        <v>-1.0816125860373732E-2</v>
      </c>
      <c r="G2118" s="355">
        <f t="shared" ca="1" si="67"/>
        <v>8.9442608622115304E-3</v>
      </c>
    </row>
    <row r="2119" spans="2:7">
      <c r="B2119" s="375">
        <v>42794</v>
      </c>
      <c r="C2119" s="352">
        <v>865.9</v>
      </c>
      <c r="D2119" s="355">
        <f t="shared" si="68"/>
        <v>-6.3477407813499701E-4</v>
      </c>
      <c r="E2119" s="355">
        <v>-1.0815047021943573E-2</v>
      </c>
      <c r="G2119" s="355">
        <f t="shared" ref="G2119:G2182" ca="1" si="69">_xlfn.NORM.INV(RAND(),$M$13,$M$14)</f>
        <v>9.7653166391706431E-3</v>
      </c>
    </row>
    <row r="2120" spans="2:7">
      <c r="B2120" s="375">
        <v>42793</v>
      </c>
      <c r="C2120" s="352">
        <v>866.45</v>
      </c>
      <c r="D2120" s="355">
        <f t="shared" ref="D2120:D2183" si="70">(C2120-C2121)/C2121</f>
        <v>9.5543256626857507E-3</v>
      </c>
      <c r="E2120" s="355">
        <v>-1.0754414125200746E-2</v>
      </c>
      <c r="G2120" s="355">
        <f t="shared" ca="1" si="69"/>
        <v>-2.6958536667166067E-2</v>
      </c>
    </row>
    <row r="2121" spans="2:7">
      <c r="B2121" s="375">
        <v>42789</v>
      </c>
      <c r="C2121" s="352">
        <v>858.25</v>
      </c>
      <c r="D2121" s="355">
        <f t="shared" si="70"/>
        <v>-6.8275183706532168E-3</v>
      </c>
      <c r="E2121" s="355">
        <v>-1.0700477254878188E-2</v>
      </c>
      <c r="G2121" s="355">
        <f t="shared" ca="1" si="69"/>
        <v>-8.16375675679442E-3</v>
      </c>
    </row>
    <row r="2122" spans="2:7">
      <c r="B2122" s="375">
        <v>42788</v>
      </c>
      <c r="C2122" s="352">
        <v>864.15</v>
      </c>
      <c r="D2122" s="355">
        <f t="shared" si="70"/>
        <v>1.6227180527383105E-3</v>
      </c>
      <c r="E2122" s="355">
        <v>-1.0676427972241331E-2</v>
      </c>
      <c r="G2122" s="355">
        <f t="shared" ca="1" si="69"/>
        <v>-3.566250339644849E-2</v>
      </c>
    </row>
    <row r="2123" spans="2:7">
      <c r="B2123" s="375">
        <v>42787</v>
      </c>
      <c r="C2123" s="352">
        <v>862.75</v>
      </c>
      <c r="D2123" s="355">
        <f t="shared" si="70"/>
        <v>9.7138510152729295E-3</v>
      </c>
      <c r="E2123" s="355">
        <v>-1.0675541340709681E-2</v>
      </c>
      <c r="G2123" s="355">
        <f t="shared" ca="1" si="69"/>
        <v>4.1062418147697561E-3</v>
      </c>
    </row>
    <row r="2124" spans="2:7">
      <c r="B2124" s="375">
        <v>42786</v>
      </c>
      <c r="C2124" s="352">
        <v>854.45</v>
      </c>
      <c r="D2124" s="355">
        <f t="shared" si="70"/>
        <v>1.5690936106983709E-2</v>
      </c>
      <c r="E2124" s="355">
        <v>-1.0645194308915444E-2</v>
      </c>
      <c r="G2124" s="355">
        <f t="shared" ca="1" si="69"/>
        <v>-3.8380757778847265E-3</v>
      </c>
    </row>
    <row r="2125" spans="2:7">
      <c r="B2125" s="375">
        <v>42783</v>
      </c>
      <c r="C2125" s="352">
        <v>841.25</v>
      </c>
      <c r="D2125" s="355">
        <f t="shared" si="70"/>
        <v>-5.732182957097297E-3</v>
      </c>
      <c r="E2125" s="355">
        <v>-1.0642652476463458E-2</v>
      </c>
      <c r="G2125" s="355">
        <f t="shared" ca="1" si="69"/>
        <v>-2.3647100090338803E-2</v>
      </c>
    </row>
    <row r="2126" spans="2:7">
      <c r="B2126" s="375">
        <v>42782</v>
      </c>
      <c r="C2126" s="352">
        <v>846.1</v>
      </c>
      <c r="D2126" s="355">
        <f t="shared" si="70"/>
        <v>-4.6467854832067902E-3</v>
      </c>
      <c r="E2126" s="355">
        <v>-1.0642135642135576E-2</v>
      </c>
      <c r="G2126" s="355">
        <f t="shared" ca="1" si="69"/>
        <v>-8.8852277237509852E-3</v>
      </c>
    </row>
    <row r="2127" spans="2:7">
      <c r="B2127" s="375">
        <v>42781</v>
      </c>
      <c r="C2127" s="352">
        <v>850.05</v>
      </c>
      <c r="D2127" s="355">
        <f t="shared" si="70"/>
        <v>2.2401697812886603E-3</v>
      </c>
      <c r="E2127" s="355">
        <v>-1.0630805416395359E-2</v>
      </c>
      <c r="G2127" s="355">
        <f t="shared" ca="1" si="69"/>
        <v>-3.5998047199755911E-2</v>
      </c>
    </row>
    <row r="2128" spans="2:7">
      <c r="B2128" s="375">
        <v>42780</v>
      </c>
      <c r="C2128" s="352">
        <v>848.15</v>
      </c>
      <c r="D2128" s="355">
        <f t="shared" si="70"/>
        <v>-1.6409602226603245E-2</v>
      </c>
      <c r="E2128" s="355">
        <v>-1.0586811857229393E-2</v>
      </c>
      <c r="G2128" s="355">
        <f t="shared" ca="1" si="69"/>
        <v>-8.3042391772534078E-3</v>
      </c>
    </row>
    <row r="2129" spans="2:7">
      <c r="B2129" s="375">
        <v>42779</v>
      </c>
      <c r="C2129" s="352">
        <v>862.3</v>
      </c>
      <c r="D2129" s="355">
        <f t="shared" si="70"/>
        <v>1.3397579033964012E-2</v>
      </c>
      <c r="E2129" s="355">
        <v>-1.0572789589868738E-2</v>
      </c>
      <c r="G2129" s="355">
        <f t="shared" ca="1" si="69"/>
        <v>-2.047099124603281E-3</v>
      </c>
    </row>
    <row r="2130" spans="2:7">
      <c r="B2130" s="375">
        <v>42776</v>
      </c>
      <c r="C2130" s="352">
        <v>850.9</v>
      </c>
      <c r="D2130" s="355">
        <f t="shared" si="70"/>
        <v>1.7631501616218308E-4</v>
      </c>
      <c r="E2130" s="355">
        <v>-1.0572178477690342E-2</v>
      </c>
      <c r="G2130" s="355">
        <f t="shared" ca="1" si="69"/>
        <v>-5.7314184703220316E-4</v>
      </c>
    </row>
    <row r="2131" spans="2:7">
      <c r="B2131" s="375">
        <v>42775</v>
      </c>
      <c r="C2131" s="352">
        <v>850.75</v>
      </c>
      <c r="D2131" s="355">
        <f t="shared" si="70"/>
        <v>-2.579283662582854E-3</v>
      </c>
      <c r="E2131" s="355">
        <v>-1.0571923743500857E-2</v>
      </c>
      <c r="G2131" s="355">
        <f t="shared" ca="1" si="69"/>
        <v>1.8450686855153969E-2</v>
      </c>
    </row>
    <row r="2132" spans="2:7">
      <c r="B2132" s="375">
        <v>42774</v>
      </c>
      <c r="C2132" s="352">
        <v>852.95</v>
      </c>
      <c r="D2132" s="355">
        <f t="shared" si="70"/>
        <v>-2.6892721426482954E-3</v>
      </c>
      <c r="E2132" s="355">
        <v>-1.0558961239561713E-2</v>
      </c>
      <c r="G2132" s="355">
        <f t="shared" ca="1" si="69"/>
        <v>9.854939538515399E-3</v>
      </c>
    </row>
    <row r="2133" spans="2:7">
      <c r="B2133" s="375">
        <v>42773</v>
      </c>
      <c r="C2133" s="352">
        <v>855.25</v>
      </c>
      <c r="D2133" s="355">
        <f t="shared" si="70"/>
        <v>-6.1588518970425365E-3</v>
      </c>
      <c r="E2133" s="355">
        <v>-1.0549583040289332E-2</v>
      </c>
      <c r="G2133" s="355">
        <f t="shared" ca="1" si="69"/>
        <v>1.4510682084184594E-2</v>
      </c>
    </row>
    <row r="2134" spans="2:7">
      <c r="B2134" s="375">
        <v>42772</v>
      </c>
      <c r="C2134" s="352">
        <v>860.55</v>
      </c>
      <c r="D2134" s="355">
        <f t="shared" si="70"/>
        <v>1.2709620476610714E-2</v>
      </c>
      <c r="E2134" s="355">
        <v>-1.0543610257875589E-2</v>
      </c>
      <c r="G2134" s="355">
        <f t="shared" ca="1" si="69"/>
        <v>-3.0185036687693685E-2</v>
      </c>
    </row>
    <row r="2135" spans="2:7">
      <c r="B2135" s="375">
        <v>42769</v>
      </c>
      <c r="C2135" s="352">
        <v>849.75</v>
      </c>
      <c r="D2135" s="355">
        <f t="shared" si="70"/>
        <v>5.2644031704720757E-3</v>
      </c>
      <c r="E2135" s="355">
        <v>-1.0538704011449285E-2</v>
      </c>
      <c r="G2135" s="355">
        <f t="shared" ca="1" si="69"/>
        <v>2.1337482887637937E-2</v>
      </c>
    </row>
    <row r="2136" spans="2:7">
      <c r="B2136" s="375">
        <v>42768</v>
      </c>
      <c r="C2136" s="352">
        <v>845.3</v>
      </c>
      <c r="D2136" s="355">
        <f t="shared" si="70"/>
        <v>-1.0245301797318659E-2</v>
      </c>
      <c r="E2136" s="355">
        <v>-1.0523741469044053E-2</v>
      </c>
      <c r="G2136" s="355">
        <f t="shared" ca="1" si="69"/>
        <v>-5.8171414745464764E-3</v>
      </c>
    </row>
    <row r="2137" spans="2:7">
      <c r="B2137" s="375">
        <v>42767</v>
      </c>
      <c r="C2137" s="352">
        <v>854.05</v>
      </c>
      <c r="D2137" s="355">
        <f t="shared" si="70"/>
        <v>-1.5782090250175624E-3</v>
      </c>
      <c r="E2137" s="355">
        <v>-1.0500375013393378E-2</v>
      </c>
      <c r="G2137" s="355">
        <f t="shared" ca="1" si="69"/>
        <v>-1.1803534897762175E-2</v>
      </c>
    </row>
    <row r="2138" spans="2:7">
      <c r="B2138" s="375">
        <v>42766</v>
      </c>
      <c r="C2138" s="352">
        <v>855.4</v>
      </c>
      <c r="D2138" s="355">
        <f t="shared" si="70"/>
        <v>2.1674184289145601E-3</v>
      </c>
      <c r="E2138" s="355">
        <v>-1.049588335114067E-2</v>
      </c>
      <c r="G2138" s="355">
        <f t="shared" ca="1" si="69"/>
        <v>-8.8560887005942092E-3</v>
      </c>
    </row>
    <row r="2139" spans="2:7">
      <c r="B2139" s="375">
        <v>42765</v>
      </c>
      <c r="C2139" s="352">
        <v>853.55</v>
      </c>
      <c r="D2139" s="355">
        <f t="shared" si="70"/>
        <v>-2.8039020970852162E-3</v>
      </c>
      <c r="E2139" s="355">
        <v>-1.0494752623688161E-2</v>
      </c>
      <c r="G2139" s="355">
        <f t="shared" ca="1" si="69"/>
        <v>2.0210410683961292E-2</v>
      </c>
    </row>
    <row r="2140" spans="2:7">
      <c r="B2140" s="375">
        <v>42762</v>
      </c>
      <c r="C2140" s="352">
        <v>855.95</v>
      </c>
      <c r="D2140" s="355">
        <f t="shared" si="70"/>
        <v>-1.524390243902439E-2</v>
      </c>
      <c r="E2140" s="355">
        <v>-1.0491977455529424E-2</v>
      </c>
      <c r="G2140" s="355">
        <f t="shared" ca="1" si="69"/>
        <v>1.8025931629401127E-2</v>
      </c>
    </row>
    <row r="2141" spans="2:7">
      <c r="B2141" s="375">
        <v>42760</v>
      </c>
      <c r="C2141" s="352">
        <v>869.2</v>
      </c>
      <c r="D2141" s="355">
        <f t="shared" si="70"/>
        <v>1.0286511303539284E-2</v>
      </c>
      <c r="E2141" s="355">
        <v>-1.0490753911806604E-2</v>
      </c>
      <c r="G2141" s="355">
        <f t="shared" ca="1" si="69"/>
        <v>-5.5024485167506744E-3</v>
      </c>
    </row>
    <row r="2142" spans="2:7">
      <c r="B2142" s="375">
        <v>42759</v>
      </c>
      <c r="C2142" s="352">
        <v>860.35</v>
      </c>
      <c r="D2142" s="355">
        <f t="shared" si="70"/>
        <v>-2.3770871985157173E-3</v>
      </c>
      <c r="E2142" s="355">
        <v>-1.0482758620689725E-2</v>
      </c>
      <c r="G2142" s="355">
        <f t="shared" ca="1" si="69"/>
        <v>-2.7471051151039341E-2</v>
      </c>
    </row>
    <row r="2143" spans="2:7">
      <c r="B2143" s="375">
        <v>42758</v>
      </c>
      <c r="C2143" s="352">
        <v>862.4</v>
      </c>
      <c r="D2143" s="355">
        <f t="shared" si="70"/>
        <v>2.2662560288220484E-3</v>
      </c>
      <c r="E2143" s="355">
        <v>-1.0479338842975259E-2</v>
      </c>
      <c r="G2143" s="355">
        <f t="shared" ca="1" si="69"/>
        <v>-6.0043258101502919E-3</v>
      </c>
    </row>
    <row r="2144" spans="2:7">
      <c r="B2144" s="375">
        <v>42755</v>
      </c>
      <c r="C2144" s="352">
        <v>860.45</v>
      </c>
      <c r="D2144" s="355">
        <f t="shared" si="70"/>
        <v>1.7435778216911654E-4</v>
      </c>
      <c r="E2144" s="355">
        <v>-1.0462419187682004E-2</v>
      </c>
      <c r="G2144" s="355">
        <f t="shared" ca="1" si="69"/>
        <v>2.5044490633850065E-2</v>
      </c>
    </row>
    <row r="2145" spans="2:7">
      <c r="B2145" s="375">
        <v>42754</v>
      </c>
      <c r="C2145" s="352">
        <v>860.3</v>
      </c>
      <c r="D2145" s="355">
        <f t="shared" si="70"/>
        <v>-5.3760332967224588E-3</v>
      </c>
      <c r="E2145" s="355">
        <v>-1.0459693537641652E-2</v>
      </c>
      <c r="G2145" s="355">
        <f t="shared" ca="1" si="69"/>
        <v>-1.5612590594765795E-2</v>
      </c>
    </row>
    <row r="2146" spans="2:7">
      <c r="B2146" s="375">
        <v>42753</v>
      </c>
      <c r="C2146" s="352">
        <v>864.95</v>
      </c>
      <c r="D2146" s="355">
        <f t="shared" si="70"/>
        <v>2.8906203532980512E-2</v>
      </c>
      <c r="E2146" s="355">
        <v>-1.0459225363621439E-2</v>
      </c>
      <c r="G2146" s="355">
        <f t="shared" ca="1" si="69"/>
        <v>8.5402128752548011E-3</v>
      </c>
    </row>
    <row r="2147" spans="2:7">
      <c r="B2147" s="375">
        <v>42752</v>
      </c>
      <c r="C2147" s="352">
        <v>840.65</v>
      </c>
      <c r="D2147" s="355">
        <f t="shared" si="70"/>
        <v>1.5891238670694835E-2</v>
      </c>
      <c r="E2147" s="355">
        <v>-1.0453690152623877E-2</v>
      </c>
      <c r="G2147" s="355">
        <f t="shared" ca="1" si="69"/>
        <v>1.0397483315316453E-2</v>
      </c>
    </row>
    <row r="2148" spans="2:7">
      <c r="B2148" s="375">
        <v>42751</v>
      </c>
      <c r="C2148" s="352">
        <v>827.5</v>
      </c>
      <c r="D2148" s="355">
        <f t="shared" si="70"/>
        <v>-5.4351108158710729E-4</v>
      </c>
      <c r="E2148" s="355">
        <v>-1.0446555636755204E-2</v>
      </c>
      <c r="G2148" s="355">
        <f t="shared" ca="1" si="69"/>
        <v>-1.1288420717761329E-3</v>
      </c>
    </row>
    <row r="2149" spans="2:7">
      <c r="B2149" s="375">
        <v>42748</v>
      </c>
      <c r="C2149" s="352">
        <v>827.95</v>
      </c>
      <c r="D2149" s="355">
        <f t="shared" si="70"/>
        <v>2.4821406949994771E-3</v>
      </c>
      <c r="E2149" s="355">
        <v>-1.0438273670123727E-2</v>
      </c>
      <c r="G2149" s="355">
        <f t="shared" ca="1" si="69"/>
        <v>-5.603311565505995E-3</v>
      </c>
    </row>
    <row r="2150" spans="2:7">
      <c r="B2150" s="375">
        <v>42747</v>
      </c>
      <c r="C2150" s="352">
        <v>825.9</v>
      </c>
      <c r="D2150" s="355">
        <f t="shared" si="70"/>
        <v>-1.7253688719657306E-2</v>
      </c>
      <c r="E2150" s="355">
        <v>-1.0432962179074344E-2</v>
      </c>
      <c r="G2150" s="355">
        <f t="shared" ca="1" si="69"/>
        <v>1.2970160145044521E-3</v>
      </c>
    </row>
    <row r="2151" spans="2:7">
      <c r="B2151" s="375">
        <v>42746</v>
      </c>
      <c r="C2151" s="352">
        <v>840.4</v>
      </c>
      <c r="D2151" s="355">
        <f t="shared" si="70"/>
        <v>1.1859611101077628E-2</v>
      </c>
      <c r="E2151" s="355">
        <v>-1.0420409629895773E-2</v>
      </c>
      <c r="G2151" s="355">
        <f t="shared" ca="1" si="69"/>
        <v>-8.5056695030405905E-3</v>
      </c>
    </row>
    <row r="2152" spans="2:7">
      <c r="B2152" s="375">
        <v>42745</v>
      </c>
      <c r="C2152" s="352">
        <v>830.55</v>
      </c>
      <c r="D2152" s="355">
        <f t="shared" si="70"/>
        <v>-6.0164851693640577E-4</v>
      </c>
      <c r="E2152" s="355">
        <v>-1.0404624277456663E-2</v>
      </c>
      <c r="G2152" s="355">
        <f t="shared" ca="1" si="69"/>
        <v>3.2256869077360299E-2</v>
      </c>
    </row>
    <row r="2153" spans="2:7">
      <c r="B2153" s="375">
        <v>42744</v>
      </c>
      <c r="C2153" s="352">
        <v>831.05</v>
      </c>
      <c r="D2153" s="355">
        <f t="shared" si="70"/>
        <v>-3.2383808095952571E-3</v>
      </c>
      <c r="E2153" s="355">
        <v>-1.0395792439796735E-2</v>
      </c>
      <c r="G2153" s="355">
        <f t="shared" ca="1" si="69"/>
        <v>-1.7620838280462438E-2</v>
      </c>
    </row>
    <row r="2154" spans="2:7">
      <c r="B2154" s="375">
        <v>42741</v>
      </c>
      <c r="C2154" s="352">
        <v>833.75</v>
      </c>
      <c r="D2154" s="355">
        <f t="shared" si="70"/>
        <v>7.2015843485569555E-4</v>
      </c>
      <c r="E2154" s="355">
        <v>-1.039372852990399E-2</v>
      </c>
      <c r="G2154" s="355">
        <f t="shared" ca="1" si="69"/>
        <v>-6.0230274731833278E-3</v>
      </c>
    </row>
    <row r="2155" spans="2:7">
      <c r="B2155" s="375">
        <v>42740</v>
      </c>
      <c r="C2155" s="352">
        <v>833.15</v>
      </c>
      <c r="D2155" s="355">
        <f t="shared" si="70"/>
        <v>1.405793573515087E-2</v>
      </c>
      <c r="E2155" s="355">
        <v>-1.039177039884235E-2</v>
      </c>
      <c r="G2155" s="355">
        <f t="shared" ca="1" si="69"/>
        <v>-2.3736343201087091E-2</v>
      </c>
    </row>
    <row r="2156" spans="2:7">
      <c r="B2156" s="375">
        <v>42739</v>
      </c>
      <c r="C2156" s="352">
        <v>821.6</v>
      </c>
      <c r="D2156" s="355">
        <f t="shared" si="70"/>
        <v>-9.9415557028378621E-3</v>
      </c>
      <c r="E2156" s="355">
        <v>-1.0384339937932601E-2</v>
      </c>
      <c r="G2156" s="355">
        <f t="shared" ca="1" si="69"/>
        <v>1.0830126111124723E-2</v>
      </c>
    </row>
    <row r="2157" spans="2:7">
      <c r="B2157" s="375">
        <v>42738</v>
      </c>
      <c r="C2157" s="352">
        <v>829.85</v>
      </c>
      <c r="D2157" s="355">
        <f t="shared" si="70"/>
        <v>5.4522323862603739E-3</v>
      </c>
      <c r="E2157" s="355">
        <v>-1.0367117941212275E-2</v>
      </c>
      <c r="G2157" s="355">
        <f t="shared" ca="1" si="69"/>
        <v>1.4536648421803133E-2</v>
      </c>
    </row>
    <row r="2158" spans="2:7">
      <c r="B2158" s="375">
        <v>42737</v>
      </c>
      <c r="C2158" s="352">
        <v>825.35</v>
      </c>
      <c r="D2158" s="355">
        <f t="shared" si="70"/>
        <v>-1.2101409814243359E-3</v>
      </c>
      <c r="E2158" s="355">
        <v>-1.0354530106921639E-2</v>
      </c>
      <c r="G2158" s="355">
        <f t="shared" ca="1" si="69"/>
        <v>-2.0899351747490035E-2</v>
      </c>
    </row>
    <row r="2159" spans="2:7">
      <c r="B2159" s="375">
        <v>42734</v>
      </c>
      <c r="C2159" s="352">
        <v>826.35</v>
      </c>
      <c r="D2159" s="355">
        <f t="shared" si="70"/>
        <v>9.5907147220525638E-3</v>
      </c>
      <c r="E2159" s="355">
        <v>-1.0353168843734816E-2</v>
      </c>
      <c r="G2159" s="355">
        <f t="shared" ca="1" si="69"/>
        <v>-2.1049806360313457E-2</v>
      </c>
    </row>
    <row r="2160" spans="2:7">
      <c r="B2160" s="375">
        <v>42733</v>
      </c>
      <c r="C2160" s="352">
        <v>818.5</v>
      </c>
      <c r="D2160" s="355">
        <f t="shared" si="70"/>
        <v>1.0119708749845793E-2</v>
      </c>
      <c r="E2160" s="355">
        <v>-1.0343573895655269E-2</v>
      </c>
      <c r="G2160" s="355">
        <f t="shared" ca="1" si="69"/>
        <v>-2.1127400965872033E-2</v>
      </c>
    </row>
    <row r="2161" spans="2:7">
      <c r="B2161" s="375">
        <v>42732</v>
      </c>
      <c r="C2161" s="352">
        <v>810.3</v>
      </c>
      <c r="D2161" s="355">
        <f t="shared" si="70"/>
        <v>4.4003718624108512E-3</v>
      </c>
      <c r="E2161" s="355">
        <v>-1.0342889263631272E-2</v>
      </c>
      <c r="G2161" s="355">
        <f t="shared" ca="1" si="69"/>
        <v>-1.4539963791261788E-2</v>
      </c>
    </row>
    <row r="2162" spans="2:7">
      <c r="B2162" s="375">
        <v>42731</v>
      </c>
      <c r="C2162" s="352">
        <v>806.75</v>
      </c>
      <c r="D2162" s="355">
        <f t="shared" si="70"/>
        <v>6.1736093788975375E-3</v>
      </c>
      <c r="E2162" s="355">
        <v>-1.0338461538461581E-2</v>
      </c>
      <c r="G2162" s="355">
        <f t="shared" ca="1" si="69"/>
        <v>-8.699875713498284E-3</v>
      </c>
    </row>
    <row r="2163" spans="2:7">
      <c r="B2163" s="375">
        <v>42730</v>
      </c>
      <c r="C2163" s="352">
        <v>801.8</v>
      </c>
      <c r="D2163" s="355">
        <f t="shared" si="70"/>
        <v>1.5579480683977144E-2</v>
      </c>
      <c r="E2163" s="355">
        <v>-1.0336538461538399E-2</v>
      </c>
      <c r="G2163" s="355">
        <f t="shared" ca="1" si="69"/>
        <v>1.7821999176602467E-2</v>
      </c>
    </row>
    <row r="2164" spans="2:7">
      <c r="B2164" s="375">
        <v>42727</v>
      </c>
      <c r="C2164" s="352">
        <v>789.5</v>
      </c>
      <c r="D2164" s="355">
        <f t="shared" si="70"/>
        <v>3.1128899053427935E-3</v>
      </c>
      <c r="E2164" s="355">
        <v>-1.0323791647113978E-2</v>
      </c>
      <c r="G2164" s="355">
        <f t="shared" ca="1" si="69"/>
        <v>-3.7330746031268305E-2</v>
      </c>
    </row>
    <row r="2165" spans="2:7">
      <c r="B2165" s="375">
        <v>42726</v>
      </c>
      <c r="C2165" s="352">
        <v>787.05</v>
      </c>
      <c r="D2165" s="355">
        <f t="shared" si="70"/>
        <v>-1.2236445783132531E-2</v>
      </c>
      <c r="E2165" s="355">
        <v>-1.0314957376778337E-2</v>
      </c>
      <c r="G2165" s="355">
        <f t="shared" ca="1" si="69"/>
        <v>4.6466893088268737E-3</v>
      </c>
    </row>
    <row r="2166" spans="2:7">
      <c r="B2166" s="375">
        <v>42725</v>
      </c>
      <c r="C2166" s="352">
        <v>796.8</v>
      </c>
      <c r="D2166" s="355">
        <f t="shared" si="70"/>
        <v>-5.7399550786124565E-3</v>
      </c>
      <c r="E2166" s="355">
        <v>-1.0314261545788666E-2</v>
      </c>
      <c r="G2166" s="355">
        <f t="shared" ca="1" si="69"/>
        <v>-2.8441182537837745E-2</v>
      </c>
    </row>
    <row r="2167" spans="2:7">
      <c r="B2167" s="375">
        <v>42724</v>
      </c>
      <c r="C2167" s="352">
        <v>801.4</v>
      </c>
      <c r="D2167" s="355">
        <f t="shared" si="70"/>
        <v>-1.0311824637233742E-2</v>
      </c>
      <c r="E2167" s="355">
        <v>-1.0310493136157428E-2</v>
      </c>
      <c r="G2167" s="355">
        <f t="shared" ca="1" si="69"/>
        <v>-1.1508728025218505E-2</v>
      </c>
    </row>
    <row r="2168" spans="2:7">
      <c r="B2168" s="375">
        <v>42723</v>
      </c>
      <c r="C2168" s="352">
        <v>809.75</v>
      </c>
      <c r="D2168" s="355">
        <f t="shared" si="70"/>
        <v>-8.8132688659037211E-3</v>
      </c>
      <c r="E2168" s="355">
        <v>-1.0278338039532077E-2</v>
      </c>
      <c r="G2168" s="355">
        <f t="shared" ca="1" si="69"/>
        <v>1.5701106182314069E-2</v>
      </c>
    </row>
    <row r="2169" spans="2:7">
      <c r="B2169" s="375">
        <v>42720</v>
      </c>
      <c r="C2169" s="352">
        <v>816.95</v>
      </c>
      <c r="D2169" s="355">
        <f t="shared" si="70"/>
        <v>1.1028735984315802E-3</v>
      </c>
      <c r="E2169" s="355">
        <v>-1.0256410256410281E-2</v>
      </c>
      <c r="G2169" s="355">
        <f t="shared" ca="1" si="69"/>
        <v>3.383365304982431E-2</v>
      </c>
    </row>
    <row r="2170" spans="2:7">
      <c r="B2170" s="375">
        <v>42719</v>
      </c>
      <c r="C2170" s="352">
        <v>816.05</v>
      </c>
      <c r="D2170" s="355">
        <f t="shared" si="70"/>
        <v>-6.9968362131905574E-3</v>
      </c>
      <c r="E2170" s="355">
        <v>-1.0256021814876505E-2</v>
      </c>
      <c r="G2170" s="355">
        <f t="shared" ca="1" si="69"/>
        <v>2.407171087115112E-2</v>
      </c>
    </row>
    <row r="2171" spans="2:7">
      <c r="B2171" s="375">
        <v>42718</v>
      </c>
      <c r="C2171" s="352">
        <v>821.8</v>
      </c>
      <c r="D2171" s="355">
        <f t="shared" si="70"/>
        <v>-1.1249473620886751E-2</v>
      </c>
      <c r="E2171" s="355">
        <v>-1.0248283148441614E-2</v>
      </c>
      <c r="G2171" s="355">
        <f t="shared" ca="1" si="69"/>
        <v>-1.0878757555293864E-2</v>
      </c>
    </row>
    <row r="2172" spans="2:7">
      <c r="B2172" s="375">
        <v>42717</v>
      </c>
      <c r="C2172" s="352">
        <v>831.15</v>
      </c>
      <c r="D2172" s="355">
        <f t="shared" si="70"/>
        <v>-1.7415325486428602E-3</v>
      </c>
      <c r="E2172" s="355">
        <v>-1.0225293555817768E-2</v>
      </c>
      <c r="G2172" s="355">
        <f t="shared" ca="1" si="69"/>
        <v>-1.8080758305926803E-3</v>
      </c>
    </row>
    <row r="2173" spans="2:7">
      <c r="B2173" s="375">
        <v>42716</v>
      </c>
      <c r="C2173" s="352">
        <v>832.6</v>
      </c>
      <c r="D2173" s="355">
        <f t="shared" si="70"/>
        <v>-1.4732856044020984E-2</v>
      </c>
      <c r="E2173" s="355">
        <v>-1.0215637238710938E-2</v>
      </c>
      <c r="G2173" s="355">
        <f t="shared" ca="1" si="69"/>
        <v>-2.281285153137351E-2</v>
      </c>
    </row>
    <row r="2174" spans="2:7">
      <c r="B2174" s="375">
        <v>42713</v>
      </c>
      <c r="C2174" s="352">
        <v>845.05</v>
      </c>
      <c r="D2174" s="355">
        <f t="shared" si="70"/>
        <v>2.4317912218267549E-3</v>
      </c>
      <c r="E2174" s="355">
        <v>-1.0210150674068155E-2</v>
      </c>
      <c r="G2174" s="355">
        <f t="shared" ca="1" si="69"/>
        <v>-3.5417268247903508E-3</v>
      </c>
    </row>
    <row r="2175" spans="2:7">
      <c r="B2175" s="375">
        <v>42712</v>
      </c>
      <c r="C2175" s="352">
        <v>843</v>
      </c>
      <c r="D2175" s="355">
        <f t="shared" si="70"/>
        <v>1.115509175962571E-2</v>
      </c>
      <c r="E2175" s="355">
        <v>-1.0205144225762824E-2</v>
      </c>
      <c r="G2175" s="355">
        <f t="shared" ca="1" si="69"/>
        <v>2.5228292783376034E-2</v>
      </c>
    </row>
    <row r="2176" spans="2:7">
      <c r="B2176" s="375">
        <v>42711</v>
      </c>
      <c r="C2176" s="352">
        <v>833.7</v>
      </c>
      <c r="D2176" s="355">
        <f t="shared" si="70"/>
        <v>-2.7511961722487496E-3</v>
      </c>
      <c r="E2176" s="355">
        <v>-1.0200958890135673E-2</v>
      </c>
      <c r="G2176" s="355">
        <f t="shared" ca="1" si="69"/>
        <v>-3.5524499611489187E-2</v>
      </c>
    </row>
    <row r="2177" spans="2:7">
      <c r="B2177" s="375">
        <v>42710</v>
      </c>
      <c r="C2177" s="352">
        <v>836</v>
      </c>
      <c r="D2177" s="355">
        <f t="shared" si="70"/>
        <v>-1.0533790981181177E-2</v>
      </c>
      <c r="E2177" s="355">
        <v>-1.0197736599925298E-2</v>
      </c>
      <c r="G2177" s="355">
        <f t="shared" ca="1" si="69"/>
        <v>-1.808066825144616E-2</v>
      </c>
    </row>
    <row r="2178" spans="2:7">
      <c r="B2178" s="375">
        <v>42709</v>
      </c>
      <c r="C2178" s="352">
        <v>844.9</v>
      </c>
      <c r="D2178" s="355">
        <f t="shared" si="70"/>
        <v>1.6176559023392784E-2</v>
      </c>
      <c r="E2178" s="355">
        <v>-1.0176266207169314E-2</v>
      </c>
      <c r="G2178" s="355">
        <f t="shared" ca="1" si="69"/>
        <v>-5.8654129769973532E-3</v>
      </c>
    </row>
    <row r="2179" spans="2:7">
      <c r="B2179" s="375">
        <v>42706</v>
      </c>
      <c r="C2179" s="352">
        <v>831.45</v>
      </c>
      <c r="D2179" s="355">
        <f t="shared" si="70"/>
        <v>-1.9632118853908708E-2</v>
      </c>
      <c r="E2179" s="355">
        <v>-1.0175438596491282E-2</v>
      </c>
      <c r="G2179" s="355">
        <f t="shared" ca="1" si="69"/>
        <v>-3.3974278212589248E-2</v>
      </c>
    </row>
    <row r="2180" spans="2:7">
      <c r="B2180" s="375">
        <v>42705</v>
      </c>
      <c r="C2180" s="352">
        <v>848.1</v>
      </c>
      <c r="D2180" s="355">
        <f t="shared" si="70"/>
        <v>4.8578199052132969E-3</v>
      </c>
      <c r="E2180" s="355">
        <v>-1.0170901076967796E-2</v>
      </c>
      <c r="G2180" s="355">
        <f t="shared" ca="1" si="69"/>
        <v>-1.3537945812090817E-2</v>
      </c>
    </row>
    <row r="2181" spans="2:7">
      <c r="B2181" s="375">
        <v>42704</v>
      </c>
      <c r="C2181" s="352">
        <v>844</v>
      </c>
      <c r="D2181" s="355">
        <f t="shared" si="70"/>
        <v>1.3570313438212987E-2</v>
      </c>
      <c r="E2181" s="355">
        <v>-1.016653756777689E-2</v>
      </c>
      <c r="G2181" s="355">
        <f t="shared" ca="1" si="69"/>
        <v>-3.8301144266416425E-3</v>
      </c>
    </row>
    <row r="2182" spans="2:7">
      <c r="B2182" s="375">
        <v>42703</v>
      </c>
      <c r="C2182" s="352">
        <v>832.7</v>
      </c>
      <c r="D2182" s="355">
        <f t="shared" si="70"/>
        <v>-6.1466849674762514E-3</v>
      </c>
      <c r="E2182" s="355">
        <v>-1.0135579834145005E-2</v>
      </c>
      <c r="G2182" s="355">
        <f t="shared" ca="1" si="69"/>
        <v>-3.7196812669902939E-3</v>
      </c>
    </row>
    <row r="2183" spans="2:7">
      <c r="B2183" s="375">
        <v>42702</v>
      </c>
      <c r="C2183" s="352">
        <v>837.85</v>
      </c>
      <c r="D2183" s="355">
        <f t="shared" si="70"/>
        <v>5.0983685220729368E-3</v>
      </c>
      <c r="E2183" s="355">
        <v>-1.0127396731437401E-2</v>
      </c>
      <c r="G2183" s="355">
        <f t="shared" ref="G2183:G2246" ca="1" si="71">_xlfn.NORM.INV(RAND(),$M$13,$M$14)</f>
        <v>1.8217692830697591E-2</v>
      </c>
    </row>
    <row r="2184" spans="2:7">
      <c r="B2184" s="375">
        <v>42699</v>
      </c>
      <c r="C2184" s="352">
        <v>833.6</v>
      </c>
      <c r="D2184" s="355">
        <f t="shared" ref="D2184:D2247" si="72">(C2184-C2185)/C2185</f>
        <v>1.0056948988246781E-2</v>
      </c>
      <c r="E2184" s="355">
        <v>-1.0111150950161282E-2</v>
      </c>
      <c r="G2184" s="355">
        <f t="shared" ca="1" si="71"/>
        <v>-7.823614042768736E-3</v>
      </c>
    </row>
    <row r="2185" spans="2:7">
      <c r="B2185" s="375">
        <v>42698</v>
      </c>
      <c r="C2185" s="352">
        <v>825.3</v>
      </c>
      <c r="D2185" s="355">
        <f t="shared" si="72"/>
        <v>-7.6950823614285084E-3</v>
      </c>
      <c r="E2185" s="355">
        <v>-1.0107526881720405E-2</v>
      </c>
      <c r="G2185" s="355">
        <f t="shared" ca="1" si="71"/>
        <v>-4.7760494627841522E-3</v>
      </c>
    </row>
    <row r="2186" spans="2:7">
      <c r="B2186" s="375">
        <v>42697</v>
      </c>
      <c r="C2186" s="352">
        <v>831.7</v>
      </c>
      <c r="D2186" s="355">
        <f t="shared" si="72"/>
        <v>1.4391999024271336E-2</v>
      </c>
      <c r="E2186" s="355">
        <v>-1.0104790419161706E-2</v>
      </c>
      <c r="G2186" s="355">
        <f t="shared" ca="1" si="71"/>
        <v>6.7837699624639621E-3</v>
      </c>
    </row>
    <row r="2187" spans="2:7">
      <c r="B2187" s="375">
        <v>42696</v>
      </c>
      <c r="C2187" s="352">
        <v>819.9</v>
      </c>
      <c r="D2187" s="355">
        <f t="shared" si="72"/>
        <v>2.7765590723910973E-2</v>
      </c>
      <c r="E2187" s="355">
        <v>-1.0093539860580389E-2</v>
      </c>
      <c r="G2187" s="355">
        <f t="shared" ca="1" si="71"/>
        <v>-1.2281138652350164E-2</v>
      </c>
    </row>
    <row r="2188" spans="2:7">
      <c r="B2188" s="375">
        <v>42695</v>
      </c>
      <c r="C2188" s="352">
        <v>797.75</v>
      </c>
      <c r="D2188" s="355">
        <f t="shared" si="72"/>
        <v>-6.352369683004325E-3</v>
      </c>
      <c r="E2188" s="355">
        <v>-1.0064219304131095E-2</v>
      </c>
      <c r="G2188" s="355">
        <f t="shared" ca="1" si="71"/>
        <v>2.1391081972988373E-2</v>
      </c>
    </row>
    <row r="2189" spans="2:7">
      <c r="B2189" s="375">
        <v>42692</v>
      </c>
      <c r="C2189" s="352">
        <v>802.85</v>
      </c>
      <c r="D2189" s="355">
        <f t="shared" si="72"/>
        <v>-1.0842111747674434E-2</v>
      </c>
      <c r="E2189" s="355">
        <v>-1.0053475935828853E-2</v>
      </c>
      <c r="G2189" s="355">
        <f t="shared" ca="1" si="71"/>
        <v>-3.7190312826489193E-2</v>
      </c>
    </row>
    <row r="2190" spans="2:7">
      <c r="B2190" s="375">
        <v>42691</v>
      </c>
      <c r="C2190" s="352">
        <v>811.65</v>
      </c>
      <c r="D2190" s="355">
        <f t="shared" si="72"/>
        <v>3.5857805255022903E-3</v>
      </c>
      <c r="E2190" s="355">
        <v>-1.0051781906792517E-2</v>
      </c>
      <c r="G2190" s="355">
        <f t="shared" ca="1" si="71"/>
        <v>3.4888372074622261E-4</v>
      </c>
    </row>
    <row r="2191" spans="2:7">
      <c r="B2191" s="375">
        <v>42690</v>
      </c>
      <c r="C2191" s="352">
        <v>808.75</v>
      </c>
      <c r="D2191" s="355">
        <f t="shared" si="72"/>
        <v>4.0970885840212979E-3</v>
      </c>
      <c r="E2191" s="355">
        <v>-1.0048622366288566E-2</v>
      </c>
      <c r="G2191" s="355">
        <f t="shared" ca="1" si="71"/>
        <v>-1.6677452362161499E-3</v>
      </c>
    </row>
    <row r="2192" spans="2:7">
      <c r="B2192" s="375">
        <v>42689</v>
      </c>
      <c r="C2192" s="352">
        <v>805.45</v>
      </c>
      <c r="D2192" s="355">
        <f t="shared" si="72"/>
        <v>4.614904895541061E-3</v>
      </c>
      <c r="E2192" s="355">
        <v>-1.0048258081576058E-2</v>
      </c>
      <c r="G2192" s="355">
        <f t="shared" ca="1" si="71"/>
        <v>-1.6960485269053652E-2</v>
      </c>
    </row>
    <row r="2193" spans="2:7">
      <c r="B2193" s="375">
        <v>42685</v>
      </c>
      <c r="C2193" s="352">
        <v>801.75</v>
      </c>
      <c r="D2193" s="355">
        <f t="shared" si="72"/>
        <v>-2.052409748946302E-2</v>
      </c>
      <c r="E2193" s="355">
        <v>-1.0047621539588698E-2</v>
      </c>
      <c r="G2193" s="355">
        <f t="shared" ca="1" si="71"/>
        <v>-1.9969120408702377E-2</v>
      </c>
    </row>
    <row r="2194" spans="2:7">
      <c r="B2194" s="375">
        <v>42684</v>
      </c>
      <c r="C2194" s="352">
        <v>818.55</v>
      </c>
      <c r="D2194" s="355">
        <f t="shared" si="72"/>
        <v>-1.1771097428467946E-2</v>
      </c>
      <c r="E2194" s="355">
        <v>-1.0037306804050412E-2</v>
      </c>
      <c r="G2194" s="355">
        <f t="shared" ca="1" si="71"/>
        <v>-2.7449371783405511E-2</v>
      </c>
    </row>
    <row r="2195" spans="2:7">
      <c r="B2195" s="375">
        <v>42683</v>
      </c>
      <c r="C2195" s="352">
        <v>828.3</v>
      </c>
      <c r="D2195" s="355">
        <f t="shared" si="72"/>
        <v>-1.9299076485910571E-2</v>
      </c>
      <c r="E2195" s="355">
        <v>-1.0026737967914439E-2</v>
      </c>
      <c r="G2195" s="355">
        <f t="shared" ca="1" si="71"/>
        <v>-2.6289377998390602E-2</v>
      </c>
    </row>
    <row r="2196" spans="2:7">
      <c r="B2196" s="375">
        <v>42682</v>
      </c>
      <c r="C2196" s="352">
        <v>844.6</v>
      </c>
      <c r="D2196" s="355">
        <f t="shared" si="72"/>
        <v>8.2970214289978458E-3</v>
      </c>
      <c r="E2196" s="355">
        <v>-1.0021321961620444E-2</v>
      </c>
      <c r="G2196" s="355">
        <f t="shared" ca="1" si="71"/>
        <v>-4.4913426809050125E-2</v>
      </c>
    </row>
    <row r="2197" spans="2:7">
      <c r="B2197" s="375">
        <v>42681</v>
      </c>
      <c r="C2197" s="352">
        <v>837.65</v>
      </c>
      <c r="D2197" s="355">
        <f t="shared" si="72"/>
        <v>-1.220518867924531E-2</v>
      </c>
      <c r="E2197" s="355">
        <v>-1.001727115716753E-2</v>
      </c>
      <c r="G2197" s="355">
        <f t="shared" ca="1" si="71"/>
        <v>-5.214013162014918E-3</v>
      </c>
    </row>
    <row r="2198" spans="2:7">
      <c r="B2198" s="375">
        <v>42678</v>
      </c>
      <c r="C2198" s="352">
        <v>848</v>
      </c>
      <c r="D2198" s="355">
        <f t="shared" si="72"/>
        <v>1.0245413390517063E-2</v>
      </c>
      <c r="E2198" s="355">
        <v>-1.0009383797309987E-2</v>
      </c>
      <c r="G2198" s="355">
        <f t="shared" ca="1" si="71"/>
        <v>1.8738218843200673E-2</v>
      </c>
    </row>
    <row r="2199" spans="2:7">
      <c r="B2199" s="375">
        <v>42677</v>
      </c>
      <c r="C2199" s="352">
        <v>839.4</v>
      </c>
      <c r="D2199" s="355">
        <f t="shared" si="72"/>
        <v>-2.021162763048443E-3</v>
      </c>
      <c r="E2199" s="355">
        <v>-1.0004904364884708E-2</v>
      </c>
      <c r="G2199" s="355">
        <f t="shared" ca="1" si="71"/>
        <v>-1.5734153879615298E-2</v>
      </c>
    </row>
    <row r="2200" spans="2:7">
      <c r="B2200" s="375">
        <v>42676</v>
      </c>
      <c r="C2200" s="352">
        <v>841.1</v>
      </c>
      <c r="D2200" s="355">
        <f t="shared" si="72"/>
        <v>7.0038910505836847E-3</v>
      </c>
      <c r="E2200" s="355">
        <v>-9.9945061911000665E-3</v>
      </c>
      <c r="G2200" s="355">
        <f t="shared" ca="1" si="71"/>
        <v>9.3217578545661227E-3</v>
      </c>
    </row>
    <row r="2201" spans="2:7">
      <c r="B2201" s="375">
        <v>42675</v>
      </c>
      <c r="C2201" s="352">
        <v>835.25</v>
      </c>
      <c r="D2201" s="355">
        <f t="shared" si="72"/>
        <v>-1.4943215780035865E-3</v>
      </c>
      <c r="E2201" s="355">
        <v>-9.980682549903485E-3</v>
      </c>
      <c r="G2201" s="355">
        <f t="shared" ca="1" si="71"/>
        <v>-5.9130774526373314E-3</v>
      </c>
    </row>
    <row r="2202" spans="2:7">
      <c r="B2202" s="375">
        <v>42671</v>
      </c>
      <c r="C2202" s="352">
        <v>836.5</v>
      </c>
      <c r="D2202" s="355">
        <f t="shared" si="72"/>
        <v>-4.5221944543614835E-3</v>
      </c>
      <c r="E2202" s="355">
        <v>-9.9789915966385367E-3</v>
      </c>
      <c r="G2202" s="355">
        <f t="shared" ca="1" si="71"/>
        <v>-1.0495636594614437E-2</v>
      </c>
    </row>
    <row r="2203" spans="2:7">
      <c r="B2203" s="375">
        <v>42670</v>
      </c>
      <c r="C2203" s="352">
        <v>840.3</v>
      </c>
      <c r="D2203" s="355">
        <f t="shared" si="72"/>
        <v>-3.0254493682150656E-3</v>
      </c>
      <c r="E2203" s="355">
        <v>-9.9650963464755337E-3</v>
      </c>
      <c r="G2203" s="355">
        <f t="shared" ca="1" si="71"/>
        <v>5.5110009431790881E-3</v>
      </c>
    </row>
    <row r="2204" spans="2:7">
      <c r="B2204" s="375">
        <v>42669</v>
      </c>
      <c r="C2204" s="352">
        <v>842.85</v>
      </c>
      <c r="D2204" s="355">
        <f t="shared" si="72"/>
        <v>1.261488556496666E-2</v>
      </c>
      <c r="E2204" s="355">
        <v>-9.9375354911982235E-3</v>
      </c>
      <c r="G2204" s="355">
        <f t="shared" ca="1" si="71"/>
        <v>7.3199054872020277E-3</v>
      </c>
    </row>
    <row r="2205" spans="2:7">
      <c r="B2205" s="375">
        <v>42668</v>
      </c>
      <c r="C2205" s="352">
        <v>832.35</v>
      </c>
      <c r="D2205" s="355">
        <f t="shared" si="72"/>
        <v>-1.8860140272293276E-2</v>
      </c>
      <c r="E2205" s="355">
        <v>-9.9335868763126521E-3</v>
      </c>
      <c r="G2205" s="355">
        <f t="shared" ca="1" si="71"/>
        <v>7.510895975633764E-3</v>
      </c>
    </row>
    <row r="2206" spans="2:7">
      <c r="B2206" s="375">
        <v>42667</v>
      </c>
      <c r="C2206" s="352">
        <v>848.35</v>
      </c>
      <c r="D2206" s="355">
        <f t="shared" si="72"/>
        <v>-3.3482142857143124E-3</v>
      </c>
      <c r="E2206" s="355">
        <v>-9.9318808174301432E-3</v>
      </c>
      <c r="G2206" s="355">
        <f t="shared" ca="1" si="71"/>
        <v>-9.6082865347263922E-3</v>
      </c>
    </row>
    <row r="2207" spans="2:7">
      <c r="B2207" s="375">
        <v>42664</v>
      </c>
      <c r="C2207" s="352">
        <v>851.2</v>
      </c>
      <c r="D2207" s="355">
        <f t="shared" si="72"/>
        <v>1.297155777698452E-2</v>
      </c>
      <c r="E2207" s="355">
        <v>-9.9257258609047865E-3</v>
      </c>
      <c r="G2207" s="355">
        <f t="shared" ca="1" si="71"/>
        <v>3.1763299848750023E-2</v>
      </c>
    </row>
    <row r="2208" spans="2:7">
      <c r="B2208" s="375">
        <v>42663</v>
      </c>
      <c r="C2208" s="352">
        <v>840.3</v>
      </c>
      <c r="D2208" s="355">
        <f t="shared" si="72"/>
        <v>-6.7375886524823235E-3</v>
      </c>
      <c r="E2208" s="355">
        <v>-9.9196976854038464E-3</v>
      </c>
      <c r="G2208" s="355">
        <f t="shared" ca="1" si="71"/>
        <v>-1.231898608946555E-2</v>
      </c>
    </row>
    <row r="2209" spans="2:7">
      <c r="B2209" s="375">
        <v>42662</v>
      </c>
      <c r="C2209" s="352">
        <v>846</v>
      </c>
      <c r="D2209" s="355">
        <f t="shared" si="72"/>
        <v>-1.1220196353436211E-2</v>
      </c>
      <c r="E2209" s="355">
        <v>-9.9080694586312443E-3</v>
      </c>
      <c r="G2209" s="355">
        <f t="shared" ca="1" si="71"/>
        <v>8.8424332615199587E-3</v>
      </c>
    </row>
    <row r="2210" spans="2:7">
      <c r="B2210" s="375">
        <v>42661</v>
      </c>
      <c r="C2210" s="352">
        <v>855.6</v>
      </c>
      <c r="D2210" s="355">
        <f t="shared" si="72"/>
        <v>7.4771857521342628E-3</v>
      </c>
      <c r="E2210" s="355">
        <v>-9.8750256095062917E-3</v>
      </c>
      <c r="G2210" s="355">
        <f t="shared" ca="1" si="71"/>
        <v>-1.620516781647368E-2</v>
      </c>
    </row>
    <row r="2211" spans="2:7">
      <c r="B2211" s="375">
        <v>42660</v>
      </c>
      <c r="C2211" s="352">
        <v>849.25</v>
      </c>
      <c r="D2211" s="355">
        <f t="shared" si="72"/>
        <v>8.3110715345799946E-3</v>
      </c>
      <c r="E2211" s="355">
        <v>-9.8514712347129753E-3</v>
      </c>
      <c r="G2211" s="355">
        <f t="shared" ca="1" si="71"/>
        <v>2.1263418176748768E-2</v>
      </c>
    </row>
    <row r="2212" spans="2:7">
      <c r="B2212" s="375">
        <v>42657</v>
      </c>
      <c r="C2212" s="352">
        <v>842.25</v>
      </c>
      <c r="D2212" s="355">
        <f t="shared" si="72"/>
        <v>-2.2968505307116704E-2</v>
      </c>
      <c r="E2212" s="355">
        <v>-9.8360655737705308E-3</v>
      </c>
      <c r="G2212" s="355">
        <f t="shared" ca="1" si="71"/>
        <v>-3.7049286578112249E-3</v>
      </c>
    </row>
    <row r="2213" spans="2:7">
      <c r="B2213" s="375">
        <v>42656</v>
      </c>
      <c r="C2213" s="352">
        <v>862.05</v>
      </c>
      <c r="D2213" s="355">
        <f t="shared" si="72"/>
        <v>-1.6093134737202561E-2</v>
      </c>
      <c r="E2213" s="355">
        <v>-9.8355496105122352E-3</v>
      </c>
      <c r="G2213" s="355">
        <f t="shared" ca="1" si="71"/>
        <v>-7.1070378616147206E-3</v>
      </c>
    </row>
    <row r="2214" spans="2:7">
      <c r="B2214" s="375">
        <v>42653</v>
      </c>
      <c r="C2214" s="352">
        <v>876.15</v>
      </c>
      <c r="D2214" s="355">
        <f t="shared" si="72"/>
        <v>-1.2539184952978315E-3</v>
      </c>
      <c r="E2214" s="355">
        <v>-9.8323500983235005E-3</v>
      </c>
      <c r="G2214" s="355">
        <f t="shared" ca="1" si="71"/>
        <v>1.107324006998341E-2</v>
      </c>
    </row>
    <row r="2215" spans="2:7">
      <c r="B2215" s="375">
        <v>42650</v>
      </c>
      <c r="C2215" s="352">
        <v>877.25</v>
      </c>
      <c r="D2215" s="355">
        <f t="shared" si="72"/>
        <v>-8.140652382836842E-3</v>
      </c>
      <c r="E2215" s="355">
        <v>-9.8308939510655252E-3</v>
      </c>
      <c r="G2215" s="355">
        <f t="shared" ca="1" si="71"/>
        <v>5.7169114966350394E-3</v>
      </c>
    </row>
    <row r="2216" spans="2:7">
      <c r="B2216" s="375">
        <v>42649</v>
      </c>
      <c r="C2216" s="352">
        <v>884.45</v>
      </c>
      <c r="D2216" s="355">
        <f t="shared" si="72"/>
        <v>1.5500315747172626E-2</v>
      </c>
      <c r="E2216" s="355">
        <v>-9.8244036600200323E-3</v>
      </c>
      <c r="G2216" s="355">
        <f t="shared" ca="1" si="71"/>
        <v>-5.1153935363396269E-2</v>
      </c>
    </row>
    <row r="2217" spans="2:7">
      <c r="B2217" s="375">
        <v>42648</v>
      </c>
      <c r="C2217" s="352">
        <v>870.95</v>
      </c>
      <c r="D2217" s="355">
        <f t="shared" si="72"/>
        <v>1.2261738726173952E-2</v>
      </c>
      <c r="E2217" s="355">
        <v>-9.8081952920663212E-3</v>
      </c>
      <c r="G2217" s="355">
        <f t="shared" ca="1" si="71"/>
        <v>1.2408031799444049E-2</v>
      </c>
    </row>
    <row r="2218" spans="2:7">
      <c r="B2218" s="375">
        <v>42647</v>
      </c>
      <c r="C2218" s="352">
        <v>860.4</v>
      </c>
      <c r="D2218" s="355">
        <f t="shared" si="72"/>
        <v>-9.6115107913669322E-3</v>
      </c>
      <c r="E2218" s="355">
        <v>-9.8061788345613615E-3</v>
      </c>
      <c r="G2218" s="355">
        <f t="shared" ca="1" si="71"/>
        <v>2.5608700545113362E-3</v>
      </c>
    </row>
    <row r="2219" spans="2:7">
      <c r="B2219" s="375">
        <v>42646</v>
      </c>
      <c r="C2219" s="352">
        <v>868.75</v>
      </c>
      <c r="D2219" s="355">
        <f t="shared" si="72"/>
        <v>1.037045572391516E-3</v>
      </c>
      <c r="E2219" s="355">
        <v>-9.8007187193726621E-3</v>
      </c>
      <c r="G2219" s="355">
        <f t="shared" ca="1" si="71"/>
        <v>-1.467527448768903E-2</v>
      </c>
    </row>
    <row r="2220" spans="2:7">
      <c r="B2220" s="375">
        <v>42643</v>
      </c>
      <c r="C2220" s="352">
        <v>867.85</v>
      </c>
      <c r="D2220" s="355">
        <f t="shared" si="72"/>
        <v>-1.1897984743253936E-2</v>
      </c>
      <c r="E2220" s="355">
        <v>-9.7886224996453081E-3</v>
      </c>
      <c r="G2220" s="355">
        <f t="shared" ca="1" si="71"/>
        <v>-6.7326002389473776E-3</v>
      </c>
    </row>
    <row r="2221" spans="2:7">
      <c r="B2221" s="375">
        <v>42642</v>
      </c>
      <c r="C2221" s="352">
        <v>878.3</v>
      </c>
      <c r="D2221" s="355">
        <f t="shared" si="72"/>
        <v>-9.9757650904582339E-3</v>
      </c>
      <c r="E2221" s="355">
        <v>-9.7847358121330719E-3</v>
      </c>
      <c r="G2221" s="355">
        <f t="shared" ca="1" si="71"/>
        <v>-9.3368828283194039E-3</v>
      </c>
    </row>
    <row r="2222" spans="2:7">
      <c r="B2222" s="375">
        <v>42641</v>
      </c>
      <c r="C2222" s="352">
        <v>887.15</v>
      </c>
      <c r="D2222" s="355">
        <f t="shared" si="72"/>
        <v>-1.1311712916527335E-2</v>
      </c>
      <c r="E2222" s="355">
        <v>-9.7701149425286696E-3</v>
      </c>
      <c r="G2222" s="355">
        <f t="shared" ca="1" si="71"/>
        <v>3.7604572952815878E-2</v>
      </c>
    </row>
    <row r="2223" spans="2:7">
      <c r="B2223" s="375">
        <v>42640</v>
      </c>
      <c r="C2223" s="352">
        <v>897.3</v>
      </c>
      <c r="D2223" s="355">
        <f t="shared" si="72"/>
        <v>5.2655164687429217E-3</v>
      </c>
      <c r="E2223" s="355">
        <v>-9.7697813890500196E-3</v>
      </c>
      <c r="G2223" s="355">
        <f t="shared" ca="1" si="71"/>
        <v>-3.4184124378607975E-3</v>
      </c>
    </row>
    <row r="2224" spans="2:7">
      <c r="B2224" s="375">
        <v>42639</v>
      </c>
      <c r="C2224" s="352">
        <v>892.6</v>
      </c>
      <c r="D2224" s="355">
        <f t="shared" si="72"/>
        <v>-1.9713360057108269E-2</v>
      </c>
      <c r="E2224" s="355">
        <v>-9.7652903888983556E-3</v>
      </c>
      <c r="G2224" s="355">
        <f t="shared" ca="1" si="71"/>
        <v>1.0303671942800977E-2</v>
      </c>
    </row>
    <row r="2225" spans="2:7">
      <c r="B2225" s="375">
        <v>42636</v>
      </c>
      <c r="C2225" s="352">
        <v>910.55</v>
      </c>
      <c r="D2225" s="355">
        <f t="shared" si="72"/>
        <v>4.3948799648407106E-4</v>
      </c>
      <c r="E2225" s="355">
        <v>-9.7560975609756097E-3</v>
      </c>
      <c r="G2225" s="355">
        <f t="shared" ca="1" si="71"/>
        <v>-2.6705507614293553E-2</v>
      </c>
    </row>
    <row r="2226" spans="2:7">
      <c r="B2226" s="375">
        <v>42635</v>
      </c>
      <c r="C2226" s="352">
        <v>910.15</v>
      </c>
      <c r="D2226" s="355">
        <f t="shared" si="72"/>
        <v>-3.1761677892776707E-3</v>
      </c>
      <c r="E2226" s="355">
        <v>-9.7544377020359809E-3</v>
      </c>
      <c r="G2226" s="355">
        <f t="shared" ca="1" si="71"/>
        <v>2.2737913002785718E-2</v>
      </c>
    </row>
    <row r="2227" spans="2:7">
      <c r="B2227" s="375">
        <v>42634</v>
      </c>
      <c r="C2227" s="352">
        <v>913.05</v>
      </c>
      <c r="D2227" s="355">
        <f t="shared" si="72"/>
        <v>1.1241554989478323E-2</v>
      </c>
      <c r="E2227" s="355">
        <v>-9.7436882019776242E-3</v>
      </c>
      <c r="G2227" s="355">
        <f t="shared" ca="1" si="71"/>
        <v>-1.2895355626672187E-2</v>
      </c>
    </row>
    <row r="2228" spans="2:7">
      <c r="B2228" s="375">
        <v>42633</v>
      </c>
      <c r="C2228" s="352">
        <v>902.9</v>
      </c>
      <c r="D2228" s="355">
        <f t="shared" si="72"/>
        <v>-9.9237896814519076E-3</v>
      </c>
      <c r="E2228" s="355">
        <v>-9.7332203683813522E-3</v>
      </c>
      <c r="G2228" s="355">
        <f t="shared" ca="1" si="71"/>
        <v>-1.1347070893592709E-2</v>
      </c>
    </row>
    <row r="2229" spans="2:7">
      <c r="B2229" s="375">
        <v>42632</v>
      </c>
      <c r="C2229" s="352">
        <v>911.95</v>
      </c>
      <c r="D2229" s="355">
        <f t="shared" si="72"/>
        <v>2.7421300866513104E-4</v>
      </c>
      <c r="E2229" s="355">
        <v>-9.7057621577440606E-3</v>
      </c>
      <c r="G2229" s="355">
        <f t="shared" ca="1" si="71"/>
        <v>2.7234422565275623E-2</v>
      </c>
    </row>
    <row r="2230" spans="2:7">
      <c r="B2230" s="375">
        <v>42629</v>
      </c>
      <c r="C2230" s="352">
        <v>911.7</v>
      </c>
      <c r="D2230" s="355">
        <f t="shared" si="72"/>
        <v>-2.5164113785557489E-3</v>
      </c>
      <c r="E2230" s="355">
        <v>-9.6985583224114668E-3</v>
      </c>
      <c r="G2230" s="355">
        <f t="shared" ca="1" si="71"/>
        <v>-1.1954561833574313E-2</v>
      </c>
    </row>
    <row r="2231" spans="2:7">
      <c r="B2231" s="375">
        <v>42628</v>
      </c>
      <c r="C2231" s="352">
        <v>914</v>
      </c>
      <c r="D2231" s="355">
        <f t="shared" si="72"/>
        <v>6.1093070614782917E-3</v>
      </c>
      <c r="E2231" s="355">
        <v>-9.6765411933575646E-3</v>
      </c>
      <c r="G2231" s="355">
        <f t="shared" ca="1" si="71"/>
        <v>-3.243951091306127E-2</v>
      </c>
    </row>
    <row r="2232" spans="2:7">
      <c r="B2232" s="375">
        <v>42627</v>
      </c>
      <c r="C2232" s="352">
        <v>908.45</v>
      </c>
      <c r="D2232" s="355">
        <f t="shared" si="72"/>
        <v>-1.0887908977080951E-2</v>
      </c>
      <c r="E2232" s="355">
        <v>-9.6729617687701264E-3</v>
      </c>
      <c r="G2232" s="355">
        <f t="shared" ca="1" si="71"/>
        <v>1.0600275634669989E-2</v>
      </c>
    </row>
    <row r="2233" spans="2:7">
      <c r="B2233" s="375">
        <v>42625</v>
      </c>
      <c r="C2233" s="352">
        <v>918.45</v>
      </c>
      <c r="D2233" s="355">
        <f t="shared" si="72"/>
        <v>-1.2366256250336039E-2</v>
      </c>
      <c r="E2233" s="355">
        <v>-9.6601171254993515E-3</v>
      </c>
      <c r="G2233" s="355">
        <f t="shared" ca="1" si="71"/>
        <v>-3.7723006892675541E-2</v>
      </c>
    </row>
    <row r="2234" spans="2:7">
      <c r="B2234" s="375">
        <v>42622</v>
      </c>
      <c r="C2234" s="352">
        <v>929.95</v>
      </c>
      <c r="D2234" s="355">
        <f t="shared" si="72"/>
        <v>-2.2699805580368777E-2</v>
      </c>
      <c r="E2234" s="355">
        <v>-9.6575713611494699E-3</v>
      </c>
      <c r="G2234" s="355">
        <f t="shared" ca="1" si="71"/>
        <v>-3.8831850838480626E-2</v>
      </c>
    </row>
    <row r="2235" spans="2:7">
      <c r="B2235" s="375">
        <v>42621</v>
      </c>
      <c r="C2235" s="352">
        <v>951.55</v>
      </c>
      <c r="D2235" s="355">
        <f t="shared" si="72"/>
        <v>1.9882100750267903E-2</v>
      </c>
      <c r="E2235" s="355">
        <v>-9.6479458181585268E-3</v>
      </c>
      <c r="G2235" s="355">
        <f t="shared" ca="1" si="71"/>
        <v>2.6637561737864406E-2</v>
      </c>
    </row>
    <row r="2236" spans="2:7">
      <c r="B2236" s="375">
        <v>42620</v>
      </c>
      <c r="C2236" s="352">
        <v>933</v>
      </c>
      <c r="D2236" s="355">
        <f t="shared" si="72"/>
        <v>-5.1714026763341929E-3</v>
      </c>
      <c r="E2236" s="355">
        <v>-9.6309554248699865E-3</v>
      </c>
      <c r="G2236" s="355">
        <f t="shared" ca="1" si="71"/>
        <v>-1.2256475095834673E-2</v>
      </c>
    </row>
    <row r="2237" spans="2:7">
      <c r="B2237" s="375">
        <v>42619</v>
      </c>
      <c r="C2237" s="352">
        <v>937.85</v>
      </c>
      <c r="D2237" s="355">
        <f t="shared" si="72"/>
        <v>1.857181645397776E-2</v>
      </c>
      <c r="E2237" s="355">
        <v>-9.6177558569667219E-3</v>
      </c>
      <c r="G2237" s="355">
        <f t="shared" ca="1" si="71"/>
        <v>-2.7658179371276126E-2</v>
      </c>
    </row>
    <row r="2238" spans="2:7">
      <c r="B2238" s="375">
        <v>42615</v>
      </c>
      <c r="C2238" s="352">
        <v>920.75</v>
      </c>
      <c r="D2238" s="355">
        <f t="shared" si="72"/>
        <v>-5.454741844890856E-3</v>
      </c>
      <c r="E2238" s="355">
        <v>-9.5957407292763652E-3</v>
      </c>
      <c r="G2238" s="355">
        <f t="shared" ca="1" si="71"/>
        <v>2.8045026595777397E-2</v>
      </c>
    </row>
    <row r="2239" spans="2:7">
      <c r="B2239" s="375">
        <v>42614</v>
      </c>
      <c r="C2239" s="352">
        <v>925.8</v>
      </c>
      <c r="D2239" s="355">
        <f t="shared" si="72"/>
        <v>9.5414644784908142E-3</v>
      </c>
      <c r="E2239" s="355">
        <v>-9.5849308218036808E-3</v>
      </c>
      <c r="G2239" s="355">
        <f t="shared" ca="1" si="71"/>
        <v>-3.0534351325695056E-2</v>
      </c>
    </row>
    <row r="2240" spans="2:7">
      <c r="B2240" s="375">
        <v>42613</v>
      </c>
      <c r="C2240" s="352">
        <v>917.05</v>
      </c>
      <c r="D2240" s="355">
        <f t="shared" si="72"/>
        <v>-8.3801903114186851E-3</v>
      </c>
      <c r="E2240" s="355">
        <v>-9.5835816883466513E-3</v>
      </c>
      <c r="G2240" s="355">
        <f t="shared" ca="1" si="71"/>
        <v>3.6929067383143374E-2</v>
      </c>
    </row>
    <row r="2241" spans="2:7">
      <c r="B2241" s="375">
        <v>42612</v>
      </c>
      <c r="C2241" s="352">
        <v>924.8</v>
      </c>
      <c r="D2241" s="355">
        <f t="shared" si="72"/>
        <v>2.1652673442333084E-2</v>
      </c>
      <c r="E2241" s="355">
        <v>-9.5773973422722033E-3</v>
      </c>
      <c r="G2241" s="355">
        <f t="shared" ca="1" si="71"/>
        <v>-5.9553585959939122E-3</v>
      </c>
    </row>
    <row r="2242" spans="2:7">
      <c r="B2242" s="375">
        <v>42611</v>
      </c>
      <c r="C2242" s="352">
        <v>905.2</v>
      </c>
      <c r="D2242" s="355">
        <f t="shared" si="72"/>
        <v>7.7390823659485408E-4</v>
      </c>
      <c r="E2242" s="355">
        <v>-9.569929666781947E-3</v>
      </c>
      <c r="G2242" s="355">
        <f t="shared" ca="1" si="71"/>
        <v>7.9828000273384804E-3</v>
      </c>
    </row>
    <row r="2243" spans="2:7">
      <c r="B2243" s="375">
        <v>42608</v>
      </c>
      <c r="C2243" s="352">
        <v>904.5</v>
      </c>
      <c r="D2243" s="355">
        <f t="shared" si="72"/>
        <v>-6.9169960474307806E-3</v>
      </c>
      <c r="E2243" s="355">
        <v>-9.552371431744873E-3</v>
      </c>
      <c r="G2243" s="355">
        <f t="shared" ca="1" si="71"/>
        <v>-1.184774037301721E-2</v>
      </c>
    </row>
    <row r="2244" spans="2:7">
      <c r="B2244" s="375">
        <v>42607</v>
      </c>
      <c r="C2244" s="352">
        <v>910.8</v>
      </c>
      <c r="D2244" s="355">
        <f t="shared" si="72"/>
        <v>-9.353926473787277E-3</v>
      </c>
      <c r="E2244" s="355">
        <v>-9.5432407529287121E-3</v>
      </c>
      <c r="G2244" s="355">
        <f t="shared" ca="1" si="71"/>
        <v>-1.6156263583678318E-2</v>
      </c>
    </row>
    <row r="2245" spans="2:7">
      <c r="B2245" s="375">
        <v>42606</v>
      </c>
      <c r="C2245" s="352">
        <v>919.4</v>
      </c>
      <c r="D2245" s="355">
        <f t="shared" si="72"/>
        <v>-2.4953889551915681E-3</v>
      </c>
      <c r="E2245" s="355">
        <v>-9.5397090388742809E-3</v>
      </c>
      <c r="G2245" s="355">
        <f t="shared" ca="1" si="71"/>
        <v>-1.2457228250019919E-2</v>
      </c>
    </row>
    <row r="2246" spans="2:7">
      <c r="B2246" s="375">
        <v>42605</v>
      </c>
      <c r="C2246" s="352">
        <v>921.7</v>
      </c>
      <c r="D2246" s="355">
        <f t="shared" si="72"/>
        <v>-8.9780119348421162E-3</v>
      </c>
      <c r="E2246" s="355">
        <v>-9.5324557421698711E-3</v>
      </c>
      <c r="G2246" s="355">
        <f t="shared" ca="1" si="71"/>
        <v>3.7870335228403502E-2</v>
      </c>
    </row>
    <row r="2247" spans="2:7">
      <c r="B2247" s="375">
        <v>42604</v>
      </c>
      <c r="C2247" s="352">
        <v>930.05</v>
      </c>
      <c r="D2247" s="355">
        <f t="shared" si="72"/>
        <v>2.1303464558282522E-2</v>
      </c>
      <c r="E2247" s="355">
        <v>-9.521043119029177E-3</v>
      </c>
      <c r="G2247" s="355">
        <f t="shared" ref="G2247:G2310" ca="1" si="73">_xlfn.NORM.INV(RAND(),$M$13,$M$14)</f>
        <v>3.8010455404771278E-2</v>
      </c>
    </row>
    <row r="2248" spans="2:7">
      <c r="B2248" s="375">
        <v>42601</v>
      </c>
      <c r="C2248" s="352">
        <v>910.65</v>
      </c>
      <c r="D2248" s="355">
        <f t="shared" ref="D2248:D2311" si="74">(C2248-C2249)/C2249</f>
        <v>4.1349652662917629E-3</v>
      </c>
      <c r="E2248" s="355">
        <v>-9.5165987186953509E-3</v>
      </c>
      <c r="G2248" s="355">
        <f t="shared" ca="1" si="73"/>
        <v>1.1108684499316266E-2</v>
      </c>
    </row>
    <row r="2249" spans="2:7">
      <c r="B2249" s="375">
        <v>42600</v>
      </c>
      <c r="C2249" s="352">
        <v>906.9</v>
      </c>
      <c r="D2249" s="355">
        <f t="shared" si="74"/>
        <v>-6.8988173455979719E-3</v>
      </c>
      <c r="E2249" s="355">
        <v>-9.5057034220531987E-3</v>
      </c>
      <c r="G2249" s="355">
        <f t="shared" ca="1" si="73"/>
        <v>-1.2810200884287977E-2</v>
      </c>
    </row>
    <row r="2250" spans="2:7">
      <c r="B2250" s="375">
        <v>42599</v>
      </c>
      <c r="C2250" s="352">
        <v>913.2</v>
      </c>
      <c r="D2250" s="355">
        <f t="shared" si="74"/>
        <v>-1.4035845389764628E-2</v>
      </c>
      <c r="E2250" s="355">
        <v>-9.4992536300719625E-3</v>
      </c>
      <c r="G2250" s="355">
        <f t="shared" ca="1" si="73"/>
        <v>4.3763254948572389E-2</v>
      </c>
    </row>
    <row r="2251" spans="2:7">
      <c r="B2251" s="375">
        <v>42598</v>
      </c>
      <c r="C2251" s="352">
        <v>926.2</v>
      </c>
      <c r="D2251" s="355">
        <f t="shared" si="74"/>
        <v>-9.4117647058823035E-3</v>
      </c>
      <c r="E2251" s="355">
        <v>-9.4728800611154247E-3</v>
      </c>
      <c r="G2251" s="355">
        <f t="shared" ca="1" si="73"/>
        <v>-2.4448222183556557E-2</v>
      </c>
    </row>
    <row r="2252" spans="2:7">
      <c r="B2252" s="375">
        <v>42594</v>
      </c>
      <c r="C2252" s="352">
        <v>935</v>
      </c>
      <c r="D2252" s="355">
        <f t="shared" si="74"/>
        <v>-6.9470421632018093E-4</v>
      </c>
      <c r="E2252" s="355">
        <v>-9.4437168263597198E-3</v>
      </c>
      <c r="G2252" s="355">
        <f t="shared" ca="1" si="73"/>
        <v>-8.4178831366113881E-3</v>
      </c>
    </row>
    <row r="2253" spans="2:7">
      <c r="B2253" s="375">
        <v>42593</v>
      </c>
      <c r="C2253" s="352">
        <v>935.65</v>
      </c>
      <c r="D2253" s="355">
        <f t="shared" si="74"/>
        <v>1.1568192875290482E-2</v>
      </c>
      <c r="E2253" s="355">
        <v>-9.4421758008435917E-3</v>
      </c>
      <c r="G2253" s="355">
        <f t="shared" ca="1" si="73"/>
        <v>-6.0148721400953981E-3</v>
      </c>
    </row>
    <row r="2254" spans="2:7">
      <c r="B2254" s="375">
        <v>42592</v>
      </c>
      <c r="C2254" s="352">
        <v>924.95</v>
      </c>
      <c r="D2254" s="355">
        <f t="shared" si="74"/>
        <v>-9.9545089644099052E-3</v>
      </c>
      <c r="E2254" s="355">
        <v>-9.438851632560169E-3</v>
      </c>
      <c r="G2254" s="355">
        <f t="shared" ca="1" si="73"/>
        <v>-2.4417443602117356E-2</v>
      </c>
    </row>
    <row r="2255" spans="2:7">
      <c r="B2255" s="375">
        <v>42591</v>
      </c>
      <c r="C2255" s="352">
        <v>934.25</v>
      </c>
      <c r="D2255" s="355">
        <f t="shared" si="74"/>
        <v>5.1102743410435716E-3</v>
      </c>
      <c r="E2255" s="355">
        <v>-9.4371116018694481E-3</v>
      </c>
      <c r="G2255" s="355">
        <f t="shared" ca="1" si="73"/>
        <v>1.2377869627202595E-2</v>
      </c>
    </row>
    <row r="2256" spans="2:7">
      <c r="B2256" s="375">
        <v>42590</v>
      </c>
      <c r="C2256" s="352">
        <v>929.5</v>
      </c>
      <c r="D2256" s="355">
        <f t="shared" si="74"/>
        <v>4.3219881145326851E-3</v>
      </c>
      <c r="E2256" s="355">
        <v>-9.4183398882219226E-3</v>
      </c>
      <c r="G2256" s="355">
        <f t="shared" ca="1" si="73"/>
        <v>-1.7212986662801074E-2</v>
      </c>
    </row>
    <row r="2257" spans="2:7">
      <c r="B2257" s="375">
        <v>42587</v>
      </c>
      <c r="C2257" s="352">
        <v>925.5</v>
      </c>
      <c r="D2257" s="355">
        <f t="shared" si="74"/>
        <v>8.1150264146833458E-3</v>
      </c>
      <c r="E2257" s="355">
        <v>-9.4152690539402728E-3</v>
      </c>
      <c r="G2257" s="355">
        <f t="shared" ca="1" si="73"/>
        <v>-8.0640677038379058E-3</v>
      </c>
    </row>
    <row r="2258" spans="2:7">
      <c r="B2258" s="375">
        <v>42586</v>
      </c>
      <c r="C2258" s="352">
        <v>918.05</v>
      </c>
      <c r="D2258" s="355">
        <f t="shared" si="74"/>
        <v>4.6509082950317356E-3</v>
      </c>
      <c r="E2258" s="355">
        <v>-9.3921141516672899E-3</v>
      </c>
      <c r="G2258" s="355">
        <f t="shared" ca="1" si="73"/>
        <v>2.6823189783779771E-2</v>
      </c>
    </row>
    <row r="2259" spans="2:7">
      <c r="B2259" s="375">
        <v>42585</v>
      </c>
      <c r="C2259" s="352">
        <v>913.8</v>
      </c>
      <c r="D2259" s="355">
        <f t="shared" si="74"/>
        <v>-1.4664653871037334E-2</v>
      </c>
      <c r="E2259" s="355">
        <v>-9.3817074015093756E-3</v>
      </c>
      <c r="G2259" s="355">
        <f t="shared" ca="1" si="73"/>
        <v>1.2778130812232533E-2</v>
      </c>
    </row>
    <row r="2260" spans="2:7">
      <c r="B2260" s="375">
        <v>42584</v>
      </c>
      <c r="C2260" s="352">
        <v>927.4</v>
      </c>
      <c r="D2260" s="355">
        <f t="shared" si="74"/>
        <v>2.5945945945945702E-3</v>
      </c>
      <c r="E2260" s="355">
        <v>-9.3727271479738406E-3</v>
      </c>
      <c r="G2260" s="355">
        <f t="shared" ca="1" si="73"/>
        <v>2.5092747052871071E-2</v>
      </c>
    </row>
    <row r="2261" spans="2:7">
      <c r="B2261" s="375">
        <v>42583</v>
      </c>
      <c r="C2261" s="352">
        <v>925</v>
      </c>
      <c r="D2261" s="355">
        <f t="shared" si="74"/>
        <v>2.6556826188282971E-3</v>
      </c>
      <c r="E2261" s="355">
        <v>-9.3642188270084067E-3</v>
      </c>
      <c r="G2261" s="355">
        <f t="shared" ca="1" si="73"/>
        <v>-4.1647505267175228E-2</v>
      </c>
    </row>
    <row r="2262" spans="2:7">
      <c r="B2262" s="375">
        <v>42580</v>
      </c>
      <c r="C2262" s="352">
        <v>922.55</v>
      </c>
      <c r="D2262" s="355">
        <f t="shared" si="74"/>
        <v>1.4460083571585637E-2</v>
      </c>
      <c r="E2262" s="355">
        <v>-9.3584177520501573E-3</v>
      </c>
      <c r="G2262" s="355">
        <f t="shared" ca="1" si="73"/>
        <v>-3.7066296953248472E-2</v>
      </c>
    </row>
    <row r="2263" spans="2:7">
      <c r="B2263" s="375">
        <v>42579</v>
      </c>
      <c r="C2263" s="352">
        <v>909.4</v>
      </c>
      <c r="D2263" s="355">
        <f t="shared" si="74"/>
        <v>6.1403994025556836E-3</v>
      </c>
      <c r="E2263" s="355">
        <v>-9.3449032135023875E-3</v>
      </c>
      <c r="G2263" s="355">
        <f t="shared" ca="1" si="73"/>
        <v>2.460020170279212E-3</v>
      </c>
    </row>
    <row r="2264" spans="2:7">
      <c r="B2264" s="375">
        <v>42578</v>
      </c>
      <c r="C2264" s="352">
        <v>903.85</v>
      </c>
      <c r="D2264" s="355">
        <f t="shared" si="74"/>
        <v>1.2739559100476095E-3</v>
      </c>
      <c r="E2264" s="355">
        <v>-9.3327111525898267E-3</v>
      </c>
      <c r="G2264" s="355">
        <f t="shared" ca="1" si="73"/>
        <v>-1.719070731518851E-2</v>
      </c>
    </row>
    <row r="2265" spans="2:7">
      <c r="B2265" s="375">
        <v>42577</v>
      </c>
      <c r="C2265" s="352">
        <v>902.7</v>
      </c>
      <c r="D2265" s="355">
        <f t="shared" si="74"/>
        <v>-4.6860356138706651E-3</v>
      </c>
      <c r="E2265" s="355">
        <v>-9.319239251419047E-3</v>
      </c>
      <c r="G2265" s="355">
        <f t="shared" ca="1" si="73"/>
        <v>-2.5307392345521269E-2</v>
      </c>
    </row>
    <row r="2266" spans="2:7">
      <c r="B2266" s="375">
        <v>42576</v>
      </c>
      <c r="C2266" s="352">
        <v>906.95</v>
      </c>
      <c r="D2266" s="355">
        <f t="shared" si="74"/>
        <v>4.1519043401240033E-3</v>
      </c>
      <c r="E2266" s="355">
        <v>-9.311740890688305E-3</v>
      </c>
      <c r="G2266" s="355">
        <f t="shared" ca="1" si="73"/>
        <v>7.3286821067033558E-4</v>
      </c>
    </row>
    <row r="2267" spans="2:7">
      <c r="B2267" s="375">
        <v>42573</v>
      </c>
      <c r="C2267" s="352">
        <v>903.2</v>
      </c>
      <c r="D2267" s="355">
        <f t="shared" si="74"/>
        <v>-7.5270589528046916E-3</v>
      </c>
      <c r="E2267" s="355">
        <v>-9.2850510677808407E-3</v>
      </c>
      <c r="G2267" s="355">
        <f t="shared" ca="1" si="73"/>
        <v>-1.3736718901466573E-2</v>
      </c>
    </row>
    <row r="2268" spans="2:7">
      <c r="B2268" s="375">
        <v>42572</v>
      </c>
      <c r="C2268" s="352">
        <v>910.05</v>
      </c>
      <c r="D2268" s="355">
        <f t="shared" si="74"/>
        <v>3.4733708236850559E-3</v>
      </c>
      <c r="E2268" s="355">
        <v>-9.2742870391839937E-3</v>
      </c>
      <c r="G2268" s="355">
        <f t="shared" ca="1" si="73"/>
        <v>4.4817263728458663E-3</v>
      </c>
    </row>
    <row r="2269" spans="2:7">
      <c r="B2269" s="375">
        <v>42571</v>
      </c>
      <c r="C2269" s="352">
        <v>906.9</v>
      </c>
      <c r="D2269" s="355">
        <f t="shared" si="74"/>
        <v>1.3126291682958164E-2</v>
      </c>
      <c r="E2269" s="355">
        <v>-9.2602658496812804E-3</v>
      </c>
      <c r="G2269" s="355">
        <f t="shared" ca="1" si="73"/>
        <v>-6.1329073891588171E-3</v>
      </c>
    </row>
    <row r="2270" spans="2:7">
      <c r="B2270" s="375">
        <v>42570</v>
      </c>
      <c r="C2270" s="352">
        <v>895.15</v>
      </c>
      <c r="D2270" s="355">
        <f t="shared" si="74"/>
        <v>-2.9068821519605256E-2</v>
      </c>
      <c r="E2270" s="355">
        <v>-9.2472904444666076E-3</v>
      </c>
      <c r="G2270" s="355">
        <f t="shared" ca="1" si="73"/>
        <v>-1.4338628080426734E-2</v>
      </c>
    </row>
    <row r="2271" spans="2:7">
      <c r="B2271" s="375">
        <v>42569</v>
      </c>
      <c r="C2271" s="352">
        <v>921.95</v>
      </c>
      <c r="D2271" s="355">
        <f t="shared" si="74"/>
        <v>-2.0764737121614397E-2</v>
      </c>
      <c r="E2271" s="355">
        <v>-9.245195800039659E-3</v>
      </c>
      <c r="G2271" s="355">
        <f t="shared" ca="1" si="73"/>
        <v>-8.3829727463040696E-3</v>
      </c>
    </row>
    <row r="2272" spans="2:7">
      <c r="B2272" s="375">
        <v>42566</v>
      </c>
      <c r="C2272" s="352">
        <v>941.5</v>
      </c>
      <c r="D2272" s="355">
        <f t="shared" si="74"/>
        <v>9.1644782678599653E-3</v>
      </c>
      <c r="E2272" s="355">
        <v>-9.2424242424242343E-3</v>
      </c>
      <c r="G2272" s="355">
        <f t="shared" ca="1" si="73"/>
        <v>-2.8452822684755352E-2</v>
      </c>
    </row>
    <row r="2273" spans="2:7">
      <c r="B2273" s="375">
        <v>42565</v>
      </c>
      <c r="C2273" s="352">
        <v>932.95</v>
      </c>
      <c r="D2273" s="355">
        <f t="shared" si="74"/>
        <v>5.9302388268909368E-3</v>
      </c>
      <c r="E2273" s="355">
        <v>-9.2400946185688948E-3</v>
      </c>
      <c r="G2273" s="355">
        <f t="shared" ca="1" si="73"/>
        <v>1.2343686937066448E-2</v>
      </c>
    </row>
    <row r="2274" spans="2:7">
      <c r="B2274" s="375">
        <v>42564</v>
      </c>
      <c r="C2274" s="352">
        <v>927.45</v>
      </c>
      <c r="D2274" s="355">
        <f t="shared" si="74"/>
        <v>2.3235707338161581E-3</v>
      </c>
      <c r="E2274" s="355">
        <v>-9.2314793445649659E-3</v>
      </c>
      <c r="G2274" s="355">
        <f t="shared" ca="1" si="73"/>
        <v>-1.9069056703912575E-2</v>
      </c>
    </row>
    <row r="2275" spans="2:7">
      <c r="B2275" s="375">
        <v>42563</v>
      </c>
      <c r="C2275" s="352">
        <v>925.3</v>
      </c>
      <c r="D2275" s="355">
        <f t="shared" si="74"/>
        <v>-4.4114482461803557E-3</v>
      </c>
      <c r="E2275" s="355">
        <v>-9.2298817421401867E-3</v>
      </c>
      <c r="G2275" s="355">
        <f t="shared" ca="1" si="73"/>
        <v>5.2636881951310466E-3</v>
      </c>
    </row>
    <row r="2276" spans="2:7">
      <c r="B2276" s="375">
        <v>42562</v>
      </c>
      <c r="C2276" s="352">
        <v>929.4</v>
      </c>
      <c r="D2276" s="355">
        <f t="shared" si="74"/>
        <v>9.4493320299771175E-3</v>
      </c>
      <c r="E2276" s="355">
        <v>-9.2281144886399106E-3</v>
      </c>
      <c r="G2276" s="355">
        <f t="shared" ca="1" si="73"/>
        <v>-4.2436670698124672E-2</v>
      </c>
    </row>
    <row r="2277" spans="2:7">
      <c r="B2277" s="375">
        <v>42559</v>
      </c>
      <c r="C2277" s="352">
        <v>920.7</v>
      </c>
      <c r="D2277" s="355">
        <f t="shared" si="74"/>
        <v>2.6135249918328336E-3</v>
      </c>
      <c r="E2277" s="355">
        <v>-9.2261027088510073E-3</v>
      </c>
      <c r="G2277" s="355">
        <f t="shared" ca="1" si="73"/>
        <v>-1.518480732986922E-2</v>
      </c>
    </row>
    <row r="2278" spans="2:7">
      <c r="B2278" s="375">
        <v>42558</v>
      </c>
      <c r="C2278" s="352">
        <v>918.3</v>
      </c>
      <c r="D2278" s="355">
        <f t="shared" si="74"/>
        <v>3.1565940238148626E-2</v>
      </c>
      <c r="E2278" s="355">
        <v>-9.2067988668554038E-3</v>
      </c>
      <c r="G2278" s="355">
        <f t="shared" ca="1" si="73"/>
        <v>-1.1600113662265051E-2</v>
      </c>
    </row>
    <row r="2279" spans="2:7">
      <c r="B2279" s="375">
        <v>42556</v>
      </c>
      <c r="C2279" s="352">
        <v>890.2</v>
      </c>
      <c r="D2279" s="355">
        <f t="shared" si="74"/>
        <v>-3.1913106768936893E-3</v>
      </c>
      <c r="E2279" s="355">
        <v>-9.2006033182503687E-3</v>
      </c>
      <c r="G2279" s="355">
        <f t="shared" ca="1" si="73"/>
        <v>-2.6618151588223862E-2</v>
      </c>
    </row>
    <row r="2280" spans="2:7">
      <c r="B2280" s="375">
        <v>42555</v>
      </c>
      <c r="C2280" s="352">
        <v>893.05</v>
      </c>
      <c r="D2280" s="355">
        <f t="shared" si="74"/>
        <v>-5.0690730837790422E-3</v>
      </c>
      <c r="E2280" s="355">
        <v>-9.1980710841221749E-3</v>
      </c>
      <c r="G2280" s="355">
        <f t="shared" ca="1" si="73"/>
        <v>-9.4120361030749031E-3</v>
      </c>
    </row>
    <row r="2281" spans="2:7">
      <c r="B2281" s="375">
        <v>42552</v>
      </c>
      <c r="C2281" s="352">
        <v>897.6</v>
      </c>
      <c r="D2281" s="355">
        <f t="shared" si="74"/>
        <v>-1.0572589171442121E-3</v>
      </c>
      <c r="E2281" s="355">
        <v>-9.1974023552808502E-3</v>
      </c>
      <c r="G2281" s="355">
        <f t="shared" ca="1" si="73"/>
        <v>2.5759514070351961E-2</v>
      </c>
    </row>
    <row r="2282" spans="2:7">
      <c r="B2282" s="375">
        <v>42551</v>
      </c>
      <c r="C2282" s="352">
        <v>898.55</v>
      </c>
      <c r="D2282" s="355">
        <f t="shared" si="74"/>
        <v>1.6689296220864451E-2</v>
      </c>
      <c r="E2282" s="355">
        <v>-9.1899625797931123E-3</v>
      </c>
      <c r="G2282" s="355">
        <f t="shared" ca="1" si="73"/>
        <v>-2.2438123522379751E-2</v>
      </c>
    </row>
    <row r="2283" spans="2:7">
      <c r="B2283" s="375">
        <v>42550</v>
      </c>
      <c r="C2283" s="352">
        <v>883.8</v>
      </c>
      <c r="D2283" s="355">
        <f t="shared" si="74"/>
        <v>-4.4494508589130333E-3</v>
      </c>
      <c r="E2283" s="355">
        <v>-9.1858037578287626E-3</v>
      </c>
      <c r="G2283" s="355">
        <f t="shared" ca="1" si="73"/>
        <v>-1.0601595265353776E-5</v>
      </c>
    </row>
    <row r="2284" spans="2:7">
      <c r="B2284" s="375">
        <v>42549</v>
      </c>
      <c r="C2284" s="352">
        <v>887.75</v>
      </c>
      <c r="D2284" s="355">
        <f t="shared" si="74"/>
        <v>3.3649647784828519E-2</v>
      </c>
      <c r="E2284" s="355">
        <v>-9.184506834826198E-3</v>
      </c>
      <c r="G2284" s="355">
        <f t="shared" ca="1" si="73"/>
        <v>-2.2102192391332647E-2</v>
      </c>
    </row>
    <row r="2285" spans="2:7">
      <c r="B2285" s="375">
        <v>42548</v>
      </c>
      <c r="C2285" s="352">
        <v>858.85</v>
      </c>
      <c r="D2285" s="355">
        <f t="shared" si="74"/>
        <v>-2.9100221161680828E-4</v>
      </c>
      <c r="E2285" s="355">
        <v>-9.1827117274808807E-3</v>
      </c>
      <c r="G2285" s="355">
        <f t="shared" ca="1" si="73"/>
        <v>-1.5263081559228397E-2</v>
      </c>
    </row>
    <row r="2286" spans="2:7">
      <c r="B2286" s="375">
        <v>42545</v>
      </c>
      <c r="C2286" s="352">
        <v>859.1</v>
      </c>
      <c r="D2286" s="355">
        <f t="shared" si="74"/>
        <v>-1.17904181284868E-2</v>
      </c>
      <c r="E2286" s="355">
        <v>-9.1785222579164431E-3</v>
      </c>
      <c r="G2286" s="355">
        <f t="shared" ca="1" si="73"/>
        <v>-1.1169165117710787E-2</v>
      </c>
    </row>
    <row r="2287" spans="2:7">
      <c r="B2287" s="375">
        <v>42544</v>
      </c>
      <c r="C2287" s="352">
        <v>869.35</v>
      </c>
      <c r="D2287" s="355">
        <f t="shared" si="74"/>
        <v>1.1754437009019521E-2</v>
      </c>
      <c r="E2287" s="355">
        <v>-9.1779334846540279E-3</v>
      </c>
      <c r="G2287" s="355">
        <f t="shared" ca="1" si="73"/>
        <v>-2.1715474489493514E-2</v>
      </c>
    </row>
    <row r="2288" spans="2:7">
      <c r="B2288" s="375">
        <v>42543</v>
      </c>
      <c r="C2288" s="352">
        <v>859.25</v>
      </c>
      <c r="D2288" s="355">
        <f t="shared" si="74"/>
        <v>-1.2640045963803505E-2</v>
      </c>
      <c r="E2288" s="355">
        <v>-9.1711956521739139E-3</v>
      </c>
      <c r="G2288" s="355">
        <f t="shared" ca="1" si="73"/>
        <v>4.8393542392594861E-4</v>
      </c>
    </row>
    <row r="2289" spans="2:7">
      <c r="B2289" s="375">
        <v>42542</v>
      </c>
      <c r="C2289" s="352">
        <v>870.25</v>
      </c>
      <c r="D2289" s="355">
        <f t="shared" si="74"/>
        <v>-1.0404821469183508E-2</v>
      </c>
      <c r="E2289" s="355">
        <v>-9.1697645600992451E-3</v>
      </c>
      <c r="G2289" s="355">
        <f t="shared" ca="1" si="73"/>
        <v>-3.3998182372762295E-2</v>
      </c>
    </row>
    <row r="2290" spans="2:7">
      <c r="B2290" s="375">
        <v>42541</v>
      </c>
      <c r="C2290" s="352">
        <v>879.4</v>
      </c>
      <c r="D2290" s="355">
        <f t="shared" si="74"/>
        <v>-2.2125148919272088E-3</v>
      </c>
      <c r="E2290" s="355">
        <v>-9.1597674828255149E-3</v>
      </c>
      <c r="G2290" s="355">
        <f t="shared" ca="1" si="73"/>
        <v>-5.5021165593757233E-3</v>
      </c>
    </row>
    <row r="2291" spans="2:7">
      <c r="B2291" s="375">
        <v>42538</v>
      </c>
      <c r="C2291" s="352">
        <v>881.35</v>
      </c>
      <c r="D2291" s="355">
        <f t="shared" si="74"/>
        <v>2.1604411848314027E-3</v>
      </c>
      <c r="E2291" s="355">
        <v>-9.1493661583685795E-3</v>
      </c>
      <c r="G2291" s="355">
        <f t="shared" ca="1" si="73"/>
        <v>5.680184014941342E-3</v>
      </c>
    </row>
    <row r="2292" spans="2:7">
      <c r="B2292" s="375">
        <v>42537</v>
      </c>
      <c r="C2292" s="352">
        <v>879.45</v>
      </c>
      <c r="D2292" s="355">
        <f t="shared" si="74"/>
        <v>5.4879094494941615E-3</v>
      </c>
      <c r="E2292" s="355">
        <v>-9.1478093403946914E-3</v>
      </c>
      <c r="G2292" s="355">
        <f t="shared" ca="1" si="73"/>
        <v>4.560140125876075E-3</v>
      </c>
    </row>
    <row r="2293" spans="2:7">
      <c r="B2293" s="375">
        <v>42536</v>
      </c>
      <c r="C2293" s="352">
        <v>874.65</v>
      </c>
      <c r="D2293" s="355">
        <f t="shared" si="74"/>
        <v>1.0338454429941009E-2</v>
      </c>
      <c r="E2293" s="355">
        <v>-9.1368375792754419E-3</v>
      </c>
      <c r="G2293" s="355">
        <f t="shared" ca="1" si="73"/>
        <v>2.2462382982775649E-2</v>
      </c>
    </row>
    <row r="2294" spans="2:7">
      <c r="B2294" s="375">
        <v>42535</v>
      </c>
      <c r="C2294" s="352">
        <v>865.7</v>
      </c>
      <c r="D2294" s="355">
        <f t="shared" si="74"/>
        <v>-9.7231754747197432E-3</v>
      </c>
      <c r="E2294" s="355">
        <v>-9.1164380774083637E-3</v>
      </c>
      <c r="G2294" s="355">
        <f t="shared" ca="1" si="73"/>
        <v>4.2472185374416221E-3</v>
      </c>
    </row>
    <row r="2295" spans="2:7">
      <c r="B2295" s="375">
        <v>42534</v>
      </c>
      <c r="C2295" s="352">
        <v>874.2</v>
      </c>
      <c r="D2295" s="355">
        <f t="shared" si="74"/>
        <v>-5.1449151088999237E-4</v>
      </c>
      <c r="E2295" s="355">
        <v>-9.1021928009929198E-3</v>
      </c>
      <c r="G2295" s="355">
        <f t="shared" ca="1" si="73"/>
        <v>-1.7378441482916878E-2</v>
      </c>
    </row>
    <row r="2296" spans="2:7">
      <c r="B2296" s="375">
        <v>42531</v>
      </c>
      <c r="C2296" s="352">
        <v>874.65</v>
      </c>
      <c r="D2296" s="355">
        <f t="shared" si="74"/>
        <v>-2.0537395173712909E-3</v>
      </c>
      <c r="E2296" s="355">
        <v>-9.0948601967064963E-3</v>
      </c>
      <c r="G2296" s="355">
        <f t="shared" ca="1" si="73"/>
        <v>2.4077974193547985E-2</v>
      </c>
    </row>
    <row r="2297" spans="2:7">
      <c r="B2297" s="375">
        <v>42530</v>
      </c>
      <c r="C2297" s="352">
        <v>876.45</v>
      </c>
      <c r="D2297" s="355">
        <f t="shared" si="74"/>
        <v>-2.3127507802050824E-2</v>
      </c>
      <c r="E2297" s="355">
        <v>-9.0830642881585683E-3</v>
      </c>
      <c r="G2297" s="355">
        <f t="shared" ca="1" si="73"/>
        <v>-6.465994034452179E-3</v>
      </c>
    </row>
    <row r="2298" spans="2:7">
      <c r="B2298" s="375">
        <v>42529</v>
      </c>
      <c r="C2298" s="352">
        <v>897.2</v>
      </c>
      <c r="D2298" s="355">
        <f t="shared" si="74"/>
        <v>1.67214759489539E-4</v>
      </c>
      <c r="E2298" s="355">
        <v>-9.0439599863172265E-3</v>
      </c>
      <c r="G2298" s="355">
        <f t="shared" ca="1" si="73"/>
        <v>3.2609838810823119E-2</v>
      </c>
    </row>
    <row r="2299" spans="2:7">
      <c r="B2299" s="375">
        <v>42528</v>
      </c>
      <c r="C2299" s="352">
        <v>897.05</v>
      </c>
      <c r="D2299" s="355">
        <f t="shared" si="74"/>
        <v>2.0128504008642668E-2</v>
      </c>
      <c r="E2299" s="355">
        <v>-9.041809049836062E-3</v>
      </c>
      <c r="G2299" s="355">
        <f t="shared" ca="1" si="73"/>
        <v>1.4902349845826099E-2</v>
      </c>
    </row>
    <row r="2300" spans="2:7">
      <c r="B2300" s="375">
        <v>42527</v>
      </c>
      <c r="C2300" s="352">
        <v>879.35</v>
      </c>
      <c r="D2300" s="355">
        <f t="shared" si="74"/>
        <v>-6.215742781262361E-3</v>
      </c>
      <c r="E2300" s="355">
        <v>-9.0090090090090454E-3</v>
      </c>
      <c r="G2300" s="355">
        <f t="shared" ca="1" si="73"/>
        <v>6.7444218816135439E-3</v>
      </c>
    </row>
    <row r="2301" spans="2:7">
      <c r="B2301" s="375">
        <v>42524</v>
      </c>
      <c r="C2301" s="352">
        <v>884.85</v>
      </c>
      <c r="D2301" s="355">
        <f t="shared" si="74"/>
        <v>1.9177608845888018E-2</v>
      </c>
      <c r="E2301" s="355">
        <v>-8.994962820820341E-3</v>
      </c>
      <c r="G2301" s="355">
        <f t="shared" ca="1" si="73"/>
        <v>-1.3612237263839155E-2</v>
      </c>
    </row>
    <row r="2302" spans="2:7">
      <c r="B2302" s="375">
        <v>42523</v>
      </c>
      <c r="C2302" s="352">
        <v>868.2</v>
      </c>
      <c r="D2302" s="355">
        <f t="shared" si="74"/>
        <v>1.5260480617435618E-2</v>
      </c>
      <c r="E2302" s="355">
        <v>-8.9914945321992092E-3</v>
      </c>
      <c r="G2302" s="355">
        <f t="shared" ca="1" si="73"/>
        <v>-8.4455865817254124E-4</v>
      </c>
    </row>
    <row r="2303" spans="2:7">
      <c r="B2303" s="375">
        <v>42522</v>
      </c>
      <c r="C2303" s="352">
        <v>855.15</v>
      </c>
      <c r="D2303" s="355">
        <f t="shared" si="74"/>
        <v>8.1938222117424325E-3</v>
      </c>
      <c r="E2303" s="355">
        <v>-8.9910089910089069E-3</v>
      </c>
      <c r="G2303" s="355">
        <f t="shared" ca="1" si="73"/>
        <v>3.0435770978318847E-2</v>
      </c>
    </row>
    <row r="2304" spans="2:7">
      <c r="B2304" s="375">
        <v>42521</v>
      </c>
      <c r="C2304" s="352">
        <v>848.2</v>
      </c>
      <c r="D2304" s="355">
        <f t="shared" si="74"/>
        <v>-7.1984549657634189E-3</v>
      </c>
      <c r="E2304" s="355">
        <v>-8.9791317114094257E-3</v>
      </c>
      <c r="G2304" s="355">
        <f t="shared" ca="1" si="73"/>
        <v>-1.8944813897177385E-3</v>
      </c>
    </row>
    <row r="2305" spans="2:7">
      <c r="B2305" s="375">
        <v>42520</v>
      </c>
      <c r="C2305" s="352">
        <v>854.35</v>
      </c>
      <c r="D2305" s="355">
        <f t="shared" si="74"/>
        <v>-7.9540176497910151E-3</v>
      </c>
      <c r="E2305" s="355">
        <v>-8.9710374695486719E-3</v>
      </c>
      <c r="G2305" s="355">
        <f t="shared" ca="1" si="73"/>
        <v>2.1759546569253057E-3</v>
      </c>
    </row>
    <row r="2306" spans="2:7">
      <c r="B2306" s="375">
        <v>42517</v>
      </c>
      <c r="C2306" s="352">
        <v>861.2</v>
      </c>
      <c r="D2306" s="355">
        <f t="shared" si="74"/>
        <v>1.2759451990356939E-2</v>
      </c>
      <c r="E2306" s="355">
        <v>-8.9578841454649571E-3</v>
      </c>
      <c r="G2306" s="355">
        <f t="shared" ca="1" si="73"/>
        <v>5.5405736375309994E-3</v>
      </c>
    </row>
    <row r="2307" spans="2:7">
      <c r="B2307" s="375">
        <v>42516</v>
      </c>
      <c r="C2307" s="352">
        <v>850.35</v>
      </c>
      <c r="D2307" s="355">
        <f t="shared" si="74"/>
        <v>1.2200928460897513E-2</v>
      </c>
      <c r="E2307" s="355">
        <v>-8.9547961888387425E-3</v>
      </c>
      <c r="G2307" s="355">
        <f t="shared" ca="1" si="73"/>
        <v>-1.8471228866881247E-2</v>
      </c>
    </row>
    <row r="2308" spans="2:7">
      <c r="B2308" s="375">
        <v>42515</v>
      </c>
      <c r="C2308" s="352">
        <v>840.1</v>
      </c>
      <c r="D2308" s="355">
        <f t="shared" si="74"/>
        <v>2.0653626533835498E-2</v>
      </c>
      <c r="E2308" s="355">
        <v>-8.9425441538117292E-3</v>
      </c>
      <c r="G2308" s="355">
        <f t="shared" ca="1" si="73"/>
        <v>-9.0588086930022543E-3</v>
      </c>
    </row>
    <row r="2309" spans="2:7">
      <c r="B2309" s="375">
        <v>42514</v>
      </c>
      <c r="C2309" s="352">
        <v>823.1</v>
      </c>
      <c r="D2309" s="355">
        <f t="shared" si="74"/>
        <v>4.2703757930697903E-3</v>
      </c>
      <c r="E2309" s="355">
        <v>-8.9404603385961363E-3</v>
      </c>
      <c r="G2309" s="355">
        <f t="shared" ca="1" si="73"/>
        <v>-1.4008255891198116E-2</v>
      </c>
    </row>
    <row r="2310" spans="2:7">
      <c r="B2310" s="375">
        <v>42513</v>
      </c>
      <c r="C2310" s="352">
        <v>819.6</v>
      </c>
      <c r="D2310" s="355">
        <f t="shared" si="74"/>
        <v>8.8626292466765701E-3</v>
      </c>
      <c r="E2310" s="355">
        <v>-8.9241447694595102E-3</v>
      </c>
      <c r="G2310" s="355">
        <f t="shared" ca="1" si="73"/>
        <v>-4.2166246214164073E-2</v>
      </c>
    </row>
    <row r="2311" spans="2:7">
      <c r="B2311" s="375">
        <v>42510</v>
      </c>
      <c r="C2311" s="352">
        <v>812.4</v>
      </c>
      <c r="D2311" s="355">
        <f t="shared" si="74"/>
        <v>-3.3124769966875788E-3</v>
      </c>
      <c r="E2311" s="355">
        <v>-8.913295229556523E-3</v>
      </c>
      <c r="G2311" s="355">
        <f t="shared" ref="G2311:G2374" ca="1" si="75">_xlfn.NORM.INV(RAND(),$M$13,$M$14)</f>
        <v>2.6063354930717696E-3</v>
      </c>
    </row>
    <row r="2312" spans="2:7">
      <c r="B2312" s="375">
        <v>42509</v>
      </c>
      <c r="C2312" s="352">
        <v>815.1</v>
      </c>
      <c r="D2312" s="355">
        <f t="shared" ref="D2312:D2375" si="76">(C2312-C2313)/C2313</f>
        <v>-1.2598425196850366E-2</v>
      </c>
      <c r="E2312" s="355">
        <v>-8.9048586158412268E-3</v>
      </c>
      <c r="G2312" s="355">
        <f t="shared" ca="1" si="75"/>
        <v>1.0630313936079848E-2</v>
      </c>
    </row>
    <row r="2313" spans="2:7">
      <c r="B2313" s="375">
        <v>42508</v>
      </c>
      <c r="C2313" s="352">
        <v>825.5</v>
      </c>
      <c r="D2313" s="355">
        <f t="shared" si="76"/>
        <v>-1.025118398177562E-2</v>
      </c>
      <c r="E2313" s="355">
        <v>-8.8987764182426182E-3</v>
      </c>
      <c r="G2313" s="355">
        <f t="shared" ca="1" si="75"/>
        <v>-3.4955752518839025E-3</v>
      </c>
    </row>
    <row r="2314" spans="2:7">
      <c r="B2314" s="375">
        <v>42507</v>
      </c>
      <c r="C2314" s="352">
        <v>834.05</v>
      </c>
      <c r="D2314" s="355">
        <f t="shared" si="76"/>
        <v>-1.441654357459385E-2</v>
      </c>
      <c r="E2314" s="355">
        <v>-8.8926967619948009E-3</v>
      </c>
      <c r="G2314" s="355">
        <f t="shared" ca="1" si="75"/>
        <v>-6.156446551388025E-3</v>
      </c>
    </row>
    <row r="2315" spans="2:7">
      <c r="B2315" s="375">
        <v>42506</v>
      </c>
      <c r="C2315" s="352">
        <v>846.25</v>
      </c>
      <c r="D2315" s="355">
        <f t="shared" si="76"/>
        <v>1.7371964414522777E-2</v>
      </c>
      <c r="E2315" s="355">
        <v>-8.8848039215686739E-3</v>
      </c>
      <c r="G2315" s="355">
        <f t="shared" ca="1" si="75"/>
        <v>-1.1076218095567733E-2</v>
      </c>
    </row>
    <row r="2316" spans="2:7">
      <c r="B2316" s="375">
        <v>42503</v>
      </c>
      <c r="C2316" s="352">
        <v>831.8</v>
      </c>
      <c r="D2316" s="355">
        <f t="shared" si="76"/>
        <v>-2.4853458382180591E-2</v>
      </c>
      <c r="E2316" s="355">
        <v>-8.8823094004441012E-3</v>
      </c>
      <c r="G2316" s="355">
        <f t="shared" ca="1" si="75"/>
        <v>1.8005443172590365E-2</v>
      </c>
    </row>
    <row r="2317" spans="2:7">
      <c r="B2317" s="375">
        <v>42502</v>
      </c>
      <c r="C2317" s="352">
        <v>853</v>
      </c>
      <c r="D2317" s="355">
        <f t="shared" si="76"/>
        <v>-1.1071821923366709E-2</v>
      </c>
      <c r="E2317" s="355">
        <v>-8.8663711209626545E-3</v>
      </c>
      <c r="G2317" s="355">
        <f t="shared" ca="1" si="75"/>
        <v>-2.6551251475450824E-3</v>
      </c>
    </row>
    <row r="2318" spans="2:7">
      <c r="B2318" s="375">
        <v>42501</v>
      </c>
      <c r="C2318" s="352">
        <v>862.55</v>
      </c>
      <c r="D2318" s="355">
        <f t="shared" si="76"/>
        <v>1.1594875065210626E-4</v>
      </c>
      <c r="E2318" s="355">
        <v>-8.8495575221238486E-3</v>
      </c>
      <c r="G2318" s="355">
        <f t="shared" ca="1" si="75"/>
        <v>-2.1339606808058499E-2</v>
      </c>
    </row>
    <row r="2319" spans="2:7">
      <c r="B2319" s="375">
        <v>42500</v>
      </c>
      <c r="C2319" s="352">
        <v>862.45</v>
      </c>
      <c r="D2319" s="355">
        <f t="shared" si="76"/>
        <v>2.0047309284447125E-2</v>
      </c>
      <c r="E2319" s="355">
        <v>-8.8454910970706038E-3</v>
      </c>
      <c r="G2319" s="355">
        <f t="shared" ca="1" si="75"/>
        <v>1.4854388306748827E-2</v>
      </c>
    </row>
    <row r="2320" spans="2:7">
      <c r="B2320" s="375">
        <v>42499</v>
      </c>
      <c r="C2320" s="352">
        <v>845.5</v>
      </c>
      <c r="D2320" s="355">
        <f t="shared" si="76"/>
        <v>-9.2570892898991997E-3</v>
      </c>
      <c r="E2320" s="355">
        <v>-8.8354351549120823E-3</v>
      </c>
      <c r="G2320" s="355">
        <f t="shared" ca="1" si="75"/>
        <v>-3.7070745322508022E-2</v>
      </c>
    </row>
    <row r="2321" spans="2:7">
      <c r="B2321" s="375">
        <v>42496</v>
      </c>
      <c r="C2321" s="352">
        <v>853.4</v>
      </c>
      <c r="D2321" s="355">
        <f t="shared" si="76"/>
        <v>3.8228547903311184E-3</v>
      </c>
      <c r="E2321" s="355">
        <v>-8.8328075709778048E-3</v>
      </c>
      <c r="G2321" s="355">
        <f t="shared" ca="1" si="75"/>
        <v>-2.2251570038879089E-2</v>
      </c>
    </row>
    <row r="2322" spans="2:7">
      <c r="B2322" s="375">
        <v>42495</v>
      </c>
      <c r="C2322" s="352">
        <v>850.15</v>
      </c>
      <c r="D2322" s="355">
        <f t="shared" si="76"/>
        <v>-3.808296226857277E-3</v>
      </c>
      <c r="E2322" s="355">
        <v>-8.8299624659088569E-3</v>
      </c>
      <c r="G2322" s="355">
        <f t="shared" ca="1" si="75"/>
        <v>-1.0365060864109274E-2</v>
      </c>
    </row>
    <row r="2323" spans="2:7">
      <c r="B2323" s="375">
        <v>42494</v>
      </c>
      <c r="C2323" s="352">
        <v>853.4</v>
      </c>
      <c r="D2323" s="355">
        <f t="shared" si="76"/>
        <v>2.820211515863663E-3</v>
      </c>
      <c r="E2323" s="355">
        <v>-8.8295889335819246E-3</v>
      </c>
      <c r="G2323" s="355">
        <f t="shared" ca="1" si="75"/>
        <v>1.5201716380489269E-2</v>
      </c>
    </row>
    <row r="2324" spans="2:7">
      <c r="B2324" s="375">
        <v>42493</v>
      </c>
      <c r="C2324" s="352">
        <v>851</v>
      </c>
      <c r="D2324" s="355">
        <f t="shared" si="76"/>
        <v>-1.4989293361884421E-2</v>
      </c>
      <c r="E2324" s="355">
        <v>-8.8218984725512931E-3</v>
      </c>
      <c r="G2324" s="355">
        <f t="shared" ca="1" si="75"/>
        <v>-7.05419407539409E-3</v>
      </c>
    </row>
    <row r="2325" spans="2:7">
      <c r="B2325" s="375">
        <v>42492</v>
      </c>
      <c r="C2325" s="352">
        <v>863.95</v>
      </c>
      <c r="D2325" s="355">
        <f t="shared" si="76"/>
        <v>-4.5512155778314693E-3</v>
      </c>
      <c r="E2325" s="355">
        <v>-8.8120669246371745E-3</v>
      </c>
      <c r="G2325" s="355">
        <f t="shared" ca="1" si="75"/>
        <v>2.1716845900020959E-3</v>
      </c>
    </row>
    <row r="2326" spans="2:7">
      <c r="B2326" s="375">
        <v>42489</v>
      </c>
      <c r="C2326" s="352">
        <v>867.9</v>
      </c>
      <c r="D2326" s="355">
        <f t="shared" si="76"/>
        <v>-9.5292439372325517E-3</v>
      </c>
      <c r="E2326" s="355">
        <v>-8.8115899754490877E-3</v>
      </c>
      <c r="G2326" s="355">
        <f t="shared" ca="1" si="75"/>
        <v>-1.2726738578057086E-2</v>
      </c>
    </row>
    <row r="2327" spans="2:7">
      <c r="B2327" s="375">
        <v>42488</v>
      </c>
      <c r="C2327" s="352">
        <v>876.25</v>
      </c>
      <c r="D2327" s="355">
        <f t="shared" si="76"/>
        <v>-1.7877157587984808E-2</v>
      </c>
      <c r="E2327" s="355">
        <v>-8.809993425378063E-3</v>
      </c>
      <c r="G2327" s="355">
        <f t="shared" ca="1" si="75"/>
        <v>1.6147179885358732E-2</v>
      </c>
    </row>
    <row r="2328" spans="2:7">
      <c r="B2328" s="375">
        <v>42487</v>
      </c>
      <c r="C2328" s="352">
        <v>892.2</v>
      </c>
      <c r="D2328" s="355">
        <f t="shared" si="76"/>
        <v>7.2819644369179178E-3</v>
      </c>
      <c r="E2328" s="355">
        <v>-8.8073947234906438E-3</v>
      </c>
      <c r="G2328" s="355">
        <f t="shared" ca="1" si="75"/>
        <v>-1.5954958873224619E-2</v>
      </c>
    </row>
    <row r="2329" spans="2:7">
      <c r="B2329" s="375">
        <v>42486</v>
      </c>
      <c r="C2329" s="352">
        <v>885.75</v>
      </c>
      <c r="D2329" s="355">
        <f t="shared" si="76"/>
        <v>1.8096476842165048E-3</v>
      </c>
      <c r="E2329" s="355">
        <v>-8.7902129587675484E-3</v>
      </c>
      <c r="G2329" s="355">
        <f t="shared" ca="1" si="75"/>
        <v>7.1327024952027298E-3</v>
      </c>
    </row>
    <row r="2330" spans="2:7">
      <c r="B2330" s="375">
        <v>42485</v>
      </c>
      <c r="C2330" s="352">
        <v>884.15</v>
      </c>
      <c r="D2330" s="355">
        <f t="shared" si="76"/>
        <v>-5.6548292241651446E-5</v>
      </c>
      <c r="E2330" s="355">
        <v>-8.7776032523330209E-3</v>
      </c>
      <c r="G2330" s="355">
        <f t="shared" ca="1" si="75"/>
        <v>-2.8875904437390253E-5</v>
      </c>
    </row>
    <row r="2331" spans="2:7">
      <c r="B2331" s="375">
        <v>42482</v>
      </c>
      <c r="C2331" s="352">
        <v>884.2</v>
      </c>
      <c r="D2331" s="355">
        <f t="shared" si="76"/>
        <v>-2.1956750179746597E-2</v>
      </c>
      <c r="E2331" s="355">
        <v>-8.7773256364151973E-3</v>
      </c>
      <c r="G2331" s="355">
        <f t="shared" ca="1" si="75"/>
        <v>8.1659583985952966E-3</v>
      </c>
    </row>
    <row r="2332" spans="2:7">
      <c r="B2332" s="375">
        <v>42481</v>
      </c>
      <c r="C2332" s="352">
        <v>904.05</v>
      </c>
      <c r="D2332" s="355">
        <f t="shared" si="76"/>
        <v>-5.5303616856617864E-5</v>
      </c>
      <c r="E2332" s="355">
        <v>-8.7749682484701795E-3</v>
      </c>
      <c r="G2332" s="355">
        <f t="shared" ca="1" si="75"/>
        <v>-1.2100672563286886E-2</v>
      </c>
    </row>
    <row r="2333" spans="2:7">
      <c r="B2333" s="375">
        <v>42480</v>
      </c>
      <c r="C2333" s="352">
        <v>904.1</v>
      </c>
      <c r="D2333" s="355">
        <f t="shared" si="76"/>
        <v>5.5051993549463888E-3</v>
      </c>
      <c r="E2333" s="355">
        <v>-8.7710084033613689E-3</v>
      </c>
      <c r="G2333" s="355">
        <f t="shared" ca="1" si="75"/>
        <v>-2.8457889910408806E-3</v>
      </c>
    </row>
    <row r="2334" spans="2:7">
      <c r="B2334" s="375">
        <v>42478</v>
      </c>
      <c r="C2334" s="352">
        <v>899.15</v>
      </c>
      <c r="D2334" s="355">
        <f t="shared" si="76"/>
        <v>1.615238943967842E-3</v>
      </c>
      <c r="E2334" s="355">
        <v>-8.7633087633087071E-3</v>
      </c>
      <c r="G2334" s="355">
        <f t="shared" ca="1" si="75"/>
        <v>2.6311101844478824E-2</v>
      </c>
    </row>
    <row r="2335" spans="2:7">
      <c r="B2335" s="375">
        <v>42473</v>
      </c>
      <c r="C2335" s="352">
        <v>897.7</v>
      </c>
      <c r="D2335" s="355">
        <f t="shared" si="76"/>
        <v>2.8882521489971398E-2</v>
      </c>
      <c r="E2335" s="355">
        <v>-8.7389083086851314E-3</v>
      </c>
      <c r="G2335" s="355">
        <f t="shared" ca="1" si="75"/>
        <v>3.0675040081526914E-2</v>
      </c>
    </row>
    <row r="2336" spans="2:7">
      <c r="B2336" s="375">
        <v>42472</v>
      </c>
      <c r="C2336" s="352">
        <v>872.5</v>
      </c>
      <c r="D2336" s="355">
        <f t="shared" si="76"/>
        <v>9.4874464884878475E-3</v>
      </c>
      <c r="E2336" s="355">
        <v>-8.7201712704296479E-3</v>
      </c>
      <c r="G2336" s="355">
        <f t="shared" ca="1" si="75"/>
        <v>-1.1481852176766408E-2</v>
      </c>
    </row>
    <row r="2337" spans="2:7">
      <c r="B2337" s="375">
        <v>42471</v>
      </c>
      <c r="C2337" s="352">
        <v>864.3</v>
      </c>
      <c r="D2337" s="355">
        <f t="shared" si="76"/>
        <v>1.6345249294449644E-2</v>
      </c>
      <c r="E2337" s="355">
        <v>-8.7124878993222795E-3</v>
      </c>
      <c r="G2337" s="355">
        <f t="shared" ca="1" si="75"/>
        <v>1.5517246910890292E-2</v>
      </c>
    </row>
    <row r="2338" spans="2:7">
      <c r="B2338" s="375">
        <v>42468</v>
      </c>
      <c r="C2338" s="352">
        <v>850.4</v>
      </c>
      <c r="D2338" s="355">
        <f t="shared" si="76"/>
        <v>-1.1162790697674445E-2</v>
      </c>
      <c r="E2338" s="355">
        <v>-8.7060373020213123E-3</v>
      </c>
      <c r="G2338" s="355">
        <f t="shared" ca="1" si="75"/>
        <v>-7.7854475338248698E-4</v>
      </c>
    </row>
    <row r="2339" spans="2:7">
      <c r="B2339" s="375">
        <v>42467</v>
      </c>
      <c r="C2339" s="352">
        <v>860</v>
      </c>
      <c r="D2339" s="355">
        <f t="shared" si="76"/>
        <v>-1.3422048870024142E-2</v>
      </c>
      <c r="E2339" s="355">
        <v>-8.6984406942719038E-3</v>
      </c>
      <c r="G2339" s="355">
        <f t="shared" ca="1" si="75"/>
        <v>9.3919432063976245E-3</v>
      </c>
    </row>
    <row r="2340" spans="2:7">
      <c r="B2340" s="375">
        <v>42466</v>
      </c>
      <c r="C2340" s="352">
        <v>871.7</v>
      </c>
      <c r="D2340" s="355">
        <f t="shared" si="76"/>
        <v>3.6845135290731667E-3</v>
      </c>
      <c r="E2340" s="355">
        <v>-8.6953806765848879E-3</v>
      </c>
      <c r="G2340" s="355">
        <f t="shared" ca="1" si="75"/>
        <v>-2.3792872399975414E-2</v>
      </c>
    </row>
    <row r="2341" spans="2:7">
      <c r="B2341" s="375">
        <v>42465</v>
      </c>
      <c r="C2341" s="352">
        <v>868.5</v>
      </c>
      <c r="D2341" s="355">
        <f t="shared" si="76"/>
        <v>-4.2421462967209876E-3</v>
      </c>
      <c r="E2341" s="355">
        <v>-8.688783570300113E-3</v>
      </c>
      <c r="G2341" s="355">
        <f t="shared" ca="1" si="75"/>
        <v>-4.7330227691442225E-2</v>
      </c>
    </row>
    <row r="2342" spans="2:7">
      <c r="B2342" s="375">
        <v>42464</v>
      </c>
      <c r="C2342" s="352">
        <v>872.2</v>
      </c>
      <c r="D2342" s="355">
        <f t="shared" si="76"/>
        <v>5.0702926941692686E-3</v>
      </c>
      <c r="E2342" s="355">
        <v>-8.6872586872586057E-3</v>
      </c>
      <c r="G2342" s="355">
        <f t="shared" ca="1" si="75"/>
        <v>1.5808206896399703E-2</v>
      </c>
    </row>
    <row r="2343" spans="2:7">
      <c r="B2343" s="375">
        <v>42461</v>
      </c>
      <c r="C2343" s="352">
        <v>867.8</v>
      </c>
      <c r="D2343" s="355">
        <f t="shared" si="76"/>
        <v>-1.9551466359977519E-3</v>
      </c>
      <c r="E2343" s="355">
        <v>-8.6854460093897783E-3</v>
      </c>
      <c r="G2343" s="355">
        <f t="shared" ca="1" si="75"/>
        <v>-2.8365457269756166E-3</v>
      </c>
    </row>
    <row r="2344" spans="2:7">
      <c r="B2344" s="375">
        <v>42460</v>
      </c>
      <c r="C2344" s="352">
        <v>869.5</v>
      </c>
      <c r="D2344" s="355">
        <f t="shared" si="76"/>
        <v>9.1104276678466E-3</v>
      </c>
      <c r="E2344" s="355">
        <v>-8.678774975008692E-3</v>
      </c>
      <c r="G2344" s="355">
        <f t="shared" ca="1" si="75"/>
        <v>-1.0139757390817728E-2</v>
      </c>
    </row>
    <row r="2345" spans="2:7">
      <c r="B2345" s="375">
        <v>42459</v>
      </c>
      <c r="C2345" s="352">
        <v>861.65</v>
      </c>
      <c r="D2345" s="355">
        <f t="shared" si="76"/>
        <v>5.8061893978981593E-4</v>
      </c>
      <c r="E2345" s="355">
        <v>-8.6665317312823818E-3</v>
      </c>
      <c r="G2345" s="355">
        <f t="shared" ca="1" si="75"/>
        <v>1.1672171042731896E-2</v>
      </c>
    </row>
    <row r="2346" spans="2:7">
      <c r="B2346" s="375">
        <v>42458</v>
      </c>
      <c r="C2346" s="352">
        <v>861.15</v>
      </c>
      <c r="D2346" s="355">
        <f t="shared" si="76"/>
        <v>-2.8946911364557404E-3</v>
      </c>
      <c r="E2346" s="355">
        <v>-8.6554367326018827E-3</v>
      </c>
      <c r="G2346" s="355">
        <f t="shared" ca="1" si="75"/>
        <v>4.3706260737261471E-2</v>
      </c>
    </row>
    <row r="2347" spans="2:7">
      <c r="B2347" s="375">
        <v>42457</v>
      </c>
      <c r="C2347" s="352">
        <v>863.65</v>
      </c>
      <c r="D2347" s="355">
        <f t="shared" si="76"/>
        <v>-1.1389652014652066E-2</v>
      </c>
      <c r="E2347" s="355">
        <v>-8.6455331412104968E-3</v>
      </c>
      <c r="G2347" s="355">
        <f t="shared" ca="1" si="75"/>
        <v>-2.2433174903296868E-2</v>
      </c>
    </row>
    <row r="2348" spans="2:7">
      <c r="B2348" s="375">
        <v>42452</v>
      </c>
      <c r="C2348" s="352">
        <v>873.6</v>
      </c>
      <c r="D2348" s="355">
        <f t="shared" si="76"/>
        <v>3.9648336493708506E-3</v>
      </c>
      <c r="E2348" s="355">
        <v>-8.6281276962899053E-3</v>
      </c>
      <c r="G2348" s="355">
        <f t="shared" ca="1" si="75"/>
        <v>-2.6243364157909781E-2</v>
      </c>
    </row>
    <row r="2349" spans="2:7">
      <c r="B2349" s="375">
        <v>42451</v>
      </c>
      <c r="C2349" s="352">
        <v>870.15</v>
      </c>
      <c r="D2349" s="355">
        <f t="shared" si="76"/>
        <v>-1.079974990052862E-2</v>
      </c>
      <c r="E2349" s="355">
        <v>-8.623699462327987E-3</v>
      </c>
      <c r="G2349" s="355">
        <f t="shared" ca="1" si="75"/>
        <v>-4.1595404633838519E-2</v>
      </c>
    </row>
    <row r="2350" spans="2:7">
      <c r="B2350" s="375">
        <v>42450</v>
      </c>
      <c r="C2350" s="352">
        <v>879.65</v>
      </c>
      <c r="D2350" s="355">
        <f t="shared" si="76"/>
        <v>3.6895149407673668E-2</v>
      </c>
      <c r="E2350" s="355">
        <v>-8.6178861788617153E-3</v>
      </c>
      <c r="G2350" s="355">
        <f t="shared" ca="1" si="75"/>
        <v>-2.1700970854840598E-2</v>
      </c>
    </row>
    <row r="2351" spans="2:7">
      <c r="B2351" s="375">
        <v>42447</v>
      </c>
      <c r="C2351" s="352">
        <v>848.35</v>
      </c>
      <c r="D2351" s="355">
        <f t="shared" si="76"/>
        <v>-1.5300417819101449E-3</v>
      </c>
      <c r="E2351" s="355">
        <v>-8.6122047244094838E-3</v>
      </c>
      <c r="G2351" s="355">
        <f t="shared" ca="1" si="75"/>
        <v>1.2766186609129111E-2</v>
      </c>
    </row>
    <row r="2352" spans="2:7">
      <c r="B2352" s="375">
        <v>42446</v>
      </c>
      <c r="C2352" s="352">
        <v>849.65</v>
      </c>
      <c r="D2352" s="355">
        <f t="shared" si="76"/>
        <v>6.5154297222057697E-3</v>
      </c>
      <c r="E2352" s="355">
        <v>-8.6060817680465099E-3</v>
      </c>
      <c r="G2352" s="355">
        <f t="shared" ca="1" si="75"/>
        <v>1.3810270108678111E-2</v>
      </c>
    </row>
    <row r="2353" spans="2:7">
      <c r="B2353" s="375">
        <v>42445</v>
      </c>
      <c r="C2353" s="352">
        <v>844.15</v>
      </c>
      <c r="D2353" s="355">
        <f t="shared" si="76"/>
        <v>3.9843006660323773E-3</v>
      </c>
      <c r="E2353" s="355">
        <v>-8.6051974199321153E-3</v>
      </c>
      <c r="G2353" s="355">
        <f t="shared" ca="1" si="75"/>
        <v>3.4110722665009656E-3</v>
      </c>
    </row>
    <row r="2354" spans="2:7">
      <c r="B2354" s="375">
        <v>42444</v>
      </c>
      <c r="C2354" s="352">
        <v>840.8</v>
      </c>
      <c r="D2354" s="355">
        <f t="shared" si="76"/>
        <v>-1.9074841042991335E-2</v>
      </c>
      <c r="E2354" s="355">
        <v>-8.6026807146841501E-3</v>
      </c>
      <c r="G2354" s="355">
        <f t="shared" ca="1" si="75"/>
        <v>-2.950825490444697E-2</v>
      </c>
    </row>
    <row r="2355" spans="2:7">
      <c r="B2355" s="375">
        <v>42443</v>
      </c>
      <c r="C2355" s="352">
        <v>857.15</v>
      </c>
      <c r="D2355" s="355">
        <f t="shared" si="76"/>
        <v>6.5171441991544793E-3</v>
      </c>
      <c r="E2355" s="355">
        <v>-8.5974759108459076E-3</v>
      </c>
      <c r="G2355" s="355">
        <f t="shared" ca="1" si="75"/>
        <v>-6.1619645392149026E-3</v>
      </c>
    </row>
    <row r="2356" spans="2:7">
      <c r="B2356" s="375">
        <v>42440</v>
      </c>
      <c r="C2356" s="352">
        <v>851.6</v>
      </c>
      <c r="D2356" s="355">
        <f t="shared" si="76"/>
        <v>1.6775117903408833E-2</v>
      </c>
      <c r="E2356" s="355">
        <v>-8.5861846352486282E-3</v>
      </c>
      <c r="G2356" s="355">
        <f t="shared" ca="1" si="75"/>
        <v>-2.9074984145984622E-2</v>
      </c>
    </row>
    <row r="2357" spans="2:7">
      <c r="B2357" s="375">
        <v>42439</v>
      </c>
      <c r="C2357" s="352">
        <v>837.55</v>
      </c>
      <c r="D2357" s="355">
        <f t="shared" si="76"/>
        <v>-2.501042100875392E-3</v>
      </c>
      <c r="E2357" s="355">
        <v>-8.5839810746874256E-3</v>
      </c>
      <c r="G2357" s="355">
        <f t="shared" ca="1" si="75"/>
        <v>2.938225297728091E-2</v>
      </c>
    </row>
    <row r="2358" spans="2:7">
      <c r="B2358" s="375">
        <v>42438</v>
      </c>
      <c r="C2358" s="352">
        <v>839.65</v>
      </c>
      <c r="D2358" s="355">
        <f t="shared" si="76"/>
        <v>1.6217851739788174E-2</v>
      </c>
      <c r="E2358" s="355">
        <v>-8.5703155434360117E-3</v>
      </c>
      <c r="G2358" s="355">
        <f t="shared" ca="1" si="75"/>
        <v>1.8682106394696342E-2</v>
      </c>
    </row>
    <row r="2359" spans="2:7">
      <c r="B2359" s="375">
        <v>42437</v>
      </c>
      <c r="C2359" s="352">
        <v>826.25</v>
      </c>
      <c r="D2359" s="355">
        <f t="shared" si="76"/>
        <v>-2.6509572901325478E-2</v>
      </c>
      <c r="E2359" s="355">
        <v>-8.5650723025585112E-3</v>
      </c>
      <c r="G2359" s="355">
        <f t="shared" ca="1" si="75"/>
        <v>-9.1112643022355257E-3</v>
      </c>
    </row>
    <row r="2360" spans="2:7">
      <c r="B2360" s="375">
        <v>42433</v>
      </c>
      <c r="C2360" s="352">
        <v>848.75</v>
      </c>
      <c r="D2360" s="355">
        <f t="shared" si="76"/>
        <v>-1.766992578630902E-4</v>
      </c>
      <c r="E2360" s="355">
        <v>-8.5538321167883211E-3</v>
      </c>
      <c r="G2360" s="355">
        <f t="shared" ca="1" si="75"/>
        <v>-7.5598549332250116E-4</v>
      </c>
    </row>
    <row r="2361" spans="2:7">
      <c r="B2361" s="375">
        <v>42432</v>
      </c>
      <c r="C2361" s="352">
        <v>848.9</v>
      </c>
      <c r="D2361" s="355">
        <f t="shared" si="76"/>
        <v>-4.1212834854285869E-4</v>
      </c>
      <c r="E2361" s="355">
        <v>-8.5462170421621471E-3</v>
      </c>
      <c r="G2361" s="355">
        <f t="shared" ca="1" si="75"/>
        <v>-3.1162486289245808E-2</v>
      </c>
    </row>
    <row r="2362" spans="2:7">
      <c r="B2362" s="375">
        <v>42431</v>
      </c>
      <c r="C2362" s="352">
        <v>849.25</v>
      </c>
      <c r="D2362" s="355">
        <f t="shared" si="76"/>
        <v>3.0455620942789568E-2</v>
      </c>
      <c r="E2362" s="355">
        <v>-8.5096036955993534E-3</v>
      </c>
      <c r="G2362" s="355">
        <f t="shared" ca="1" si="75"/>
        <v>1.0757429314133284E-2</v>
      </c>
    </row>
    <row r="2363" spans="2:7">
      <c r="B2363" s="375">
        <v>42430</v>
      </c>
      <c r="C2363" s="352">
        <v>824.15</v>
      </c>
      <c r="D2363" s="355">
        <f t="shared" si="76"/>
        <v>-7.5264932562620424E-3</v>
      </c>
      <c r="E2363" s="355">
        <v>-8.492950160882683E-3</v>
      </c>
      <c r="G2363" s="355">
        <f t="shared" ca="1" si="75"/>
        <v>-1.5584573406115094E-2</v>
      </c>
    </row>
    <row r="2364" spans="2:7">
      <c r="B2364" s="375">
        <v>42429</v>
      </c>
      <c r="C2364" s="352">
        <v>830.4</v>
      </c>
      <c r="D2364" s="355">
        <f t="shared" si="76"/>
        <v>-2.2943875750088247E-2</v>
      </c>
      <c r="E2364" s="355">
        <v>-8.4871631657119813E-3</v>
      </c>
      <c r="G2364" s="355">
        <f t="shared" ca="1" si="75"/>
        <v>-2.1680271851430195E-2</v>
      </c>
    </row>
    <row r="2365" spans="2:7">
      <c r="B2365" s="375">
        <v>42426</v>
      </c>
      <c r="C2365" s="352">
        <v>849.9</v>
      </c>
      <c r="D2365" s="355">
        <f t="shared" si="76"/>
        <v>8.4242999525391826E-3</v>
      </c>
      <c r="E2365" s="355">
        <v>-8.4781687155574097E-3</v>
      </c>
      <c r="G2365" s="355">
        <f t="shared" ca="1" si="75"/>
        <v>4.228388682913186E-2</v>
      </c>
    </row>
    <row r="2366" spans="2:7">
      <c r="B2366" s="375">
        <v>42425</v>
      </c>
      <c r="C2366" s="352">
        <v>842.8</v>
      </c>
      <c r="D2366" s="355">
        <f t="shared" si="76"/>
        <v>7.2303555422766116E-3</v>
      </c>
      <c r="E2366" s="355">
        <v>-8.4709868699703525E-3</v>
      </c>
      <c r="G2366" s="355">
        <f t="shared" ca="1" si="75"/>
        <v>-3.7694737608883217E-3</v>
      </c>
    </row>
    <row r="2367" spans="2:7">
      <c r="B2367" s="375">
        <v>42424</v>
      </c>
      <c r="C2367" s="352">
        <v>836.75</v>
      </c>
      <c r="D2367" s="355">
        <f t="shared" si="76"/>
        <v>-1.1949572802775018E-4</v>
      </c>
      <c r="E2367" s="355">
        <v>-8.4512993872807654E-3</v>
      </c>
      <c r="G2367" s="355">
        <f t="shared" ca="1" si="75"/>
        <v>1.2745421266735932E-2</v>
      </c>
    </row>
    <row r="2368" spans="2:7">
      <c r="B2368" s="375">
        <v>42423</v>
      </c>
      <c r="C2368" s="352">
        <v>836.85</v>
      </c>
      <c r="D2368" s="355">
        <f t="shared" si="76"/>
        <v>-2.8781988046190397E-2</v>
      </c>
      <c r="E2368" s="355">
        <v>-8.4355229243145997E-3</v>
      </c>
      <c r="G2368" s="355">
        <f t="shared" ca="1" si="75"/>
        <v>1.306795457667765E-2</v>
      </c>
    </row>
    <row r="2369" spans="2:7">
      <c r="B2369" s="375">
        <v>42422</v>
      </c>
      <c r="C2369" s="352">
        <v>861.65</v>
      </c>
      <c r="D2369" s="355">
        <f t="shared" si="76"/>
        <v>4.1143064282261908E-2</v>
      </c>
      <c r="E2369" s="355">
        <v>-8.4337349397590709E-3</v>
      </c>
      <c r="G2369" s="355">
        <f t="shared" ca="1" si="75"/>
        <v>-3.1450724532320166E-2</v>
      </c>
    </row>
    <row r="2370" spans="2:7">
      <c r="B2370" s="375">
        <v>42419</v>
      </c>
      <c r="C2370" s="352">
        <v>827.6</v>
      </c>
      <c r="D2370" s="355">
        <f t="shared" si="76"/>
        <v>2.4172105390385E-4</v>
      </c>
      <c r="E2370" s="355">
        <v>-8.430232558139579E-3</v>
      </c>
      <c r="G2370" s="355">
        <f t="shared" ca="1" si="75"/>
        <v>-2.7927829814075728E-2</v>
      </c>
    </row>
    <row r="2371" spans="2:7">
      <c r="B2371" s="375">
        <v>42418</v>
      </c>
      <c r="C2371" s="352">
        <v>827.4</v>
      </c>
      <c r="D2371" s="355">
        <f t="shared" si="76"/>
        <v>1.8275798412405418E-2</v>
      </c>
      <c r="E2371" s="355">
        <v>-8.4251458198315102E-3</v>
      </c>
      <c r="G2371" s="355">
        <f t="shared" ca="1" si="75"/>
        <v>-5.9703928986613534E-3</v>
      </c>
    </row>
    <row r="2372" spans="2:7">
      <c r="B2372" s="375">
        <v>42417</v>
      </c>
      <c r="C2372" s="352">
        <v>812.55</v>
      </c>
      <c r="D2372" s="355">
        <f t="shared" si="76"/>
        <v>1.1640936254979965E-2</v>
      </c>
      <c r="E2372" s="355">
        <v>-8.4239634876233267E-3</v>
      </c>
      <c r="G2372" s="355">
        <f t="shared" ca="1" si="75"/>
        <v>-2.2345490853472916E-2</v>
      </c>
    </row>
    <row r="2373" spans="2:7">
      <c r="B2373" s="375">
        <v>42416</v>
      </c>
      <c r="C2373" s="352">
        <v>803.2</v>
      </c>
      <c r="D2373" s="355">
        <f t="shared" si="76"/>
        <v>-1.8640487138063874E-3</v>
      </c>
      <c r="E2373" s="355">
        <v>-8.4056646870717382E-3</v>
      </c>
      <c r="G2373" s="355">
        <f t="shared" ca="1" si="75"/>
        <v>9.3254297240162216E-3</v>
      </c>
    </row>
    <row r="2374" spans="2:7">
      <c r="B2374" s="375">
        <v>42415</v>
      </c>
      <c r="C2374" s="352">
        <v>804.7</v>
      </c>
      <c r="D2374" s="355">
        <f t="shared" si="76"/>
        <v>-1.142506142506137E-2</v>
      </c>
      <c r="E2374" s="355">
        <v>-8.3961559358871098E-3</v>
      </c>
      <c r="G2374" s="355">
        <f t="shared" ca="1" si="75"/>
        <v>-7.6282070484110613E-3</v>
      </c>
    </row>
    <row r="2375" spans="2:7">
      <c r="B2375" s="375">
        <v>42412</v>
      </c>
      <c r="C2375" s="352">
        <v>814</v>
      </c>
      <c r="D2375" s="355">
        <f t="shared" si="76"/>
        <v>1.4203837528033862E-2</v>
      </c>
      <c r="E2375" s="355">
        <v>-8.3758009990413922E-3</v>
      </c>
      <c r="G2375" s="355">
        <f t="shared" ref="G2375:G2438" ca="1" si="77">_xlfn.NORM.INV(RAND(),$M$13,$M$14)</f>
        <v>3.698212778912293E-2</v>
      </c>
    </row>
    <row r="2376" spans="2:7">
      <c r="B2376" s="375">
        <v>42411</v>
      </c>
      <c r="C2376" s="352">
        <v>802.6</v>
      </c>
      <c r="D2376" s="355">
        <f t="shared" ref="D2376:D2439" si="78">(C2376-C2377)/C2377</f>
        <v>-2.6620580922927576E-2</v>
      </c>
      <c r="E2376" s="355">
        <v>-8.3647460061030982E-3</v>
      </c>
      <c r="G2376" s="355">
        <f t="shared" ca="1" si="77"/>
        <v>-1.7665640526065708E-2</v>
      </c>
    </row>
    <row r="2377" spans="2:7">
      <c r="B2377" s="375">
        <v>42410</v>
      </c>
      <c r="C2377" s="352">
        <v>824.55</v>
      </c>
      <c r="D2377" s="355">
        <f t="shared" si="78"/>
        <v>-2.1782537665638872E-3</v>
      </c>
      <c r="E2377" s="355">
        <v>-8.3597428172723833E-3</v>
      </c>
      <c r="G2377" s="355">
        <f t="shared" ca="1" si="77"/>
        <v>-2.5926450027253023E-2</v>
      </c>
    </row>
    <row r="2378" spans="2:7">
      <c r="B2378" s="375">
        <v>42409</v>
      </c>
      <c r="C2378" s="352">
        <v>826.35</v>
      </c>
      <c r="D2378" s="355">
        <f t="shared" si="78"/>
        <v>-6.8505498467639351E-3</v>
      </c>
      <c r="E2378" s="355">
        <v>-8.3537082314589662E-3</v>
      </c>
      <c r="G2378" s="355">
        <f t="shared" ca="1" si="77"/>
        <v>7.6781031774932071E-3</v>
      </c>
    </row>
    <row r="2379" spans="2:7">
      <c r="B2379" s="375">
        <v>42408</v>
      </c>
      <c r="C2379" s="352">
        <v>832.05</v>
      </c>
      <c r="D2379" s="355">
        <f t="shared" si="78"/>
        <v>-1.5267175572519191E-2</v>
      </c>
      <c r="E2379" s="355">
        <v>-8.340705168709675E-3</v>
      </c>
      <c r="G2379" s="355">
        <f t="shared" ca="1" si="77"/>
        <v>-5.0895379826205291E-3</v>
      </c>
    </row>
    <row r="2380" spans="2:7">
      <c r="B2380" s="375">
        <v>42405</v>
      </c>
      <c r="C2380" s="352">
        <v>844.95</v>
      </c>
      <c r="D2380" s="355">
        <f t="shared" si="78"/>
        <v>1.2158600862482142E-2</v>
      </c>
      <c r="E2380" s="355">
        <v>-8.3382966051221315E-3</v>
      </c>
      <c r="G2380" s="355">
        <f t="shared" ca="1" si="77"/>
        <v>2.0310540207139672E-2</v>
      </c>
    </row>
    <row r="2381" spans="2:7">
      <c r="B2381" s="375">
        <v>42404</v>
      </c>
      <c r="C2381" s="352">
        <v>834.8</v>
      </c>
      <c r="D2381" s="355">
        <f t="shared" si="78"/>
        <v>1.6066212268743829E-2</v>
      </c>
      <c r="E2381" s="355">
        <v>-8.319874712474919E-3</v>
      </c>
      <c r="G2381" s="355">
        <f t="shared" ca="1" si="77"/>
        <v>-1.9983147385248829E-3</v>
      </c>
    </row>
    <row r="2382" spans="2:7">
      <c r="B2382" s="375">
        <v>42403</v>
      </c>
      <c r="C2382" s="352">
        <v>821.6</v>
      </c>
      <c r="D2382" s="355">
        <f t="shared" si="78"/>
        <v>2.6871641044869391E-2</v>
      </c>
      <c r="E2382" s="355">
        <v>-8.3149914404500713E-3</v>
      </c>
      <c r="G2382" s="355">
        <f t="shared" ca="1" si="77"/>
        <v>-2.0009092625880222E-2</v>
      </c>
    </row>
    <row r="2383" spans="2:7">
      <c r="B2383" s="375">
        <v>42402</v>
      </c>
      <c r="C2383" s="352">
        <v>800.1</v>
      </c>
      <c r="D2383" s="355">
        <f t="shared" si="78"/>
        <v>-1.0612397777639336E-3</v>
      </c>
      <c r="E2383" s="355">
        <v>-8.313908313908349E-3</v>
      </c>
      <c r="G2383" s="355">
        <f t="shared" ca="1" si="77"/>
        <v>-3.6395091693371602E-3</v>
      </c>
    </row>
    <row r="2384" spans="2:7">
      <c r="B2384" s="375">
        <v>42401</v>
      </c>
      <c r="C2384" s="352">
        <v>800.95</v>
      </c>
      <c r="D2384" s="355">
        <f t="shared" si="78"/>
        <v>-1.9525033663851062E-2</v>
      </c>
      <c r="E2384" s="355">
        <v>-8.3119340451411668E-3</v>
      </c>
      <c r="G2384" s="355">
        <f t="shared" ca="1" si="77"/>
        <v>4.0687319599913953E-3</v>
      </c>
    </row>
    <row r="2385" spans="2:7">
      <c r="B2385" s="375">
        <v>42398</v>
      </c>
      <c r="C2385" s="352">
        <v>816.9</v>
      </c>
      <c r="D2385" s="355">
        <f t="shared" si="78"/>
        <v>3.1765077360277838E-2</v>
      </c>
      <c r="E2385" s="355">
        <v>-8.3080040526849787E-3</v>
      </c>
      <c r="G2385" s="355">
        <f t="shared" ca="1" si="77"/>
        <v>1.9258278879938764E-2</v>
      </c>
    </row>
    <row r="2386" spans="2:7">
      <c r="B2386" s="375">
        <v>42397</v>
      </c>
      <c r="C2386" s="352">
        <v>791.75</v>
      </c>
      <c r="D2386" s="355">
        <f t="shared" si="78"/>
        <v>3.1058731605677854E-2</v>
      </c>
      <c r="E2386" s="355">
        <v>-8.3013435700576687E-3</v>
      </c>
      <c r="G2386" s="355">
        <f t="shared" ca="1" si="77"/>
        <v>-4.0036603646824778E-3</v>
      </c>
    </row>
    <row r="2387" spans="2:7">
      <c r="B2387" s="375">
        <v>42396</v>
      </c>
      <c r="C2387" s="352">
        <v>767.9</v>
      </c>
      <c r="D2387" s="355">
        <f t="shared" si="78"/>
        <v>-1.9660411081322583E-2</v>
      </c>
      <c r="E2387" s="355">
        <v>-8.287645033788163E-3</v>
      </c>
      <c r="G2387" s="355">
        <f t="shared" ca="1" si="77"/>
        <v>-1.1644560734047529E-2</v>
      </c>
    </row>
    <row r="2388" spans="2:7">
      <c r="B2388" s="375">
        <v>42394</v>
      </c>
      <c r="C2388" s="352">
        <v>783.3</v>
      </c>
      <c r="D2388" s="355">
        <f t="shared" si="78"/>
        <v>1.5294880103694043E-2</v>
      </c>
      <c r="E2388" s="355">
        <v>-8.2866741321388007E-3</v>
      </c>
      <c r="G2388" s="355">
        <f t="shared" ca="1" si="77"/>
        <v>-1.4301453822483184E-2</v>
      </c>
    </row>
    <row r="2389" spans="2:7">
      <c r="B2389" s="375">
        <v>42391</v>
      </c>
      <c r="C2389" s="352">
        <v>771.5</v>
      </c>
      <c r="D2389" s="355">
        <f t="shared" si="78"/>
        <v>-5.2862300154719218E-3</v>
      </c>
      <c r="E2389" s="355">
        <v>-8.2848051870084375E-3</v>
      </c>
      <c r="G2389" s="355">
        <f t="shared" ca="1" si="77"/>
        <v>-1.9678612964186572E-2</v>
      </c>
    </row>
    <row r="2390" spans="2:7">
      <c r="B2390" s="375">
        <v>42390</v>
      </c>
      <c r="C2390" s="352">
        <v>775.6</v>
      </c>
      <c r="D2390" s="355">
        <f t="shared" si="78"/>
        <v>-2.4463870196842881E-2</v>
      </c>
      <c r="E2390" s="355">
        <v>-8.2777465241501338E-3</v>
      </c>
      <c r="G2390" s="355">
        <f t="shared" ca="1" si="77"/>
        <v>-2.364418885581954E-2</v>
      </c>
    </row>
    <row r="2391" spans="2:7">
      <c r="B2391" s="375">
        <v>42389</v>
      </c>
      <c r="C2391" s="352">
        <v>795.05</v>
      </c>
      <c r="D2391" s="355">
        <f t="shared" si="78"/>
        <v>-1.9001789129496072E-2</v>
      </c>
      <c r="E2391" s="355">
        <v>-8.2733812949640443E-3</v>
      </c>
      <c r="G2391" s="355">
        <f t="shared" ca="1" si="77"/>
        <v>3.2664341538082287E-3</v>
      </c>
    </row>
    <row r="2392" spans="2:7">
      <c r="B2392" s="375">
        <v>42388</v>
      </c>
      <c r="C2392" s="352">
        <v>810.45</v>
      </c>
      <c r="D2392" s="355">
        <f t="shared" si="78"/>
        <v>6.1732205691709366E-4</v>
      </c>
      <c r="E2392" s="355">
        <v>-8.2601471635414623E-3</v>
      </c>
      <c r="G2392" s="355">
        <f t="shared" ca="1" si="77"/>
        <v>-4.823189315334233E-3</v>
      </c>
    </row>
    <row r="2393" spans="2:7">
      <c r="B2393" s="375">
        <v>42387</v>
      </c>
      <c r="C2393" s="352">
        <v>809.95</v>
      </c>
      <c r="D2393" s="355">
        <f t="shared" si="78"/>
        <v>7.0873484612994034E-3</v>
      </c>
      <c r="E2393" s="355">
        <v>-8.2587151177953826E-3</v>
      </c>
      <c r="G2393" s="355">
        <f t="shared" ca="1" si="77"/>
        <v>-9.6890961528197529E-3</v>
      </c>
    </row>
    <row r="2394" spans="2:7">
      <c r="B2394" s="375">
        <v>42384</v>
      </c>
      <c r="C2394" s="352">
        <v>804.25</v>
      </c>
      <c r="D2394" s="355">
        <f t="shared" si="78"/>
        <v>-2.780296161982472E-2</v>
      </c>
      <c r="E2394" s="355">
        <v>-8.230645671876367E-3</v>
      </c>
      <c r="G2394" s="355">
        <f t="shared" ca="1" si="77"/>
        <v>1.8360514132037601E-2</v>
      </c>
    </row>
    <row r="2395" spans="2:7">
      <c r="B2395" s="375">
        <v>42383</v>
      </c>
      <c r="C2395" s="352">
        <v>827.25</v>
      </c>
      <c r="D2395" s="355">
        <f t="shared" si="78"/>
        <v>-6.6046232362653862E-3</v>
      </c>
      <c r="E2395" s="355">
        <v>-8.2191780821916829E-3</v>
      </c>
      <c r="G2395" s="355">
        <f t="shared" ca="1" si="77"/>
        <v>-3.1212136242979232E-2</v>
      </c>
    </row>
    <row r="2396" spans="2:7">
      <c r="B2396" s="375">
        <v>42382</v>
      </c>
      <c r="C2396" s="352">
        <v>832.75</v>
      </c>
      <c r="D2396" s="355">
        <f t="shared" si="78"/>
        <v>1.8031784841075794E-2</v>
      </c>
      <c r="E2396" s="355">
        <v>-8.2172483956800529E-3</v>
      </c>
      <c r="G2396" s="355">
        <f t="shared" ca="1" si="77"/>
        <v>2.6258725265564751E-2</v>
      </c>
    </row>
    <row r="2397" spans="2:7">
      <c r="B2397" s="375">
        <v>42381</v>
      </c>
      <c r="C2397" s="352">
        <v>818</v>
      </c>
      <c r="D2397" s="355">
        <f t="shared" si="78"/>
        <v>7.6994148444718205E-3</v>
      </c>
      <c r="E2397" s="355">
        <v>-8.2111436950146957E-3</v>
      </c>
      <c r="G2397" s="355">
        <f t="shared" ca="1" si="77"/>
        <v>-1.2680336615707104E-2</v>
      </c>
    </row>
    <row r="2398" spans="2:7">
      <c r="B2398" s="375">
        <v>42380</v>
      </c>
      <c r="C2398" s="352">
        <v>811.75</v>
      </c>
      <c r="D2398" s="355">
        <f t="shared" si="78"/>
        <v>2.3461134778045034E-3</v>
      </c>
      <c r="E2398" s="355">
        <v>-8.2003710575138389E-3</v>
      </c>
      <c r="G2398" s="355">
        <f t="shared" ca="1" si="77"/>
        <v>-1.1431239703661221E-2</v>
      </c>
    </row>
    <row r="2399" spans="2:7">
      <c r="B2399" s="375">
        <v>42377</v>
      </c>
      <c r="C2399" s="352">
        <v>809.85</v>
      </c>
      <c r="D2399" s="355">
        <f t="shared" si="78"/>
        <v>-1.2679061261810396E-2</v>
      </c>
      <c r="E2399" s="355">
        <v>-8.1978412351413361E-3</v>
      </c>
      <c r="G2399" s="355">
        <f t="shared" ca="1" si="77"/>
        <v>-3.972921202268874E-2</v>
      </c>
    </row>
    <row r="2400" spans="2:7">
      <c r="B2400" s="375">
        <v>42376</v>
      </c>
      <c r="C2400" s="352">
        <v>820.25</v>
      </c>
      <c r="D2400" s="355">
        <f t="shared" si="78"/>
        <v>-2.7044659272878187E-2</v>
      </c>
      <c r="E2400" s="355">
        <v>-8.1937312343911724E-3</v>
      </c>
      <c r="G2400" s="355">
        <f t="shared" ca="1" si="77"/>
        <v>1.0824531933146045E-2</v>
      </c>
    </row>
    <row r="2401" spans="2:7">
      <c r="B2401" s="375">
        <v>42375</v>
      </c>
      <c r="C2401" s="352">
        <v>843.05</v>
      </c>
      <c r="D2401" s="355">
        <f t="shared" si="78"/>
        <v>-5.7786426086444843E-3</v>
      </c>
      <c r="E2401" s="355">
        <v>-8.1838212149825812E-3</v>
      </c>
      <c r="G2401" s="355">
        <f t="shared" ca="1" si="77"/>
        <v>-4.6331308962599717E-2</v>
      </c>
    </row>
    <row r="2402" spans="2:7">
      <c r="B2402" s="375">
        <v>42374</v>
      </c>
      <c r="C2402" s="352">
        <v>847.95</v>
      </c>
      <c r="D2402" s="355">
        <f t="shared" si="78"/>
        <v>-1.286379511059366E-2</v>
      </c>
      <c r="E2402" s="355">
        <v>-8.183411102481981E-3</v>
      </c>
      <c r="G2402" s="355">
        <f t="shared" ca="1" si="77"/>
        <v>2.5614974189786067E-2</v>
      </c>
    </row>
    <row r="2403" spans="2:7">
      <c r="B2403" s="375">
        <v>42373</v>
      </c>
      <c r="C2403" s="352">
        <v>859</v>
      </c>
      <c r="D2403" s="355">
        <f t="shared" si="78"/>
        <v>2.8603117156033456E-3</v>
      </c>
      <c r="E2403" s="355">
        <v>-8.180324355218975E-3</v>
      </c>
      <c r="G2403" s="355">
        <f t="shared" ca="1" si="77"/>
        <v>1.8210378536791067E-3</v>
      </c>
    </row>
    <row r="2404" spans="2:7">
      <c r="B2404" s="375">
        <v>42370</v>
      </c>
      <c r="C2404" s="352">
        <v>856.55</v>
      </c>
      <c r="D2404" s="355">
        <f t="shared" si="78"/>
        <v>-7.1863228049841152E-3</v>
      </c>
      <c r="E2404" s="355">
        <v>-8.1743869209807939E-3</v>
      </c>
      <c r="G2404" s="355">
        <f t="shared" ca="1" si="77"/>
        <v>1.1728137489161013E-2</v>
      </c>
    </row>
    <row r="2405" spans="2:7">
      <c r="B2405" s="375">
        <v>42369</v>
      </c>
      <c r="C2405" s="352">
        <v>862.75</v>
      </c>
      <c r="D2405" s="355">
        <f t="shared" si="78"/>
        <v>6.1811184325616117E-3</v>
      </c>
      <c r="E2405" s="355">
        <v>-8.1438392384981066E-3</v>
      </c>
      <c r="G2405" s="355">
        <f t="shared" ca="1" si="77"/>
        <v>-1.3708451585884716E-2</v>
      </c>
    </row>
    <row r="2406" spans="2:7">
      <c r="B2406" s="375">
        <v>42368</v>
      </c>
      <c r="C2406" s="352">
        <v>857.45</v>
      </c>
      <c r="D2406" s="355">
        <f t="shared" si="78"/>
        <v>-5.2453665928421937E-4</v>
      </c>
      <c r="E2406" s="355">
        <v>-8.1424936386768534E-3</v>
      </c>
      <c r="G2406" s="355">
        <f t="shared" ca="1" si="77"/>
        <v>3.6319005986827621E-2</v>
      </c>
    </row>
    <row r="2407" spans="2:7">
      <c r="B2407" s="375">
        <v>42367</v>
      </c>
      <c r="C2407" s="352">
        <v>857.9</v>
      </c>
      <c r="D2407" s="355">
        <f t="shared" si="78"/>
        <v>-9.1817289368828839E-3</v>
      </c>
      <c r="E2407" s="355">
        <v>-8.1376538065592117E-3</v>
      </c>
      <c r="G2407" s="355">
        <f t="shared" ca="1" si="77"/>
        <v>-6.8779001990469648E-3</v>
      </c>
    </row>
    <row r="2408" spans="2:7">
      <c r="B2408" s="375">
        <v>42366</v>
      </c>
      <c r="C2408" s="352">
        <v>865.85</v>
      </c>
      <c r="D2408" s="355">
        <f t="shared" si="78"/>
        <v>1.8513161700896995E-3</v>
      </c>
      <c r="E2408" s="355">
        <v>-8.1177363779710698E-3</v>
      </c>
      <c r="G2408" s="355">
        <f t="shared" ca="1" si="77"/>
        <v>-4.1361099949949638E-2</v>
      </c>
    </row>
    <row r="2409" spans="2:7">
      <c r="B2409" s="375">
        <v>42362</v>
      </c>
      <c r="C2409" s="352">
        <v>864.25</v>
      </c>
      <c r="D2409" s="355">
        <f t="shared" si="78"/>
        <v>1.1584129742253113E-3</v>
      </c>
      <c r="E2409" s="355">
        <v>-8.1113878776266496E-3</v>
      </c>
      <c r="G2409" s="355">
        <f t="shared" ca="1" si="77"/>
        <v>-4.1626138039946484E-2</v>
      </c>
    </row>
    <row r="2410" spans="2:7">
      <c r="B2410" s="375">
        <v>42361</v>
      </c>
      <c r="C2410" s="352">
        <v>863.25</v>
      </c>
      <c r="D2410" s="355">
        <f t="shared" si="78"/>
        <v>1.3858711609607086E-2</v>
      </c>
      <c r="E2410" s="355">
        <v>-8.0855018587359696E-3</v>
      </c>
      <c r="G2410" s="355">
        <f t="shared" ca="1" si="77"/>
        <v>-9.4652422869986007E-3</v>
      </c>
    </row>
    <row r="2411" spans="2:7">
      <c r="B2411" s="375">
        <v>42360</v>
      </c>
      <c r="C2411" s="352">
        <v>851.45</v>
      </c>
      <c r="D2411" s="355">
        <f t="shared" si="78"/>
        <v>-1.7613903240955525E-4</v>
      </c>
      <c r="E2411" s="355">
        <v>-8.0804453223199089E-3</v>
      </c>
      <c r="G2411" s="355">
        <f t="shared" ca="1" si="77"/>
        <v>-2.8877421253677834E-3</v>
      </c>
    </row>
    <row r="2412" spans="2:7">
      <c r="B2412" s="375">
        <v>42359</v>
      </c>
      <c r="C2412" s="352">
        <v>851.6</v>
      </c>
      <c r="D2412" s="355">
        <f t="shared" si="78"/>
        <v>-6.35902222740789E-3</v>
      </c>
      <c r="E2412" s="355">
        <v>-8.0775690945181916E-3</v>
      </c>
      <c r="G2412" s="355">
        <f t="shared" ca="1" si="77"/>
        <v>1.3809443052726494E-3</v>
      </c>
    </row>
    <row r="2413" spans="2:7">
      <c r="B2413" s="375">
        <v>42356</v>
      </c>
      <c r="C2413" s="352">
        <v>857.05</v>
      </c>
      <c r="D2413" s="355">
        <f t="shared" si="78"/>
        <v>-8.3309227654035818E-3</v>
      </c>
      <c r="E2413" s="355">
        <v>-8.0757207363667937E-3</v>
      </c>
      <c r="G2413" s="355">
        <f t="shared" ca="1" si="77"/>
        <v>-1.6600532443919935E-4</v>
      </c>
    </row>
    <row r="2414" spans="2:7">
      <c r="B2414" s="375">
        <v>42355</v>
      </c>
      <c r="C2414" s="352">
        <v>864.25</v>
      </c>
      <c r="D2414" s="355">
        <f t="shared" si="78"/>
        <v>1.0346036941781649E-2</v>
      </c>
      <c r="E2414" s="355">
        <v>-8.0540284920493175E-3</v>
      </c>
      <c r="G2414" s="355">
        <f t="shared" ca="1" si="77"/>
        <v>2.1084022707496368E-3</v>
      </c>
    </row>
    <row r="2415" spans="2:7">
      <c r="B2415" s="375">
        <v>42354</v>
      </c>
      <c r="C2415" s="352">
        <v>855.4</v>
      </c>
      <c r="D2415" s="355">
        <f t="shared" si="78"/>
        <v>-3.7269974376893146E-3</v>
      </c>
      <c r="E2415" s="355">
        <v>-8.0471423140285256E-3</v>
      </c>
      <c r="G2415" s="355">
        <f t="shared" ca="1" si="77"/>
        <v>3.5777199750322307E-2</v>
      </c>
    </row>
    <row r="2416" spans="2:7">
      <c r="B2416" s="375">
        <v>42353</v>
      </c>
      <c r="C2416" s="352">
        <v>858.6</v>
      </c>
      <c r="D2416" s="355">
        <f t="shared" si="78"/>
        <v>2.3361144219308728E-2</v>
      </c>
      <c r="E2416" s="355">
        <v>-8.0366366512930262E-3</v>
      </c>
      <c r="G2416" s="355">
        <f t="shared" ca="1" si="77"/>
        <v>1.3261765458360223E-2</v>
      </c>
    </row>
    <row r="2417" spans="2:7">
      <c r="B2417" s="375">
        <v>42352</v>
      </c>
      <c r="C2417" s="352">
        <v>839</v>
      </c>
      <c r="D2417" s="355">
        <f t="shared" si="78"/>
        <v>2.0557109840651962E-2</v>
      </c>
      <c r="E2417" s="355">
        <v>-8.0209889693528824E-3</v>
      </c>
      <c r="G2417" s="355">
        <f t="shared" ca="1" si="77"/>
        <v>6.8186416497365834E-3</v>
      </c>
    </row>
    <row r="2418" spans="2:7">
      <c r="B2418" s="375">
        <v>42349</v>
      </c>
      <c r="C2418" s="352">
        <v>822.1</v>
      </c>
      <c r="D2418" s="355">
        <f t="shared" si="78"/>
        <v>7.5989704620664858E-3</v>
      </c>
      <c r="E2418" s="355">
        <v>-8.0196846805796924E-3</v>
      </c>
      <c r="G2418" s="355">
        <f t="shared" ca="1" si="77"/>
        <v>5.3209012397022288E-3</v>
      </c>
    </row>
    <row r="2419" spans="2:7">
      <c r="B2419" s="375">
        <v>42348</v>
      </c>
      <c r="C2419" s="352">
        <v>815.9</v>
      </c>
      <c r="D2419" s="355">
        <f t="shared" si="78"/>
        <v>-5.1819789062976284E-3</v>
      </c>
      <c r="E2419" s="355">
        <v>-8.0187248060335486E-3</v>
      </c>
      <c r="G2419" s="355">
        <f t="shared" ca="1" si="77"/>
        <v>-2.0256308322362708E-3</v>
      </c>
    </row>
    <row r="2420" spans="2:7">
      <c r="B2420" s="375">
        <v>42347</v>
      </c>
      <c r="C2420" s="352">
        <v>820.15</v>
      </c>
      <c r="D2420" s="355">
        <f t="shared" si="78"/>
        <v>-6.7817135937027224E-3</v>
      </c>
      <c r="E2420" s="355">
        <v>-8.0122817633743217E-3</v>
      </c>
      <c r="G2420" s="355">
        <f t="shared" ca="1" si="77"/>
        <v>2.7046672118466626E-2</v>
      </c>
    </row>
    <row r="2421" spans="2:7">
      <c r="B2421" s="375">
        <v>42346</v>
      </c>
      <c r="C2421" s="352">
        <v>825.75</v>
      </c>
      <c r="D2421" s="355">
        <f t="shared" si="78"/>
        <v>-9.2981403719256152E-3</v>
      </c>
      <c r="E2421" s="355">
        <v>-8.0122090805037106E-3</v>
      </c>
      <c r="G2421" s="355">
        <f t="shared" ca="1" si="77"/>
        <v>-1.2351560996775025E-2</v>
      </c>
    </row>
    <row r="2422" spans="2:7">
      <c r="B2422" s="375">
        <v>42345</v>
      </c>
      <c r="C2422" s="352">
        <v>833.5</v>
      </c>
      <c r="D2422" s="355">
        <f t="shared" si="78"/>
        <v>2.2762132646174556E-2</v>
      </c>
      <c r="E2422" s="355">
        <v>-7.9999999999999724E-3</v>
      </c>
      <c r="G2422" s="355">
        <f t="shared" ca="1" si="77"/>
        <v>-3.5443671826321868E-2</v>
      </c>
    </row>
    <row r="2423" spans="2:7">
      <c r="B2423" s="375">
        <v>42342</v>
      </c>
      <c r="C2423" s="352">
        <v>814.95</v>
      </c>
      <c r="D2423" s="355">
        <f t="shared" si="78"/>
        <v>-2.0205731080087893E-3</v>
      </c>
      <c r="E2423" s="355">
        <v>-7.9999999999999238E-3</v>
      </c>
      <c r="G2423" s="355">
        <f t="shared" ca="1" si="77"/>
        <v>2.3251403830392226E-3</v>
      </c>
    </row>
    <row r="2424" spans="2:7">
      <c r="B2424" s="375">
        <v>42341</v>
      </c>
      <c r="C2424" s="352">
        <v>816.6</v>
      </c>
      <c r="D2424" s="355">
        <f t="shared" si="78"/>
        <v>-1.6026027232196597E-2</v>
      </c>
      <c r="E2424" s="355">
        <v>-7.9922027290447676E-3</v>
      </c>
      <c r="G2424" s="355">
        <f t="shared" ca="1" si="77"/>
        <v>5.7500862292294746E-3</v>
      </c>
    </row>
    <row r="2425" spans="2:7">
      <c r="B2425" s="375">
        <v>42340</v>
      </c>
      <c r="C2425" s="352">
        <v>829.9</v>
      </c>
      <c r="D2425" s="355">
        <f t="shared" si="78"/>
        <v>-4.1996640268778503E-3</v>
      </c>
      <c r="E2425" s="355">
        <v>-7.9921308250337081E-3</v>
      </c>
      <c r="G2425" s="355">
        <f t="shared" ca="1" si="77"/>
        <v>-1.0615986851728869E-2</v>
      </c>
    </row>
    <row r="2426" spans="2:7">
      <c r="B2426" s="375">
        <v>42339</v>
      </c>
      <c r="C2426" s="352">
        <v>833.4</v>
      </c>
      <c r="D2426" s="355">
        <f t="shared" si="78"/>
        <v>2.6354679802955638E-2</v>
      </c>
      <c r="E2426" s="355">
        <v>-7.9877790661293403E-3</v>
      </c>
      <c r="G2426" s="355">
        <f t="shared" ca="1" si="77"/>
        <v>-1.5517966291739141E-2</v>
      </c>
    </row>
    <row r="2427" spans="2:7">
      <c r="B2427" s="375">
        <v>42338</v>
      </c>
      <c r="C2427" s="352">
        <v>812</v>
      </c>
      <c r="D2427" s="355">
        <f t="shared" si="78"/>
        <v>-5.1457975986278423E-3</v>
      </c>
      <c r="E2427" s="355">
        <v>-7.985042651813188E-3</v>
      </c>
      <c r="G2427" s="355">
        <f t="shared" ca="1" si="77"/>
        <v>-1.5518936865613675E-2</v>
      </c>
    </row>
    <row r="2428" spans="2:7">
      <c r="B2428" s="375">
        <v>42335</v>
      </c>
      <c r="C2428" s="352">
        <v>816.2</v>
      </c>
      <c r="D2428" s="355">
        <f t="shared" si="78"/>
        <v>4.6156686565327091E-3</v>
      </c>
      <c r="E2428" s="355">
        <v>-7.9741379310344276E-3</v>
      </c>
      <c r="G2428" s="355">
        <f t="shared" ca="1" si="77"/>
        <v>-1.6658614179293801E-2</v>
      </c>
    </row>
    <row r="2429" spans="2:7">
      <c r="B2429" s="375">
        <v>42334</v>
      </c>
      <c r="C2429" s="352">
        <v>812.45</v>
      </c>
      <c r="D2429" s="355">
        <f t="shared" si="78"/>
        <v>6.1580146560748813E-4</v>
      </c>
      <c r="E2429" s="355">
        <v>-7.9309194678130676E-3</v>
      </c>
      <c r="G2429" s="355">
        <f t="shared" ca="1" si="77"/>
        <v>2.7931972242514497E-5</v>
      </c>
    </row>
    <row r="2430" spans="2:7">
      <c r="B2430" s="375">
        <v>42332</v>
      </c>
      <c r="C2430" s="352">
        <v>811.95</v>
      </c>
      <c r="D2430" s="355">
        <f t="shared" si="78"/>
        <v>2.6225985844287158E-2</v>
      </c>
      <c r="E2430" s="355">
        <v>-7.9263410728582871E-3</v>
      </c>
      <c r="G2430" s="355">
        <f t="shared" ca="1" si="77"/>
        <v>1.0048359621496621E-2</v>
      </c>
    </row>
    <row r="2431" spans="2:7">
      <c r="B2431" s="375">
        <v>42331</v>
      </c>
      <c r="C2431" s="352">
        <v>791.2</v>
      </c>
      <c r="D2431" s="355">
        <f t="shared" si="78"/>
        <v>-8.7076364091961816E-3</v>
      </c>
      <c r="E2431" s="355">
        <v>-7.9247737891064464E-3</v>
      </c>
      <c r="G2431" s="355">
        <f t="shared" ca="1" si="77"/>
        <v>1.253477566776914E-2</v>
      </c>
    </row>
    <row r="2432" spans="2:7">
      <c r="B2432" s="375">
        <v>42328</v>
      </c>
      <c r="C2432" s="352">
        <v>798.15</v>
      </c>
      <c r="D2432" s="355">
        <f t="shared" si="78"/>
        <v>4.4676566826075438E-3</v>
      </c>
      <c r="E2432" s="355">
        <v>-7.9204719954740471E-3</v>
      </c>
      <c r="G2432" s="355">
        <f t="shared" ca="1" si="77"/>
        <v>-3.4406188859617565E-3</v>
      </c>
    </row>
    <row r="2433" spans="2:7">
      <c r="B2433" s="375">
        <v>42327</v>
      </c>
      <c r="C2433" s="352">
        <v>794.6</v>
      </c>
      <c r="D2433" s="355">
        <f t="shared" si="78"/>
        <v>1.386263390044137E-3</v>
      </c>
      <c r="E2433" s="355">
        <v>-7.9192883488826641E-3</v>
      </c>
      <c r="G2433" s="355">
        <f t="shared" ca="1" si="77"/>
        <v>-1.3173747753635643E-2</v>
      </c>
    </row>
    <row r="2434" spans="2:7">
      <c r="B2434" s="375">
        <v>42326</v>
      </c>
      <c r="C2434" s="352">
        <v>793.5</v>
      </c>
      <c r="D2434" s="355">
        <f t="shared" si="78"/>
        <v>-6.0127771514467679E-3</v>
      </c>
      <c r="E2434" s="355">
        <v>-7.9103493737639752E-3</v>
      </c>
      <c r="G2434" s="355">
        <f t="shared" ca="1" si="77"/>
        <v>-1.5884969508752785E-2</v>
      </c>
    </row>
    <row r="2435" spans="2:7">
      <c r="B2435" s="375">
        <v>42325</v>
      </c>
      <c r="C2435" s="352">
        <v>798.3</v>
      </c>
      <c r="D2435" s="355">
        <f t="shared" si="78"/>
        <v>1.810993495727577E-2</v>
      </c>
      <c r="E2435" s="355">
        <v>-7.9030558482613266E-3</v>
      </c>
      <c r="G2435" s="355">
        <f t="shared" ca="1" si="77"/>
        <v>-5.9734907209617431E-3</v>
      </c>
    </row>
    <row r="2436" spans="2:7">
      <c r="B2436" s="375">
        <v>42324</v>
      </c>
      <c r="C2436" s="352">
        <v>784.1</v>
      </c>
      <c r="D2436" s="355">
        <f t="shared" si="78"/>
        <v>-1.5815237856156673E-2</v>
      </c>
      <c r="E2436" s="355">
        <v>-7.8847992189777071E-3</v>
      </c>
      <c r="G2436" s="355">
        <f t="shared" ca="1" si="77"/>
        <v>-4.1930011042202384E-3</v>
      </c>
    </row>
    <row r="2437" spans="2:7">
      <c r="B2437" s="375">
        <v>42321</v>
      </c>
      <c r="C2437" s="352">
        <v>796.7</v>
      </c>
      <c r="D2437" s="355">
        <f t="shared" si="78"/>
        <v>-8.5246717690248396E-3</v>
      </c>
      <c r="E2437" s="355">
        <v>-7.8717201166180421E-3</v>
      </c>
      <c r="G2437" s="355">
        <f t="shared" ca="1" si="77"/>
        <v>5.1114267190674441E-3</v>
      </c>
    </row>
    <row r="2438" spans="2:7">
      <c r="B2438" s="375">
        <v>42318</v>
      </c>
      <c r="C2438" s="352">
        <v>803.55</v>
      </c>
      <c r="D2438" s="355">
        <f t="shared" si="78"/>
        <v>1.1836531273360725E-3</v>
      </c>
      <c r="E2438" s="355">
        <v>-7.8654404646660899E-3</v>
      </c>
      <c r="G2438" s="355">
        <f t="shared" ca="1" si="77"/>
        <v>-5.9207025134796016E-3</v>
      </c>
    </row>
    <row r="2439" spans="2:7">
      <c r="B2439" s="375">
        <v>42317</v>
      </c>
      <c r="C2439" s="352">
        <v>802.6</v>
      </c>
      <c r="D2439" s="355">
        <f t="shared" si="78"/>
        <v>4.4427757962581423E-3</v>
      </c>
      <c r="E2439" s="355">
        <v>-7.8526405000265073E-3</v>
      </c>
      <c r="G2439" s="355">
        <f t="shared" ref="G2439:G2502" ca="1" si="79">_xlfn.NORM.INV(RAND(),$M$13,$M$14)</f>
        <v>-1.8623463409689272E-2</v>
      </c>
    </row>
    <row r="2440" spans="2:7">
      <c r="B2440" s="375">
        <v>42314</v>
      </c>
      <c r="C2440" s="352">
        <v>799.05</v>
      </c>
      <c r="D2440" s="355">
        <f t="shared" ref="D2440:D2503" si="80">(C2440-C2441)/C2441</f>
        <v>-4.4851429639320038E-3</v>
      </c>
      <c r="E2440" s="355">
        <v>-7.8499696572244693E-3</v>
      </c>
      <c r="G2440" s="355">
        <f t="shared" ca="1" si="79"/>
        <v>-3.6371789782918898E-2</v>
      </c>
    </row>
    <row r="2441" spans="2:7">
      <c r="B2441" s="375">
        <v>42313</v>
      </c>
      <c r="C2441" s="352">
        <v>802.65</v>
      </c>
      <c r="D2441" s="355">
        <f t="shared" si="80"/>
        <v>2.0599250936329306E-3</v>
      </c>
      <c r="E2441" s="355">
        <v>-7.8284547311096124E-3</v>
      </c>
      <c r="G2441" s="355">
        <f t="shared" ca="1" si="79"/>
        <v>-8.7079719254184364E-3</v>
      </c>
    </row>
    <row r="2442" spans="2:7">
      <c r="B2442" s="375">
        <v>42312</v>
      </c>
      <c r="C2442" s="352">
        <v>801</v>
      </c>
      <c r="D2442" s="355">
        <f t="shared" si="80"/>
        <v>-4.2886444154391764E-3</v>
      </c>
      <c r="E2442" s="355">
        <v>-7.822410147991489E-3</v>
      </c>
      <c r="G2442" s="355">
        <f t="shared" ca="1" si="79"/>
        <v>-1.4636476560419737E-2</v>
      </c>
    </row>
    <row r="2443" spans="2:7">
      <c r="B2443" s="375">
        <v>42311</v>
      </c>
      <c r="C2443" s="352">
        <v>804.45</v>
      </c>
      <c r="D2443" s="355">
        <f t="shared" si="80"/>
        <v>2.1177203363438746E-3</v>
      </c>
      <c r="E2443" s="355">
        <v>-7.8137023926503832E-3</v>
      </c>
      <c r="G2443" s="355">
        <f t="shared" ca="1" si="79"/>
        <v>2.713555819455267E-3</v>
      </c>
    </row>
    <row r="2444" spans="2:7">
      <c r="B2444" s="375">
        <v>42310</v>
      </c>
      <c r="C2444" s="352">
        <v>802.75</v>
      </c>
      <c r="D2444" s="355">
        <f t="shared" si="80"/>
        <v>2.6228689190033383E-3</v>
      </c>
      <c r="E2444" s="355">
        <v>-7.8125E-3</v>
      </c>
      <c r="G2444" s="355">
        <f t="shared" ca="1" si="79"/>
        <v>-1.9353917509760614E-2</v>
      </c>
    </row>
    <row r="2445" spans="2:7">
      <c r="B2445" s="375">
        <v>42307</v>
      </c>
      <c r="C2445" s="352">
        <v>800.65</v>
      </c>
      <c r="D2445" s="355">
        <f t="shared" si="80"/>
        <v>-9.9819077921276217E-4</v>
      </c>
      <c r="E2445" s="355">
        <v>-7.8102400925657758E-3</v>
      </c>
      <c r="G2445" s="355">
        <f t="shared" ca="1" si="79"/>
        <v>-1.1703183196602882E-2</v>
      </c>
    </row>
    <row r="2446" spans="2:7">
      <c r="B2446" s="375">
        <v>42306</v>
      </c>
      <c r="C2446" s="352">
        <v>801.45</v>
      </c>
      <c r="D2446" s="355">
        <f t="shared" si="80"/>
        <v>-2.0830788026878381E-2</v>
      </c>
      <c r="E2446" s="355">
        <v>-7.7919614060763748E-3</v>
      </c>
      <c r="G2446" s="355">
        <f t="shared" ca="1" si="79"/>
        <v>2.3524005542037516E-2</v>
      </c>
    </row>
    <row r="2447" spans="2:7">
      <c r="B2447" s="375">
        <v>42305</v>
      </c>
      <c r="C2447" s="352">
        <v>818.5</v>
      </c>
      <c r="D2447" s="355">
        <f t="shared" si="80"/>
        <v>7.8187526934679844E-3</v>
      </c>
      <c r="E2447" s="355">
        <v>-7.7875193398658634E-3</v>
      </c>
      <c r="G2447" s="355">
        <f t="shared" ca="1" si="79"/>
        <v>2.1107925507613048E-2</v>
      </c>
    </row>
    <row r="2448" spans="2:7">
      <c r="B2448" s="375">
        <v>42304</v>
      </c>
      <c r="C2448" s="352">
        <v>812.15</v>
      </c>
      <c r="D2448" s="355">
        <f t="shared" si="80"/>
        <v>4.3903042295324688E-3</v>
      </c>
      <c r="E2448" s="355">
        <v>-7.7834721332479401E-3</v>
      </c>
      <c r="G2448" s="355">
        <f t="shared" ca="1" si="79"/>
        <v>4.6439637243440607E-2</v>
      </c>
    </row>
    <row r="2449" spans="2:7">
      <c r="B2449" s="375">
        <v>42303</v>
      </c>
      <c r="C2449" s="352">
        <v>808.6</v>
      </c>
      <c r="D2449" s="355">
        <f t="shared" si="80"/>
        <v>1.0497375656085949E-2</v>
      </c>
      <c r="E2449" s="355">
        <v>-7.7812828601471597E-3</v>
      </c>
      <c r="G2449" s="355">
        <f t="shared" ca="1" si="79"/>
        <v>-2.4379466356836983E-2</v>
      </c>
    </row>
    <row r="2450" spans="2:7">
      <c r="B2450" s="375">
        <v>42300</v>
      </c>
      <c r="C2450" s="352">
        <v>800.2</v>
      </c>
      <c r="D2450" s="355">
        <f t="shared" si="80"/>
        <v>1.2462832922123138E-2</v>
      </c>
      <c r="E2450" s="355">
        <v>-7.7776938760099759E-3</v>
      </c>
      <c r="G2450" s="355">
        <f t="shared" ca="1" si="79"/>
        <v>2.9360358184758999E-2</v>
      </c>
    </row>
    <row r="2451" spans="2:7">
      <c r="B2451" s="375">
        <v>42298</v>
      </c>
      <c r="C2451" s="352">
        <v>790.35</v>
      </c>
      <c r="D2451" s="355">
        <f t="shared" si="80"/>
        <v>4.1290814381908271E-3</v>
      </c>
      <c r="E2451" s="355">
        <v>-7.7770238530195154E-3</v>
      </c>
      <c r="G2451" s="355">
        <f t="shared" ca="1" si="79"/>
        <v>-9.7738874255565242E-3</v>
      </c>
    </row>
    <row r="2452" spans="2:7">
      <c r="B2452" s="375">
        <v>42297</v>
      </c>
      <c r="C2452" s="352">
        <v>787.1</v>
      </c>
      <c r="D2452" s="355">
        <f t="shared" si="80"/>
        <v>-8.5653104925052966E-3</v>
      </c>
      <c r="E2452" s="355">
        <v>-7.7686473284240068E-3</v>
      </c>
      <c r="G2452" s="355">
        <f t="shared" ca="1" si="79"/>
        <v>-1.2482558534564838E-2</v>
      </c>
    </row>
    <row r="2453" spans="2:7">
      <c r="B2453" s="375">
        <v>42296</v>
      </c>
      <c r="C2453" s="352">
        <v>793.9</v>
      </c>
      <c r="D2453" s="355">
        <f t="shared" si="80"/>
        <v>1.1337579617834366E-2</v>
      </c>
      <c r="E2453" s="355">
        <v>-7.7679044312364181E-3</v>
      </c>
      <c r="G2453" s="355">
        <f t="shared" ca="1" si="79"/>
        <v>1.802902725007105E-2</v>
      </c>
    </row>
    <row r="2454" spans="2:7">
      <c r="B2454" s="375">
        <v>42293</v>
      </c>
      <c r="C2454" s="352">
        <v>785</v>
      </c>
      <c r="D2454" s="355">
        <f t="shared" si="80"/>
        <v>-8.2749036700144711E-3</v>
      </c>
      <c r="E2454" s="355">
        <v>-7.7661032434902556E-3</v>
      </c>
      <c r="G2454" s="355">
        <f t="shared" ca="1" si="79"/>
        <v>1.3751398692906789E-2</v>
      </c>
    </row>
    <row r="2455" spans="2:7">
      <c r="B2455" s="375">
        <v>42292</v>
      </c>
      <c r="C2455" s="352">
        <v>791.55</v>
      </c>
      <c r="D2455" s="355">
        <f t="shared" si="80"/>
        <v>-7.08730556949334E-3</v>
      </c>
      <c r="E2455" s="355">
        <v>-7.7634011090573852E-3</v>
      </c>
      <c r="G2455" s="355">
        <f t="shared" ca="1" si="79"/>
        <v>3.9951328760960608E-2</v>
      </c>
    </row>
    <row r="2456" spans="2:7">
      <c r="B2456" s="375">
        <v>42291</v>
      </c>
      <c r="C2456" s="352">
        <v>797.2</v>
      </c>
      <c r="D2456" s="355">
        <f t="shared" si="80"/>
        <v>-1.9313568704637633E-2</v>
      </c>
      <c r="E2456" s="355">
        <v>-7.7616424636955429E-3</v>
      </c>
      <c r="G2456" s="355">
        <f t="shared" ca="1" si="79"/>
        <v>-7.3767227391982855E-3</v>
      </c>
    </row>
    <row r="2457" spans="2:7">
      <c r="B2457" s="375">
        <v>42290</v>
      </c>
      <c r="C2457" s="352">
        <v>812.9</v>
      </c>
      <c r="D2457" s="355">
        <f t="shared" si="80"/>
        <v>-2.3930784807020254E-3</v>
      </c>
      <c r="E2457" s="355">
        <v>-7.7564226178996627E-3</v>
      </c>
      <c r="G2457" s="355">
        <f t="shared" ca="1" si="79"/>
        <v>-1.1446900807662521E-2</v>
      </c>
    </row>
    <row r="2458" spans="2:7">
      <c r="B2458" s="375">
        <v>42289</v>
      </c>
      <c r="C2458" s="352">
        <v>814.85</v>
      </c>
      <c r="D2458" s="355">
        <f t="shared" si="80"/>
        <v>-3.8508557457212437E-3</v>
      </c>
      <c r="E2458" s="355">
        <v>-7.7475963782320393E-3</v>
      </c>
      <c r="G2458" s="355">
        <f t="shared" ca="1" si="79"/>
        <v>-1.1166061556450278E-2</v>
      </c>
    </row>
    <row r="2459" spans="2:7">
      <c r="B2459" s="375">
        <v>42286</v>
      </c>
      <c r="C2459" s="352">
        <v>818</v>
      </c>
      <c r="D2459" s="355">
        <f t="shared" si="80"/>
        <v>-4.7451028105608677E-3</v>
      </c>
      <c r="E2459" s="355">
        <v>-7.7427039904705858E-3</v>
      </c>
      <c r="G2459" s="355">
        <f t="shared" ca="1" si="79"/>
        <v>-6.1489203934954398E-3</v>
      </c>
    </row>
    <row r="2460" spans="2:7">
      <c r="B2460" s="375">
        <v>42285</v>
      </c>
      <c r="C2460" s="352">
        <v>821.9</v>
      </c>
      <c r="D2460" s="355">
        <f t="shared" si="80"/>
        <v>-2.0035213405378877E-3</v>
      </c>
      <c r="E2460" s="355">
        <v>-7.7421852317816429E-3</v>
      </c>
      <c r="G2460" s="355">
        <f t="shared" ca="1" si="79"/>
        <v>-7.6595050841022404E-3</v>
      </c>
    </row>
    <row r="2461" spans="2:7">
      <c r="B2461" s="375">
        <v>42284</v>
      </c>
      <c r="C2461" s="352">
        <v>823.55</v>
      </c>
      <c r="D2461" s="355">
        <f t="shared" si="80"/>
        <v>-6.9335584227661886E-3</v>
      </c>
      <c r="E2461" s="355">
        <v>-7.7197722667181048E-3</v>
      </c>
      <c r="G2461" s="355">
        <f t="shared" ca="1" si="79"/>
        <v>1.3921127378579121E-2</v>
      </c>
    </row>
    <row r="2462" spans="2:7">
      <c r="B2462" s="375">
        <v>42283</v>
      </c>
      <c r="C2462" s="352">
        <v>829.3</v>
      </c>
      <c r="D2462" s="355">
        <f t="shared" si="80"/>
        <v>2.4080019757964932E-2</v>
      </c>
      <c r="E2462" s="355">
        <v>-7.7146111628870716E-3</v>
      </c>
      <c r="G2462" s="355">
        <f t="shared" ca="1" si="79"/>
        <v>-2.0993956136411217E-2</v>
      </c>
    </row>
    <row r="2463" spans="2:7">
      <c r="B2463" s="375">
        <v>42282</v>
      </c>
      <c r="C2463" s="352">
        <v>809.8</v>
      </c>
      <c r="D2463" s="355">
        <f t="shared" si="80"/>
        <v>-8.0842724154826344E-3</v>
      </c>
      <c r="E2463" s="355">
        <v>-7.7054794520547221E-3</v>
      </c>
      <c r="G2463" s="355">
        <f t="shared" ca="1" si="79"/>
        <v>-2.6565325500139493E-2</v>
      </c>
    </row>
    <row r="2464" spans="2:7">
      <c r="B2464" s="375">
        <v>42278</v>
      </c>
      <c r="C2464" s="352">
        <v>816.4</v>
      </c>
      <c r="D2464" s="355">
        <f t="shared" si="80"/>
        <v>2.0251610923595915E-3</v>
      </c>
      <c r="E2464" s="355">
        <v>-7.6950608446671384E-3</v>
      </c>
      <c r="G2464" s="355">
        <f t="shared" ca="1" si="79"/>
        <v>7.4935209390622221E-4</v>
      </c>
    </row>
    <row r="2465" spans="2:7">
      <c r="B2465" s="375">
        <v>42277</v>
      </c>
      <c r="C2465" s="352">
        <v>814.75</v>
      </c>
      <c r="D2465" s="355">
        <f t="shared" si="80"/>
        <v>3.87582074329062E-2</v>
      </c>
      <c r="E2465" s="355">
        <v>-7.6910153260280802E-3</v>
      </c>
      <c r="G2465" s="355">
        <f t="shared" ca="1" si="79"/>
        <v>-6.0108039967070575E-3</v>
      </c>
    </row>
    <row r="2466" spans="2:7">
      <c r="B2466" s="375">
        <v>42276</v>
      </c>
      <c r="C2466" s="352">
        <v>784.35</v>
      </c>
      <c r="D2466" s="355">
        <f t="shared" si="80"/>
        <v>-7.9681274900397833E-3</v>
      </c>
      <c r="E2466" s="355">
        <v>-7.687766841014112E-3</v>
      </c>
      <c r="G2466" s="355">
        <f t="shared" ca="1" si="79"/>
        <v>-1.0664149203508954E-2</v>
      </c>
    </row>
    <row r="2467" spans="2:7">
      <c r="B2467" s="375">
        <v>42275</v>
      </c>
      <c r="C2467" s="352">
        <v>790.65</v>
      </c>
      <c r="D2467" s="355">
        <f t="shared" si="80"/>
        <v>1.1449405142637753E-2</v>
      </c>
      <c r="E2467" s="355">
        <v>-7.6866495034939647E-3</v>
      </c>
      <c r="G2467" s="355">
        <f t="shared" ca="1" si="79"/>
        <v>3.0609566319897939E-4</v>
      </c>
    </row>
    <row r="2468" spans="2:7">
      <c r="B2468" s="375">
        <v>42271</v>
      </c>
      <c r="C2468" s="352">
        <v>781.7</v>
      </c>
      <c r="D2468" s="355">
        <f t="shared" si="80"/>
        <v>-4.2038216560508976E-3</v>
      </c>
      <c r="E2468" s="355">
        <v>-7.6753333972944173E-3</v>
      </c>
      <c r="G2468" s="355">
        <f t="shared" ca="1" si="79"/>
        <v>3.2435543289576645E-2</v>
      </c>
    </row>
    <row r="2469" spans="2:7">
      <c r="B2469" s="375">
        <v>42270</v>
      </c>
      <c r="C2469" s="352">
        <v>785</v>
      </c>
      <c r="D2469" s="355">
        <f t="shared" si="80"/>
        <v>-1.1451838656317309E-3</v>
      </c>
      <c r="E2469" s="355">
        <v>-7.6595744680851953E-3</v>
      </c>
      <c r="G2469" s="355">
        <f t="shared" ca="1" si="79"/>
        <v>-3.0844444368962418E-2</v>
      </c>
    </row>
    <row r="2470" spans="2:7">
      <c r="B2470" s="375">
        <v>42269</v>
      </c>
      <c r="C2470" s="352">
        <v>785.9</v>
      </c>
      <c r="D2470" s="355">
        <f t="shared" si="80"/>
        <v>-6.0705703806754364E-3</v>
      </c>
      <c r="E2470" s="355">
        <v>-7.6552371204366343E-3</v>
      </c>
      <c r="G2470" s="355">
        <f t="shared" ca="1" si="79"/>
        <v>4.6891370770672007E-2</v>
      </c>
    </row>
    <row r="2471" spans="2:7">
      <c r="B2471" s="375">
        <v>42268</v>
      </c>
      <c r="C2471" s="352">
        <v>790.7</v>
      </c>
      <c r="D2471" s="355">
        <f t="shared" si="80"/>
        <v>-8.96158425769252E-3</v>
      </c>
      <c r="E2471" s="355">
        <v>-7.6442736567624188E-3</v>
      </c>
      <c r="G2471" s="355">
        <f t="shared" ca="1" si="79"/>
        <v>-1.582300086182614E-3</v>
      </c>
    </row>
    <row r="2472" spans="2:7">
      <c r="B2472" s="375">
        <v>42265</v>
      </c>
      <c r="C2472" s="352">
        <v>797.85</v>
      </c>
      <c r="D2472" s="355">
        <f t="shared" si="80"/>
        <v>-1.1154489682097044E-2</v>
      </c>
      <c r="E2472" s="355">
        <v>-7.6142131979694714E-3</v>
      </c>
      <c r="G2472" s="355">
        <f t="shared" ca="1" si="79"/>
        <v>-4.938414041387091E-2</v>
      </c>
    </row>
    <row r="2473" spans="2:7">
      <c r="B2473" s="375">
        <v>42263</v>
      </c>
      <c r="C2473" s="352">
        <v>806.85</v>
      </c>
      <c r="D2473" s="355">
        <f t="shared" si="80"/>
        <v>2.7964205816554807E-3</v>
      </c>
      <c r="E2473" s="355">
        <v>-7.6036148332813899E-3</v>
      </c>
      <c r="G2473" s="355">
        <f t="shared" ca="1" si="79"/>
        <v>-4.4038278088138941E-2</v>
      </c>
    </row>
    <row r="2474" spans="2:7">
      <c r="B2474" s="375">
        <v>42262</v>
      </c>
      <c r="C2474" s="352">
        <v>804.6</v>
      </c>
      <c r="D2474" s="355">
        <f t="shared" si="80"/>
        <v>1.2393834539163288E-2</v>
      </c>
      <c r="E2474" s="355">
        <v>-7.5919335705811851E-3</v>
      </c>
      <c r="G2474" s="355">
        <f t="shared" ca="1" si="79"/>
        <v>-1.2397238282288751E-3</v>
      </c>
    </row>
    <row r="2475" spans="2:7">
      <c r="B2475" s="375">
        <v>42261</v>
      </c>
      <c r="C2475" s="352">
        <v>794.75</v>
      </c>
      <c r="D2475" s="355">
        <f t="shared" si="80"/>
        <v>-6.2873310279786226E-4</v>
      </c>
      <c r="E2475" s="355">
        <v>-7.5897271439642295E-3</v>
      </c>
      <c r="G2475" s="355">
        <f t="shared" ca="1" si="79"/>
        <v>8.3724801118278264E-3</v>
      </c>
    </row>
    <row r="2476" spans="2:7">
      <c r="B2476" s="375">
        <v>42258</v>
      </c>
      <c r="C2476" s="352">
        <v>795.25</v>
      </c>
      <c r="D2476" s="355">
        <f t="shared" si="80"/>
        <v>6.4544706701259542E-3</v>
      </c>
      <c r="E2476" s="355">
        <v>-7.5885328836424243E-3</v>
      </c>
      <c r="G2476" s="355">
        <f t="shared" ca="1" si="79"/>
        <v>-3.3076789028653416E-3</v>
      </c>
    </row>
    <row r="2477" spans="2:7">
      <c r="B2477" s="375">
        <v>42257</v>
      </c>
      <c r="C2477" s="352">
        <v>790.15</v>
      </c>
      <c r="D2477" s="355">
        <f t="shared" si="80"/>
        <v>-1.6063756926716865E-2</v>
      </c>
      <c r="E2477" s="355">
        <v>-7.5841886154734313E-3</v>
      </c>
      <c r="G2477" s="355">
        <f t="shared" ca="1" si="79"/>
        <v>-3.6317064166114348E-2</v>
      </c>
    </row>
    <row r="2478" spans="2:7">
      <c r="B2478" s="375">
        <v>42256</v>
      </c>
      <c r="C2478" s="352">
        <v>803.05</v>
      </c>
      <c r="D2478" s="355">
        <f t="shared" si="80"/>
        <v>2.4341530395705054E-3</v>
      </c>
      <c r="E2478" s="355">
        <v>-7.573964497041427E-3</v>
      </c>
      <c r="G2478" s="355">
        <f t="shared" ca="1" si="79"/>
        <v>-1.2240623928276659E-2</v>
      </c>
    </row>
    <row r="2479" spans="2:7">
      <c r="B2479" s="375">
        <v>42255</v>
      </c>
      <c r="C2479" s="352">
        <v>801.1</v>
      </c>
      <c r="D2479" s="355">
        <f t="shared" si="80"/>
        <v>-2.2870037201927183E-2</v>
      </c>
      <c r="E2479" s="355">
        <v>-7.5626620570441103E-3</v>
      </c>
      <c r="G2479" s="355">
        <f t="shared" ca="1" si="79"/>
        <v>-1.6346991560846024E-2</v>
      </c>
    </row>
    <row r="2480" spans="2:7">
      <c r="B2480" s="375">
        <v>42254</v>
      </c>
      <c r="C2480" s="352">
        <v>819.85</v>
      </c>
      <c r="D2480" s="355">
        <f t="shared" si="80"/>
        <v>-1.2228915662650575E-2</v>
      </c>
      <c r="E2480" s="355">
        <v>-7.5614366729679396E-3</v>
      </c>
      <c r="G2480" s="355">
        <f t="shared" ca="1" si="79"/>
        <v>-4.1963589221602558E-2</v>
      </c>
    </row>
    <row r="2481" spans="2:7">
      <c r="B2481" s="375">
        <v>42251</v>
      </c>
      <c r="C2481" s="352">
        <v>830</v>
      </c>
      <c r="D2481" s="355">
        <f t="shared" si="80"/>
        <v>-4.4977511244377807E-3</v>
      </c>
      <c r="E2481" s="355">
        <v>-7.5222099734128202E-3</v>
      </c>
      <c r="G2481" s="355">
        <f t="shared" ca="1" si="79"/>
        <v>-1.5742105029543811E-2</v>
      </c>
    </row>
    <row r="2482" spans="2:7">
      <c r="B2482" s="375">
        <v>42250</v>
      </c>
      <c r="C2482" s="352">
        <v>833.75</v>
      </c>
      <c r="D2482" s="355">
        <f t="shared" si="80"/>
        <v>3.792439200577868E-3</v>
      </c>
      <c r="E2482" s="355">
        <v>-7.5162046614260731E-3</v>
      </c>
      <c r="G2482" s="355">
        <f t="shared" ca="1" si="79"/>
        <v>-5.67659343654544E-2</v>
      </c>
    </row>
    <row r="2483" spans="2:7">
      <c r="B2483" s="375">
        <v>42249</v>
      </c>
      <c r="C2483" s="352">
        <v>830.6</v>
      </c>
      <c r="D2483" s="355">
        <f t="shared" si="80"/>
        <v>-2.7115666178623692E-2</v>
      </c>
      <c r="E2483" s="355">
        <v>-7.5041118421053038E-3</v>
      </c>
      <c r="G2483" s="355">
        <f t="shared" ca="1" si="79"/>
        <v>-2.1216492621918106E-3</v>
      </c>
    </row>
    <row r="2484" spans="2:7">
      <c r="B2484" s="375">
        <v>42248</v>
      </c>
      <c r="C2484" s="352">
        <v>853.75</v>
      </c>
      <c r="D2484" s="355">
        <f t="shared" si="80"/>
        <v>-8.3052619351840842E-3</v>
      </c>
      <c r="E2484" s="355">
        <v>-7.4955818724734688E-3</v>
      </c>
      <c r="G2484" s="355">
        <f t="shared" ca="1" si="79"/>
        <v>-3.8467269154854281E-2</v>
      </c>
    </row>
    <row r="2485" spans="2:7">
      <c r="B2485" s="375">
        <v>42247</v>
      </c>
      <c r="C2485" s="352">
        <v>860.9</v>
      </c>
      <c r="D2485" s="355">
        <f t="shared" si="80"/>
        <v>7.4897600936219746E-3</v>
      </c>
      <c r="E2485" s="355">
        <v>-7.4898236092265699E-3</v>
      </c>
      <c r="G2485" s="355">
        <f t="shared" ca="1" si="79"/>
        <v>-1.1916511383425277E-3</v>
      </c>
    </row>
    <row r="2486" spans="2:7">
      <c r="B2486" s="375">
        <v>42244</v>
      </c>
      <c r="C2486" s="352">
        <v>854.5</v>
      </c>
      <c r="D2486" s="355">
        <f t="shared" si="80"/>
        <v>-3.8470505945441299E-3</v>
      </c>
      <c r="E2486" s="355">
        <v>-7.4850299401197605E-3</v>
      </c>
      <c r="G2486" s="355">
        <f t="shared" ca="1" si="79"/>
        <v>-4.5710652668017021E-2</v>
      </c>
    </row>
    <row r="2487" spans="2:7">
      <c r="B2487" s="375">
        <v>42243</v>
      </c>
      <c r="C2487" s="352">
        <v>857.8</v>
      </c>
      <c r="D2487" s="355">
        <f t="shared" si="80"/>
        <v>3.2748538011695373E-3</v>
      </c>
      <c r="E2487" s="355">
        <v>-7.4836962332063099E-3</v>
      </c>
      <c r="G2487" s="355">
        <f t="shared" ca="1" si="79"/>
        <v>-2.9842287302943329E-2</v>
      </c>
    </row>
    <row r="2488" spans="2:7">
      <c r="B2488" s="375">
        <v>42242</v>
      </c>
      <c r="C2488" s="352">
        <v>855</v>
      </c>
      <c r="D2488" s="355">
        <f t="shared" si="80"/>
        <v>-1.2645071886367624E-2</v>
      </c>
      <c r="E2488" s="355">
        <v>-7.4642780976754411E-3</v>
      </c>
      <c r="G2488" s="355">
        <f t="shared" ca="1" si="79"/>
        <v>2.6149061570404069E-2</v>
      </c>
    </row>
    <row r="2489" spans="2:7">
      <c r="B2489" s="375">
        <v>42241</v>
      </c>
      <c r="C2489" s="352">
        <v>865.95</v>
      </c>
      <c r="D2489" s="355">
        <f t="shared" si="80"/>
        <v>1.7388239440756705E-2</v>
      </c>
      <c r="E2489" s="355">
        <v>-7.4581119738454209E-3</v>
      </c>
      <c r="G2489" s="355">
        <f t="shared" ca="1" si="79"/>
        <v>-1.4312896723701254E-2</v>
      </c>
    </row>
    <row r="2490" spans="2:7">
      <c r="B2490" s="375">
        <v>42240</v>
      </c>
      <c r="C2490" s="352">
        <v>851.15</v>
      </c>
      <c r="D2490" s="355">
        <f t="shared" si="80"/>
        <v>-3.7323983486964883E-2</v>
      </c>
      <c r="E2490" s="355">
        <v>-7.4572760227861095E-3</v>
      </c>
      <c r="G2490" s="355">
        <f t="shared" ca="1" si="79"/>
        <v>-1.032940280949749E-2</v>
      </c>
    </row>
    <row r="2491" spans="2:7">
      <c r="B2491" s="375">
        <v>42237</v>
      </c>
      <c r="C2491" s="352">
        <v>884.15</v>
      </c>
      <c r="D2491" s="355">
        <f t="shared" si="80"/>
        <v>1.3875351183991771E-2</v>
      </c>
      <c r="E2491" s="355">
        <v>-7.4456467785168267E-3</v>
      </c>
      <c r="G2491" s="355">
        <f t="shared" ca="1" si="79"/>
        <v>-3.3834639487372803E-3</v>
      </c>
    </row>
    <row r="2492" spans="2:7">
      <c r="B2492" s="375">
        <v>42236</v>
      </c>
      <c r="C2492" s="352">
        <v>872.05</v>
      </c>
      <c r="D2492" s="355">
        <f t="shared" si="80"/>
        <v>-4.7363615612874806E-3</v>
      </c>
      <c r="E2492" s="355">
        <v>-7.4449548550609848E-3</v>
      </c>
      <c r="G2492" s="355">
        <f t="shared" ca="1" si="79"/>
        <v>-1.5732036168716192E-2</v>
      </c>
    </row>
    <row r="2493" spans="2:7">
      <c r="B2493" s="375">
        <v>42235</v>
      </c>
      <c r="C2493" s="352">
        <v>876.2</v>
      </c>
      <c r="D2493" s="355">
        <f t="shared" si="80"/>
        <v>3.8380019476428055E-3</v>
      </c>
      <c r="E2493" s="355">
        <v>-7.4380165289256086E-3</v>
      </c>
      <c r="G2493" s="355">
        <f t="shared" ca="1" si="79"/>
        <v>1.2350957423080219E-2</v>
      </c>
    </row>
    <row r="2494" spans="2:7">
      <c r="B2494" s="375">
        <v>42234</v>
      </c>
      <c r="C2494" s="352">
        <v>872.85</v>
      </c>
      <c r="D2494" s="355">
        <f t="shared" si="80"/>
        <v>2.291869592620701E-4</v>
      </c>
      <c r="E2494" s="355">
        <v>-7.4365704286963631E-3</v>
      </c>
      <c r="G2494" s="355">
        <f t="shared" ca="1" si="79"/>
        <v>-2.0008008961766292E-2</v>
      </c>
    </row>
    <row r="2495" spans="2:7">
      <c r="B2495" s="375">
        <v>42233</v>
      </c>
      <c r="C2495" s="352">
        <v>872.65</v>
      </c>
      <c r="D2495" s="355">
        <f t="shared" si="80"/>
        <v>2.4122681063695629E-3</v>
      </c>
      <c r="E2495" s="355">
        <v>-7.4235375631000692E-3</v>
      </c>
      <c r="G2495" s="355">
        <f t="shared" ca="1" si="79"/>
        <v>1.070166985654342E-2</v>
      </c>
    </row>
    <row r="2496" spans="2:7">
      <c r="B2496" s="375">
        <v>42230</v>
      </c>
      <c r="C2496" s="352">
        <v>870.55</v>
      </c>
      <c r="D2496" s="355">
        <f t="shared" si="80"/>
        <v>4.6160060008078015E-3</v>
      </c>
      <c r="E2496" s="355">
        <v>-7.4067994829603318E-3</v>
      </c>
      <c r="G2496" s="355">
        <f t="shared" ca="1" si="79"/>
        <v>-1.6335785618111349E-2</v>
      </c>
    </row>
    <row r="2497" spans="2:7">
      <c r="B2497" s="375">
        <v>42229</v>
      </c>
      <c r="C2497" s="352">
        <v>866.55</v>
      </c>
      <c r="D2497" s="355">
        <f t="shared" si="80"/>
        <v>-2.3000169118890683E-2</v>
      </c>
      <c r="E2497" s="355">
        <v>-7.4036252233852214E-3</v>
      </c>
      <c r="G2497" s="355">
        <f t="shared" ca="1" si="79"/>
        <v>2.5197718542161549E-3</v>
      </c>
    </row>
    <row r="2498" spans="2:7">
      <c r="B2498" s="375">
        <v>42228</v>
      </c>
      <c r="C2498" s="352">
        <v>886.95</v>
      </c>
      <c r="D2498" s="355">
        <f t="shared" si="80"/>
        <v>-1.4073406890340013E-3</v>
      </c>
      <c r="E2498" s="355">
        <v>-7.3997453851050825E-3</v>
      </c>
      <c r="G2498" s="355">
        <f t="shared" ca="1" si="79"/>
        <v>1.2461202611249843E-2</v>
      </c>
    </row>
    <row r="2499" spans="2:7">
      <c r="B2499" s="375">
        <v>42227</v>
      </c>
      <c r="C2499" s="352">
        <v>888.2</v>
      </c>
      <c r="D2499" s="355">
        <f t="shared" si="80"/>
        <v>-1.9809082381504091E-2</v>
      </c>
      <c r="E2499" s="355">
        <v>-7.3979088577628728E-3</v>
      </c>
      <c r="G2499" s="355">
        <f t="shared" ca="1" si="79"/>
        <v>-1.4800050086764254E-2</v>
      </c>
    </row>
    <row r="2500" spans="2:7">
      <c r="B2500" s="375">
        <v>42226</v>
      </c>
      <c r="C2500" s="352">
        <v>906.15</v>
      </c>
      <c r="D2500" s="355">
        <f t="shared" si="80"/>
        <v>1.4367022158368286E-3</v>
      </c>
      <c r="E2500" s="355">
        <v>-7.395399851608175E-3</v>
      </c>
      <c r="G2500" s="355">
        <f t="shared" ca="1" si="79"/>
        <v>-2.8304715685656327E-3</v>
      </c>
    </row>
    <row r="2501" spans="2:7">
      <c r="B2501" s="375">
        <v>42223</v>
      </c>
      <c r="C2501" s="352">
        <v>904.85</v>
      </c>
      <c r="D2501" s="355">
        <f t="shared" si="80"/>
        <v>-3.1947122004957061E-3</v>
      </c>
      <c r="E2501" s="355">
        <v>-7.3860286131024275E-3</v>
      </c>
      <c r="G2501" s="355">
        <f t="shared" ca="1" si="79"/>
        <v>-5.1114864291805402E-3</v>
      </c>
    </row>
    <row r="2502" spans="2:7">
      <c r="B2502" s="375">
        <v>42222</v>
      </c>
      <c r="C2502" s="352">
        <v>907.75</v>
      </c>
      <c r="D2502" s="355">
        <f t="shared" si="80"/>
        <v>-9.3550517279333335E-4</v>
      </c>
      <c r="E2502" s="355">
        <v>-7.3845712646974562E-3</v>
      </c>
      <c r="G2502" s="355">
        <f t="shared" ca="1" si="79"/>
        <v>1.0294711532325515E-2</v>
      </c>
    </row>
    <row r="2503" spans="2:7">
      <c r="B2503" s="375">
        <v>42221</v>
      </c>
      <c r="C2503" s="352">
        <v>908.6</v>
      </c>
      <c r="D2503" s="355">
        <f t="shared" si="80"/>
        <v>5.5060015416804318E-4</v>
      </c>
      <c r="E2503" s="355">
        <v>-7.3841214634472368E-3</v>
      </c>
      <c r="G2503" s="355">
        <f t="shared" ref="G2503:G2566" ca="1" si="81">_xlfn.NORM.INV(RAND(),$M$13,$M$14)</f>
        <v>3.0139075754698531E-2</v>
      </c>
    </row>
    <row r="2504" spans="2:7">
      <c r="B2504" s="375">
        <v>42220</v>
      </c>
      <c r="C2504" s="352">
        <v>908.1</v>
      </c>
      <c r="D2504" s="355">
        <f t="shared" ref="D2504:D2567" si="82">(C2504-C2505)/C2505</f>
        <v>-1.7588215895350365E-3</v>
      </c>
      <c r="E2504" s="355">
        <v>-7.3824720449281222E-3</v>
      </c>
      <c r="G2504" s="355">
        <f t="shared" ca="1" si="81"/>
        <v>-1.8590145370980398E-2</v>
      </c>
    </row>
    <row r="2505" spans="2:7">
      <c r="B2505" s="375">
        <v>42219</v>
      </c>
      <c r="C2505" s="352">
        <v>909.7</v>
      </c>
      <c r="D2505" s="355">
        <f t="shared" si="82"/>
        <v>-1.2965876417294995E-2</v>
      </c>
      <c r="E2505" s="355">
        <v>-7.3747099458565842E-3</v>
      </c>
      <c r="G2505" s="355">
        <f t="shared" ca="1" si="81"/>
        <v>-3.5051309986794545E-2</v>
      </c>
    </row>
    <row r="2506" spans="2:7">
      <c r="B2506" s="375">
        <v>42216</v>
      </c>
      <c r="C2506" s="352">
        <v>921.65</v>
      </c>
      <c r="D2506" s="355">
        <f t="shared" si="82"/>
        <v>1.0318236124686995E-3</v>
      </c>
      <c r="E2506" s="355">
        <v>-7.3742047426256637E-3</v>
      </c>
      <c r="G2506" s="355">
        <f t="shared" ca="1" si="81"/>
        <v>1.1241706422349923E-2</v>
      </c>
    </row>
    <row r="2507" spans="2:7">
      <c r="B2507" s="375">
        <v>42215</v>
      </c>
      <c r="C2507" s="352">
        <v>920.7</v>
      </c>
      <c r="D2507" s="355">
        <f t="shared" si="82"/>
        <v>2.3910142348754448E-2</v>
      </c>
      <c r="E2507" s="355">
        <v>-7.3614768255047501E-3</v>
      </c>
      <c r="G2507" s="355">
        <f t="shared" ca="1" si="81"/>
        <v>5.4553262256690693E-3</v>
      </c>
    </row>
    <row r="2508" spans="2:7">
      <c r="B2508" s="375">
        <v>42214</v>
      </c>
      <c r="C2508" s="352">
        <v>899.2</v>
      </c>
      <c r="D2508" s="355">
        <f t="shared" si="82"/>
        <v>-6.134291240674169E-3</v>
      </c>
      <c r="E2508" s="355">
        <v>-7.3527867061616353E-3</v>
      </c>
      <c r="G2508" s="355">
        <f t="shared" ca="1" si="81"/>
        <v>-1.271988183814032E-2</v>
      </c>
    </row>
    <row r="2509" spans="2:7">
      <c r="B2509" s="375">
        <v>42213</v>
      </c>
      <c r="C2509" s="352">
        <v>904.75</v>
      </c>
      <c r="D2509" s="355">
        <f t="shared" si="82"/>
        <v>5.166092656371489E-3</v>
      </c>
      <c r="E2509" s="355">
        <v>-7.3510334688229213E-3</v>
      </c>
      <c r="G2509" s="355">
        <f t="shared" ca="1" si="81"/>
        <v>-1.939458530426974E-2</v>
      </c>
    </row>
    <row r="2510" spans="2:7">
      <c r="B2510" s="375">
        <v>42212</v>
      </c>
      <c r="C2510" s="352">
        <v>900.1</v>
      </c>
      <c r="D2510" s="355">
        <f t="shared" si="82"/>
        <v>-7.3886193206880594E-3</v>
      </c>
      <c r="E2510" s="355">
        <v>-7.3402788059188919E-3</v>
      </c>
      <c r="G2510" s="355">
        <f t="shared" ca="1" si="81"/>
        <v>-1.570195963581628E-2</v>
      </c>
    </row>
    <row r="2511" spans="2:7">
      <c r="B2511" s="375">
        <v>42209</v>
      </c>
      <c r="C2511" s="352">
        <v>906.8</v>
      </c>
      <c r="D2511" s="355">
        <f t="shared" si="82"/>
        <v>2.8200165883328224E-3</v>
      </c>
      <c r="E2511" s="355">
        <v>-7.3372275252885106E-3</v>
      </c>
      <c r="G2511" s="355">
        <f t="shared" ca="1" si="81"/>
        <v>9.0474501069391158E-3</v>
      </c>
    </row>
    <row r="2512" spans="2:7">
      <c r="B2512" s="375">
        <v>42208</v>
      </c>
      <c r="C2512" s="352">
        <v>904.25</v>
      </c>
      <c r="D2512" s="355">
        <f t="shared" si="82"/>
        <v>-1.7653449212384573E-2</v>
      </c>
      <c r="E2512" s="355">
        <v>-7.2805046664362518E-3</v>
      </c>
      <c r="G2512" s="355">
        <f t="shared" ca="1" si="81"/>
        <v>-7.8352446967955465E-3</v>
      </c>
    </row>
    <row r="2513" spans="2:7">
      <c r="B2513" s="375">
        <v>42207</v>
      </c>
      <c r="C2513" s="352">
        <v>920.5</v>
      </c>
      <c r="D2513" s="355">
        <f t="shared" si="82"/>
        <v>3.2761135420172831E-2</v>
      </c>
      <c r="E2513" s="355">
        <v>-7.2661217075385759E-3</v>
      </c>
      <c r="G2513" s="355">
        <f t="shared" ca="1" si="81"/>
        <v>-5.626807151359949E-3</v>
      </c>
    </row>
    <row r="2514" spans="2:7">
      <c r="B2514" s="375">
        <v>42206</v>
      </c>
      <c r="C2514" s="352">
        <v>891.3</v>
      </c>
      <c r="D2514" s="355">
        <f t="shared" si="82"/>
        <v>-2.3874712517796593E-2</v>
      </c>
      <c r="E2514" s="355">
        <v>-7.2639225181597381E-3</v>
      </c>
      <c r="G2514" s="355">
        <f t="shared" ca="1" si="81"/>
        <v>1.1072790759152303E-2</v>
      </c>
    </row>
    <row r="2515" spans="2:7">
      <c r="B2515" s="375">
        <v>42205</v>
      </c>
      <c r="C2515" s="352">
        <v>913.1</v>
      </c>
      <c r="D2515" s="355">
        <f t="shared" si="82"/>
        <v>-1.2117277940062676E-2</v>
      </c>
      <c r="E2515" s="355">
        <v>-7.2587532023910706E-3</v>
      </c>
      <c r="G2515" s="355">
        <f t="shared" ca="1" si="81"/>
        <v>-2.1950553533045841E-2</v>
      </c>
    </row>
    <row r="2516" spans="2:7">
      <c r="B2516" s="375">
        <v>42202</v>
      </c>
      <c r="C2516" s="352">
        <v>924.3</v>
      </c>
      <c r="D2516" s="355">
        <f t="shared" si="82"/>
        <v>-1.3395954528473147E-2</v>
      </c>
      <c r="E2516" s="355">
        <v>-7.2472170686456406E-3</v>
      </c>
      <c r="G2516" s="355">
        <f t="shared" ca="1" si="81"/>
        <v>8.0818254354887882E-4</v>
      </c>
    </row>
    <row r="2517" spans="2:7">
      <c r="B2517" s="375">
        <v>42201</v>
      </c>
      <c r="C2517" s="352">
        <v>936.85</v>
      </c>
      <c r="D2517" s="355">
        <f t="shared" si="82"/>
        <v>8.449946178686784E-3</v>
      </c>
      <c r="E2517" s="355">
        <v>-7.2411296162200618E-3</v>
      </c>
      <c r="G2517" s="355">
        <f t="shared" ca="1" si="81"/>
        <v>-2.0328152275981032E-2</v>
      </c>
    </row>
    <row r="2518" spans="2:7">
      <c r="B2518" s="375">
        <v>42200</v>
      </c>
      <c r="C2518" s="352">
        <v>929</v>
      </c>
      <c r="D2518" s="355">
        <f t="shared" si="82"/>
        <v>1.8332794133506369E-3</v>
      </c>
      <c r="E2518" s="355">
        <v>-7.2289156626506859E-3</v>
      </c>
      <c r="G2518" s="355">
        <f t="shared" ca="1" si="81"/>
        <v>-1.1983518316225589E-2</v>
      </c>
    </row>
    <row r="2519" spans="2:7">
      <c r="B2519" s="375">
        <v>42199</v>
      </c>
      <c r="C2519" s="352">
        <v>927.3</v>
      </c>
      <c r="D2519" s="355">
        <f t="shared" si="82"/>
        <v>1.8227736905676851E-2</v>
      </c>
      <c r="E2519" s="355">
        <v>-7.2289156626506477E-3</v>
      </c>
      <c r="G2519" s="355">
        <f t="shared" ca="1" si="81"/>
        <v>3.0566627429152683E-3</v>
      </c>
    </row>
    <row r="2520" spans="2:7">
      <c r="B2520" s="375">
        <v>42198</v>
      </c>
      <c r="C2520" s="352">
        <v>910.7</v>
      </c>
      <c r="D2520" s="355">
        <f t="shared" si="82"/>
        <v>1.1607886698139456E-2</v>
      </c>
      <c r="E2520" s="355">
        <v>-7.2176949941793311E-3</v>
      </c>
      <c r="G2520" s="355">
        <f t="shared" ca="1" si="81"/>
        <v>8.0912704678819981E-3</v>
      </c>
    </row>
    <row r="2521" spans="2:7">
      <c r="B2521" s="375">
        <v>42195</v>
      </c>
      <c r="C2521" s="352">
        <v>900.25</v>
      </c>
      <c r="D2521" s="355">
        <f t="shared" si="82"/>
        <v>-2.3113233139818737E-2</v>
      </c>
      <c r="E2521" s="355">
        <v>-7.2132756094488125E-3</v>
      </c>
      <c r="G2521" s="355">
        <f t="shared" ca="1" si="81"/>
        <v>1.3304003626851118E-2</v>
      </c>
    </row>
    <row r="2522" spans="2:7">
      <c r="B2522" s="375">
        <v>42194</v>
      </c>
      <c r="C2522" s="352">
        <v>921.55</v>
      </c>
      <c r="D2522" s="355">
        <f t="shared" si="82"/>
        <v>-6.5757559424352106E-3</v>
      </c>
      <c r="E2522" s="355">
        <v>-7.2011013449116467E-3</v>
      </c>
      <c r="G2522" s="355">
        <f t="shared" ca="1" si="81"/>
        <v>-3.6435941065120117E-2</v>
      </c>
    </row>
    <row r="2523" spans="2:7">
      <c r="B2523" s="375">
        <v>42193</v>
      </c>
      <c r="C2523" s="352">
        <v>927.65</v>
      </c>
      <c r="D2523" s="355">
        <f t="shared" si="82"/>
        <v>3.5700762698111692E-3</v>
      </c>
      <c r="E2523" s="355">
        <v>-7.1929177425305987E-3</v>
      </c>
      <c r="G2523" s="355">
        <f t="shared" ca="1" si="81"/>
        <v>1.8481156550075446E-2</v>
      </c>
    </row>
    <row r="2524" spans="2:7">
      <c r="B2524" s="375">
        <v>42192</v>
      </c>
      <c r="C2524" s="352">
        <v>924.35</v>
      </c>
      <c r="D2524" s="355">
        <f t="shared" si="82"/>
        <v>-3.3424982478840073E-3</v>
      </c>
      <c r="E2524" s="355">
        <v>-7.1846453864313131E-3</v>
      </c>
      <c r="G2524" s="355">
        <f t="shared" ca="1" si="81"/>
        <v>-2.6088094826343455E-2</v>
      </c>
    </row>
    <row r="2525" spans="2:7">
      <c r="B2525" s="375">
        <v>42191</v>
      </c>
      <c r="C2525" s="352">
        <v>927.45</v>
      </c>
      <c r="D2525" s="355">
        <f t="shared" si="82"/>
        <v>3.1909140075717097E-3</v>
      </c>
      <c r="E2525" s="355">
        <v>-7.1803174826651972E-3</v>
      </c>
      <c r="G2525" s="355">
        <f t="shared" ca="1" si="81"/>
        <v>-1.0259711454525866E-2</v>
      </c>
    </row>
    <row r="2526" spans="2:7">
      <c r="B2526" s="375">
        <v>42188</v>
      </c>
      <c r="C2526" s="352">
        <v>924.5</v>
      </c>
      <c r="D2526" s="355">
        <f t="shared" si="82"/>
        <v>1.1370404461529639E-3</v>
      </c>
      <c r="E2526" s="355">
        <v>-7.178799060718024E-3</v>
      </c>
      <c r="G2526" s="355">
        <f t="shared" ca="1" si="81"/>
        <v>-7.9415878456509104E-3</v>
      </c>
    </row>
    <row r="2527" spans="2:7">
      <c r="B2527" s="375">
        <v>42187</v>
      </c>
      <c r="C2527" s="352">
        <v>923.45</v>
      </c>
      <c r="D2527" s="355">
        <f t="shared" si="82"/>
        <v>5.6081890449745089E-3</v>
      </c>
      <c r="E2527" s="355">
        <v>-7.1692374538344181E-3</v>
      </c>
      <c r="G2527" s="355">
        <f t="shared" ca="1" si="81"/>
        <v>2.170455854600228E-2</v>
      </c>
    </row>
    <row r="2528" spans="2:7">
      <c r="B2528" s="375">
        <v>42186</v>
      </c>
      <c r="C2528" s="352">
        <v>918.3</v>
      </c>
      <c r="D2528" s="355">
        <f t="shared" si="82"/>
        <v>1.7453910766880212E-3</v>
      </c>
      <c r="E2528" s="355">
        <v>-7.1577847439916638E-3</v>
      </c>
      <c r="G2528" s="355">
        <f t="shared" ca="1" si="81"/>
        <v>4.2457609509656498E-2</v>
      </c>
    </row>
    <row r="2529" spans="2:7">
      <c r="B2529" s="375">
        <v>42185</v>
      </c>
      <c r="C2529" s="352">
        <v>916.7</v>
      </c>
      <c r="D2529" s="355">
        <f t="shared" si="82"/>
        <v>1.8103065304309274E-2</v>
      </c>
      <c r="E2529" s="355">
        <v>-7.1560849585036871E-3</v>
      </c>
      <c r="G2529" s="355">
        <f t="shared" ca="1" si="81"/>
        <v>-2.2855552058396889E-2</v>
      </c>
    </row>
    <row r="2530" spans="2:7">
      <c r="B2530" s="375">
        <v>42184</v>
      </c>
      <c r="C2530" s="352">
        <v>900.4</v>
      </c>
      <c r="D2530" s="355">
        <f t="shared" si="82"/>
        <v>1.4021059744354898E-2</v>
      </c>
      <c r="E2530" s="355">
        <v>-7.151796888968328E-3</v>
      </c>
      <c r="G2530" s="355">
        <f t="shared" ca="1" si="81"/>
        <v>6.2357502390343001E-3</v>
      </c>
    </row>
    <row r="2531" spans="2:7">
      <c r="B2531" s="375">
        <v>42181</v>
      </c>
      <c r="C2531" s="352">
        <v>887.95</v>
      </c>
      <c r="D2531" s="355">
        <f t="shared" si="82"/>
        <v>5.3212567223323466E-3</v>
      </c>
      <c r="E2531" s="355">
        <v>-7.1456069375873295E-3</v>
      </c>
      <c r="G2531" s="355">
        <f t="shared" ca="1" si="81"/>
        <v>-9.4083919248091896E-4</v>
      </c>
    </row>
    <row r="2532" spans="2:7">
      <c r="B2532" s="375">
        <v>42180</v>
      </c>
      <c r="C2532" s="352">
        <v>883.25</v>
      </c>
      <c r="D2532" s="355">
        <f t="shared" si="82"/>
        <v>-1.4834643912776705E-2</v>
      </c>
      <c r="E2532" s="355">
        <v>-7.1382310703123819E-3</v>
      </c>
      <c r="G2532" s="355">
        <f t="shared" ca="1" si="81"/>
        <v>7.0393257554971925E-3</v>
      </c>
    </row>
    <row r="2533" spans="2:7">
      <c r="B2533" s="375">
        <v>42179</v>
      </c>
      <c r="C2533" s="352">
        <v>896.55</v>
      </c>
      <c r="D2533" s="355">
        <f t="shared" si="82"/>
        <v>2.3809523809523704E-2</v>
      </c>
      <c r="E2533" s="355">
        <v>-7.1363717853074856E-3</v>
      </c>
      <c r="G2533" s="355">
        <f t="shared" ca="1" si="81"/>
        <v>3.0607836083885592E-3</v>
      </c>
    </row>
    <row r="2534" spans="2:7">
      <c r="B2534" s="375">
        <v>42178</v>
      </c>
      <c r="C2534" s="352">
        <v>875.7</v>
      </c>
      <c r="D2534" s="355">
        <f t="shared" si="82"/>
        <v>2.5759917568263782E-3</v>
      </c>
      <c r="E2534" s="355">
        <v>-7.1321321321321796E-3</v>
      </c>
      <c r="G2534" s="355">
        <f t="shared" ca="1" si="81"/>
        <v>-2.5684960588424614E-2</v>
      </c>
    </row>
    <row r="2535" spans="2:7">
      <c r="B2535" s="375">
        <v>42177</v>
      </c>
      <c r="C2535" s="352">
        <v>873.45</v>
      </c>
      <c r="D2535" s="355">
        <f t="shared" si="82"/>
        <v>1.8363064008394544E-2</v>
      </c>
      <c r="E2535" s="355">
        <v>-7.1110321893262159E-3</v>
      </c>
      <c r="G2535" s="355">
        <f t="shared" ca="1" si="81"/>
        <v>4.4595683683717651E-3</v>
      </c>
    </row>
    <row r="2536" spans="2:7">
      <c r="B2536" s="375">
        <v>42174</v>
      </c>
      <c r="C2536" s="352">
        <v>857.7</v>
      </c>
      <c r="D2536" s="355">
        <f t="shared" si="82"/>
        <v>-5.6805008115000891E-3</v>
      </c>
      <c r="E2536" s="355">
        <v>-7.0867941781603177E-3</v>
      </c>
      <c r="G2536" s="355">
        <f t="shared" ca="1" si="81"/>
        <v>1.4001004612062676E-2</v>
      </c>
    </row>
    <row r="2537" spans="2:7">
      <c r="B2537" s="375">
        <v>42173</v>
      </c>
      <c r="C2537" s="352">
        <v>862.6</v>
      </c>
      <c r="D2537" s="355">
        <f t="shared" si="82"/>
        <v>6.38014036308878E-4</v>
      </c>
      <c r="E2537" s="355">
        <v>-7.0819135401560835E-3</v>
      </c>
      <c r="G2537" s="355">
        <f t="shared" ca="1" si="81"/>
        <v>7.1708133166850574E-3</v>
      </c>
    </row>
    <row r="2538" spans="2:7">
      <c r="B2538" s="375">
        <v>42172</v>
      </c>
      <c r="C2538" s="352">
        <v>862.05</v>
      </c>
      <c r="D2538" s="355">
        <f t="shared" si="82"/>
        <v>3.2457033355290626E-2</v>
      </c>
      <c r="E2538" s="355">
        <v>-7.0800109980753449E-3</v>
      </c>
      <c r="G2538" s="355">
        <f t="shared" ca="1" si="81"/>
        <v>-6.1085640371712907E-4</v>
      </c>
    </row>
    <row r="2539" spans="2:7">
      <c r="B2539" s="375">
        <v>42171</v>
      </c>
      <c r="C2539" s="352">
        <v>834.95</v>
      </c>
      <c r="D2539" s="355">
        <f t="shared" si="82"/>
        <v>1.6063279586248914E-2</v>
      </c>
      <c r="E2539" s="355">
        <v>-7.0648683365446014E-3</v>
      </c>
      <c r="G2539" s="355">
        <f t="shared" ca="1" si="81"/>
        <v>-4.0344406690514235E-2</v>
      </c>
    </row>
    <row r="2540" spans="2:7">
      <c r="B2540" s="375">
        <v>42170</v>
      </c>
      <c r="C2540" s="352">
        <v>821.75</v>
      </c>
      <c r="D2540" s="355">
        <f t="shared" si="82"/>
        <v>8.9011663597298955E-3</v>
      </c>
      <c r="E2540" s="355">
        <v>-7.0447761194030257E-3</v>
      </c>
      <c r="G2540" s="355">
        <f t="shared" ca="1" si="81"/>
        <v>-7.1224267200333978E-3</v>
      </c>
    </row>
    <row r="2541" spans="2:7">
      <c r="B2541" s="375">
        <v>42167</v>
      </c>
      <c r="C2541" s="352">
        <v>814.5</v>
      </c>
      <c r="D2541" s="355">
        <f t="shared" si="82"/>
        <v>-2.6937676013224507E-3</v>
      </c>
      <c r="E2541" s="355">
        <v>-7.0406086289165164E-3</v>
      </c>
      <c r="G2541" s="355">
        <f t="shared" ca="1" si="81"/>
        <v>-8.3418927388038445E-3</v>
      </c>
    </row>
    <row r="2542" spans="2:7">
      <c r="B2542" s="375">
        <v>42166</v>
      </c>
      <c r="C2542" s="352">
        <v>816.7</v>
      </c>
      <c r="D2542" s="355">
        <f t="shared" si="82"/>
        <v>-4.5706624413431648E-3</v>
      </c>
      <c r="E2542" s="355">
        <v>-7.0021881838074453E-3</v>
      </c>
      <c r="G2542" s="355">
        <f t="shared" ca="1" si="81"/>
        <v>2.0264775397005323E-2</v>
      </c>
    </row>
    <row r="2543" spans="2:7">
      <c r="B2543" s="375">
        <v>42165</v>
      </c>
      <c r="C2543" s="352">
        <v>820.45</v>
      </c>
      <c r="D2543" s="355">
        <f t="shared" si="82"/>
        <v>8.5391887770667335E-4</v>
      </c>
      <c r="E2543" s="355">
        <v>-7.0011668611436231E-3</v>
      </c>
      <c r="G2543" s="355">
        <f t="shared" ca="1" si="81"/>
        <v>-1.0761793700198126E-3</v>
      </c>
    </row>
    <row r="2544" spans="2:7">
      <c r="B2544" s="375">
        <v>42164</v>
      </c>
      <c r="C2544" s="352">
        <v>819.75</v>
      </c>
      <c r="D2544" s="355">
        <f t="shared" si="82"/>
        <v>9.2336103416435829E-3</v>
      </c>
      <c r="E2544" s="355">
        <v>-7.0009768804948792E-3</v>
      </c>
      <c r="G2544" s="355">
        <f t="shared" ca="1" si="81"/>
        <v>1.9970142725636061E-2</v>
      </c>
    </row>
    <row r="2545" spans="2:7">
      <c r="B2545" s="375">
        <v>42163</v>
      </c>
      <c r="C2545" s="352">
        <v>812.25</v>
      </c>
      <c r="D2545" s="355">
        <f t="shared" si="82"/>
        <v>-2.0323242069714174E-2</v>
      </c>
      <c r="E2545" s="355">
        <v>-6.9965017491254661E-3</v>
      </c>
      <c r="G2545" s="355">
        <f t="shared" ca="1" si="81"/>
        <v>2.120767345542569E-2</v>
      </c>
    </row>
    <row r="2546" spans="2:7">
      <c r="B2546" s="375">
        <v>42160</v>
      </c>
      <c r="C2546" s="352">
        <v>829.1</v>
      </c>
      <c r="D2546" s="355">
        <f t="shared" si="82"/>
        <v>7.8405154075245186E-3</v>
      </c>
      <c r="E2546" s="355">
        <v>-6.9932371283300144E-3</v>
      </c>
      <c r="G2546" s="355">
        <f t="shared" ca="1" si="81"/>
        <v>-8.6719759454531656E-3</v>
      </c>
    </row>
    <row r="2547" spans="2:7">
      <c r="B2547" s="375">
        <v>42159</v>
      </c>
      <c r="C2547" s="352">
        <v>822.65</v>
      </c>
      <c r="D2547" s="355">
        <f t="shared" si="82"/>
        <v>-1.0583919658428129E-2</v>
      </c>
      <c r="E2547" s="355">
        <v>-6.9910514541387022E-3</v>
      </c>
      <c r="G2547" s="355">
        <f t="shared" ca="1" si="81"/>
        <v>2.3324017197248158E-2</v>
      </c>
    </row>
    <row r="2548" spans="2:7">
      <c r="B2548" s="375">
        <v>42158</v>
      </c>
      <c r="C2548" s="352">
        <v>831.45</v>
      </c>
      <c r="D2548" s="355">
        <f t="shared" si="82"/>
        <v>-2.4978012313104609E-2</v>
      </c>
      <c r="E2548" s="355">
        <v>-6.9910514541387022E-3</v>
      </c>
      <c r="G2548" s="355">
        <f t="shared" ca="1" si="81"/>
        <v>1.6234405141357725E-2</v>
      </c>
    </row>
    <row r="2549" spans="2:7">
      <c r="B2549" s="375">
        <v>42157</v>
      </c>
      <c r="C2549" s="352">
        <v>852.75</v>
      </c>
      <c r="D2549" s="355">
        <f t="shared" si="82"/>
        <v>-3.1846049046321476E-2</v>
      </c>
      <c r="E2549" s="355">
        <v>-6.9767441860464456E-3</v>
      </c>
      <c r="G2549" s="355">
        <f t="shared" ca="1" si="81"/>
        <v>-2.3761319436931432E-2</v>
      </c>
    </row>
    <row r="2550" spans="2:7">
      <c r="B2550" s="375">
        <v>42156</v>
      </c>
      <c r="C2550" s="352">
        <v>880.8</v>
      </c>
      <c r="D2550" s="355">
        <f t="shared" si="82"/>
        <v>2.4722238380547962E-2</v>
      </c>
      <c r="E2550" s="355">
        <v>-6.9748903945795419E-3</v>
      </c>
      <c r="G2550" s="355">
        <f t="shared" ca="1" si="81"/>
        <v>-4.7810933603759228E-3</v>
      </c>
    </row>
    <row r="2551" spans="2:7">
      <c r="B2551" s="375">
        <v>42153</v>
      </c>
      <c r="C2551" s="352">
        <v>859.55</v>
      </c>
      <c r="D2551" s="355">
        <f t="shared" si="82"/>
        <v>1.5776412195698308E-2</v>
      </c>
      <c r="E2551" s="355">
        <v>-6.96476945087983E-3</v>
      </c>
      <c r="G2551" s="355">
        <f t="shared" ca="1" si="81"/>
        <v>-2.6837337872461293E-2</v>
      </c>
    </row>
    <row r="2552" spans="2:7">
      <c r="B2552" s="375">
        <v>42152</v>
      </c>
      <c r="C2552" s="352">
        <v>846.2</v>
      </c>
      <c r="D2552" s="355">
        <f t="shared" si="82"/>
        <v>-1.3407951498192841E-2</v>
      </c>
      <c r="E2552" s="355">
        <v>-6.9637883008356301E-3</v>
      </c>
      <c r="G2552" s="355">
        <f t="shared" ca="1" si="81"/>
        <v>-2.1337558200378717E-2</v>
      </c>
    </row>
    <row r="2553" spans="2:7">
      <c r="B2553" s="375">
        <v>42151</v>
      </c>
      <c r="C2553" s="352">
        <v>857.7</v>
      </c>
      <c r="D2553" s="355">
        <f t="shared" si="82"/>
        <v>2.7474133395686243E-3</v>
      </c>
      <c r="E2553" s="355">
        <v>-6.9588628533619546E-3</v>
      </c>
      <c r="G2553" s="355">
        <f t="shared" ca="1" si="81"/>
        <v>-5.2668205303157481E-3</v>
      </c>
    </row>
    <row r="2554" spans="2:7">
      <c r="B2554" s="375">
        <v>42150</v>
      </c>
      <c r="C2554" s="352">
        <v>855.35</v>
      </c>
      <c r="D2554" s="355">
        <f t="shared" si="82"/>
        <v>3.40195905918233E-3</v>
      </c>
      <c r="E2554" s="355">
        <v>-6.9582737858163244E-3</v>
      </c>
      <c r="G2554" s="355">
        <f t="shared" ca="1" si="81"/>
        <v>2.0695934615634463E-2</v>
      </c>
    </row>
    <row r="2555" spans="2:7">
      <c r="B2555" s="375">
        <v>42149</v>
      </c>
      <c r="C2555" s="352">
        <v>852.45</v>
      </c>
      <c r="D2555" s="355">
        <f t="shared" si="82"/>
        <v>-1.3082489146164925E-2</v>
      </c>
      <c r="E2555" s="355">
        <v>-6.9477434679335185E-3</v>
      </c>
      <c r="G2555" s="355">
        <f t="shared" ca="1" si="81"/>
        <v>-7.1930695053618512E-3</v>
      </c>
    </row>
    <row r="2556" spans="2:7">
      <c r="B2556" s="375">
        <v>42146</v>
      </c>
      <c r="C2556" s="352">
        <v>863.75</v>
      </c>
      <c r="D2556" s="355">
        <f t="shared" si="82"/>
        <v>-6.9416324405625353E-4</v>
      </c>
      <c r="E2556" s="355">
        <v>-6.9343900022860372E-3</v>
      </c>
      <c r="G2556" s="355">
        <f t="shared" ca="1" si="81"/>
        <v>-8.1296198114785747E-3</v>
      </c>
    </row>
    <row r="2557" spans="2:7">
      <c r="B2557" s="375">
        <v>42145</v>
      </c>
      <c r="C2557" s="352">
        <v>864.35</v>
      </c>
      <c r="D2557" s="355">
        <f t="shared" si="82"/>
        <v>1.0226741467975689E-2</v>
      </c>
      <c r="E2557" s="355">
        <v>-6.9269521410580768E-3</v>
      </c>
      <c r="G2557" s="355">
        <f t="shared" ca="1" si="81"/>
        <v>-2.7992229719079338E-2</v>
      </c>
    </row>
    <row r="2558" spans="2:7">
      <c r="B2558" s="375">
        <v>42144</v>
      </c>
      <c r="C2558" s="352">
        <v>855.6</v>
      </c>
      <c r="D2558" s="355">
        <f t="shared" si="82"/>
        <v>1.2844036697247733E-2</v>
      </c>
      <c r="E2558" s="355">
        <v>-6.9225287590349875E-3</v>
      </c>
      <c r="G2558" s="355">
        <f t="shared" ca="1" si="81"/>
        <v>5.8926750154153903E-3</v>
      </c>
    </row>
    <row r="2559" spans="2:7">
      <c r="B2559" s="375">
        <v>42143</v>
      </c>
      <c r="C2559" s="352">
        <v>844.75</v>
      </c>
      <c r="D2559" s="355">
        <f t="shared" si="82"/>
        <v>-9.3233259059458725E-3</v>
      </c>
      <c r="E2559" s="355">
        <v>-6.9082289197427036E-3</v>
      </c>
      <c r="G2559" s="355">
        <f t="shared" ca="1" si="81"/>
        <v>3.0283767846881905E-3</v>
      </c>
    </row>
    <row r="2560" spans="2:7">
      <c r="B2560" s="375">
        <v>42142</v>
      </c>
      <c r="C2560" s="352">
        <v>852.7</v>
      </c>
      <c r="D2560" s="355">
        <f t="shared" si="82"/>
        <v>9.3513257575758655E-3</v>
      </c>
      <c r="E2560" s="355">
        <v>-6.8703962005326131E-3</v>
      </c>
      <c r="G2560" s="355">
        <f t="shared" ca="1" si="81"/>
        <v>9.2379844850236335E-3</v>
      </c>
    </row>
    <row r="2561" spans="2:7">
      <c r="B2561" s="375">
        <v>42139</v>
      </c>
      <c r="C2561" s="352">
        <v>844.8</v>
      </c>
      <c r="D2561" s="355">
        <f t="shared" si="82"/>
        <v>-1.9493177387915304E-3</v>
      </c>
      <c r="E2561" s="355">
        <v>-6.8463842533161932E-3</v>
      </c>
      <c r="G2561" s="355">
        <f t="shared" ca="1" si="81"/>
        <v>-1.465817028376031E-3</v>
      </c>
    </row>
    <row r="2562" spans="2:7">
      <c r="B2562" s="375">
        <v>42138</v>
      </c>
      <c r="C2562" s="352">
        <v>846.45</v>
      </c>
      <c r="D2562" s="355">
        <f t="shared" si="82"/>
        <v>6.4205457463885514E-3</v>
      </c>
      <c r="E2562" s="355">
        <v>-6.8383529754109298E-3</v>
      </c>
      <c r="G2562" s="355">
        <f t="shared" ca="1" si="81"/>
        <v>2.2263576745117791E-2</v>
      </c>
    </row>
    <row r="2563" spans="2:7">
      <c r="B2563" s="375">
        <v>42137</v>
      </c>
      <c r="C2563" s="352">
        <v>841.05</v>
      </c>
      <c r="D2563" s="355">
        <f t="shared" si="82"/>
        <v>-3.4362225250312113E-3</v>
      </c>
      <c r="E2563" s="355">
        <v>-6.8294348642649813E-3</v>
      </c>
      <c r="G2563" s="355">
        <f t="shared" ca="1" si="81"/>
        <v>-6.731028682285442E-2</v>
      </c>
    </row>
    <row r="2564" spans="2:7">
      <c r="B2564" s="375">
        <v>42136</v>
      </c>
      <c r="C2564" s="352">
        <v>843.95</v>
      </c>
      <c r="D2564" s="355">
        <f t="shared" si="82"/>
        <v>-2.3996761882733895E-2</v>
      </c>
      <c r="E2564" s="355">
        <v>-6.8288854003140075E-3</v>
      </c>
      <c r="G2564" s="355">
        <f t="shared" ca="1" si="81"/>
        <v>8.9407568685591875E-3</v>
      </c>
    </row>
    <row r="2565" spans="2:7">
      <c r="B2565" s="375">
        <v>42135</v>
      </c>
      <c r="C2565" s="352">
        <v>864.7</v>
      </c>
      <c r="D2565" s="355">
        <f t="shared" si="82"/>
        <v>-3.4070598748882928E-2</v>
      </c>
      <c r="E2565" s="355">
        <v>-6.8181818181817537E-3</v>
      </c>
      <c r="G2565" s="355">
        <f t="shared" ca="1" si="81"/>
        <v>-3.0121258971132315E-2</v>
      </c>
    </row>
    <row r="2566" spans="2:7">
      <c r="B2566" s="375">
        <v>42132</v>
      </c>
      <c r="C2566" s="352">
        <v>895.2</v>
      </c>
      <c r="D2566" s="355">
        <f t="shared" si="82"/>
        <v>3.3419913419913475E-2</v>
      </c>
      <c r="E2566" s="355">
        <v>-6.7992867730778759E-3</v>
      </c>
      <c r="G2566" s="355">
        <f t="shared" ca="1" si="81"/>
        <v>-1.0622635085988292E-3</v>
      </c>
    </row>
    <row r="2567" spans="2:7">
      <c r="B2567" s="375">
        <v>42131</v>
      </c>
      <c r="C2567" s="352">
        <v>866.25</v>
      </c>
      <c r="D2567" s="355">
        <f t="shared" si="82"/>
        <v>9.3800978792821649E-3</v>
      </c>
      <c r="E2567" s="355">
        <v>-6.797388120345354E-3</v>
      </c>
      <c r="G2567" s="355">
        <f t="shared" ref="G2567:G2630" ca="1" si="83">_xlfn.NORM.INV(RAND(),$M$13,$M$14)</f>
        <v>1.2683431405208247E-2</v>
      </c>
    </row>
    <row r="2568" spans="2:7">
      <c r="B2568" s="375">
        <v>42130</v>
      </c>
      <c r="C2568" s="352">
        <v>858.2</v>
      </c>
      <c r="D2568" s="355">
        <f t="shared" ref="D2568:D2631" si="84">(C2568-C2569)/C2569</f>
        <v>-2.3718787327228156E-2</v>
      </c>
      <c r="E2568" s="355">
        <v>-6.7882418891458199E-3</v>
      </c>
      <c r="G2568" s="355">
        <f t="shared" ca="1" si="83"/>
        <v>2.9532648472202067E-2</v>
      </c>
    </row>
    <row r="2569" spans="2:7">
      <c r="B2569" s="375">
        <v>42129</v>
      </c>
      <c r="C2569" s="352">
        <v>879.05</v>
      </c>
      <c r="D2569" s="355">
        <f t="shared" si="84"/>
        <v>2.0075427908326029E-2</v>
      </c>
      <c r="E2569" s="355">
        <v>-6.7828544512482224E-3</v>
      </c>
      <c r="G2569" s="355">
        <f t="shared" ca="1" si="83"/>
        <v>-2.2141111008970291E-2</v>
      </c>
    </row>
    <row r="2570" spans="2:7">
      <c r="B2570" s="375">
        <v>42128</v>
      </c>
      <c r="C2570" s="352">
        <v>861.75</v>
      </c>
      <c r="D2570" s="355">
        <f t="shared" si="84"/>
        <v>1.3406244487563918E-2</v>
      </c>
      <c r="E2570" s="355">
        <v>-6.7766566675757124E-3</v>
      </c>
      <c r="G2570" s="355">
        <f t="shared" ca="1" si="83"/>
        <v>1.5363980876811154E-3</v>
      </c>
    </row>
    <row r="2571" spans="2:7">
      <c r="B2571" s="375">
        <v>42124</v>
      </c>
      <c r="C2571" s="352">
        <v>850.35</v>
      </c>
      <c r="D2571" s="355">
        <f t="shared" si="84"/>
        <v>-8.5694298705841464E-3</v>
      </c>
      <c r="E2571" s="355">
        <v>-6.7744120778089889E-3</v>
      </c>
      <c r="G2571" s="355">
        <f t="shared" ca="1" si="83"/>
        <v>-3.8759057193320713E-2</v>
      </c>
    </row>
    <row r="2572" spans="2:7">
      <c r="B2572" s="375">
        <v>42123</v>
      </c>
      <c r="C2572" s="352">
        <v>857.7</v>
      </c>
      <c r="D2572" s="355">
        <f t="shared" si="84"/>
        <v>-3.369742040436878E-3</v>
      </c>
      <c r="E2572" s="355">
        <v>-6.7722748954714097E-3</v>
      </c>
      <c r="G2572" s="355">
        <f t="shared" ca="1" si="83"/>
        <v>-2.0417369428231167E-2</v>
      </c>
    </row>
    <row r="2573" spans="2:7">
      <c r="B2573" s="375">
        <v>42122</v>
      </c>
      <c r="C2573" s="352">
        <v>860.6</v>
      </c>
      <c r="D2573" s="355">
        <f t="shared" si="84"/>
        <v>-6.980903478913004E-3</v>
      </c>
      <c r="E2573" s="355">
        <v>-6.758981311126221E-3</v>
      </c>
      <c r="G2573" s="355">
        <f t="shared" ca="1" si="83"/>
        <v>3.2969953015925171E-5</v>
      </c>
    </row>
    <row r="2574" spans="2:7">
      <c r="B2574" s="375">
        <v>42121</v>
      </c>
      <c r="C2574" s="352">
        <v>866.65</v>
      </c>
      <c r="D2574" s="355">
        <f t="shared" si="84"/>
        <v>-2.5688589094997216E-2</v>
      </c>
      <c r="E2574" s="355">
        <v>-6.7581433858652194E-3</v>
      </c>
      <c r="G2574" s="355">
        <f t="shared" ca="1" si="83"/>
        <v>-3.1449520013606937E-2</v>
      </c>
    </row>
    <row r="2575" spans="2:7">
      <c r="B2575" s="375">
        <v>42118</v>
      </c>
      <c r="C2575" s="352">
        <v>889.5</v>
      </c>
      <c r="D2575" s="355">
        <f t="shared" si="84"/>
        <v>-1.4568215809006788E-2</v>
      </c>
      <c r="E2575" s="355">
        <v>-6.7576182583195341E-3</v>
      </c>
      <c r="G2575" s="355">
        <f t="shared" ca="1" si="83"/>
        <v>6.3084430274280767E-3</v>
      </c>
    </row>
    <row r="2576" spans="2:7">
      <c r="B2576" s="375">
        <v>42117</v>
      </c>
      <c r="C2576" s="352">
        <v>902.65</v>
      </c>
      <c r="D2576" s="355">
        <f t="shared" si="84"/>
        <v>-4.9605908614892801E-3</v>
      </c>
      <c r="E2576" s="355">
        <v>-6.7467927418181127E-3</v>
      </c>
      <c r="G2576" s="355">
        <f t="shared" ca="1" si="83"/>
        <v>-4.6342706110344654E-2</v>
      </c>
    </row>
    <row r="2577" spans="2:7">
      <c r="B2577" s="375">
        <v>42116</v>
      </c>
      <c r="C2577" s="352">
        <v>907.15</v>
      </c>
      <c r="D2577" s="355">
        <f t="shared" si="84"/>
        <v>3.8998969190241616E-2</v>
      </c>
      <c r="E2577" s="355">
        <v>-6.7386688821194866E-3</v>
      </c>
      <c r="G2577" s="355">
        <f t="shared" ca="1" si="83"/>
        <v>-3.1094026716039804E-2</v>
      </c>
    </row>
    <row r="2578" spans="2:7">
      <c r="B2578" s="375">
        <v>42115</v>
      </c>
      <c r="C2578" s="352">
        <v>873.1</v>
      </c>
      <c r="D2578" s="355">
        <f t="shared" si="84"/>
        <v>-4.4173189556078629E-2</v>
      </c>
      <c r="E2578" s="355">
        <v>-6.725709151585174E-3</v>
      </c>
      <c r="G2578" s="355">
        <f t="shared" ca="1" si="83"/>
        <v>-1.3015468539229049E-2</v>
      </c>
    </row>
    <row r="2579" spans="2:7">
      <c r="B2579" s="375">
        <v>42114</v>
      </c>
      <c r="C2579" s="352">
        <v>913.45</v>
      </c>
      <c r="D2579" s="355">
        <f t="shared" si="84"/>
        <v>-2.5809203860715547E-2</v>
      </c>
      <c r="E2579" s="355">
        <v>-6.7185829897693965E-3</v>
      </c>
      <c r="G2579" s="355">
        <f t="shared" ca="1" si="83"/>
        <v>2.4469891685964329E-3</v>
      </c>
    </row>
    <row r="2580" spans="2:7">
      <c r="B2580" s="375">
        <v>42111</v>
      </c>
      <c r="C2580" s="352">
        <v>937.65</v>
      </c>
      <c r="D2580" s="355">
        <f t="shared" si="84"/>
        <v>4.8762190547636418E-3</v>
      </c>
      <c r="E2580" s="355">
        <v>-6.7072937028093979E-3</v>
      </c>
      <c r="G2580" s="355">
        <f t="shared" ca="1" si="83"/>
        <v>-3.7288681081137975E-2</v>
      </c>
    </row>
    <row r="2581" spans="2:7">
      <c r="B2581" s="375">
        <v>42110</v>
      </c>
      <c r="C2581" s="352">
        <v>933.1</v>
      </c>
      <c r="D2581" s="355">
        <f t="shared" si="84"/>
        <v>-1.7117791804857417E-3</v>
      </c>
      <c r="E2581" s="355">
        <v>-6.6827309236947279E-3</v>
      </c>
      <c r="G2581" s="355">
        <f t="shared" ca="1" si="83"/>
        <v>-2.3513791897973178E-2</v>
      </c>
    </row>
    <row r="2582" spans="2:7">
      <c r="B2582" s="375">
        <v>42109</v>
      </c>
      <c r="C2582" s="352">
        <v>934.7</v>
      </c>
      <c r="D2582" s="355">
        <f t="shared" si="84"/>
        <v>-1.5224147921824719E-2</v>
      </c>
      <c r="E2582" s="355">
        <v>-6.6743143184899633E-3</v>
      </c>
      <c r="G2582" s="355">
        <f t="shared" ca="1" si="83"/>
        <v>-1.1705360871790822E-2</v>
      </c>
    </row>
    <row r="2583" spans="2:7">
      <c r="B2583" s="375">
        <v>42107</v>
      </c>
      <c r="C2583" s="352">
        <v>949.15</v>
      </c>
      <c r="D2583" s="355">
        <f t="shared" si="84"/>
        <v>1.6438209466695251E-2</v>
      </c>
      <c r="E2583" s="355">
        <v>-6.6647064588847083E-3</v>
      </c>
      <c r="G2583" s="355">
        <f t="shared" ca="1" si="83"/>
        <v>4.4029163171410042E-2</v>
      </c>
    </row>
    <row r="2584" spans="2:7">
      <c r="B2584" s="375">
        <v>42104</v>
      </c>
      <c r="C2584" s="352">
        <v>933.8</v>
      </c>
      <c r="D2584" s="355">
        <f t="shared" si="84"/>
        <v>7.9335096335473136E-3</v>
      </c>
      <c r="E2584" s="355">
        <v>-6.6638364658511357E-3</v>
      </c>
      <c r="G2584" s="355">
        <f t="shared" ca="1" si="83"/>
        <v>-1.4664565376757189E-2</v>
      </c>
    </row>
    <row r="2585" spans="2:7">
      <c r="B2585" s="375">
        <v>42103</v>
      </c>
      <c r="C2585" s="352">
        <v>926.45</v>
      </c>
      <c r="D2585" s="355">
        <f t="shared" si="84"/>
        <v>1.5232042079886134E-2</v>
      </c>
      <c r="E2585" s="355">
        <v>-6.6616801458557334E-3</v>
      </c>
      <c r="G2585" s="355">
        <f t="shared" ca="1" si="83"/>
        <v>-1.0057338358201669E-2</v>
      </c>
    </row>
    <row r="2586" spans="2:7">
      <c r="B2586" s="375">
        <v>42102</v>
      </c>
      <c r="C2586" s="352">
        <v>912.55</v>
      </c>
      <c r="D2586" s="355">
        <f t="shared" si="84"/>
        <v>-9.8527560348140664E-4</v>
      </c>
      <c r="E2586" s="355">
        <v>-6.6538707613564962E-3</v>
      </c>
      <c r="G2586" s="355">
        <f t="shared" ca="1" si="83"/>
        <v>1.830297916371906E-2</v>
      </c>
    </row>
    <row r="2587" spans="2:7">
      <c r="B2587" s="375">
        <v>42101</v>
      </c>
      <c r="C2587" s="352">
        <v>913.45</v>
      </c>
      <c r="D2587" s="355">
        <f t="shared" si="84"/>
        <v>6.0576022908750476E-3</v>
      </c>
      <c r="E2587" s="355">
        <v>-6.6517506198222167E-3</v>
      </c>
      <c r="G2587" s="355">
        <f t="shared" ca="1" si="83"/>
        <v>-3.7114157848824221E-2</v>
      </c>
    </row>
    <row r="2588" spans="2:7">
      <c r="B2588" s="375">
        <v>42100</v>
      </c>
      <c r="C2588" s="352">
        <v>907.95</v>
      </c>
      <c r="D2588" s="355">
        <f t="shared" si="84"/>
        <v>2.767402376910022E-2</v>
      </c>
      <c r="E2588" s="355">
        <v>-6.6504803124671132E-3</v>
      </c>
      <c r="G2588" s="355">
        <f t="shared" ca="1" si="83"/>
        <v>-2.9647995921327861E-2</v>
      </c>
    </row>
    <row r="2589" spans="2:7">
      <c r="B2589" s="375">
        <v>42095</v>
      </c>
      <c r="C2589" s="352">
        <v>883.5</v>
      </c>
      <c r="D2589" s="355">
        <f t="shared" si="84"/>
        <v>1.1390303932230606E-2</v>
      </c>
      <c r="E2589" s="355">
        <v>-6.6464156534263462E-3</v>
      </c>
      <c r="G2589" s="355">
        <f t="shared" ca="1" si="83"/>
        <v>1.7848371157039621E-3</v>
      </c>
    </row>
    <row r="2590" spans="2:7">
      <c r="B2590" s="375">
        <v>42094</v>
      </c>
      <c r="C2590" s="352">
        <v>873.55</v>
      </c>
      <c r="D2590" s="355">
        <f t="shared" si="84"/>
        <v>1.3340293486456703E-2</v>
      </c>
      <c r="E2590" s="355">
        <v>-6.6445182724253543E-3</v>
      </c>
      <c r="G2590" s="355">
        <f t="shared" ca="1" si="83"/>
        <v>-3.346642547285414E-3</v>
      </c>
    </row>
    <row r="2591" spans="2:7">
      <c r="B2591" s="375">
        <v>42093</v>
      </c>
      <c r="C2591" s="352">
        <v>862.05</v>
      </c>
      <c r="D2591" s="355">
        <f t="shared" si="84"/>
        <v>1.262774580054035E-2</v>
      </c>
      <c r="E2591" s="355">
        <v>-6.6397310202582424E-3</v>
      </c>
      <c r="G2591" s="355">
        <f t="shared" ca="1" si="83"/>
        <v>1.0632566873697007E-2</v>
      </c>
    </row>
    <row r="2592" spans="2:7">
      <c r="B2592" s="375">
        <v>42090</v>
      </c>
      <c r="C2592" s="352">
        <v>851.3</v>
      </c>
      <c r="D2592" s="355">
        <f t="shared" si="84"/>
        <v>-1.6861069407552862E-2</v>
      </c>
      <c r="E2592" s="355">
        <v>-6.6363441418461309E-3</v>
      </c>
      <c r="G2592" s="355">
        <f t="shared" ca="1" si="83"/>
        <v>3.287230679735507E-3</v>
      </c>
    </row>
    <row r="2593" spans="2:7">
      <c r="B2593" s="375">
        <v>42089</v>
      </c>
      <c r="C2593" s="352">
        <v>865.9</v>
      </c>
      <c r="D2593" s="355">
        <f t="shared" si="84"/>
        <v>-2.312725631768953E-2</v>
      </c>
      <c r="E2593" s="355">
        <v>-6.6303863449151774E-3</v>
      </c>
      <c r="G2593" s="355">
        <f t="shared" ca="1" si="83"/>
        <v>-2.423659317534178E-2</v>
      </c>
    </row>
    <row r="2594" spans="2:7">
      <c r="B2594" s="375">
        <v>42088</v>
      </c>
      <c r="C2594" s="352">
        <v>886.4</v>
      </c>
      <c r="D2594" s="355">
        <f t="shared" si="84"/>
        <v>-9.0171325518492804E-4</v>
      </c>
      <c r="E2594" s="355">
        <v>-6.6296555813075498E-3</v>
      </c>
      <c r="G2594" s="355">
        <f t="shared" ca="1" si="83"/>
        <v>-1.4787209679998581E-2</v>
      </c>
    </row>
    <row r="2595" spans="2:7">
      <c r="B2595" s="375">
        <v>42087</v>
      </c>
      <c r="C2595" s="352">
        <v>887.2</v>
      </c>
      <c r="D2595" s="355">
        <f t="shared" si="84"/>
        <v>-1.6843971631205597E-2</v>
      </c>
      <c r="E2595" s="355">
        <v>-6.6214938838922216E-3</v>
      </c>
      <c r="G2595" s="355">
        <f t="shared" ca="1" si="83"/>
        <v>1.5333175595202756E-2</v>
      </c>
    </row>
    <row r="2596" spans="2:7">
      <c r="B2596" s="375">
        <v>42086</v>
      </c>
      <c r="C2596" s="352">
        <v>902.4</v>
      </c>
      <c r="D2596" s="355">
        <f t="shared" si="84"/>
        <v>7.4239464136198466E-3</v>
      </c>
      <c r="E2596" s="355">
        <v>-6.6184706241726914E-3</v>
      </c>
      <c r="G2596" s="355">
        <f t="shared" ca="1" si="83"/>
        <v>2.5055684489688715E-2</v>
      </c>
    </row>
    <row r="2597" spans="2:7">
      <c r="B2597" s="375">
        <v>42083</v>
      </c>
      <c r="C2597" s="352">
        <v>895.75</v>
      </c>
      <c r="D2597" s="355">
        <f t="shared" si="84"/>
        <v>-2.9155150923968979E-2</v>
      </c>
      <c r="E2597" s="355">
        <v>-6.6068900424728913E-3</v>
      </c>
      <c r="G2597" s="355">
        <f t="shared" ca="1" si="83"/>
        <v>-3.7094460832136002E-2</v>
      </c>
    </row>
    <row r="2598" spans="2:7">
      <c r="B2598" s="375">
        <v>42082</v>
      </c>
      <c r="C2598" s="352">
        <v>922.65</v>
      </c>
      <c r="D2598" s="355">
        <f t="shared" si="84"/>
        <v>5.964645916928256E-4</v>
      </c>
      <c r="E2598" s="355">
        <v>-6.6025181697204746E-3</v>
      </c>
      <c r="G2598" s="355">
        <f t="shared" ca="1" si="83"/>
        <v>3.0864853063178977E-2</v>
      </c>
    </row>
    <row r="2599" spans="2:7">
      <c r="B2599" s="375">
        <v>42081</v>
      </c>
      <c r="C2599" s="352">
        <v>922.1</v>
      </c>
      <c r="D2599" s="355">
        <f t="shared" si="84"/>
        <v>-1.040995921871639E-2</v>
      </c>
      <c r="E2599" s="355">
        <v>-6.5961560332083759E-3</v>
      </c>
      <c r="G2599" s="355">
        <f t="shared" ca="1" si="83"/>
        <v>-7.1238461118297023E-3</v>
      </c>
    </row>
    <row r="2600" spans="2:7">
      <c r="B2600" s="375">
        <v>42080</v>
      </c>
      <c r="C2600" s="352">
        <v>931.8</v>
      </c>
      <c r="D2600" s="355">
        <f t="shared" si="84"/>
        <v>5.3662463107007809E-5</v>
      </c>
      <c r="E2600" s="355">
        <v>-6.593406593406531E-3</v>
      </c>
      <c r="G2600" s="355">
        <f t="shared" ca="1" si="83"/>
        <v>-5.3054304450319096E-3</v>
      </c>
    </row>
    <row r="2601" spans="2:7">
      <c r="B2601" s="375">
        <v>42079</v>
      </c>
      <c r="C2601" s="352">
        <v>931.75</v>
      </c>
      <c r="D2601" s="355">
        <f t="shared" si="84"/>
        <v>-1.0565997663799559E-2</v>
      </c>
      <c r="E2601" s="355">
        <v>-6.593406593406531E-3</v>
      </c>
      <c r="G2601" s="355">
        <f t="shared" ca="1" si="83"/>
        <v>-8.1490151431655479E-3</v>
      </c>
    </row>
    <row r="2602" spans="2:7">
      <c r="B2602" s="375">
        <v>42076</v>
      </c>
      <c r="C2602" s="352">
        <v>941.7</v>
      </c>
      <c r="D2602" s="355">
        <f t="shared" si="84"/>
        <v>-1.9624173650512635E-2</v>
      </c>
      <c r="E2602" s="355">
        <v>-6.5780550657804273E-3</v>
      </c>
      <c r="G2602" s="355">
        <f t="shared" ca="1" si="83"/>
        <v>4.7840486220851047E-2</v>
      </c>
    </row>
    <row r="2603" spans="2:7">
      <c r="B2603" s="375">
        <v>42075</v>
      </c>
      <c r="C2603" s="352">
        <v>960.55</v>
      </c>
      <c r="D2603" s="355">
        <f t="shared" si="84"/>
        <v>-8.6180204355454874E-3</v>
      </c>
      <c r="E2603" s="355">
        <v>-6.5720294426919032E-3</v>
      </c>
      <c r="G2603" s="355">
        <f t="shared" ca="1" si="83"/>
        <v>4.6263088136830567E-3</v>
      </c>
    </row>
    <row r="2604" spans="2:7">
      <c r="B2604" s="375">
        <v>42074</v>
      </c>
      <c r="C2604" s="352">
        <v>968.9</v>
      </c>
      <c r="D2604" s="355">
        <f t="shared" si="84"/>
        <v>1.2276027790837382E-2</v>
      </c>
      <c r="E2604" s="355">
        <v>-6.5717415115004859E-3</v>
      </c>
      <c r="G2604" s="355">
        <f t="shared" ca="1" si="83"/>
        <v>2.5250910528248106E-2</v>
      </c>
    </row>
    <row r="2605" spans="2:7">
      <c r="B2605" s="375">
        <v>42073</v>
      </c>
      <c r="C2605" s="352">
        <v>957.15</v>
      </c>
      <c r="D2605" s="355">
        <f t="shared" si="84"/>
        <v>-1.9313524590163958E-2</v>
      </c>
      <c r="E2605" s="355">
        <v>-6.5696855936180467E-3</v>
      </c>
      <c r="G2605" s="355">
        <f t="shared" ca="1" si="83"/>
        <v>-3.389554759423959E-4</v>
      </c>
    </row>
    <row r="2606" spans="2:7">
      <c r="B2606" s="375">
        <v>42072</v>
      </c>
      <c r="C2606" s="352">
        <v>976</v>
      </c>
      <c r="D2606" s="355">
        <f t="shared" si="84"/>
        <v>3.8629349792486917E-2</v>
      </c>
      <c r="E2606" s="355">
        <v>-6.5685759327377821E-3</v>
      </c>
      <c r="G2606" s="355">
        <f t="shared" ca="1" si="83"/>
        <v>-8.3060401118422306E-3</v>
      </c>
    </row>
    <row r="2607" spans="2:7">
      <c r="B2607" s="375">
        <v>42068</v>
      </c>
      <c r="C2607" s="352">
        <v>939.7</v>
      </c>
      <c r="D2607" s="355">
        <f t="shared" si="84"/>
        <v>2.5761379762034735E-2</v>
      </c>
      <c r="E2607" s="355">
        <v>-6.5608465608466091E-3</v>
      </c>
      <c r="G2607" s="355">
        <f t="shared" ca="1" si="83"/>
        <v>7.2759668684026736E-3</v>
      </c>
    </row>
    <row r="2608" spans="2:7">
      <c r="B2608" s="375">
        <v>42067</v>
      </c>
      <c r="C2608" s="352">
        <v>916.1</v>
      </c>
      <c r="D2608" s="355">
        <f t="shared" si="84"/>
        <v>-1.4628374744541274E-2</v>
      </c>
      <c r="E2608" s="355">
        <v>-6.5366100836078498E-3</v>
      </c>
      <c r="G2608" s="355">
        <f t="shared" ca="1" si="83"/>
        <v>-1.1043870296565983E-2</v>
      </c>
    </row>
    <row r="2609" spans="2:7">
      <c r="B2609" s="375">
        <v>42066</v>
      </c>
      <c r="C2609" s="352">
        <v>929.7</v>
      </c>
      <c r="D2609" s="355">
        <f t="shared" si="84"/>
        <v>-6.3592155186233444E-3</v>
      </c>
      <c r="E2609" s="355">
        <v>-6.5218657194433391E-3</v>
      </c>
      <c r="G2609" s="355">
        <f t="shared" ca="1" si="83"/>
        <v>-8.7270556795738079E-3</v>
      </c>
    </row>
    <row r="2610" spans="2:7">
      <c r="B2610" s="375">
        <v>42065</v>
      </c>
      <c r="C2610" s="352">
        <v>935.65</v>
      </c>
      <c r="D2610" s="355">
        <f t="shared" si="84"/>
        <v>5.4669447105900923E-2</v>
      </c>
      <c r="E2610" s="355">
        <v>-6.4921465968586865E-3</v>
      </c>
      <c r="G2610" s="355">
        <f t="shared" ca="1" si="83"/>
        <v>-3.1812637999599311E-2</v>
      </c>
    </row>
    <row r="2611" spans="2:7">
      <c r="B2611" s="375">
        <v>42062</v>
      </c>
      <c r="C2611" s="352">
        <v>887.15</v>
      </c>
      <c r="D2611" s="355">
        <f t="shared" si="84"/>
        <v>8.4611913357400721E-4</v>
      </c>
      <c r="E2611" s="355">
        <v>-6.4874451600859199E-3</v>
      </c>
      <c r="G2611" s="355">
        <f t="shared" ca="1" si="83"/>
        <v>2.4465202698466335E-2</v>
      </c>
    </row>
    <row r="2612" spans="2:7">
      <c r="B2612" s="375">
        <v>42061</v>
      </c>
      <c r="C2612" s="352">
        <v>886.4</v>
      </c>
      <c r="D2612" s="355">
        <f t="shared" si="84"/>
        <v>-1.7185940791662049E-2</v>
      </c>
      <c r="E2612" s="355">
        <v>-6.4694362847950767E-3</v>
      </c>
      <c r="G2612" s="355">
        <f t="shared" ca="1" si="83"/>
        <v>-2.632675400124786E-2</v>
      </c>
    </row>
    <row r="2613" spans="2:7">
      <c r="B2613" s="375">
        <v>42060</v>
      </c>
      <c r="C2613" s="352">
        <v>901.9</v>
      </c>
      <c r="D2613" s="355">
        <f t="shared" si="84"/>
        <v>-1.2914523366531759E-2</v>
      </c>
      <c r="E2613" s="355">
        <v>-6.4479638009050603E-3</v>
      </c>
      <c r="G2613" s="355">
        <f t="shared" ca="1" si="83"/>
        <v>-2.6023957775345882E-2</v>
      </c>
    </row>
    <row r="2614" spans="2:7">
      <c r="B2614" s="375">
        <v>42059</v>
      </c>
      <c r="C2614" s="352">
        <v>913.7</v>
      </c>
      <c r="D2614" s="355">
        <f t="shared" si="84"/>
        <v>3.1089544659482108E-2</v>
      </c>
      <c r="E2614" s="355">
        <v>-6.4356435643564917E-3</v>
      </c>
      <c r="G2614" s="355">
        <f t="shared" ca="1" si="83"/>
        <v>6.7850257721948316E-3</v>
      </c>
    </row>
    <row r="2615" spans="2:7">
      <c r="B2615" s="375">
        <v>42058</v>
      </c>
      <c r="C2615" s="352">
        <v>886.15</v>
      </c>
      <c r="D2615" s="355">
        <f t="shared" si="84"/>
        <v>-1.5662316023326878E-2</v>
      </c>
      <c r="E2615" s="355">
        <v>-6.4274236743439199E-3</v>
      </c>
      <c r="G2615" s="355">
        <f t="shared" ca="1" si="83"/>
        <v>7.1747710874704327E-3</v>
      </c>
    </row>
    <row r="2616" spans="2:7">
      <c r="B2616" s="375">
        <v>42055</v>
      </c>
      <c r="C2616" s="352">
        <v>900.25</v>
      </c>
      <c r="D2616" s="355">
        <f t="shared" si="84"/>
        <v>-8.6990034685899657E-3</v>
      </c>
      <c r="E2616" s="355">
        <v>-6.4118372379777565E-3</v>
      </c>
      <c r="G2616" s="355">
        <f t="shared" ca="1" si="83"/>
        <v>1.6727640255347287E-2</v>
      </c>
    </row>
    <row r="2617" spans="2:7">
      <c r="B2617" s="375">
        <v>42054</v>
      </c>
      <c r="C2617" s="352">
        <v>908.15</v>
      </c>
      <c r="D2617" s="355">
        <f t="shared" si="84"/>
        <v>-5.2031985978749041E-3</v>
      </c>
      <c r="E2617" s="355">
        <v>-6.4035903891411627E-3</v>
      </c>
      <c r="G2617" s="355">
        <f t="shared" ca="1" si="83"/>
        <v>2.812233588212025E-3</v>
      </c>
    </row>
    <row r="2618" spans="2:7">
      <c r="B2618" s="375">
        <v>42053</v>
      </c>
      <c r="C2618" s="352">
        <v>912.9</v>
      </c>
      <c r="D2618" s="355">
        <f t="shared" si="84"/>
        <v>6.5049614112458404E-3</v>
      </c>
      <c r="E2618" s="355">
        <v>-6.4002625748748668E-3</v>
      </c>
      <c r="G2618" s="355">
        <f t="shared" ca="1" si="83"/>
        <v>-1.2460584087081616E-2</v>
      </c>
    </row>
    <row r="2619" spans="2:7">
      <c r="B2619" s="375">
        <v>42051</v>
      </c>
      <c r="C2619" s="352">
        <v>907</v>
      </c>
      <c r="D2619" s="355">
        <f t="shared" si="84"/>
        <v>1.5905017921147006E-2</v>
      </c>
      <c r="E2619" s="355">
        <v>-6.3845414995198496E-3</v>
      </c>
      <c r="G2619" s="355">
        <f t="shared" ca="1" si="83"/>
        <v>1.1482860131344842E-2</v>
      </c>
    </row>
    <row r="2620" spans="2:7">
      <c r="B2620" s="375">
        <v>42048</v>
      </c>
      <c r="C2620" s="352">
        <v>892.8</v>
      </c>
      <c r="D2620" s="355">
        <f t="shared" si="84"/>
        <v>5.6318990763685513E-3</v>
      </c>
      <c r="E2620" s="355">
        <v>-6.369426751592357E-3</v>
      </c>
      <c r="G2620" s="355">
        <f t="shared" ca="1" si="83"/>
        <v>-2.302961663381343E-3</v>
      </c>
    </row>
    <row r="2621" spans="2:7">
      <c r="B2621" s="375">
        <v>42047</v>
      </c>
      <c r="C2621" s="352">
        <v>887.8</v>
      </c>
      <c r="D2621" s="355">
        <f t="shared" si="84"/>
        <v>-1.3884260801954904E-2</v>
      </c>
      <c r="E2621" s="355">
        <v>-6.3694267515923145E-3</v>
      </c>
      <c r="G2621" s="355">
        <f t="shared" ca="1" si="83"/>
        <v>-2.9169540631831477E-2</v>
      </c>
    </row>
    <row r="2622" spans="2:7">
      <c r="B2622" s="375">
        <v>42046</v>
      </c>
      <c r="C2622" s="352">
        <v>900.3</v>
      </c>
      <c r="D2622" s="355">
        <f t="shared" si="84"/>
        <v>1.4136862855533601E-2</v>
      </c>
      <c r="E2622" s="355">
        <v>-6.3502282570525046E-3</v>
      </c>
      <c r="G2622" s="355">
        <f t="shared" ca="1" si="83"/>
        <v>2.005204286556236E-2</v>
      </c>
    </row>
    <row r="2623" spans="2:7">
      <c r="B2623" s="375">
        <v>42045</v>
      </c>
      <c r="C2623" s="352">
        <v>887.75</v>
      </c>
      <c r="D2623" s="355">
        <f t="shared" si="84"/>
        <v>-1.3775481864133731E-2</v>
      </c>
      <c r="E2623" s="355">
        <v>-6.3365527109203795E-3</v>
      </c>
      <c r="G2623" s="355">
        <f t="shared" ca="1" si="83"/>
        <v>-6.7392739139195811E-3</v>
      </c>
    </row>
    <row r="2624" spans="2:7">
      <c r="B2624" s="375">
        <v>42044</v>
      </c>
      <c r="C2624" s="352">
        <v>900.15</v>
      </c>
      <c r="D2624" s="355">
        <f t="shared" si="84"/>
        <v>-6.1827215015181044E-3</v>
      </c>
      <c r="E2624" s="355">
        <v>-6.309148264984253E-3</v>
      </c>
      <c r="G2624" s="355">
        <f t="shared" ca="1" si="83"/>
        <v>-6.5040089868032714E-3</v>
      </c>
    </row>
    <row r="2625" spans="2:7">
      <c r="B2625" s="375">
        <v>42041</v>
      </c>
      <c r="C2625" s="352">
        <v>905.75</v>
      </c>
      <c r="D2625" s="355">
        <f t="shared" si="84"/>
        <v>-3.6301633573510308E-3</v>
      </c>
      <c r="E2625" s="355">
        <v>-6.3067327504594557E-3</v>
      </c>
      <c r="G2625" s="355">
        <f t="shared" ca="1" si="83"/>
        <v>1.1789241153792367E-2</v>
      </c>
    </row>
    <row r="2626" spans="2:7">
      <c r="B2626" s="375">
        <v>42040</v>
      </c>
      <c r="C2626" s="352">
        <v>909.05</v>
      </c>
      <c r="D2626" s="355">
        <f t="shared" si="84"/>
        <v>1.0167796421824622E-2</v>
      </c>
      <c r="E2626" s="355">
        <v>-6.2937062937062837E-3</v>
      </c>
      <c r="G2626" s="355">
        <f t="shared" ca="1" si="83"/>
        <v>1.0309228348451511E-2</v>
      </c>
    </row>
    <row r="2627" spans="2:7">
      <c r="B2627" s="375">
        <v>42039</v>
      </c>
      <c r="C2627" s="352">
        <v>899.9</v>
      </c>
      <c r="D2627" s="355">
        <f t="shared" si="84"/>
        <v>-1.2021737937091777E-2</v>
      </c>
      <c r="E2627" s="355">
        <v>-6.2909799751904218E-3</v>
      </c>
      <c r="G2627" s="355">
        <f t="shared" ca="1" si="83"/>
        <v>-3.1767482535323785E-2</v>
      </c>
    </row>
    <row r="2628" spans="2:7">
      <c r="B2628" s="375">
        <v>42038</v>
      </c>
      <c r="C2628" s="352">
        <v>910.85</v>
      </c>
      <c r="D2628" s="355">
        <f t="shared" si="84"/>
        <v>3.1387665198238136E-3</v>
      </c>
      <c r="E2628" s="355">
        <v>-6.2908496732026978E-3</v>
      </c>
      <c r="G2628" s="355">
        <f t="shared" ca="1" si="83"/>
        <v>-1.8128920796299925E-2</v>
      </c>
    </row>
    <row r="2629" spans="2:7">
      <c r="B2629" s="375">
        <v>42037</v>
      </c>
      <c r="C2629" s="352">
        <v>908</v>
      </c>
      <c r="D2629" s="355">
        <f t="shared" si="84"/>
        <v>-2.6325666184118766E-2</v>
      </c>
      <c r="E2629" s="355">
        <v>-6.2893081761005269E-3</v>
      </c>
      <c r="G2629" s="355">
        <f t="shared" ca="1" si="83"/>
        <v>-1.391656063723147E-2</v>
      </c>
    </row>
    <row r="2630" spans="2:7">
      <c r="B2630" s="375">
        <v>42034</v>
      </c>
      <c r="C2630" s="352">
        <v>932.55</v>
      </c>
      <c r="D2630" s="355">
        <f t="shared" si="84"/>
        <v>-9.6112999150383058E-3</v>
      </c>
      <c r="E2630" s="355">
        <v>-6.2866722548198216E-3</v>
      </c>
      <c r="G2630" s="355">
        <f t="shared" ca="1" si="83"/>
        <v>-1.1071141190974357E-2</v>
      </c>
    </row>
    <row r="2631" spans="2:7">
      <c r="B2631" s="375">
        <v>42033</v>
      </c>
      <c r="C2631" s="352">
        <v>941.6</v>
      </c>
      <c r="D2631" s="355">
        <f t="shared" si="84"/>
        <v>8.2989773518230975E-3</v>
      </c>
      <c r="E2631" s="355">
        <v>-6.2829160121963112E-3</v>
      </c>
      <c r="G2631" s="355">
        <f t="shared" ref="G2631:G2694" ca="1" si="85">_xlfn.NORM.INV(RAND(),$M$13,$M$14)</f>
        <v>-3.2355965969408755E-2</v>
      </c>
    </row>
    <row r="2632" spans="2:7">
      <c r="B2632" s="375">
        <v>42032</v>
      </c>
      <c r="C2632" s="352">
        <v>933.85</v>
      </c>
      <c r="D2632" s="355">
        <f t="shared" ref="D2632:D2695" si="86">(C2632-C2633)/C2633</f>
        <v>-8.5991825468443358E-3</v>
      </c>
      <c r="E2632" s="355">
        <v>-6.2772286503956706E-3</v>
      </c>
      <c r="G2632" s="355">
        <f t="shared" ca="1" si="85"/>
        <v>-2.724195596647052E-2</v>
      </c>
    </row>
    <row r="2633" spans="2:7">
      <c r="B2633" s="375">
        <v>42031</v>
      </c>
      <c r="C2633" s="352">
        <v>941.95</v>
      </c>
      <c r="D2633" s="355">
        <f t="shared" si="86"/>
        <v>-2.4189371179943967E-2</v>
      </c>
      <c r="E2633" s="355">
        <v>-6.2622413494463009E-3</v>
      </c>
      <c r="G2633" s="355">
        <f t="shared" ca="1" si="85"/>
        <v>-1.0469031301663118E-2</v>
      </c>
    </row>
    <row r="2634" spans="2:7">
      <c r="B2634" s="375">
        <v>42027</v>
      </c>
      <c r="C2634" s="352">
        <v>965.3</v>
      </c>
      <c r="D2634" s="355">
        <f t="shared" si="86"/>
        <v>2.1859948128936619E-2</v>
      </c>
      <c r="E2634" s="355">
        <v>-6.2312067528891785E-3</v>
      </c>
      <c r="G2634" s="355">
        <f t="shared" ca="1" si="85"/>
        <v>3.3725744821262532E-2</v>
      </c>
    </row>
    <row r="2635" spans="2:7">
      <c r="B2635" s="375">
        <v>42026</v>
      </c>
      <c r="C2635" s="352">
        <v>944.65</v>
      </c>
      <c r="D2635" s="355">
        <f t="shared" si="86"/>
        <v>2.8663941822813649E-3</v>
      </c>
      <c r="E2635" s="355">
        <v>-6.2148217636022645E-3</v>
      </c>
      <c r="G2635" s="355">
        <f t="shared" ca="1" si="85"/>
        <v>-1.1760729232264722E-2</v>
      </c>
    </row>
    <row r="2636" spans="2:7">
      <c r="B2636" s="375">
        <v>42025</v>
      </c>
      <c r="C2636" s="352">
        <v>941.95</v>
      </c>
      <c r="D2636" s="355">
        <f t="shared" si="86"/>
        <v>5.192919761014015E-2</v>
      </c>
      <c r="E2636" s="355">
        <v>-6.2124248496993025E-3</v>
      </c>
      <c r="G2636" s="355">
        <f t="shared" ca="1" si="85"/>
        <v>2.5726504443440368E-2</v>
      </c>
    </row>
    <row r="2637" spans="2:7">
      <c r="B2637" s="375">
        <v>42024</v>
      </c>
      <c r="C2637" s="352">
        <v>895.45</v>
      </c>
      <c r="D2637" s="355">
        <f t="shared" si="86"/>
        <v>3.2491176964876936E-3</v>
      </c>
      <c r="E2637" s="355">
        <v>-6.1917249417249003E-3</v>
      </c>
      <c r="G2637" s="355">
        <f t="shared" ca="1" si="85"/>
        <v>-5.7688481605400483E-3</v>
      </c>
    </row>
    <row r="2638" spans="2:7">
      <c r="B2638" s="375">
        <v>42023</v>
      </c>
      <c r="C2638" s="352">
        <v>892.55</v>
      </c>
      <c r="D2638" s="355">
        <f t="shared" si="86"/>
        <v>-5.1538175442325064E-2</v>
      </c>
      <c r="E2638" s="355">
        <v>-6.1895551257254268E-3</v>
      </c>
      <c r="G2638" s="355">
        <f t="shared" ca="1" si="85"/>
        <v>-3.2152301787806696E-2</v>
      </c>
    </row>
    <row r="2639" spans="2:7">
      <c r="B2639" s="375">
        <v>42020</v>
      </c>
      <c r="C2639" s="352">
        <v>941.05</v>
      </c>
      <c r="D2639" s="355">
        <f t="shared" si="86"/>
        <v>2.1160002170256632E-2</v>
      </c>
      <c r="E2639" s="355">
        <v>-6.1836545398329824E-3</v>
      </c>
      <c r="G2639" s="355">
        <f t="shared" ca="1" si="85"/>
        <v>4.1585895551294362E-2</v>
      </c>
    </row>
    <row r="2640" spans="2:7">
      <c r="B2640" s="375">
        <v>42019</v>
      </c>
      <c r="C2640" s="352">
        <v>921.55</v>
      </c>
      <c r="D2640" s="355">
        <f t="shared" si="86"/>
        <v>-2.7054813051241816E-3</v>
      </c>
      <c r="E2640" s="355">
        <v>-6.1792884504807445E-3</v>
      </c>
      <c r="G2640" s="355">
        <f t="shared" ca="1" si="85"/>
        <v>-2.7919812313366949E-2</v>
      </c>
    </row>
    <row r="2641" spans="2:7">
      <c r="B2641" s="375">
        <v>42018</v>
      </c>
      <c r="C2641" s="352">
        <v>924.05</v>
      </c>
      <c r="D2641" s="355">
        <f t="shared" si="86"/>
        <v>4.4655474535074333E-2</v>
      </c>
      <c r="E2641" s="355">
        <v>-6.1701189951520741E-3</v>
      </c>
      <c r="G2641" s="355">
        <f t="shared" ca="1" si="85"/>
        <v>3.6464006765109684E-2</v>
      </c>
    </row>
    <row r="2642" spans="2:7">
      <c r="B2642" s="375">
        <v>42017</v>
      </c>
      <c r="C2642" s="352">
        <v>884.55</v>
      </c>
      <c r="D2642" s="355">
        <f t="shared" si="86"/>
        <v>-1.3439660941334005E-2</v>
      </c>
      <c r="E2642" s="355">
        <v>-6.159375557293117E-3</v>
      </c>
      <c r="G2642" s="355">
        <f t="shared" ca="1" si="85"/>
        <v>-1.8652570729859187E-2</v>
      </c>
    </row>
    <row r="2643" spans="2:7">
      <c r="B2643" s="375">
        <v>42016</v>
      </c>
      <c r="C2643" s="352">
        <v>896.6</v>
      </c>
      <c r="D2643" s="355">
        <f t="shared" si="86"/>
        <v>3.7011334721258386E-2</v>
      </c>
      <c r="E2643" s="355">
        <v>-6.1482820976491194E-3</v>
      </c>
      <c r="G2643" s="355">
        <f t="shared" ca="1" si="85"/>
        <v>1.1393435945660144E-2</v>
      </c>
    </row>
    <row r="2644" spans="2:7">
      <c r="B2644" s="375">
        <v>42013</v>
      </c>
      <c r="C2644" s="352">
        <v>864.6</v>
      </c>
      <c r="D2644" s="355">
        <f t="shared" si="86"/>
        <v>5.8197172755645399E-2</v>
      </c>
      <c r="E2644" s="355">
        <v>-6.1464121007980387E-3</v>
      </c>
      <c r="G2644" s="355">
        <f t="shared" ca="1" si="85"/>
        <v>-1.3289030107100669E-2</v>
      </c>
    </row>
    <row r="2645" spans="2:7">
      <c r="B2645" s="375">
        <v>42012</v>
      </c>
      <c r="C2645" s="352">
        <v>817.05</v>
      </c>
      <c r="D2645" s="355">
        <f t="shared" si="86"/>
        <v>1.8892630003741088E-2</v>
      </c>
      <c r="E2645" s="355">
        <v>-6.1448053817763949E-3</v>
      </c>
      <c r="G2645" s="355">
        <f t="shared" ca="1" si="85"/>
        <v>1.748350166241466E-2</v>
      </c>
    </row>
    <row r="2646" spans="2:7">
      <c r="B2646" s="375">
        <v>42011</v>
      </c>
      <c r="C2646" s="352">
        <v>801.9</v>
      </c>
      <c r="D2646" s="355">
        <f t="shared" si="86"/>
        <v>3.5110365302697726E-2</v>
      </c>
      <c r="E2646" s="355">
        <v>-6.1428586611118503E-3</v>
      </c>
      <c r="G2646" s="355">
        <f t="shared" ca="1" si="85"/>
        <v>-3.624078756572565E-2</v>
      </c>
    </row>
    <row r="2647" spans="2:7">
      <c r="B2647" s="375">
        <v>42010</v>
      </c>
      <c r="C2647" s="352">
        <v>774.7</v>
      </c>
      <c r="D2647" s="355">
        <f t="shared" si="86"/>
        <v>1.89398921478365E-2</v>
      </c>
      <c r="E2647" s="355">
        <v>-6.1374795417349481E-3</v>
      </c>
      <c r="G2647" s="355">
        <f t="shared" ca="1" si="85"/>
        <v>-4.3770405247836153E-2</v>
      </c>
    </row>
    <row r="2648" spans="2:7">
      <c r="B2648" s="375">
        <v>42009</v>
      </c>
      <c r="C2648" s="352">
        <v>760.3</v>
      </c>
      <c r="D2648" s="355">
        <f t="shared" si="86"/>
        <v>5.7543488325946281E-3</v>
      </c>
      <c r="E2648" s="355">
        <v>-6.1304561059342816E-3</v>
      </c>
      <c r="G2648" s="355">
        <f t="shared" ca="1" si="85"/>
        <v>-1.3244627376246456E-2</v>
      </c>
    </row>
    <row r="2649" spans="2:7">
      <c r="B2649" s="375">
        <v>42006</v>
      </c>
      <c r="C2649" s="352">
        <v>755.95</v>
      </c>
      <c r="D2649" s="355">
        <f t="shared" si="86"/>
        <v>-3.2961961895972046E-3</v>
      </c>
      <c r="E2649" s="355">
        <v>-6.1228952547560476E-3</v>
      </c>
      <c r="G2649" s="355">
        <f t="shared" ca="1" si="85"/>
        <v>1.2206699828736962E-2</v>
      </c>
    </row>
    <row r="2650" spans="2:7">
      <c r="B2650" s="375">
        <v>42005</v>
      </c>
      <c r="C2650" s="352">
        <v>758.45</v>
      </c>
      <c r="D2650" s="355">
        <f t="shared" si="86"/>
        <v>-2.1707670043415038E-3</v>
      </c>
      <c r="E2650" s="355">
        <v>-6.1225625707341516E-3</v>
      </c>
      <c r="G2650" s="355">
        <f t="shared" ca="1" si="85"/>
        <v>2.1293677086541085E-3</v>
      </c>
    </row>
    <row r="2651" spans="2:7">
      <c r="B2651" s="375">
        <v>42004</v>
      </c>
      <c r="C2651" s="352">
        <v>760.1</v>
      </c>
      <c r="D2651" s="355">
        <f t="shared" si="86"/>
        <v>7.8999341672155723E-4</v>
      </c>
      <c r="E2651" s="355">
        <v>-6.1220760233918542E-3</v>
      </c>
      <c r="G2651" s="355">
        <f t="shared" ca="1" si="85"/>
        <v>-2.4559614331552682E-2</v>
      </c>
    </row>
    <row r="2652" spans="2:7">
      <c r="B2652" s="375">
        <v>42003</v>
      </c>
      <c r="C2652" s="352">
        <v>759.5</v>
      </c>
      <c r="D2652" s="355">
        <f t="shared" si="86"/>
        <v>8.5655926731235054E-4</v>
      </c>
      <c r="E2652" s="355">
        <v>-6.1111111111110793E-3</v>
      </c>
      <c r="G2652" s="355">
        <f t="shared" ca="1" si="85"/>
        <v>-9.0628730091726669E-3</v>
      </c>
    </row>
    <row r="2653" spans="2:7">
      <c r="B2653" s="375">
        <v>42002</v>
      </c>
      <c r="C2653" s="352">
        <v>758.85</v>
      </c>
      <c r="D2653" s="355">
        <f t="shared" si="86"/>
        <v>1.1328046911441327E-2</v>
      </c>
      <c r="E2653" s="355">
        <v>-6.1085159899388741E-3</v>
      </c>
      <c r="G2653" s="355">
        <f t="shared" ca="1" si="85"/>
        <v>1.3838402132807539E-2</v>
      </c>
    </row>
    <row r="2654" spans="2:7">
      <c r="B2654" s="375">
        <v>41999</v>
      </c>
      <c r="C2654" s="352">
        <v>750.35</v>
      </c>
      <c r="D2654" s="355">
        <f t="shared" si="86"/>
        <v>-8.7846763540290317E-3</v>
      </c>
      <c r="E2654" s="355">
        <v>-6.0911232031186551E-3</v>
      </c>
      <c r="G2654" s="355">
        <f t="shared" ca="1" si="85"/>
        <v>-7.5352149744702945E-3</v>
      </c>
    </row>
    <row r="2655" spans="2:7">
      <c r="B2655" s="375">
        <v>41997</v>
      </c>
      <c r="C2655" s="352">
        <v>757</v>
      </c>
      <c r="D2655" s="355">
        <f t="shared" si="86"/>
        <v>-1.187834486359486E-2</v>
      </c>
      <c r="E2655" s="355">
        <v>-6.0779754501703396E-3</v>
      </c>
      <c r="G2655" s="355">
        <f t="shared" ca="1" si="85"/>
        <v>-1.41516557480518E-2</v>
      </c>
    </row>
    <row r="2656" spans="2:7">
      <c r="B2656" s="375">
        <v>41996</v>
      </c>
      <c r="C2656" s="352">
        <v>766.1</v>
      </c>
      <c r="D2656" s="355">
        <f t="shared" si="86"/>
        <v>-2.279090968288077E-3</v>
      </c>
      <c r="E2656" s="355">
        <v>-6.0743427017225906E-3</v>
      </c>
      <c r="G2656" s="355">
        <f t="shared" ca="1" si="85"/>
        <v>-2.1887329555435108E-2</v>
      </c>
    </row>
    <row r="2657" spans="2:7">
      <c r="B2657" s="375">
        <v>41995</v>
      </c>
      <c r="C2657" s="352">
        <v>767.85</v>
      </c>
      <c r="D2657" s="355">
        <f t="shared" si="86"/>
        <v>1.6817850758127584E-2</v>
      </c>
      <c r="E2657" s="355">
        <v>-6.0698027314111721E-3</v>
      </c>
      <c r="G2657" s="355">
        <f t="shared" ca="1" si="85"/>
        <v>-1.0407996200915384E-2</v>
      </c>
    </row>
    <row r="2658" spans="2:7">
      <c r="B2658" s="375">
        <v>41992</v>
      </c>
      <c r="C2658" s="352">
        <v>755.15</v>
      </c>
      <c r="D2658" s="355">
        <f t="shared" si="86"/>
        <v>-1.4100137084666189E-2</v>
      </c>
      <c r="E2658" s="355">
        <v>-6.0686221115692921E-3</v>
      </c>
      <c r="G2658" s="355">
        <f t="shared" ca="1" si="85"/>
        <v>-2.8553697508752966E-2</v>
      </c>
    </row>
    <row r="2659" spans="2:7">
      <c r="B2659" s="375">
        <v>41991</v>
      </c>
      <c r="C2659" s="352">
        <v>765.95</v>
      </c>
      <c r="D2659" s="355">
        <f t="shared" si="86"/>
        <v>-5.2195472042797317E-4</v>
      </c>
      <c r="E2659" s="355">
        <v>-6.0644081974068949E-3</v>
      </c>
      <c r="G2659" s="355">
        <f t="shared" ca="1" si="85"/>
        <v>-1.3964829050214549E-2</v>
      </c>
    </row>
    <row r="2660" spans="2:7">
      <c r="B2660" s="375">
        <v>41990</v>
      </c>
      <c r="C2660" s="352">
        <v>766.35</v>
      </c>
      <c r="D2660" s="355">
        <f t="shared" si="86"/>
        <v>-3.9131285462721518E-4</v>
      </c>
      <c r="E2660" s="355">
        <v>-6.0638297872339696E-3</v>
      </c>
      <c r="G2660" s="355">
        <f t="shared" ca="1" si="85"/>
        <v>1.4027326934780808E-3</v>
      </c>
    </row>
    <row r="2661" spans="2:7">
      <c r="B2661" s="375">
        <v>41989</v>
      </c>
      <c r="C2661" s="352">
        <v>766.65</v>
      </c>
      <c r="D2661" s="355">
        <f t="shared" si="86"/>
        <v>-2.9679787368687566E-2</v>
      </c>
      <c r="E2661" s="355">
        <v>-6.0615244734049329E-3</v>
      </c>
      <c r="G2661" s="355">
        <f t="shared" ca="1" si="85"/>
        <v>-2.0797075695811601E-3</v>
      </c>
    </row>
    <row r="2662" spans="2:7">
      <c r="B2662" s="375">
        <v>41988</v>
      </c>
      <c r="C2662" s="352">
        <v>790.1</v>
      </c>
      <c r="D2662" s="355">
        <f t="shared" si="86"/>
        <v>-9.5894703854590754E-3</v>
      </c>
      <c r="E2662" s="355">
        <v>-6.0559454003652358E-3</v>
      </c>
      <c r="G2662" s="355">
        <f t="shared" ca="1" si="85"/>
        <v>1.1155028551230777E-2</v>
      </c>
    </row>
    <row r="2663" spans="2:7">
      <c r="B2663" s="375">
        <v>41985</v>
      </c>
      <c r="C2663" s="352">
        <v>797.75</v>
      </c>
      <c r="D2663" s="355">
        <f t="shared" si="86"/>
        <v>2.135544249733114E-3</v>
      </c>
      <c r="E2663" s="355">
        <v>-6.0388444589522527E-3</v>
      </c>
      <c r="G2663" s="355">
        <f t="shared" ca="1" si="85"/>
        <v>9.4847310963349259E-3</v>
      </c>
    </row>
    <row r="2664" spans="2:7">
      <c r="B2664" s="375">
        <v>41984</v>
      </c>
      <c r="C2664" s="352">
        <v>796.05</v>
      </c>
      <c r="D2664" s="355">
        <f t="shared" si="86"/>
        <v>-2.1935322135873654E-3</v>
      </c>
      <c r="E2664" s="355">
        <v>-6.0275218924143691E-3</v>
      </c>
      <c r="G2664" s="355">
        <f t="shared" ca="1" si="85"/>
        <v>-8.0383018450766921E-3</v>
      </c>
    </row>
    <row r="2665" spans="2:7">
      <c r="B2665" s="375">
        <v>41983</v>
      </c>
      <c r="C2665" s="352">
        <v>797.8</v>
      </c>
      <c r="D2665" s="355">
        <f t="shared" si="86"/>
        <v>-1.8635832462021145E-2</v>
      </c>
      <c r="E2665" s="355">
        <v>-6.0195124602548137E-3</v>
      </c>
      <c r="G2665" s="355">
        <f t="shared" ca="1" si="85"/>
        <v>1.399427703148802E-2</v>
      </c>
    </row>
    <row r="2666" spans="2:7">
      <c r="B2666" s="375">
        <v>41982</v>
      </c>
      <c r="C2666" s="352">
        <v>812.95</v>
      </c>
      <c r="D2666" s="355">
        <f t="shared" si="86"/>
        <v>-8.5975609756097013E-3</v>
      </c>
      <c r="E2666" s="355">
        <v>-6.0165455001253941E-3</v>
      </c>
      <c r="G2666" s="355">
        <f t="shared" ca="1" si="85"/>
        <v>-2.7123214479309217E-4</v>
      </c>
    </row>
    <row r="2667" spans="2:7">
      <c r="B2667" s="375">
        <v>41981</v>
      </c>
      <c r="C2667" s="352">
        <v>820</v>
      </c>
      <c r="D2667" s="355">
        <f t="shared" si="86"/>
        <v>-7.9205507829157044E-4</v>
      </c>
      <c r="E2667" s="355">
        <v>-6.0138893938843562E-3</v>
      </c>
      <c r="G2667" s="355">
        <f t="shared" ca="1" si="85"/>
        <v>-1.6420864713168185E-2</v>
      </c>
    </row>
    <row r="2668" spans="2:7">
      <c r="B2668" s="375">
        <v>41978</v>
      </c>
      <c r="C2668" s="352">
        <v>820.65</v>
      </c>
      <c r="D2668" s="355">
        <f t="shared" si="86"/>
        <v>-4.8505426544594677E-3</v>
      </c>
      <c r="E2668" s="355">
        <v>-6.0102173695281407E-3</v>
      </c>
      <c r="G2668" s="355">
        <f t="shared" ca="1" si="85"/>
        <v>-4.3269469156592237E-3</v>
      </c>
    </row>
    <row r="2669" spans="2:7">
      <c r="B2669" s="375">
        <v>41977</v>
      </c>
      <c r="C2669" s="352">
        <v>824.65</v>
      </c>
      <c r="D2669" s="355">
        <f t="shared" si="86"/>
        <v>6.8986568986568707E-3</v>
      </c>
      <c r="E2669" s="355">
        <v>-6.0085836909871491E-3</v>
      </c>
      <c r="G2669" s="355">
        <f t="shared" ca="1" si="85"/>
        <v>2.1915728487552816E-2</v>
      </c>
    </row>
    <row r="2670" spans="2:7">
      <c r="B2670" s="375">
        <v>41976</v>
      </c>
      <c r="C2670" s="352">
        <v>819</v>
      </c>
      <c r="D2670" s="355">
        <f t="shared" si="86"/>
        <v>1.6381236038719344E-2</v>
      </c>
      <c r="E2670" s="355">
        <v>-6.0021436227224575E-3</v>
      </c>
      <c r="G2670" s="355">
        <f t="shared" ca="1" si="85"/>
        <v>1.9876333628140678E-2</v>
      </c>
    </row>
    <row r="2671" spans="2:7">
      <c r="B2671" s="375">
        <v>41975</v>
      </c>
      <c r="C2671" s="352">
        <v>805.8</v>
      </c>
      <c r="D2671" s="355">
        <f t="shared" si="86"/>
        <v>-3.5243925060285944E-3</v>
      </c>
      <c r="E2671" s="355">
        <v>-5.9874456784161307E-3</v>
      </c>
      <c r="G2671" s="355">
        <f t="shared" ca="1" si="85"/>
        <v>-1.1007757728556868E-2</v>
      </c>
    </row>
    <row r="2672" spans="2:7">
      <c r="B2672" s="375">
        <v>41974</v>
      </c>
      <c r="C2672" s="352">
        <v>808.65</v>
      </c>
      <c r="D2672" s="355">
        <f t="shared" si="86"/>
        <v>2.868591782215997E-2</v>
      </c>
      <c r="E2672" s="355">
        <v>-5.9625212947189334E-3</v>
      </c>
      <c r="G2672" s="355">
        <f t="shared" ca="1" si="85"/>
        <v>1.5471704405224967E-2</v>
      </c>
    </row>
    <row r="2673" spans="2:7">
      <c r="B2673" s="375">
        <v>41971</v>
      </c>
      <c r="C2673" s="352">
        <v>786.1</v>
      </c>
      <c r="D2673" s="355">
        <f t="shared" si="86"/>
        <v>-4.9996835643312853E-3</v>
      </c>
      <c r="E2673" s="355">
        <v>-5.9488868208175507E-3</v>
      </c>
      <c r="G2673" s="355">
        <f t="shared" ca="1" si="85"/>
        <v>1.5719950718401871E-3</v>
      </c>
    </row>
    <row r="2674" spans="2:7">
      <c r="B2674" s="375">
        <v>41970</v>
      </c>
      <c r="C2674" s="352">
        <v>790.05</v>
      </c>
      <c r="D2674" s="355">
        <f t="shared" si="86"/>
        <v>2.6372198765833004E-2</v>
      </c>
      <c r="E2674" s="355">
        <v>-5.9394631639062938E-3</v>
      </c>
      <c r="G2674" s="355">
        <f t="shared" ca="1" si="85"/>
        <v>7.5306272049836037E-3</v>
      </c>
    </row>
    <row r="2675" spans="2:7">
      <c r="B2675" s="375">
        <v>41969</v>
      </c>
      <c r="C2675" s="352">
        <v>769.75</v>
      </c>
      <c r="D2675" s="355">
        <f t="shared" si="86"/>
        <v>5.2892777850332435E-3</v>
      </c>
      <c r="E2675" s="355">
        <v>-5.9254982024154936E-3</v>
      </c>
      <c r="G2675" s="355">
        <f t="shared" ca="1" si="85"/>
        <v>8.7667165275698879E-3</v>
      </c>
    </row>
    <row r="2676" spans="2:7">
      <c r="B2676" s="375">
        <v>41968</v>
      </c>
      <c r="C2676" s="352">
        <v>765.7</v>
      </c>
      <c r="D2676" s="355">
        <f t="shared" si="86"/>
        <v>2.0797227036395177E-2</v>
      </c>
      <c r="E2676" s="355">
        <v>-5.9240268212021269E-3</v>
      </c>
      <c r="G2676" s="355">
        <f t="shared" ca="1" si="85"/>
        <v>8.46808532309163E-3</v>
      </c>
    </row>
    <row r="2677" spans="2:7">
      <c r="B2677" s="375">
        <v>41967</v>
      </c>
      <c r="C2677" s="352">
        <v>750.1</v>
      </c>
      <c r="D2677" s="355">
        <f t="shared" si="86"/>
        <v>-3.8512616201858926E-3</v>
      </c>
      <c r="E2677" s="355">
        <v>-5.923955751677556E-3</v>
      </c>
      <c r="G2677" s="355">
        <f t="shared" ca="1" si="85"/>
        <v>-1.7818192095523343E-3</v>
      </c>
    </row>
    <row r="2678" spans="2:7">
      <c r="B2678" s="375">
        <v>41964</v>
      </c>
      <c r="C2678" s="352">
        <v>753</v>
      </c>
      <c r="D2678" s="355">
        <f t="shared" si="86"/>
        <v>-1.083743842364532E-2</v>
      </c>
      <c r="E2678" s="355">
        <v>-5.9156378600824068E-3</v>
      </c>
      <c r="G2678" s="355">
        <f t="shared" ca="1" si="85"/>
        <v>-1.9490045175701541E-2</v>
      </c>
    </row>
    <row r="2679" spans="2:7">
      <c r="B2679" s="375">
        <v>41963</v>
      </c>
      <c r="C2679" s="352">
        <v>761.25</v>
      </c>
      <c r="D2679" s="355">
        <f t="shared" si="86"/>
        <v>1.3812154696131998E-3</v>
      </c>
      <c r="E2679" s="355">
        <v>-5.9145084685007614E-3</v>
      </c>
      <c r="G2679" s="355">
        <f t="shared" ca="1" si="85"/>
        <v>-8.7174845988227077E-3</v>
      </c>
    </row>
    <row r="2680" spans="2:7">
      <c r="B2680" s="375">
        <v>41962</v>
      </c>
      <c r="C2680" s="352">
        <v>760.2</v>
      </c>
      <c r="D2680" s="355">
        <f t="shared" si="86"/>
        <v>1.1105938684578071E-2</v>
      </c>
      <c r="E2680" s="355">
        <v>-5.9142434696895863E-3</v>
      </c>
      <c r="G2680" s="355">
        <f t="shared" ca="1" si="85"/>
        <v>4.2499517822106016E-2</v>
      </c>
    </row>
    <row r="2681" spans="2:7">
      <c r="B2681" s="375">
        <v>41961</v>
      </c>
      <c r="C2681" s="352">
        <v>751.85</v>
      </c>
      <c r="D2681" s="355">
        <f t="shared" si="86"/>
        <v>-7.065504490227182E-3</v>
      </c>
      <c r="E2681" s="355">
        <v>-5.9066087150340032E-3</v>
      </c>
      <c r="G2681" s="355">
        <f t="shared" ca="1" si="85"/>
        <v>-8.3482827982710971E-3</v>
      </c>
    </row>
    <row r="2682" spans="2:7">
      <c r="B2682" s="375">
        <v>41960</v>
      </c>
      <c r="C2682" s="352">
        <v>757.2</v>
      </c>
      <c r="D2682" s="355">
        <f t="shared" si="86"/>
        <v>1.3886133703631134E-3</v>
      </c>
      <c r="E2682" s="355">
        <v>-5.895256375102762E-3</v>
      </c>
      <c r="G2682" s="355">
        <f t="shared" ca="1" si="85"/>
        <v>-4.7457793411399126E-3</v>
      </c>
    </row>
    <row r="2683" spans="2:7">
      <c r="B2683" s="375">
        <v>41957</v>
      </c>
      <c r="C2683" s="352">
        <v>756.15</v>
      </c>
      <c r="D2683" s="355">
        <f t="shared" si="86"/>
        <v>-1.0728069601622352E-2</v>
      </c>
      <c r="E2683" s="355">
        <v>-5.8914728682169836E-3</v>
      </c>
      <c r="G2683" s="355">
        <f t="shared" ca="1" si="85"/>
        <v>1.5191515837868041E-2</v>
      </c>
    </row>
    <row r="2684" spans="2:7">
      <c r="B2684" s="375">
        <v>41956</v>
      </c>
      <c r="C2684" s="352">
        <v>764.35</v>
      </c>
      <c r="D2684" s="355">
        <f t="shared" si="86"/>
        <v>-7.3376623376623078E-3</v>
      </c>
      <c r="E2684" s="355">
        <v>-5.8911318828057495E-3</v>
      </c>
      <c r="G2684" s="355">
        <f t="shared" ca="1" si="85"/>
        <v>2.3747568305103328E-2</v>
      </c>
    </row>
    <row r="2685" spans="2:7">
      <c r="B2685" s="375">
        <v>41955</v>
      </c>
      <c r="C2685" s="352">
        <v>770</v>
      </c>
      <c r="D2685" s="355">
        <f t="shared" si="86"/>
        <v>-2.978117311925359E-3</v>
      </c>
      <c r="E2685" s="355">
        <v>-5.8815754692042449E-3</v>
      </c>
      <c r="G2685" s="355">
        <f t="shared" ca="1" si="85"/>
        <v>-3.7292473610650453E-2</v>
      </c>
    </row>
    <row r="2686" spans="2:7">
      <c r="B2686" s="375">
        <v>41954</v>
      </c>
      <c r="C2686" s="352">
        <v>772.3</v>
      </c>
      <c r="D2686" s="355">
        <f t="shared" si="86"/>
        <v>1.6861219195848957E-3</v>
      </c>
      <c r="E2686" s="355">
        <v>-5.8588092793006299E-3</v>
      </c>
      <c r="G2686" s="355">
        <f t="shared" ca="1" si="85"/>
        <v>-1.5855327534872832E-2</v>
      </c>
    </row>
    <row r="2687" spans="2:7">
      <c r="B2687" s="375">
        <v>41953</v>
      </c>
      <c r="C2687" s="352">
        <v>771</v>
      </c>
      <c r="D2687" s="355">
        <f t="shared" si="86"/>
        <v>1.247537754432042E-2</v>
      </c>
      <c r="E2687" s="355">
        <v>-5.8469274396304744E-3</v>
      </c>
      <c r="G2687" s="355">
        <f t="shared" ca="1" si="85"/>
        <v>8.229634022560604E-4</v>
      </c>
    </row>
    <row r="2688" spans="2:7">
      <c r="B2688" s="375">
        <v>41950</v>
      </c>
      <c r="C2688" s="352">
        <v>761.5</v>
      </c>
      <c r="D2688" s="355">
        <f t="shared" si="86"/>
        <v>1.83884988298228E-2</v>
      </c>
      <c r="E2688" s="355">
        <v>-5.8228074890261713E-3</v>
      </c>
      <c r="G2688" s="355">
        <f t="shared" ca="1" si="85"/>
        <v>-7.6170409525225941E-3</v>
      </c>
    </row>
    <row r="2689" spans="2:7">
      <c r="B2689" s="375">
        <v>41948</v>
      </c>
      <c r="C2689" s="352">
        <v>747.75</v>
      </c>
      <c r="D2689" s="355">
        <f t="shared" si="86"/>
        <v>1.0677840102723494E-2</v>
      </c>
      <c r="E2689" s="355">
        <v>-5.8223251737305358E-3</v>
      </c>
      <c r="G2689" s="355">
        <f t="shared" ca="1" si="85"/>
        <v>-2.6593107843467811E-2</v>
      </c>
    </row>
    <row r="2690" spans="2:7">
      <c r="B2690" s="375">
        <v>41946</v>
      </c>
      <c r="C2690" s="352">
        <v>739.85</v>
      </c>
      <c r="D2690" s="355">
        <f t="shared" si="86"/>
        <v>2.0315568497325117E-3</v>
      </c>
      <c r="E2690" s="355">
        <v>-5.7953144266337719E-3</v>
      </c>
      <c r="G2690" s="355">
        <f t="shared" ca="1" si="85"/>
        <v>1.2240214135213718E-2</v>
      </c>
    </row>
    <row r="2691" spans="2:7">
      <c r="B2691" s="375">
        <v>41943</v>
      </c>
      <c r="C2691" s="352">
        <v>738.35</v>
      </c>
      <c r="D2691" s="355">
        <f t="shared" si="86"/>
        <v>9.2263531984691088E-3</v>
      </c>
      <c r="E2691" s="355">
        <v>-5.7931034482758574E-3</v>
      </c>
      <c r="G2691" s="355">
        <f t="shared" ca="1" si="85"/>
        <v>5.4180073377748566E-3</v>
      </c>
    </row>
    <row r="2692" spans="2:7">
      <c r="B2692" s="375">
        <v>41942</v>
      </c>
      <c r="C2692" s="352">
        <v>731.6</v>
      </c>
      <c r="D2692" s="355">
        <f t="shared" si="86"/>
        <v>1.056702810967605E-2</v>
      </c>
      <c r="E2692" s="355">
        <v>-5.7853437957175458E-3</v>
      </c>
      <c r="G2692" s="355">
        <f t="shared" ca="1" si="85"/>
        <v>-1.2068694692820046E-2</v>
      </c>
    </row>
    <row r="2693" spans="2:7">
      <c r="B2693" s="375">
        <v>41941</v>
      </c>
      <c r="C2693" s="352">
        <v>723.95</v>
      </c>
      <c r="D2693" s="355">
        <f t="shared" si="86"/>
        <v>9.6227599191131604E-3</v>
      </c>
      <c r="E2693" s="355">
        <v>-5.7821059038344492E-3</v>
      </c>
      <c r="G2693" s="355">
        <f t="shared" ca="1" si="85"/>
        <v>-1.8668499031928878E-2</v>
      </c>
    </row>
    <row r="2694" spans="2:7">
      <c r="B2694" s="375">
        <v>41940</v>
      </c>
      <c r="C2694" s="352">
        <v>717.05</v>
      </c>
      <c r="D2694" s="355">
        <f t="shared" si="86"/>
        <v>-4.7192726767993484E-3</v>
      </c>
      <c r="E2694" s="355">
        <v>-5.7747164822930779E-3</v>
      </c>
      <c r="G2694" s="355">
        <f t="shared" ca="1" si="85"/>
        <v>-3.5100647288694477E-3</v>
      </c>
    </row>
    <row r="2695" spans="2:7">
      <c r="B2695" s="375">
        <v>41939</v>
      </c>
      <c r="C2695" s="352">
        <v>720.45</v>
      </c>
      <c r="D2695" s="355">
        <f t="shared" si="86"/>
        <v>-4.9475559073817531E-2</v>
      </c>
      <c r="E2695" s="355">
        <v>-5.7668711656441579E-3</v>
      </c>
      <c r="G2695" s="355">
        <f t="shared" ref="G2695:G2758" ca="1" si="87">_xlfn.NORM.INV(RAND(),$M$13,$M$14)</f>
        <v>-2.1600628620315542E-2</v>
      </c>
    </row>
    <row r="2696" spans="2:7">
      <c r="B2696" s="375">
        <v>41935</v>
      </c>
      <c r="C2696" s="352">
        <v>757.95</v>
      </c>
      <c r="D2696" s="355">
        <f t="shared" ref="D2696:D2759" si="88">(C2696-C2697)/C2697</f>
        <v>7.2616847108538188E-4</v>
      </c>
      <c r="E2696" s="355">
        <v>-5.7414582599506717E-3</v>
      </c>
      <c r="G2696" s="355">
        <f t="shared" ca="1" si="87"/>
        <v>-1.7712898325194314E-2</v>
      </c>
    </row>
    <row r="2697" spans="2:7">
      <c r="B2697" s="375">
        <v>41934</v>
      </c>
      <c r="C2697" s="352">
        <v>757.4</v>
      </c>
      <c r="D2697" s="355">
        <f t="shared" si="88"/>
        <v>1.0203401133711206E-2</v>
      </c>
      <c r="E2697" s="355">
        <v>-5.7399103139013502E-3</v>
      </c>
      <c r="G2697" s="355">
        <f t="shared" ca="1" si="87"/>
        <v>-3.7971146434448398E-3</v>
      </c>
    </row>
    <row r="2698" spans="2:7">
      <c r="B2698" s="375">
        <v>41933</v>
      </c>
      <c r="C2698" s="352">
        <v>749.75</v>
      </c>
      <c r="D2698" s="355">
        <f t="shared" si="88"/>
        <v>1.7921390265426714E-2</v>
      </c>
      <c r="E2698" s="355">
        <v>-5.7347670250896873E-3</v>
      </c>
      <c r="G2698" s="355">
        <f t="shared" ca="1" si="87"/>
        <v>-2.7875816446518854E-2</v>
      </c>
    </row>
    <row r="2699" spans="2:7">
      <c r="B2699" s="375">
        <v>41932</v>
      </c>
      <c r="C2699" s="352">
        <v>736.55</v>
      </c>
      <c r="D2699" s="355">
        <f t="shared" si="88"/>
        <v>1.4112625636789207E-2</v>
      </c>
      <c r="E2699" s="355">
        <v>-5.7268722466959918E-3</v>
      </c>
      <c r="G2699" s="355">
        <f t="shared" ca="1" si="87"/>
        <v>1.405195703684942E-2</v>
      </c>
    </row>
    <row r="2700" spans="2:7">
      <c r="B2700" s="375">
        <v>41929</v>
      </c>
      <c r="C2700" s="352">
        <v>726.3</v>
      </c>
      <c r="D2700" s="355">
        <f t="shared" si="88"/>
        <v>-5.8855735012319577E-3</v>
      </c>
      <c r="E2700" s="355">
        <v>-5.724822573382817E-3</v>
      </c>
      <c r="G2700" s="355">
        <f t="shared" ca="1" si="87"/>
        <v>1.94086407979368E-3</v>
      </c>
    </row>
    <row r="2701" spans="2:7">
      <c r="B2701" s="375">
        <v>41928</v>
      </c>
      <c r="C2701" s="352">
        <v>730.6</v>
      </c>
      <c r="D2701" s="355">
        <f t="shared" si="88"/>
        <v>-8.8888888888885781E-4</v>
      </c>
      <c r="E2701" s="355">
        <v>-5.7210495166699384E-3</v>
      </c>
      <c r="G2701" s="355">
        <f t="shared" ca="1" si="87"/>
        <v>2.8406846327988728E-3</v>
      </c>
    </row>
    <row r="2702" spans="2:7">
      <c r="B2702" s="375">
        <v>41926</v>
      </c>
      <c r="C2702" s="352">
        <v>731.25</v>
      </c>
      <c r="D2702" s="355">
        <f t="shared" si="88"/>
        <v>1.506107717934484E-2</v>
      </c>
      <c r="E2702" s="355">
        <v>-5.7172588255696953E-3</v>
      </c>
      <c r="G2702" s="355">
        <f t="shared" ca="1" si="87"/>
        <v>2.5645843770283741E-2</v>
      </c>
    </row>
    <row r="2703" spans="2:7">
      <c r="B2703" s="375">
        <v>41925</v>
      </c>
      <c r="C2703" s="352">
        <v>720.4</v>
      </c>
      <c r="D2703" s="355">
        <f t="shared" si="88"/>
        <v>6.9410703130359574E-5</v>
      </c>
      <c r="E2703" s="355">
        <v>-5.7153421970708154E-3</v>
      </c>
      <c r="G2703" s="355">
        <f t="shared" ca="1" si="87"/>
        <v>2.3823453284179787E-3</v>
      </c>
    </row>
    <row r="2704" spans="2:7">
      <c r="B2704" s="375">
        <v>41922</v>
      </c>
      <c r="C2704" s="352">
        <v>720.35</v>
      </c>
      <c r="D2704" s="355">
        <f t="shared" si="88"/>
        <v>-2.5368691652009199E-2</v>
      </c>
      <c r="E2704" s="355">
        <v>-5.7142857142857802E-3</v>
      </c>
      <c r="G2704" s="355">
        <f t="shared" ca="1" si="87"/>
        <v>3.149782393007685E-2</v>
      </c>
    </row>
    <row r="2705" spans="2:7">
      <c r="B2705" s="375">
        <v>41921</v>
      </c>
      <c r="C2705" s="352">
        <v>739.1</v>
      </c>
      <c r="D2705" s="355">
        <f t="shared" si="88"/>
        <v>5.9203810820007115E-3</v>
      </c>
      <c r="E2705" s="355">
        <v>-5.712438025436529E-3</v>
      </c>
      <c r="G2705" s="355">
        <f t="shared" ca="1" si="87"/>
        <v>3.7785325867085977E-3</v>
      </c>
    </row>
    <row r="2706" spans="2:7">
      <c r="B2706" s="375">
        <v>41920</v>
      </c>
      <c r="C2706" s="352">
        <v>734.75</v>
      </c>
      <c r="D2706" s="355">
        <f t="shared" si="88"/>
        <v>-1.4270182114704466E-3</v>
      </c>
      <c r="E2706" s="355">
        <v>-5.7089898053753474E-3</v>
      </c>
      <c r="G2706" s="355">
        <f t="shared" ca="1" si="87"/>
        <v>1.1365055095741454E-3</v>
      </c>
    </row>
    <row r="2707" spans="2:7">
      <c r="B2707" s="375">
        <v>41919</v>
      </c>
      <c r="C2707" s="352">
        <v>735.8</v>
      </c>
      <c r="D2707" s="355">
        <f t="shared" si="88"/>
        <v>-4.754465801807006E-4</v>
      </c>
      <c r="E2707" s="355">
        <v>-5.7068741893644328E-3</v>
      </c>
      <c r="G2707" s="355">
        <f t="shared" ca="1" si="87"/>
        <v>3.0557645447630285E-2</v>
      </c>
    </row>
    <row r="2708" spans="2:7">
      <c r="B2708" s="375">
        <v>41913</v>
      </c>
      <c r="C2708" s="352">
        <v>736.15</v>
      </c>
      <c r="D2708" s="355">
        <f t="shared" si="88"/>
        <v>-1.3203753351206465E-2</v>
      </c>
      <c r="E2708" s="355">
        <v>-5.6794712928541925E-3</v>
      </c>
      <c r="G2708" s="355">
        <f t="shared" ca="1" si="87"/>
        <v>-1.0373546950661599E-2</v>
      </c>
    </row>
    <row r="2709" spans="2:7">
      <c r="B2709" s="375">
        <v>41912</v>
      </c>
      <c r="C2709" s="352">
        <v>746</v>
      </c>
      <c r="D2709" s="355">
        <f t="shared" si="88"/>
        <v>-6.6979236436704619E-4</v>
      </c>
      <c r="E2709" s="355">
        <v>-5.6706652126499021E-3</v>
      </c>
      <c r="G2709" s="355">
        <f t="shared" ca="1" si="87"/>
        <v>1.3226882511789568E-3</v>
      </c>
    </row>
    <row r="2710" spans="2:7">
      <c r="B2710" s="375">
        <v>41911</v>
      </c>
      <c r="C2710" s="352">
        <v>746.5</v>
      </c>
      <c r="D2710" s="355">
        <f t="shared" si="88"/>
        <v>-6.5872646217313797E-3</v>
      </c>
      <c r="E2710" s="355">
        <v>-5.6701030927834763E-3</v>
      </c>
      <c r="G2710" s="355">
        <f t="shared" ca="1" si="87"/>
        <v>1.0357340145546942E-2</v>
      </c>
    </row>
    <row r="2711" spans="2:7">
      <c r="B2711" s="375">
        <v>41908</v>
      </c>
      <c r="C2711" s="352">
        <v>751.45</v>
      </c>
      <c r="D2711" s="355">
        <f t="shared" si="88"/>
        <v>-1.04036346875617E-2</v>
      </c>
      <c r="E2711" s="355">
        <v>-5.6650852222808199E-3</v>
      </c>
      <c r="G2711" s="355">
        <f t="shared" ca="1" si="87"/>
        <v>-1.4862226617272455E-2</v>
      </c>
    </row>
    <row r="2712" spans="2:7">
      <c r="B2712" s="375">
        <v>41907</v>
      </c>
      <c r="C2712" s="352">
        <v>759.35</v>
      </c>
      <c r="D2712" s="355">
        <f t="shared" si="88"/>
        <v>-6.2164638136369584E-3</v>
      </c>
      <c r="E2712" s="355">
        <v>-5.6516778210013363E-3</v>
      </c>
      <c r="G2712" s="355">
        <f t="shared" ca="1" si="87"/>
        <v>-2.5755361369232286E-3</v>
      </c>
    </row>
    <row r="2713" spans="2:7">
      <c r="B2713" s="375">
        <v>41906</v>
      </c>
      <c r="C2713" s="352">
        <v>764.1</v>
      </c>
      <c r="D2713" s="355">
        <f t="shared" si="88"/>
        <v>2.9714978775015253E-2</v>
      </c>
      <c r="E2713" s="355">
        <v>-5.6489319173343988E-3</v>
      </c>
      <c r="G2713" s="355">
        <f t="shared" ca="1" si="87"/>
        <v>-1.1090460033552595E-2</v>
      </c>
    </row>
    <row r="2714" spans="2:7">
      <c r="B2714" s="375">
        <v>41905</v>
      </c>
      <c r="C2714" s="352">
        <v>742.05</v>
      </c>
      <c r="D2714" s="355">
        <f t="shared" si="88"/>
        <v>4.7188890386936635E-4</v>
      </c>
      <c r="E2714" s="355">
        <v>-5.6461731493098717E-3</v>
      </c>
      <c r="G2714" s="355">
        <f t="shared" ca="1" si="87"/>
        <v>-9.3119136652224273E-3</v>
      </c>
    </row>
    <row r="2715" spans="2:7">
      <c r="B2715" s="375">
        <v>41904</v>
      </c>
      <c r="C2715" s="352">
        <v>741.7</v>
      </c>
      <c r="D2715" s="355">
        <f t="shared" si="88"/>
        <v>6.0359443879281728E-3</v>
      </c>
      <c r="E2715" s="355">
        <v>-5.6348446610391262E-3</v>
      </c>
      <c r="G2715" s="355">
        <f t="shared" ca="1" si="87"/>
        <v>9.7752219977846368E-3</v>
      </c>
    </row>
    <row r="2716" spans="2:7">
      <c r="B2716" s="375">
        <v>41901</v>
      </c>
      <c r="C2716" s="352">
        <v>737.25</v>
      </c>
      <c r="D2716" s="355">
        <f t="shared" si="88"/>
        <v>-1.6541052491162514E-2</v>
      </c>
      <c r="E2716" s="355">
        <v>-5.633802816901355E-3</v>
      </c>
      <c r="G2716" s="355">
        <f t="shared" ca="1" si="87"/>
        <v>-1.3481279529086471E-2</v>
      </c>
    </row>
    <row r="2717" spans="2:7">
      <c r="B2717" s="375">
        <v>41900</v>
      </c>
      <c r="C2717" s="352">
        <v>749.65</v>
      </c>
      <c r="D2717" s="355">
        <f t="shared" si="88"/>
        <v>-6.6255880209368581E-3</v>
      </c>
      <c r="E2717" s="355">
        <v>-5.6324613691971989E-3</v>
      </c>
      <c r="G2717" s="355">
        <f t="shared" ca="1" si="87"/>
        <v>-6.5875105118597815E-5</v>
      </c>
    </row>
    <row r="2718" spans="2:7">
      <c r="B2718" s="375">
        <v>41899</v>
      </c>
      <c r="C2718" s="352">
        <v>754.65</v>
      </c>
      <c r="D2718" s="355">
        <f t="shared" si="88"/>
        <v>-1.7857142857143158E-3</v>
      </c>
      <c r="E2718" s="355">
        <v>-5.6227647734755507E-3</v>
      </c>
      <c r="G2718" s="355">
        <f t="shared" ca="1" si="87"/>
        <v>-9.2931710958336113E-3</v>
      </c>
    </row>
    <row r="2719" spans="2:7">
      <c r="B2719" s="375">
        <v>41898</v>
      </c>
      <c r="C2719" s="352">
        <v>756</v>
      </c>
      <c r="D2719" s="355">
        <f t="shared" si="88"/>
        <v>1.523481486387994E-3</v>
      </c>
      <c r="E2719" s="355">
        <v>-5.6157808160074082E-3</v>
      </c>
      <c r="G2719" s="355">
        <f t="shared" ca="1" si="87"/>
        <v>-2.8057093637829995E-2</v>
      </c>
    </row>
    <row r="2720" spans="2:7">
      <c r="B2720" s="375">
        <v>41897</v>
      </c>
      <c r="C2720" s="352">
        <v>754.85</v>
      </c>
      <c r="D2720" s="355">
        <f t="shared" si="88"/>
        <v>-3.4983498349834682E-3</v>
      </c>
      <c r="E2720" s="355">
        <v>-5.6133904878546354E-3</v>
      </c>
      <c r="G2720" s="355">
        <f t="shared" ca="1" si="87"/>
        <v>-1.9090127277166809E-2</v>
      </c>
    </row>
    <row r="2721" spans="2:7">
      <c r="B2721" s="375">
        <v>41894</v>
      </c>
      <c r="C2721" s="352">
        <v>757.5</v>
      </c>
      <c r="D2721" s="355">
        <f t="shared" si="88"/>
        <v>2.514557967178371E-3</v>
      </c>
      <c r="E2721" s="355">
        <v>-5.6089934840203356E-3</v>
      </c>
      <c r="G2721" s="355">
        <f t="shared" ca="1" si="87"/>
        <v>1.4739082664280735E-2</v>
      </c>
    </row>
    <row r="2722" spans="2:7">
      <c r="B2722" s="375">
        <v>41893</v>
      </c>
      <c r="C2722" s="352">
        <v>755.6</v>
      </c>
      <c r="D2722" s="355">
        <f t="shared" si="88"/>
        <v>8.6770791616606596E-3</v>
      </c>
      <c r="E2722" s="355">
        <v>-5.594727161250688E-3</v>
      </c>
      <c r="G2722" s="355">
        <f t="shared" ca="1" si="87"/>
        <v>8.8716394869943239E-3</v>
      </c>
    </row>
    <row r="2723" spans="2:7">
      <c r="B2723" s="375">
        <v>41892</v>
      </c>
      <c r="C2723" s="352">
        <v>749.1</v>
      </c>
      <c r="D2723" s="355">
        <f t="shared" si="88"/>
        <v>-3.7238994547146623E-3</v>
      </c>
      <c r="E2723" s="355">
        <v>-5.5839494873666492E-3</v>
      </c>
      <c r="G2723" s="355">
        <f t="shared" ca="1" si="87"/>
        <v>-1.704026998776647E-2</v>
      </c>
    </row>
    <row r="2724" spans="2:7">
      <c r="B2724" s="375">
        <v>41891</v>
      </c>
      <c r="C2724" s="352">
        <v>751.9</v>
      </c>
      <c r="D2724" s="355">
        <f t="shared" si="88"/>
        <v>8.1791364977205992E-3</v>
      </c>
      <c r="E2724" s="355">
        <v>-5.5775722882724643E-3</v>
      </c>
      <c r="G2724" s="355">
        <f t="shared" ca="1" si="87"/>
        <v>1.4368645375052357E-2</v>
      </c>
    </row>
    <row r="2725" spans="2:7">
      <c r="B2725" s="375">
        <v>41890</v>
      </c>
      <c r="C2725" s="352">
        <v>745.8</v>
      </c>
      <c r="D2725" s="355">
        <f t="shared" si="88"/>
        <v>1.6422487223168591E-2</v>
      </c>
      <c r="E2725" s="355">
        <v>-5.5737462432681141E-3</v>
      </c>
      <c r="G2725" s="355">
        <f t="shared" ca="1" si="87"/>
        <v>-2.0645527913943215E-3</v>
      </c>
    </row>
    <row r="2726" spans="2:7">
      <c r="B2726" s="375">
        <v>41887</v>
      </c>
      <c r="C2726" s="352">
        <v>733.75</v>
      </c>
      <c r="D2726" s="355">
        <f t="shared" si="88"/>
        <v>-4.5448378781712418E-3</v>
      </c>
      <c r="E2726" s="355">
        <v>-5.5684226087813309E-3</v>
      </c>
      <c r="G2726" s="355">
        <f t="shared" ca="1" si="87"/>
        <v>-1.8974022947716846E-2</v>
      </c>
    </row>
    <row r="2727" spans="2:7">
      <c r="B2727" s="375">
        <v>41886</v>
      </c>
      <c r="C2727" s="352">
        <v>737.1</v>
      </c>
      <c r="D2727" s="355">
        <f t="shared" si="88"/>
        <v>5.8679039301310978E-3</v>
      </c>
      <c r="E2727" s="355">
        <v>-5.5610463200895851E-3</v>
      </c>
      <c r="G2727" s="355">
        <f t="shared" ca="1" si="87"/>
        <v>4.8046111126349787E-2</v>
      </c>
    </row>
    <row r="2728" spans="2:7">
      <c r="B2728" s="375">
        <v>41885</v>
      </c>
      <c r="C2728" s="352">
        <v>732.8</v>
      </c>
      <c r="D2728" s="355">
        <f t="shared" si="88"/>
        <v>1.3648150675571046E-4</v>
      </c>
      <c r="E2728" s="355">
        <v>-5.5607153913934801E-3</v>
      </c>
      <c r="G2728" s="355">
        <f t="shared" ca="1" si="87"/>
        <v>-7.7226455494897239E-3</v>
      </c>
    </row>
    <row r="2729" spans="2:7">
      <c r="B2729" s="375">
        <v>41884</v>
      </c>
      <c r="C2729" s="352">
        <v>732.7</v>
      </c>
      <c r="D2729" s="355">
        <f t="shared" si="88"/>
        <v>-1.0399783900594182E-2</v>
      </c>
      <c r="E2729" s="355">
        <v>-5.5513217599227876E-3</v>
      </c>
      <c r="G2729" s="355">
        <f t="shared" ca="1" si="87"/>
        <v>3.6630647651732101E-2</v>
      </c>
    </row>
    <row r="2730" spans="2:7">
      <c r="B2730" s="375">
        <v>41883</v>
      </c>
      <c r="C2730" s="352">
        <v>740.4</v>
      </c>
      <c r="D2730" s="355">
        <f t="shared" si="88"/>
        <v>-2.7611286955351445E-3</v>
      </c>
      <c r="E2730" s="355">
        <v>-5.5438225976768962E-3</v>
      </c>
      <c r="G2730" s="355">
        <f t="shared" ca="1" si="87"/>
        <v>5.1836617067391724E-3</v>
      </c>
    </row>
    <row r="2731" spans="2:7">
      <c r="B2731" s="375">
        <v>41879</v>
      </c>
      <c r="C2731" s="352">
        <v>742.45</v>
      </c>
      <c r="D2731" s="355">
        <f t="shared" si="88"/>
        <v>1.0342246717017108E-2</v>
      </c>
      <c r="E2731" s="355">
        <v>-5.5187637969094927E-3</v>
      </c>
      <c r="G2731" s="355">
        <f t="shared" ca="1" si="87"/>
        <v>5.4440458979128714E-3</v>
      </c>
    </row>
    <row r="2732" spans="2:7">
      <c r="B2732" s="375">
        <v>41878</v>
      </c>
      <c r="C2732" s="352">
        <v>734.85</v>
      </c>
      <c r="D2732" s="355">
        <f t="shared" si="88"/>
        <v>1.0311404413281088E-2</v>
      </c>
      <c r="E2732" s="355">
        <v>-5.5161544523246652E-3</v>
      </c>
      <c r="G2732" s="355">
        <f t="shared" ca="1" si="87"/>
        <v>-5.5710470634639528E-3</v>
      </c>
    </row>
    <row r="2733" spans="2:7">
      <c r="B2733" s="375">
        <v>41877</v>
      </c>
      <c r="C2733" s="352">
        <v>727.35</v>
      </c>
      <c r="D2733" s="355">
        <f t="shared" si="88"/>
        <v>1.4859773964001642E-2</v>
      </c>
      <c r="E2733" s="355">
        <v>-5.5118110236219171E-3</v>
      </c>
      <c r="G2733" s="355">
        <f t="shared" ca="1" si="87"/>
        <v>6.3603849151824795E-3</v>
      </c>
    </row>
    <row r="2734" spans="2:7">
      <c r="B2734" s="375">
        <v>41876</v>
      </c>
      <c r="C2734" s="352">
        <v>716.7</v>
      </c>
      <c r="D2734" s="355">
        <f t="shared" si="88"/>
        <v>1.7750639023004826E-2</v>
      </c>
      <c r="E2734" s="355">
        <v>-5.5102040816326688E-3</v>
      </c>
      <c r="G2734" s="355">
        <f t="shared" ca="1" si="87"/>
        <v>-6.8897184255391148E-3</v>
      </c>
    </row>
    <row r="2735" spans="2:7">
      <c r="B2735" s="375">
        <v>41873</v>
      </c>
      <c r="C2735" s="352">
        <v>704.2</v>
      </c>
      <c r="D2735" s="355">
        <f t="shared" si="88"/>
        <v>-8.657703948757622E-3</v>
      </c>
      <c r="E2735" s="355">
        <v>-5.4917623564654152E-3</v>
      </c>
      <c r="G2735" s="355">
        <f t="shared" ca="1" si="87"/>
        <v>3.3061321615269097E-3</v>
      </c>
    </row>
    <row r="2736" spans="2:7">
      <c r="B2736" s="375">
        <v>41872</v>
      </c>
      <c r="C2736" s="352">
        <v>710.35</v>
      </c>
      <c r="D2736" s="355">
        <f t="shared" si="88"/>
        <v>-2.1071855025637425E-3</v>
      </c>
      <c r="E2736" s="355">
        <v>-5.4872695346795432E-3</v>
      </c>
      <c r="G2736" s="355">
        <f t="shared" ca="1" si="87"/>
        <v>-2.7743311725854508E-3</v>
      </c>
    </row>
    <row r="2737" spans="2:7">
      <c r="B2737" s="375">
        <v>41871</v>
      </c>
      <c r="C2737" s="352">
        <v>711.85</v>
      </c>
      <c r="D2737" s="355">
        <f t="shared" si="88"/>
        <v>-1.070113265235207E-2</v>
      </c>
      <c r="E2737" s="355">
        <v>-5.4759220486390722E-3</v>
      </c>
      <c r="G2737" s="355">
        <f t="shared" ca="1" si="87"/>
        <v>-1.5410045614790532E-2</v>
      </c>
    </row>
    <row r="2738" spans="2:7">
      <c r="B2738" s="375">
        <v>41870</v>
      </c>
      <c r="C2738" s="352">
        <v>719.55</v>
      </c>
      <c r="D2738" s="355">
        <f t="shared" si="88"/>
        <v>-7.2433774834437092E-3</v>
      </c>
      <c r="E2738" s="355">
        <v>-5.4688397812463841E-3</v>
      </c>
      <c r="G2738" s="355">
        <f t="shared" ca="1" si="87"/>
        <v>-7.0148452854302016E-4</v>
      </c>
    </row>
    <row r="2739" spans="2:7">
      <c r="B2739" s="375">
        <v>41869</v>
      </c>
      <c r="C2739" s="352">
        <v>724.8</v>
      </c>
      <c r="D2739" s="355">
        <f t="shared" si="88"/>
        <v>1.4344692463788399E-2</v>
      </c>
      <c r="E2739" s="355">
        <v>-5.4651655360457609E-3</v>
      </c>
      <c r="G2739" s="355">
        <f t="shared" ca="1" si="87"/>
        <v>2.9664259929137213E-2</v>
      </c>
    </row>
    <row r="2740" spans="2:7">
      <c r="B2740" s="375">
        <v>41865</v>
      </c>
      <c r="C2740" s="352">
        <v>714.55</v>
      </c>
      <c r="D2740" s="355">
        <f t="shared" si="88"/>
        <v>-5.7743147349382093E-3</v>
      </c>
      <c r="E2740" s="355">
        <v>-5.4592926655590785E-3</v>
      </c>
      <c r="G2740" s="355">
        <f t="shared" ca="1" si="87"/>
        <v>-1.0621030639644903E-2</v>
      </c>
    </row>
    <row r="2741" spans="2:7">
      <c r="B2741" s="375">
        <v>41864</v>
      </c>
      <c r="C2741" s="352">
        <v>718.7</v>
      </c>
      <c r="D2741" s="355">
        <f t="shared" si="88"/>
        <v>2.5395919532030346E-2</v>
      </c>
      <c r="E2741" s="355">
        <v>-5.4563492063492E-3</v>
      </c>
      <c r="G2741" s="355">
        <f t="shared" ca="1" si="87"/>
        <v>2.3344429631937384E-2</v>
      </c>
    </row>
    <row r="2742" spans="2:7">
      <c r="B2742" s="375">
        <v>41863</v>
      </c>
      <c r="C2742" s="352">
        <v>700.9</v>
      </c>
      <c r="D2742" s="355">
        <f t="shared" si="88"/>
        <v>4.2266638011317879E-3</v>
      </c>
      <c r="E2742" s="355">
        <v>-5.4554812146165258E-3</v>
      </c>
      <c r="G2742" s="355">
        <f t="shared" ca="1" si="87"/>
        <v>-4.5694226917466739E-2</v>
      </c>
    </row>
    <row r="2743" spans="2:7">
      <c r="B2743" s="375">
        <v>41862</v>
      </c>
      <c r="C2743" s="352">
        <v>697.95</v>
      </c>
      <c r="D2743" s="355">
        <f t="shared" si="88"/>
        <v>-5.8400398831990729E-3</v>
      </c>
      <c r="E2743" s="355">
        <v>-5.4543704480070404E-3</v>
      </c>
      <c r="G2743" s="355">
        <f t="shared" ca="1" si="87"/>
        <v>8.1738213907329195E-3</v>
      </c>
    </row>
    <row r="2744" spans="2:7">
      <c r="B2744" s="375">
        <v>41859</v>
      </c>
      <c r="C2744" s="352">
        <v>702.05</v>
      </c>
      <c r="D2744" s="355">
        <f t="shared" si="88"/>
        <v>1.4246028919425748E-4</v>
      </c>
      <c r="E2744" s="355">
        <v>-5.4526927413060151E-3</v>
      </c>
      <c r="G2744" s="355">
        <f t="shared" ca="1" si="87"/>
        <v>3.6151733645905489E-3</v>
      </c>
    </row>
    <row r="2745" spans="2:7">
      <c r="B2745" s="375">
        <v>41858</v>
      </c>
      <c r="C2745" s="352">
        <v>701.95</v>
      </c>
      <c r="D2745" s="355">
        <f t="shared" si="88"/>
        <v>-8.3350992441901216E-3</v>
      </c>
      <c r="E2745" s="355">
        <v>-5.4463651432630098E-3</v>
      </c>
      <c r="G2745" s="355">
        <f t="shared" ca="1" si="87"/>
        <v>-1.3459522729652579E-2</v>
      </c>
    </row>
    <row r="2746" spans="2:7">
      <c r="B2746" s="375">
        <v>41857</v>
      </c>
      <c r="C2746" s="352">
        <v>707.85</v>
      </c>
      <c r="D2746" s="355">
        <f t="shared" si="88"/>
        <v>4.2562247286656732E-3</v>
      </c>
      <c r="E2746" s="355">
        <v>-5.4437286949307632E-3</v>
      </c>
      <c r="G2746" s="355">
        <f t="shared" ca="1" si="87"/>
        <v>5.9519563403741945E-3</v>
      </c>
    </row>
    <row r="2747" spans="2:7">
      <c r="B2747" s="375">
        <v>41856</v>
      </c>
      <c r="C2747" s="352">
        <v>704.85</v>
      </c>
      <c r="D2747" s="355">
        <f t="shared" si="88"/>
        <v>7.4322875723576726E-3</v>
      </c>
      <c r="E2747" s="355">
        <v>-5.4143617576453097E-3</v>
      </c>
      <c r="G2747" s="355">
        <f t="shared" ca="1" si="87"/>
        <v>7.0212918332670723E-4</v>
      </c>
    </row>
    <row r="2748" spans="2:7">
      <c r="B2748" s="375">
        <v>41855</v>
      </c>
      <c r="C2748" s="352">
        <v>699.65</v>
      </c>
      <c r="D2748" s="355">
        <f t="shared" si="88"/>
        <v>8.795328382957282E-3</v>
      </c>
      <c r="E2748" s="355">
        <v>-5.4126950634384961E-3</v>
      </c>
      <c r="G2748" s="355">
        <f t="shared" ca="1" si="87"/>
        <v>-2.6722045301706587E-2</v>
      </c>
    </row>
    <row r="2749" spans="2:7">
      <c r="B2749" s="375">
        <v>41852</v>
      </c>
      <c r="C2749" s="352">
        <v>693.55</v>
      </c>
      <c r="D2749" s="355">
        <f t="shared" si="88"/>
        <v>1.0122341974948924E-2</v>
      </c>
      <c r="E2749" s="355">
        <v>-5.4107230693557435E-3</v>
      </c>
      <c r="G2749" s="355">
        <f t="shared" ca="1" si="87"/>
        <v>8.0108368529346677E-3</v>
      </c>
    </row>
    <row r="2750" spans="2:7">
      <c r="B2750" s="375">
        <v>41851</v>
      </c>
      <c r="C2750" s="352">
        <v>686.6</v>
      </c>
      <c r="D2750" s="355">
        <f t="shared" si="88"/>
        <v>-1.1588569783344065E-2</v>
      </c>
      <c r="E2750" s="355">
        <v>-5.3982593367853816E-3</v>
      </c>
      <c r="G2750" s="355">
        <f t="shared" ca="1" si="87"/>
        <v>-2.387181851914819E-3</v>
      </c>
    </row>
    <row r="2751" spans="2:7">
      <c r="B2751" s="375">
        <v>41850</v>
      </c>
      <c r="C2751" s="352">
        <v>694.65</v>
      </c>
      <c r="D2751" s="355">
        <f t="shared" si="88"/>
        <v>1.1429819452533522E-2</v>
      </c>
      <c r="E2751" s="355">
        <v>-5.3616108661980553E-3</v>
      </c>
      <c r="G2751" s="355">
        <f t="shared" ca="1" si="87"/>
        <v>-2.029473785291331E-2</v>
      </c>
    </row>
    <row r="2752" spans="2:7">
      <c r="B2752" s="375">
        <v>41848</v>
      </c>
      <c r="C2752" s="352">
        <v>686.8</v>
      </c>
      <c r="D2752" s="355">
        <f t="shared" si="88"/>
        <v>3.472693032015059E-2</v>
      </c>
      <c r="E2752" s="355">
        <v>-5.3598082228956808E-3</v>
      </c>
      <c r="G2752" s="355">
        <f t="shared" ca="1" si="87"/>
        <v>1.1156941597402551E-2</v>
      </c>
    </row>
    <row r="2753" spans="2:7">
      <c r="B2753" s="375">
        <v>41845</v>
      </c>
      <c r="C2753" s="352">
        <v>663.75</v>
      </c>
      <c r="D2753" s="355">
        <f t="shared" si="88"/>
        <v>3.2431171255249684E-2</v>
      </c>
      <c r="E2753" s="355">
        <v>-5.3590568060020933E-3</v>
      </c>
      <c r="G2753" s="355">
        <f t="shared" ca="1" si="87"/>
        <v>-2.5815343283033962E-2</v>
      </c>
    </row>
    <row r="2754" spans="2:7">
      <c r="B2754" s="375">
        <v>41844</v>
      </c>
      <c r="C2754" s="352">
        <v>642.9</v>
      </c>
      <c r="D2754" s="355">
        <f t="shared" si="88"/>
        <v>1.3877937233874711E-2</v>
      </c>
      <c r="E2754" s="355">
        <v>-5.3490731347414231E-3</v>
      </c>
      <c r="G2754" s="355">
        <f t="shared" ca="1" si="87"/>
        <v>-3.031781741257716E-2</v>
      </c>
    </row>
    <row r="2755" spans="2:7">
      <c r="B2755" s="375">
        <v>41843</v>
      </c>
      <c r="C2755" s="352">
        <v>634.1</v>
      </c>
      <c r="D2755" s="355">
        <f t="shared" si="88"/>
        <v>7.8914141414141413E-4</v>
      </c>
      <c r="E2755" s="355">
        <v>-5.3410024650781072E-3</v>
      </c>
      <c r="G2755" s="355">
        <f t="shared" ca="1" si="87"/>
        <v>-2.5097407429541908E-2</v>
      </c>
    </row>
    <row r="2756" spans="2:7">
      <c r="B2756" s="375">
        <v>41842</v>
      </c>
      <c r="C2756" s="352">
        <v>633.6</v>
      </c>
      <c r="D2756" s="355">
        <f t="shared" si="88"/>
        <v>9.6406660823839824E-3</v>
      </c>
      <c r="E2756" s="355">
        <v>-5.3330173026782252E-3</v>
      </c>
      <c r="G2756" s="355">
        <f t="shared" ca="1" si="87"/>
        <v>3.9086600126557652E-2</v>
      </c>
    </row>
    <row r="2757" spans="2:7">
      <c r="B2757" s="375">
        <v>41841</v>
      </c>
      <c r="C2757" s="352">
        <v>627.54999999999995</v>
      </c>
      <c r="D2757" s="355">
        <f t="shared" si="88"/>
        <v>8.1124497991967148E-3</v>
      </c>
      <c r="E2757" s="355">
        <v>-5.3311461964322075E-3</v>
      </c>
      <c r="G2757" s="355">
        <f t="shared" ca="1" si="87"/>
        <v>-4.2113763995840188E-3</v>
      </c>
    </row>
    <row r="2758" spans="2:7">
      <c r="B2758" s="375">
        <v>41838</v>
      </c>
      <c r="C2758" s="352">
        <v>622.5</v>
      </c>
      <c r="D2758" s="355">
        <f t="shared" si="88"/>
        <v>-6.9394592007657697E-3</v>
      </c>
      <c r="E2758" s="355">
        <v>-5.3253067839777552E-3</v>
      </c>
      <c r="G2758" s="355">
        <f t="shared" ca="1" si="87"/>
        <v>1.1075939690859515E-2</v>
      </c>
    </row>
    <row r="2759" spans="2:7">
      <c r="B2759" s="375">
        <v>41837</v>
      </c>
      <c r="C2759" s="352">
        <v>626.85</v>
      </c>
      <c r="D2759" s="355">
        <f t="shared" si="88"/>
        <v>8.9328826653791542E-3</v>
      </c>
      <c r="E2759" s="355">
        <v>-5.3248136315228968E-3</v>
      </c>
      <c r="G2759" s="355">
        <f t="shared" ref="G2759:G2822" ca="1" si="89">_xlfn.NORM.INV(RAND(),$M$13,$M$14)</f>
        <v>-7.4677474948338157E-3</v>
      </c>
    </row>
    <row r="2760" spans="2:7">
      <c r="B2760" s="375">
        <v>41836</v>
      </c>
      <c r="C2760" s="352">
        <v>621.29999999999995</v>
      </c>
      <c r="D2760" s="355">
        <f t="shared" ref="D2760:D2823" si="90">(C2760-C2761)/C2761</f>
        <v>3.8778477944740302E-3</v>
      </c>
      <c r="E2760" s="355">
        <v>-5.3102164934417792E-3</v>
      </c>
      <c r="G2760" s="355">
        <f t="shared" ca="1" si="89"/>
        <v>-1.3878413460566827E-2</v>
      </c>
    </row>
    <row r="2761" spans="2:7">
      <c r="B2761" s="375">
        <v>41835</v>
      </c>
      <c r="C2761" s="352">
        <v>618.9</v>
      </c>
      <c r="D2761" s="355">
        <f t="shared" si="90"/>
        <v>-6.5013243438479295E-3</v>
      </c>
      <c r="E2761" s="355">
        <v>-5.3022269353128317E-3</v>
      </c>
      <c r="G2761" s="355">
        <f t="shared" ca="1" si="89"/>
        <v>2.0607330393855885E-2</v>
      </c>
    </row>
    <row r="2762" spans="2:7">
      <c r="B2762" s="375">
        <v>41834</v>
      </c>
      <c r="C2762" s="352">
        <v>622.95000000000005</v>
      </c>
      <c r="D2762" s="355">
        <f t="shared" si="90"/>
        <v>-2.9446132273895732E-2</v>
      </c>
      <c r="E2762" s="355">
        <v>-5.2986512524086215E-3</v>
      </c>
      <c r="G2762" s="355">
        <f t="shared" ca="1" si="89"/>
        <v>2.2397005761900322E-2</v>
      </c>
    </row>
    <row r="2763" spans="2:7">
      <c r="B2763" s="375">
        <v>41831</v>
      </c>
      <c r="C2763" s="352">
        <v>641.85</v>
      </c>
      <c r="D2763" s="355">
        <f t="shared" si="90"/>
        <v>1.5826541109440533E-2</v>
      </c>
      <c r="E2763" s="355">
        <v>-5.2898142937535045E-3</v>
      </c>
      <c r="G2763" s="355">
        <f t="shared" ca="1" si="89"/>
        <v>-1.7968638403354296E-2</v>
      </c>
    </row>
    <row r="2764" spans="2:7">
      <c r="B2764" s="375">
        <v>41830</v>
      </c>
      <c r="C2764" s="352">
        <v>631.85</v>
      </c>
      <c r="D2764" s="355">
        <f t="shared" si="90"/>
        <v>3.1753592125109151E-3</v>
      </c>
      <c r="E2764" s="355">
        <v>-5.2875415449693385E-3</v>
      </c>
      <c r="G2764" s="355">
        <f t="shared" ca="1" si="89"/>
        <v>-6.6122750400266885E-3</v>
      </c>
    </row>
    <row r="2765" spans="2:7">
      <c r="B2765" s="375">
        <v>41829</v>
      </c>
      <c r="C2765" s="352">
        <v>629.85</v>
      </c>
      <c r="D2765" s="355">
        <f t="shared" si="90"/>
        <v>3.9850163385669879E-3</v>
      </c>
      <c r="E2765" s="355">
        <v>-5.2802454600592895E-3</v>
      </c>
      <c r="G2765" s="355">
        <f t="shared" ca="1" si="89"/>
        <v>-1.7863058331749251E-2</v>
      </c>
    </row>
    <row r="2766" spans="2:7">
      <c r="B2766" s="375">
        <v>41828</v>
      </c>
      <c r="C2766" s="352">
        <v>627.35</v>
      </c>
      <c r="D2766" s="355">
        <f t="shared" si="90"/>
        <v>-3.9834289356277883E-4</v>
      </c>
      <c r="E2766" s="355">
        <v>-5.2796983029541385E-3</v>
      </c>
      <c r="G2766" s="355">
        <f t="shared" ca="1" si="89"/>
        <v>2.612744203634311E-2</v>
      </c>
    </row>
    <row r="2767" spans="2:7">
      <c r="B2767" s="375">
        <v>41827</v>
      </c>
      <c r="C2767" s="352">
        <v>627.6</v>
      </c>
      <c r="D2767" s="355">
        <f t="shared" si="90"/>
        <v>3.9190594257378962E-3</v>
      </c>
      <c r="E2767" s="355">
        <v>-5.2704394228867708E-3</v>
      </c>
      <c r="G2767" s="355">
        <f t="shared" ca="1" si="89"/>
        <v>3.8201340073382259E-2</v>
      </c>
    </row>
    <row r="2768" spans="2:7">
      <c r="B2768" s="375">
        <v>41824</v>
      </c>
      <c r="C2768" s="352">
        <v>625.15</v>
      </c>
      <c r="D2768" s="355">
        <f t="shared" si="90"/>
        <v>1.6824226886716144E-3</v>
      </c>
      <c r="E2768" s="355">
        <v>-5.2700922266140093E-3</v>
      </c>
      <c r="G2768" s="355">
        <f t="shared" ca="1" si="89"/>
        <v>9.572123448037817E-3</v>
      </c>
    </row>
    <row r="2769" spans="2:7">
      <c r="B2769" s="375">
        <v>41823</v>
      </c>
      <c r="C2769" s="352">
        <v>624.1</v>
      </c>
      <c r="D2769" s="355">
        <f t="shared" si="90"/>
        <v>-1.1170086350312849E-2</v>
      </c>
      <c r="E2769" s="355">
        <v>-5.2606408417025076E-3</v>
      </c>
      <c r="G2769" s="355">
        <f t="shared" ca="1" si="89"/>
        <v>-2.52806054358596E-2</v>
      </c>
    </row>
    <row r="2770" spans="2:7">
      <c r="B2770" s="375">
        <v>41822</v>
      </c>
      <c r="C2770" s="352">
        <v>631.15</v>
      </c>
      <c r="D2770" s="355">
        <f t="shared" si="90"/>
        <v>3.6574699848929862E-3</v>
      </c>
      <c r="E2770" s="355">
        <v>-5.2349168956942809E-3</v>
      </c>
      <c r="G2770" s="355">
        <f t="shared" ca="1" si="89"/>
        <v>-3.7583578791887867E-2</v>
      </c>
    </row>
    <row r="2771" spans="2:7">
      <c r="B2771" s="375">
        <v>41821</v>
      </c>
      <c r="C2771" s="352">
        <v>628.85</v>
      </c>
      <c r="D2771" s="355">
        <f t="shared" si="90"/>
        <v>1.3701942451841701E-2</v>
      </c>
      <c r="E2771" s="355">
        <v>-5.2319183099099756E-3</v>
      </c>
      <c r="G2771" s="355">
        <f t="shared" ca="1" si="89"/>
        <v>-1.3667349589542303E-2</v>
      </c>
    </row>
    <row r="2772" spans="2:7">
      <c r="B2772" s="375">
        <v>41820</v>
      </c>
      <c r="C2772" s="352">
        <v>620.35</v>
      </c>
      <c r="D2772" s="355">
        <f t="shared" si="90"/>
        <v>6.4081765087606194E-3</v>
      </c>
      <c r="E2772" s="355">
        <v>-5.2302383263236382E-3</v>
      </c>
      <c r="G2772" s="355">
        <f t="shared" ca="1" si="89"/>
        <v>1.1358939659788609E-3</v>
      </c>
    </row>
    <row r="2773" spans="2:7">
      <c r="B2773" s="375">
        <v>41817</v>
      </c>
      <c r="C2773" s="352">
        <v>616.4</v>
      </c>
      <c r="D2773" s="355">
        <f t="shared" si="90"/>
        <v>-3.6369514264931709E-3</v>
      </c>
      <c r="E2773" s="355">
        <v>-5.2271610847303635E-3</v>
      </c>
      <c r="G2773" s="355">
        <f t="shared" ca="1" si="89"/>
        <v>5.5553422063525483E-3</v>
      </c>
    </row>
    <row r="2774" spans="2:7">
      <c r="B2774" s="375">
        <v>41816</v>
      </c>
      <c r="C2774" s="352">
        <v>618.65</v>
      </c>
      <c r="D2774" s="355">
        <f t="shared" si="90"/>
        <v>-1.063489525027983E-2</v>
      </c>
      <c r="E2774" s="355">
        <v>-5.2163240257747431E-3</v>
      </c>
      <c r="G2774" s="355">
        <f t="shared" ca="1" si="89"/>
        <v>-2.4475042461494789E-2</v>
      </c>
    </row>
    <row r="2775" spans="2:7">
      <c r="B2775" s="375">
        <v>41815</v>
      </c>
      <c r="C2775" s="352">
        <v>625.29999999999995</v>
      </c>
      <c r="D2775" s="355">
        <f t="shared" si="90"/>
        <v>1.4685598377281874E-2</v>
      </c>
      <c r="E2775" s="355">
        <v>-5.2154111727327991E-3</v>
      </c>
      <c r="G2775" s="355">
        <f t="shared" ca="1" si="89"/>
        <v>-1.2722715992195637E-2</v>
      </c>
    </row>
    <row r="2776" spans="2:7">
      <c r="B2776" s="375">
        <v>41814</v>
      </c>
      <c r="C2776" s="352">
        <v>616.25</v>
      </c>
      <c r="D2776" s="355">
        <f t="shared" si="90"/>
        <v>-2.2666558730672342E-3</v>
      </c>
      <c r="E2776" s="355">
        <v>-5.2153258287720283E-3</v>
      </c>
      <c r="G2776" s="355">
        <f t="shared" ca="1" si="89"/>
        <v>-1.7769261752825123E-2</v>
      </c>
    </row>
    <row r="2777" spans="2:7">
      <c r="B2777" s="375">
        <v>41813</v>
      </c>
      <c r="C2777" s="352">
        <v>617.65</v>
      </c>
      <c r="D2777" s="355">
        <f t="shared" si="90"/>
        <v>-1.065193016178116E-2</v>
      </c>
      <c r="E2777" s="355">
        <v>-5.2062762557897654E-3</v>
      </c>
      <c r="G2777" s="355">
        <f t="shared" ca="1" si="89"/>
        <v>1.902816842749391E-3</v>
      </c>
    </row>
    <row r="2778" spans="2:7">
      <c r="B2778" s="375">
        <v>41810</v>
      </c>
      <c r="C2778" s="352">
        <v>624.29999999999995</v>
      </c>
      <c r="D2778" s="355">
        <f t="shared" si="90"/>
        <v>-2.3172193367959177E-3</v>
      </c>
      <c r="E2778" s="355">
        <v>-5.2010557366867528E-3</v>
      </c>
      <c r="G2778" s="355">
        <f t="shared" ca="1" si="89"/>
        <v>-2.6433792212722688E-2</v>
      </c>
    </row>
    <row r="2779" spans="2:7">
      <c r="B2779" s="375">
        <v>41809</v>
      </c>
      <c r="C2779" s="352">
        <v>625.75</v>
      </c>
      <c r="D2779" s="355">
        <f t="shared" si="90"/>
        <v>1.1149713177668219E-2</v>
      </c>
      <c r="E2779" s="355">
        <v>-5.1933064050779321E-3</v>
      </c>
      <c r="G2779" s="355">
        <f t="shared" ca="1" si="89"/>
        <v>1.1725482636036028E-2</v>
      </c>
    </row>
    <row r="2780" spans="2:7">
      <c r="B2780" s="375">
        <v>41808</v>
      </c>
      <c r="C2780" s="352">
        <v>618.85</v>
      </c>
      <c r="D2780" s="355">
        <f t="shared" si="90"/>
        <v>-1.8243832791306418E-2</v>
      </c>
      <c r="E2780" s="355">
        <v>-5.1826677994902572E-3</v>
      </c>
      <c r="G2780" s="355">
        <f t="shared" ca="1" si="89"/>
        <v>-1.003747010647108E-2</v>
      </c>
    </row>
    <row r="2781" spans="2:7">
      <c r="B2781" s="375">
        <v>41807</v>
      </c>
      <c r="C2781" s="352">
        <v>630.35</v>
      </c>
      <c r="D2781" s="355">
        <f t="shared" si="90"/>
        <v>-6.9318629381645959E-3</v>
      </c>
      <c r="E2781" s="355">
        <v>-5.1766138855054468E-3</v>
      </c>
      <c r="G2781" s="355">
        <f t="shared" ca="1" si="89"/>
        <v>3.2758633826553826E-3</v>
      </c>
    </row>
    <row r="2782" spans="2:7">
      <c r="B2782" s="375">
        <v>41806</v>
      </c>
      <c r="C2782" s="352">
        <v>634.75</v>
      </c>
      <c r="D2782" s="355">
        <f t="shared" si="90"/>
        <v>-3.149854319238451E-4</v>
      </c>
      <c r="E2782" s="355">
        <v>-5.1763533781661554E-3</v>
      </c>
      <c r="G2782" s="355">
        <f t="shared" ca="1" si="89"/>
        <v>-2.7385266958208632E-2</v>
      </c>
    </row>
    <row r="2783" spans="2:7">
      <c r="B2783" s="375">
        <v>41803</v>
      </c>
      <c r="C2783" s="352">
        <v>634.95000000000005</v>
      </c>
      <c r="D2783" s="355">
        <f t="shared" si="90"/>
        <v>7.697190922075897E-3</v>
      </c>
      <c r="E2783" s="355">
        <v>-5.1668806161745537E-3</v>
      </c>
      <c r="G2783" s="355">
        <f t="shared" ca="1" si="89"/>
        <v>-3.5159771683223436E-2</v>
      </c>
    </row>
    <row r="2784" spans="2:7">
      <c r="B2784" s="375">
        <v>41802</v>
      </c>
      <c r="C2784" s="352">
        <v>630.1</v>
      </c>
      <c r="D2784" s="355">
        <f t="shared" si="90"/>
        <v>6.7907645601981304E-3</v>
      </c>
      <c r="E2784" s="355">
        <v>-5.1660008265601324E-3</v>
      </c>
      <c r="G2784" s="355">
        <f t="shared" ca="1" si="89"/>
        <v>2.4974863134855398E-3</v>
      </c>
    </row>
    <row r="2785" spans="2:7">
      <c r="B2785" s="375">
        <v>41801</v>
      </c>
      <c r="C2785" s="352">
        <v>625.85</v>
      </c>
      <c r="D2785" s="355">
        <f t="shared" si="90"/>
        <v>-2.2491214369386923E-2</v>
      </c>
      <c r="E2785" s="355">
        <v>-5.1591550666796457E-3</v>
      </c>
      <c r="G2785" s="355">
        <f t="shared" ca="1" si="89"/>
        <v>9.8116344682049397E-3</v>
      </c>
    </row>
    <row r="2786" spans="2:7">
      <c r="B2786" s="375">
        <v>41800</v>
      </c>
      <c r="C2786" s="352">
        <v>640.25</v>
      </c>
      <c r="D2786" s="355">
        <f t="shared" si="90"/>
        <v>1.193298561719607E-2</v>
      </c>
      <c r="E2786" s="355">
        <v>-5.152547874066972E-3</v>
      </c>
      <c r="G2786" s="355">
        <f t="shared" ca="1" si="89"/>
        <v>4.5160022186678068E-3</v>
      </c>
    </row>
    <row r="2787" spans="2:7">
      <c r="B2787" s="375">
        <v>41799</v>
      </c>
      <c r="C2787" s="352">
        <v>632.70000000000005</v>
      </c>
      <c r="D2787" s="355">
        <f t="shared" si="90"/>
        <v>-1.1329010078912414E-2</v>
      </c>
      <c r="E2787" s="355">
        <v>-5.1474530831098712E-3</v>
      </c>
      <c r="G2787" s="355">
        <f t="shared" ca="1" si="89"/>
        <v>-4.8380777542542164E-2</v>
      </c>
    </row>
    <row r="2788" spans="2:7">
      <c r="B2788" s="375">
        <v>41796</v>
      </c>
      <c r="C2788" s="352">
        <v>639.95000000000005</v>
      </c>
      <c r="D2788" s="355">
        <f t="shared" si="90"/>
        <v>1.5632439295349979E-2</v>
      </c>
      <c r="E2788" s="355">
        <v>-5.1424457471973672E-3</v>
      </c>
      <c r="G2788" s="355">
        <f t="shared" ca="1" si="89"/>
        <v>1.1931590435471321E-2</v>
      </c>
    </row>
    <row r="2789" spans="2:7">
      <c r="B2789" s="375">
        <v>41795</v>
      </c>
      <c r="C2789" s="352">
        <v>630.1</v>
      </c>
      <c r="D2789" s="355">
        <f t="shared" si="90"/>
        <v>4.1573683775518594E-2</v>
      </c>
      <c r="E2789" s="355">
        <v>-5.1361068310219757E-3</v>
      </c>
      <c r="G2789" s="355">
        <f t="shared" ca="1" si="89"/>
        <v>8.7800954674450184E-3</v>
      </c>
    </row>
    <row r="2790" spans="2:7">
      <c r="B2790" s="375">
        <v>41794</v>
      </c>
      <c r="C2790" s="352">
        <v>604.95000000000005</v>
      </c>
      <c r="D2790" s="355">
        <f t="shared" si="90"/>
        <v>1.9378212149296484E-2</v>
      </c>
      <c r="E2790" s="355">
        <v>-5.1319816813568406E-3</v>
      </c>
      <c r="G2790" s="355">
        <f t="shared" ca="1" si="89"/>
        <v>6.4654292295121428E-3</v>
      </c>
    </row>
    <row r="2791" spans="2:7">
      <c r="B2791" s="375">
        <v>41793</v>
      </c>
      <c r="C2791" s="352">
        <v>593.45000000000005</v>
      </c>
      <c r="D2791" s="355">
        <f t="shared" si="90"/>
        <v>-1.2562396006655499E-2</v>
      </c>
      <c r="E2791" s="355">
        <v>-5.1282051282051907E-3</v>
      </c>
      <c r="G2791" s="355">
        <f t="shared" ca="1" si="89"/>
        <v>-2.5363853442409011E-2</v>
      </c>
    </row>
    <row r="2792" spans="2:7">
      <c r="B2792" s="375">
        <v>41792</v>
      </c>
      <c r="C2792" s="352">
        <v>601</v>
      </c>
      <c r="D2792" s="355">
        <f t="shared" si="90"/>
        <v>-3.8949200298334674E-3</v>
      </c>
      <c r="E2792" s="355">
        <v>-5.122575923893158E-3</v>
      </c>
      <c r="G2792" s="355">
        <f t="shared" ca="1" si="89"/>
        <v>-1.5786350717577495E-2</v>
      </c>
    </row>
    <row r="2793" spans="2:7">
      <c r="B2793" s="375">
        <v>41789</v>
      </c>
      <c r="C2793" s="352">
        <v>603.35</v>
      </c>
      <c r="D2793" s="355">
        <f t="shared" si="90"/>
        <v>8.428430227333987E-2</v>
      </c>
      <c r="E2793" s="355">
        <v>-5.1187196136233031E-3</v>
      </c>
      <c r="G2793" s="355">
        <f t="shared" ca="1" si="89"/>
        <v>-2.4710310768471147E-2</v>
      </c>
    </row>
    <row r="2794" spans="2:7">
      <c r="B2794" s="375">
        <v>41788</v>
      </c>
      <c r="C2794" s="352">
        <v>556.45000000000005</v>
      </c>
      <c r="D2794" s="355">
        <f t="shared" si="90"/>
        <v>-9.6992347392773313E-3</v>
      </c>
      <c r="E2794" s="355">
        <v>-5.1183621241203238E-3</v>
      </c>
      <c r="G2794" s="355">
        <f t="shared" ca="1" si="89"/>
        <v>-1.5283554098732683E-2</v>
      </c>
    </row>
    <row r="2795" spans="2:7">
      <c r="B2795" s="375">
        <v>41787</v>
      </c>
      <c r="C2795" s="352">
        <v>561.9</v>
      </c>
      <c r="D2795" s="355">
        <f t="shared" si="90"/>
        <v>3.124163170579309E-3</v>
      </c>
      <c r="E2795" s="355">
        <v>-5.1071168004245548E-3</v>
      </c>
      <c r="G2795" s="355">
        <f t="shared" ca="1" si="89"/>
        <v>-1.6856836156213053E-2</v>
      </c>
    </row>
    <row r="2796" spans="2:7">
      <c r="B2796" s="375">
        <v>41786</v>
      </c>
      <c r="C2796" s="352">
        <v>560.15</v>
      </c>
      <c r="D2796" s="355">
        <f t="shared" si="90"/>
        <v>5.3585781905859519E-4</v>
      </c>
      <c r="E2796" s="355">
        <v>-5.1055903408962888E-3</v>
      </c>
      <c r="G2796" s="355">
        <f t="shared" ca="1" si="89"/>
        <v>-3.7556723939992369E-2</v>
      </c>
    </row>
    <row r="2797" spans="2:7">
      <c r="B2797" s="375">
        <v>41785</v>
      </c>
      <c r="C2797" s="352">
        <v>559.85</v>
      </c>
      <c r="D2797" s="355">
        <f t="shared" si="90"/>
        <v>-2.938557435440743E-3</v>
      </c>
      <c r="E2797" s="355">
        <v>-5.1023507258700501E-3</v>
      </c>
      <c r="G2797" s="355">
        <f t="shared" ca="1" si="89"/>
        <v>6.8287636392795528E-4</v>
      </c>
    </row>
    <row r="2798" spans="2:7">
      <c r="B2798" s="375">
        <v>41782</v>
      </c>
      <c r="C2798" s="352">
        <v>561.5</v>
      </c>
      <c r="D2798" s="355">
        <f t="shared" si="90"/>
        <v>-2.4871202700301603E-3</v>
      </c>
      <c r="E2798" s="355">
        <v>-5.1017805214019695E-3</v>
      </c>
      <c r="G2798" s="355">
        <f t="shared" ca="1" si="89"/>
        <v>1.8305743434368003E-2</v>
      </c>
    </row>
    <row r="2799" spans="2:7">
      <c r="B2799" s="375">
        <v>41781</v>
      </c>
      <c r="C2799" s="352">
        <v>562.9</v>
      </c>
      <c r="D2799" s="355">
        <f t="shared" si="90"/>
        <v>2.7612006769394395E-3</v>
      </c>
      <c r="E2799" s="355">
        <v>-5.0910875299024442E-3</v>
      </c>
      <c r="G2799" s="355">
        <f t="shared" ca="1" si="89"/>
        <v>-1.226200163935073E-2</v>
      </c>
    </row>
    <row r="2800" spans="2:7">
      <c r="B2800" s="375">
        <v>41780</v>
      </c>
      <c r="C2800" s="352">
        <v>561.35</v>
      </c>
      <c r="D2800" s="355">
        <f t="shared" si="90"/>
        <v>-2.2218272307145395E-3</v>
      </c>
      <c r="E2800" s="355">
        <v>-5.0908315844701247E-3</v>
      </c>
      <c r="G2800" s="355">
        <f t="shared" ca="1" si="89"/>
        <v>-5.9862003666596449E-2</v>
      </c>
    </row>
    <row r="2801" spans="2:7">
      <c r="B2801" s="375">
        <v>41779</v>
      </c>
      <c r="C2801" s="352">
        <v>562.6</v>
      </c>
      <c r="D2801" s="355">
        <f t="shared" si="90"/>
        <v>1.223461676862193E-2</v>
      </c>
      <c r="E2801" s="355">
        <v>-5.0898203592814883E-3</v>
      </c>
      <c r="G2801" s="355">
        <f t="shared" ca="1" si="89"/>
        <v>9.0634917353947346E-3</v>
      </c>
    </row>
    <row r="2802" spans="2:7">
      <c r="B2802" s="375">
        <v>41778</v>
      </c>
      <c r="C2802" s="352">
        <v>555.79999999999995</v>
      </c>
      <c r="D2802" s="355">
        <f t="shared" si="90"/>
        <v>-4.287928362321352E-2</v>
      </c>
      <c r="E2802" s="355">
        <v>-5.0785709488953062E-3</v>
      </c>
      <c r="G2802" s="355">
        <f t="shared" ca="1" si="89"/>
        <v>-1.1337007367257913E-2</v>
      </c>
    </row>
    <row r="2803" spans="2:7">
      <c r="B2803" s="375">
        <v>41775</v>
      </c>
      <c r="C2803" s="352">
        <v>580.70000000000005</v>
      </c>
      <c r="D2803" s="355">
        <f t="shared" si="90"/>
        <v>-1.4007980303930722E-2</v>
      </c>
      <c r="E2803" s="355">
        <v>-5.0488051161223903E-3</v>
      </c>
      <c r="G2803" s="355">
        <f t="shared" ca="1" si="89"/>
        <v>-1.6426621576794446E-3</v>
      </c>
    </row>
    <row r="2804" spans="2:7">
      <c r="B2804" s="375">
        <v>41774</v>
      </c>
      <c r="C2804" s="352">
        <v>588.95000000000005</v>
      </c>
      <c r="D2804" s="355">
        <f t="shared" si="90"/>
        <v>1.9826839826839904E-2</v>
      </c>
      <c r="E2804" s="355">
        <v>-5.0438014335015885E-3</v>
      </c>
      <c r="G2804" s="355">
        <f t="shared" ca="1" si="89"/>
        <v>-1.5440415529424691E-2</v>
      </c>
    </row>
    <row r="2805" spans="2:7">
      <c r="B2805" s="375">
        <v>41773</v>
      </c>
      <c r="C2805" s="352">
        <v>577.5</v>
      </c>
      <c r="D2805" s="355">
        <f t="shared" si="90"/>
        <v>-1.7313019390585653E-4</v>
      </c>
      <c r="E2805" s="355">
        <v>-5.0398029895194745E-3</v>
      </c>
      <c r="G2805" s="355">
        <f t="shared" ca="1" si="89"/>
        <v>3.1936101047688882E-2</v>
      </c>
    </row>
    <row r="2806" spans="2:7">
      <c r="B2806" s="375">
        <v>41772</v>
      </c>
      <c r="C2806" s="352">
        <v>577.6</v>
      </c>
      <c r="D2806" s="355">
        <f t="shared" si="90"/>
        <v>1.0673665791776067E-2</v>
      </c>
      <c r="E2806" s="355">
        <v>-5.0267294342934291E-3</v>
      </c>
      <c r="G2806" s="355">
        <f t="shared" ca="1" si="89"/>
        <v>-4.8290056338721452E-2</v>
      </c>
    </row>
    <row r="2807" spans="2:7">
      <c r="B2807" s="375">
        <v>41771</v>
      </c>
      <c r="C2807" s="352">
        <v>571.5</v>
      </c>
      <c r="D2807" s="355">
        <f t="shared" si="90"/>
        <v>2.7323386661873172E-2</v>
      </c>
      <c r="E2807" s="355">
        <v>-5.0184242849623381E-3</v>
      </c>
      <c r="G2807" s="355">
        <f t="shared" ca="1" si="89"/>
        <v>2.24270296690335E-4</v>
      </c>
    </row>
    <row r="2808" spans="2:7">
      <c r="B2808" s="375">
        <v>41768</v>
      </c>
      <c r="C2808" s="352">
        <v>556.29999999999995</v>
      </c>
      <c r="D2808" s="355">
        <f t="shared" si="90"/>
        <v>7.2424407025167489E-3</v>
      </c>
      <c r="E2808" s="355">
        <v>-5.0083472454089681E-3</v>
      </c>
      <c r="G2808" s="355">
        <f t="shared" ca="1" si="89"/>
        <v>1.0077655490250435E-2</v>
      </c>
    </row>
    <row r="2809" spans="2:7">
      <c r="B2809" s="375">
        <v>41767</v>
      </c>
      <c r="C2809" s="352">
        <v>552.29999999999995</v>
      </c>
      <c r="D2809" s="355">
        <f t="shared" si="90"/>
        <v>-1.5366537105667953E-3</v>
      </c>
      <c r="E2809" s="355">
        <v>-5.0053628888093579E-3</v>
      </c>
      <c r="G2809" s="355">
        <f t="shared" ca="1" si="89"/>
        <v>-2.6814733576183171E-2</v>
      </c>
    </row>
    <row r="2810" spans="2:7">
      <c r="B2810" s="375">
        <v>41766</v>
      </c>
      <c r="C2810" s="352">
        <v>553.15</v>
      </c>
      <c r="D2810" s="355">
        <f t="shared" si="90"/>
        <v>-9.9331768105484584E-4</v>
      </c>
      <c r="E2810" s="355">
        <v>-4.9925484351712934E-3</v>
      </c>
      <c r="G2810" s="355">
        <f t="shared" ca="1" si="89"/>
        <v>-5.7438169570591217E-3</v>
      </c>
    </row>
    <row r="2811" spans="2:7">
      <c r="B2811" s="375">
        <v>41765</v>
      </c>
      <c r="C2811" s="352">
        <v>553.70000000000005</v>
      </c>
      <c r="D2811" s="355">
        <f t="shared" si="90"/>
        <v>-6.1922283047652011E-3</v>
      </c>
      <c r="E2811" s="355">
        <v>-4.9869784451709422E-3</v>
      </c>
      <c r="G2811" s="355">
        <f t="shared" ca="1" si="89"/>
        <v>3.935720760099725E-2</v>
      </c>
    </row>
    <row r="2812" spans="2:7">
      <c r="B2812" s="375">
        <v>41764</v>
      </c>
      <c r="C2812" s="352">
        <v>557.15</v>
      </c>
      <c r="D2812" s="355">
        <f t="shared" si="90"/>
        <v>-8.8944231966556972E-3</v>
      </c>
      <c r="E2812" s="355">
        <v>-4.9788419522259477E-3</v>
      </c>
      <c r="G2812" s="355">
        <f t="shared" ca="1" si="89"/>
        <v>-2.2524186550566844E-2</v>
      </c>
    </row>
    <row r="2813" spans="2:7">
      <c r="B2813" s="375">
        <v>41761</v>
      </c>
      <c r="C2813" s="352">
        <v>562.15</v>
      </c>
      <c r="D2813" s="355">
        <f t="shared" si="90"/>
        <v>-9.4273127753304372E-3</v>
      </c>
      <c r="E2813" s="355">
        <v>-4.9781659388645691E-3</v>
      </c>
      <c r="G2813" s="355">
        <f t="shared" ca="1" si="89"/>
        <v>1.4855552750836633E-2</v>
      </c>
    </row>
    <row r="2814" spans="2:7">
      <c r="B2814" s="375">
        <v>41759</v>
      </c>
      <c r="C2814" s="352">
        <v>567.5</v>
      </c>
      <c r="D2814" s="355">
        <f t="shared" si="90"/>
        <v>8.9785758734108878E-3</v>
      </c>
      <c r="E2814" s="355">
        <v>-4.9771878888427564E-3</v>
      </c>
      <c r="G2814" s="355">
        <f t="shared" ca="1" si="89"/>
        <v>2.7420312872038617E-2</v>
      </c>
    </row>
    <row r="2815" spans="2:7">
      <c r="B2815" s="375">
        <v>41758</v>
      </c>
      <c r="C2815" s="352">
        <v>562.45000000000005</v>
      </c>
      <c r="D2815" s="355">
        <f t="shared" si="90"/>
        <v>-3.1927710843373418E-2</v>
      </c>
      <c r="E2815" s="355">
        <v>-4.9771636022953505E-3</v>
      </c>
      <c r="G2815" s="355">
        <f t="shared" ca="1" si="89"/>
        <v>1.0985294206720002E-2</v>
      </c>
    </row>
    <row r="2816" spans="2:7">
      <c r="B2816" s="375">
        <v>41757</v>
      </c>
      <c r="C2816" s="352">
        <v>581</v>
      </c>
      <c r="D2816" s="355">
        <f t="shared" si="90"/>
        <v>1.7214666896199474E-4</v>
      </c>
      <c r="E2816" s="355">
        <v>-4.9551924090669363E-3</v>
      </c>
      <c r="G2816" s="355">
        <f t="shared" ca="1" si="89"/>
        <v>-1.9051082556784095E-2</v>
      </c>
    </row>
    <row r="2817" spans="2:7">
      <c r="B2817" s="375">
        <v>41754</v>
      </c>
      <c r="C2817" s="352">
        <v>580.9</v>
      </c>
      <c r="D2817" s="355">
        <f t="shared" si="90"/>
        <v>-2.4517212426532365E-2</v>
      </c>
      <c r="E2817" s="355">
        <v>-4.9546173703056418E-3</v>
      </c>
      <c r="G2817" s="355">
        <f t="shared" ca="1" si="89"/>
        <v>-3.1668950333879946E-2</v>
      </c>
    </row>
    <row r="2818" spans="2:7">
      <c r="B2818" s="375">
        <v>41752</v>
      </c>
      <c r="C2818" s="352">
        <v>595.5</v>
      </c>
      <c r="D2818" s="355">
        <f t="shared" si="90"/>
        <v>-1.5927571464499043E-3</v>
      </c>
      <c r="E2818" s="355">
        <v>-4.9500237981913E-3</v>
      </c>
      <c r="G2818" s="355">
        <f t="shared" ca="1" si="89"/>
        <v>-2.2615868474523557E-2</v>
      </c>
    </row>
    <row r="2819" spans="2:7">
      <c r="B2819" s="375">
        <v>41751</v>
      </c>
      <c r="C2819" s="352">
        <v>596.45000000000005</v>
      </c>
      <c r="D2819" s="355">
        <f t="shared" si="90"/>
        <v>-4.4233016190952717E-3</v>
      </c>
      <c r="E2819" s="355">
        <v>-4.9480202238254018E-3</v>
      </c>
      <c r="G2819" s="355">
        <f t="shared" ca="1" si="89"/>
        <v>-2.9972595176011568E-3</v>
      </c>
    </row>
    <row r="2820" spans="2:7">
      <c r="B2820" s="375">
        <v>41750</v>
      </c>
      <c r="C2820" s="352">
        <v>599.1</v>
      </c>
      <c r="D2820" s="355">
        <f t="shared" si="90"/>
        <v>-1.6982525227664323E-2</v>
      </c>
      <c r="E2820" s="355">
        <v>-4.9422275325522458E-3</v>
      </c>
      <c r="G2820" s="355">
        <f t="shared" ca="1" si="89"/>
        <v>1.7126991923937237E-2</v>
      </c>
    </row>
    <row r="2821" spans="2:7">
      <c r="B2821" s="375">
        <v>41746</v>
      </c>
      <c r="C2821" s="352">
        <v>609.45000000000005</v>
      </c>
      <c r="D2821" s="355">
        <f t="shared" si="90"/>
        <v>3.1273146243109063E-3</v>
      </c>
      <c r="E2821" s="355">
        <v>-4.939112662863088E-3</v>
      </c>
      <c r="G2821" s="355">
        <f t="shared" ca="1" si="89"/>
        <v>-6.1080993549906572E-3</v>
      </c>
    </row>
    <row r="2822" spans="2:7">
      <c r="B2822" s="375">
        <v>41745</v>
      </c>
      <c r="C2822" s="352">
        <v>607.54999999999995</v>
      </c>
      <c r="D2822" s="355">
        <f t="shared" si="90"/>
        <v>-7.5144980805358537E-3</v>
      </c>
      <c r="E2822" s="355">
        <v>-4.9221334624384733E-3</v>
      </c>
      <c r="G2822" s="355">
        <f t="shared" ca="1" si="89"/>
        <v>-1.7420209482032437E-3</v>
      </c>
    </row>
    <row r="2823" spans="2:7">
      <c r="B2823" s="375">
        <v>41744</v>
      </c>
      <c r="C2823" s="352">
        <v>612.15</v>
      </c>
      <c r="D2823" s="355">
        <f t="shared" si="90"/>
        <v>4.5126353790613718E-3</v>
      </c>
      <c r="E2823" s="355">
        <v>-4.9097472924188217E-3</v>
      </c>
      <c r="G2823" s="355">
        <f t="shared" ref="G2823:G2886" ca="1" si="91">_xlfn.NORM.INV(RAND(),$M$13,$M$14)</f>
        <v>2.2924388892698381E-2</v>
      </c>
    </row>
    <row r="2824" spans="2:7">
      <c r="B2824" s="375">
        <v>41740</v>
      </c>
      <c r="C2824" s="352">
        <v>609.4</v>
      </c>
      <c r="D2824" s="355">
        <f t="shared" ref="D2824:D2887" si="92">(C2824-C2825)/C2825</f>
        <v>-1.3756271241301183E-2</v>
      </c>
      <c r="E2824" s="355">
        <v>-4.871567759078931E-3</v>
      </c>
      <c r="G2824" s="355">
        <f t="shared" ca="1" si="91"/>
        <v>-7.9344231322592924E-4</v>
      </c>
    </row>
    <row r="2825" spans="2:7">
      <c r="B2825" s="375">
        <v>41739</v>
      </c>
      <c r="C2825" s="352">
        <v>617.9</v>
      </c>
      <c r="D2825" s="355">
        <f t="shared" si="92"/>
        <v>1.4447545559021432E-2</v>
      </c>
      <c r="E2825" s="355">
        <v>-4.8671978751659547E-3</v>
      </c>
      <c r="G2825" s="355">
        <f t="shared" ca="1" si="91"/>
        <v>-2.9606184080442771E-2</v>
      </c>
    </row>
    <row r="2826" spans="2:7">
      <c r="B2826" s="375">
        <v>41738</v>
      </c>
      <c r="C2826" s="352">
        <v>609.1</v>
      </c>
      <c r="D2826" s="355">
        <f t="shared" si="92"/>
        <v>7.109788359788473E-3</v>
      </c>
      <c r="E2826" s="355">
        <v>-4.8613275163602084E-3</v>
      </c>
      <c r="G2826" s="355">
        <f t="shared" ca="1" si="91"/>
        <v>6.0935076106304496E-3</v>
      </c>
    </row>
    <row r="2827" spans="2:7">
      <c r="B2827" s="375">
        <v>41736</v>
      </c>
      <c r="C2827" s="352">
        <v>604.79999999999995</v>
      </c>
      <c r="D2827" s="355">
        <f t="shared" si="92"/>
        <v>-8.2603667602841569E-4</v>
      </c>
      <c r="E2827" s="355">
        <v>-4.8543689320389039E-3</v>
      </c>
      <c r="G2827" s="355">
        <f t="shared" ca="1" si="91"/>
        <v>-1.4572835836895955E-3</v>
      </c>
    </row>
    <row r="2828" spans="2:7">
      <c r="B2828" s="375">
        <v>41733</v>
      </c>
      <c r="C2828" s="352">
        <v>605.29999999999995</v>
      </c>
      <c r="D2828" s="355">
        <f t="shared" si="92"/>
        <v>-1.649348507339601E-3</v>
      </c>
      <c r="E2828" s="355">
        <v>-4.8531124627928047E-3</v>
      </c>
      <c r="G2828" s="355">
        <f t="shared" ca="1" si="91"/>
        <v>1.5327838445790515E-2</v>
      </c>
    </row>
    <row r="2829" spans="2:7">
      <c r="B2829" s="375">
        <v>41732</v>
      </c>
      <c r="C2829" s="352">
        <v>606.29999999999995</v>
      </c>
      <c r="D2829" s="355">
        <f t="shared" si="92"/>
        <v>1.9677093844601298E-2</v>
      </c>
      <c r="E2829" s="355">
        <v>-4.8496605237633786E-3</v>
      </c>
      <c r="G2829" s="355">
        <f t="shared" ca="1" si="91"/>
        <v>5.8518164126223323E-3</v>
      </c>
    </row>
    <row r="2830" spans="2:7">
      <c r="B2830" s="375">
        <v>41731</v>
      </c>
      <c r="C2830" s="352">
        <v>594.6</v>
      </c>
      <c r="D2830" s="355">
        <f t="shared" si="92"/>
        <v>-1.1882010801827964E-2</v>
      </c>
      <c r="E2830" s="355">
        <v>-4.8472797942011973E-3</v>
      </c>
      <c r="G2830" s="355">
        <f t="shared" ca="1" si="91"/>
        <v>7.7183172788540767E-3</v>
      </c>
    </row>
    <row r="2831" spans="2:7">
      <c r="B2831" s="375">
        <v>41730</v>
      </c>
      <c r="C2831" s="352">
        <v>601.75</v>
      </c>
      <c r="D2831" s="355">
        <f t="shared" si="92"/>
        <v>-6.2752869292378079E-3</v>
      </c>
      <c r="E2831" s="355">
        <v>-4.8392921632357351E-3</v>
      </c>
      <c r="G2831" s="355">
        <f t="shared" ca="1" si="91"/>
        <v>3.885642163136472E-2</v>
      </c>
    </row>
    <row r="2832" spans="2:7">
      <c r="B2832" s="375">
        <v>41729</v>
      </c>
      <c r="C2832" s="352">
        <v>605.54999999999995</v>
      </c>
      <c r="D2832" s="355">
        <f t="shared" si="92"/>
        <v>9.5865288429476496E-3</v>
      </c>
      <c r="E2832" s="355">
        <v>-4.8331415420022669E-3</v>
      </c>
      <c r="G2832" s="355">
        <f t="shared" ca="1" si="91"/>
        <v>3.8998931122746279E-2</v>
      </c>
    </row>
    <row r="2833" spans="2:7">
      <c r="B2833" s="375">
        <v>41726</v>
      </c>
      <c r="C2833" s="352">
        <v>599.79999999999995</v>
      </c>
      <c r="D2833" s="355">
        <f t="shared" si="92"/>
        <v>0</v>
      </c>
      <c r="E2833" s="355">
        <v>-4.8265266931250567E-3</v>
      </c>
      <c r="G2833" s="355">
        <f t="shared" ca="1" si="91"/>
        <v>1.5016010961237558E-2</v>
      </c>
    </row>
    <row r="2834" spans="2:7">
      <c r="B2834" s="375">
        <v>41725</v>
      </c>
      <c r="C2834" s="352">
        <v>599.79999999999995</v>
      </c>
      <c r="D2834" s="355">
        <f t="shared" si="92"/>
        <v>1.3946411968557181E-2</v>
      </c>
      <c r="E2834" s="355">
        <v>-4.8208469055375184E-3</v>
      </c>
      <c r="G2834" s="355">
        <f t="shared" ca="1" si="91"/>
        <v>-2.5063866096781691E-2</v>
      </c>
    </row>
    <row r="2835" spans="2:7">
      <c r="B2835" s="375">
        <v>41724</v>
      </c>
      <c r="C2835" s="352">
        <v>591.54999999999995</v>
      </c>
      <c r="D2835" s="355">
        <f t="shared" si="92"/>
        <v>-2.0244622522143322E-3</v>
      </c>
      <c r="E2835" s="355">
        <v>-4.7944384513964478E-3</v>
      </c>
      <c r="G2835" s="355">
        <f t="shared" ca="1" si="91"/>
        <v>-1.4121248883910933E-2</v>
      </c>
    </row>
    <row r="2836" spans="2:7">
      <c r="B2836" s="375">
        <v>41723</v>
      </c>
      <c r="C2836" s="352">
        <v>592.75</v>
      </c>
      <c r="D2836" s="355">
        <f t="shared" si="92"/>
        <v>1.7858676053919425E-2</v>
      </c>
      <c r="E2836" s="355">
        <v>-4.7908332098582727E-3</v>
      </c>
      <c r="G2836" s="355">
        <f t="shared" ca="1" si="91"/>
        <v>1.4477421769592325E-2</v>
      </c>
    </row>
    <row r="2837" spans="2:7">
      <c r="B2837" s="375">
        <v>41722</v>
      </c>
      <c r="C2837" s="352">
        <v>582.35</v>
      </c>
      <c r="D2837" s="355">
        <f t="shared" si="92"/>
        <v>1.8628651390589428E-2</v>
      </c>
      <c r="E2837" s="355">
        <v>-4.7904629561909724E-3</v>
      </c>
      <c r="G2837" s="355">
        <f t="shared" ca="1" si="91"/>
        <v>-2.5179573145167913E-2</v>
      </c>
    </row>
    <row r="2838" spans="2:7">
      <c r="B2838" s="375">
        <v>41719</v>
      </c>
      <c r="C2838" s="352">
        <v>571.70000000000005</v>
      </c>
      <c r="D2838" s="355">
        <f t="shared" si="92"/>
        <v>-1.4845864989955621E-3</v>
      </c>
      <c r="E2838" s="355">
        <v>-4.7895134862617804E-3</v>
      </c>
      <c r="G2838" s="355">
        <f t="shared" ca="1" si="91"/>
        <v>-1.6506343879036302E-2</v>
      </c>
    </row>
    <row r="2839" spans="2:7">
      <c r="B2839" s="375">
        <v>41718</v>
      </c>
      <c r="C2839" s="352">
        <v>572.54999999999995</v>
      </c>
      <c r="D2839" s="355">
        <f t="shared" si="92"/>
        <v>1.9497863247863127E-2</v>
      </c>
      <c r="E2839" s="355">
        <v>-4.7834605769879919E-3</v>
      </c>
      <c r="G2839" s="355">
        <f t="shared" ca="1" si="91"/>
        <v>1.4950880799128083E-2</v>
      </c>
    </row>
    <row r="2840" spans="2:7">
      <c r="B2840" s="375">
        <v>41717</v>
      </c>
      <c r="C2840" s="352">
        <v>561.6</v>
      </c>
      <c r="D2840" s="355">
        <f t="shared" si="92"/>
        <v>9.9811168060427464E-3</v>
      </c>
      <c r="E2840" s="355">
        <v>-4.7831632653061529E-3</v>
      </c>
      <c r="G2840" s="355">
        <f t="shared" ca="1" si="91"/>
        <v>-1.8867002110640338E-2</v>
      </c>
    </row>
    <row r="2841" spans="2:7">
      <c r="B2841" s="375">
        <v>41716</v>
      </c>
      <c r="C2841" s="352">
        <v>556.04999999999995</v>
      </c>
      <c r="D2841" s="355">
        <f t="shared" si="92"/>
        <v>4.3348685992955433E-3</v>
      </c>
      <c r="E2841" s="355">
        <v>-4.7805302042590618E-3</v>
      </c>
      <c r="G2841" s="355">
        <f t="shared" ca="1" si="91"/>
        <v>-7.4610042794909601E-3</v>
      </c>
    </row>
    <row r="2842" spans="2:7">
      <c r="B2842" s="375">
        <v>41712</v>
      </c>
      <c r="C2842" s="352">
        <v>553.65</v>
      </c>
      <c r="D2842" s="355">
        <f t="shared" si="92"/>
        <v>-1.4594642698229144E-2</v>
      </c>
      <c r="E2842" s="355">
        <v>-4.7788510421962263E-3</v>
      </c>
      <c r="G2842" s="355">
        <f t="shared" ca="1" si="91"/>
        <v>3.0138811406114699E-3</v>
      </c>
    </row>
    <row r="2843" spans="2:7">
      <c r="B2843" s="375">
        <v>41711</v>
      </c>
      <c r="C2843" s="352">
        <v>561.85</v>
      </c>
      <c r="D2843" s="355">
        <f t="shared" si="92"/>
        <v>2.8558679161089207E-3</v>
      </c>
      <c r="E2843" s="355">
        <v>-4.7723205408630341E-3</v>
      </c>
      <c r="G2843" s="355">
        <f t="shared" ca="1" si="91"/>
        <v>1.6694212754571273E-2</v>
      </c>
    </row>
    <row r="2844" spans="2:7">
      <c r="B2844" s="375">
        <v>41710</v>
      </c>
      <c r="C2844" s="352">
        <v>560.25</v>
      </c>
      <c r="D2844" s="355">
        <f t="shared" si="92"/>
        <v>-1.7845989113950697E-4</v>
      </c>
      <c r="E2844" s="355">
        <v>-4.7688847159270313E-3</v>
      </c>
      <c r="G2844" s="355">
        <f t="shared" ca="1" si="91"/>
        <v>9.152844635850213E-3</v>
      </c>
    </row>
    <row r="2845" spans="2:7">
      <c r="B2845" s="375">
        <v>41709</v>
      </c>
      <c r="C2845" s="352">
        <v>560.35</v>
      </c>
      <c r="D2845" s="355">
        <f t="shared" si="92"/>
        <v>5.65326633165825E-3</v>
      </c>
      <c r="E2845" s="355">
        <v>-4.7517224994061014E-3</v>
      </c>
      <c r="G2845" s="355">
        <f t="shared" ca="1" si="91"/>
        <v>5.6388012646614591E-3</v>
      </c>
    </row>
    <row r="2846" spans="2:7">
      <c r="B2846" s="375">
        <v>41708</v>
      </c>
      <c r="C2846" s="352">
        <v>557.20000000000005</v>
      </c>
      <c r="D2846" s="355">
        <f t="shared" si="92"/>
        <v>1.2354651162790822E-2</v>
      </c>
      <c r="E2846" s="355">
        <v>-4.7496790757381837E-3</v>
      </c>
      <c r="G2846" s="355">
        <f t="shared" ca="1" si="91"/>
        <v>-5.4549273277951522E-3</v>
      </c>
    </row>
    <row r="2847" spans="2:7">
      <c r="B2847" s="375">
        <v>41705</v>
      </c>
      <c r="C2847" s="352">
        <v>550.4</v>
      </c>
      <c r="D2847" s="355">
        <f t="shared" si="92"/>
        <v>2.4587924597031653E-3</v>
      </c>
      <c r="E2847" s="355">
        <v>-4.7463579247716487E-3</v>
      </c>
      <c r="G2847" s="355">
        <f t="shared" ca="1" si="91"/>
        <v>5.1078677969704682E-3</v>
      </c>
    </row>
    <row r="2848" spans="2:7">
      <c r="B2848" s="375">
        <v>41704</v>
      </c>
      <c r="C2848" s="352">
        <v>549.04999999999995</v>
      </c>
      <c r="D2848" s="355">
        <f t="shared" si="92"/>
        <v>-3.9005805515241123E-3</v>
      </c>
      <c r="E2848" s="355">
        <v>-4.7165532879818233E-3</v>
      </c>
      <c r="G2848" s="355">
        <f t="shared" ca="1" si="91"/>
        <v>-1.0978968998296888E-2</v>
      </c>
    </row>
    <row r="2849" spans="2:7">
      <c r="B2849" s="375">
        <v>41703</v>
      </c>
      <c r="C2849" s="352">
        <v>551.20000000000005</v>
      </c>
      <c r="D2849" s="355">
        <f t="shared" si="92"/>
        <v>-6.6678680843393979E-3</v>
      </c>
      <c r="E2849" s="355">
        <v>-4.7105621270805281E-3</v>
      </c>
      <c r="G2849" s="355">
        <f t="shared" ca="1" si="91"/>
        <v>-2.7144400520139372E-2</v>
      </c>
    </row>
    <row r="2850" spans="2:7">
      <c r="B2850" s="375">
        <v>41702</v>
      </c>
      <c r="C2850" s="352">
        <v>554.9</v>
      </c>
      <c r="D2850" s="355">
        <f t="shared" si="92"/>
        <v>2.1539027982326823E-2</v>
      </c>
      <c r="E2850" s="355">
        <v>-4.7000618429189301E-3</v>
      </c>
      <c r="G2850" s="355">
        <f t="shared" ca="1" si="91"/>
        <v>-8.8103293659972555E-3</v>
      </c>
    </row>
    <row r="2851" spans="2:7">
      <c r="B2851" s="375">
        <v>41701</v>
      </c>
      <c r="C2851" s="352">
        <v>543.20000000000005</v>
      </c>
      <c r="D2851" s="355">
        <f t="shared" si="92"/>
        <v>-1.1015020482476021E-2</v>
      </c>
      <c r="E2851" s="355">
        <v>-4.6723226361735579E-3</v>
      </c>
      <c r="G2851" s="355">
        <f t="shared" ca="1" si="91"/>
        <v>-2.1138686682684676E-2</v>
      </c>
    </row>
    <row r="2852" spans="2:7">
      <c r="B2852" s="375">
        <v>41698</v>
      </c>
      <c r="C2852" s="352">
        <v>549.25</v>
      </c>
      <c r="D2852" s="355">
        <f t="shared" si="92"/>
        <v>-9.9143758449752144E-3</v>
      </c>
      <c r="E2852" s="355">
        <v>-4.6409379579872428E-3</v>
      </c>
      <c r="G2852" s="355">
        <f t="shared" ca="1" si="91"/>
        <v>-1.4183795799644901E-2</v>
      </c>
    </row>
    <row r="2853" spans="2:7">
      <c r="B2853" s="375">
        <v>41696</v>
      </c>
      <c r="C2853" s="352">
        <v>554.75</v>
      </c>
      <c r="D2853" s="355">
        <f t="shared" si="92"/>
        <v>5.410767427179268E-4</v>
      </c>
      <c r="E2853" s="355">
        <v>-4.6139995498537282E-3</v>
      </c>
      <c r="G2853" s="355">
        <f t="shared" ca="1" si="91"/>
        <v>1.5648856826869981E-2</v>
      </c>
    </row>
    <row r="2854" spans="2:7">
      <c r="B2854" s="375">
        <v>41695</v>
      </c>
      <c r="C2854" s="352">
        <v>554.45000000000005</v>
      </c>
      <c r="D2854" s="355">
        <f t="shared" si="92"/>
        <v>-8.1095692917630528E-4</v>
      </c>
      <c r="E2854" s="355">
        <v>-4.5945887555001313E-3</v>
      </c>
      <c r="G2854" s="355">
        <f t="shared" ca="1" si="91"/>
        <v>-3.2700131670745321E-2</v>
      </c>
    </row>
    <row r="2855" spans="2:7">
      <c r="B2855" s="375">
        <v>41694</v>
      </c>
      <c r="C2855" s="352">
        <v>554.9</v>
      </c>
      <c r="D2855" s="355">
        <f t="shared" si="92"/>
        <v>-8.10299810930126E-4</v>
      </c>
      <c r="E2855" s="355">
        <v>-4.5894951555329206E-3</v>
      </c>
      <c r="G2855" s="355">
        <f t="shared" ca="1" si="91"/>
        <v>1.2473339231169698E-2</v>
      </c>
    </row>
    <row r="2856" spans="2:7">
      <c r="B2856" s="375">
        <v>41691</v>
      </c>
      <c r="C2856" s="352">
        <v>555.35</v>
      </c>
      <c r="D2856" s="355">
        <f t="shared" si="92"/>
        <v>2.3463586318925519E-3</v>
      </c>
      <c r="E2856" s="355">
        <v>-4.5819286833483405E-3</v>
      </c>
      <c r="G2856" s="355">
        <f t="shared" ca="1" si="91"/>
        <v>-9.2702538004572309E-3</v>
      </c>
    </row>
    <row r="2857" spans="2:7">
      <c r="B2857" s="375">
        <v>41690</v>
      </c>
      <c r="C2857" s="352">
        <v>554.04999999999995</v>
      </c>
      <c r="D2857" s="355">
        <f t="shared" si="92"/>
        <v>-1.4584259670964954E-2</v>
      </c>
      <c r="E2857" s="355">
        <v>-4.5752814400095779E-3</v>
      </c>
      <c r="G2857" s="355">
        <f t="shared" ca="1" si="91"/>
        <v>-1.4781124788828152E-2</v>
      </c>
    </row>
    <row r="2858" spans="2:7">
      <c r="B2858" s="375">
        <v>41688</v>
      </c>
      <c r="C2858" s="352">
        <v>562.25</v>
      </c>
      <c r="D2858" s="355">
        <f t="shared" si="92"/>
        <v>3.5698348951360998E-3</v>
      </c>
      <c r="E2858" s="355">
        <v>-4.5708827943785274E-3</v>
      </c>
      <c r="G2858" s="355">
        <f t="shared" ca="1" si="91"/>
        <v>-2.552663813959876E-2</v>
      </c>
    </row>
    <row r="2859" spans="2:7">
      <c r="B2859" s="375">
        <v>41687</v>
      </c>
      <c r="C2859" s="352">
        <v>560.25</v>
      </c>
      <c r="D2859" s="355">
        <f t="shared" si="92"/>
        <v>0</v>
      </c>
      <c r="E2859" s="355">
        <v>-4.5585040347610184E-3</v>
      </c>
      <c r="G2859" s="355">
        <f t="shared" ca="1" si="91"/>
        <v>1.9763682407380068E-2</v>
      </c>
    </row>
    <row r="2860" spans="2:7">
      <c r="B2860" s="375">
        <v>41684</v>
      </c>
      <c r="C2860" s="352">
        <v>560.25</v>
      </c>
      <c r="D2860" s="355">
        <f t="shared" si="92"/>
        <v>5.3835800807537013E-3</v>
      </c>
      <c r="E2860" s="355">
        <v>-4.5544091622425273E-3</v>
      </c>
      <c r="G2860" s="355">
        <f t="shared" ca="1" si="91"/>
        <v>-3.8233327728310632E-2</v>
      </c>
    </row>
    <row r="2861" spans="2:7">
      <c r="B2861" s="375">
        <v>41683</v>
      </c>
      <c r="C2861" s="352">
        <v>557.25</v>
      </c>
      <c r="D2861" s="355">
        <f t="shared" si="92"/>
        <v>-2.1424181227500297E-2</v>
      </c>
      <c r="E2861" s="355">
        <v>-4.5527838376174141E-3</v>
      </c>
      <c r="G2861" s="355">
        <f t="shared" ca="1" si="91"/>
        <v>-3.6759979423242821E-2</v>
      </c>
    </row>
    <row r="2862" spans="2:7">
      <c r="B2862" s="375">
        <v>41682</v>
      </c>
      <c r="C2862" s="352">
        <v>569.45000000000005</v>
      </c>
      <c r="D2862" s="355">
        <f t="shared" si="92"/>
        <v>1.2445550715619164E-2</v>
      </c>
      <c r="E2862" s="355">
        <v>-4.5346200802278674E-3</v>
      </c>
      <c r="G2862" s="355">
        <f t="shared" ca="1" si="91"/>
        <v>9.2063903874608881E-3</v>
      </c>
    </row>
    <row r="2863" spans="2:7">
      <c r="B2863" s="375">
        <v>41681</v>
      </c>
      <c r="C2863" s="352">
        <v>562.45000000000005</v>
      </c>
      <c r="D2863" s="355">
        <f t="shared" si="92"/>
        <v>-2.7482269503545293E-3</v>
      </c>
      <c r="E2863" s="355">
        <v>-4.5339136742836416E-3</v>
      </c>
      <c r="G2863" s="355">
        <f t="shared" ca="1" si="91"/>
        <v>1.1902978657314031E-2</v>
      </c>
    </row>
    <row r="2864" spans="2:7">
      <c r="B2864" s="375">
        <v>41680</v>
      </c>
      <c r="C2864" s="352">
        <v>564</v>
      </c>
      <c r="D2864" s="355">
        <f t="shared" si="92"/>
        <v>-2.3630225915346626E-2</v>
      </c>
      <c r="E2864" s="355">
        <v>-4.5277551390020829E-3</v>
      </c>
      <c r="G2864" s="355">
        <f t="shared" ca="1" si="91"/>
        <v>-6.517485591414387E-3</v>
      </c>
    </row>
    <row r="2865" spans="2:7">
      <c r="B2865" s="375">
        <v>41677</v>
      </c>
      <c r="C2865" s="352">
        <v>577.65</v>
      </c>
      <c r="D2865" s="355">
        <f t="shared" si="92"/>
        <v>-1.5173471997272148E-2</v>
      </c>
      <c r="E2865" s="355">
        <v>-4.510457366122809E-3</v>
      </c>
      <c r="G2865" s="355">
        <f t="shared" ca="1" si="91"/>
        <v>-1.4099241636950036E-2</v>
      </c>
    </row>
    <row r="2866" spans="2:7">
      <c r="B2866" s="375">
        <v>41676</v>
      </c>
      <c r="C2866" s="352">
        <v>586.54999999999995</v>
      </c>
      <c r="D2866" s="355">
        <f t="shared" si="92"/>
        <v>2.9035087719298167E-2</v>
      </c>
      <c r="E2866" s="355">
        <v>-4.4946329615723852E-3</v>
      </c>
      <c r="G2866" s="355">
        <f t="shared" ca="1" si="91"/>
        <v>-1.0861758667412711E-2</v>
      </c>
    </row>
    <row r="2867" spans="2:7">
      <c r="B2867" s="375">
        <v>41675</v>
      </c>
      <c r="C2867" s="352">
        <v>570</v>
      </c>
      <c r="D2867" s="355">
        <f t="shared" si="92"/>
        <v>-4.3840420868040335E-4</v>
      </c>
      <c r="E2867" s="355">
        <v>-4.4910179640718136E-3</v>
      </c>
      <c r="G2867" s="355">
        <f t="shared" ca="1" si="91"/>
        <v>-5.9372142148962793E-3</v>
      </c>
    </row>
    <row r="2868" spans="2:7">
      <c r="B2868" s="375">
        <v>41674</v>
      </c>
      <c r="C2868" s="352">
        <v>570.25</v>
      </c>
      <c r="D2868" s="355">
        <f t="shared" si="92"/>
        <v>8.7757788503729707E-4</v>
      </c>
      <c r="E2868" s="355">
        <v>-4.477107619530336E-3</v>
      </c>
      <c r="G2868" s="355">
        <f t="shared" ca="1" si="91"/>
        <v>-3.1445704482013004E-2</v>
      </c>
    </row>
    <row r="2869" spans="2:7">
      <c r="B2869" s="375">
        <v>41673</v>
      </c>
      <c r="C2869" s="352">
        <v>569.75</v>
      </c>
      <c r="D2869" s="355">
        <f t="shared" si="92"/>
        <v>-6.1392738116123962E-4</v>
      </c>
      <c r="E2869" s="355">
        <v>-4.4658493870403096E-3</v>
      </c>
      <c r="G2869" s="355">
        <f t="shared" ca="1" si="91"/>
        <v>1.5845815014308194E-3</v>
      </c>
    </row>
    <row r="2870" spans="2:7">
      <c r="B2870" s="375">
        <v>41670</v>
      </c>
      <c r="C2870" s="352">
        <v>570.1</v>
      </c>
      <c r="D2870" s="355">
        <f t="shared" si="92"/>
        <v>-5.2594670406724147E-4</v>
      </c>
      <c r="E2870" s="355">
        <v>-4.4517198011698603E-3</v>
      </c>
      <c r="G2870" s="355">
        <f t="shared" ca="1" si="91"/>
        <v>-2.4679676612141131E-2</v>
      </c>
    </row>
    <row r="2871" spans="2:7">
      <c r="B2871" s="375">
        <v>41669</v>
      </c>
      <c r="C2871" s="352">
        <v>570.4</v>
      </c>
      <c r="D2871" s="355">
        <f t="shared" si="92"/>
        <v>1.4044943820223921E-3</v>
      </c>
      <c r="E2871" s="355">
        <v>-4.4480093335278808E-3</v>
      </c>
      <c r="G2871" s="355">
        <f t="shared" ca="1" si="91"/>
        <v>-1.4027491251096313E-2</v>
      </c>
    </row>
    <row r="2872" spans="2:7">
      <c r="B2872" s="375">
        <v>41668</v>
      </c>
      <c r="C2872" s="352">
        <v>569.6</v>
      </c>
      <c r="D2872" s="355">
        <f t="shared" si="92"/>
        <v>-1.7553098121822491E-4</v>
      </c>
      <c r="E2872" s="355">
        <v>-4.4444444444443724E-3</v>
      </c>
      <c r="G2872" s="355">
        <f t="shared" ca="1" si="91"/>
        <v>4.2305191810579477E-2</v>
      </c>
    </row>
    <row r="2873" spans="2:7">
      <c r="B2873" s="375">
        <v>41667</v>
      </c>
      <c r="C2873" s="352">
        <v>569.70000000000005</v>
      </c>
      <c r="D2873" s="355">
        <f t="shared" si="92"/>
        <v>-9.6479791395044836E-3</v>
      </c>
      <c r="E2873" s="355">
        <v>-4.4397591582703679E-3</v>
      </c>
      <c r="G2873" s="355">
        <f t="shared" ca="1" si="91"/>
        <v>1.3598040673321599E-2</v>
      </c>
    </row>
    <row r="2874" spans="2:7">
      <c r="B2874" s="375">
        <v>41666</v>
      </c>
      <c r="C2874" s="352">
        <v>575.25</v>
      </c>
      <c r="D2874" s="355">
        <f t="shared" si="92"/>
        <v>1.6702014846235499E-2</v>
      </c>
      <c r="E2874" s="355">
        <v>-4.4389642416769702E-3</v>
      </c>
      <c r="G2874" s="355">
        <f t="shared" ca="1" si="91"/>
        <v>-1.1676576610217364E-3</v>
      </c>
    </row>
    <row r="2875" spans="2:7">
      <c r="B2875" s="375">
        <v>41663</v>
      </c>
      <c r="C2875" s="352">
        <v>565.79999999999995</v>
      </c>
      <c r="D2875" s="355">
        <f t="shared" si="92"/>
        <v>-2.2923646623171719E-3</v>
      </c>
      <c r="E2875" s="355">
        <v>-4.4348258000425737E-3</v>
      </c>
      <c r="G2875" s="355">
        <f t="shared" ca="1" si="91"/>
        <v>1.6798866928780985E-2</v>
      </c>
    </row>
    <row r="2876" spans="2:7">
      <c r="B2876" s="375">
        <v>41662</v>
      </c>
      <c r="C2876" s="352">
        <v>567.1</v>
      </c>
      <c r="D2876" s="355">
        <f t="shared" si="92"/>
        <v>1.1474975726012485E-3</v>
      </c>
      <c r="E2876" s="355">
        <v>-4.4316190868804164E-3</v>
      </c>
      <c r="G2876" s="355">
        <f t="shared" ca="1" si="91"/>
        <v>-1.4063761024453048E-2</v>
      </c>
    </row>
    <row r="2877" spans="2:7">
      <c r="B2877" s="375">
        <v>41661</v>
      </c>
      <c r="C2877" s="352">
        <v>566.45000000000005</v>
      </c>
      <c r="D2877" s="355">
        <f t="shared" si="92"/>
        <v>1.1879242586638248E-2</v>
      </c>
      <c r="E2877" s="355">
        <v>-4.4080049369655296E-3</v>
      </c>
      <c r="G2877" s="355">
        <f t="shared" ca="1" si="91"/>
        <v>-2.0616421944723247E-2</v>
      </c>
    </row>
    <row r="2878" spans="2:7">
      <c r="B2878" s="375">
        <v>41660</v>
      </c>
      <c r="C2878" s="352">
        <v>559.79999999999995</v>
      </c>
      <c r="D2878" s="355">
        <f t="shared" si="92"/>
        <v>8.4669428931722773E-3</v>
      </c>
      <c r="E2878" s="355">
        <v>-4.3974732750242367E-3</v>
      </c>
      <c r="G2878" s="355">
        <f t="shared" ca="1" si="91"/>
        <v>-3.3537714735929987E-2</v>
      </c>
    </row>
    <row r="2879" spans="2:7">
      <c r="B2879" s="375">
        <v>41659</v>
      </c>
      <c r="C2879" s="352">
        <v>555.1</v>
      </c>
      <c r="D2879" s="355">
        <f t="shared" si="92"/>
        <v>-6.7990696010018867E-3</v>
      </c>
      <c r="E2879" s="355">
        <v>-4.3897833310852178E-3</v>
      </c>
      <c r="G2879" s="355">
        <f t="shared" ca="1" si="91"/>
        <v>-1.7760803034073108E-2</v>
      </c>
    </row>
    <row r="2880" spans="2:7">
      <c r="B2880" s="375">
        <v>41656</v>
      </c>
      <c r="C2880" s="352">
        <v>558.9</v>
      </c>
      <c r="D2880" s="355">
        <f t="shared" si="92"/>
        <v>1.2316609309907543E-2</v>
      </c>
      <c r="E2880" s="355">
        <v>-4.3714945562520618E-3</v>
      </c>
      <c r="G2880" s="355">
        <f t="shared" ca="1" si="91"/>
        <v>2.8863701385256711E-4</v>
      </c>
    </row>
    <row r="2881" spans="2:7">
      <c r="B2881" s="375">
        <v>41655</v>
      </c>
      <c r="C2881" s="352">
        <v>552.1</v>
      </c>
      <c r="D2881" s="355">
        <f t="shared" si="92"/>
        <v>1.2655906089508395E-2</v>
      </c>
      <c r="E2881" s="355">
        <v>-4.3503821281597925E-3</v>
      </c>
      <c r="G2881" s="355">
        <f t="shared" ca="1" si="91"/>
        <v>-1.0021711486233572E-2</v>
      </c>
    </row>
    <row r="2882" spans="2:7">
      <c r="B2882" s="375">
        <v>41654</v>
      </c>
      <c r="C2882" s="352">
        <v>545.20000000000005</v>
      </c>
      <c r="D2882" s="355">
        <f t="shared" si="92"/>
        <v>1.2630014858841137E-2</v>
      </c>
      <c r="E2882" s="355">
        <v>-4.3503821281597925E-3</v>
      </c>
      <c r="G2882" s="355">
        <f t="shared" ca="1" si="91"/>
        <v>-4.3579837330209911E-2</v>
      </c>
    </row>
    <row r="2883" spans="2:7">
      <c r="B2883" s="375">
        <v>41653</v>
      </c>
      <c r="C2883" s="352">
        <v>538.4</v>
      </c>
      <c r="D2883" s="355">
        <f t="shared" si="92"/>
        <v>-1.337731354223945E-2</v>
      </c>
      <c r="E2883" s="355">
        <v>-4.338861794003398E-3</v>
      </c>
      <c r="G2883" s="355">
        <f t="shared" ca="1" si="91"/>
        <v>5.5074009215261852E-3</v>
      </c>
    </row>
    <row r="2884" spans="2:7">
      <c r="B2884" s="375">
        <v>41652</v>
      </c>
      <c r="C2884" s="352">
        <v>545.70000000000005</v>
      </c>
      <c r="D2884" s="355">
        <f t="shared" si="92"/>
        <v>-7.4572571844305369E-3</v>
      </c>
      <c r="E2884" s="355">
        <v>-4.3375394321766335E-3</v>
      </c>
      <c r="G2884" s="355">
        <f t="shared" ca="1" si="91"/>
        <v>-1.9985864378917487E-2</v>
      </c>
    </row>
    <row r="2885" spans="2:7">
      <c r="B2885" s="375">
        <v>41649</v>
      </c>
      <c r="C2885" s="352">
        <v>549.79999999999995</v>
      </c>
      <c r="D2885" s="355">
        <f t="shared" si="92"/>
        <v>-7.8498601461698507E-3</v>
      </c>
      <c r="E2885" s="355">
        <v>-4.3283351368063249E-3</v>
      </c>
      <c r="G2885" s="355">
        <f t="shared" ca="1" si="91"/>
        <v>-3.4621543674776645E-3</v>
      </c>
    </row>
    <row r="2886" spans="2:7">
      <c r="B2886" s="375">
        <v>41648</v>
      </c>
      <c r="C2886" s="352">
        <v>554.15</v>
      </c>
      <c r="D2886" s="355">
        <f t="shared" si="92"/>
        <v>-8.9421443262094249E-3</v>
      </c>
      <c r="E2886" s="355">
        <v>-4.3259919047122205E-3</v>
      </c>
      <c r="G2886" s="355">
        <f t="shared" ca="1" si="91"/>
        <v>1.2698229309926631E-2</v>
      </c>
    </row>
    <row r="2887" spans="2:7">
      <c r="B2887" s="375">
        <v>41647</v>
      </c>
      <c r="C2887" s="352">
        <v>559.15</v>
      </c>
      <c r="D2887" s="355">
        <f t="shared" si="92"/>
        <v>3.5781375793887069E-4</v>
      </c>
      <c r="E2887" s="355">
        <v>-4.324324324324386E-3</v>
      </c>
      <c r="G2887" s="355">
        <f t="shared" ref="G2887:G2950" ca="1" si="93">_xlfn.NORM.INV(RAND(),$M$13,$M$14)</f>
        <v>-3.2185221211369061E-2</v>
      </c>
    </row>
    <row r="2888" spans="2:7">
      <c r="B2888" s="375">
        <v>41646</v>
      </c>
      <c r="C2888" s="352">
        <v>558.95000000000005</v>
      </c>
      <c r="D2888" s="355">
        <f t="shared" ref="D2888:D2951" si="94">(C2888-C2889)/C2889</f>
        <v>-8.0745341614906017E-3</v>
      </c>
      <c r="E2888" s="355">
        <v>-4.3205027494108185E-3</v>
      </c>
      <c r="G2888" s="355">
        <f t="shared" ca="1" si="93"/>
        <v>-3.1162376984483285E-2</v>
      </c>
    </row>
    <row r="2889" spans="2:7">
      <c r="B2889" s="375">
        <v>41645</v>
      </c>
      <c r="C2889" s="352">
        <v>563.5</v>
      </c>
      <c r="D2889" s="355">
        <f t="shared" si="94"/>
        <v>-2.6548672566371681E-3</v>
      </c>
      <c r="E2889" s="355">
        <v>-4.3165467625898872E-3</v>
      </c>
      <c r="G2889" s="355">
        <f t="shared" ca="1" si="93"/>
        <v>5.3796974589596308E-3</v>
      </c>
    </row>
    <row r="2890" spans="2:7">
      <c r="B2890" s="375">
        <v>41642</v>
      </c>
      <c r="C2890" s="352">
        <v>565</v>
      </c>
      <c r="D2890" s="355">
        <f t="shared" si="94"/>
        <v>4.6230440967283482E-3</v>
      </c>
      <c r="E2890" s="355">
        <v>-4.3140638481449526E-3</v>
      </c>
      <c r="G2890" s="355">
        <f t="shared" ca="1" si="93"/>
        <v>-1.988851262165366E-2</v>
      </c>
    </row>
    <row r="2891" spans="2:7">
      <c r="B2891" s="375">
        <v>41641</v>
      </c>
      <c r="C2891" s="352">
        <v>562.4</v>
      </c>
      <c r="D2891" s="355">
        <f t="shared" si="94"/>
        <v>-1.7384467546082021E-2</v>
      </c>
      <c r="E2891" s="355">
        <v>-4.3067463525171277E-3</v>
      </c>
      <c r="G2891" s="355">
        <f t="shared" ca="1" si="93"/>
        <v>-7.4740065682179814E-3</v>
      </c>
    </row>
    <row r="2892" spans="2:7">
      <c r="B2892" s="375">
        <v>41640</v>
      </c>
      <c r="C2892" s="352">
        <v>572.35</v>
      </c>
      <c r="D2892" s="355">
        <f t="shared" si="94"/>
        <v>2.9790589678437666E-3</v>
      </c>
      <c r="E2892" s="355">
        <v>-4.3020004302001041E-3</v>
      </c>
      <c r="G2892" s="355">
        <f t="shared" ca="1" si="93"/>
        <v>-1.509021363710249E-2</v>
      </c>
    </row>
    <row r="2893" spans="2:7">
      <c r="B2893" s="375">
        <v>41639</v>
      </c>
      <c r="C2893" s="352">
        <v>570.65</v>
      </c>
      <c r="D2893" s="355">
        <f t="shared" si="94"/>
        <v>-4.7091654312375435E-3</v>
      </c>
      <c r="E2893" s="355">
        <v>-4.2915223610901464E-3</v>
      </c>
      <c r="G2893" s="355">
        <f t="shared" ca="1" si="93"/>
        <v>-3.1883561900192918E-2</v>
      </c>
    </row>
    <row r="2894" spans="2:7">
      <c r="B2894" s="375">
        <v>41638</v>
      </c>
      <c r="C2894" s="352">
        <v>573.35</v>
      </c>
      <c r="D2894" s="355">
        <f t="shared" si="94"/>
        <v>8.0879120879121282E-3</v>
      </c>
      <c r="E2894" s="355">
        <v>-4.281345565749166E-3</v>
      </c>
      <c r="G2894" s="355">
        <f t="shared" ca="1" si="93"/>
        <v>8.2218624622282348E-3</v>
      </c>
    </row>
    <row r="2895" spans="2:7">
      <c r="B2895" s="375">
        <v>41635</v>
      </c>
      <c r="C2895" s="352">
        <v>568.75</v>
      </c>
      <c r="D2895" s="355">
        <f t="shared" si="94"/>
        <v>9.1376863023420463E-3</v>
      </c>
      <c r="E2895" s="355">
        <v>-4.2731597194227292E-3</v>
      </c>
      <c r="G2895" s="355">
        <f t="shared" ca="1" si="93"/>
        <v>2.4117666576173168E-2</v>
      </c>
    </row>
    <row r="2896" spans="2:7">
      <c r="B2896" s="375">
        <v>41634</v>
      </c>
      <c r="C2896" s="352">
        <v>563.6</v>
      </c>
      <c r="D2896" s="355">
        <f t="shared" si="94"/>
        <v>-2.654397451778446E-3</v>
      </c>
      <c r="E2896" s="355">
        <v>-4.2729970326409183E-3</v>
      </c>
      <c r="G2896" s="355">
        <f t="shared" ca="1" si="93"/>
        <v>-2.8205552047901858E-2</v>
      </c>
    </row>
    <row r="2897" spans="2:7">
      <c r="B2897" s="375">
        <v>41632</v>
      </c>
      <c r="C2897" s="352">
        <v>565.1</v>
      </c>
      <c r="D2897" s="355">
        <f t="shared" si="94"/>
        <v>-1.7692852087760567E-4</v>
      </c>
      <c r="E2897" s="355">
        <v>-4.268489352795374E-3</v>
      </c>
      <c r="G2897" s="355">
        <f t="shared" ca="1" si="93"/>
        <v>6.1121096111886554E-3</v>
      </c>
    </row>
    <row r="2898" spans="2:7">
      <c r="B2898" s="375">
        <v>41631</v>
      </c>
      <c r="C2898" s="352">
        <v>565.20000000000005</v>
      </c>
      <c r="D2898" s="355">
        <f t="shared" si="94"/>
        <v>-6.1543871988746258E-3</v>
      </c>
      <c r="E2898" s="355">
        <v>-4.2525312686123289E-3</v>
      </c>
      <c r="G2898" s="355">
        <f t="shared" ca="1" si="93"/>
        <v>-1.9113412389541652E-2</v>
      </c>
    </row>
    <row r="2899" spans="2:7">
      <c r="B2899" s="375">
        <v>41628</v>
      </c>
      <c r="C2899" s="352">
        <v>568.70000000000005</v>
      </c>
      <c r="D2899" s="355">
        <f t="shared" si="94"/>
        <v>2.4777006937561942E-2</v>
      </c>
      <c r="E2899" s="355">
        <v>-4.2396399649594178E-3</v>
      </c>
      <c r="G2899" s="355">
        <f t="shared" ca="1" si="93"/>
        <v>2.0100178423296276E-2</v>
      </c>
    </row>
    <row r="2900" spans="2:7">
      <c r="B2900" s="375">
        <v>41627</v>
      </c>
      <c r="C2900" s="352">
        <v>554.95000000000005</v>
      </c>
      <c r="D2900" s="355">
        <f t="shared" si="94"/>
        <v>-5.5550577905204004E-3</v>
      </c>
      <c r="E2900" s="355">
        <v>-4.2300258906757104E-3</v>
      </c>
      <c r="G2900" s="355">
        <f t="shared" ca="1" si="93"/>
        <v>2.6068329389527911E-2</v>
      </c>
    </row>
    <row r="2901" spans="2:7">
      <c r="B2901" s="375">
        <v>41626</v>
      </c>
      <c r="C2901" s="352">
        <v>558.04999999999995</v>
      </c>
      <c r="D2901" s="355">
        <f t="shared" si="94"/>
        <v>2.154978899164823E-3</v>
      </c>
      <c r="E2901" s="355">
        <v>-4.2293233082707033E-3</v>
      </c>
      <c r="G2901" s="355">
        <f t="shared" ca="1" si="93"/>
        <v>2.2349925777029041E-2</v>
      </c>
    </row>
    <row r="2902" spans="2:7">
      <c r="B2902" s="375">
        <v>41625</v>
      </c>
      <c r="C2902" s="352">
        <v>556.85</v>
      </c>
      <c r="D2902" s="355">
        <f t="shared" si="94"/>
        <v>-6.2814070351762871E-4</v>
      </c>
      <c r="E2902" s="355">
        <v>-4.2170908941056634E-3</v>
      </c>
      <c r="G2902" s="355">
        <f t="shared" ca="1" si="93"/>
        <v>-2.0707994183210452E-3</v>
      </c>
    </row>
    <row r="2903" spans="2:7">
      <c r="B2903" s="375">
        <v>41624</v>
      </c>
      <c r="C2903" s="352">
        <v>557.20000000000005</v>
      </c>
      <c r="D2903" s="355">
        <f t="shared" si="94"/>
        <v>-6.5079789605063335E-3</v>
      </c>
      <c r="E2903" s="355">
        <v>-4.2158516020235192E-3</v>
      </c>
      <c r="G2903" s="355">
        <f t="shared" ca="1" si="93"/>
        <v>-3.6514870438987469E-2</v>
      </c>
    </row>
    <row r="2904" spans="2:7">
      <c r="B2904" s="375">
        <v>41621</v>
      </c>
      <c r="C2904" s="352">
        <v>560.85</v>
      </c>
      <c r="D2904" s="355">
        <f t="shared" si="94"/>
        <v>-3.3762772101287911E-3</v>
      </c>
      <c r="E2904" s="355">
        <v>-4.2149631190726688E-3</v>
      </c>
      <c r="G2904" s="355">
        <f t="shared" ca="1" si="93"/>
        <v>1.2473424818143012E-2</v>
      </c>
    </row>
    <row r="2905" spans="2:7">
      <c r="B2905" s="375">
        <v>41620</v>
      </c>
      <c r="C2905" s="352">
        <v>562.75</v>
      </c>
      <c r="D2905" s="355">
        <f t="shared" si="94"/>
        <v>-4.7749579980547264E-3</v>
      </c>
      <c r="E2905" s="355">
        <v>-4.2142723356434052E-3</v>
      </c>
      <c r="G2905" s="355">
        <f t="shared" ca="1" si="93"/>
        <v>1.2778592938431161E-2</v>
      </c>
    </row>
    <row r="2906" spans="2:7">
      <c r="B2906" s="375">
        <v>41619</v>
      </c>
      <c r="C2906" s="352">
        <v>565.45000000000005</v>
      </c>
      <c r="D2906" s="355">
        <f t="shared" si="94"/>
        <v>3.995028409090909E-3</v>
      </c>
      <c r="E2906" s="355">
        <v>-4.2018933832836149E-3</v>
      </c>
      <c r="G2906" s="355">
        <f t="shared" ca="1" si="93"/>
        <v>2.1721692648494568E-2</v>
      </c>
    </row>
    <row r="2907" spans="2:7">
      <c r="B2907" s="375">
        <v>41618</v>
      </c>
      <c r="C2907" s="352">
        <v>563.20000000000005</v>
      </c>
      <c r="D2907" s="355">
        <f t="shared" si="94"/>
        <v>6.1634658329612242E-3</v>
      </c>
      <c r="E2907" s="355">
        <v>-4.200046667185129E-3</v>
      </c>
      <c r="G2907" s="355">
        <f t="shared" ca="1" si="93"/>
        <v>5.2885445657069865E-3</v>
      </c>
    </row>
    <row r="2908" spans="2:7">
      <c r="B2908" s="375">
        <v>41617</v>
      </c>
      <c r="C2908" s="352">
        <v>559.75</v>
      </c>
      <c r="D2908" s="355">
        <f t="shared" si="94"/>
        <v>1.7868310551241444E-4</v>
      </c>
      <c r="E2908" s="355">
        <v>-4.1824337781318161E-3</v>
      </c>
      <c r="G2908" s="355">
        <f t="shared" ca="1" si="93"/>
        <v>2.4927282758336819E-3</v>
      </c>
    </row>
    <row r="2909" spans="2:7">
      <c r="B2909" s="375">
        <v>41614</v>
      </c>
      <c r="C2909" s="352">
        <v>559.65</v>
      </c>
      <c r="D2909" s="355">
        <f t="shared" si="94"/>
        <v>-1.0082249933669489E-2</v>
      </c>
      <c r="E2909" s="355">
        <v>-4.1604260276252285E-3</v>
      </c>
      <c r="G2909" s="355">
        <f t="shared" ca="1" si="93"/>
        <v>-1.5159190765434913E-3</v>
      </c>
    </row>
    <row r="2910" spans="2:7">
      <c r="B2910" s="375">
        <v>41613</v>
      </c>
      <c r="C2910" s="352">
        <v>565.35</v>
      </c>
      <c r="D2910" s="355">
        <f t="shared" si="94"/>
        <v>-1.1625874125874087E-2</v>
      </c>
      <c r="E2910" s="355">
        <v>-4.1563212135641891E-3</v>
      </c>
      <c r="G2910" s="355">
        <f t="shared" ca="1" si="93"/>
        <v>-1.0544027107751146E-2</v>
      </c>
    </row>
    <row r="2911" spans="2:7">
      <c r="B2911" s="375">
        <v>41612</v>
      </c>
      <c r="C2911" s="352">
        <v>572</v>
      </c>
      <c r="D2911" s="355">
        <f t="shared" si="94"/>
        <v>-1.2089810017271158E-2</v>
      </c>
      <c r="E2911" s="355">
        <v>-4.1500664010624168E-3</v>
      </c>
      <c r="G2911" s="355">
        <f t="shared" ca="1" si="93"/>
        <v>3.9984981228299091E-3</v>
      </c>
    </row>
    <row r="2912" spans="2:7">
      <c r="B2912" s="375">
        <v>41611</v>
      </c>
      <c r="C2912" s="352">
        <v>579</v>
      </c>
      <c r="D2912" s="355">
        <f t="shared" si="94"/>
        <v>-5.3255454389280581E-3</v>
      </c>
      <c r="E2912" s="355">
        <v>-4.1420118343194591E-3</v>
      </c>
      <c r="G2912" s="355">
        <f t="shared" ca="1" si="93"/>
        <v>-2.1506181801594776E-2</v>
      </c>
    </row>
    <row r="2913" spans="2:7">
      <c r="B2913" s="375">
        <v>41610</v>
      </c>
      <c r="C2913" s="352">
        <v>582.1</v>
      </c>
      <c r="D2913" s="355">
        <f t="shared" si="94"/>
        <v>-2.126944094157205E-2</v>
      </c>
      <c r="E2913" s="355">
        <v>-4.1411042944784664E-3</v>
      </c>
      <c r="G2913" s="355">
        <f t="shared" ca="1" si="93"/>
        <v>3.3758331554125873E-4</v>
      </c>
    </row>
    <row r="2914" spans="2:7">
      <c r="B2914" s="375">
        <v>41607</v>
      </c>
      <c r="C2914" s="352">
        <v>594.75</v>
      </c>
      <c r="D2914" s="355">
        <f t="shared" si="94"/>
        <v>8.4781687155574392E-3</v>
      </c>
      <c r="E2914" s="355">
        <v>-4.136690647482069E-3</v>
      </c>
      <c r="G2914" s="355">
        <f t="shared" ca="1" si="93"/>
        <v>2.8955429272449536E-2</v>
      </c>
    </row>
    <row r="2915" spans="2:7">
      <c r="B2915" s="375">
        <v>41606</v>
      </c>
      <c r="C2915" s="352">
        <v>589.75</v>
      </c>
      <c r="D2915" s="355">
        <f t="shared" si="94"/>
        <v>1.0278372591006424E-2</v>
      </c>
      <c r="E2915" s="355">
        <v>-4.1365467294156863E-3</v>
      </c>
      <c r="G2915" s="355">
        <f t="shared" ca="1" si="93"/>
        <v>-1.1259151789124098E-2</v>
      </c>
    </row>
    <row r="2916" spans="2:7">
      <c r="B2916" s="375">
        <v>41605</v>
      </c>
      <c r="C2916" s="352">
        <v>583.75</v>
      </c>
      <c r="D2916" s="355">
        <f t="shared" si="94"/>
        <v>-8.408357397655929E-3</v>
      </c>
      <c r="E2916" s="355">
        <v>-4.125412541254125E-3</v>
      </c>
      <c r="G2916" s="355">
        <f t="shared" ca="1" si="93"/>
        <v>-4.2597118923061457E-2</v>
      </c>
    </row>
    <row r="2917" spans="2:7">
      <c r="B2917" s="375">
        <v>41604</v>
      </c>
      <c r="C2917" s="352">
        <v>588.70000000000005</v>
      </c>
      <c r="D2917" s="355">
        <f t="shared" si="94"/>
        <v>1.3253012048192849E-2</v>
      </c>
      <c r="E2917" s="355">
        <v>-4.1171088746569341E-3</v>
      </c>
      <c r="G2917" s="355">
        <f t="shared" ca="1" si="93"/>
        <v>-1.6163739357252196E-2</v>
      </c>
    </row>
    <row r="2918" spans="2:7">
      <c r="B2918" s="375">
        <v>41603</v>
      </c>
      <c r="C2918" s="352">
        <v>581</v>
      </c>
      <c r="D2918" s="355">
        <f t="shared" si="94"/>
        <v>1.6445066480055944E-2</v>
      </c>
      <c r="E2918" s="355">
        <v>-4.1155578338398979E-3</v>
      </c>
      <c r="G2918" s="355">
        <f t="shared" ca="1" si="93"/>
        <v>-2.9314170649411105E-2</v>
      </c>
    </row>
    <row r="2919" spans="2:7">
      <c r="B2919" s="375">
        <v>41600</v>
      </c>
      <c r="C2919" s="352">
        <v>571.6</v>
      </c>
      <c r="D2919" s="355">
        <f t="shared" si="94"/>
        <v>-4.5280390107976711E-3</v>
      </c>
      <c r="E2919" s="355">
        <v>-4.0983023351785115E-3</v>
      </c>
      <c r="G2919" s="355">
        <f t="shared" ca="1" si="93"/>
        <v>-7.9076969476771612E-3</v>
      </c>
    </row>
    <row r="2920" spans="2:7">
      <c r="B2920" s="375">
        <v>41599</v>
      </c>
      <c r="C2920" s="352">
        <v>574.20000000000005</v>
      </c>
      <c r="D2920" s="355">
        <f t="shared" si="94"/>
        <v>-1.2553740326741109E-2</v>
      </c>
      <c r="E2920" s="355">
        <v>-4.0815030095128187E-3</v>
      </c>
      <c r="G2920" s="355">
        <f t="shared" ca="1" si="93"/>
        <v>8.2796712530041304E-4</v>
      </c>
    </row>
    <row r="2921" spans="2:7">
      <c r="B2921" s="375">
        <v>41598</v>
      </c>
      <c r="C2921" s="352">
        <v>581.5</v>
      </c>
      <c r="D2921" s="355">
        <f t="shared" si="94"/>
        <v>-1.8151118615449557E-2</v>
      </c>
      <c r="E2921" s="355">
        <v>-4.0780816703822522E-3</v>
      </c>
      <c r="G2921" s="355">
        <f t="shared" ca="1" si="93"/>
        <v>-3.9275814590717462E-3</v>
      </c>
    </row>
    <row r="2922" spans="2:7">
      <c r="B2922" s="375">
        <v>41597</v>
      </c>
      <c r="C2922" s="352">
        <v>592.25</v>
      </c>
      <c r="D2922" s="355">
        <f t="shared" si="94"/>
        <v>-7.3745076678119123E-3</v>
      </c>
      <c r="E2922" s="355">
        <v>-4.0779915891422606E-3</v>
      </c>
      <c r="G2922" s="355">
        <f t="shared" ca="1" si="93"/>
        <v>-2.2153771871309593E-4</v>
      </c>
    </row>
    <row r="2923" spans="2:7">
      <c r="B2923" s="375">
        <v>41596</v>
      </c>
      <c r="C2923" s="352">
        <v>596.65</v>
      </c>
      <c r="D2923" s="355">
        <f t="shared" si="94"/>
        <v>2.8263679448513532E-2</v>
      </c>
      <c r="E2923" s="355">
        <v>-4.0768782760628348E-3</v>
      </c>
      <c r="G2923" s="355">
        <f t="shared" ca="1" si="93"/>
        <v>-2.4778415574941738E-2</v>
      </c>
    </row>
    <row r="2924" spans="2:7">
      <c r="B2924" s="375">
        <v>41592</v>
      </c>
      <c r="C2924" s="352">
        <v>580.25</v>
      </c>
      <c r="D2924" s="355">
        <f t="shared" si="94"/>
        <v>-4.2900042900042897E-3</v>
      </c>
      <c r="E2924" s="355">
        <v>-4.0766408479412965E-3</v>
      </c>
      <c r="G2924" s="355">
        <f t="shared" ca="1" si="93"/>
        <v>-3.3560288178419847E-3</v>
      </c>
    </row>
    <row r="2925" spans="2:7">
      <c r="B2925" s="375">
        <v>41591</v>
      </c>
      <c r="C2925" s="352">
        <v>582.75</v>
      </c>
      <c r="D2925" s="355">
        <f t="shared" si="94"/>
        <v>1.444860301157621E-2</v>
      </c>
      <c r="E2925" s="355">
        <v>-4.067245119306011E-3</v>
      </c>
      <c r="G2925" s="355">
        <f t="shared" ca="1" si="93"/>
        <v>1.7607389179103015E-2</v>
      </c>
    </row>
    <row r="2926" spans="2:7">
      <c r="B2926" s="375">
        <v>41590</v>
      </c>
      <c r="C2926" s="352">
        <v>574.45000000000005</v>
      </c>
      <c r="D2926" s="355">
        <f t="shared" si="94"/>
        <v>-1.0433875315188402E-3</v>
      </c>
      <c r="E2926" s="355">
        <v>-4.057432478585748E-3</v>
      </c>
      <c r="G2926" s="355">
        <f t="shared" ca="1" si="93"/>
        <v>4.9311817578431482E-3</v>
      </c>
    </row>
    <row r="2927" spans="2:7">
      <c r="B2927" s="375">
        <v>41589</v>
      </c>
      <c r="C2927" s="352">
        <v>575.04999999999995</v>
      </c>
      <c r="D2927" s="355">
        <f t="shared" si="94"/>
        <v>-1.7260531487652778E-2</v>
      </c>
      <c r="E2927" s="355">
        <v>-4.0507696462327453E-3</v>
      </c>
      <c r="G2927" s="355">
        <f t="shared" ca="1" si="93"/>
        <v>-3.1305394789845953E-2</v>
      </c>
    </row>
    <row r="2928" spans="2:7">
      <c r="B2928" s="375">
        <v>41586</v>
      </c>
      <c r="C2928" s="352">
        <v>585.15</v>
      </c>
      <c r="D2928" s="355">
        <f t="shared" si="94"/>
        <v>-8.1362827358251854E-3</v>
      </c>
      <c r="E2928" s="355">
        <v>-4.033365008974818E-3</v>
      </c>
      <c r="G2928" s="355">
        <f t="shared" ca="1" si="93"/>
        <v>-5.3391242997526955E-3</v>
      </c>
    </row>
    <row r="2929" spans="2:7">
      <c r="B2929" s="375">
        <v>41585</v>
      </c>
      <c r="C2929" s="352">
        <v>589.95000000000005</v>
      </c>
      <c r="D2929" s="355">
        <f t="shared" si="94"/>
        <v>3.1457235164088124E-3</v>
      </c>
      <c r="E2929" s="355">
        <v>-4.0160642570282101E-3</v>
      </c>
      <c r="G2929" s="355">
        <f t="shared" ca="1" si="93"/>
        <v>-2.0359221502337845E-2</v>
      </c>
    </row>
    <row r="2930" spans="2:7">
      <c r="B2930" s="375">
        <v>41584</v>
      </c>
      <c r="C2930" s="352">
        <v>588.1</v>
      </c>
      <c r="D2930" s="355">
        <f t="shared" si="94"/>
        <v>-1.3172245993791463E-2</v>
      </c>
      <c r="E2930" s="355">
        <v>-4.0148126420768027E-3</v>
      </c>
      <c r="G2930" s="355">
        <f t="shared" ca="1" si="93"/>
        <v>-1.7252105117527689E-2</v>
      </c>
    </row>
    <row r="2931" spans="2:7">
      <c r="B2931" s="375">
        <v>41583</v>
      </c>
      <c r="C2931" s="352">
        <v>595.95000000000005</v>
      </c>
      <c r="D2931" s="355">
        <f t="shared" si="94"/>
        <v>-2.1267860075545954E-2</v>
      </c>
      <c r="E2931" s="355">
        <v>-3.9984911354205618E-3</v>
      </c>
      <c r="G2931" s="355">
        <f t="shared" ca="1" si="93"/>
        <v>7.2562504587850565E-3</v>
      </c>
    </row>
    <row r="2932" spans="2:7">
      <c r="B2932" s="375">
        <v>41579</v>
      </c>
      <c r="C2932" s="352">
        <v>608.9</v>
      </c>
      <c r="D2932" s="355">
        <f t="shared" si="94"/>
        <v>-1.5577601049439132E-3</v>
      </c>
      <c r="E2932" s="355">
        <v>-3.9967150287434734E-3</v>
      </c>
      <c r="G2932" s="355">
        <f t="shared" ca="1" si="93"/>
        <v>-4.5768574414228906E-3</v>
      </c>
    </row>
    <row r="2933" spans="2:7">
      <c r="B2933" s="375">
        <v>41578</v>
      </c>
      <c r="C2933" s="352">
        <v>609.85</v>
      </c>
      <c r="D2933" s="355">
        <f t="shared" si="94"/>
        <v>-6.1924549824817973E-3</v>
      </c>
      <c r="E2933" s="355">
        <v>-3.9953285389391219E-3</v>
      </c>
      <c r="G2933" s="355">
        <f t="shared" ca="1" si="93"/>
        <v>-6.5642537974535424E-3</v>
      </c>
    </row>
    <row r="2934" spans="2:7">
      <c r="B2934" s="375">
        <v>41577</v>
      </c>
      <c r="C2934" s="352">
        <v>613.65</v>
      </c>
      <c r="D2934" s="355">
        <f t="shared" si="94"/>
        <v>1.4884644008930787E-2</v>
      </c>
      <c r="E2934" s="355">
        <v>-3.9952996474734341E-3</v>
      </c>
      <c r="G2934" s="355">
        <f t="shared" ca="1" si="93"/>
        <v>-3.2211144617324654E-2</v>
      </c>
    </row>
    <row r="2935" spans="2:7">
      <c r="B2935" s="375">
        <v>41576</v>
      </c>
      <c r="C2935" s="352">
        <v>604.65</v>
      </c>
      <c r="D2935" s="355">
        <f t="shared" si="94"/>
        <v>2.6134917267713158E-2</v>
      </c>
      <c r="E2935" s="355">
        <v>-3.9924353855853084E-3</v>
      </c>
      <c r="G2935" s="355">
        <f t="shared" ca="1" si="93"/>
        <v>-2.2696856266363086E-2</v>
      </c>
    </row>
    <row r="2936" spans="2:7">
      <c r="B2936" s="375">
        <v>41575</v>
      </c>
      <c r="C2936" s="352">
        <v>589.25</v>
      </c>
      <c r="D2936" s="355">
        <f t="shared" si="94"/>
        <v>-7.913124000336804E-3</v>
      </c>
      <c r="E2936" s="355">
        <v>-3.9891310631902013E-3</v>
      </c>
      <c r="G2936" s="355">
        <f t="shared" ca="1" si="93"/>
        <v>1.5552180118909052E-2</v>
      </c>
    </row>
    <row r="2937" spans="2:7">
      <c r="B2937" s="375">
        <v>41572</v>
      </c>
      <c r="C2937" s="352">
        <v>593.95000000000005</v>
      </c>
      <c r="D2937" s="355">
        <f t="shared" si="94"/>
        <v>-2.5512715340442912E-2</v>
      </c>
      <c r="E2937" s="355">
        <v>-3.9830231798889115E-3</v>
      </c>
      <c r="G2937" s="355">
        <f t="shared" ca="1" si="93"/>
        <v>9.6989645929450273E-3</v>
      </c>
    </row>
    <row r="2938" spans="2:7">
      <c r="B2938" s="375">
        <v>41571</v>
      </c>
      <c r="C2938" s="352">
        <v>609.5</v>
      </c>
      <c r="D2938" s="355">
        <f t="shared" si="94"/>
        <v>-8.3787521353615516E-3</v>
      </c>
      <c r="E2938" s="355">
        <v>-3.9658958790854543E-3</v>
      </c>
      <c r="G2938" s="355">
        <f t="shared" ca="1" si="93"/>
        <v>-3.7942527224353851E-3</v>
      </c>
    </row>
    <row r="2939" spans="2:7">
      <c r="B2939" s="375">
        <v>41570</v>
      </c>
      <c r="C2939" s="352">
        <v>614.65</v>
      </c>
      <c r="D2939" s="355">
        <f t="shared" si="94"/>
        <v>9.3603744149764866E-3</v>
      </c>
      <c r="E2939" s="355">
        <v>-3.9581952189681156E-3</v>
      </c>
      <c r="G2939" s="355">
        <f t="shared" ca="1" si="93"/>
        <v>7.9370402448366781E-3</v>
      </c>
    </row>
    <row r="2940" spans="2:7">
      <c r="B2940" s="375">
        <v>41569</v>
      </c>
      <c r="C2940" s="352">
        <v>608.95000000000005</v>
      </c>
      <c r="D2940" s="355">
        <f t="shared" si="94"/>
        <v>-8.2101806239662603E-5</v>
      </c>
      <c r="E2940" s="355">
        <v>-3.9577836411609129E-3</v>
      </c>
      <c r="G2940" s="355">
        <f t="shared" ca="1" si="93"/>
        <v>7.1154072715113826E-3</v>
      </c>
    </row>
    <row r="2941" spans="2:7">
      <c r="B2941" s="375">
        <v>41568</v>
      </c>
      <c r="C2941" s="352">
        <v>609</v>
      </c>
      <c r="D2941" s="355">
        <f t="shared" si="94"/>
        <v>4.7846889952152735E-3</v>
      </c>
      <c r="E2941" s="355">
        <v>-3.957535021044201E-3</v>
      </c>
      <c r="G2941" s="355">
        <f t="shared" ca="1" si="93"/>
        <v>1.2755748522711708E-2</v>
      </c>
    </row>
    <row r="2942" spans="2:7">
      <c r="B2942" s="375">
        <v>41565</v>
      </c>
      <c r="C2942" s="352">
        <v>606.1</v>
      </c>
      <c r="D2942" s="355">
        <f t="shared" si="94"/>
        <v>1.8181818181818557E-3</v>
      </c>
      <c r="E2942" s="355">
        <v>-3.9381871027145254E-3</v>
      </c>
      <c r="G2942" s="355">
        <f t="shared" ca="1" si="93"/>
        <v>-6.7847970824217729E-3</v>
      </c>
    </row>
    <row r="2943" spans="2:7">
      <c r="B2943" s="375">
        <v>41564</v>
      </c>
      <c r="C2943" s="352">
        <v>605</v>
      </c>
      <c r="D2943" s="355">
        <f t="shared" si="94"/>
        <v>3.8161606105856219E-3</v>
      </c>
      <c r="E2943" s="355">
        <v>-3.9335879238850367E-3</v>
      </c>
      <c r="G2943" s="355">
        <f t="shared" ca="1" si="93"/>
        <v>-8.4105646492673956E-3</v>
      </c>
    </row>
    <row r="2944" spans="2:7">
      <c r="B2944" s="375">
        <v>41562</v>
      </c>
      <c r="C2944" s="352">
        <v>602.70000000000005</v>
      </c>
      <c r="D2944" s="355">
        <f t="shared" si="94"/>
        <v>1.0563380281690255E-2</v>
      </c>
      <c r="E2944" s="355">
        <v>-3.931991401211591E-3</v>
      </c>
      <c r="G2944" s="355">
        <f t="shared" ca="1" si="93"/>
        <v>-2.3403396204252573E-2</v>
      </c>
    </row>
    <row r="2945" spans="2:7">
      <c r="B2945" s="375">
        <v>41561</v>
      </c>
      <c r="C2945" s="352">
        <v>596.4</v>
      </c>
      <c r="D2945" s="355">
        <f t="shared" si="94"/>
        <v>-1.2419274714356682E-2</v>
      </c>
      <c r="E2945" s="355">
        <v>-3.9284155390659353E-3</v>
      </c>
      <c r="G2945" s="355">
        <f t="shared" ca="1" si="93"/>
        <v>1.3821058090954939E-2</v>
      </c>
    </row>
    <row r="2946" spans="2:7">
      <c r="B2946" s="375">
        <v>41558</v>
      </c>
      <c r="C2946" s="352">
        <v>603.9</v>
      </c>
      <c r="D2946" s="355">
        <f t="shared" si="94"/>
        <v>4.2404589673234461E-3</v>
      </c>
      <c r="E2946" s="355">
        <v>-3.9275583678812943E-3</v>
      </c>
      <c r="G2946" s="355">
        <f t="shared" ca="1" si="93"/>
        <v>2.251376172623595E-2</v>
      </c>
    </row>
    <row r="2947" spans="2:7">
      <c r="B2947" s="375">
        <v>41557</v>
      </c>
      <c r="C2947" s="352">
        <v>601.35</v>
      </c>
      <c r="D2947" s="355">
        <f t="shared" si="94"/>
        <v>-1.4503441494591974E-2</v>
      </c>
      <c r="E2947" s="355">
        <v>-3.9087947882736314E-3</v>
      </c>
      <c r="G2947" s="355">
        <f t="shared" ca="1" si="93"/>
        <v>-1.1988847856344513E-2</v>
      </c>
    </row>
    <row r="2948" spans="2:7">
      <c r="B2948" s="375">
        <v>41556</v>
      </c>
      <c r="C2948" s="352">
        <v>610.20000000000005</v>
      </c>
      <c r="D2948" s="355">
        <f t="shared" si="94"/>
        <v>9.0215697531381646E-4</v>
      </c>
      <c r="E2948" s="355">
        <v>-3.9062499999999939E-3</v>
      </c>
      <c r="G2948" s="355">
        <f t="shared" ca="1" si="93"/>
        <v>-6.9539641138703862E-3</v>
      </c>
    </row>
    <row r="2949" spans="2:7">
      <c r="B2949" s="375">
        <v>41555</v>
      </c>
      <c r="C2949" s="352">
        <v>609.65</v>
      </c>
      <c r="D2949" s="355">
        <f t="shared" si="94"/>
        <v>-2.3727704140076018E-3</v>
      </c>
      <c r="E2949" s="355">
        <v>-3.8911608984399659E-3</v>
      </c>
      <c r="G2949" s="355">
        <f t="shared" ca="1" si="93"/>
        <v>-1.7738912465970483E-2</v>
      </c>
    </row>
    <row r="2950" spans="2:7">
      <c r="B2950" s="375">
        <v>41554</v>
      </c>
      <c r="C2950" s="352">
        <v>611.1</v>
      </c>
      <c r="D2950" s="355">
        <f t="shared" si="94"/>
        <v>7.1693448702101733E-3</v>
      </c>
      <c r="E2950" s="355">
        <v>-3.8886347297562179E-3</v>
      </c>
      <c r="G2950" s="355">
        <f t="shared" ca="1" si="93"/>
        <v>-2.8016120654856813E-3</v>
      </c>
    </row>
    <row r="2951" spans="2:7">
      <c r="B2951" s="375">
        <v>41551</v>
      </c>
      <c r="C2951" s="352">
        <v>606.75</v>
      </c>
      <c r="D2951" s="355">
        <f t="shared" si="94"/>
        <v>-4.7568276880176784E-3</v>
      </c>
      <c r="E2951" s="355">
        <v>-3.8830280746365692E-3</v>
      </c>
      <c r="G2951" s="355">
        <f t="shared" ref="G2951:G3014" ca="1" si="95">_xlfn.NORM.INV(RAND(),$M$13,$M$14)</f>
        <v>7.1658361843720932E-3</v>
      </c>
    </row>
    <row r="2952" spans="2:7">
      <c r="B2952" s="375">
        <v>41550</v>
      </c>
      <c r="C2952" s="352">
        <v>609.65</v>
      </c>
      <c r="D2952" s="355">
        <f t="shared" ref="D2952:D3015" si="96">(C2952-C2953)/C2953</f>
        <v>-1.5423126614987188E-2</v>
      </c>
      <c r="E2952" s="355">
        <v>-3.8814105211000083E-3</v>
      </c>
      <c r="G2952" s="355">
        <f t="shared" ca="1" si="95"/>
        <v>-2.7003475362373842E-2</v>
      </c>
    </row>
    <row r="2953" spans="2:7">
      <c r="B2953" s="375">
        <v>41548</v>
      </c>
      <c r="C2953" s="352">
        <v>619.20000000000005</v>
      </c>
      <c r="D2953" s="355">
        <f t="shared" si="96"/>
        <v>-1.3148458044465693E-2</v>
      </c>
      <c r="E2953" s="355">
        <v>-3.870735439733596E-3</v>
      </c>
      <c r="G2953" s="355">
        <f t="shared" ca="1" si="95"/>
        <v>1.0874323683403561E-2</v>
      </c>
    </row>
    <row r="2954" spans="2:7">
      <c r="B2954" s="375">
        <v>41547</v>
      </c>
      <c r="C2954" s="352">
        <v>627.45000000000005</v>
      </c>
      <c r="D2954" s="355">
        <f t="shared" si="96"/>
        <v>1.0386473429951764E-2</v>
      </c>
      <c r="E2954" s="355">
        <v>-3.8646981872547731E-3</v>
      </c>
      <c r="G2954" s="355">
        <f t="shared" ca="1" si="95"/>
        <v>-4.5363395674557445E-2</v>
      </c>
    </row>
    <row r="2955" spans="2:7">
      <c r="B2955" s="375">
        <v>41544</v>
      </c>
      <c r="C2955" s="352">
        <v>621</v>
      </c>
      <c r="D2955" s="355">
        <f t="shared" si="96"/>
        <v>-1.2561615519160404E-2</v>
      </c>
      <c r="E2955" s="355">
        <v>-3.8570739808217653E-3</v>
      </c>
      <c r="G2955" s="355">
        <f t="shared" ca="1" si="95"/>
        <v>-1.2030986002069963E-2</v>
      </c>
    </row>
    <row r="2956" spans="2:7">
      <c r="B2956" s="375">
        <v>41543</v>
      </c>
      <c r="C2956" s="352">
        <v>628.9</v>
      </c>
      <c r="D2956" s="355">
        <f t="shared" si="96"/>
        <v>-7.4179292929293641E-3</v>
      </c>
      <c r="E2956" s="355">
        <v>-3.8543897216273813E-3</v>
      </c>
      <c r="G2956" s="355">
        <f t="shared" ca="1" si="95"/>
        <v>-2.4784784004293015E-2</v>
      </c>
    </row>
    <row r="2957" spans="2:7">
      <c r="B2957" s="375">
        <v>41542</v>
      </c>
      <c r="C2957" s="352">
        <v>633.6</v>
      </c>
      <c r="D2957" s="355">
        <f t="shared" si="96"/>
        <v>-1.4772197169958015E-2</v>
      </c>
      <c r="E2957" s="355">
        <v>-3.837832623644281E-3</v>
      </c>
      <c r="G2957" s="355">
        <f t="shared" ca="1" si="95"/>
        <v>9.9815685547223962E-3</v>
      </c>
    </row>
    <row r="2958" spans="2:7">
      <c r="B2958" s="375">
        <v>41541</v>
      </c>
      <c r="C2958" s="352">
        <v>643.1</v>
      </c>
      <c r="D2958" s="355">
        <f t="shared" si="96"/>
        <v>7.7808901338313101E-4</v>
      </c>
      <c r="E2958" s="355">
        <v>-3.8271169408720346E-3</v>
      </c>
      <c r="G2958" s="355">
        <f t="shared" ca="1" si="95"/>
        <v>4.5460420380571652E-2</v>
      </c>
    </row>
    <row r="2959" spans="2:7">
      <c r="B2959" s="375">
        <v>41540</v>
      </c>
      <c r="C2959" s="352">
        <v>642.6</v>
      </c>
      <c r="D2959" s="355">
        <f t="shared" si="96"/>
        <v>-1.2979033868366381E-2</v>
      </c>
      <c r="E2959" s="355">
        <v>-3.8113124171454322E-3</v>
      </c>
      <c r="G2959" s="355">
        <f t="shared" ca="1" si="95"/>
        <v>-2.3779469910922887E-2</v>
      </c>
    </row>
    <row r="2960" spans="2:7">
      <c r="B2960" s="375">
        <v>41537</v>
      </c>
      <c r="C2960" s="352">
        <v>651.04999999999995</v>
      </c>
      <c r="D2960" s="355">
        <f t="shared" si="96"/>
        <v>-3.9182408500590418E-2</v>
      </c>
      <c r="E2960" s="355">
        <v>-3.8030847242763515E-3</v>
      </c>
      <c r="G2960" s="355">
        <f t="shared" ca="1" si="95"/>
        <v>-1.6595789620329163E-2</v>
      </c>
    </row>
    <row r="2961" spans="2:7">
      <c r="B2961" s="375">
        <v>41536</v>
      </c>
      <c r="C2961" s="352">
        <v>677.6</v>
      </c>
      <c r="D2961" s="355">
        <f t="shared" si="96"/>
        <v>5.5123014637184636E-2</v>
      </c>
      <c r="E2961" s="355">
        <v>-3.7937166567871155E-3</v>
      </c>
      <c r="G2961" s="355">
        <f t="shared" ca="1" si="95"/>
        <v>8.1493856453926927E-3</v>
      </c>
    </row>
    <row r="2962" spans="2:7">
      <c r="B2962" s="375">
        <v>41535</v>
      </c>
      <c r="C2962" s="352">
        <v>642.20000000000005</v>
      </c>
      <c r="D2962" s="355">
        <f t="shared" si="96"/>
        <v>2.155412391632875E-2</v>
      </c>
      <c r="E2962" s="355">
        <v>-3.787878787878752E-3</v>
      </c>
      <c r="G2962" s="355">
        <f t="shared" ca="1" si="95"/>
        <v>3.6658721671380132E-3</v>
      </c>
    </row>
    <row r="2963" spans="2:7">
      <c r="B2963" s="375">
        <v>41534</v>
      </c>
      <c r="C2963" s="352">
        <v>628.65</v>
      </c>
      <c r="D2963" s="355">
        <f t="shared" si="96"/>
        <v>1.3788098693758997E-2</v>
      </c>
      <c r="E2963" s="355">
        <v>-3.7869224943196402E-3</v>
      </c>
      <c r="G2963" s="355">
        <f t="shared" ca="1" si="95"/>
        <v>-1.4299779704618949E-2</v>
      </c>
    </row>
    <row r="2964" spans="2:7">
      <c r="B2964" s="375">
        <v>41533</v>
      </c>
      <c r="C2964" s="352">
        <v>620.1</v>
      </c>
      <c r="D2964" s="355">
        <f t="shared" si="96"/>
        <v>-2.6537997587454398E-3</v>
      </c>
      <c r="E2964" s="355">
        <v>-3.7851332850124828E-3</v>
      </c>
      <c r="G2964" s="355">
        <f t="shared" ca="1" si="95"/>
        <v>-1.6233993208357111E-2</v>
      </c>
    </row>
    <row r="2965" spans="2:7">
      <c r="B2965" s="375">
        <v>41530</v>
      </c>
      <c r="C2965" s="352">
        <v>621.75</v>
      </c>
      <c r="D2965" s="355">
        <f t="shared" si="96"/>
        <v>-7.2648890308158309E-3</v>
      </c>
      <c r="E2965" s="355">
        <v>-3.7850113550341184E-3</v>
      </c>
      <c r="G2965" s="355">
        <f t="shared" ca="1" si="95"/>
        <v>2.1937963922238086E-3</v>
      </c>
    </row>
    <row r="2966" spans="2:7">
      <c r="B2966" s="375">
        <v>41529</v>
      </c>
      <c r="C2966" s="352">
        <v>626.29999999999995</v>
      </c>
      <c r="D2966" s="355">
        <f t="shared" si="96"/>
        <v>-2.6880049720323287E-2</v>
      </c>
      <c r="E2966" s="355">
        <v>-3.7812901762081224E-3</v>
      </c>
      <c r="G2966" s="355">
        <f t="shared" ca="1" si="95"/>
        <v>3.5350381425488436E-2</v>
      </c>
    </row>
    <row r="2967" spans="2:7">
      <c r="B2967" s="375">
        <v>41528</v>
      </c>
      <c r="C2967" s="352">
        <v>643.6</v>
      </c>
      <c r="D2967" s="355">
        <f t="shared" si="96"/>
        <v>-1.5149196633511825E-2</v>
      </c>
      <c r="E2967" s="355">
        <v>-3.7735849056602577E-3</v>
      </c>
      <c r="G2967" s="355">
        <f t="shared" ca="1" si="95"/>
        <v>-3.2785692196977974E-2</v>
      </c>
    </row>
    <row r="2968" spans="2:7">
      <c r="B2968" s="375">
        <v>41527</v>
      </c>
      <c r="C2968" s="352">
        <v>653.5</v>
      </c>
      <c r="D2968" s="355">
        <f t="shared" si="96"/>
        <v>5.8128238341968876E-2</v>
      </c>
      <c r="E2968" s="355">
        <v>-3.7722908093278267E-3</v>
      </c>
      <c r="G2968" s="355">
        <f t="shared" ca="1" si="95"/>
        <v>2.531618608496063E-2</v>
      </c>
    </row>
    <row r="2969" spans="2:7">
      <c r="B2969" s="375">
        <v>41523</v>
      </c>
      <c r="C2969" s="352">
        <v>617.6</v>
      </c>
      <c r="D2969" s="355">
        <f t="shared" si="96"/>
        <v>-1.6560509554140092E-2</v>
      </c>
      <c r="E2969" s="355">
        <v>-3.7712912182789201E-3</v>
      </c>
      <c r="G2969" s="355">
        <f t="shared" ca="1" si="95"/>
        <v>-2.272051640436331E-2</v>
      </c>
    </row>
    <row r="2970" spans="2:7">
      <c r="B2970" s="375">
        <v>41522</v>
      </c>
      <c r="C2970" s="352">
        <v>628</v>
      </c>
      <c r="D2970" s="355">
        <f t="shared" si="96"/>
        <v>1.8653690186536901E-2</v>
      </c>
      <c r="E2970" s="355">
        <v>-3.768962593046184E-3</v>
      </c>
      <c r="G2970" s="355">
        <f t="shared" ca="1" si="95"/>
        <v>2.8713905322256452E-2</v>
      </c>
    </row>
    <row r="2971" spans="2:7">
      <c r="B2971" s="375">
        <v>41521</v>
      </c>
      <c r="C2971" s="352">
        <v>616.5</v>
      </c>
      <c r="D2971" s="355">
        <f t="shared" si="96"/>
        <v>5.1357300073367196E-3</v>
      </c>
      <c r="E2971" s="355">
        <v>-3.7676186631681635E-3</v>
      </c>
      <c r="G2971" s="355">
        <f t="shared" ca="1" si="95"/>
        <v>-1.8208635771846563E-2</v>
      </c>
    </row>
    <row r="2972" spans="2:7">
      <c r="B2972" s="375">
        <v>41520</v>
      </c>
      <c r="C2972" s="352">
        <v>613.35</v>
      </c>
      <c r="D2972" s="355">
        <f t="shared" si="96"/>
        <v>-4.358334632777161E-2</v>
      </c>
      <c r="E2972" s="355">
        <v>-3.7585698217929221E-3</v>
      </c>
      <c r="G2972" s="355">
        <f t="shared" ca="1" si="95"/>
        <v>-4.5233910650442632E-2</v>
      </c>
    </row>
    <row r="2973" spans="2:7">
      <c r="B2973" s="375">
        <v>41519</v>
      </c>
      <c r="C2973" s="352">
        <v>641.29999999999995</v>
      </c>
      <c r="D2973" s="355">
        <f t="shared" si="96"/>
        <v>1.5599018132868649E-2</v>
      </c>
      <c r="E2973" s="355">
        <v>-3.7581256771398075E-3</v>
      </c>
      <c r="G2973" s="355">
        <f t="shared" ca="1" si="95"/>
        <v>-1.5912297645263404E-2</v>
      </c>
    </row>
    <row r="2974" spans="2:7">
      <c r="B2974" s="375">
        <v>41516</v>
      </c>
      <c r="C2974" s="352">
        <v>631.45000000000005</v>
      </c>
      <c r="D2974" s="355">
        <f t="shared" si="96"/>
        <v>4.0280065897858396E-2</v>
      </c>
      <c r="E2974" s="355">
        <v>-3.7548108514034138E-3</v>
      </c>
      <c r="G2974" s="355">
        <f t="shared" ca="1" si="95"/>
        <v>-2.5800035083821022E-2</v>
      </c>
    </row>
    <row r="2975" spans="2:7">
      <c r="B2975" s="375">
        <v>41515</v>
      </c>
      <c r="C2975" s="352">
        <v>607</v>
      </c>
      <c r="D2975" s="355">
        <f t="shared" si="96"/>
        <v>2.0940206879152379E-2</v>
      </c>
      <c r="E2975" s="355">
        <v>-3.7531276063386392E-3</v>
      </c>
      <c r="G2975" s="355">
        <f t="shared" ca="1" si="95"/>
        <v>2.3509420490717092E-2</v>
      </c>
    </row>
    <row r="2976" spans="2:7">
      <c r="B2976" s="375">
        <v>41514</v>
      </c>
      <c r="C2976" s="352">
        <v>594.54999999999995</v>
      </c>
      <c r="D2976" s="355">
        <f t="shared" si="96"/>
        <v>-1.679120141046092E-3</v>
      </c>
      <c r="E2976" s="355">
        <v>-3.745339768074838E-3</v>
      </c>
      <c r="G2976" s="355">
        <f t="shared" ca="1" si="95"/>
        <v>-1.8091094324544987E-2</v>
      </c>
    </row>
    <row r="2977" spans="2:7">
      <c r="B2977" s="375">
        <v>41513</v>
      </c>
      <c r="C2977" s="352">
        <v>595.54999999999995</v>
      </c>
      <c r="D2977" s="355">
        <f t="shared" si="96"/>
        <v>-2.1281840591618809E-2</v>
      </c>
      <c r="E2977" s="355">
        <v>-3.7446808510638104E-3</v>
      </c>
      <c r="G2977" s="355">
        <f t="shared" ca="1" si="95"/>
        <v>-5.3578107525829449E-3</v>
      </c>
    </row>
    <row r="2978" spans="2:7">
      <c r="B2978" s="375">
        <v>41512</v>
      </c>
      <c r="C2978" s="352">
        <v>608.5</v>
      </c>
      <c r="D2978" s="355">
        <f t="shared" si="96"/>
        <v>1.1889914359358073E-2</v>
      </c>
      <c r="E2978" s="355">
        <v>-3.7446660280413884E-3</v>
      </c>
      <c r="G2978" s="355">
        <f t="shared" ca="1" si="95"/>
        <v>-3.018343852956484E-2</v>
      </c>
    </row>
    <row r="2979" spans="2:7">
      <c r="B2979" s="375">
        <v>41509</v>
      </c>
      <c r="C2979" s="352">
        <v>601.35</v>
      </c>
      <c r="D2979" s="355">
        <f t="shared" si="96"/>
        <v>1.4679827891673072E-2</v>
      </c>
      <c r="E2979" s="355">
        <v>-3.7349083644575057E-3</v>
      </c>
      <c r="G2979" s="355">
        <f t="shared" ca="1" si="95"/>
        <v>5.5346261678303798E-3</v>
      </c>
    </row>
    <row r="2980" spans="2:7">
      <c r="B2980" s="375">
        <v>41508</v>
      </c>
      <c r="C2980" s="352">
        <v>592.65</v>
      </c>
      <c r="D2980" s="355">
        <f t="shared" si="96"/>
        <v>5.5140821174075334E-3</v>
      </c>
      <c r="E2980" s="355">
        <v>-3.7262208276133521E-3</v>
      </c>
      <c r="G2980" s="355">
        <f t="shared" ca="1" si="95"/>
        <v>-5.9599962560797238E-3</v>
      </c>
    </row>
    <row r="2981" spans="2:7">
      <c r="B2981" s="375">
        <v>41507</v>
      </c>
      <c r="C2981" s="352">
        <v>589.4</v>
      </c>
      <c r="D2981" s="355">
        <f t="shared" si="96"/>
        <v>-2.031832035218499E-3</v>
      </c>
      <c r="E2981" s="355">
        <v>-3.7236243276788468E-3</v>
      </c>
      <c r="G2981" s="355">
        <f t="shared" ca="1" si="95"/>
        <v>-8.0739435960104165E-3</v>
      </c>
    </row>
    <row r="2982" spans="2:7">
      <c r="B2982" s="375">
        <v>41506</v>
      </c>
      <c r="C2982" s="352">
        <v>590.6</v>
      </c>
      <c r="D2982" s="355">
        <f t="shared" si="96"/>
        <v>2.2060071271000651E-3</v>
      </c>
      <c r="E2982" s="355">
        <v>-3.7167045219904959E-3</v>
      </c>
      <c r="G2982" s="355">
        <f t="shared" ca="1" si="95"/>
        <v>1.4787702413907363E-2</v>
      </c>
    </row>
    <row r="2983" spans="2:7">
      <c r="B2983" s="375">
        <v>41505</v>
      </c>
      <c r="C2983" s="352">
        <v>589.29999999999995</v>
      </c>
      <c r="D2983" s="355">
        <f t="shared" si="96"/>
        <v>-1.6193656093489224E-2</v>
      </c>
      <c r="E2983" s="355">
        <v>-3.7080405932865892E-3</v>
      </c>
      <c r="G2983" s="355">
        <f t="shared" ca="1" si="95"/>
        <v>-2.8272463094950458E-2</v>
      </c>
    </row>
    <row r="2984" spans="2:7">
      <c r="B2984" s="375">
        <v>41502</v>
      </c>
      <c r="C2984" s="352">
        <v>599</v>
      </c>
      <c r="D2984" s="355">
        <f t="shared" si="96"/>
        <v>-2.8543626337982519E-2</v>
      </c>
      <c r="E2984" s="355">
        <v>-3.6949949613706381E-3</v>
      </c>
      <c r="G2984" s="355">
        <f t="shared" ca="1" si="95"/>
        <v>-3.0182426378709677E-2</v>
      </c>
    </row>
    <row r="2985" spans="2:7">
      <c r="B2985" s="375">
        <v>41500</v>
      </c>
      <c r="C2985" s="352">
        <v>616.6</v>
      </c>
      <c r="D2985" s="355">
        <f t="shared" si="96"/>
        <v>-8.0437580437580439E-3</v>
      </c>
      <c r="E2985" s="355">
        <v>-3.6832412523019474E-3</v>
      </c>
      <c r="G2985" s="355">
        <f t="shared" ca="1" si="95"/>
        <v>-1.6932189651019001E-3</v>
      </c>
    </row>
    <row r="2986" spans="2:7">
      <c r="B2986" s="375">
        <v>41499</v>
      </c>
      <c r="C2986" s="352">
        <v>621.6</v>
      </c>
      <c r="D2986" s="355">
        <f t="shared" si="96"/>
        <v>9.6645821489483395E-3</v>
      </c>
      <c r="E2986" s="355">
        <v>-3.6821110770174554E-3</v>
      </c>
      <c r="G2986" s="355">
        <f t="shared" ca="1" si="95"/>
        <v>-4.1007467709056007E-2</v>
      </c>
    </row>
    <row r="2987" spans="2:7">
      <c r="B2987" s="375">
        <v>41498</v>
      </c>
      <c r="C2987" s="352">
        <v>615.65</v>
      </c>
      <c r="D2987" s="355">
        <f t="shared" si="96"/>
        <v>2.6083333333333295E-2</v>
      </c>
      <c r="E2987" s="355">
        <v>-3.6714089031666423E-3</v>
      </c>
      <c r="G2987" s="355">
        <f t="shared" ca="1" si="95"/>
        <v>-9.5358888772684464E-3</v>
      </c>
    </row>
    <row r="2988" spans="2:7">
      <c r="B2988" s="375">
        <v>41494</v>
      </c>
      <c r="C2988" s="352">
        <v>600</v>
      </c>
      <c r="D2988" s="355">
        <f t="shared" si="96"/>
        <v>-5.3050397877984837E-3</v>
      </c>
      <c r="E2988" s="355">
        <v>-3.667283086765226E-3</v>
      </c>
      <c r="G2988" s="355">
        <f t="shared" ca="1" si="95"/>
        <v>2.2287178837209064E-2</v>
      </c>
    </row>
    <row r="2989" spans="2:7">
      <c r="B2989" s="375">
        <v>41493</v>
      </c>
      <c r="C2989" s="352">
        <v>603.20000000000005</v>
      </c>
      <c r="D2989" s="355">
        <f t="shared" si="96"/>
        <v>-8.4655214925618092E-3</v>
      </c>
      <c r="E2989" s="355">
        <v>-3.6597008592340829E-3</v>
      </c>
      <c r="G2989" s="355">
        <f t="shared" ca="1" si="95"/>
        <v>-1.0465237635142198E-2</v>
      </c>
    </row>
    <row r="2990" spans="2:7">
      <c r="B2990" s="375">
        <v>41492</v>
      </c>
      <c r="C2990" s="352">
        <v>608.35</v>
      </c>
      <c r="D2990" s="355">
        <f t="shared" si="96"/>
        <v>-1.6887524240465308E-2</v>
      </c>
      <c r="E2990" s="355">
        <v>-3.6586481295160659E-3</v>
      </c>
      <c r="G2990" s="355">
        <f t="shared" ca="1" si="95"/>
        <v>3.2247088067431096E-2</v>
      </c>
    </row>
    <row r="2991" spans="2:7">
      <c r="B2991" s="375">
        <v>41491</v>
      </c>
      <c r="C2991" s="352">
        <v>618.79999999999995</v>
      </c>
      <c r="D2991" s="355">
        <f t="shared" si="96"/>
        <v>4.6269989447193906E-3</v>
      </c>
      <c r="E2991" s="355">
        <v>-3.6553524804176954E-3</v>
      </c>
      <c r="G2991" s="355">
        <f t="shared" ca="1" si="95"/>
        <v>-8.6443932063822275E-3</v>
      </c>
    </row>
    <row r="2992" spans="2:7">
      <c r="B2992" s="375">
        <v>41488</v>
      </c>
      <c r="C2992" s="352">
        <v>615.95000000000005</v>
      </c>
      <c r="D2992" s="355">
        <f t="shared" si="96"/>
        <v>-3.0305415617128462E-2</v>
      </c>
      <c r="E2992" s="355">
        <v>-3.6452892489535053E-3</v>
      </c>
      <c r="G2992" s="355">
        <f t="shared" ca="1" si="95"/>
        <v>1.9394340193090078E-3</v>
      </c>
    </row>
    <row r="2993" spans="2:7">
      <c r="B2993" s="375">
        <v>41487</v>
      </c>
      <c r="C2993" s="352">
        <v>635.20000000000005</v>
      </c>
      <c r="D2993" s="355">
        <f t="shared" si="96"/>
        <v>3.6976573340951911E-2</v>
      </c>
      <c r="E2993" s="355">
        <v>-3.6398932297985009E-3</v>
      </c>
      <c r="G2993" s="355">
        <f t="shared" ca="1" si="95"/>
        <v>1.4755208665377727E-2</v>
      </c>
    </row>
    <row r="2994" spans="2:7">
      <c r="B2994" s="375">
        <v>41486</v>
      </c>
      <c r="C2994" s="352">
        <v>612.54999999999995</v>
      </c>
      <c r="D2994" s="355">
        <f t="shared" si="96"/>
        <v>-2.3046251993620488E-2</v>
      </c>
      <c r="E2994" s="355">
        <v>-3.6381514257620897E-3</v>
      </c>
      <c r="G2994" s="355">
        <f t="shared" ca="1" si="95"/>
        <v>2.3179925744076308E-2</v>
      </c>
    </row>
    <row r="2995" spans="2:7">
      <c r="B2995" s="375">
        <v>41485</v>
      </c>
      <c r="C2995" s="352">
        <v>627</v>
      </c>
      <c r="D2995" s="355">
        <f t="shared" si="96"/>
        <v>-1.8087855297157552E-2</v>
      </c>
      <c r="E2995" s="355">
        <v>-3.6271309394269647E-3</v>
      </c>
      <c r="G2995" s="355">
        <f t="shared" ca="1" si="95"/>
        <v>3.8323732677037897E-2</v>
      </c>
    </row>
    <row r="2996" spans="2:7">
      <c r="B2996" s="375">
        <v>41484</v>
      </c>
      <c r="C2996" s="352">
        <v>638.54999999999995</v>
      </c>
      <c r="D2996" s="355">
        <f t="shared" si="96"/>
        <v>-3.7893626638541643E-2</v>
      </c>
      <c r="E2996" s="355">
        <v>-3.6157024793387845E-3</v>
      </c>
      <c r="G2996" s="355">
        <f t="shared" ca="1" si="95"/>
        <v>1.8365957067242526E-2</v>
      </c>
    </row>
    <row r="2997" spans="2:7">
      <c r="B2997" s="375">
        <v>41481</v>
      </c>
      <c r="C2997" s="352">
        <v>663.7</v>
      </c>
      <c r="D2997" s="355">
        <f t="shared" si="96"/>
        <v>-3.5249654771422341E-2</v>
      </c>
      <c r="E2997" s="355">
        <v>-3.5799522673032381E-3</v>
      </c>
      <c r="G2997" s="355">
        <f t="shared" ca="1" si="95"/>
        <v>-2.1485749505754471E-2</v>
      </c>
    </row>
    <row r="2998" spans="2:7">
      <c r="B2998" s="375">
        <v>41480</v>
      </c>
      <c r="C2998" s="352">
        <v>687.95</v>
      </c>
      <c r="D2998" s="355">
        <f t="shared" si="96"/>
        <v>-3.0305165973641551E-2</v>
      </c>
      <c r="E2998" s="355">
        <v>-3.5788057837343335E-3</v>
      </c>
      <c r="G2998" s="355">
        <f t="shared" ca="1" si="95"/>
        <v>-2.2756098877757019E-2</v>
      </c>
    </row>
    <row r="2999" spans="2:7">
      <c r="B2999" s="375">
        <v>41479</v>
      </c>
      <c r="C2999" s="352">
        <v>709.45</v>
      </c>
      <c r="D2999" s="355">
        <f t="shared" si="96"/>
        <v>-1.3007790762381621E-2</v>
      </c>
      <c r="E2999" s="355">
        <v>-3.5750035750035749E-3</v>
      </c>
      <c r="G2999" s="355">
        <f t="shared" ca="1" si="95"/>
        <v>-3.3656974701538424E-2</v>
      </c>
    </row>
    <row r="3000" spans="2:7">
      <c r="B3000" s="375">
        <v>41478</v>
      </c>
      <c r="C3000" s="352">
        <v>718.8</v>
      </c>
      <c r="D3000" s="355">
        <f t="shared" si="96"/>
        <v>3.1055009682277816E-2</v>
      </c>
      <c r="E3000" s="355">
        <v>-3.572846367606187E-3</v>
      </c>
      <c r="G3000" s="355">
        <f t="shared" ca="1" si="95"/>
        <v>-4.6103694834368561E-2</v>
      </c>
    </row>
    <row r="3001" spans="2:7">
      <c r="B3001" s="375">
        <v>41477</v>
      </c>
      <c r="C3001" s="352">
        <v>697.15</v>
      </c>
      <c r="D3001" s="355">
        <f t="shared" si="96"/>
        <v>1.610552397609671E-2</v>
      </c>
      <c r="E3001" s="355">
        <v>-3.5720265669476423E-3</v>
      </c>
      <c r="G3001" s="355">
        <f t="shared" ca="1" si="95"/>
        <v>-2.0240755993706859E-2</v>
      </c>
    </row>
    <row r="3002" spans="2:7">
      <c r="B3002" s="375">
        <v>41474</v>
      </c>
      <c r="C3002" s="352">
        <v>686.1</v>
      </c>
      <c r="D3002" s="355">
        <f t="shared" si="96"/>
        <v>-2.8340963592761166E-3</v>
      </c>
      <c r="E3002" s="355">
        <v>-3.5651779347896542E-3</v>
      </c>
      <c r="G3002" s="355">
        <f t="shared" ca="1" si="95"/>
        <v>1.0804999966994119E-2</v>
      </c>
    </row>
    <row r="3003" spans="2:7">
      <c r="B3003" s="375">
        <v>41473</v>
      </c>
      <c r="C3003" s="352">
        <v>688.05</v>
      </c>
      <c r="D3003" s="355">
        <f t="shared" si="96"/>
        <v>4.3792423910663462E-3</v>
      </c>
      <c r="E3003" s="355">
        <v>-3.5523978685612035E-3</v>
      </c>
      <c r="G3003" s="355">
        <f t="shared" ca="1" si="95"/>
        <v>4.232488878407397E-2</v>
      </c>
    </row>
    <row r="3004" spans="2:7">
      <c r="B3004" s="375">
        <v>41472</v>
      </c>
      <c r="C3004" s="352">
        <v>685.05</v>
      </c>
      <c r="D3004" s="355">
        <f t="shared" si="96"/>
        <v>9.9422243620606532E-2</v>
      </c>
      <c r="E3004" s="355">
        <v>-3.549522059968128E-3</v>
      </c>
      <c r="G3004" s="355">
        <f t="shared" ca="1" si="95"/>
        <v>3.5342199718236605E-3</v>
      </c>
    </row>
    <row r="3005" spans="2:7">
      <c r="B3005" s="375">
        <v>41471</v>
      </c>
      <c r="C3005" s="352">
        <v>623.1</v>
      </c>
      <c r="D3005" s="355">
        <f t="shared" si="96"/>
        <v>1.4490394008466259E-2</v>
      </c>
      <c r="E3005" s="355">
        <v>-3.5415325177077964E-3</v>
      </c>
      <c r="G3005" s="355">
        <f t="shared" ca="1" si="95"/>
        <v>-2.4311325629466172E-2</v>
      </c>
    </row>
    <row r="3006" spans="2:7">
      <c r="B3006" s="375">
        <v>41470</v>
      </c>
      <c r="C3006" s="352">
        <v>614.20000000000005</v>
      </c>
      <c r="D3006" s="355">
        <f t="shared" si="96"/>
        <v>2.0944148936170248E-2</v>
      </c>
      <c r="E3006" s="355">
        <v>-3.5398230088496078E-3</v>
      </c>
      <c r="G3006" s="355">
        <f t="shared" ca="1" si="95"/>
        <v>1.1516786926078316E-2</v>
      </c>
    </row>
    <row r="3007" spans="2:7">
      <c r="B3007" s="375">
        <v>41467</v>
      </c>
      <c r="C3007" s="352">
        <v>601.6</v>
      </c>
      <c r="D3007" s="355">
        <f t="shared" si="96"/>
        <v>9.1506530238760211E-4</v>
      </c>
      <c r="E3007" s="355">
        <v>-3.5380338640384128E-3</v>
      </c>
      <c r="G3007" s="355">
        <f t="shared" ca="1" si="95"/>
        <v>1.2719833116485186E-2</v>
      </c>
    </row>
    <row r="3008" spans="2:7">
      <c r="B3008" s="375">
        <v>41466</v>
      </c>
      <c r="C3008" s="352">
        <v>601.04999999999995</v>
      </c>
      <c r="D3008" s="355">
        <f t="shared" si="96"/>
        <v>1.0252962433817814E-2</v>
      </c>
      <c r="E3008" s="355">
        <v>-3.5372848948373838E-3</v>
      </c>
      <c r="G3008" s="355">
        <f t="shared" ca="1" si="95"/>
        <v>-1.1040517346176146E-2</v>
      </c>
    </row>
    <row r="3009" spans="2:7">
      <c r="B3009" s="375">
        <v>41465</v>
      </c>
      <c r="C3009" s="352">
        <v>594.95000000000005</v>
      </c>
      <c r="D3009" s="355">
        <f t="shared" si="96"/>
        <v>-1.6530291759649558E-2</v>
      </c>
      <c r="E3009" s="355">
        <v>-3.5352345038887245E-3</v>
      </c>
      <c r="G3009" s="355">
        <f t="shared" ca="1" si="95"/>
        <v>-8.3311900812398035E-3</v>
      </c>
    </row>
    <row r="3010" spans="2:7">
      <c r="B3010" s="375">
        <v>41464</v>
      </c>
      <c r="C3010" s="352">
        <v>604.95000000000005</v>
      </c>
      <c r="D3010" s="355">
        <f t="shared" si="96"/>
        <v>-7.7907167459406257E-3</v>
      </c>
      <c r="E3010" s="355">
        <v>-3.5211267605634025E-3</v>
      </c>
      <c r="G3010" s="355">
        <f t="shared" ca="1" si="95"/>
        <v>-1.5025022608929576E-3</v>
      </c>
    </row>
    <row r="3011" spans="2:7">
      <c r="B3011" s="375">
        <v>41463</v>
      </c>
      <c r="C3011" s="352">
        <v>609.70000000000005</v>
      </c>
      <c r="D3011" s="355">
        <f t="shared" si="96"/>
        <v>5.7438253877085867E-4</v>
      </c>
      <c r="E3011" s="355">
        <v>-3.5043112978112678E-3</v>
      </c>
      <c r="G3011" s="355">
        <f t="shared" ca="1" si="95"/>
        <v>1.3229511517168863E-2</v>
      </c>
    </row>
    <row r="3012" spans="2:7">
      <c r="B3012" s="375">
        <v>41460</v>
      </c>
      <c r="C3012" s="352">
        <v>609.35</v>
      </c>
      <c r="D3012" s="355">
        <f t="shared" si="96"/>
        <v>1.3219155304290067E-2</v>
      </c>
      <c r="E3012" s="355">
        <v>-3.5009919477185202E-3</v>
      </c>
      <c r="G3012" s="355">
        <f t="shared" ca="1" si="95"/>
        <v>3.1223129730059609E-2</v>
      </c>
    </row>
    <row r="3013" spans="2:7">
      <c r="B3013" s="375">
        <v>41459</v>
      </c>
      <c r="C3013" s="352">
        <v>601.4</v>
      </c>
      <c r="D3013" s="355">
        <f t="shared" si="96"/>
        <v>2.3050097814068138E-2</v>
      </c>
      <c r="E3013" s="355">
        <v>-3.4965034965034401E-3</v>
      </c>
      <c r="G3013" s="355">
        <f t="shared" ca="1" si="95"/>
        <v>-1.4625817131124982E-2</v>
      </c>
    </row>
    <row r="3014" spans="2:7">
      <c r="B3014" s="375">
        <v>41458</v>
      </c>
      <c r="C3014" s="352">
        <v>587.85</v>
      </c>
      <c r="D3014" s="355">
        <f t="shared" si="96"/>
        <v>0</v>
      </c>
      <c r="E3014" s="355">
        <v>-3.4940600978336828E-3</v>
      </c>
      <c r="G3014" s="355">
        <f t="shared" ca="1" si="95"/>
        <v>-8.9899118761341545E-3</v>
      </c>
    </row>
    <row r="3015" spans="2:7">
      <c r="B3015" s="375">
        <v>41457</v>
      </c>
      <c r="C3015" s="352">
        <v>587.85</v>
      </c>
      <c r="D3015" s="355">
        <f t="shared" si="96"/>
        <v>7.6608784473960762E-4</v>
      </c>
      <c r="E3015" s="355">
        <v>-3.4876160075664069E-3</v>
      </c>
      <c r="G3015" s="355">
        <f t="shared" ref="G3015:G3078" ca="1" si="97">_xlfn.NORM.INV(RAND(),$M$13,$M$14)</f>
        <v>-1.7049897132795058E-2</v>
      </c>
    </row>
    <row r="3016" spans="2:7">
      <c r="B3016" s="375">
        <v>41456</v>
      </c>
      <c r="C3016" s="352">
        <v>587.4</v>
      </c>
      <c r="D3016" s="355">
        <f t="shared" ref="D3016:D3079" si="98">(C3016-C3017)/C3017</f>
        <v>3.8451679056652143E-3</v>
      </c>
      <c r="E3016" s="355">
        <v>-3.476245654693063E-3</v>
      </c>
      <c r="G3016" s="355">
        <f t="shared" ca="1" si="97"/>
        <v>2.1412473860316274E-2</v>
      </c>
    </row>
    <row r="3017" spans="2:7">
      <c r="B3017" s="375">
        <v>41453</v>
      </c>
      <c r="C3017" s="352">
        <v>585.15</v>
      </c>
      <c r="D3017" s="355">
        <f t="shared" si="98"/>
        <v>-6.4521606248409335E-3</v>
      </c>
      <c r="E3017" s="355">
        <v>-3.4698126301180229E-3</v>
      </c>
      <c r="G3017" s="355">
        <f t="shared" ca="1" si="97"/>
        <v>-4.3005318284469664E-2</v>
      </c>
    </row>
    <row r="3018" spans="2:7">
      <c r="B3018" s="375">
        <v>41452</v>
      </c>
      <c r="C3018" s="352">
        <v>588.95000000000005</v>
      </c>
      <c r="D3018" s="355">
        <f t="shared" si="98"/>
        <v>1.0198011387779768E-3</v>
      </c>
      <c r="E3018" s="355">
        <v>-3.4660952861104823E-3</v>
      </c>
      <c r="G3018" s="355">
        <f t="shared" ca="1" si="97"/>
        <v>2.2620385219137597E-2</v>
      </c>
    </row>
    <row r="3019" spans="2:7">
      <c r="B3019" s="375">
        <v>41451</v>
      </c>
      <c r="C3019" s="352">
        <v>588.35</v>
      </c>
      <c r="D3019" s="355">
        <f t="shared" si="98"/>
        <v>1.0208421948107575E-3</v>
      </c>
      <c r="E3019" s="355">
        <v>-3.4482758620689329E-3</v>
      </c>
      <c r="G3019" s="355">
        <f t="shared" ca="1" si="97"/>
        <v>2.1158442033096719E-2</v>
      </c>
    </row>
    <row r="3020" spans="2:7">
      <c r="B3020" s="375">
        <v>41450</v>
      </c>
      <c r="C3020" s="352">
        <v>587.75</v>
      </c>
      <c r="D3020" s="355">
        <f t="shared" si="98"/>
        <v>6.507406456032116E-3</v>
      </c>
      <c r="E3020" s="355">
        <v>-3.4482099265103318E-3</v>
      </c>
      <c r="G3020" s="355">
        <f t="shared" ca="1" si="97"/>
        <v>1.9436661228303294E-5</v>
      </c>
    </row>
    <row r="3021" spans="2:7">
      <c r="B3021" s="375">
        <v>41449</v>
      </c>
      <c r="C3021" s="352">
        <v>583.95000000000005</v>
      </c>
      <c r="D3021" s="355">
        <f t="shared" si="98"/>
        <v>-1.1343435198510001E-2</v>
      </c>
      <c r="E3021" s="355">
        <v>-3.4427190155288936E-3</v>
      </c>
      <c r="G3021" s="355">
        <f t="shared" ca="1" si="97"/>
        <v>1.5223143150890017E-2</v>
      </c>
    </row>
    <row r="3022" spans="2:7">
      <c r="B3022" s="375">
        <v>41446</v>
      </c>
      <c r="C3022" s="352">
        <v>590.65</v>
      </c>
      <c r="D3022" s="355">
        <f t="shared" si="98"/>
        <v>-4.4665430642170526E-3</v>
      </c>
      <c r="E3022" s="355">
        <v>-3.4408602150538124E-3</v>
      </c>
      <c r="G3022" s="355">
        <f t="shared" ca="1" si="97"/>
        <v>1.6090952907976856E-2</v>
      </c>
    </row>
    <row r="3023" spans="2:7">
      <c r="B3023" s="375">
        <v>41445</v>
      </c>
      <c r="C3023" s="352">
        <v>593.29999999999995</v>
      </c>
      <c r="D3023" s="355">
        <f t="shared" si="98"/>
        <v>-2.437999159310711E-3</v>
      </c>
      <c r="E3023" s="355">
        <v>-3.4370166695307739E-3</v>
      </c>
      <c r="G3023" s="355">
        <f t="shared" ca="1" si="97"/>
        <v>1.4494899938494437E-2</v>
      </c>
    </row>
    <row r="3024" spans="2:7">
      <c r="B3024" s="375">
        <v>41444</v>
      </c>
      <c r="C3024" s="352">
        <v>594.75</v>
      </c>
      <c r="D3024" s="355">
        <f t="shared" si="98"/>
        <v>-1.510954419541639E-3</v>
      </c>
      <c r="E3024" s="355">
        <v>-3.4263189812007138E-3</v>
      </c>
      <c r="G3024" s="355">
        <f t="shared" ca="1" si="97"/>
        <v>2.2527068316323447E-2</v>
      </c>
    </row>
    <row r="3025" spans="2:7">
      <c r="B3025" s="375">
        <v>41443</v>
      </c>
      <c r="C3025" s="352">
        <v>595.65</v>
      </c>
      <c r="D3025" s="355">
        <f t="shared" si="98"/>
        <v>-4.19533478771606E-4</v>
      </c>
      <c r="E3025" s="355">
        <v>-3.4072615307669746E-3</v>
      </c>
      <c r="G3025" s="355">
        <f t="shared" ca="1" si="97"/>
        <v>-9.8024354723420179E-3</v>
      </c>
    </row>
    <row r="3026" spans="2:7">
      <c r="B3026" s="375">
        <v>41442</v>
      </c>
      <c r="C3026" s="352">
        <v>595.9</v>
      </c>
      <c r="D3026" s="355">
        <f t="shared" si="98"/>
        <v>3.8746630727762034E-3</v>
      </c>
      <c r="E3026" s="355">
        <v>-3.4034705339929354E-3</v>
      </c>
      <c r="G3026" s="355">
        <f t="shared" ca="1" si="97"/>
        <v>-4.439521410079203E-2</v>
      </c>
    </row>
    <row r="3027" spans="2:7">
      <c r="B3027" s="375">
        <v>41439</v>
      </c>
      <c r="C3027" s="352">
        <v>593.6</v>
      </c>
      <c r="D3027" s="355">
        <f t="shared" si="98"/>
        <v>-1.8496721035816759E-3</v>
      </c>
      <c r="E3027" s="355">
        <v>-3.4028192779554708E-3</v>
      </c>
      <c r="G3027" s="355">
        <f t="shared" ca="1" si="97"/>
        <v>3.9636011321040228E-2</v>
      </c>
    </row>
    <row r="3028" spans="2:7">
      <c r="B3028" s="375">
        <v>41438</v>
      </c>
      <c r="C3028" s="352">
        <v>594.70000000000005</v>
      </c>
      <c r="D3028" s="355">
        <f t="shared" si="98"/>
        <v>1.7687189421377381E-3</v>
      </c>
      <c r="E3028" s="355">
        <v>-3.4015033805062716E-3</v>
      </c>
      <c r="G3028" s="355">
        <f t="shared" ca="1" si="97"/>
        <v>-1.1302296033528777E-2</v>
      </c>
    </row>
    <row r="3029" spans="2:7">
      <c r="B3029" s="375">
        <v>41437</v>
      </c>
      <c r="C3029" s="352">
        <v>593.65</v>
      </c>
      <c r="D3029" s="355">
        <f t="shared" si="98"/>
        <v>2.527379949452018E-4</v>
      </c>
      <c r="E3029" s="355">
        <v>-3.4012320018139905E-3</v>
      </c>
      <c r="G3029" s="355">
        <f t="shared" ca="1" si="97"/>
        <v>-8.936813711068383E-4</v>
      </c>
    </row>
    <row r="3030" spans="2:7">
      <c r="B3030" s="375">
        <v>41436</v>
      </c>
      <c r="C3030" s="352">
        <v>593.5</v>
      </c>
      <c r="D3030" s="355">
        <f t="shared" si="98"/>
        <v>1.3497553568414956E-3</v>
      </c>
      <c r="E3030" s="355">
        <v>-3.3919718754720361E-3</v>
      </c>
      <c r="G3030" s="355">
        <f t="shared" ca="1" si="97"/>
        <v>-1.652680417433652E-3</v>
      </c>
    </row>
    <row r="3031" spans="2:7">
      <c r="B3031" s="375">
        <v>41435</v>
      </c>
      <c r="C3031" s="352">
        <v>592.70000000000005</v>
      </c>
      <c r="D3031" s="355">
        <f t="shared" si="98"/>
        <v>2.6220079506048691E-3</v>
      </c>
      <c r="E3031" s="355">
        <v>-3.3895449066092416E-3</v>
      </c>
      <c r="G3031" s="355">
        <f t="shared" ca="1" si="97"/>
        <v>1.5493154864611672E-3</v>
      </c>
    </row>
    <row r="3032" spans="2:7">
      <c r="B3032" s="375">
        <v>41432</v>
      </c>
      <c r="C3032" s="352">
        <v>591.15</v>
      </c>
      <c r="D3032" s="355">
        <f t="shared" si="98"/>
        <v>5.0774308200043081E-4</v>
      </c>
      <c r="E3032" s="355">
        <v>-3.3860045146726545E-3</v>
      </c>
      <c r="G3032" s="355">
        <f t="shared" ca="1" si="97"/>
        <v>1.7872865938010091E-2</v>
      </c>
    </row>
    <row r="3033" spans="2:7">
      <c r="B3033" s="375">
        <v>41431</v>
      </c>
      <c r="C3033" s="352">
        <v>590.85</v>
      </c>
      <c r="D3033" s="355">
        <f t="shared" si="98"/>
        <v>9.3172962900231785E-4</v>
      </c>
      <c r="E3033" s="355">
        <v>-3.3629543658978502E-3</v>
      </c>
      <c r="G3033" s="355">
        <f t="shared" ca="1" si="97"/>
        <v>-8.1197662630425535E-3</v>
      </c>
    </row>
    <row r="3034" spans="2:7">
      <c r="B3034" s="375">
        <v>41430</v>
      </c>
      <c r="C3034" s="352">
        <v>590.29999999999995</v>
      </c>
      <c r="D3034" s="355">
        <f t="shared" si="98"/>
        <v>-6.7716268833602656E-4</v>
      </c>
      <c r="E3034" s="355">
        <v>-3.3590350408427665E-3</v>
      </c>
      <c r="G3034" s="355">
        <f t="shared" ca="1" si="97"/>
        <v>2.9762375726778079E-2</v>
      </c>
    </row>
    <row r="3035" spans="2:7">
      <c r="B3035" s="375">
        <v>41429</v>
      </c>
      <c r="C3035" s="352">
        <v>590.70000000000005</v>
      </c>
      <c r="D3035" s="355">
        <f t="shared" si="98"/>
        <v>-2.3644654619151785E-3</v>
      </c>
      <c r="E3035" s="355">
        <v>-3.3554651245805587E-3</v>
      </c>
      <c r="G3035" s="355">
        <f t="shared" ca="1" si="97"/>
        <v>-2.5267491569388054E-2</v>
      </c>
    </row>
    <row r="3036" spans="2:7">
      <c r="B3036" s="375">
        <v>41428</v>
      </c>
      <c r="C3036" s="352">
        <v>592.1</v>
      </c>
      <c r="D3036" s="355">
        <f t="shared" si="98"/>
        <v>-6.751054852320291E-4</v>
      </c>
      <c r="E3036" s="355">
        <v>-3.3552876848514479E-3</v>
      </c>
      <c r="G3036" s="355">
        <f t="shared" ca="1" si="97"/>
        <v>-1.0905698827079546E-2</v>
      </c>
    </row>
    <row r="3037" spans="2:7">
      <c r="B3037" s="375">
        <v>41425</v>
      </c>
      <c r="C3037" s="352">
        <v>592.5</v>
      </c>
      <c r="D3037" s="355">
        <f t="shared" si="98"/>
        <v>-5.1213164301905038E-3</v>
      </c>
      <c r="E3037" s="355">
        <v>-3.3519553072625381E-3</v>
      </c>
      <c r="G3037" s="355">
        <f t="shared" ca="1" si="97"/>
        <v>1.0891190353950825E-2</v>
      </c>
    </row>
    <row r="3038" spans="2:7">
      <c r="B3038" s="375">
        <v>41424</v>
      </c>
      <c r="C3038" s="352">
        <v>595.54999999999995</v>
      </c>
      <c r="D3038" s="355">
        <f t="shared" si="98"/>
        <v>2.3563073297988343E-3</v>
      </c>
      <c r="E3038" s="355">
        <v>-3.347016103568053E-3</v>
      </c>
      <c r="G3038" s="355">
        <f t="shared" ca="1" si="97"/>
        <v>5.1966400671749754E-3</v>
      </c>
    </row>
    <row r="3039" spans="2:7">
      <c r="B3039" s="375">
        <v>41423</v>
      </c>
      <c r="C3039" s="352">
        <v>594.15</v>
      </c>
      <c r="D3039" s="355">
        <f t="shared" si="98"/>
        <v>4.7349285533101453E-3</v>
      </c>
      <c r="E3039" s="355">
        <v>-3.3456131117960545E-3</v>
      </c>
      <c r="G3039" s="355">
        <f t="shared" ca="1" si="97"/>
        <v>1.1256277165909694E-4</v>
      </c>
    </row>
    <row r="3040" spans="2:7">
      <c r="B3040" s="375">
        <v>41422</v>
      </c>
      <c r="C3040" s="352">
        <v>591.35</v>
      </c>
      <c r="D3040" s="355">
        <f t="shared" si="98"/>
        <v>-4.2258282623394185E-4</v>
      </c>
      <c r="E3040" s="355">
        <v>-3.3429215579569307E-3</v>
      </c>
      <c r="G3040" s="355">
        <f t="shared" ca="1" si="97"/>
        <v>-1.9988999962193197E-2</v>
      </c>
    </row>
    <row r="3041" spans="2:7">
      <c r="B3041" s="375">
        <v>41421</v>
      </c>
      <c r="C3041" s="352">
        <v>591.6</v>
      </c>
      <c r="D3041" s="355">
        <f t="shared" si="98"/>
        <v>9.2979612727118414E-3</v>
      </c>
      <c r="E3041" s="355">
        <v>-3.3426183844010825E-3</v>
      </c>
      <c r="G3041" s="355">
        <f t="shared" ca="1" si="97"/>
        <v>-2.9398420954952067E-2</v>
      </c>
    </row>
    <row r="3042" spans="2:7">
      <c r="B3042" s="375">
        <v>41418</v>
      </c>
      <c r="C3042" s="352">
        <v>586.15</v>
      </c>
      <c r="D3042" s="355">
        <f t="shared" si="98"/>
        <v>1.5378043571123063E-3</v>
      </c>
      <c r="E3042" s="355">
        <v>-3.3239323126510708E-3</v>
      </c>
      <c r="G3042" s="355">
        <f t="shared" ca="1" si="97"/>
        <v>1.3424410069240401E-3</v>
      </c>
    </row>
    <row r="3043" spans="2:7">
      <c r="B3043" s="375">
        <v>41417</v>
      </c>
      <c r="C3043" s="352">
        <v>585.25</v>
      </c>
      <c r="D3043" s="355">
        <f t="shared" si="98"/>
        <v>2.563664330883221E-4</v>
      </c>
      <c r="E3043" s="355">
        <v>-3.3211098041928304E-3</v>
      </c>
      <c r="G3043" s="355">
        <f t="shared" ca="1" si="97"/>
        <v>2.4245863071725566E-2</v>
      </c>
    </row>
    <row r="3044" spans="2:7">
      <c r="B3044" s="375">
        <v>41416</v>
      </c>
      <c r="C3044" s="352">
        <v>585.1</v>
      </c>
      <c r="D3044" s="355">
        <f t="shared" si="98"/>
        <v>-1.1949470809148716E-3</v>
      </c>
      <c r="E3044" s="355">
        <v>-3.3197437390798169E-3</v>
      </c>
      <c r="G3044" s="355">
        <f t="shared" ca="1" si="97"/>
        <v>-3.2865884175794341E-3</v>
      </c>
    </row>
    <row r="3045" spans="2:7">
      <c r="B3045" s="375">
        <v>41415</v>
      </c>
      <c r="C3045" s="352">
        <v>585.79999999999995</v>
      </c>
      <c r="D3045" s="355">
        <f t="shared" si="98"/>
        <v>-1.0231923601637495E-3</v>
      </c>
      <c r="E3045" s="355">
        <v>-3.3140016570008756E-3</v>
      </c>
      <c r="G3045" s="355">
        <f t="shared" ca="1" si="97"/>
        <v>-2.6646129342940898E-3</v>
      </c>
    </row>
    <row r="3046" spans="2:7">
      <c r="B3046" s="375">
        <v>41414</v>
      </c>
      <c r="C3046" s="352">
        <v>586.4</v>
      </c>
      <c r="D3046" s="355">
        <f t="shared" si="98"/>
        <v>6.8259385665525129E-4</v>
      </c>
      <c r="E3046" s="355">
        <v>-3.3041077139114201E-3</v>
      </c>
      <c r="G3046" s="355">
        <f t="shared" ca="1" si="97"/>
        <v>-9.9089446422116999E-3</v>
      </c>
    </row>
    <row r="3047" spans="2:7">
      <c r="B3047" s="375">
        <v>41411</v>
      </c>
      <c r="C3047" s="352">
        <v>586</v>
      </c>
      <c r="D3047" s="355">
        <f t="shared" si="98"/>
        <v>5.5770055770055773E-3</v>
      </c>
      <c r="E3047" s="355">
        <v>-3.30353236788683E-3</v>
      </c>
      <c r="G3047" s="355">
        <f t="shared" ca="1" si="97"/>
        <v>2.8139184866168392E-3</v>
      </c>
    </row>
    <row r="3048" spans="2:7">
      <c r="B3048" s="375">
        <v>41410</v>
      </c>
      <c r="C3048" s="352">
        <v>582.75</v>
      </c>
      <c r="D3048" s="355">
        <f t="shared" si="98"/>
        <v>-4.696840307429547E-3</v>
      </c>
      <c r="E3048" s="355">
        <v>-3.2755298651251825E-3</v>
      </c>
      <c r="G3048" s="355">
        <f t="shared" ca="1" si="97"/>
        <v>-3.1475682146267912E-2</v>
      </c>
    </row>
    <row r="3049" spans="2:7">
      <c r="B3049" s="375">
        <v>41409</v>
      </c>
      <c r="C3049" s="352">
        <v>585.5</v>
      </c>
      <c r="D3049" s="355">
        <f t="shared" si="98"/>
        <v>2.8260683394707156E-3</v>
      </c>
      <c r="E3049" s="355">
        <v>-3.2708242477104779E-3</v>
      </c>
      <c r="G3049" s="355">
        <f t="shared" ca="1" si="97"/>
        <v>-2.9305684624158536E-2</v>
      </c>
    </row>
    <row r="3050" spans="2:7">
      <c r="B3050" s="375">
        <v>41408</v>
      </c>
      <c r="C3050" s="352">
        <v>583.85</v>
      </c>
      <c r="D3050" s="355">
        <f t="shared" si="98"/>
        <v>2.8340776365509742E-3</v>
      </c>
      <c r="E3050" s="355">
        <v>-3.2679738562091196E-3</v>
      </c>
      <c r="G3050" s="355">
        <f t="shared" ca="1" si="97"/>
        <v>6.0771810014175155E-3</v>
      </c>
    </row>
    <row r="3051" spans="2:7">
      <c r="B3051" s="375">
        <v>41407</v>
      </c>
      <c r="C3051" s="352">
        <v>582.20000000000005</v>
      </c>
      <c r="D3051" s="355">
        <f t="shared" si="98"/>
        <v>-4.7863247863247083E-3</v>
      </c>
      <c r="E3051" s="355">
        <v>-3.2484311554079669E-3</v>
      </c>
      <c r="G3051" s="355">
        <f t="shared" ca="1" si="97"/>
        <v>7.3623706478911513E-3</v>
      </c>
    </row>
    <row r="3052" spans="2:7">
      <c r="B3052" s="375">
        <v>41404</v>
      </c>
      <c r="C3052" s="352">
        <v>585</v>
      </c>
      <c r="D3052" s="355">
        <f t="shared" si="98"/>
        <v>2.5647601949213859E-4</v>
      </c>
      <c r="E3052" s="355">
        <v>-3.241217346544934E-3</v>
      </c>
      <c r="G3052" s="355">
        <f t="shared" ca="1" si="97"/>
        <v>-2.9893762412148545E-2</v>
      </c>
    </row>
    <row r="3053" spans="2:7">
      <c r="B3053" s="375">
        <v>41403</v>
      </c>
      <c r="C3053" s="352">
        <v>584.85</v>
      </c>
      <c r="D3053" s="355">
        <f t="shared" si="98"/>
        <v>-3.6626916524701487E-3</v>
      </c>
      <c r="E3053" s="355">
        <v>-3.2335822211770238E-3</v>
      </c>
      <c r="G3053" s="355">
        <f t="shared" ca="1" si="97"/>
        <v>-4.471895907823248E-3</v>
      </c>
    </row>
    <row r="3054" spans="2:7">
      <c r="B3054" s="375">
        <v>41402</v>
      </c>
      <c r="C3054" s="352">
        <v>587</v>
      </c>
      <c r="D3054" s="355">
        <f t="shared" si="98"/>
        <v>1.320445326659183E-2</v>
      </c>
      <c r="E3054" s="355">
        <v>-3.2335160972865144E-3</v>
      </c>
      <c r="G3054" s="355">
        <f t="shared" ca="1" si="97"/>
        <v>-1.7150375501556882E-2</v>
      </c>
    </row>
    <row r="3055" spans="2:7">
      <c r="B3055" s="375">
        <v>41401</v>
      </c>
      <c r="C3055" s="352">
        <v>579.35</v>
      </c>
      <c r="D3055" s="355">
        <f t="shared" si="98"/>
        <v>1.0817412544709144E-2</v>
      </c>
      <c r="E3055" s="355">
        <v>-3.2049096488237219E-3</v>
      </c>
      <c r="G3055" s="355">
        <f t="shared" ca="1" si="97"/>
        <v>-1.1857142103314559E-2</v>
      </c>
    </row>
    <row r="3056" spans="2:7">
      <c r="B3056" s="375">
        <v>41400</v>
      </c>
      <c r="C3056" s="352">
        <v>573.15</v>
      </c>
      <c r="D3056" s="355">
        <f t="shared" si="98"/>
        <v>1.3102725366876311E-3</v>
      </c>
      <c r="E3056" s="355">
        <v>-3.2011439621062255E-3</v>
      </c>
      <c r="G3056" s="355">
        <f t="shared" ca="1" si="97"/>
        <v>-4.2107211944514708E-2</v>
      </c>
    </row>
    <row r="3057" spans="2:7">
      <c r="B3057" s="375">
        <v>41397</v>
      </c>
      <c r="C3057" s="352">
        <v>572.4</v>
      </c>
      <c r="D3057" s="355">
        <f t="shared" si="98"/>
        <v>9.6179067937388215E-4</v>
      </c>
      <c r="E3057" s="355">
        <v>-3.2002408361201584E-3</v>
      </c>
      <c r="G3057" s="355">
        <f t="shared" ca="1" si="97"/>
        <v>-9.8137137652270761E-3</v>
      </c>
    </row>
    <row r="3058" spans="2:7">
      <c r="B3058" s="375">
        <v>41396</v>
      </c>
      <c r="C3058" s="352">
        <v>571.85</v>
      </c>
      <c r="D3058" s="355">
        <f t="shared" si="98"/>
        <v>-2.0469338814662442E-2</v>
      </c>
      <c r="E3058" s="355">
        <v>-3.1793132683340095E-3</v>
      </c>
      <c r="G3058" s="355">
        <f t="shared" ca="1" si="97"/>
        <v>-2.0382668343267695E-2</v>
      </c>
    </row>
    <row r="3059" spans="2:7">
      <c r="B3059" s="375">
        <v>41394</v>
      </c>
      <c r="C3059" s="352">
        <v>583.79999999999995</v>
      </c>
      <c r="D3059" s="355">
        <f t="shared" si="98"/>
        <v>0.17382125263898648</v>
      </c>
      <c r="E3059" s="355">
        <v>-3.1781344350866494E-3</v>
      </c>
      <c r="G3059" s="355">
        <f t="shared" ca="1" si="97"/>
        <v>9.9151465892692962E-3</v>
      </c>
    </row>
    <row r="3060" spans="2:7">
      <c r="B3060" s="375">
        <v>41393</v>
      </c>
      <c r="C3060" s="352">
        <v>497.35</v>
      </c>
      <c r="D3060" s="355">
        <f t="shared" si="98"/>
        <v>6.9454897322868525E-2</v>
      </c>
      <c r="E3060" s="355">
        <v>-3.1722791605661577E-3</v>
      </c>
      <c r="G3060" s="355">
        <f t="shared" ca="1" si="97"/>
        <v>-2.0412651662078386E-2</v>
      </c>
    </row>
    <row r="3061" spans="2:7">
      <c r="B3061" s="375">
        <v>41390</v>
      </c>
      <c r="C3061" s="352">
        <v>465.05</v>
      </c>
      <c r="D3061" s="355">
        <f t="shared" si="98"/>
        <v>-2.8413245586545424E-2</v>
      </c>
      <c r="E3061" s="355">
        <v>-3.1620553359684523E-3</v>
      </c>
      <c r="G3061" s="355">
        <f t="shared" ca="1" si="97"/>
        <v>-2.3657881290032552E-2</v>
      </c>
    </row>
    <row r="3062" spans="2:7">
      <c r="B3062" s="375">
        <v>41389</v>
      </c>
      <c r="C3062" s="352">
        <v>478.65</v>
      </c>
      <c r="D3062" s="355">
        <f t="shared" si="98"/>
        <v>-1.460310837592668E-3</v>
      </c>
      <c r="E3062" s="355">
        <v>-3.1596856517864375E-3</v>
      </c>
      <c r="G3062" s="355">
        <f t="shared" ca="1" si="97"/>
        <v>-9.9776114860456976E-3</v>
      </c>
    </row>
    <row r="3063" spans="2:7">
      <c r="B3063" s="375">
        <v>41387</v>
      </c>
      <c r="C3063" s="352">
        <v>479.35</v>
      </c>
      <c r="D3063" s="355">
        <f t="shared" si="98"/>
        <v>-7.3514185131496263E-3</v>
      </c>
      <c r="E3063" s="355">
        <v>-3.1574894108586131E-3</v>
      </c>
      <c r="G3063" s="355">
        <f t="shared" ca="1" si="97"/>
        <v>3.3007895972312302E-2</v>
      </c>
    </row>
    <row r="3064" spans="2:7">
      <c r="B3064" s="375">
        <v>41386</v>
      </c>
      <c r="C3064" s="352">
        <v>482.9</v>
      </c>
      <c r="D3064" s="355">
        <f t="shared" si="98"/>
        <v>-6.2086092715234143E-4</v>
      </c>
      <c r="E3064" s="355">
        <v>-3.1289111389236251E-3</v>
      </c>
      <c r="G3064" s="355">
        <f t="shared" ca="1" si="97"/>
        <v>-3.7445914295394005E-2</v>
      </c>
    </row>
    <row r="3065" spans="2:7">
      <c r="B3065" s="375">
        <v>41382</v>
      </c>
      <c r="C3065" s="352">
        <v>483.2</v>
      </c>
      <c r="D3065" s="355">
        <f t="shared" si="98"/>
        <v>3.1052686057339254E-4</v>
      </c>
      <c r="E3065" s="355">
        <v>-3.1236875262494988E-3</v>
      </c>
      <c r="G3065" s="355">
        <f t="shared" ca="1" si="97"/>
        <v>-8.4742236111147798E-4</v>
      </c>
    </row>
    <row r="3066" spans="2:7">
      <c r="B3066" s="375">
        <v>41381</v>
      </c>
      <c r="C3066" s="352">
        <v>483.05</v>
      </c>
      <c r="D3066" s="355">
        <f t="shared" si="98"/>
        <v>-5.6607657472210783E-3</v>
      </c>
      <c r="E3066" s="355">
        <v>-3.117185146787898E-3</v>
      </c>
      <c r="G3066" s="355">
        <f t="shared" ca="1" si="97"/>
        <v>-2.8966719392666037E-3</v>
      </c>
    </row>
    <row r="3067" spans="2:7">
      <c r="B3067" s="375">
        <v>41380</v>
      </c>
      <c r="C3067" s="352">
        <v>485.8</v>
      </c>
      <c r="D3067" s="355">
        <f t="shared" si="98"/>
        <v>2.273684210526318E-2</v>
      </c>
      <c r="E3067" s="355">
        <v>-3.09363398872554E-3</v>
      </c>
      <c r="G3067" s="355">
        <f t="shared" ca="1" si="97"/>
        <v>2.1749308483607004E-2</v>
      </c>
    </row>
    <row r="3068" spans="2:7">
      <c r="B3068" s="375">
        <v>41379</v>
      </c>
      <c r="C3068" s="352">
        <v>475</v>
      </c>
      <c r="D3068" s="355">
        <f t="shared" si="98"/>
        <v>-8.4542323348293733E-3</v>
      </c>
      <c r="E3068" s="355">
        <v>-3.089153889835352E-3</v>
      </c>
      <c r="G3068" s="355">
        <f t="shared" ca="1" si="97"/>
        <v>1.0610987680605505E-2</v>
      </c>
    </row>
    <row r="3069" spans="2:7">
      <c r="B3069" s="375">
        <v>41376</v>
      </c>
      <c r="C3069" s="352">
        <v>479.05</v>
      </c>
      <c r="D3069" s="355">
        <f t="shared" si="98"/>
        <v>1.5689600339234677E-2</v>
      </c>
      <c r="E3069" s="355">
        <v>-3.0726520491084898E-3</v>
      </c>
      <c r="G3069" s="355">
        <f t="shared" ca="1" si="97"/>
        <v>-4.2907529061632253E-3</v>
      </c>
    </row>
    <row r="3070" spans="2:7">
      <c r="B3070" s="375">
        <v>41375</v>
      </c>
      <c r="C3070" s="352">
        <v>471.65</v>
      </c>
      <c r="D3070" s="355">
        <f t="shared" si="98"/>
        <v>7.906827652526956E-3</v>
      </c>
      <c r="E3070" s="355">
        <v>-3.059993104240885E-3</v>
      </c>
      <c r="G3070" s="355">
        <f t="shared" ca="1" si="97"/>
        <v>-6.843642257555009E-2</v>
      </c>
    </row>
    <row r="3071" spans="2:7">
      <c r="B3071" s="375">
        <v>41374</v>
      </c>
      <c r="C3071" s="352">
        <v>467.95</v>
      </c>
      <c r="D3071" s="355">
        <f t="shared" si="98"/>
        <v>-8.8954781319495694E-3</v>
      </c>
      <c r="E3071" s="355">
        <v>-3.0528031459395601E-3</v>
      </c>
      <c r="G3071" s="355">
        <f t="shared" ca="1" si="97"/>
        <v>-9.151735497346861E-3</v>
      </c>
    </row>
    <row r="3072" spans="2:7">
      <c r="B3072" s="375">
        <v>41373</v>
      </c>
      <c r="C3072" s="352">
        <v>472.15</v>
      </c>
      <c r="D3072" s="355">
        <f t="shared" si="98"/>
        <v>-1.2135160581650824E-2</v>
      </c>
      <c r="E3072" s="355">
        <v>-3.052088985349896E-3</v>
      </c>
      <c r="G3072" s="355">
        <f t="shared" ca="1" si="97"/>
        <v>-1.6297639651034514E-2</v>
      </c>
    </row>
    <row r="3073" spans="2:7">
      <c r="B3073" s="375">
        <v>41372</v>
      </c>
      <c r="C3073" s="352">
        <v>477.95</v>
      </c>
      <c r="D3073" s="355">
        <f t="shared" si="98"/>
        <v>1.3249947000212E-2</v>
      </c>
      <c r="E3073" s="355">
        <v>-3.0518819938961709E-3</v>
      </c>
      <c r="G3073" s="355">
        <f t="shared" ca="1" si="97"/>
        <v>-8.9081918338350143E-3</v>
      </c>
    </row>
    <row r="3074" spans="2:7">
      <c r="B3074" s="375">
        <v>41369</v>
      </c>
      <c r="C3074" s="352">
        <v>471.7</v>
      </c>
      <c r="D3074" s="355">
        <f t="shared" si="98"/>
        <v>3.5102648654397983E-3</v>
      </c>
      <c r="E3074" s="355">
        <v>-3.0416890320272634E-3</v>
      </c>
      <c r="G3074" s="355">
        <f t="shared" ca="1" si="97"/>
        <v>4.9386367033069757E-3</v>
      </c>
    </row>
    <row r="3075" spans="2:7">
      <c r="B3075" s="375">
        <v>41368</v>
      </c>
      <c r="C3075" s="352">
        <v>470.05</v>
      </c>
      <c r="D3075" s="355">
        <f t="shared" si="98"/>
        <v>1.5665514261019878E-2</v>
      </c>
      <c r="E3075" s="355">
        <v>-3.0264292297173621E-3</v>
      </c>
      <c r="G3075" s="355">
        <f t="shared" ca="1" si="97"/>
        <v>-2.4723323323555548E-3</v>
      </c>
    </row>
    <row r="3076" spans="2:7">
      <c r="B3076" s="375">
        <v>41367</v>
      </c>
      <c r="C3076" s="352">
        <v>462.8</v>
      </c>
      <c r="D3076" s="355">
        <f t="shared" si="98"/>
        <v>-1.7201104268422099E-2</v>
      </c>
      <c r="E3076" s="355">
        <v>-3.0254134731746386E-3</v>
      </c>
      <c r="G3076" s="355">
        <f t="shared" ca="1" si="97"/>
        <v>-2.5730068443806844E-2</v>
      </c>
    </row>
    <row r="3077" spans="2:7">
      <c r="B3077" s="375">
        <v>41366</v>
      </c>
      <c r="C3077" s="352">
        <v>470.9</v>
      </c>
      <c r="D3077" s="355">
        <f t="shared" si="98"/>
        <v>-9.5470457197421334E-4</v>
      </c>
      <c r="E3077" s="355">
        <v>-3.0243716302635788E-3</v>
      </c>
      <c r="G3077" s="355">
        <f t="shared" ca="1" si="97"/>
        <v>6.6804506939154495E-3</v>
      </c>
    </row>
    <row r="3078" spans="2:7">
      <c r="B3078" s="375">
        <v>41365</v>
      </c>
      <c r="C3078" s="352">
        <v>471.35</v>
      </c>
      <c r="D3078" s="355">
        <f t="shared" si="98"/>
        <v>9.4228504122497794E-3</v>
      </c>
      <c r="E3078" s="355">
        <v>-3.020073577854518E-3</v>
      </c>
      <c r="G3078" s="355">
        <f t="shared" ca="1" si="97"/>
        <v>-1.5462780662916741E-2</v>
      </c>
    </row>
    <row r="3079" spans="2:7">
      <c r="B3079" s="375">
        <v>41361</v>
      </c>
      <c r="C3079" s="352">
        <v>466.95</v>
      </c>
      <c r="D3079" s="355">
        <f t="shared" si="98"/>
        <v>-1.216416331711445E-2</v>
      </c>
      <c r="E3079" s="355">
        <v>-3.0141432877348147E-3</v>
      </c>
      <c r="G3079" s="355">
        <f t="shared" ref="G3079:G3142" ca="1" si="99">_xlfn.NORM.INV(RAND(),$M$13,$M$14)</f>
        <v>-2.6996687348861553E-2</v>
      </c>
    </row>
    <row r="3080" spans="2:7">
      <c r="B3080" s="375">
        <v>41359</v>
      </c>
      <c r="C3080" s="352">
        <v>472.7</v>
      </c>
      <c r="D3080" s="355">
        <f t="shared" ref="D3080:D3143" si="100">(C3080-C3081)/C3081</f>
        <v>2.4712768263602813E-2</v>
      </c>
      <c r="E3080" s="355">
        <v>-3.013913857960784E-3</v>
      </c>
      <c r="G3080" s="355">
        <f t="shared" ca="1" si="99"/>
        <v>1.1055255524420157E-2</v>
      </c>
    </row>
    <row r="3081" spans="2:7">
      <c r="B3081" s="375">
        <v>41358</v>
      </c>
      <c r="C3081" s="352">
        <v>461.3</v>
      </c>
      <c r="D3081" s="355">
        <f t="shared" si="100"/>
        <v>4.7919843171422101E-3</v>
      </c>
      <c r="E3081" s="355">
        <v>-3.0123092926491509E-3</v>
      </c>
      <c r="G3081" s="355">
        <f t="shared" ca="1" si="99"/>
        <v>-3.1949693697261847E-2</v>
      </c>
    </row>
    <row r="3082" spans="2:7">
      <c r="B3082" s="375">
        <v>41355</v>
      </c>
      <c r="C3082" s="352">
        <v>459.1</v>
      </c>
      <c r="D3082" s="355">
        <f t="shared" si="100"/>
        <v>-3.6892361111110863E-3</v>
      </c>
      <c r="E3082" s="355">
        <v>-3.009328919650747E-3</v>
      </c>
      <c r="G3082" s="355">
        <f t="shared" ca="1" si="99"/>
        <v>4.973589557015652E-3</v>
      </c>
    </row>
    <row r="3083" spans="2:7">
      <c r="B3083" s="375">
        <v>41354</v>
      </c>
      <c r="C3083" s="352">
        <v>460.8</v>
      </c>
      <c r="D3083" s="355">
        <f t="shared" si="100"/>
        <v>-1.6750240051210855E-2</v>
      </c>
      <c r="E3083" s="355">
        <v>-2.9924957414483679E-3</v>
      </c>
      <c r="G3083" s="355">
        <f t="shared" ca="1" si="99"/>
        <v>1.4855998507394171E-2</v>
      </c>
    </row>
    <row r="3084" spans="2:7">
      <c r="B3084" s="375">
        <v>41353</v>
      </c>
      <c r="C3084" s="352">
        <v>468.65</v>
      </c>
      <c r="D3084" s="355">
        <f t="shared" si="100"/>
        <v>3.3406835722160917E-2</v>
      </c>
      <c r="E3084" s="355">
        <v>-2.9850746268656274E-3</v>
      </c>
      <c r="G3084" s="355">
        <f t="shared" ca="1" si="99"/>
        <v>2.1128573238520108E-2</v>
      </c>
    </row>
    <row r="3085" spans="2:7">
      <c r="B3085" s="375">
        <v>41352</v>
      </c>
      <c r="C3085" s="352">
        <v>453.5</v>
      </c>
      <c r="D3085" s="355">
        <f t="shared" si="100"/>
        <v>-2.1469414176286523E-2</v>
      </c>
      <c r="E3085" s="355">
        <v>-2.9815864022663149E-3</v>
      </c>
      <c r="G3085" s="355">
        <f t="shared" ca="1" si="99"/>
        <v>3.0766445634274773E-3</v>
      </c>
    </row>
    <row r="3086" spans="2:7">
      <c r="B3086" s="375">
        <v>41351</v>
      </c>
      <c r="C3086" s="352">
        <v>463.45</v>
      </c>
      <c r="D3086" s="355">
        <f t="shared" si="100"/>
        <v>1.0575665067596959E-2</v>
      </c>
      <c r="E3086" s="355">
        <v>-2.9753686808634918E-3</v>
      </c>
      <c r="G3086" s="355">
        <f t="shared" ca="1" si="99"/>
        <v>-2.1535341430714814E-2</v>
      </c>
    </row>
    <row r="3087" spans="2:7">
      <c r="B3087" s="375">
        <v>41348</v>
      </c>
      <c r="C3087" s="352">
        <v>458.6</v>
      </c>
      <c r="D3087" s="355">
        <f t="shared" si="100"/>
        <v>5.5914921609472893E-3</v>
      </c>
      <c r="E3087" s="355">
        <v>-2.9495417676182567E-3</v>
      </c>
      <c r="G3087" s="355">
        <f t="shared" ca="1" si="99"/>
        <v>1.0339420829817659E-3</v>
      </c>
    </row>
    <row r="3088" spans="2:7">
      <c r="B3088" s="375">
        <v>41347</v>
      </c>
      <c r="C3088" s="352">
        <v>456.05</v>
      </c>
      <c r="D3088" s="355">
        <f t="shared" si="100"/>
        <v>2.0817011751538918E-2</v>
      </c>
      <c r="E3088" s="355">
        <v>-2.9411764705882101E-3</v>
      </c>
      <c r="G3088" s="355">
        <f t="shared" ca="1" si="99"/>
        <v>-6.6573557804066649E-3</v>
      </c>
    </row>
    <row r="3089" spans="2:7">
      <c r="B3089" s="375">
        <v>41346</v>
      </c>
      <c r="C3089" s="352">
        <v>446.75</v>
      </c>
      <c r="D3089" s="355">
        <f t="shared" si="100"/>
        <v>5.1749353133086094E-3</v>
      </c>
      <c r="E3089" s="355">
        <v>-2.9383549237570203E-3</v>
      </c>
      <c r="G3089" s="355">
        <f t="shared" ca="1" si="99"/>
        <v>-2.2230739698994955E-2</v>
      </c>
    </row>
    <row r="3090" spans="2:7">
      <c r="B3090" s="375">
        <v>41345</v>
      </c>
      <c r="C3090" s="352">
        <v>444.45</v>
      </c>
      <c r="D3090" s="355">
        <f t="shared" si="100"/>
        <v>1.2299282541851673E-2</v>
      </c>
      <c r="E3090" s="355">
        <v>-2.9360967184801677E-3</v>
      </c>
      <c r="G3090" s="355">
        <f t="shared" ca="1" si="99"/>
        <v>-3.1455038588155404E-2</v>
      </c>
    </row>
    <row r="3091" spans="2:7">
      <c r="B3091" s="375">
        <v>41344</v>
      </c>
      <c r="C3091" s="352">
        <v>439.05</v>
      </c>
      <c r="D3091" s="355">
        <f t="shared" si="100"/>
        <v>2.8551850159890362E-3</v>
      </c>
      <c r="E3091" s="355">
        <v>-2.9246607393542349E-3</v>
      </c>
      <c r="G3091" s="355">
        <f t="shared" ca="1" si="99"/>
        <v>5.3297402262058565E-3</v>
      </c>
    </row>
    <row r="3092" spans="2:7">
      <c r="B3092" s="375">
        <v>41341</v>
      </c>
      <c r="C3092" s="352">
        <v>437.8</v>
      </c>
      <c r="D3092" s="355">
        <f t="shared" si="100"/>
        <v>1.0618651892890173E-2</v>
      </c>
      <c r="E3092" s="355">
        <v>-2.9230435393079847E-3</v>
      </c>
      <c r="G3092" s="355">
        <f t="shared" ca="1" si="99"/>
        <v>6.6743046997145292E-3</v>
      </c>
    </row>
    <row r="3093" spans="2:7">
      <c r="B3093" s="375">
        <v>41340</v>
      </c>
      <c r="C3093" s="352">
        <v>433.2</v>
      </c>
      <c r="D3093" s="355">
        <f t="shared" si="100"/>
        <v>-1.6572077185017051E-2</v>
      </c>
      <c r="E3093" s="355">
        <v>-2.92107261786528E-3</v>
      </c>
      <c r="G3093" s="355">
        <f t="shared" ca="1" si="99"/>
        <v>-3.5319679783442056E-3</v>
      </c>
    </row>
    <row r="3094" spans="2:7">
      <c r="B3094" s="375">
        <v>41339</v>
      </c>
      <c r="C3094" s="352">
        <v>440.5</v>
      </c>
      <c r="D3094" s="355">
        <f t="shared" si="100"/>
        <v>-2.0893531895976834E-2</v>
      </c>
      <c r="E3094" s="355">
        <v>-2.9179030662710636E-3</v>
      </c>
      <c r="G3094" s="355">
        <f t="shared" ca="1" si="99"/>
        <v>-2.0839114993032978E-2</v>
      </c>
    </row>
    <row r="3095" spans="2:7">
      <c r="B3095" s="375">
        <v>41338</v>
      </c>
      <c r="C3095" s="352">
        <v>449.9</v>
      </c>
      <c r="D3095" s="355">
        <f t="shared" si="100"/>
        <v>2.0297085837396506E-2</v>
      </c>
      <c r="E3095" s="355">
        <v>-2.9095792300806301E-3</v>
      </c>
      <c r="G3095" s="355">
        <f t="shared" ca="1" si="99"/>
        <v>-6.4586308246422806E-3</v>
      </c>
    </row>
    <row r="3096" spans="2:7">
      <c r="B3096" s="375">
        <v>41337</v>
      </c>
      <c r="C3096" s="352">
        <v>440.95</v>
      </c>
      <c r="D3096" s="355">
        <f t="shared" si="100"/>
        <v>-2.6170494699646694E-2</v>
      </c>
      <c r="E3096" s="355">
        <v>-2.9066318661762152E-3</v>
      </c>
      <c r="G3096" s="355">
        <f t="shared" ca="1" si="99"/>
        <v>-5.6703264226739269E-3</v>
      </c>
    </row>
    <row r="3097" spans="2:7">
      <c r="B3097" s="375">
        <v>41334</v>
      </c>
      <c r="C3097" s="352">
        <v>452.8</v>
      </c>
      <c r="D3097" s="355">
        <f t="shared" si="100"/>
        <v>2.2006545536621149E-2</v>
      </c>
      <c r="E3097" s="355">
        <v>-2.9054752066114968E-3</v>
      </c>
      <c r="G3097" s="355">
        <f t="shared" ca="1" si="99"/>
        <v>-1.8305969652171482E-2</v>
      </c>
    </row>
    <row r="3098" spans="2:7">
      <c r="B3098" s="375">
        <v>41333</v>
      </c>
      <c r="C3098" s="352">
        <v>443.05</v>
      </c>
      <c r="D3098" s="355">
        <f t="shared" si="100"/>
        <v>-2.250413678985105E-2</v>
      </c>
      <c r="E3098" s="355">
        <v>-2.8882188847247805E-3</v>
      </c>
      <c r="G3098" s="355">
        <f t="shared" ca="1" si="99"/>
        <v>-1.4101427343536858E-2</v>
      </c>
    </row>
    <row r="3099" spans="2:7">
      <c r="B3099" s="375">
        <v>41332</v>
      </c>
      <c r="C3099" s="352">
        <v>453.25</v>
      </c>
      <c r="D3099" s="355">
        <f t="shared" si="100"/>
        <v>2.5436850254367998E-3</v>
      </c>
      <c r="E3099" s="355">
        <v>-2.8646981048920791E-3</v>
      </c>
      <c r="G3099" s="355">
        <f t="shared" ca="1" si="99"/>
        <v>9.0001480704002788E-3</v>
      </c>
    </row>
    <row r="3100" spans="2:7">
      <c r="B3100" s="375">
        <v>41331</v>
      </c>
      <c r="C3100" s="352">
        <v>452.1</v>
      </c>
      <c r="D3100" s="355">
        <f t="shared" si="100"/>
        <v>8.8554350232462724E-4</v>
      </c>
      <c r="E3100" s="355">
        <v>-2.8623471246422066E-3</v>
      </c>
      <c r="G3100" s="355">
        <f t="shared" ca="1" si="99"/>
        <v>5.9959860982878701E-3</v>
      </c>
    </row>
    <row r="3101" spans="2:7">
      <c r="B3101" s="375">
        <v>41330</v>
      </c>
      <c r="C3101" s="352">
        <v>451.7</v>
      </c>
      <c r="D3101" s="355">
        <f t="shared" si="100"/>
        <v>-8.1247255160298397E-3</v>
      </c>
      <c r="E3101" s="355">
        <v>-2.8607061575642106E-3</v>
      </c>
      <c r="G3101" s="355">
        <f t="shared" ca="1" si="99"/>
        <v>2.2245749167520302E-2</v>
      </c>
    </row>
    <row r="3102" spans="2:7">
      <c r="B3102" s="375">
        <v>41327</v>
      </c>
      <c r="C3102" s="352">
        <v>455.4</v>
      </c>
      <c r="D3102" s="355">
        <f t="shared" si="100"/>
        <v>-2.7442605445808912E-2</v>
      </c>
      <c r="E3102" s="355">
        <v>-2.8591851322373528E-3</v>
      </c>
      <c r="G3102" s="355">
        <f t="shared" ca="1" si="99"/>
        <v>-4.9228481237990861E-3</v>
      </c>
    </row>
    <row r="3103" spans="2:7">
      <c r="B3103" s="375">
        <v>41326</v>
      </c>
      <c r="C3103" s="352">
        <v>468.25</v>
      </c>
      <c r="D3103" s="355">
        <f t="shared" si="100"/>
        <v>-1.8652415383003201E-2</v>
      </c>
      <c r="E3103" s="355">
        <v>-2.8534370946822164E-3</v>
      </c>
      <c r="G3103" s="355">
        <f t="shared" ca="1" si="99"/>
        <v>1.0965974231587499E-2</v>
      </c>
    </row>
    <row r="3104" spans="2:7">
      <c r="B3104" s="375">
        <v>41325</v>
      </c>
      <c r="C3104" s="352">
        <v>477.15</v>
      </c>
      <c r="D3104" s="355">
        <f t="shared" si="100"/>
        <v>1.154007553503891E-3</v>
      </c>
      <c r="E3104" s="355">
        <v>-2.8498806131094507E-3</v>
      </c>
      <c r="G3104" s="355">
        <f t="shared" ca="1" si="99"/>
        <v>4.1674647727275881E-2</v>
      </c>
    </row>
    <row r="3105" spans="2:7">
      <c r="B3105" s="375">
        <v>41324</v>
      </c>
      <c r="C3105" s="352">
        <v>476.6</v>
      </c>
      <c r="D3105" s="355">
        <f t="shared" si="100"/>
        <v>1.3611229264142991E-2</v>
      </c>
      <c r="E3105" s="355">
        <v>-2.8462998102467868E-3</v>
      </c>
      <c r="G3105" s="355">
        <f t="shared" ca="1" si="99"/>
        <v>-1.4502668782728666E-2</v>
      </c>
    </row>
    <row r="3106" spans="2:7">
      <c r="B3106" s="375">
        <v>41323</v>
      </c>
      <c r="C3106" s="352">
        <v>470.2</v>
      </c>
      <c r="D3106" s="355">
        <f t="shared" si="100"/>
        <v>1.7528673447305704E-2</v>
      </c>
      <c r="E3106" s="355">
        <v>-2.8301886792453899E-3</v>
      </c>
      <c r="G3106" s="355">
        <f t="shared" ca="1" si="99"/>
        <v>-6.0573213045526271E-3</v>
      </c>
    </row>
    <row r="3107" spans="2:7">
      <c r="B3107" s="375">
        <v>41320</v>
      </c>
      <c r="C3107" s="352">
        <v>462.1</v>
      </c>
      <c r="D3107" s="355">
        <f t="shared" si="100"/>
        <v>-5.2739209988160339E-3</v>
      </c>
      <c r="E3107" s="355">
        <v>-2.8274081881235775E-3</v>
      </c>
      <c r="G3107" s="355">
        <f t="shared" ca="1" si="99"/>
        <v>2.3541141065722441E-3</v>
      </c>
    </row>
    <row r="3108" spans="2:7">
      <c r="B3108" s="375">
        <v>41319</v>
      </c>
      <c r="C3108" s="352">
        <v>464.55</v>
      </c>
      <c r="D3108" s="355">
        <f t="shared" si="100"/>
        <v>1.930883159626991E-2</v>
      </c>
      <c r="E3108" s="355">
        <v>-2.8253849975162578E-3</v>
      </c>
      <c r="G3108" s="355">
        <f t="shared" ca="1" si="99"/>
        <v>1.5344748353396002E-2</v>
      </c>
    </row>
    <row r="3109" spans="2:7">
      <c r="B3109" s="375">
        <v>41318</v>
      </c>
      <c r="C3109" s="352">
        <v>455.75</v>
      </c>
      <c r="D3109" s="355">
        <f t="shared" si="100"/>
        <v>-9.2391304347826091E-3</v>
      </c>
      <c r="E3109" s="355">
        <v>-2.8120268224095927E-3</v>
      </c>
      <c r="G3109" s="355">
        <f t="shared" ca="1" si="99"/>
        <v>-3.7481770042338804E-2</v>
      </c>
    </row>
    <row r="3110" spans="2:7">
      <c r="B3110" s="375">
        <v>41317</v>
      </c>
      <c r="C3110" s="352">
        <v>460</v>
      </c>
      <c r="D3110" s="355">
        <f t="shared" si="100"/>
        <v>-1.1942242970361771E-3</v>
      </c>
      <c r="E3110" s="355">
        <v>-2.8118987716441311E-3</v>
      </c>
      <c r="G3110" s="355">
        <f t="shared" ca="1" si="99"/>
        <v>1.4694735604376041E-3</v>
      </c>
    </row>
    <row r="3111" spans="2:7">
      <c r="B3111" s="375">
        <v>41316</v>
      </c>
      <c r="C3111" s="352">
        <v>460.55</v>
      </c>
      <c r="D3111" s="355">
        <f t="shared" si="100"/>
        <v>1.7340402032250988E-2</v>
      </c>
      <c r="E3111" s="355">
        <v>-2.8047681057798372E-3</v>
      </c>
      <c r="G3111" s="355">
        <f t="shared" ca="1" si="99"/>
        <v>1.6795416051249212E-3</v>
      </c>
    </row>
    <row r="3112" spans="2:7">
      <c r="B3112" s="375">
        <v>41313</v>
      </c>
      <c r="C3112" s="352">
        <v>452.7</v>
      </c>
      <c r="D3112" s="355">
        <f t="shared" si="100"/>
        <v>-7.236842105263183E-3</v>
      </c>
      <c r="E3112" s="355">
        <v>-2.8018679119414004E-3</v>
      </c>
      <c r="G3112" s="355">
        <f t="shared" ca="1" si="99"/>
        <v>-1.534689003119051E-2</v>
      </c>
    </row>
    <row r="3113" spans="2:7">
      <c r="B3113" s="375">
        <v>41312</v>
      </c>
      <c r="C3113" s="352">
        <v>456</v>
      </c>
      <c r="D3113" s="355">
        <f t="shared" si="100"/>
        <v>3.852504127682994E-3</v>
      </c>
      <c r="E3113" s="355">
        <v>-2.7928980592208902E-3</v>
      </c>
      <c r="G3113" s="355">
        <f t="shared" ca="1" si="99"/>
        <v>7.291549897162017E-3</v>
      </c>
    </row>
    <row r="3114" spans="2:7">
      <c r="B3114" s="375">
        <v>41311</v>
      </c>
      <c r="C3114" s="352">
        <v>454.25</v>
      </c>
      <c r="D3114" s="355">
        <f t="shared" si="100"/>
        <v>-1.5709642470205849E-2</v>
      </c>
      <c r="E3114" s="355">
        <v>-2.7875823530549779E-3</v>
      </c>
      <c r="G3114" s="355">
        <f t="shared" ca="1" si="99"/>
        <v>2.5284274902475801E-3</v>
      </c>
    </row>
    <row r="3115" spans="2:7">
      <c r="B3115" s="375">
        <v>41310</v>
      </c>
      <c r="C3115" s="352">
        <v>461.5</v>
      </c>
      <c r="D3115" s="355">
        <f t="shared" si="100"/>
        <v>-1.1988867480197007E-2</v>
      </c>
      <c r="E3115" s="355">
        <v>-2.7745015445099996E-3</v>
      </c>
      <c r="G3115" s="355">
        <f t="shared" ca="1" si="99"/>
        <v>-2.2833915542050581E-2</v>
      </c>
    </row>
    <row r="3116" spans="2:7">
      <c r="B3116" s="375">
        <v>41309</v>
      </c>
      <c r="C3116" s="352">
        <v>467.1</v>
      </c>
      <c r="D3116" s="355">
        <f t="shared" si="100"/>
        <v>4.8402710551790898E-3</v>
      </c>
      <c r="E3116" s="355">
        <v>-2.7735753908219724E-3</v>
      </c>
      <c r="G3116" s="355">
        <f t="shared" ca="1" si="99"/>
        <v>2.7737591559088514E-2</v>
      </c>
    </row>
    <row r="3117" spans="2:7">
      <c r="B3117" s="375">
        <v>41306</v>
      </c>
      <c r="C3117" s="352">
        <v>464.85</v>
      </c>
      <c r="D3117" s="355">
        <f t="shared" si="100"/>
        <v>-1.9200337588353131E-2</v>
      </c>
      <c r="E3117" s="355">
        <v>-2.7729636048527502E-3</v>
      </c>
      <c r="G3117" s="355">
        <f t="shared" ca="1" si="99"/>
        <v>1.0716282117823755E-2</v>
      </c>
    </row>
    <row r="3118" spans="2:7">
      <c r="B3118" s="375">
        <v>41305</v>
      </c>
      <c r="C3118" s="352">
        <v>473.95</v>
      </c>
      <c r="D3118" s="355">
        <f t="shared" si="100"/>
        <v>-7.330610535134569E-3</v>
      </c>
      <c r="E3118" s="355">
        <v>-2.7722333111554667E-3</v>
      </c>
      <c r="G3118" s="355">
        <f t="shared" ca="1" si="99"/>
        <v>1.0257182437446576E-2</v>
      </c>
    </row>
    <row r="3119" spans="2:7">
      <c r="B3119" s="375">
        <v>41304</v>
      </c>
      <c r="C3119" s="352">
        <v>477.45</v>
      </c>
      <c r="D3119" s="355">
        <f t="shared" si="100"/>
        <v>1.8994771102336949E-2</v>
      </c>
      <c r="E3119" s="355">
        <v>-2.7692307692307283E-3</v>
      </c>
      <c r="G3119" s="355">
        <f t="shared" ca="1" si="99"/>
        <v>-5.7377517637024113E-3</v>
      </c>
    </row>
    <row r="3120" spans="2:7">
      <c r="B3120" s="375">
        <v>41303</v>
      </c>
      <c r="C3120" s="352">
        <v>468.55</v>
      </c>
      <c r="D3120" s="355">
        <f t="shared" si="100"/>
        <v>-3.8269373870522191E-3</v>
      </c>
      <c r="E3120" s="355">
        <v>-2.7688615876857912E-3</v>
      </c>
      <c r="G3120" s="355">
        <f t="shared" ca="1" si="99"/>
        <v>-1.4958464785876681E-2</v>
      </c>
    </row>
    <row r="3121" spans="2:7">
      <c r="B3121" s="375">
        <v>41302</v>
      </c>
      <c r="C3121" s="352">
        <v>470.35</v>
      </c>
      <c r="D3121" s="355">
        <f t="shared" si="100"/>
        <v>-1.2906610703042975E-2</v>
      </c>
      <c r="E3121" s="355">
        <v>-2.7660503712329883E-3</v>
      </c>
      <c r="G3121" s="355">
        <f t="shared" ca="1" si="99"/>
        <v>8.1421848962323733E-3</v>
      </c>
    </row>
    <row r="3122" spans="2:7">
      <c r="B3122" s="375">
        <v>41299</v>
      </c>
      <c r="C3122" s="352">
        <v>476.5</v>
      </c>
      <c r="D3122" s="355">
        <f t="shared" si="100"/>
        <v>1.6424914675767892E-2</v>
      </c>
      <c r="E3122" s="355">
        <v>-2.7640733053101263E-3</v>
      </c>
      <c r="G3122" s="355">
        <f t="shared" ca="1" si="99"/>
        <v>-3.546568396211253E-3</v>
      </c>
    </row>
    <row r="3123" spans="2:7">
      <c r="B3123" s="375">
        <v>41298</v>
      </c>
      <c r="C3123" s="352">
        <v>468.8</v>
      </c>
      <c r="D3123" s="355">
        <f t="shared" si="100"/>
        <v>1.9019671774807085E-2</v>
      </c>
      <c r="E3123" s="355">
        <v>-2.7638190954773728E-3</v>
      </c>
      <c r="G3123" s="355">
        <f t="shared" ca="1" si="99"/>
        <v>-9.8617414200007688E-4</v>
      </c>
    </row>
    <row r="3124" spans="2:7">
      <c r="B3124" s="375">
        <v>41297</v>
      </c>
      <c r="C3124" s="352">
        <v>460.05</v>
      </c>
      <c r="D3124" s="355">
        <f t="shared" si="100"/>
        <v>-4.335620711166556E-2</v>
      </c>
      <c r="E3124" s="355">
        <v>-2.7586938645587956E-3</v>
      </c>
      <c r="G3124" s="355">
        <f t="shared" ca="1" si="99"/>
        <v>-7.9539572842052333E-3</v>
      </c>
    </row>
    <row r="3125" spans="2:7">
      <c r="B3125" s="375">
        <v>41296</v>
      </c>
      <c r="C3125" s="352">
        <v>480.9</v>
      </c>
      <c r="D3125" s="355">
        <f t="shared" si="100"/>
        <v>-3.2880844645550571E-2</v>
      </c>
      <c r="E3125" s="355">
        <v>-2.7546212395795251E-3</v>
      </c>
      <c r="G3125" s="355">
        <f t="shared" ca="1" si="99"/>
        <v>-1.2398625071510912E-2</v>
      </c>
    </row>
    <row r="3126" spans="2:7">
      <c r="B3126" s="375">
        <v>41295</v>
      </c>
      <c r="C3126" s="352">
        <v>497.25</v>
      </c>
      <c r="D3126" s="355">
        <f t="shared" si="100"/>
        <v>1.3968189233279003E-2</v>
      </c>
      <c r="E3126" s="355">
        <v>-2.7506333695258445E-3</v>
      </c>
      <c r="G3126" s="355">
        <f t="shared" ca="1" si="99"/>
        <v>-1.2018235265059938E-2</v>
      </c>
    </row>
    <row r="3127" spans="2:7">
      <c r="B3127" s="375">
        <v>41292</v>
      </c>
      <c r="C3127" s="352">
        <v>490.4</v>
      </c>
      <c r="D3127" s="355">
        <f t="shared" si="100"/>
        <v>-2.0277694536010457E-2</v>
      </c>
      <c r="E3127" s="355">
        <v>-2.7355662883994376E-3</v>
      </c>
      <c r="G3127" s="355">
        <f t="shared" ca="1" si="99"/>
        <v>4.2000026117316056E-2</v>
      </c>
    </row>
    <row r="3128" spans="2:7">
      <c r="B3128" s="375">
        <v>41291</v>
      </c>
      <c r="C3128" s="352">
        <v>500.55</v>
      </c>
      <c r="D3128" s="355">
        <f t="shared" si="100"/>
        <v>7.9976007197847467E-4</v>
      </c>
      <c r="E3128" s="355">
        <v>-2.7284476568856532E-3</v>
      </c>
      <c r="G3128" s="355">
        <f t="shared" ca="1" si="99"/>
        <v>-1.5218463507868051E-2</v>
      </c>
    </row>
    <row r="3129" spans="2:7">
      <c r="B3129" s="375">
        <v>41290</v>
      </c>
      <c r="C3129" s="352">
        <v>500.15</v>
      </c>
      <c r="D3129" s="355">
        <f t="shared" si="100"/>
        <v>-7.0478459400436996E-3</v>
      </c>
      <c r="E3129" s="355">
        <v>-2.7175908923981235E-3</v>
      </c>
      <c r="G3129" s="355">
        <f t="shared" ca="1" si="99"/>
        <v>4.1179679889724761E-3</v>
      </c>
    </row>
    <row r="3130" spans="2:7">
      <c r="B3130" s="375">
        <v>41289</v>
      </c>
      <c r="C3130" s="352">
        <v>503.7</v>
      </c>
      <c r="D3130" s="355">
        <f t="shared" si="100"/>
        <v>-3.1664357807243671E-3</v>
      </c>
      <c r="E3130" s="355">
        <v>-2.7173913043479288E-3</v>
      </c>
      <c r="G3130" s="355">
        <f t="shared" ca="1" si="99"/>
        <v>-1.0217164696842012E-2</v>
      </c>
    </row>
    <row r="3131" spans="2:7">
      <c r="B3131" s="375">
        <v>41288</v>
      </c>
      <c r="C3131" s="352">
        <v>505.3</v>
      </c>
      <c r="D3131" s="355">
        <f t="shared" si="100"/>
        <v>1.4454928729170825E-2</v>
      </c>
      <c r="E3131" s="355">
        <v>-2.7110132639509006E-3</v>
      </c>
      <c r="G3131" s="355">
        <f t="shared" ca="1" si="99"/>
        <v>-3.2432051024272955E-2</v>
      </c>
    </row>
    <row r="3132" spans="2:7">
      <c r="B3132" s="375">
        <v>41285</v>
      </c>
      <c r="C3132" s="352">
        <v>498.1</v>
      </c>
      <c r="D3132" s="355">
        <f t="shared" si="100"/>
        <v>-3.581107239643825E-2</v>
      </c>
      <c r="E3132" s="355">
        <v>-2.7108433734940782E-3</v>
      </c>
      <c r="G3132" s="355">
        <f t="shared" ca="1" si="99"/>
        <v>1.1692766941425781E-2</v>
      </c>
    </row>
    <row r="3133" spans="2:7">
      <c r="B3133" s="375">
        <v>41284</v>
      </c>
      <c r="C3133" s="352">
        <v>516.6</v>
      </c>
      <c r="D3133" s="355">
        <f t="shared" si="100"/>
        <v>-5.1993067590986562E-3</v>
      </c>
      <c r="E3133" s="355">
        <v>-2.7100271002709771E-3</v>
      </c>
      <c r="G3133" s="355">
        <f t="shared" ca="1" si="99"/>
        <v>-2.3052503762661609E-2</v>
      </c>
    </row>
    <row r="3134" spans="2:7">
      <c r="B3134" s="375">
        <v>41283</v>
      </c>
      <c r="C3134" s="352">
        <v>519.29999999999995</v>
      </c>
      <c r="D3134" s="355">
        <f t="shared" si="100"/>
        <v>-1.1798287345385433E-2</v>
      </c>
      <c r="E3134" s="355">
        <v>-2.6995179432244046E-3</v>
      </c>
      <c r="G3134" s="355">
        <f t="shared" ca="1" si="99"/>
        <v>-2.1459161176414585E-3</v>
      </c>
    </row>
    <row r="3135" spans="2:7">
      <c r="B3135" s="375">
        <v>41282</v>
      </c>
      <c r="C3135" s="352">
        <v>525.5</v>
      </c>
      <c r="D3135" s="355">
        <f t="shared" si="100"/>
        <v>1.903311762467125E-4</v>
      </c>
      <c r="E3135" s="355">
        <v>-2.6968716289104636E-3</v>
      </c>
      <c r="G3135" s="355">
        <f t="shared" ca="1" si="99"/>
        <v>1.2148448736866414E-2</v>
      </c>
    </row>
    <row r="3136" spans="2:7">
      <c r="B3136" s="375">
        <v>41281</v>
      </c>
      <c r="C3136" s="352">
        <v>525.4</v>
      </c>
      <c r="D3136" s="355">
        <f t="shared" si="100"/>
        <v>-1.7392930615298424E-2</v>
      </c>
      <c r="E3136" s="355">
        <v>-2.6905829596413577E-3</v>
      </c>
      <c r="G3136" s="355">
        <f t="shared" ca="1" si="99"/>
        <v>-2.7140876621228067E-2</v>
      </c>
    </row>
    <row r="3137" spans="2:7">
      <c r="B3137" s="375">
        <v>41278</v>
      </c>
      <c r="C3137" s="352">
        <v>534.70000000000005</v>
      </c>
      <c r="D3137" s="355">
        <f t="shared" si="100"/>
        <v>4.4143890297736873E-3</v>
      </c>
      <c r="E3137" s="355">
        <v>-2.6888081051431524E-3</v>
      </c>
      <c r="G3137" s="355">
        <f t="shared" ca="1" si="99"/>
        <v>-2.9236676871925344E-2</v>
      </c>
    </row>
    <row r="3138" spans="2:7">
      <c r="B3138" s="375">
        <v>41277</v>
      </c>
      <c r="C3138" s="352">
        <v>532.35</v>
      </c>
      <c r="D3138" s="355">
        <f t="shared" si="100"/>
        <v>3.4872761545712023E-3</v>
      </c>
      <c r="E3138" s="355">
        <v>-2.6886237607124598E-3</v>
      </c>
      <c r="G3138" s="355">
        <f t="shared" ca="1" si="99"/>
        <v>-4.830819489416785E-2</v>
      </c>
    </row>
    <row r="3139" spans="2:7">
      <c r="B3139" s="375">
        <v>41276</v>
      </c>
      <c r="C3139" s="352">
        <v>530.5</v>
      </c>
      <c r="D3139" s="355">
        <f t="shared" si="100"/>
        <v>-1.8846588767437378E-4</v>
      </c>
      <c r="E3139" s="355">
        <v>-2.6867275658248257E-3</v>
      </c>
      <c r="G3139" s="355">
        <f t="shared" ca="1" si="99"/>
        <v>-2.1281674076896046E-2</v>
      </c>
    </row>
    <row r="3140" spans="2:7">
      <c r="B3140" s="375">
        <v>41275</v>
      </c>
      <c r="C3140" s="352">
        <v>530.6</v>
      </c>
      <c r="D3140" s="355">
        <f t="shared" si="100"/>
        <v>1.0955511098409068E-2</v>
      </c>
      <c r="E3140" s="355">
        <v>-2.686366689053094E-3</v>
      </c>
      <c r="G3140" s="355">
        <f t="shared" ca="1" si="99"/>
        <v>-5.156770234791018E-3</v>
      </c>
    </row>
    <row r="3141" spans="2:7">
      <c r="B3141" s="375">
        <v>41274</v>
      </c>
      <c r="C3141" s="352">
        <v>524.85</v>
      </c>
      <c r="D3141" s="355">
        <f t="shared" si="100"/>
        <v>5.2671901934495304E-3</v>
      </c>
      <c r="E3141" s="355">
        <v>-2.6858616244091107E-3</v>
      </c>
      <c r="G3141" s="355">
        <f t="shared" ca="1" si="99"/>
        <v>4.1058969643816478E-3</v>
      </c>
    </row>
    <row r="3142" spans="2:7">
      <c r="B3142" s="375">
        <v>41271</v>
      </c>
      <c r="C3142" s="352">
        <v>522.1</v>
      </c>
      <c r="D3142" s="355">
        <f t="shared" si="100"/>
        <v>7.5260517174835524E-3</v>
      </c>
      <c r="E3142" s="355">
        <v>-2.683791814434977E-3</v>
      </c>
      <c r="G3142" s="355">
        <f t="shared" ca="1" si="99"/>
        <v>1.5935399898037095E-2</v>
      </c>
    </row>
    <row r="3143" spans="2:7">
      <c r="B3143" s="375">
        <v>41270</v>
      </c>
      <c r="C3143" s="352">
        <v>518.20000000000005</v>
      </c>
      <c r="D3143" s="355">
        <f t="shared" si="100"/>
        <v>-9.9350401222772864E-3</v>
      </c>
      <c r="E3143" s="355">
        <v>-2.681231380337597E-3</v>
      </c>
      <c r="G3143" s="355">
        <f t="shared" ref="G3143:G3206" ca="1" si="101">_xlfn.NORM.INV(RAND(),$M$13,$M$14)</f>
        <v>-4.812769204616283E-2</v>
      </c>
    </row>
    <row r="3144" spans="2:7">
      <c r="B3144" s="375">
        <v>41269</v>
      </c>
      <c r="C3144" s="352">
        <v>523.4</v>
      </c>
      <c r="D3144" s="355">
        <f t="shared" ref="D3144:D3207" si="102">(C3144-C3145)/C3145</f>
        <v>-1.5610306563851923E-2</v>
      </c>
      <c r="E3144" s="355">
        <v>-2.6719445818901141E-3</v>
      </c>
      <c r="G3144" s="355">
        <f t="shared" ca="1" si="101"/>
        <v>1.6001270524224384E-2</v>
      </c>
    </row>
    <row r="3145" spans="2:7">
      <c r="B3145" s="375">
        <v>41267</v>
      </c>
      <c r="C3145" s="352">
        <v>531.70000000000005</v>
      </c>
      <c r="D3145" s="355">
        <f t="shared" si="102"/>
        <v>8.6313193588164056E-3</v>
      </c>
      <c r="E3145" s="355">
        <v>-2.6652452025586353E-3</v>
      </c>
      <c r="G3145" s="355">
        <f t="shared" ca="1" si="101"/>
        <v>-2.4042261668515145E-2</v>
      </c>
    </row>
    <row r="3146" spans="2:7">
      <c r="B3146" s="375">
        <v>41264</v>
      </c>
      <c r="C3146" s="352">
        <v>527.15</v>
      </c>
      <c r="D3146" s="355">
        <f t="shared" si="102"/>
        <v>-1.0418622113760217E-2</v>
      </c>
      <c r="E3146" s="355">
        <v>-2.6572187776793699E-3</v>
      </c>
      <c r="G3146" s="355">
        <f t="shared" ca="1" si="101"/>
        <v>-3.4945881668537425E-3</v>
      </c>
    </row>
    <row r="3147" spans="2:7">
      <c r="B3147" s="375">
        <v>41263</v>
      </c>
      <c r="C3147" s="352">
        <v>532.70000000000005</v>
      </c>
      <c r="D3147" s="355">
        <f t="shared" si="102"/>
        <v>1.8644229849890046E-2</v>
      </c>
      <c r="E3147" s="355">
        <v>-2.6364577564827528E-3</v>
      </c>
      <c r="G3147" s="355">
        <f t="shared" ca="1" si="101"/>
        <v>1.4231272284398241E-2</v>
      </c>
    </row>
    <row r="3148" spans="2:7">
      <c r="B3148" s="375">
        <v>41262</v>
      </c>
      <c r="C3148" s="352">
        <v>522.95000000000005</v>
      </c>
      <c r="D3148" s="355">
        <f t="shared" si="102"/>
        <v>-3.4302048594567975E-3</v>
      </c>
      <c r="E3148" s="355">
        <v>-2.6351169669266419E-3</v>
      </c>
      <c r="G3148" s="355">
        <f t="shared" ca="1" si="101"/>
        <v>-1.4523259019963927E-2</v>
      </c>
    </row>
    <row r="3149" spans="2:7">
      <c r="B3149" s="375">
        <v>41261</v>
      </c>
      <c r="C3149" s="352">
        <v>524.75</v>
      </c>
      <c r="D3149" s="355">
        <f t="shared" si="102"/>
        <v>3.8259206121472981E-3</v>
      </c>
      <c r="E3149" s="355">
        <v>-2.6232948583420779E-3</v>
      </c>
      <c r="G3149" s="355">
        <f t="shared" ca="1" si="101"/>
        <v>1.5032525748524487E-2</v>
      </c>
    </row>
    <row r="3150" spans="2:7">
      <c r="B3150" s="375">
        <v>41260</v>
      </c>
      <c r="C3150" s="352">
        <v>522.75</v>
      </c>
      <c r="D3150" s="355">
        <f t="shared" si="102"/>
        <v>1.1806832478467092E-2</v>
      </c>
      <c r="E3150" s="355">
        <v>-2.6119402985074203E-3</v>
      </c>
      <c r="G3150" s="355">
        <f t="shared" ca="1" si="101"/>
        <v>6.8437541526695138E-3</v>
      </c>
    </row>
    <row r="3151" spans="2:7">
      <c r="B3151" s="375">
        <v>41257</v>
      </c>
      <c r="C3151" s="352">
        <v>516.65</v>
      </c>
      <c r="D3151" s="355">
        <f t="shared" si="102"/>
        <v>-5.9644059644060081E-3</v>
      </c>
      <c r="E3151" s="355">
        <v>-2.6115342763874763E-3</v>
      </c>
      <c r="G3151" s="355">
        <f t="shared" ca="1" si="101"/>
        <v>-3.9006214041328022E-2</v>
      </c>
    </row>
    <row r="3152" spans="2:7">
      <c r="B3152" s="375">
        <v>41256</v>
      </c>
      <c r="C3152" s="352">
        <v>519.75</v>
      </c>
      <c r="D3152" s="355">
        <f t="shared" si="102"/>
        <v>-1.8876828692779613E-2</v>
      </c>
      <c r="E3152" s="355">
        <v>-2.6049204052099395E-3</v>
      </c>
      <c r="G3152" s="355">
        <f t="shared" ca="1" si="101"/>
        <v>3.8346682048788175E-2</v>
      </c>
    </row>
    <row r="3153" spans="2:7">
      <c r="B3153" s="375">
        <v>41255</v>
      </c>
      <c r="C3153" s="352">
        <v>529.75</v>
      </c>
      <c r="D3153" s="355">
        <f t="shared" si="102"/>
        <v>-2.7803266654431964E-2</v>
      </c>
      <c r="E3153" s="355">
        <v>-2.5955299206921966E-3</v>
      </c>
      <c r="G3153" s="355">
        <f t="shared" ca="1" si="101"/>
        <v>1.210632926803052E-2</v>
      </c>
    </row>
    <row r="3154" spans="2:7">
      <c r="B3154" s="375">
        <v>41254</v>
      </c>
      <c r="C3154" s="352">
        <v>544.9</v>
      </c>
      <c r="D3154" s="355">
        <f t="shared" si="102"/>
        <v>1.8790315041600364E-2</v>
      </c>
      <c r="E3154" s="355">
        <v>-2.5592672413792799E-3</v>
      </c>
      <c r="G3154" s="355">
        <f t="shared" ca="1" si="101"/>
        <v>4.2074401241936482E-2</v>
      </c>
    </row>
    <row r="3155" spans="2:7">
      <c r="B3155" s="375">
        <v>41253</v>
      </c>
      <c r="C3155" s="352">
        <v>534.85</v>
      </c>
      <c r="D3155" s="355">
        <f t="shared" si="102"/>
        <v>7.9148214453972406E-3</v>
      </c>
      <c r="E3155" s="355">
        <v>-2.5531500445235217E-3</v>
      </c>
      <c r="G3155" s="355">
        <f t="shared" ca="1" si="101"/>
        <v>-5.0823985739724062E-2</v>
      </c>
    </row>
    <row r="3156" spans="2:7">
      <c r="B3156" s="375">
        <v>41250</v>
      </c>
      <c r="C3156" s="352">
        <v>530.65</v>
      </c>
      <c r="D3156" s="355">
        <f t="shared" si="102"/>
        <v>-8.594114899579678E-3</v>
      </c>
      <c r="E3156" s="355">
        <v>-2.5476295968099687E-3</v>
      </c>
      <c r="G3156" s="355">
        <f t="shared" ca="1" si="101"/>
        <v>-1.1033108291640999E-3</v>
      </c>
    </row>
    <row r="3157" spans="2:7">
      <c r="B3157" s="375">
        <v>41249</v>
      </c>
      <c r="C3157" s="352">
        <v>535.25</v>
      </c>
      <c r="D3157" s="355">
        <f t="shared" si="102"/>
        <v>6.5820404325340857E-3</v>
      </c>
      <c r="E3157" s="355">
        <v>-2.5438479046726165E-3</v>
      </c>
      <c r="G3157" s="355">
        <f t="shared" ca="1" si="101"/>
        <v>-5.9861184820058314E-3</v>
      </c>
    </row>
    <row r="3158" spans="2:7">
      <c r="B3158" s="375">
        <v>41248</v>
      </c>
      <c r="C3158" s="352">
        <v>531.75</v>
      </c>
      <c r="D3158" s="355">
        <f t="shared" si="102"/>
        <v>-3.6537380550872127E-3</v>
      </c>
      <c r="E3158" s="355">
        <v>-2.5238185374471572E-3</v>
      </c>
      <c r="G3158" s="355">
        <f t="shared" ca="1" si="101"/>
        <v>-2.6189333706920559E-2</v>
      </c>
    </row>
    <row r="3159" spans="2:7">
      <c r="B3159" s="375">
        <v>41247</v>
      </c>
      <c r="C3159" s="352">
        <v>533.70000000000005</v>
      </c>
      <c r="D3159" s="355">
        <f t="shared" si="102"/>
        <v>-5.219012115563755E-3</v>
      </c>
      <c r="E3159" s="355">
        <v>-2.5183479637357485E-3</v>
      </c>
      <c r="G3159" s="355">
        <f t="shared" ca="1" si="101"/>
        <v>-1.7132038399043235E-2</v>
      </c>
    </row>
    <row r="3160" spans="2:7">
      <c r="B3160" s="375">
        <v>41246</v>
      </c>
      <c r="C3160" s="352">
        <v>536.5</v>
      </c>
      <c r="D3160" s="355">
        <f t="shared" si="102"/>
        <v>-2.9734250139379719E-3</v>
      </c>
      <c r="E3160" s="355">
        <v>-2.5096216944824759E-3</v>
      </c>
      <c r="G3160" s="355">
        <f t="shared" ca="1" si="101"/>
        <v>-2.1319325528022754E-2</v>
      </c>
    </row>
    <row r="3161" spans="2:7">
      <c r="B3161" s="375">
        <v>41243</v>
      </c>
      <c r="C3161" s="352">
        <v>538.1</v>
      </c>
      <c r="D3161" s="355">
        <f t="shared" si="102"/>
        <v>-1.8334397518927219E-2</v>
      </c>
      <c r="E3161" s="355">
        <v>-2.4913069290136785E-3</v>
      </c>
      <c r="G3161" s="355">
        <f t="shared" ca="1" si="101"/>
        <v>-3.1599013583814661E-3</v>
      </c>
    </row>
    <row r="3162" spans="2:7">
      <c r="B3162" s="375">
        <v>41242</v>
      </c>
      <c r="C3162" s="352">
        <v>548.15</v>
      </c>
      <c r="D3162" s="355">
        <f t="shared" si="102"/>
        <v>1.2000369242130528E-2</v>
      </c>
      <c r="E3162" s="355">
        <v>-2.48570718369362E-3</v>
      </c>
      <c r="G3162" s="355">
        <f t="shared" ca="1" si="101"/>
        <v>-4.4033840792865035E-2</v>
      </c>
    </row>
    <row r="3163" spans="2:7">
      <c r="B3163" s="375">
        <v>41240</v>
      </c>
      <c r="C3163" s="352">
        <v>541.65</v>
      </c>
      <c r="D3163" s="355">
        <f t="shared" si="102"/>
        <v>7.9084480833643469E-3</v>
      </c>
      <c r="E3163" s="355">
        <v>-2.4759816880521924E-3</v>
      </c>
      <c r="G3163" s="355">
        <f t="shared" ca="1" si="101"/>
        <v>-9.1362547080111774E-3</v>
      </c>
    </row>
    <row r="3164" spans="2:7">
      <c r="B3164" s="375">
        <v>41239</v>
      </c>
      <c r="C3164" s="352">
        <v>537.4</v>
      </c>
      <c r="D3164" s="355">
        <f t="shared" si="102"/>
        <v>1.3579781214635857E-2</v>
      </c>
      <c r="E3164" s="355">
        <v>-2.4691358024691123E-3</v>
      </c>
      <c r="G3164" s="355">
        <f t="shared" ca="1" si="101"/>
        <v>-3.5654699235219715E-3</v>
      </c>
    </row>
    <row r="3165" spans="2:7">
      <c r="B3165" s="375">
        <v>41236</v>
      </c>
      <c r="C3165" s="352">
        <v>530.20000000000005</v>
      </c>
      <c r="D3165" s="355">
        <f t="shared" si="102"/>
        <v>1.1156670163059068E-2</v>
      </c>
      <c r="E3165" s="355">
        <v>-2.4630381803411624E-3</v>
      </c>
      <c r="G3165" s="355">
        <f t="shared" ca="1" si="101"/>
        <v>8.7323413474063999E-3</v>
      </c>
    </row>
    <row r="3166" spans="2:7">
      <c r="B3166" s="375">
        <v>41235</v>
      </c>
      <c r="C3166" s="352">
        <v>524.35</v>
      </c>
      <c r="D3166" s="355">
        <f t="shared" si="102"/>
        <v>-4.7655356462066332E-4</v>
      </c>
      <c r="E3166" s="355">
        <v>-2.4577901260953621E-3</v>
      </c>
      <c r="G3166" s="355">
        <f t="shared" ca="1" si="101"/>
        <v>-3.5219745678096659E-2</v>
      </c>
    </row>
    <row r="3167" spans="2:7">
      <c r="B3167" s="375">
        <v>41234</v>
      </c>
      <c r="C3167" s="352">
        <v>524.6</v>
      </c>
      <c r="D3167" s="355">
        <f t="shared" si="102"/>
        <v>8.4582852748942266E-3</v>
      </c>
      <c r="E3167" s="355">
        <v>-2.4400373792960468E-3</v>
      </c>
      <c r="G3167" s="355">
        <f t="shared" ca="1" si="101"/>
        <v>1.6668098560583006E-2</v>
      </c>
    </row>
    <row r="3168" spans="2:7">
      <c r="B3168" s="375">
        <v>41233</v>
      </c>
      <c r="C3168" s="352">
        <v>520.20000000000005</v>
      </c>
      <c r="D3168" s="355">
        <f t="shared" si="102"/>
        <v>6.8711893932063648E-3</v>
      </c>
      <c r="E3168" s="355">
        <v>-2.4330900243309424E-3</v>
      </c>
      <c r="G3168" s="355">
        <f t="shared" ca="1" si="101"/>
        <v>1.2028065626011161E-2</v>
      </c>
    </row>
    <row r="3169" spans="2:7">
      <c r="B3169" s="375">
        <v>41232</v>
      </c>
      <c r="C3169" s="352">
        <v>516.65</v>
      </c>
      <c r="D3169" s="355">
        <f t="shared" si="102"/>
        <v>-8.3493282149712522E-3</v>
      </c>
      <c r="E3169" s="355">
        <v>-2.4278039948951685E-3</v>
      </c>
      <c r="G3169" s="355">
        <f t="shared" ca="1" si="101"/>
        <v>2.1909911569766065E-2</v>
      </c>
    </row>
    <row r="3170" spans="2:7">
      <c r="B3170" s="375">
        <v>41229</v>
      </c>
      <c r="C3170" s="352">
        <v>521</v>
      </c>
      <c r="D3170" s="355">
        <f t="shared" si="102"/>
        <v>-2.3979018358935848E-2</v>
      </c>
      <c r="E3170" s="355">
        <v>-2.4247164646069613E-3</v>
      </c>
      <c r="G3170" s="355">
        <f t="shared" ca="1" si="101"/>
        <v>1.0506259793057162E-2</v>
      </c>
    </row>
    <row r="3171" spans="2:7">
      <c r="B3171" s="375">
        <v>41228</v>
      </c>
      <c r="C3171" s="352">
        <v>533.79999999999995</v>
      </c>
      <c r="D3171" s="355">
        <f t="shared" si="102"/>
        <v>9.0737240075613509E-3</v>
      </c>
      <c r="E3171" s="355">
        <v>-2.4187197660028993E-3</v>
      </c>
      <c r="G3171" s="355">
        <f t="shared" ca="1" si="101"/>
        <v>2.0290286377440885E-2</v>
      </c>
    </row>
    <row r="3172" spans="2:7">
      <c r="B3172" s="375">
        <v>41226</v>
      </c>
      <c r="C3172" s="352">
        <v>529</v>
      </c>
      <c r="D3172" s="355">
        <f t="shared" si="102"/>
        <v>-1.5100037750093518E-3</v>
      </c>
      <c r="E3172" s="355">
        <v>-2.4112525117214578E-3</v>
      </c>
      <c r="G3172" s="355">
        <f t="shared" ca="1" si="101"/>
        <v>1.6941175596960952E-2</v>
      </c>
    </row>
    <row r="3173" spans="2:7">
      <c r="B3173" s="375">
        <v>41225</v>
      </c>
      <c r="C3173" s="352">
        <v>529.79999999999995</v>
      </c>
      <c r="D3173" s="355">
        <f t="shared" si="102"/>
        <v>1.2283851459888072E-3</v>
      </c>
      <c r="E3173" s="355">
        <v>-2.4078979051288568E-3</v>
      </c>
      <c r="G3173" s="355">
        <f t="shared" ca="1" si="101"/>
        <v>-3.5330301597791797E-2</v>
      </c>
    </row>
    <row r="3174" spans="2:7">
      <c r="B3174" s="375">
        <v>41222</v>
      </c>
      <c r="C3174" s="352">
        <v>529.15</v>
      </c>
      <c r="D3174" s="355">
        <f t="shared" si="102"/>
        <v>-7.8747539139402741E-3</v>
      </c>
      <c r="E3174" s="355">
        <v>-2.4028140172406899E-3</v>
      </c>
      <c r="G3174" s="355">
        <f t="shared" ca="1" si="101"/>
        <v>1.8960802892626968E-2</v>
      </c>
    </row>
    <row r="3175" spans="2:7">
      <c r="B3175" s="375">
        <v>41221</v>
      </c>
      <c r="C3175" s="352">
        <v>533.35</v>
      </c>
      <c r="D3175" s="355">
        <f t="shared" si="102"/>
        <v>-2.2448788700775079E-3</v>
      </c>
      <c r="E3175" s="355">
        <v>-2.3788546255506257E-3</v>
      </c>
      <c r="G3175" s="355">
        <f t="shared" ca="1" si="101"/>
        <v>-2.8568866251866401E-2</v>
      </c>
    </row>
    <row r="3176" spans="2:7">
      <c r="B3176" s="375">
        <v>41220</v>
      </c>
      <c r="C3176" s="352">
        <v>534.54999999999995</v>
      </c>
      <c r="D3176" s="355">
        <f t="shared" si="102"/>
        <v>3.1903912921083452E-3</v>
      </c>
      <c r="E3176" s="355">
        <v>-2.3777525069782275E-3</v>
      </c>
      <c r="G3176" s="355">
        <f t="shared" ca="1" si="101"/>
        <v>-2.3666250818376176E-2</v>
      </c>
    </row>
    <row r="3177" spans="2:7">
      <c r="B3177" s="375">
        <v>41219</v>
      </c>
      <c r="C3177" s="352">
        <v>532.85</v>
      </c>
      <c r="D3177" s="355">
        <f t="shared" si="102"/>
        <v>-2.8142589118194608E-4</v>
      </c>
      <c r="E3177" s="355">
        <v>-2.3752969121140478E-3</v>
      </c>
      <c r="G3177" s="355">
        <f t="shared" ca="1" si="101"/>
        <v>1.8501645717898425E-2</v>
      </c>
    </row>
    <row r="3178" spans="2:7">
      <c r="B3178" s="375">
        <v>41218</v>
      </c>
      <c r="C3178" s="352">
        <v>533</v>
      </c>
      <c r="D3178" s="355">
        <f t="shared" si="102"/>
        <v>0</v>
      </c>
      <c r="E3178" s="355">
        <v>-2.3696682464455312E-3</v>
      </c>
      <c r="G3178" s="355">
        <f t="shared" ca="1" si="101"/>
        <v>3.8285820160083479E-2</v>
      </c>
    </row>
    <row r="3179" spans="2:7">
      <c r="B3179" s="375">
        <v>41215</v>
      </c>
      <c r="C3179" s="352">
        <v>533</v>
      </c>
      <c r="D3179" s="355">
        <f t="shared" si="102"/>
        <v>-8.2798399851149781E-3</v>
      </c>
      <c r="E3179" s="355">
        <v>-2.3602645571262483E-3</v>
      </c>
      <c r="G3179" s="355">
        <f t="shared" ca="1" si="101"/>
        <v>-1.2756890637116429E-2</v>
      </c>
    </row>
    <row r="3180" spans="2:7">
      <c r="B3180" s="375">
        <v>41214</v>
      </c>
      <c r="C3180" s="352">
        <v>537.45000000000005</v>
      </c>
      <c r="D3180" s="355">
        <f t="shared" si="102"/>
        <v>-1.673984632272224E-2</v>
      </c>
      <c r="E3180" s="355">
        <v>-2.3589161875788591E-3</v>
      </c>
      <c r="G3180" s="355">
        <f t="shared" ca="1" si="101"/>
        <v>1.6456617836272946E-2</v>
      </c>
    </row>
    <row r="3181" spans="2:7">
      <c r="B3181" s="375">
        <v>41213</v>
      </c>
      <c r="C3181" s="352">
        <v>546.6</v>
      </c>
      <c r="D3181" s="355">
        <f t="shared" si="102"/>
        <v>-7.264802034144569E-3</v>
      </c>
      <c r="E3181" s="355">
        <v>-2.3577212509657344E-3</v>
      </c>
      <c r="G3181" s="355">
        <f t="shared" ca="1" si="101"/>
        <v>-1.5857923576424043E-4</v>
      </c>
    </row>
    <row r="3182" spans="2:7">
      <c r="B3182" s="375">
        <v>41212</v>
      </c>
      <c r="C3182" s="352">
        <v>550.6</v>
      </c>
      <c r="D3182" s="355">
        <f t="shared" si="102"/>
        <v>8.3325702774472467E-3</v>
      </c>
      <c r="E3182" s="355">
        <v>-2.3569570871261377E-3</v>
      </c>
      <c r="G3182" s="355">
        <f t="shared" ca="1" si="101"/>
        <v>1.6002822260726857E-2</v>
      </c>
    </row>
    <row r="3183" spans="2:7">
      <c r="B3183" s="375">
        <v>41211</v>
      </c>
      <c r="C3183" s="352">
        <v>546.04999999999995</v>
      </c>
      <c r="D3183" s="355">
        <f t="shared" si="102"/>
        <v>-1.1137269105396759E-2</v>
      </c>
      <c r="E3183" s="355">
        <v>-2.3511981448080975E-3</v>
      </c>
      <c r="G3183" s="355">
        <f t="shared" ca="1" si="101"/>
        <v>-4.0265112619337622E-2</v>
      </c>
    </row>
    <row r="3184" spans="2:7">
      <c r="B3184" s="375">
        <v>41208</v>
      </c>
      <c r="C3184" s="352">
        <v>552.20000000000005</v>
      </c>
      <c r="D3184" s="355">
        <f t="shared" si="102"/>
        <v>-2.0835180423796434E-2</v>
      </c>
      <c r="E3184" s="355">
        <v>-2.3434241796360168E-3</v>
      </c>
      <c r="G3184" s="355">
        <f t="shared" ca="1" si="101"/>
        <v>2.7384776628512651E-2</v>
      </c>
    </row>
    <row r="3185" spans="2:7">
      <c r="B3185" s="375">
        <v>41207</v>
      </c>
      <c r="C3185" s="352">
        <v>563.95000000000005</v>
      </c>
      <c r="D3185" s="355">
        <f t="shared" si="102"/>
        <v>-1.1221179977206938E-2</v>
      </c>
      <c r="E3185" s="355">
        <v>-2.3350595583442827E-3</v>
      </c>
      <c r="G3185" s="355">
        <f t="shared" ca="1" si="101"/>
        <v>-2.2396878692451806E-2</v>
      </c>
    </row>
    <row r="3186" spans="2:7">
      <c r="B3186" s="375">
        <v>41205</v>
      </c>
      <c r="C3186" s="352">
        <v>570.35</v>
      </c>
      <c r="D3186" s="355">
        <f t="shared" si="102"/>
        <v>1.580472385635222E-3</v>
      </c>
      <c r="E3186" s="355">
        <v>-2.3336539667934957E-3</v>
      </c>
      <c r="G3186" s="355">
        <f t="shared" ca="1" si="101"/>
        <v>6.877066114254776E-3</v>
      </c>
    </row>
    <row r="3187" spans="2:7">
      <c r="B3187" s="375">
        <v>41204</v>
      </c>
      <c r="C3187" s="352">
        <v>569.45000000000005</v>
      </c>
      <c r="D3187" s="355">
        <f t="shared" si="102"/>
        <v>5.11870090901084E-3</v>
      </c>
      <c r="E3187" s="355">
        <v>-2.3316611319155831E-3</v>
      </c>
      <c r="G3187" s="355">
        <f t="shared" ca="1" si="101"/>
        <v>-3.0408434786737349E-3</v>
      </c>
    </row>
    <row r="3188" spans="2:7">
      <c r="B3188" s="375">
        <v>41201</v>
      </c>
      <c r="C3188" s="352">
        <v>566.54999999999995</v>
      </c>
      <c r="D3188" s="355">
        <f t="shared" si="102"/>
        <v>-1.5722724113968151E-2</v>
      </c>
      <c r="E3188" s="355">
        <v>-2.3258428545329599E-3</v>
      </c>
      <c r="G3188" s="355">
        <f t="shared" ca="1" si="101"/>
        <v>-5.0444655887134562E-3</v>
      </c>
    </row>
    <row r="3189" spans="2:7">
      <c r="B3189" s="375">
        <v>41200</v>
      </c>
      <c r="C3189" s="352">
        <v>575.6</v>
      </c>
      <c r="D3189" s="355">
        <f t="shared" si="102"/>
        <v>4.4498734839893E-3</v>
      </c>
      <c r="E3189" s="355">
        <v>-2.3203778901134948E-3</v>
      </c>
      <c r="G3189" s="355">
        <f t="shared" ca="1" si="101"/>
        <v>-2.8862003968251223E-2</v>
      </c>
    </row>
    <row r="3190" spans="2:7">
      <c r="B3190" s="375">
        <v>41199</v>
      </c>
      <c r="C3190" s="352">
        <v>573.04999999999995</v>
      </c>
      <c r="D3190" s="355">
        <f t="shared" si="102"/>
        <v>-2.0896821941663829E-3</v>
      </c>
      <c r="E3190" s="355">
        <v>-2.3148148148148476E-3</v>
      </c>
      <c r="G3190" s="355">
        <f t="shared" ca="1" si="101"/>
        <v>-3.3559570608059086E-4</v>
      </c>
    </row>
    <row r="3191" spans="2:7">
      <c r="B3191" s="375">
        <v>41198</v>
      </c>
      <c r="C3191" s="352">
        <v>574.25</v>
      </c>
      <c r="D3191" s="355">
        <f t="shared" si="102"/>
        <v>-7.4323740385445593E-3</v>
      </c>
      <c r="E3191" s="355">
        <v>-2.3043888132398085E-3</v>
      </c>
      <c r="G3191" s="355">
        <f t="shared" ca="1" si="101"/>
        <v>-5.628494310422779E-3</v>
      </c>
    </row>
    <row r="3192" spans="2:7">
      <c r="B3192" s="375">
        <v>41197</v>
      </c>
      <c r="C3192" s="352">
        <v>578.54999999999995</v>
      </c>
      <c r="D3192" s="355">
        <f t="shared" si="102"/>
        <v>6.0864272671941576E-3</v>
      </c>
      <c r="E3192" s="355">
        <v>-2.289723552642702E-3</v>
      </c>
      <c r="G3192" s="355">
        <f t="shared" ca="1" si="101"/>
        <v>-3.3429476420203746E-2</v>
      </c>
    </row>
    <row r="3193" spans="2:7">
      <c r="B3193" s="375">
        <v>41194</v>
      </c>
      <c r="C3193" s="352">
        <v>575.04999999999995</v>
      </c>
      <c r="D3193" s="355">
        <f t="shared" si="102"/>
        <v>6.4758904349346835E-3</v>
      </c>
      <c r="E3193" s="355">
        <v>-2.2761392803525345E-3</v>
      </c>
      <c r="G3193" s="355">
        <f t="shared" ca="1" si="101"/>
        <v>8.5112692370707052E-3</v>
      </c>
    </row>
    <row r="3194" spans="2:7">
      <c r="B3194" s="375">
        <v>41193</v>
      </c>
      <c r="C3194" s="352">
        <v>571.35</v>
      </c>
      <c r="D3194" s="355">
        <f t="shared" si="102"/>
        <v>1.32115623337472E-2</v>
      </c>
      <c r="E3194" s="355">
        <v>-2.2727112812322664E-3</v>
      </c>
      <c r="G3194" s="355">
        <f t="shared" ca="1" si="101"/>
        <v>-2.680560287497985E-2</v>
      </c>
    </row>
    <row r="3195" spans="2:7">
      <c r="B3195" s="375">
        <v>41192</v>
      </c>
      <c r="C3195" s="352">
        <v>563.9</v>
      </c>
      <c r="D3195" s="355">
        <f t="shared" si="102"/>
        <v>-8.7017667223346137E-3</v>
      </c>
      <c r="E3195" s="355">
        <v>-2.2685469037400647E-3</v>
      </c>
      <c r="G3195" s="355">
        <f t="shared" ca="1" si="101"/>
        <v>-4.6889359666368528E-2</v>
      </c>
    </row>
    <row r="3196" spans="2:7">
      <c r="B3196" s="375">
        <v>41191</v>
      </c>
      <c r="C3196" s="352">
        <v>568.85</v>
      </c>
      <c r="D3196" s="355">
        <f t="shared" si="102"/>
        <v>1.5712882778323486E-2</v>
      </c>
      <c r="E3196" s="355">
        <v>-2.267573696145032E-3</v>
      </c>
      <c r="G3196" s="355">
        <f t="shared" ca="1" si="101"/>
        <v>3.246958174482608E-2</v>
      </c>
    </row>
    <row r="3197" spans="2:7">
      <c r="B3197" s="375">
        <v>41190</v>
      </c>
      <c r="C3197" s="352">
        <v>560.04999999999995</v>
      </c>
      <c r="D3197" s="355">
        <f t="shared" si="102"/>
        <v>-9.4623275557128104E-3</v>
      </c>
      <c r="E3197" s="355">
        <v>-2.2642294582372055E-3</v>
      </c>
      <c r="G3197" s="355">
        <f t="shared" ca="1" si="101"/>
        <v>1.8977701441421059E-2</v>
      </c>
    </row>
    <row r="3198" spans="2:7">
      <c r="B3198" s="375">
        <v>41187</v>
      </c>
      <c r="C3198" s="352">
        <v>565.4</v>
      </c>
      <c r="D3198" s="355">
        <f t="shared" si="102"/>
        <v>1.7821782178217782E-2</v>
      </c>
      <c r="E3198" s="355">
        <v>-2.2627924916431429E-3</v>
      </c>
      <c r="G3198" s="355">
        <f t="shared" ca="1" si="101"/>
        <v>-1.0608230906297382E-2</v>
      </c>
    </row>
    <row r="3199" spans="2:7">
      <c r="B3199" s="375">
        <v>41186</v>
      </c>
      <c r="C3199" s="352">
        <v>555.5</v>
      </c>
      <c r="D3199" s="355">
        <f t="shared" si="102"/>
        <v>0</v>
      </c>
      <c r="E3199" s="355">
        <v>-2.2492906083467165E-3</v>
      </c>
      <c r="G3199" s="355">
        <f t="shared" ca="1" si="101"/>
        <v>-1.5846161681124401E-2</v>
      </c>
    </row>
    <row r="3200" spans="2:7">
      <c r="B3200" s="375">
        <v>41185</v>
      </c>
      <c r="C3200" s="352">
        <v>555.5</v>
      </c>
      <c r="D3200" s="355">
        <f t="shared" si="102"/>
        <v>2.3302938196555174E-2</v>
      </c>
      <c r="E3200" s="355">
        <v>-2.2362971626979479E-3</v>
      </c>
      <c r="G3200" s="355">
        <f t="shared" ca="1" si="101"/>
        <v>1.7178413496526847E-3</v>
      </c>
    </row>
    <row r="3201" spans="2:7">
      <c r="B3201" s="375">
        <v>41183</v>
      </c>
      <c r="C3201" s="352">
        <v>542.85</v>
      </c>
      <c r="D3201" s="355">
        <f t="shared" si="102"/>
        <v>-5.4960153888430887E-3</v>
      </c>
      <c r="E3201" s="355">
        <v>-2.2151325596622461E-3</v>
      </c>
      <c r="G3201" s="355">
        <f t="shared" ca="1" si="101"/>
        <v>7.861264891002185E-3</v>
      </c>
    </row>
    <row r="3202" spans="2:7">
      <c r="B3202" s="375">
        <v>41180</v>
      </c>
      <c r="C3202" s="352">
        <v>545.85</v>
      </c>
      <c r="D3202" s="355">
        <f t="shared" si="102"/>
        <v>1.5062761506276194E-2</v>
      </c>
      <c r="E3202" s="355">
        <v>-2.2045315370483216E-3</v>
      </c>
      <c r="G3202" s="355">
        <f t="shared" ca="1" si="101"/>
        <v>2.7146325366879661E-2</v>
      </c>
    </row>
    <row r="3203" spans="2:7">
      <c r="B3203" s="375">
        <v>41179</v>
      </c>
      <c r="C3203" s="352">
        <v>537.75</v>
      </c>
      <c r="D3203" s="355">
        <f t="shared" si="102"/>
        <v>2.0689000664325666E-2</v>
      </c>
      <c r="E3203" s="355">
        <v>-2.1987686895338608E-3</v>
      </c>
      <c r="G3203" s="355">
        <f t="shared" ca="1" si="101"/>
        <v>-1.1900558722258314E-2</v>
      </c>
    </row>
    <row r="3204" spans="2:7">
      <c r="B3204" s="375">
        <v>41178</v>
      </c>
      <c r="C3204" s="352">
        <v>526.85</v>
      </c>
      <c r="D3204" s="355">
        <f t="shared" si="102"/>
        <v>-2.9333838001513145E-3</v>
      </c>
      <c r="E3204" s="355">
        <v>-2.1869733575187443E-3</v>
      </c>
      <c r="G3204" s="355">
        <f t="shared" ca="1" si="101"/>
        <v>1.3725559481607572E-2</v>
      </c>
    </row>
    <row r="3205" spans="2:7">
      <c r="B3205" s="375">
        <v>41177</v>
      </c>
      <c r="C3205" s="352">
        <v>528.4</v>
      </c>
      <c r="D3205" s="355">
        <f t="shared" si="102"/>
        <v>1.9978766528327425E-2</v>
      </c>
      <c r="E3205" s="355">
        <v>-2.1843629740204355E-3</v>
      </c>
      <c r="G3205" s="355">
        <f t="shared" ca="1" si="101"/>
        <v>-6.691131075923785E-3</v>
      </c>
    </row>
    <row r="3206" spans="2:7">
      <c r="B3206" s="375">
        <v>41176</v>
      </c>
      <c r="C3206" s="352">
        <v>518.04999999999995</v>
      </c>
      <c r="D3206" s="355">
        <f t="shared" si="102"/>
        <v>-2.199358127241852E-2</v>
      </c>
      <c r="E3206" s="355">
        <v>-2.1834061135371178E-3</v>
      </c>
      <c r="G3206" s="355">
        <f t="shared" ca="1" si="101"/>
        <v>-2.0347168164611421E-2</v>
      </c>
    </row>
    <row r="3207" spans="2:7">
      <c r="B3207" s="375">
        <v>41173</v>
      </c>
      <c r="C3207" s="352">
        <v>529.70000000000005</v>
      </c>
      <c r="D3207" s="355">
        <f t="shared" si="102"/>
        <v>4.1706161137441619E-3</v>
      </c>
      <c r="E3207" s="355">
        <v>-2.1724961981316841E-3</v>
      </c>
      <c r="G3207" s="355">
        <f t="shared" ref="G3207:G3270" ca="1" si="103">_xlfn.NORM.INV(RAND(),$M$13,$M$14)</f>
        <v>1.0849311939645365E-2</v>
      </c>
    </row>
    <row r="3208" spans="2:7">
      <c r="B3208" s="375">
        <v>41172</v>
      </c>
      <c r="C3208" s="352">
        <v>527.5</v>
      </c>
      <c r="D3208" s="355">
        <f t="shared" ref="D3208:D3271" si="104">(C3208-C3209)/C3209</f>
        <v>-9.2036063110442854E-3</v>
      </c>
      <c r="E3208" s="355">
        <v>-2.1700731768861743E-3</v>
      </c>
      <c r="G3208" s="355">
        <f t="shared" ca="1" si="103"/>
        <v>-4.5180026514624556E-2</v>
      </c>
    </row>
    <row r="3209" spans="2:7">
      <c r="B3209" s="375">
        <v>41170</v>
      </c>
      <c r="C3209" s="352">
        <v>532.4</v>
      </c>
      <c r="D3209" s="355">
        <f t="shared" si="104"/>
        <v>1.0341261633918482E-3</v>
      </c>
      <c r="E3209" s="355">
        <v>-2.1679558777619756E-3</v>
      </c>
      <c r="G3209" s="355">
        <f t="shared" ca="1" si="103"/>
        <v>-2.473588559102121E-4</v>
      </c>
    </row>
    <row r="3210" spans="2:7">
      <c r="B3210" s="375">
        <v>41169</v>
      </c>
      <c r="C3210" s="352">
        <v>531.85</v>
      </c>
      <c r="D3210" s="355">
        <f t="shared" si="104"/>
        <v>-2.9559346774929173E-2</v>
      </c>
      <c r="E3210" s="355">
        <v>-2.1638330757341811E-3</v>
      </c>
      <c r="G3210" s="355">
        <f t="shared" ca="1" si="103"/>
        <v>3.815676255887219E-3</v>
      </c>
    </row>
    <row r="3211" spans="2:7">
      <c r="B3211" s="375">
        <v>41166</v>
      </c>
      <c r="C3211" s="352">
        <v>548.04999999999995</v>
      </c>
      <c r="D3211" s="355">
        <f t="shared" si="104"/>
        <v>1.8279864729001008E-3</v>
      </c>
      <c r="E3211" s="355">
        <v>-2.1623195034981002E-3</v>
      </c>
      <c r="G3211" s="355">
        <f t="shared" ca="1" si="103"/>
        <v>2.1324161028759107E-2</v>
      </c>
    </row>
    <row r="3212" spans="2:7">
      <c r="B3212" s="375">
        <v>41165</v>
      </c>
      <c r="C3212" s="352">
        <v>547.04999999999995</v>
      </c>
      <c r="D3212" s="355">
        <f t="shared" si="104"/>
        <v>1.1182994454713409E-2</v>
      </c>
      <c r="E3212" s="355">
        <v>-2.1621621621621162E-3</v>
      </c>
      <c r="G3212" s="355">
        <f t="shared" ca="1" si="103"/>
        <v>2.5757147421596972E-3</v>
      </c>
    </row>
    <row r="3213" spans="2:7">
      <c r="B3213" s="375">
        <v>41164</v>
      </c>
      <c r="C3213" s="352">
        <v>541</v>
      </c>
      <c r="D3213" s="355">
        <f t="shared" si="104"/>
        <v>1.7204098900065766E-2</v>
      </c>
      <c r="E3213" s="355">
        <v>-2.1559923906149334E-3</v>
      </c>
      <c r="G3213" s="355">
        <f t="shared" ca="1" si="103"/>
        <v>1.2250955563751654E-2</v>
      </c>
    </row>
    <row r="3214" spans="2:7">
      <c r="B3214" s="375">
        <v>41163</v>
      </c>
      <c r="C3214" s="352">
        <v>531.85</v>
      </c>
      <c r="D3214" s="355">
        <f t="shared" si="104"/>
        <v>-6.1664953751283842E-3</v>
      </c>
      <c r="E3214" s="355">
        <v>-2.1514629948364886E-3</v>
      </c>
      <c r="G3214" s="355">
        <f t="shared" ca="1" si="103"/>
        <v>1.7978168190734275E-2</v>
      </c>
    </row>
    <row r="3215" spans="2:7">
      <c r="B3215" s="375">
        <v>41162</v>
      </c>
      <c r="C3215" s="352">
        <v>535.15</v>
      </c>
      <c r="D3215" s="355">
        <f t="shared" si="104"/>
        <v>-7.0507468225254064E-3</v>
      </c>
      <c r="E3215" s="355">
        <v>-2.1490325818788228E-3</v>
      </c>
      <c r="G3215" s="355">
        <f t="shared" ca="1" si="103"/>
        <v>-1.5168899186595045E-2</v>
      </c>
    </row>
    <row r="3216" spans="2:7">
      <c r="B3216" s="375">
        <v>41159</v>
      </c>
      <c r="C3216" s="352">
        <v>538.95000000000005</v>
      </c>
      <c r="D3216" s="355">
        <f t="shared" si="104"/>
        <v>2.374394529395004E-2</v>
      </c>
      <c r="E3216" s="355">
        <v>-2.134927412467976E-3</v>
      </c>
      <c r="G3216" s="355">
        <f t="shared" ca="1" si="103"/>
        <v>-1.9853118082913974E-2</v>
      </c>
    </row>
    <row r="3217" spans="2:7">
      <c r="B3217" s="375">
        <v>41158</v>
      </c>
      <c r="C3217" s="352">
        <v>526.45000000000005</v>
      </c>
      <c r="D3217" s="355">
        <f t="shared" si="104"/>
        <v>-8.9420180722891551E-3</v>
      </c>
      <c r="E3217" s="355">
        <v>-2.1333333333332879E-3</v>
      </c>
      <c r="G3217" s="355">
        <f t="shared" ca="1" si="103"/>
        <v>2.2228411434898811E-3</v>
      </c>
    </row>
    <row r="3218" spans="2:7">
      <c r="B3218" s="375">
        <v>41157</v>
      </c>
      <c r="C3218" s="352">
        <v>531.20000000000005</v>
      </c>
      <c r="D3218" s="355">
        <f t="shared" si="104"/>
        <v>1.9479896363113123E-2</v>
      </c>
      <c r="E3218" s="355">
        <v>-2.1103117505995093E-3</v>
      </c>
      <c r="G3218" s="355">
        <f t="shared" ca="1" si="103"/>
        <v>-2.585972733654425E-2</v>
      </c>
    </row>
    <row r="3219" spans="2:7">
      <c r="B3219" s="375">
        <v>41156</v>
      </c>
      <c r="C3219" s="352">
        <v>521.04999999999995</v>
      </c>
      <c r="D3219" s="355">
        <f t="shared" si="104"/>
        <v>1.1551155115511419E-2</v>
      </c>
      <c r="E3219" s="355">
        <v>-2.1041557075223865E-3</v>
      </c>
      <c r="G3219" s="355">
        <f t="shared" ca="1" si="103"/>
        <v>-4.0879373966653176E-3</v>
      </c>
    </row>
    <row r="3220" spans="2:7">
      <c r="B3220" s="375">
        <v>41155</v>
      </c>
      <c r="C3220" s="352">
        <v>515.1</v>
      </c>
      <c r="D3220" s="355">
        <f t="shared" si="104"/>
        <v>0</v>
      </c>
      <c r="E3220" s="355">
        <v>-2.103709171433819E-3</v>
      </c>
      <c r="G3220" s="355">
        <f t="shared" ca="1" si="103"/>
        <v>-9.0294730578714798E-3</v>
      </c>
    </row>
    <row r="3221" spans="2:7">
      <c r="B3221" s="375">
        <v>41152</v>
      </c>
      <c r="C3221" s="352">
        <v>515.1</v>
      </c>
      <c r="D3221" s="355">
        <f t="shared" si="104"/>
        <v>-2.5723472668810331E-2</v>
      </c>
      <c r="E3221" s="355">
        <v>-2.1021328958163127E-3</v>
      </c>
      <c r="G3221" s="355">
        <f t="shared" ca="1" si="103"/>
        <v>2.1006268790188156E-2</v>
      </c>
    </row>
    <row r="3222" spans="2:7">
      <c r="B3222" s="375">
        <v>41151</v>
      </c>
      <c r="C3222" s="352">
        <v>528.70000000000005</v>
      </c>
      <c r="D3222" s="355">
        <f t="shared" si="104"/>
        <v>1.1769208688163987E-2</v>
      </c>
      <c r="E3222" s="355">
        <v>-2.1008403361344836E-3</v>
      </c>
      <c r="G3222" s="355">
        <f t="shared" ca="1" si="103"/>
        <v>-3.5351717049899825E-2</v>
      </c>
    </row>
    <row r="3223" spans="2:7">
      <c r="B3223" s="375">
        <v>41150</v>
      </c>
      <c r="C3223" s="352">
        <v>522.54999999999995</v>
      </c>
      <c r="D3223" s="355">
        <f t="shared" si="104"/>
        <v>-2.9574508681550621E-3</v>
      </c>
      <c r="E3223" s="355">
        <v>-2.0922405166924765E-3</v>
      </c>
      <c r="G3223" s="355">
        <f t="shared" ca="1" si="103"/>
        <v>1.748522284498067E-2</v>
      </c>
    </row>
    <row r="3224" spans="2:7">
      <c r="B3224" s="375">
        <v>41149</v>
      </c>
      <c r="C3224" s="352">
        <v>524.1</v>
      </c>
      <c r="D3224" s="355">
        <f t="shared" si="104"/>
        <v>5.853564916994662E-3</v>
      </c>
      <c r="E3224" s="355">
        <v>-2.0812685827552259E-3</v>
      </c>
      <c r="G3224" s="355">
        <f t="shared" ca="1" si="103"/>
        <v>2.3990011242857899E-2</v>
      </c>
    </row>
    <row r="3225" spans="2:7">
      <c r="B3225" s="375">
        <v>41148</v>
      </c>
      <c r="C3225" s="352">
        <v>521.04999999999995</v>
      </c>
      <c r="D3225" s="355">
        <f t="shared" si="104"/>
        <v>5.9851337001639322E-3</v>
      </c>
      <c r="E3225" s="355">
        <v>-2.0633446817291119E-3</v>
      </c>
      <c r="G3225" s="355">
        <f t="shared" ca="1" si="103"/>
        <v>7.6020772737594557E-3</v>
      </c>
    </row>
    <row r="3226" spans="2:7">
      <c r="B3226" s="375">
        <v>41145</v>
      </c>
      <c r="C3226" s="352">
        <v>517.95000000000005</v>
      </c>
      <c r="D3226" s="355">
        <f t="shared" si="104"/>
        <v>-4.7079169869329975E-3</v>
      </c>
      <c r="E3226" s="355">
        <v>-2.0618556701031423E-3</v>
      </c>
      <c r="G3226" s="355">
        <f t="shared" ca="1" si="103"/>
        <v>1.8441977861453376E-2</v>
      </c>
    </row>
    <row r="3227" spans="2:7">
      <c r="B3227" s="375">
        <v>41144</v>
      </c>
      <c r="C3227" s="352">
        <v>520.4</v>
      </c>
      <c r="D3227" s="355">
        <f t="shared" si="104"/>
        <v>1.4721653504923377E-2</v>
      </c>
      <c r="E3227" s="355">
        <v>-2.0584602717167852E-3</v>
      </c>
      <c r="G3227" s="355">
        <f t="shared" ca="1" si="103"/>
        <v>-2.1346746388212497E-2</v>
      </c>
    </row>
    <row r="3228" spans="2:7">
      <c r="B3228" s="375">
        <v>41143</v>
      </c>
      <c r="C3228" s="352">
        <v>512.85</v>
      </c>
      <c r="D3228" s="355">
        <f t="shared" si="104"/>
        <v>-1.4602803738317756E-3</v>
      </c>
      <c r="E3228" s="355">
        <v>-2.0576901492761097E-3</v>
      </c>
      <c r="G3228" s="355">
        <f t="shared" ca="1" si="103"/>
        <v>9.6158173324401974E-4</v>
      </c>
    </row>
    <row r="3229" spans="2:7">
      <c r="B3229" s="375">
        <v>41142</v>
      </c>
      <c r="C3229" s="352">
        <v>513.6</v>
      </c>
      <c r="D3229" s="355">
        <f t="shared" si="104"/>
        <v>2.02622169249107E-2</v>
      </c>
      <c r="E3229" s="355">
        <v>-2.0522388059701388E-3</v>
      </c>
      <c r="G3229" s="355">
        <f t="shared" ca="1" si="103"/>
        <v>-3.3677745871124724E-3</v>
      </c>
    </row>
    <row r="3230" spans="2:7">
      <c r="B3230" s="375">
        <v>41138</v>
      </c>
      <c r="C3230" s="352">
        <v>503.4</v>
      </c>
      <c r="D3230" s="355">
        <f t="shared" si="104"/>
        <v>1.7483577564426433E-2</v>
      </c>
      <c r="E3230" s="355">
        <v>-2.0416099552789317E-3</v>
      </c>
      <c r="G3230" s="355">
        <f t="shared" ca="1" si="103"/>
        <v>-3.8431649669104324E-3</v>
      </c>
    </row>
    <row r="3231" spans="2:7">
      <c r="B3231" s="375">
        <v>41137</v>
      </c>
      <c r="C3231" s="352">
        <v>494.75</v>
      </c>
      <c r="D3231" s="355">
        <f t="shared" si="104"/>
        <v>-2.3190159306311301E-3</v>
      </c>
      <c r="E3231" s="355">
        <v>-2.0354906054280224E-3</v>
      </c>
      <c r="G3231" s="355">
        <f t="shared" ca="1" si="103"/>
        <v>-2.2428100967198866E-2</v>
      </c>
    </row>
    <row r="3232" spans="2:7">
      <c r="B3232" s="375">
        <v>41135</v>
      </c>
      <c r="C3232" s="352">
        <v>495.9</v>
      </c>
      <c r="D3232" s="355">
        <f t="shared" si="104"/>
        <v>1.142157862533136E-2</v>
      </c>
      <c r="E3232" s="355">
        <v>-2.0231213872832451E-3</v>
      </c>
      <c r="G3232" s="355">
        <f t="shared" ca="1" si="103"/>
        <v>2.694665826508294E-2</v>
      </c>
    </row>
    <row r="3233" spans="2:7">
      <c r="B3233" s="375">
        <v>41134</v>
      </c>
      <c r="C3233" s="352">
        <v>490.3</v>
      </c>
      <c r="D3233" s="355">
        <f t="shared" si="104"/>
        <v>-1.4868394615230013E-2</v>
      </c>
      <c r="E3233" s="355">
        <v>-2.0205285702739836E-3</v>
      </c>
      <c r="G3233" s="355">
        <f t="shared" ca="1" si="103"/>
        <v>-6.1598653204471337E-3</v>
      </c>
    </row>
    <row r="3234" spans="2:7">
      <c r="B3234" s="375">
        <v>41131</v>
      </c>
      <c r="C3234" s="352">
        <v>497.7</v>
      </c>
      <c r="D3234" s="355">
        <f t="shared" si="104"/>
        <v>1.9354838709677396E-2</v>
      </c>
      <c r="E3234" s="355">
        <v>-2.0180277142471609E-3</v>
      </c>
      <c r="G3234" s="355">
        <f t="shared" ca="1" si="103"/>
        <v>-1.0479139215130461E-3</v>
      </c>
    </row>
    <row r="3235" spans="2:7">
      <c r="B3235" s="375">
        <v>41130</v>
      </c>
      <c r="C3235" s="352">
        <v>488.25</v>
      </c>
      <c r="D3235" s="355">
        <f t="shared" si="104"/>
        <v>2.3263124803520954E-2</v>
      </c>
      <c r="E3235" s="355">
        <v>-2.0151133501259732E-3</v>
      </c>
      <c r="G3235" s="355">
        <f t="shared" ca="1" si="103"/>
        <v>2.0159126285497903E-2</v>
      </c>
    </row>
    <row r="3236" spans="2:7">
      <c r="B3236" s="375">
        <v>41129</v>
      </c>
      <c r="C3236" s="352">
        <v>477.15</v>
      </c>
      <c r="D3236" s="355">
        <f t="shared" si="104"/>
        <v>1.5428814641413068E-2</v>
      </c>
      <c r="E3236" s="355">
        <v>-2.0030713761100354E-3</v>
      </c>
      <c r="G3236" s="355">
        <f t="shared" ca="1" si="103"/>
        <v>8.6071179552445927E-3</v>
      </c>
    </row>
    <row r="3237" spans="2:7">
      <c r="B3237" s="375">
        <v>41128</v>
      </c>
      <c r="C3237" s="352">
        <v>469.9</v>
      </c>
      <c r="D3237" s="355">
        <f t="shared" si="104"/>
        <v>5.4562961377981264E-3</v>
      </c>
      <c r="E3237" s="355">
        <v>-2.0012181327765072E-3</v>
      </c>
      <c r="G3237" s="355">
        <f t="shared" ca="1" si="103"/>
        <v>-3.0170791583749478E-2</v>
      </c>
    </row>
    <row r="3238" spans="2:7">
      <c r="B3238" s="375">
        <v>41127</v>
      </c>
      <c r="C3238" s="352">
        <v>467.35</v>
      </c>
      <c r="D3238" s="355">
        <f t="shared" si="104"/>
        <v>1.6073724817831118E-3</v>
      </c>
      <c r="E3238" s="355">
        <v>-1.9852640196479365E-3</v>
      </c>
      <c r="G3238" s="355">
        <f t="shared" ca="1" si="103"/>
        <v>-1.0815416168899056E-2</v>
      </c>
    </row>
    <row r="3239" spans="2:7">
      <c r="B3239" s="375">
        <v>41124</v>
      </c>
      <c r="C3239" s="352">
        <v>466.6</v>
      </c>
      <c r="D3239" s="355">
        <f t="shared" si="104"/>
        <v>-3.949194150923185E-3</v>
      </c>
      <c r="E3239" s="355">
        <v>-1.9818331957059858E-3</v>
      </c>
      <c r="G3239" s="355">
        <f t="shared" ca="1" si="103"/>
        <v>-1.4407814290485519E-2</v>
      </c>
    </row>
    <row r="3240" spans="2:7">
      <c r="B3240" s="375">
        <v>41123</v>
      </c>
      <c r="C3240" s="352">
        <v>468.45</v>
      </c>
      <c r="D3240" s="355">
        <f t="shared" si="104"/>
        <v>-3.6158672764011247E-3</v>
      </c>
      <c r="E3240" s="355">
        <v>-1.9800067609987253E-3</v>
      </c>
      <c r="G3240" s="355">
        <f t="shared" ca="1" si="103"/>
        <v>-2.8357960317576709E-3</v>
      </c>
    </row>
    <row r="3241" spans="2:7">
      <c r="B3241" s="375">
        <v>41122</v>
      </c>
      <c r="C3241" s="352">
        <v>470.15</v>
      </c>
      <c r="D3241" s="355">
        <f t="shared" si="104"/>
        <v>5.9912271316999131E-3</v>
      </c>
      <c r="E3241" s="355">
        <v>-1.9782393669632902E-3</v>
      </c>
      <c r="G3241" s="355">
        <f t="shared" ca="1" si="103"/>
        <v>1.8683865786990845E-2</v>
      </c>
    </row>
    <row r="3242" spans="2:7">
      <c r="B3242" s="375">
        <v>41121</v>
      </c>
      <c r="C3242" s="352">
        <v>467.35</v>
      </c>
      <c r="D3242" s="355">
        <f t="shared" si="104"/>
        <v>3.4353193773484117E-3</v>
      </c>
      <c r="E3242" s="355">
        <v>-1.9733023795705362E-3</v>
      </c>
      <c r="G3242" s="355">
        <f t="shared" ca="1" si="103"/>
        <v>-2.0863591315311066E-2</v>
      </c>
    </row>
    <row r="3243" spans="2:7">
      <c r="B3243" s="375">
        <v>41120</v>
      </c>
      <c r="C3243" s="352">
        <v>465.75</v>
      </c>
      <c r="D3243" s="355">
        <f t="shared" si="104"/>
        <v>2.4752475247524263E-3</v>
      </c>
      <c r="E3243" s="355">
        <v>-1.966928003533569E-3</v>
      </c>
      <c r="G3243" s="355">
        <f t="shared" ca="1" si="103"/>
        <v>-4.054719619397751E-3</v>
      </c>
    </row>
    <row r="3244" spans="2:7">
      <c r="B3244" s="375">
        <v>41117</v>
      </c>
      <c r="C3244" s="352">
        <v>464.6</v>
      </c>
      <c r="D3244" s="355">
        <f t="shared" si="104"/>
        <v>5.954314171267727E-3</v>
      </c>
      <c r="E3244" s="355">
        <v>-1.9540791402050672E-3</v>
      </c>
      <c r="G3244" s="355">
        <f t="shared" ca="1" si="103"/>
        <v>-5.1326487865983239E-3</v>
      </c>
    </row>
    <row r="3245" spans="2:7">
      <c r="B3245" s="375">
        <v>41116</v>
      </c>
      <c r="C3245" s="352">
        <v>461.85</v>
      </c>
      <c r="D3245" s="355">
        <f t="shared" si="104"/>
        <v>-5.5980191624501368E-3</v>
      </c>
      <c r="E3245" s="355">
        <v>-1.9496977968415173E-3</v>
      </c>
      <c r="G3245" s="355">
        <f t="shared" ca="1" si="103"/>
        <v>-1.1948286135161454E-2</v>
      </c>
    </row>
    <row r="3246" spans="2:7">
      <c r="B3246" s="375">
        <v>41115</v>
      </c>
      <c r="C3246" s="352">
        <v>464.45</v>
      </c>
      <c r="D3246" s="355">
        <f t="shared" si="104"/>
        <v>-2.4674506509869805E-2</v>
      </c>
      <c r="E3246" s="355">
        <v>-1.941625955154647E-3</v>
      </c>
      <c r="G3246" s="355">
        <f t="shared" ca="1" si="103"/>
        <v>-9.5058293895256066E-3</v>
      </c>
    </row>
    <row r="3247" spans="2:7">
      <c r="B3247" s="375">
        <v>41114</v>
      </c>
      <c r="C3247" s="352">
        <v>476.2</v>
      </c>
      <c r="D3247" s="355">
        <f t="shared" si="104"/>
        <v>7.5064905745569482E-2</v>
      </c>
      <c r="E3247" s="355">
        <v>-1.9300420822466889E-3</v>
      </c>
      <c r="G3247" s="355">
        <f t="shared" ca="1" si="103"/>
        <v>2.0240899333904733E-2</v>
      </c>
    </row>
    <row r="3248" spans="2:7">
      <c r="B3248" s="375">
        <v>41113</v>
      </c>
      <c r="C3248" s="352">
        <v>442.95</v>
      </c>
      <c r="D3248" s="355">
        <f t="shared" si="104"/>
        <v>-6.9498935096962734E-3</v>
      </c>
      <c r="E3248" s="355">
        <v>-1.9259159844316688E-3</v>
      </c>
      <c r="G3248" s="355">
        <f t="shared" ca="1" si="103"/>
        <v>-7.3112372498490633E-3</v>
      </c>
    </row>
    <row r="3249" spans="2:7">
      <c r="B3249" s="375">
        <v>41110</v>
      </c>
      <c r="C3249" s="352">
        <v>446.05</v>
      </c>
      <c r="D3249" s="355">
        <f t="shared" si="104"/>
        <v>-1.3433337064815089E-3</v>
      </c>
      <c r="E3249" s="355">
        <v>-1.9224607497596135E-3</v>
      </c>
      <c r="G3249" s="355">
        <f t="shared" ca="1" si="103"/>
        <v>2.0498601701698819E-2</v>
      </c>
    </row>
    <row r="3250" spans="2:7">
      <c r="B3250" s="375">
        <v>41109</v>
      </c>
      <c r="C3250" s="352">
        <v>446.65</v>
      </c>
      <c r="D3250" s="355">
        <f t="shared" si="104"/>
        <v>7.8422585704675306E-4</v>
      </c>
      <c r="E3250" s="355">
        <v>-1.9151846785225798E-3</v>
      </c>
      <c r="G3250" s="355">
        <f t="shared" ca="1" si="103"/>
        <v>2.115703867270502E-2</v>
      </c>
    </row>
    <row r="3251" spans="2:7">
      <c r="B3251" s="375">
        <v>41108</v>
      </c>
      <c r="C3251" s="352">
        <v>446.3</v>
      </c>
      <c r="D3251" s="355">
        <f t="shared" si="104"/>
        <v>4.8407069683666197E-3</v>
      </c>
      <c r="E3251" s="355">
        <v>-1.9104629688594537E-3</v>
      </c>
      <c r="G3251" s="355">
        <f t="shared" ca="1" si="103"/>
        <v>3.4074445230413197E-2</v>
      </c>
    </row>
    <row r="3252" spans="2:7">
      <c r="B3252" s="375">
        <v>41107</v>
      </c>
      <c r="C3252" s="352">
        <v>444.15</v>
      </c>
      <c r="D3252" s="355">
        <f t="shared" si="104"/>
        <v>6.8004080244814689E-3</v>
      </c>
      <c r="E3252" s="355">
        <v>-1.9098448578081734E-3</v>
      </c>
      <c r="G3252" s="355">
        <f t="shared" ca="1" si="103"/>
        <v>1.6748880923326936E-2</v>
      </c>
    </row>
    <row r="3253" spans="2:7">
      <c r="B3253" s="375">
        <v>41106</v>
      </c>
      <c r="C3253" s="352">
        <v>441.15</v>
      </c>
      <c r="D3253" s="355">
        <f t="shared" si="104"/>
        <v>1.1335298118330203E-4</v>
      </c>
      <c r="E3253" s="355">
        <v>-1.9047619047619442E-3</v>
      </c>
      <c r="G3253" s="355">
        <f t="shared" ca="1" si="103"/>
        <v>3.2953015635777273E-2</v>
      </c>
    </row>
    <row r="3254" spans="2:7">
      <c r="B3254" s="375">
        <v>41103</v>
      </c>
      <c r="C3254" s="352">
        <v>441.1</v>
      </c>
      <c r="D3254" s="355">
        <f t="shared" si="104"/>
        <v>-4.1765436279489017E-3</v>
      </c>
      <c r="E3254" s="355">
        <v>-1.8991964937911327E-3</v>
      </c>
      <c r="G3254" s="355">
        <f t="shared" ca="1" si="103"/>
        <v>-2.3858757863001779E-2</v>
      </c>
    </row>
    <row r="3255" spans="2:7">
      <c r="B3255" s="375">
        <v>41102</v>
      </c>
      <c r="C3255" s="352">
        <v>442.95</v>
      </c>
      <c r="D3255" s="355">
        <f t="shared" si="104"/>
        <v>3.5115541458994367E-3</v>
      </c>
      <c r="E3255" s="355">
        <v>-1.8981688253685187E-3</v>
      </c>
      <c r="G3255" s="355">
        <f t="shared" ca="1" si="103"/>
        <v>2.6727126184835489E-3</v>
      </c>
    </row>
    <row r="3256" spans="2:7">
      <c r="B3256" s="375">
        <v>41101</v>
      </c>
      <c r="C3256" s="352">
        <v>441.4</v>
      </c>
      <c r="D3256" s="355">
        <f t="shared" si="104"/>
        <v>-1.1200716845878136E-2</v>
      </c>
      <c r="E3256" s="355">
        <v>-1.8961308479587817E-3</v>
      </c>
      <c r="G3256" s="355">
        <f t="shared" ca="1" si="103"/>
        <v>-1.4008071318255308E-2</v>
      </c>
    </row>
    <row r="3257" spans="2:7">
      <c r="B3257" s="375">
        <v>41100</v>
      </c>
      <c r="C3257" s="352">
        <v>446.4</v>
      </c>
      <c r="D3257" s="355">
        <f t="shared" si="104"/>
        <v>5.5186394864286262E-3</v>
      </c>
      <c r="E3257" s="355">
        <v>-1.8931426167437171E-3</v>
      </c>
      <c r="G3257" s="355">
        <f t="shared" ca="1" si="103"/>
        <v>-1.0108325863000509E-2</v>
      </c>
    </row>
    <row r="3258" spans="2:7">
      <c r="B3258" s="375">
        <v>41099</v>
      </c>
      <c r="C3258" s="352">
        <v>443.95</v>
      </c>
      <c r="D3258" s="355">
        <f t="shared" si="104"/>
        <v>-4.7079923775362013E-3</v>
      </c>
      <c r="E3258" s="355">
        <v>-1.8897829797611169E-3</v>
      </c>
      <c r="G3258" s="355">
        <f t="shared" ca="1" si="103"/>
        <v>-3.6101620616500789E-2</v>
      </c>
    </row>
    <row r="3259" spans="2:7">
      <c r="B3259" s="375">
        <v>41096</v>
      </c>
      <c r="C3259" s="352">
        <v>446.05</v>
      </c>
      <c r="D3259" s="355">
        <f t="shared" si="104"/>
        <v>1.1795395259158417E-2</v>
      </c>
      <c r="E3259" s="355">
        <v>-1.8786692759296211E-3</v>
      </c>
      <c r="G3259" s="355">
        <f t="shared" ca="1" si="103"/>
        <v>3.5833016644515166E-2</v>
      </c>
    </row>
    <row r="3260" spans="2:7">
      <c r="B3260" s="375">
        <v>41095</v>
      </c>
      <c r="C3260" s="352">
        <v>440.85</v>
      </c>
      <c r="D3260" s="355">
        <f t="shared" si="104"/>
        <v>6.6217604749401393E-3</v>
      </c>
      <c r="E3260" s="355">
        <v>-1.8778576094056498E-3</v>
      </c>
      <c r="G3260" s="355">
        <f t="shared" ca="1" si="103"/>
        <v>9.2865993695591606E-3</v>
      </c>
    </row>
    <row r="3261" spans="2:7">
      <c r="B3261" s="375">
        <v>41094</v>
      </c>
      <c r="C3261" s="352">
        <v>437.95</v>
      </c>
      <c r="D3261" s="355">
        <f t="shared" si="104"/>
        <v>-7.7036365696160278E-3</v>
      </c>
      <c r="E3261" s="355">
        <v>-1.8738873793685265E-3</v>
      </c>
      <c r="G3261" s="355">
        <f t="shared" ca="1" si="103"/>
        <v>-1.3897794683614417E-2</v>
      </c>
    </row>
    <row r="3262" spans="2:7">
      <c r="B3262" s="375">
        <v>41093</v>
      </c>
      <c r="C3262" s="352">
        <v>441.35</v>
      </c>
      <c r="D3262" s="355">
        <f t="shared" si="104"/>
        <v>-1.1755485893416927E-2</v>
      </c>
      <c r="E3262" s="355">
        <v>-1.8597380195136749E-3</v>
      </c>
      <c r="G3262" s="355">
        <f t="shared" ca="1" si="103"/>
        <v>1.6541768909382918E-2</v>
      </c>
    </row>
    <row r="3263" spans="2:7">
      <c r="B3263" s="375">
        <v>41092</v>
      </c>
      <c r="C3263" s="352">
        <v>446.6</v>
      </c>
      <c r="D3263" s="355">
        <f t="shared" si="104"/>
        <v>-1.7381738173817333E-2</v>
      </c>
      <c r="E3263" s="355">
        <v>-1.8472989131164939E-3</v>
      </c>
      <c r="G3263" s="355">
        <f t="shared" ca="1" si="103"/>
        <v>2.1603619362079024E-3</v>
      </c>
    </row>
    <row r="3264" spans="2:7">
      <c r="B3264" s="375">
        <v>41089</v>
      </c>
      <c r="C3264" s="352">
        <v>454.5</v>
      </c>
      <c r="D3264" s="355">
        <f t="shared" si="104"/>
        <v>6.3101959481900206E-3</v>
      </c>
      <c r="E3264" s="355">
        <v>-1.8391857839447827E-3</v>
      </c>
      <c r="G3264" s="355">
        <f t="shared" ca="1" si="103"/>
        <v>-7.4015319255457254E-3</v>
      </c>
    </row>
    <row r="3265" spans="2:7">
      <c r="B3265" s="375">
        <v>41088</v>
      </c>
      <c r="C3265" s="352">
        <v>451.65</v>
      </c>
      <c r="D3265" s="355">
        <f t="shared" si="104"/>
        <v>-1.7681511769256522E-3</v>
      </c>
      <c r="E3265" s="355">
        <v>-1.8373909049149164E-3</v>
      </c>
      <c r="G3265" s="355">
        <f t="shared" ca="1" si="103"/>
        <v>-4.9739660051086133E-2</v>
      </c>
    </row>
    <row r="3266" spans="2:7">
      <c r="B3266" s="375">
        <v>41087</v>
      </c>
      <c r="C3266" s="352">
        <v>452.45</v>
      </c>
      <c r="D3266" s="355">
        <f t="shared" si="104"/>
        <v>3.8828489017084535E-3</v>
      </c>
      <c r="E3266" s="355">
        <v>-1.8182057734620052E-3</v>
      </c>
      <c r="G3266" s="355">
        <f t="shared" ca="1" si="103"/>
        <v>-2.8231116828419212E-2</v>
      </c>
    </row>
    <row r="3267" spans="2:7">
      <c r="B3267" s="375">
        <v>41086</v>
      </c>
      <c r="C3267" s="352">
        <v>450.7</v>
      </c>
      <c r="D3267" s="355">
        <f t="shared" si="104"/>
        <v>-2.0323877839365335E-2</v>
      </c>
      <c r="E3267" s="355">
        <v>-1.816530426884719E-3</v>
      </c>
      <c r="G3267" s="355">
        <f t="shared" ca="1" si="103"/>
        <v>-1.186039458602179E-2</v>
      </c>
    </row>
    <row r="3268" spans="2:7">
      <c r="B3268" s="375">
        <v>41085</v>
      </c>
      <c r="C3268" s="352">
        <v>460.05</v>
      </c>
      <c r="D3268" s="355">
        <f t="shared" si="104"/>
        <v>-5.4312404953291333E-4</v>
      </c>
      <c r="E3268" s="355">
        <v>-1.8114379366859835E-3</v>
      </c>
      <c r="G3268" s="355">
        <f t="shared" ca="1" si="103"/>
        <v>1.3095158207510303E-3</v>
      </c>
    </row>
    <row r="3269" spans="2:7">
      <c r="B3269" s="375">
        <v>41082</v>
      </c>
      <c r="C3269" s="352">
        <v>460.3</v>
      </c>
      <c r="D3269" s="355">
        <f t="shared" si="104"/>
        <v>3.2598065848100428E-4</v>
      </c>
      <c r="E3269" s="355">
        <v>-1.8102824040550582E-3</v>
      </c>
      <c r="G3269" s="355">
        <f t="shared" ca="1" si="103"/>
        <v>1.8073143496314746E-2</v>
      </c>
    </row>
    <row r="3270" spans="2:7">
      <c r="B3270" s="375">
        <v>41081</v>
      </c>
      <c r="C3270" s="352">
        <v>460.15</v>
      </c>
      <c r="D3270" s="355">
        <f t="shared" si="104"/>
        <v>9.9868305531166691E-3</v>
      </c>
      <c r="E3270" s="355">
        <v>-1.8041237113402137E-3</v>
      </c>
      <c r="G3270" s="355">
        <f t="shared" ca="1" si="103"/>
        <v>2.6212734493890949E-3</v>
      </c>
    </row>
    <row r="3271" spans="2:7">
      <c r="B3271" s="375">
        <v>41080</v>
      </c>
      <c r="C3271" s="352">
        <v>455.6</v>
      </c>
      <c r="D3271" s="355">
        <f t="shared" si="104"/>
        <v>1.4247551202137209E-2</v>
      </c>
      <c r="E3271" s="355">
        <v>-1.7951856385148826E-3</v>
      </c>
      <c r="G3271" s="355">
        <f t="shared" ref="G3271:G3334" ca="1" si="105">_xlfn.NORM.INV(RAND(),$M$13,$M$14)</f>
        <v>-8.6990544234900533E-3</v>
      </c>
    </row>
    <row r="3272" spans="2:7">
      <c r="B3272" s="375">
        <v>41079</v>
      </c>
      <c r="C3272" s="352">
        <v>449.2</v>
      </c>
      <c r="D3272" s="355">
        <f t="shared" ref="D3272:D3335" si="106">(C3272-C3273)/C3273</f>
        <v>6.159704334191959E-3</v>
      </c>
      <c r="E3272" s="355">
        <v>-1.7754822048260835E-3</v>
      </c>
      <c r="G3272" s="355">
        <f t="shared" ca="1" si="105"/>
        <v>-3.1228803711112831E-2</v>
      </c>
    </row>
    <row r="3273" spans="2:7">
      <c r="B3273" s="375">
        <v>41078</v>
      </c>
      <c r="C3273" s="352">
        <v>446.45</v>
      </c>
      <c r="D3273" s="355">
        <f t="shared" si="106"/>
        <v>-6.6748247858493719E-3</v>
      </c>
      <c r="E3273" s="355">
        <v>-1.7697466467957001E-3</v>
      </c>
      <c r="G3273" s="355">
        <f t="shared" ca="1" si="105"/>
        <v>1.2565308660311787E-3</v>
      </c>
    </row>
    <row r="3274" spans="2:7">
      <c r="B3274" s="375">
        <v>41075</v>
      </c>
      <c r="C3274" s="352">
        <v>449.45</v>
      </c>
      <c r="D3274" s="355">
        <f t="shared" si="106"/>
        <v>1.9623411978221362E-2</v>
      </c>
      <c r="E3274" s="355">
        <v>-1.7609767551068991E-3</v>
      </c>
      <c r="G3274" s="355">
        <f t="shared" ca="1" si="105"/>
        <v>-2.9157285430440331E-2</v>
      </c>
    </row>
    <row r="3275" spans="2:7">
      <c r="B3275" s="375">
        <v>41074</v>
      </c>
      <c r="C3275" s="352">
        <v>440.8</v>
      </c>
      <c r="D3275" s="355">
        <f t="shared" si="106"/>
        <v>-1.5082113730309462E-2</v>
      </c>
      <c r="E3275" s="355">
        <v>-1.7403074543169952E-3</v>
      </c>
      <c r="G3275" s="355">
        <f t="shared" ca="1" si="105"/>
        <v>1.1981934410306157E-2</v>
      </c>
    </row>
    <row r="3276" spans="2:7">
      <c r="B3276" s="375">
        <v>41073</v>
      </c>
      <c r="C3276" s="352">
        <v>447.55</v>
      </c>
      <c r="D3276" s="355">
        <f t="shared" si="106"/>
        <v>3.4678071899202405E-2</v>
      </c>
      <c r="E3276" s="355">
        <v>-1.7236426314278159E-3</v>
      </c>
      <c r="G3276" s="355">
        <f t="shared" ca="1" si="105"/>
        <v>4.3950449679276962E-3</v>
      </c>
    </row>
    <row r="3277" spans="2:7">
      <c r="B3277" s="375">
        <v>41072</v>
      </c>
      <c r="C3277" s="352">
        <v>432.55</v>
      </c>
      <c r="D3277" s="355">
        <f t="shared" si="106"/>
        <v>-8.2540410409262088E-3</v>
      </c>
      <c r="E3277" s="355">
        <v>-1.7211703958691911E-3</v>
      </c>
      <c r="G3277" s="355">
        <f t="shared" ca="1" si="105"/>
        <v>-8.0705281731291937E-3</v>
      </c>
    </row>
    <row r="3278" spans="2:7">
      <c r="B3278" s="375">
        <v>41071</v>
      </c>
      <c r="C3278" s="352">
        <v>436.15</v>
      </c>
      <c r="D3278" s="355">
        <f t="shared" si="106"/>
        <v>1.5956207780107073E-2</v>
      </c>
      <c r="E3278" s="355">
        <v>-1.7187829810331613E-3</v>
      </c>
      <c r="G3278" s="355">
        <f t="shared" ca="1" si="105"/>
        <v>-3.4643039622750441E-3</v>
      </c>
    </row>
    <row r="3279" spans="2:7">
      <c r="B3279" s="375">
        <v>41068</v>
      </c>
      <c r="C3279" s="352">
        <v>429.3</v>
      </c>
      <c r="D3279" s="355">
        <f t="shared" si="106"/>
        <v>1.3097345132743389E-2</v>
      </c>
      <c r="E3279" s="355">
        <v>-1.7186067827681677E-3</v>
      </c>
      <c r="G3279" s="355">
        <f t="shared" ca="1" si="105"/>
        <v>7.8210294133280629E-3</v>
      </c>
    </row>
    <row r="3280" spans="2:7">
      <c r="B3280" s="375">
        <v>41067</v>
      </c>
      <c r="C3280" s="352">
        <v>423.75</v>
      </c>
      <c r="D3280" s="355">
        <f t="shared" si="106"/>
        <v>8.8084751815259814E-3</v>
      </c>
      <c r="E3280" s="355">
        <v>-1.715658240878482E-3</v>
      </c>
      <c r="G3280" s="355">
        <f t="shared" ca="1" si="105"/>
        <v>-8.7891591074662975E-3</v>
      </c>
    </row>
    <row r="3281" spans="2:7">
      <c r="B3281" s="375">
        <v>41066</v>
      </c>
      <c r="C3281" s="352">
        <v>420.05</v>
      </c>
      <c r="D3281" s="355">
        <f t="shared" si="106"/>
        <v>3.130370734102627E-2</v>
      </c>
      <c r="E3281" s="355">
        <v>-1.7103476029981845E-3</v>
      </c>
      <c r="G3281" s="355">
        <f t="shared" ca="1" si="105"/>
        <v>-1.2113011415313485E-2</v>
      </c>
    </row>
    <row r="3282" spans="2:7">
      <c r="B3282" s="375">
        <v>41065</v>
      </c>
      <c r="C3282" s="352">
        <v>407.3</v>
      </c>
      <c r="D3282" s="355">
        <f t="shared" si="106"/>
        <v>-1.2366634335596427E-2</v>
      </c>
      <c r="E3282" s="355">
        <v>-1.7094017094017161E-3</v>
      </c>
      <c r="G3282" s="355">
        <f t="shared" ca="1" si="105"/>
        <v>2.3369394847519952E-4</v>
      </c>
    </row>
    <row r="3283" spans="2:7">
      <c r="B3283" s="375">
        <v>41064</v>
      </c>
      <c r="C3283" s="352">
        <v>412.4</v>
      </c>
      <c r="D3283" s="355">
        <f t="shared" si="106"/>
        <v>-1.6924910607866561E-2</v>
      </c>
      <c r="E3283" s="355">
        <v>-1.7071878495320486E-3</v>
      </c>
      <c r="G3283" s="355">
        <f t="shared" ca="1" si="105"/>
        <v>8.7163166955970053E-4</v>
      </c>
    </row>
    <row r="3284" spans="2:7">
      <c r="B3284" s="375">
        <v>41061</v>
      </c>
      <c r="C3284" s="352">
        <v>419.5</v>
      </c>
      <c r="D3284" s="355">
        <f t="shared" si="106"/>
        <v>-1.9859813084112148E-2</v>
      </c>
      <c r="E3284" s="355">
        <v>-1.6930126423880176E-3</v>
      </c>
      <c r="G3284" s="355">
        <f t="shared" ca="1" si="105"/>
        <v>-1.5817671295201955E-2</v>
      </c>
    </row>
    <row r="3285" spans="2:7">
      <c r="B3285" s="375">
        <v>41060</v>
      </c>
      <c r="C3285" s="352">
        <v>428</v>
      </c>
      <c r="D3285" s="355">
        <f t="shared" si="106"/>
        <v>1.3137649425967598E-2</v>
      </c>
      <c r="E3285" s="355">
        <v>-1.6883906260552442E-3</v>
      </c>
      <c r="G3285" s="355">
        <f t="shared" ca="1" si="105"/>
        <v>1.014996069526302E-3</v>
      </c>
    </row>
    <row r="3286" spans="2:7">
      <c r="B3286" s="375">
        <v>41059</v>
      </c>
      <c r="C3286" s="352">
        <v>422.45</v>
      </c>
      <c r="D3286" s="355">
        <f t="shared" si="106"/>
        <v>1.4894894894894867E-2</v>
      </c>
      <c r="E3286" s="355">
        <v>-1.6740521910389139E-3</v>
      </c>
      <c r="G3286" s="355">
        <f t="shared" ca="1" si="105"/>
        <v>-7.728838407906077E-3</v>
      </c>
    </row>
    <row r="3287" spans="2:7">
      <c r="B3287" s="375">
        <v>41058</v>
      </c>
      <c r="C3287" s="352">
        <v>416.25</v>
      </c>
      <c r="D3287" s="355">
        <f t="shared" si="106"/>
        <v>-2.8745957599712268E-3</v>
      </c>
      <c r="E3287" s="355">
        <v>-1.670601862164209E-3</v>
      </c>
      <c r="G3287" s="355">
        <f t="shared" ca="1" si="105"/>
        <v>1.0755068853651392E-4</v>
      </c>
    </row>
    <row r="3288" spans="2:7">
      <c r="B3288" s="375">
        <v>41057</v>
      </c>
      <c r="C3288" s="352">
        <v>417.45</v>
      </c>
      <c r="D3288" s="355">
        <f t="shared" si="106"/>
        <v>-8.078887964833156E-3</v>
      </c>
      <c r="E3288" s="355">
        <v>-1.6611295681063123E-3</v>
      </c>
      <c r="G3288" s="355">
        <f t="shared" ca="1" si="105"/>
        <v>-2.5629996172935546E-2</v>
      </c>
    </row>
    <row r="3289" spans="2:7">
      <c r="B3289" s="375">
        <v>41054</v>
      </c>
      <c r="C3289" s="352">
        <v>420.85</v>
      </c>
      <c r="D3289" s="355">
        <f t="shared" si="106"/>
        <v>-9.0652225100069841E-3</v>
      </c>
      <c r="E3289" s="355">
        <v>-1.6567314391887436E-3</v>
      </c>
      <c r="G3289" s="355">
        <f t="shared" ca="1" si="105"/>
        <v>-2.8469965311986607E-2</v>
      </c>
    </row>
    <row r="3290" spans="2:7">
      <c r="B3290" s="375">
        <v>41053</v>
      </c>
      <c r="C3290" s="352">
        <v>424.7</v>
      </c>
      <c r="D3290" s="355">
        <f t="shared" si="106"/>
        <v>-5.3864168618267243E-3</v>
      </c>
      <c r="E3290" s="355">
        <v>-1.6528925619835337E-3</v>
      </c>
      <c r="G3290" s="355">
        <f t="shared" ca="1" si="105"/>
        <v>-1.2051216408209445E-2</v>
      </c>
    </row>
    <row r="3291" spans="2:7">
      <c r="B3291" s="375">
        <v>41052</v>
      </c>
      <c r="C3291" s="352">
        <v>427</v>
      </c>
      <c r="D3291" s="355">
        <f t="shared" si="106"/>
        <v>7.4318744838975511E-3</v>
      </c>
      <c r="E3291" s="355">
        <v>-1.6494845360824977E-3</v>
      </c>
      <c r="G3291" s="355">
        <f t="shared" ca="1" si="105"/>
        <v>2.6406663220937734E-3</v>
      </c>
    </row>
    <row r="3292" spans="2:7">
      <c r="B3292" s="375">
        <v>41051</v>
      </c>
      <c r="C3292" s="352">
        <v>423.85</v>
      </c>
      <c r="D3292" s="355">
        <f t="shared" si="106"/>
        <v>-5.5138432660721869E-3</v>
      </c>
      <c r="E3292" s="355">
        <v>-1.6480853126514948E-3</v>
      </c>
      <c r="G3292" s="355">
        <f t="shared" ca="1" si="105"/>
        <v>-2.8669757740823972E-2</v>
      </c>
    </row>
    <row r="3293" spans="2:7">
      <c r="B3293" s="375">
        <v>41050</v>
      </c>
      <c r="C3293" s="352">
        <v>426.2</v>
      </c>
      <c r="D3293" s="355">
        <f t="shared" si="106"/>
        <v>-1.3540099525517933E-2</v>
      </c>
      <c r="E3293" s="355">
        <v>-1.6418863449784969E-3</v>
      </c>
      <c r="G3293" s="355">
        <f t="shared" ca="1" si="105"/>
        <v>-1.9821855346115153E-2</v>
      </c>
    </row>
    <row r="3294" spans="2:7">
      <c r="B3294" s="375">
        <v>41047</v>
      </c>
      <c r="C3294" s="352">
        <v>432.05</v>
      </c>
      <c r="D3294" s="355">
        <f t="shared" si="106"/>
        <v>4.8842888707989829E-3</v>
      </c>
      <c r="E3294" s="355">
        <v>-1.6355140186915956E-3</v>
      </c>
      <c r="G3294" s="355">
        <f t="shared" ca="1" si="105"/>
        <v>1.0286826865487937E-2</v>
      </c>
    </row>
    <row r="3295" spans="2:7">
      <c r="B3295" s="375">
        <v>41046</v>
      </c>
      <c r="C3295" s="352">
        <v>429.95</v>
      </c>
      <c r="D3295" s="355">
        <f t="shared" si="106"/>
        <v>5.1431911163062269E-3</v>
      </c>
      <c r="E3295" s="355">
        <v>-1.6224986479176629E-3</v>
      </c>
      <c r="G3295" s="355">
        <f t="shared" ca="1" si="105"/>
        <v>9.9672798894569585E-3</v>
      </c>
    </row>
    <row r="3296" spans="2:7">
      <c r="B3296" s="375">
        <v>41045</v>
      </c>
      <c r="C3296" s="352">
        <v>427.75</v>
      </c>
      <c r="D3296" s="355">
        <f t="shared" si="106"/>
        <v>-1.0868308474968178E-2</v>
      </c>
      <c r="E3296" s="355">
        <v>-1.6038492381716346E-3</v>
      </c>
      <c r="G3296" s="355">
        <f t="shared" ca="1" si="105"/>
        <v>2.1080447581080526E-2</v>
      </c>
    </row>
    <row r="3297" spans="2:7">
      <c r="B3297" s="375">
        <v>41044</v>
      </c>
      <c r="C3297" s="352">
        <v>432.45</v>
      </c>
      <c r="D3297" s="355">
        <f t="shared" si="106"/>
        <v>-3.2269217471477102E-3</v>
      </c>
      <c r="E3297" s="355">
        <v>-1.594114040465916E-3</v>
      </c>
      <c r="G3297" s="355">
        <f t="shared" ca="1" si="105"/>
        <v>-1.0991921203576876E-2</v>
      </c>
    </row>
    <row r="3298" spans="2:7">
      <c r="B3298" s="375">
        <v>41043</v>
      </c>
      <c r="C3298" s="352">
        <v>433.85</v>
      </c>
      <c r="D3298" s="355">
        <f t="shared" si="106"/>
        <v>4.1661844693901429E-3</v>
      </c>
      <c r="E3298" s="355">
        <v>-1.5932023366967553E-3</v>
      </c>
      <c r="G3298" s="355">
        <f t="shared" ca="1" si="105"/>
        <v>8.0799594052527908E-3</v>
      </c>
    </row>
    <row r="3299" spans="2:7">
      <c r="B3299" s="375">
        <v>41040</v>
      </c>
      <c r="C3299" s="352">
        <v>432.05</v>
      </c>
      <c r="D3299" s="355">
        <f t="shared" si="106"/>
        <v>-2.7697634160415204E-3</v>
      </c>
      <c r="E3299" s="355">
        <v>-1.5855039637599159E-3</v>
      </c>
      <c r="G3299" s="355">
        <f t="shared" ca="1" si="105"/>
        <v>9.893978326688261E-3</v>
      </c>
    </row>
    <row r="3300" spans="2:7">
      <c r="B3300" s="375">
        <v>41039</v>
      </c>
      <c r="C3300" s="352">
        <v>433.25</v>
      </c>
      <c r="D3300" s="355">
        <f t="shared" si="106"/>
        <v>1.6183100219627526E-3</v>
      </c>
      <c r="E3300" s="355">
        <v>-1.5718157181572308E-3</v>
      </c>
      <c r="G3300" s="355">
        <f t="shared" ca="1" si="105"/>
        <v>1.4646919773112083E-3</v>
      </c>
    </row>
    <row r="3301" spans="2:7">
      <c r="B3301" s="375">
        <v>41038</v>
      </c>
      <c r="C3301" s="352">
        <v>432.55</v>
      </c>
      <c r="D3301" s="355">
        <f t="shared" si="106"/>
        <v>3.9456887547870221E-3</v>
      </c>
      <c r="E3301" s="355">
        <v>-1.5695067264574053E-3</v>
      </c>
      <c r="G3301" s="355">
        <f t="shared" ca="1" si="105"/>
        <v>-1.9160588137327707E-2</v>
      </c>
    </row>
    <row r="3302" spans="2:7">
      <c r="B3302" s="375">
        <v>41037</v>
      </c>
      <c r="C3302" s="352">
        <v>430.85</v>
      </c>
      <c r="D3302" s="355">
        <f t="shared" si="106"/>
        <v>2.0932666589139064E-3</v>
      </c>
      <c r="E3302" s="355">
        <v>-1.5672091621458163E-3</v>
      </c>
      <c r="G3302" s="355">
        <f t="shared" ca="1" si="105"/>
        <v>6.7040898476394941E-3</v>
      </c>
    </row>
    <row r="3303" spans="2:7">
      <c r="B3303" s="375">
        <v>41036</v>
      </c>
      <c r="C3303" s="352">
        <v>429.95</v>
      </c>
      <c r="D3303" s="355">
        <f t="shared" si="106"/>
        <v>-1.1381926879742444E-2</v>
      </c>
      <c r="E3303" s="355">
        <v>-1.5583606046439145E-3</v>
      </c>
      <c r="G3303" s="355">
        <f t="shared" ca="1" si="105"/>
        <v>-1.4206756977199482E-2</v>
      </c>
    </row>
    <row r="3304" spans="2:7">
      <c r="B3304" s="375">
        <v>41033</v>
      </c>
      <c r="C3304" s="352">
        <v>434.9</v>
      </c>
      <c r="D3304" s="355">
        <f t="shared" si="106"/>
        <v>3.4502587694071828E-4</v>
      </c>
      <c r="E3304" s="355">
        <v>-1.554001554001521E-3</v>
      </c>
      <c r="G3304" s="355">
        <f t="shared" ca="1" si="105"/>
        <v>-1.1991914257710026E-2</v>
      </c>
    </row>
    <row r="3305" spans="2:7">
      <c r="B3305" s="375">
        <v>41032</v>
      </c>
      <c r="C3305" s="352">
        <v>434.75</v>
      </c>
      <c r="D3305" s="355">
        <f t="shared" si="106"/>
        <v>2.2941176470588236E-2</v>
      </c>
      <c r="E3305" s="355">
        <v>-1.5401109560600698E-3</v>
      </c>
      <c r="G3305" s="355">
        <f t="shared" ca="1" si="105"/>
        <v>3.7468826853313654E-3</v>
      </c>
    </row>
    <row r="3306" spans="2:7">
      <c r="B3306" s="375">
        <v>41031</v>
      </c>
      <c r="C3306" s="352">
        <v>425</v>
      </c>
      <c r="D3306" s="355">
        <f t="shared" si="106"/>
        <v>1.7720306513409907E-2</v>
      </c>
      <c r="E3306" s="355">
        <v>-1.5235346002726326E-3</v>
      </c>
      <c r="G3306" s="355">
        <f t="shared" ca="1" si="105"/>
        <v>1.3118350611905683E-2</v>
      </c>
    </row>
    <row r="3307" spans="2:7">
      <c r="B3307" s="375">
        <v>41029</v>
      </c>
      <c r="C3307" s="352">
        <v>417.6</v>
      </c>
      <c r="D3307" s="355">
        <f t="shared" si="106"/>
        <v>5.2961001444392043E-3</v>
      </c>
      <c r="E3307" s="355">
        <v>-1.5184381778741926E-3</v>
      </c>
      <c r="G3307" s="355">
        <f t="shared" ca="1" si="105"/>
        <v>-2.6125924112395608E-2</v>
      </c>
    </row>
    <row r="3308" spans="2:7">
      <c r="B3308" s="375">
        <v>41026</v>
      </c>
      <c r="C3308" s="352">
        <v>415.4</v>
      </c>
      <c r="D3308" s="355">
        <f t="shared" si="106"/>
        <v>1.6879672052085572E-3</v>
      </c>
      <c r="E3308" s="355">
        <v>-1.5169623977200431E-3</v>
      </c>
      <c r="G3308" s="355">
        <f t="shared" ca="1" si="105"/>
        <v>4.0263851057395763E-3</v>
      </c>
    </row>
    <row r="3309" spans="2:7">
      <c r="B3309" s="375">
        <v>41025</v>
      </c>
      <c r="C3309" s="352">
        <v>414.7</v>
      </c>
      <c r="D3309" s="355">
        <f t="shared" si="106"/>
        <v>-1.0498687664042076E-2</v>
      </c>
      <c r="E3309" s="355">
        <v>-1.5078407720145323E-3</v>
      </c>
      <c r="G3309" s="355">
        <f t="shared" ca="1" si="105"/>
        <v>-1.5644779077009733E-2</v>
      </c>
    </row>
    <row r="3310" spans="2:7">
      <c r="B3310" s="375">
        <v>41024</v>
      </c>
      <c r="C3310" s="352">
        <v>419.1</v>
      </c>
      <c r="D3310" s="355">
        <f t="shared" si="106"/>
        <v>-3.3293697978596369E-3</v>
      </c>
      <c r="E3310" s="355">
        <v>-1.503759398496155E-3</v>
      </c>
      <c r="G3310" s="355">
        <f t="shared" ca="1" si="105"/>
        <v>-1.9726544342040221E-2</v>
      </c>
    </row>
    <row r="3311" spans="2:7">
      <c r="B3311" s="375">
        <v>41023</v>
      </c>
      <c r="C3311" s="352">
        <v>420.5</v>
      </c>
      <c r="D3311" s="355">
        <f t="shared" si="106"/>
        <v>8.1515224166865911E-3</v>
      </c>
      <c r="E3311" s="355">
        <v>-1.4958863126402317E-3</v>
      </c>
      <c r="G3311" s="355">
        <f t="shared" ca="1" si="105"/>
        <v>-6.7363336240457809E-3</v>
      </c>
    </row>
    <row r="3312" spans="2:7">
      <c r="B3312" s="375">
        <v>41022</v>
      </c>
      <c r="C3312" s="352">
        <v>417.1</v>
      </c>
      <c r="D3312" s="355">
        <f t="shared" si="106"/>
        <v>-1.394799054373517E-2</v>
      </c>
      <c r="E3312" s="355">
        <v>-1.472754050073554E-3</v>
      </c>
      <c r="G3312" s="355">
        <f t="shared" ca="1" si="105"/>
        <v>-1.1626566618485781E-2</v>
      </c>
    </row>
    <row r="3313" spans="2:7">
      <c r="B3313" s="375">
        <v>41019</v>
      </c>
      <c r="C3313" s="352">
        <v>423</v>
      </c>
      <c r="D3313" s="355">
        <f t="shared" si="106"/>
        <v>-5.8754406580493537E-3</v>
      </c>
      <c r="E3313" s="355">
        <v>-1.463414634146397E-3</v>
      </c>
      <c r="G3313" s="355">
        <f t="shared" ca="1" si="105"/>
        <v>-1.513328123043732E-2</v>
      </c>
    </row>
    <row r="3314" spans="2:7">
      <c r="B3314" s="375">
        <v>41018</v>
      </c>
      <c r="C3314" s="352">
        <v>425.5</v>
      </c>
      <c r="D3314" s="355">
        <f t="shared" si="106"/>
        <v>6.2669977533403743E-3</v>
      </c>
      <c r="E3314" s="355">
        <v>-1.4552275005659217E-3</v>
      </c>
      <c r="G3314" s="355">
        <f t="shared" ca="1" si="105"/>
        <v>-1.0713353983829145E-2</v>
      </c>
    </row>
    <row r="3315" spans="2:7">
      <c r="B3315" s="375">
        <v>41017</v>
      </c>
      <c r="C3315" s="352">
        <v>422.85</v>
      </c>
      <c r="D3315" s="355">
        <f t="shared" si="106"/>
        <v>1.5395547134060496E-3</v>
      </c>
      <c r="E3315" s="355">
        <v>-1.4530659691950564E-3</v>
      </c>
      <c r="G3315" s="355">
        <f t="shared" ca="1" si="105"/>
        <v>-2.4937905548863413E-2</v>
      </c>
    </row>
    <row r="3316" spans="2:7">
      <c r="B3316" s="375">
        <v>41016</v>
      </c>
      <c r="C3316" s="352">
        <v>422.2</v>
      </c>
      <c r="D3316" s="355">
        <f t="shared" si="106"/>
        <v>2.255192878338252E-3</v>
      </c>
      <c r="E3316" s="355">
        <v>-1.4515440444001449E-3</v>
      </c>
      <c r="G3316" s="355">
        <f t="shared" ca="1" si="105"/>
        <v>-4.6878023440796992E-3</v>
      </c>
    </row>
    <row r="3317" spans="2:7">
      <c r="B3317" s="375">
        <v>41015</v>
      </c>
      <c r="C3317" s="352">
        <v>421.25</v>
      </c>
      <c r="D3317" s="355">
        <f t="shared" si="106"/>
        <v>-9.1732329765964425E-3</v>
      </c>
      <c r="E3317" s="355">
        <v>-1.4472732057101432E-3</v>
      </c>
      <c r="G3317" s="355">
        <f t="shared" ca="1" si="105"/>
        <v>2.6560468398749201E-3</v>
      </c>
    </row>
    <row r="3318" spans="2:7">
      <c r="B3318" s="375">
        <v>41012</v>
      </c>
      <c r="C3318" s="352">
        <v>425.15</v>
      </c>
      <c r="D3318" s="355">
        <f t="shared" si="106"/>
        <v>9.3779677113010173E-3</v>
      </c>
      <c r="E3318" s="355">
        <v>-1.4460897732531237E-3</v>
      </c>
      <c r="G3318" s="355">
        <f t="shared" ca="1" si="105"/>
        <v>-2.5944565345035385E-2</v>
      </c>
    </row>
    <row r="3319" spans="2:7">
      <c r="B3319" s="375">
        <v>41011</v>
      </c>
      <c r="C3319" s="352">
        <v>421.2</v>
      </c>
      <c r="D3319" s="355">
        <f t="shared" si="106"/>
        <v>1.1041766682669145E-2</v>
      </c>
      <c r="E3319" s="355">
        <v>-1.4409221902018517E-3</v>
      </c>
      <c r="G3319" s="355">
        <f t="shared" ca="1" si="105"/>
        <v>-1.0464601191821171E-2</v>
      </c>
    </row>
    <row r="3320" spans="2:7">
      <c r="B3320" s="375">
        <v>41010</v>
      </c>
      <c r="C3320" s="352">
        <v>416.6</v>
      </c>
      <c r="D3320" s="355">
        <f t="shared" si="106"/>
        <v>3.9763826967105292E-3</v>
      </c>
      <c r="E3320" s="355">
        <v>-1.4335422829812763E-3</v>
      </c>
      <c r="G3320" s="355">
        <f t="shared" ca="1" si="105"/>
        <v>-1.0794104395469675E-2</v>
      </c>
    </row>
    <row r="3321" spans="2:7">
      <c r="B3321" s="375">
        <v>41009</v>
      </c>
      <c r="C3321" s="352">
        <v>414.95</v>
      </c>
      <c r="D3321" s="355">
        <f t="shared" si="106"/>
        <v>2.5834363411619255E-2</v>
      </c>
      <c r="E3321" s="355">
        <v>-1.4294181222328081E-3</v>
      </c>
      <c r="G3321" s="355">
        <f t="shared" ca="1" si="105"/>
        <v>-9.150391785396993E-3</v>
      </c>
    </row>
    <row r="3322" spans="2:7">
      <c r="B3322" s="375">
        <v>41008</v>
      </c>
      <c r="C3322" s="352">
        <v>404.5</v>
      </c>
      <c r="D3322" s="355">
        <f t="shared" si="106"/>
        <v>1.3276553106212454E-2</v>
      </c>
      <c r="E3322" s="355">
        <v>-1.4283228444649887E-3</v>
      </c>
      <c r="G3322" s="355">
        <f t="shared" ca="1" si="105"/>
        <v>2.71940546070479E-2</v>
      </c>
    </row>
    <row r="3323" spans="2:7">
      <c r="B3323" s="375">
        <v>41003</v>
      </c>
      <c r="C3323" s="352">
        <v>399.2</v>
      </c>
      <c r="D3323" s="355">
        <f t="shared" si="106"/>
        <v>-1.1269349845201266E-2</v>
      </c>
      <c r="E3323" s="355">
        <v>-1.4268049082088031E-3</v>
      </c>
      <c r="G3323" s="355">
        <f t="shared" ca="1" si="105"/>
        <v>1.954817358230887E-3</v>
      </c>
    </row>
    <row r="3324" spans="2:7">
      <c r="B3324" s="375">
        <v>41002</v>
      </c>
      <c r="C3324" s="352">
        <v>403.75</v>
      </c>
      <c r="D3324" s="355">
        <f t="shared" si="106"/>
        <v>-4.6838407494144644E-3</v>
      </c>
      <c r="E3324" s="355">
        <v>-1.4209979778106445E-3</v>
      </c>
      <c r="G3324" s="355">
        <f t="shared" ca="1" si="105"/>
        <v>1.1196983656099474E-2</v>
      </c>
    </row>
    <row r="3325" spans="2:7">
      <c r="B3325" s="375">
        <v>41001</v>
      </c>
      <c r="C3325" s="352">
        <v>405.65</v>
      </c>
      <c r="D3325" s="355">
        <f t="shared" si="106"/>
        <v>-1.073039873186205E-2</v>
      </c>
      <c r="E3325" s="355">
        <v>-1.4133609723922687E-3</v>
      </c>
      <c r="G3325" s="355">
        <f t="shared" ca="1" si="105"/>
        <v>2.0243608098038891E-3</v>
      </c>
    </row>
    <row r="3326" spans="2:7">
      <c r="B3326" s="375">
        <v>40998</v>
      </c>
      <c r="C3326" s="352">
        <v>410.05</v>
      </c>
      <c r="D3326" s="355">
        <f t="shared" si="106"/>
        <v>4.163095383861855E-3</v>
      </c>
      <c r="E3326" s="355">
        <v>-1.3987436738638387E-3</v>
      </c>
      <c r="G3326" s="355">
        <f t="shared" ca="1" si="105"/>
        <v>-5.9396875932987279E-2</v>
      </c>
    </row>
    <row r="3327" spans="2:7">
      <c r="B3327" s="375">
        <v>40997</v>
      </c>
      <c r="C3327" s="352">
        <v>408.35</v>
      </c>
      <c r="D3327" s="355">
        <f t="shared" si="106"/>
        <v>-1.0060606060606006E-2</v>
      </c>
      <c r="E3327" s="355">
        <v>-1.3953488372093553E-3</v>
      </c>
      <c r="G3327" s="355">
        <f t="shared" ca="1" si="105"/>
        <v>-3.7426037966245357E-2</v>
      </c>
    </row>
    <row r="3328" spans="2:7">
      <c r="B3328" s="375">
        <v>40996</v>
      </c>
      <c r="C3328" s="352">
        <v>412.5</v>
      </c>
      <c r="D3328" s="355">
        <f t="shared" si="106"/>
        <v>-8.5326282898690337E-3</v>
      </c>
      <c r="E3328" s="355">
        <v>-1.3934507813278499E-3</v>
      </c>
      <c r="G3328" s="355">
        <f t="shared" ca="1" si="105"/>
        <v>-4.3116685122951016E-3</v>
      </c>
    </row>
    <row r="3329" spans="2:7">
      <c r="B3329" s="375">
        <v>40995</v>
      </c>
      <c r="C3329" s="352">
        <v>416.05</v>
      </c>
      <c r="D3329" s="355">
        <f t="shared" si="106"/>
        <v>3.1486302218916545E-2</v>
      </c>
      <c r="E3329" s="355">
        <v>-1.3906447534766048E-3</v>
      </c>
      <c r="G3329" s="355">
        <f t="shared" ca="1" si="105"/>
        <v>-4.1085760969707646E-2</v>
      </c>
    </row>
    <row r="3330" spans="2:7">
      <c r="B3330" s="375">
        <v>40994</v>
      </c>
      <c r="C3330" s="352">
        <v>403.35</v>
      </c>
      <c r="D3330" s="355">
        <f t="shared" si="106"/>
        <v>6.2019350037211603E-4</v>
      </c>
      <c r="E3330" s="355">
        <v>-1.3904982618771727E-3</v>
      </c>
      <c r="G3330" s="355">
        <f t="shared" ca="1" si="105"/>
        <v>-1.6966339222180349E-3</v>
      </c>
    </row>
    <row r="3331" spans="2:7">
      <c r="B3331" s="375">
        <v>40991</v>
      </c>
      <c r="C3331" s="352">
        <v>403.1</v>
      </c>
      <c r="D3331" s="355">
        <f t="shared" si="106"/>
        <v>1.8315018315018312E-2</v>
      </c>
      <c r="E3331" s="355">
        <v>-1.3896931094382206E-3</v>
      </c>
      <c r="G3331" s="355">
        <f t="shared" ca="1" si="105"/>
        <v>-5.7976506661638651E-3</v>
      </c>
    </row>
    <row r="3332" spans="2:7">
      <c r="B3332" s="375">
        <v>40990</v>
      </c>
      <c r="C3332" s="352">
        <v>395.85</v>
      </c>
      <c r="D3332" s="355">
        <f t="shared" si="106"/>
        <v>-1.8229166666666581E-2</v>
      </c>
      <c r="E3332" s="355">
        <v>-1.3637973786751361E-3</v>
      </c>
      <c r="G3332" s="355">
        <f t="shared" ca="1" si="105"/>
        <v>-8.9115159995851075E-3</v>
      </c>
    </row>
    <row r="3333" spans="2:7">
      <c r="B3333" s="375">
        <v>40989</v>
      </c>
      <c r="C3333" s="352">
        <v>403.2</v>
      </c>
      <c r="D3333" s="355">
        <f t="shared" si="106"/>
        <v>1.9726858877086525E-2</v>
      </c>
      <c r="E3333" s="355">
        <v>-1.3613861386138895E-3</v>
      </c>
      <c r="G3333" s="355">
        <f t="shared" ca="1" si="105"/>
        <v>2.177097052918164E-3</v>
      </c>
    </row>
    <row r="3334" spans="2:7">
      <c r="B3334" s="375">
        <v>40988</v>
      </c>
      <c r="C3334" s="352">
        <v>395.4</v>
      </c>
      <c r="D3334" s="355">
        <f t="shared" si="106"/>
        <v>3.9355084423002527E-3</v>
      </c>
      <c r="E3334" s="355">
        <v>-1.3490674003167483E-3</v>
      </c>
      <c r="G3334" s="355">
        <f t="shared" ca="1" si="105"/>
        <v>1.1908216681878206E-2</v>
      </c>
    </row>
    <row r="3335" spans="2:7">
      <c r="B3335" s="375">
        <v>40987</v>
      </c>
      <c r="C3335" s="352">
        <v>393.85</v>
      </c>
      <c r="D3335" s="355">
        <f t="shared" si="106"/>
        <v>9.3541773449513956E-3</v>
      </c>
      <c r="E3335" s="355">
        <v>-1.3484358144551553E-3</v>
      </c>
      <c r="G3335" s="355">
        <f t="shared" ref="G3335:G3398" ca="1" si="107">_xlfn.NORM.INV(RAND(),$M$13,$M$14)</f>
        <v>7.0609853960696663E-3</v>
      </c>
    </row>
    <row r="3336" spans="2:7">
      <c r="B3336" s="375">
        <v>40984</v>
      </c>
      <c r="C3336" s="352">
        <v>390.2</v>
      </c>
      <c r="D3336" s="355">
        <f t="shared" ref="D3336:D3399" si="108">(C3336-C3337)/C3337</f>
        <v>5.410976552434851E-3</v>
      </c>
      <c r="E3336" s="355">
        <v>-1.3464991023339828E-3</v>
      </c>
      <c r="G3336" s="355">
        <f t="shared" ca="1" si="107"/>
        <v>-1.6678395293742688E-3</v>
      </c>
    </row>
    <row r="3337" spans="2:7">
      <c r="B3337" s="375">
        <v>40983</v>
      </c>
      <c r="C3337" s="352">
        <v>388.1</v>
      </c>
      <c r="D3337" s="355">
        <f t="shared" si="108"/>
        <v>1.71668195518281E-2</v>
      </c>
      <c r="E3337" s="355">
        <v>-1.3439470691616836E-3</v>
      </c>
      <c r="G3337" s="355">
        <f t="shared" ca="1" si="107"/>
        <v>1.1794133871783848E-2</v>
      </c>
    </row>
    <row r="3338" spans="2:7">
      <c r="B3338" s="375">
        <v>40982</v>
      </c>
      <c r="C3338" s="352">
        <v>381.55</v>
      </c>
      <c r="D3338" s="355">
        <f t="shared" si="108"/>
        <v>-6.5479308538501837E-4</v>
      </c>
      <c r="E3338" s="355">
        <v>-1.3044612575005782E-3</v>
      </c>
      <c r="G3338" s="355">
        <f t="shared" ca="1" si="107"/>
        <v>2.1145793084333647E-2</v>
      </c>
    </row>
    <row r="3339" spans="2:7">
      <c r="B3339" s="375">
        <v>40981</v>
      </c>
      <c r="C3339" s="352">
        <v>381.8</v>
      </c>
      <c r="D3339" s="355">
        <f t="shared" si="108"/>
        <v>3.2847194849559848E-3</v>
      </c>
      <c r="E3339" s="355">
        <v>-1.3039698638077238E-3</v>
      </c>
      <c r="G3339" s="355">
        <f t="shared" ca="1" si="107"/>
        <v>-5.2278143510539454E-3</v>
      </c>
    </row>
    <row r="3340" spans="2:7">
      <c r="B3340" s="375">
        <v>40980</v>
      </c>
      <c r="C3340" s="352">
        <v>380.55</v>
      </c>
      <c r="D3340" s="355">
        <f t="shared" si="108"/>
        <v>-4.4473512099411083E-3</v>
      </c>
      <c r="E3340" s="355">
        <v>-1.2917115177610823E-3</v>
      </c>
      <c r="G3340" s="355">
        <f t="shared" ca="1" si="107"/>
        <v>-3.4361061344350505E-2</v>
      </c>
    </row>
    <row r="3341" spans="2:7">
      <c r="B3341" s="375">
        <v>40977</v>
      </c>
      <c r="C3341" s="352">
        <v>382.25</v>
      </c>
      <c r="D3341" s="355">
        <f t="shared" si="108"/>
        <v>-7.1428571428571426E-3</v>
      </c>
      <c r="E3341" s="355">
        <v>-1.2733850621220199E-3</v>
      </c>
      <c r="G3341" s="355">
        <f t="shared" ca="1" si="107"/>
        <v>3.2214864579300957E-2</v>
      </c>
    </row>
    <row r="3342" spans="2:7">
      <c r="B3342" s="375">
        <v>40975</v>
      </c>
      <c r="C3342" s="352">
        <v>385</v>
      </c>
      <c r="D3342" s="355">
        <f t="shared" si="108"/>
        <v>1.2624934245134171E-2</v>
      </c>
      <c r="E3342" s="355">
        <v>-1.2653422750853387E-3</v>
      </c>
      <c r="G3342" s="355">
        <f t="shared" ca="1" si="107"/>
        <v>-1.274773989016615E-2</v>
      </c>
    </row>
    <row r="3343" spans="2:7">
      <c r="B3343" s="375">
        <v>40974</v>
      </c>
      <c r="C3343" s="352">
        <v>380.2</v>
      </c>
      <c r="D3343" s="355">
        <f t="shared" si="108"/>
        <v>-6.1429878447262385E-3</v>
      </c>
      <c r="E3343" s="355">
        <v>-1.2619358095318218E-3</v>
      </c>
      <c r="G3343" s="355">
        <f t="shared" ca="1" si="107"/>
        <v>-2.1091038665415871E-2</v>
      </c>
    </row>
    <row r="3344" spans="2:7">
      <c r="B3344" s="375">
        <v>40973</v>
      </c>
      <c r="C3344" s="352">
        <v>382.55</v>
      </c>
      <c r="D3344" s="355">
        <f t="shared" si="108"/>
        <v>-7.8359670889385227E-4</v>
      </c>
      <c r="E3344" s="355">
        <v>-1.2583949992476739E-3</v>
      </c>
      <c r="G3344" s="355">
        <f t="shared" ca="1" si="107"/>
        <v>1.9034291232216732E-3</v>
      </c>
    </row>
    <row r="3345" spans="2:7">
      <c r="B3345" s="375">
        <v>40970</v>
      </c>
      <c r="C3345" s="352">
        <v>382.85</v>
      </c>
      <c r="D3345" s="355">
        <f t="shared" si="108"/>
        <v>6.5728933876692515E-3</v>
      </c>
      <c r="E3345" s="355">
        <v>-1.2554669410856983E-3</v>
      </c>
      <c r="G3345" s="355">
        <f t="shared" ca="1" si="107"/>
        <v>2.9528319875957625E-3</v>
      </c>
    </row>
    <row r="3346" spans="2:7">
      <c r="B3346" s="375">
        <v>40969</v>
      </c>
      <c r="C3346" s="352">
        <v>380.35</v>
      </c>
      <c r="D3346" s="355">
        <f t="shared" si="108"/>
        <v>3.9452919516053158E-4</v>
      </c>
      <c r="E3346" s="355">
        <v>-1.2353304508957198E-3</v>
      </c>
      <c r="G3346" s="355">
        <f t="shared" ca="1" si="107"/>
        <v>4.8199705086572706E-4</v>
      </c>
    </row>
    <row r="3347" spans="2:7">
      <c r="B3347" s="375">
        <v>40968</v>
      </c>
      <c r="C3347" s="352">
        <v>380.2</v>
      </c>
      <c r="D3347" s="355">
        <f t="shared" si="108"/>
        <v>-2.7540983606557674E-3</v>
      </c>
      <c r="E3347" s="355">
        <v>-1.2293066710375349E-3</v>
      </c>
      <c r="G3347" s="355">
        <f t="shared" ca="1" si="107"/>
        <v>-1.612872529357527E-3</v>
      </c>
    </row>
    <row r="3348" spans="2:7">
      <c r="B3348" s="375">
        <v>40967</v>
      </c>
      <c r="C3348" s="352">
        <v>381.25</v>
      </c>
      <c r="D3348" s="355">
        <f t="shared" si="108"/>
        <v>3.1574792790422012E-3</v>
      </c>
      <c r="E3348" s="355">
        <v>-1.2272255262909041E-3</v>
      </c>
      <c r="G3348" s="355">
        <f t="shared" ca="1" si="107"/>
        <v>-9.6430504878200277E-3</v>
      </c>
    </row>
    <row r="3349" spans="2:7">
      <c r="B3349" s="375">
        <v>40966</v>
      </c>
      <c r="C3349" s="352">
        <v>380.05</v>
      </c>
      <c r="D3349" s="355">
        <f t="shared" si="108"/>
        <v>-1.5159367711842359E-2</v>
      </c>
      <c r="E3349" s="355">
        <v>-1.2269938650307213E-3</v>
      </c>
      <c r="G3349" s="355">
        <f t="shared" ca="1" si="107"/>
        <v>-8.7553559029872417E-4</v>
      </c>
    </row>
    <row r="3350" spans="2:7">
      <c r="B3350" s="375">
        <v>40963</v>
      </c>
      <c r="C3350" s="352">
        <v>385.9</v>
      </c>
      <c r="D3350" s="355">
        <f t="shared" si="108"/>
        <v>-5.9247810407006994E-3</v>
      </c>
      <c r="E3350" s="355">
        <v>-1.2203135267060494E-3</v>
      </c>
      <c r="G3350" s="355">
        <f t="shared" ca="1" si="107"/>
        <v>7.0387048801746109E-3</v>
      </c>
    </row>
    <row r="3351" spans="2:7">
      <c r="B3351" s="375">
        <v>40962</v>
      </c>
      <c r="C3351" s="352">
        <v>388.2</v>
      </c>
      <c r="D3351" s="355">
        <f t="shared" si="108"/>
        <v>2.5627476882430618E-2</v>
      </c>
      <c r="E3351" s="355">
        <v>-1.2061606977175306E-3</v>
      </c>
      <c r="G3351" s="355">
        <f t="shared" ca="1" si="107"/>
        <v>9.927961175022872E-4</v>
      </c>
    </row>
    <row r="3352" spans="2:7">
      <c r="B3352" s="375">
        <v>40961</v>
      </c>
      <c r="C3352" s="352">
        <v>378.5</v>
      </c>
      <c r="D3352" s="355">
        <f t="shared" si="108"/>
        <v>-9.0325958895143051E-3</v>
      </c>
      <c r="E3352" s="355">
        <v>-1.1945117029862938E-3</v>
      </c>
      <c r="G3352" s="355">
        <f t="shared" ca="1" si="107"/>
        <v>-3.1556762911300808E-2</v>
      </c>
    </row>
    <row r="3353" spans="2:7">
      <c r="B3353" s="375">
        <v>40960</v>
      </c>
      <c r="C3353" s="352">
        <v>381.95</v>
      </c>
      <c r="D3353" s="355">
        <f t="shared" si="108"/>
        <v>-8.179693586081626E-3</v>
      </c>
      <c r="E3353" s="355">
        <v>-1.1915863641073228E-3</v>
      </c>
      <c r="G3353" s="355">
        <f t="shared" ca="1" si="107"/>
        <v>-5.6047502535094482E-3</v>
      </c>
    </row>
    <row r="3354" spans="2:7">
      <c r="B3354" s="375">
        <v>40956</v>
      </c>
      <c r="C3354" s="352">
        <v>385.1</v>
      </c>
      <c r="D3354" s="355">
        <f t="shared" si="108"/>
        <v>2.7340190079417036E-3</v>
      </c>
      <c r="E3354" s="355">
        <v>-1.168809484054175E-3</v>
      </c>
      <c r="G3354" s="355">
        <f t="shared" ca="1" si="107"/>
        <v>-5.2169512214103025E-3</v>
      </c>
    </row>
    <row r="3355" spans="2:7">
      <c r="B3355" s="375">
        <v>40955</v>
      </c>
      <c r="C3355" s="352">
        <v>384.05</v>
      </c>
      <c r="D3355" s="355">
        <f t="shared" si="108"/>
        <v>-1.1454311454311425E-2</v>
      </c>
      <c r="E3355" s="355">
        <v>-1.1667690642737979E-3</v>
      </c>
      <c r="G3355" s="355">
        <f t="shared" ca="1" si="107"/>
        <v>-5.4408430935340051E-3</v>
      </c>
    </row>
    <row r="3356" spans="2:7">
      <c r="B3356" s="375">
        <v>40954</v>
      </c>
      <c r="C3356" s="352">
        <v>388.5</v>
      </c>
      <c r="D3356" s="355">
        <f t="shared" si="108"/>
        <v>-8.549189740972369E-3</v>
      </c>
      <c r="E3356" s="355">
        <v>-1.1634220119445099E-3</v>
      </c>
      <c r="G3356" s="355">
        <f t="shared" ca="1" si="107"/>
        <v>1.456200337358441E-2</v>
      </c>
    </row>
    <row r="3357" spans="2:7">
      <c r="B3357" s="375">
        <v>40953</v>
      </c>
      <c r="C3357" s="352">
        <v>391.85</v>
      </c>
      <c r="D3357" s="355">
        <f t="shared" si="108"/>
        <v>2.552648372687243E-4</v>
      </c>
      <c r="E3357" s="355">
        <v>-1.1630611770180102E-3</v>
      </c>
      <c r="G3357" s="355">
        <f t="shared" ca="1" si="107"/>
        <v>-1.2646395297435581E-2</v>
      </c>
    </row>
    <row r="3358" spans="2:7">
      <c r="B3358" s="375">
        <v>40952</v>
      </c>
      <c r="C3358" s="352">
        <v>391.75</v>
      </c>
      <c r="D3358" s="355">
        <f t="shared" si="108"/>
        <v>1.1228704181724376E-2</v>
      </c>
      <c r="E3358" s="355">
        <v>-1.1618370694367653E-3</v>
      </c>
      <c r="G3358" s="355">
        <f t="shared" ca="1" si="107"/>
        <v>-3.4827760650526837E-3</v>
      </c>
    </row>
    <row r="3359" spans="2:7">
      <c r="B3359" s="375">
        <v>40949</v>
      </c>
      <c r="C3359" s="352">
        <v>387.4</v>
      </c>
      <c r="D3359" s="355">
        <f t="shared" si="108"/>
        <v>-1.5126477691623352E-2</v>
      </c>
      <c r="E3359" s="355">
        <v>-1.158278797706608E-3</v>
      </c>
      <c r="G3359" s="355">
        <f t="shared" ca="1" si="107"/>
        <v>2.3850325169114752E-2</v>
      </c>
    </row>
    <row r="3360" spans="2:7">
      <c r="B3360" s="375">
        <v>40948</v>
      </c>
      <c r="C3360" s="352">
        <v>393.35</v>
      </c>
      <c r="D3360" s="355">
        <f t="shared" si="108"/>
        <v>1.2353622442414133E-2</v>
      </c>
      <c r="E3360" s="355">
        <v>-1.1578197363733118E-3</v>
      </c>
      <c r="G3360" s="355">
        <f t="shared" ca="1" si="107"/>
        <v>-3.9719248292122929E-2</v>
      </c>
    </row>
    <row r="3361" spans="2:7">
      <c r="B3361" s="375">
        <v>40947</v>
      </c>
      <c r="C3361" s="352">
        <v>388.55</v>
      </c>
      <c r="D3361" s="355">
        <f t="shared" si="108"/>
        <v>1.6747350516812861E-2</v>
      </c>
      <c r="E3361" s="355">
        <v>-1.1488750598372861E-3</v>
      </c>
      <c r="G3361" s="355">
        <f t="shared" ca="1" si="107"/>
        <v>1.3456733239092369E-2</v>
      </c>
    </row>
    <row r="3362" spans="2:7">
      <c r="B3362" s="375">
        <v>40946</v>
      </c>
      <c r="C3362" s="352">
        <v>382.15</v>
      </c>
      <c r="D3362" s="355">
        <f t="shared" si="108"/>
        <v>-1.2659863066787324E-2</v>
      </c>
      <c r="E3362" s="355">
        <v>-1.1460004584002809E-3</v>
      </c>
      <c r="G3362" s="355">
        <f t="shared" ca="1" si="107"/>
        <v>2.034758007889759E-2</v>
      </c>
    </row>
    <row r="3363" spans="2:7">
      <c r="B3363" s="375">
        <v>40945</v>
      </c>
      <c r="C3363" s="352">
        <v>387.05</v>
      </c>
      <c r="D3363" s="355">
        <f t="shared" si="108"/>
        <v>-3.5749875435974007E-2</v>
      </c>
      <c r="E3363" s="355">
        <v>-1.1446886446885797E-3</v>
      </c>
      <c r="G3363" s="355">
        <f t="shared" ca="1" si="107"/>
        <v>-4.3277386939653915E-3</v>
      </c>
    </row>
    <row r="3364" spans="2:7">
      <c r="B3364" s="375">
        <v>40942</v>
      </c>
      <c r="C3364" s="352">
        <v>401.4</v>
      </c>
      <c r="D3364" s="355">
        <f t="shared" si="108"/>
        <v>2.7386741745584819E-2</v>
      </c>
      <c r="E3364" s="355">
        <v>-1.1358258400379038E-3</v>
      </c>
      <c r="G3364" s="355">
        <f t="shared" ca="1" si="107"/>
        <v>-2.5987305239652831E-2</v>
      </c>
    </row>
    <row r="3365" spans="2:7">
      <c r="B3365" s="375">
        <v>40941</v>
      </c>
      <c r="C3365" s="352">
        <v>390.7</v>
      </c>
      <c r="D3365" s="355">
        <f t="shared" si="108"/>
        <v>1.5464587394411927E-2</v>
      </c>
      <c r="E3365" s="355">
        <v>-1.1326014985188662E-3</v>
      </c>
      <c r="G3365" s="355">
        <f t="shared" ca="1" si="107"/>
        <v>-1.6990975374710147E-2</v>
      </c>
    </row>
    <row r="3366" spans="2:7">
      <c r="B3366" s="375">
        <v>40940</v>
      </c>
      <c r="C3366" s="352">
        <v>384.75</v>
      </c>
      <c r="D3366" s="355">
        <f t="shared" si="108"/>
        <v>1.5305449267713449E-2</v>
      </c>
      <c r="E3366" s="355">
        <v>-1.1314777098890508E-3</v>
      </c>
      <c r="G3366" s="355">
        <f t="shared" ca="1" si="107"/>
        <v>-2.3335864653212541E-3</v>
      </c>
    </row>
    <row r="3367" spans="2:7">
      <c r="B3367" s="375">
        <v>40939</v>
      </c>
      <c r="C3367" s="352">
        <v>378.95</v>
      </c>
      <c r="D3367" s="355">
        <f t="shared" si="108"/>
        <v>-8.8923760952008216E-3</v>
      </c>
      <c r="E3367" s="355">
        <v>-1.1266336187472795E-3</v>
      </c>
      <c r="G3367" s="355">
        <f t="shared" ca="1" si="107"/>
        <v>-7.3189306914730919E-3</v>
      </c>
    </row>
    <row r="3368" spans="2:7">
      <c r="B3368" s="375">
        <v>40938</v>
      </c>
      <c r="C3368" s="352">
        <v>382.35</v>
      </c>
      <c r="D3368" s="355">
        <f t="shared" si="108"/>
        <v>-1.9489678163867076E-2</v>
      </c>
      <c r="E3368" s="355">
        <v>-1.1144617805166292E-3</v>
      </c>
      <c r="G3368" s="355">
        <f t="shared" ca="1" si="107"/>
        <v>1.38596391183139E-2</v>
      </c>
    </row>
    <row r="3369" spans="2:7">
      <c r="B3369" s="375">
        <v>40935</v>
      </c>
      <c r="C3369" s="352">
        <v>389.95</v>
      </c>
      <c r="D3369" s="355">
        <f t="shared" si="108"/>
        <v>-9.1475034938381973E-3</v>
      </c>
      <c r="E3369" s="355">
        <v>-1.1097837688821516E-3</v>
      </c>
      <c r="G3369" s="355">
        <f t="shared" ca="1" si="107"/>
        <v>4.3182348042308062E-2</v>
      </c>
    </row>
    <row r="3370" spans="2:7">
      <c r="B3370" s="375">
        <v>40933</v>
      </c>
      <c r="C3370" s="352">
        <v>393.55</v>
      </c>
      <c r="D3370" s="355">
        <f t="shared" si="108"/>
        <v>1.1447468837445652E-3</v>
      </c>
      <c r="E3370" s="355">
        <v>-1.1063400197758278E-3</v>
      </c>
      <c r="G3370" s="355">
        <f t="shared" ca="1" si="107"/>
        <v>-3.4249150101723024E-3</v>
      </c>
    </row>
    <row r="3371" spans="2:7">
      <c r="B3371" s="375">
        <v>40932</v>
      </c>
      <c r="C3371" s="352">
        <v>393.1</v>
      </c>
      <c r="D3371" s="355">
        <f t="shared" si="108"/>
        <v>-6.4450903576392131E-3</v>
      </c>
      <c r="E3371" s="355">
        <v>-1.0973936899861942E-3</v>
      </c>
      <c r="G3371" s="355">
        <f t="shared" ca="1" si="107"/>
        <v>-3.3940228852868902E-3</v>
      </c>
    </row>
    <row r="3372" spans="2:7">
      <c r="B3372" s="375">
        <v>40931</v>
      </c>
      <c r="C3372" s="352">
        <v>395.65</v>
      </c>
      <c r="D3372" s="355">
        <f t="shared" si="108"/>
        <v>1.1504537901060975E-2</v>
      </c>
      <c r="E3372" s="355">
        <v>-1.0906960148984012E-3</v>
      </c>
      <c r="G3372" s="355">
        <f t="shared" ca="1" si="107"/>
        <v>-3.4716715481163994E-3</v>
      </c>
    </row>
    <row r="3373" spans="2:7">
      <c r="B3373" s="375">
        <v>40928</v>
      </c>
      <c r="C3373" s="352">
        <v>391.15</v>
      </c>
      <c r="D3373" s="355">
        <f t="shared" si="108"/>
        <v>-6.3873275421563616E-4</v>
      </c>
      <c r="E3373" s="355">
        <v>-1.0881392818281666E-3</v>
      </c>
      <c r="G3373" s="355">
        <f t="shared" ca="1" si="107"/>
        <v>-1.7300216028963283E-3</v>
      </c>
    </row>
    <row r="3374" spans="2:7">
      <c r="B3374" s="375">
        <v>40927</v>
      </c>
      <c r="C3374" s="352">
        <v>391.4</v>
      </c>
      <c r="D3374" s="355">
        <f t="shared" si="108"/>
        <v>-2.1669853409815748E-3</v>
      </c>
      <c r="E3374" s="355">
        <v>-1.0850694444443829E-3</v>
      </c>
      <c r="G3374" s="355">
        <f t="shared" ca="1" si="107"/>
        <v>2.2212679655965661E-3</v>
      </c>
    </row>
    <row r="3375" spans="2:7">
      <c r="B3375" s="375">
        <v>40926</v>
      </c>
      <c r="C3375" s="352">
        <v>392.25</v>
      </c>
      <c r="D3375" s="355">
        <f t="shared" si="108"/>
        <v>-1.3455734406438689E-2</v>
      </c>
      <c r="E3375" s="355">
        <v>-1.0848788551945736E-3</v>
      </c>
      <c r="G3375" s="355">
        <f t="shared" ca="1" si="107"/>
        <v>-3.67455077181204E-2</v>
      </c>
    </row>
    <row r="3376" spans="2:7">
      <c r="B3376" s="375">
        <v>40925</v>
      </c>
      <c r="C3376" s="352">
        <v>397.6</v>
      </c>
      <c r="D3376" s="355">
        <f t="shared" si="108"/>
        <v>2.9118674776756826E-2</v>
      </c>
      <c r="E3376" s="355">
        <v>-1.0792143319662672E-3</v>
      </c>
      <c r="G3376" s="355">
        <f t="shared" ca="1" si="107"/>
        <v>-2.7231142981184481E-2</v>
      </c>
    </row>
    <row r="3377" spans="2:7">
      <c r="B3377" s="375">
        <v>40924</v>
      </c>
      <c r="C3377" s="352">
        <v>386.35</v>
      </c>
      <c r="D3377" s="355">
        <f t="shared" si="108"/>
        <v>-1.3532490744286876E-2</v>
      </c>
      <c r="E3377" s="355">
        <v>-1.0780508840018167E-3</v>
      </c>
      <c r="G3377" s="355">
        <f t="shared" ca="1" si="107"/>
        <v>-1.4507465162247632E-3</v>
      </c>
    </row>
    <row r="3378" spans="2:7">
      <c r="B3378" s="375">
        <v>40921</v>
      </c>
      <c r="C3378" s="352">
        <v>391.65</v>
      </c>
      <c r="D3378" s="355">
        <f t="shared" si="108"/>
        <v>-6.0905976398935007E-3</v>
      </c>
      <c r="E3378" s="355">
        <v>-1.0766580534021784E-3</v>
      </c>
      <c r="G3378" s="355">
        <f t="shared" ca="1" si="107"/>
        <v>3.4624594129496139E-3</v>
      </c>
    </row>
    <row r="3379" spans="2:7">
      <c r="B3379" s="375">
        <v>40920</v>
      </c>
      <c r="C3379" s="352">
        <v>394.05</v>
      </c>
      <c r="D3379" s="355">
        <f t="shared" si="108"/>
        <v>3.9490445859872905E-3</v>
      </c>
      <c r="E3379" s="355">
        <v>-1.0702818408848068E-3</v>
      </c>
      <c r="G3379" s="355">
        <f t="shared" ca="1" si="107"/>
        <v>-5.9017377821884718E-3</v>
      </c>
    </row>
    <row r="3380" spans="2:7">
      <c r="B3380" s="375">
        <v>40919</v>
      </c>
      <c r="C3380" s="352">
        <v>392.5</v>
      </c>
      <c r="D3380" s="355">
        <f t="shared" si="108"/>
        <v>-7.4598558604121604E-3</v>
      </c>
      <c r="E3380" s="355">
        <v>-1.0670606582943072E-3</v>
      </c>
      <c r="G3380" s="355">
        <f t="shared" ca="1" si="107"/>
        <v>-1.6392339492829297E-2</v>
      </c>
    </row>
    <row r="3381" spans="2:7">
      <c r="B3381" s="375">
        <v>40918</v>
      </c>
      <c r="C3381" s="352">
        <v>395.45</v>
      </c>
      <c r="D3381" s="355">
        <f t="shared" si="108"/>
        <v>5.0832380226204094E-3</v>
      </c>
      <c r="E3381" s="355">
        <v>-1.0567262050962761E-3</v>
      </c>
      <c r="G3381" s="355">
        <f t="shared" ca="1" si="107"/>
        <v>-2.6499375927151229E-2</v>
      </c>
    </row>
    <row r="3382" spans="2:7">
      <c r="B3382" s="375">
        <v>40917</v>
      </c>
      <c r="C3382" s="352">
        <v>393.45</v>
      </c>
      <c r="D3382" s="355">
        <f t="shared" si="108"/>
        <v>-8.4425403225807018E-3</v>
      </c>
      <c r="E3382" s="355">
        <v>-1.0118445330633999E-3</v>
      </c>
      <c r="G3382" s="355">
        <f t="shared" ca="1" si="107"/>
        <v>2.3752638326494983E-2</v>
      </c>
    </row>
    <row r="3383" spans="2:7">
      <c r="B3383" s="375">
        <v>40914</v>
      </c>
      <c r="C3383" s="352">
        <v>396.8</v>
      </c>
      <c r="D3383" s="355">
        <f t="shared" si="108"/>
        <v>8.7708147959831909E-3</v>
      </c>
      <c r="E3383" s="355">
        <v>-1.0113780025283875E-3</v>
      </c>
      <c r="G3383" s="355">
        <f t="shared" ca="1" si="107"/>
        <v>-5.4401560791773407E-3</v>
      </c>
    </row>
    <row r="3384" spans="2:7">
      <c r="B3384" s="375">
        <v>40913</v>
      </c>
      <c r="C3384" s="352">
        <v>393.35</v>
      </c>
      <c r="D3384" s="355">
        <f t="shared" si="108"/>
        <v>-5.3104058667340142E-3</v>
      </c>
      <c r="E3384" s="355">
        <v>-1.0048340665905757E-3</v>
      </c>
      <c r="G3384" s="355">
        <f t="shared" ca="1" si="107"/>
        <v>-3.3005214022071558E-2</v>
      </c>
    </row>
    <row r="3385" spans="2:7">
      <c r="B3385" s="375">
        <v>40912</v>
      </c>
      <c r="C3385" s="352">
        <v>395.45</v>
      </c>
      <c r="D3385" s="355">
        <f t="shared" si="108"/>
        <v>-3.0641009927687219E-2</v>
      </c>
      <c r="E3385" s="355">
        <v>-9.8704503392965204E-4</v>
      </c>
      <c r="G3385" s="355">
        <f t="shared" ca="1" si="107"/>
        <v>-9.5538692302582929E-5</v>
      </c>
    </row>
    <row r="3386" spans="2:7">
      <c r="B3386" s="375">
        <v>40911</v>
      </c>
      <c r="C3386" s="352">
        <v>407.95</v>
      </c>
      <c r="D3386" s="355">
        <f t="shared" si="108"/>
        <v>1.379224652087478E-2</v>
      </c>
      <c r="E3386" s="355">
        <v>-9.8052948592230256E-4</v>
      </c>
      <c r="G3386" s="355">
        <f t="shared" ca="1" si="107"/>
        <v>1.019408705022725E-2</v>
      </c>
    </row>
    <row r="3387" spans="2:7">
      <c r="B3387" s="375">
        <v>40910</v>
      </c>
      <c r="C3387" s="352">
        <v>402.4</v>
      </c>
      <c r="D3387" s="355">
        <f t="shared" si="108"/>
        <v>-1.2272950417280316E-2</v>
      </c>
      <c r="E3387" s="355">
        <v>-9.7118808675932195E-4</v>
      </c>
      <c r="G3387" s="355">
        <f t="shared" ca="1" si="107"/>
        <v>-2.9656122355290206E-3</v>
      </c>
    </row>
    <row r="3388" spans="2:7">
      <c r="B3388" s="375">
        <v>40907</v>
      </c>
      <c r="C3388" s="352">
        <v>407.4</v>
      </c>
      <c r="D3388" s="355">
        <f t="shared" si="108"/>
        <v>-1.6654598117306383E-2</v>
      </c>
      <c r="E3388" s="355">
        <v>-9.7030855812156537E-4</v>
      </c>
      <c r="G3388" s="355">
        <f t="shared" ca="1" si="107"/>
        <v>-2.6360800351373601E-2</v>
      </c>
    </row>
    <row r="3389" spans="2:7">
      <c r="B3389" s="375">
        <v>40906</v>
      </c>
      <c r="C3389" s="352">
        <v>414.3</v>
      </c>
      <c r="D3389" s="355">
        <f t="shared" si="108"/>
        <v>6.4375075914005452E-3</v>
      </c>
      <c r="E3389" s="355">
        <v>-9.6540627514078844E-4</v>
      </c>
      <c r="G3389" s="355">
        <f t="shared" ca="1" si="107"/>
        <v>-1.6331616577952911E-2</v>
      </c>
    </row>
    <row r="3390" spans="2:7">
      <c r="B3390" s="375">
        <v>40905</v>
      </c>
      <c r="C3390" s="352">
        <v>411.65</v>
      </c>
      <c r="D3390" s="355">
        <f t="shared" si="108"/>
        <v>-1.2237552489502155E-2</v>
      </c>
      <c r="E3390" s="355">
        <v>-9.4951732869124857E-4</v>
      </c>
      <c r="G3390" s="355">
        <f t="shared" ca="1" si="107"/>
        <v>-1.4711561037110662E-3</v>
      </c>
    </row>
    <row r="3391" spans="2:7">
      <c r="B3391" s="375">
        <v>40904</v>
      </c>
      <c r="C3391" s="352">
        <v>416.75</v>
      </c>
      <c r="D3391" s="355">
        <f t="shared" si="108"/>
        <v>-5.8444656488549351E-3</v>
      </c>
      <c r="E3391" s="355">
        <v>-9.3362665665075342E-4</v>
      </c>
      <c r="G3391" s="355">
        <f t="shared" ca="1" si="107"/>
        <v>-3.3992530851927882E-2</v>
      </c>
    </row>
    <row r="3392" spans="2:7">
      <c r="B3392" s="375">
        <v>40903</v>
      </c>
      <c r="C3392" s="352">
        <v>419.2</v>
      </c>
      <c r="D3392" s="355">
        <f t="shared" si="108"/>
        <v>1.8217148409035707E-2</v>
      </c>
      <c r="E3392" s="355">
        <v>-9.3298940782603494E-4</v>
      </c>
      <c r="G3392" s="355">
        <f t="shared" ca="1" si="107"/>
        <v>-3.5377253889842079E-2</v>
      </c>
    </row>
    <row r="3393" spans="2:7">
      <c r="B3393" s="375">
        <v>40900</v>
      </c>
      <c r="C3393" s="352">
        <v>411.7</v>
      </c>
      <c r="D3393" s="355">
        <f t="shared" si="108"/>
        <v>8.0803134182174628E-3</v>
      </c>
      <c r="E3393" s="355">
        <v>-9.2881068351682167E-4</v>
      </c>
      <c r="G3393" s="355">
        <f t="shared" ca="1" si="107"/>
        <v>-3.8631299251507449E-3</v>
      </c>
    </row>
    <row r="3394" spans="2:7">
      <c r="B3394" s="375">
        <v>40899</v>
      </c>
      <c r="C3394" s="352">
        <v>408.4</v>
      </c>
      <c r="D3394" s="355">
        <f t="shared" si="108"/>
        <v>1.7185554171855483E-2</v>
      </c>
      <c r="E3394" s="355">
        <v>-9.2873006258840376E-4</v>
      </c>
      <c r="G3394" s="355">
        <f t="shared" ca="1" si="107"/>
        <v>-2.8679137626313012E-2</v>
      </c>
    </row>
    <row r="3395" spans="2:7">
      <c r="B3395" s="375">
        <v>40898</v>
      </c>
      <c r="C3395" s="352">
        <v>401.5</v>
      </c>
      <c r="D3395" s="355">
        <f t="shared" si="108"/>
        <v>1.2099823544240008E-2</v>
      </c>
      <c r="E3395" s="355">
        <v>-9.2394475782911294E-4</v>
      </c>
      <c r="G3395" s="355">
        <f t="shared" ca="1" si="107"/>
        <v>7.6220944468581965E-3</v>
      </c>
    </row>
    <row r="3396" spans="2:7">
      <c r="B3396" s="375">
        <v>40897</v>
      </c>
      <c r="C3396" s="352">
        <v>396.7</v>
      </c>
      <c r="D3396" s="355">
        <f t="shared" si="108"/>
        <v>1.2619888944977284E-3</v>
      </c>
      <c r="E3396" s="355">
        <v>-9.2137592137595621E-4</v>
      </c>
      <c r="G3396" s="355">
        <f t="shared" ca="1" si="107"/>
        <v>3.0864585909333555E-3</v>
      </c>
    </row>
    <row r="3397" spans="2:7">
      <c r="B3397" s="375">
        <v>40896</v>
      </c>
      <c r="C3397" s="352">
        <v>396.2</v>
      </c>
      <c r="D3397" s="355">
        <f t="shared" si="108"/>
        <v>8.6558044806516726E-3</v>
      </c>
      <c r="E3397" s="355">
        <v>-9.1869545245749072E-4</v>
      </c>
      <c r="G3397" s="355">
        <f t="shared" ca="1" si="107"/>
        <v>-2.3149046572860869E-2</v>
      </c>
    </row>
    <row r="3398" spans="2:7">
      <c r="B3398" s="375">
        <v>40893</v>
      </c>
      <c r="C3398" s="352">
        <v>392.8</v>
      </c>
      <c r="D3398" s="355">
        <f t="shared" si="108"/>
        <v>-6.0728744939270683E-3</v>
      </c>
      <c r="E3398" s="355">
        <v>-9.073190402581735E-4</v>
      </c>
      <c r="G3398" s="355">
        <f t="shared" ca="1" si="107"/>
        <v>-7.9725021196098353E-3</v>
      </c>
    </row>
    <row r="3399" spans="2:7">
      <c r="B3399" s="375">
        <v>40892</v>
      </c>
      <c r="C3399" s="352">
        <v>395.2</v>
      </c>
      <c r="D3399" s="355">
        <f t="shared" si="108"/>
        <v>2.7962023670178176E-2</v>
      </c>
      <c r="E3399" s="355">
        <v>-8.8954005546534366E-4</v>
      </c>
      <c r="G3399" s="355">
        <f t="shared" ref="G3399:G3462" ca="1" si="109">_xlfn.NORM.INV(RAND(),$M$13,$M$14)</f>
        <v>4.8031480259929571E-3</v>
      </c>
    </row>
    <row r="3400" spans="2:7">
      <c r="B3400" s="375">
        <v>40891</v>
      </c>
      <c r="C3400" s="352">
        <v>384.45</v>
      </c>
      <c r="D3400" s="355">
        <f t="shared" ref="D3400:D3463" si="110">(C3400-C3401)/C3401</f>
        <v>-4.1445408625826255E-3</v>
      </c>
      <c r="E3400" s="355">
        <v>-8.7950747581357763E-4</v>
      </c>
      <c r="G3400" s="355">
        <f t="shared" ca="1" si="109"/>
        <v>-1.6999726842188184E-2</v>
      </c>
    </row>
    <row r="3401" spans="2:7">
      <c r="B3401" s="375">
        <v>40890</v>
      </c>
      <c r="C3401" s="352">
        <v>386.05</v>
      </c>
      <c r="D3401" s="355">
        <f t="shared" si="110"/>
        <v>7.1745369162535873E-3</v>
      </c>
      <c r="E3401" s="355">
        <v>-8.7084308496157895E-4</v>
      </c>
      <c r="G3401" s="355">
        <f t="shared" ca="1" si="109"/>
        <v>-1.3269480751254503E-2</v>
      </c>
    </row>
    <row r="3402" spans="2:7">
      <c r="B3402" s="375">
        <v>40889</v>
      </c>
      <c r="C3402" s="352">
        <v>383.3</v>
      </c>
      <c r="D3402" s="355">
        <f t="shared" si="110"/>
        <v>-6.222452683432661E-3</v>
      </c>
      <c r="E3402" s="355">
        <v>-8.611410118407216E-4</v>
      </c>
      <c r="G3402" s="355">
        <f t="shared" ca="1" si="109"/>
        <v>-1.2953745272460102E-2</v>
      </c>
    </row>
    <row r="3403" spans="2:7">
      <c r="B3403" s="375">
        <v>40886</v>
      </c>
      <c r="C3403" s="352">
        <v>385.7</v>
      </c>
      <c r="D3403" s="355">
        <f t="shared" si="110"/>
        <v>-1.8450184501845018E-2</v>
      </c>
      <c r="E3403" s="355">
        <v>-8.485992808121819E-4</v>
      </c>
      <c r="G3403" s="355">
        <f t="shared" ca="1" si="109"/>
        <v>-1.9504114411575523E-2</v>
      </c>
    </row>
    <row r="3404" spans="2:7">
      <c r="B3404" s="375">
        <v>40885</v>
      </c>
      <c r="C3404" s="352">
        <v>392.95</v>
      </c>
      <c r="D3404" s="355">
        <f t="shared" si="110"/>
        <v>-9.5778197857593235E-3</v>
      </c>
      <c r="E3404" s="355">
        <v>-8.3350698062094493E-4</v>
      </c>
      <c r="G3404" s="355">
        <f t="shared" ca="1" si="109"/>
        <v>2.4395144453261536E-2</v>
      </c>
    </row>
    <row r="3405" spans="2:7">
      <c r="B3405" s="375">
        <v>40884</v>
      </c>
      <c r="C3405" s="352">
        <v>396.75</v>
      </c>
      <c r="D3405" s="355">
        <f t="shared" si="110"/>
        <v>4.4303797468354432E-3</v>
      </c>
      <c r="E3405" s="355">
        <v>-8.3086053412454808E-4</v>
      </c>
      <c r="G3405" s="355">
        <f t="shared" ca="1" si="109"/>
        <v>-3.9811425521856219E-4</v>
      </c>
    </row>
    <row r="3406" spans="2:7">
      <c r="B3406" s="375">
        <v>40882</v>
      </c>
      <c r="C3406" s="352">
        <v>395</v>
      </c>
      <c r="D3406" s="355">
        <f t="shared" si="110"/>
        <v>2.532286654849905E-4</v>
      </c>
      <c r="E3406" s="355">
        <v>-8.271298593879239E-4</v>
      </c>
      <c r="G3406" s="355">
        <f t="shared" ca="1" si="109"/>
        <v>-1.7309126716053468E-2</v>
      </c>
    </row>
    <row r="3407" spans="2:7">
      <c r="B3407" s="375">
        <v>40879</v>
      </c>
      <c r="C3407" s="352">
        <v>394.9</v>
      </c>
      <c r="D3407" s="355">
        <f t="shared" si="110"/>
        <v>1.1008704557091537E-2</v>
      </c>
      <c r="E3407" s="355">
        <v>-8.2430522845035965E-4</v>
      </c>
      <c r="G3407" s="355">
        <f t="shared" ca="1" si="109"/>
        <v>-4.7276180130198027E-2</v>
      </c>
    </row>
    <row r="3408" spans="2:7">
      <c r="B3408" s="375">
        <v>40878</v>
      </c>
      <c r="C3408" s="352">
        <v>390.6</v>
      </c>
      <c r="D3408" s="355">
        <f t="shared" si="110"/>
        <v>-1.6492509127533563E-2</v>
      </c>
      <c r="E3408" s="355">
        <v>-8.0256821829858573E-4</v>
      </c>
      <c r="G3408" s="355">
        <f t="shared" ca="1" si="109"/>
        <v>2.7401920233738299E-2</v>
      </c>
    </row>
    <row r="3409" spans="2:7">
      <c r="B3409" s="375">
        <v>40877</v>
      </c>
      <c r="C3409" s="352">
        <v>397.15</v>
      </c>
      <c r="D3409" s="355">
        <f t="shared" si="110"/>
        <v>2.3055126223596057E-2</v>
      </c>
      <c r="E3409" s="355">
        <v>-8.0157849303240511E-4</v>
      </c>
      <c r="G3409" s="355">
        <f t="shared" ca="1" si="109"/>
        <v>-7.0762595094205905E-3</v>
      </c>
    </row>
    <row r="3410" spans="2:7">
      <c r="B3410" s="375">
        <v>40876</v>
      </c>
      <c r="C3410" s="352">
        <v>388.2</v>
      </c>
      <c r="D3410" s="355">
        <f t="shared" si="110"/>
        <v>1.6496465043205059E-2</v>
      </c>
      <c r="E3410" s="355">
        <v>-7.8446868226694018E-4</v>
      </c>
      <c r="G3410" s="355">
        <f t="shared" ca="1" si="109"/>
        <v>-9.1800966970020902E-3</v>
      </c>
    </row>
    <row r="3411" spans="2:7">
      <c r="B3411" s="375">
        <v>40875</v>
      </c>
      <c r="C3411" s="352">
        <v>381.9</v>
      </c>
      <c r="D3411" s="355">
        <f t="shared" si="110"/>
        <v>1.6232038318254299E-2</v>
      </c>
      <c r="E3411" s="355">
        <v>-7.7800557220203295E-4</v>
      </c>
      <c r="G3411" s="355">
        <f t="shared" ca="1" si="109"/>
        <v>-1.6866598554449962E-2</v>
      </c>
    </row>
    <row r="3412" spans="2:7">
      <c r="B3412" s="375">
        <v>40872</v>
      </c>
      <c r="C3412" s="352">
        <v>375.8</v>
      </c>
      <c r="D3412" s="355">
        <f t="shared" si="110"/>
        <v>-2.3896103896103867E-2</v>
      </c>
      <c r="E3412" s="355">
        <v>-7.7390823659485408E-4</v>
      </c>
      <c r="G3412" s="355">
        <f t="shared" ca="1" si="109"/>
        <v>1.0992623401620823E-2</v>
      </c>
    </row>
    <row r="3413" spans="2:7">
      <c r="B3413" s="375">
        <v>40871</v>
      </c>
      <c r="C3413" s="352">
        <v>385</v>
      </c>
      <c r="D3413" s="355">
        <f t="shared" si="110"/>
        <v>3.5188322689952375E-3</v>
      </c>
      <c r="E3413" s="355">
        <v>-7.7247296344622489E-4</v>
      </c>
      <c r="G3413" s="355">
        <f t="shared" ca="1" si="109"/>
        <v>-2.1805128641994166E-2</v>
      </c>
    </row>
    <row r="3414" spans="2:7">
      <c r="B3414" s="375">
        <v>40870</v>
      </c>
      <c r="C3414" s="352">
        <v>383.65</v>
      </c>
      <c r="D3414" s="355">
        <f t="shared" si="110"/>
        <v>-3.2475967783839959E-3</v>
      </c>
      <c r="E3414" s="355">
        <v>-7.7123300877275896E-4</v>
      </c>
      <c r="G3414" s="355">
        <f t="shared" ca="1" si="109"/>
        <v>-8.3977886050017412E-3</v>
      </c>
    </row>
    <row r="3415" spans="2:7">
      <c r="B3415" s="375">
        <v>40869</v>
      </c>
      <c r="C3415" s="352">
        <v>384.9</v>
      </c>
      <c r="D3415" s="355">
        <f t="shared" si="110"/>
        <v>-1.3582778062532065E-2</v>
      </c>
      <c r="E3415" s="355">
        <v>-7.6533052712138424E-4</v>
      </c>
      <c r="G3415" s="355">
        <f t="shared" ca="1" si="109"/>
        <v>-2.6353702980627104E-2</v>
      </c>
    </row>
    <row r="3416" spans="2:7">
      <c r="B3416" s="375">
        <v>40868</v>
      </c>
      <c r="C3416" s="352">
        <v>390.2</v>
      </c>
      <c r="D3416" s="355">
        <f t="shared" si="110"/>
        <v>8.9778119789653938E-4</v>
      </c>
      <c r="E3416" s="355">
        <v>-7.3357154688929093E-4</v>
      </c>
      <c r="G3416" s="355">
        <f t="shared" ca="1" si="109"/>
        <v>-1.3625685090852602E-2</v>
      </c>
    </row>
    <row r="3417" spans="2:7">
      <c r="B3417" s="375">
        <v>40865</v>
      </c>
      <c r="C3417" s="352">
        <v>389.85</v>
      </c>
      <c r="D3417" s="355">
        <f t="shared" si="110"/>
        <v>-2.1755822882005781E-3</v>
      </c>
      <c r="E3417" s="355">
        <v>-7.3206442166896129E-4</v>
      </c>
      <c r="G3417" s="355">
        <f t="shared" ca="1" si="109"/>
        <v>2.9875169745640032E-2</v>
      </c>
    </row>
    <row r="3418" spans="2:7">
      <c r="B3418" s="375">
        <v>40864</v>
      </c>
      <c r="C3418" s="352">
        <v>390.7</v>
      </c>
      <c r="D3418" s="355">
        <f t="shared" si="110"/>
        <v>-3.0620056136769296E-3</v>
      </c>
      <c r="E3418" s="355">
        <v>-7.309119532216095E-4</v>
      </c>
      <c r="G3418" s="355">
        <f t="shared" ca="1" si="109"/>
        <v>-9.858533418442391E-3</v>
      </c>
    </row>
    <row r="3419" spans="2:7">
      <c r="B3419" s="375">
        <v>40863</v>
      </c>
      <c r="C3419" s="352">
        <v>391.9</v>
      </c>
      <c r="D3419" s="355">
        <f t="shared" si="110"/>
        <v>1.4053915932028989E-3</v>
      </c>
      <c r="E3419" s="355">
        <v>-7.3070653701307097E-4</v>
      </c>
      <c r="G3419" s="355">
        <f t="shared" ca="1" si="109"/>
        <v>-2.8718393096525175E-2</v>
      </c>
    </row>
    <row r="3420" spans="2:7">
      <c r="B3420" s="375">
        <v>40862</v>
      </c>
      <c r="C3420" s="352">
        <v>391.35</v>
      </c>
      <c r="D3420" s="355">
        <f t="shared" si="110"/>
        <v>-2.052308847453382E-2</v>
      </c>
      <c r="E3420" s="355">
        <v>-7.3033409465138917E-4</v>
      </c>
      <c r="G3420" s="355">
        <f t="shared" ca="1" si="109"/>
        <v>1.916049084209271E-2</v>
      </c>
    </row>
    <row r="3421" spans="2:7">
      <c r="B3421" s="375">
        <v>40861</v>
      </c>
      <c r="C3421" s="352">
        <v>399.55</v>
      </c>
      <c r="D3421" s="355">
        <f t="shared" si="110"/>
        <v>9.8571970175661168E-3</v>
      </c>
      <c r="E3421" s="355">
        <v>-7.2916666666659558E-4</v>
      </c>
      <c r="G3421" s="355">
        <f t="shared" ca="1" si="109"/>
        <v>-5.5798892932915019E-2</v>
      </c>
    </row>
    <row r="3422" spans="2:7">
      <c r="B3422" s="375">
        <v>40858</v>
      </c>
      <c r="C3422" s="352">
        <v>395.65</v>
      </c>
      <c r="D3422" s="355">
        <f t="shared" si="110"/>
        <v>6.9992364469330624E-3</v>
      </c>
      <c r="E3422" s="355">
        <v>-7.2854640980733005E-4</v>
      </c>
      <c r="G3422" s="355">
        <f t="shared" ca="1" si="109"/>
        <v>-1.1532150582775394E-2</v>
      </c>
    </row>
    <row r="3423" spans="2:7">
      <c r="B3423" s="375">
        <v>40856</v>
      </c>
      <c r="C3423" s="352">
        <v>392.9</v>
      </c>
      <c r="D3423" s="355">
        <f t="shared" si="110"/>
        <v>3.2046230627790884E-2</v>
      </c>
      <c r="E3423" s="355">
        <v>-7.1301247771834487E-4</v>
      </c>
      <c r="G3423" s="355">
        <f t="shared" ca="1" si="109"/>
        <v>1.7835764240373642E-2</v>
      </c>
    </row>
    <row r="3424" spans="2:7">
      <c r="B3424" s="375">
        <v>40855</v>
      </c>
      <c r="C3424" s="352">
        <v>380.7</v>
      </c>
      <c r="D3424" s="355">
        <f t="shared" si="110"/>
        <v>2.7657052548400144E-3</v>
      </c>
      <c r="E3424" s="355">
        <v>-7.0403942620786766E-4</v>
      </c>
      <c r="G3424" s="355">
        <f t="shared" ca="1" si="109"/>
        <v>-2.9696679666094464E-2</v>
      </c>
    </row>
    <row r="3425" spans="2:7">
      <c r="B3425" s="375">
        <v>40851</v>
      </c>
      <c r="C3425" s="352">
        <v>379.65</v>
      </c>
      <c r="D3425" s="355">
        <f t="shared" si="110"/>
        <v>-6.8018312622629765E-3</v>
      </c>
      <c r="E3425" s="355">
        <v>-7.0322749934396121E-4</v>
      </c>
      <c r="G3425" s="355">
        <f t="shared" ca="1" si="109"/>
        <v>1.8853145626610116E-2</v>
      </c>
    </row>
    <row r="3426" spans="2:7">
      <c r="B3426" s="375">
        <v>40850</v>
      </c>
      <c r="C3426" s="352">
        <v>382.25</v>
      </c>
      <c r="D3426" s="355">
        <f t="shared" si="110"/>
        <v>-1.9997436226124883E-2</v>
      </c>
      <c r="E3426" s="355">
        <v>-7.029053420806265E-4</v>
      </c>
      <c r="G3426" s="355">
        <f t="shared" ca="1" si="109"/>
        <v>-7.716604563595234E-3</v>
      </c>
    </row>
    <row r="3427" spans="2:7">
      <c r="B3427" s="375">
        <v>40849</v>
      </c>
      <c r="C3427" s="352">
        <v>390.05</v>
      </c>
      <c r="D3427" s="355">
        <f t="shared" si="110"/>
        <v>5.0244782272609858E-3</v>
      </c>
      <c r="E3427" s="355">
        <v>-6.8895590682192798E-4</v>
      </c>
      <c r="G3427" s="355">
        <f t="shared" ca="1" si="109"/>
        <v>-5.5020926442910303E-2</v>
      </c>
    </row>
    <row r="3428" spans="2:7">
      <c r="B3428" s="375">
        <v>40848</v>
      </c>
      <c r="C3428" s="352">
        <v>388.1</v>
      </c>
      <c r="D3428" s="355">
        <f t="shared" si="110"/>
        <v>3.2730175625332654E-2</v>
      </c>
      <c r="E3428" s="355">
        <v>-6.8716715341006701E-4</v>
      </c>
      <c r="G3428" s="355">
        <f t="shared" ca="1" si="109"/>
        <v>-2.8553875500472368E-2</v>
      </c>
    </row>
    <row r="3429" spans="2:7">
      <c r="B3429" s="375">
        <v>40847</v>
      </c>
      <c r="C3429" s="352">
        <v>375.8</v>
      </c>
      <c r="D3429" s="355">
        <f t="shared" si="110"/>
        <v>7.0502777382139295E-2</v>
      </c>
      <c r="E3429" s="355">
        <v>-6.8167928165113127E-4</v>
      </c>
      <c r="G3429" s="355">
        <f t="shared" ca="1" si="109"/>
        <v>-1.8678867743258186E-2</v>
      </c>
    </row>
    <row r="3430" spans="2:7">
      <c r="B3430" s="375">
        <v>40844</v>
      </c>
      <c r="C3430" s="352">
        <v>351.05</v>
      </c>
      <c r="D3430" s="355">
        <f t="shared" si="110"/>
        <v>2.3469387755102072E-2</v>
      </c>
      <c r="E3430" s="355">
        <v>-6.7437379576101332E-4</v>
      </c>
      <c r="G3430" s="355">
        <f t="shared" ca="1" si="109"/>
        <v>7.037140887691507E-3</v>
      </c>
    </row>
    <row r="3431" spans="2:7">
      <c r="B3431" s="375">
        <v>40842</v>
      </c>
      <c r="C3431" s="352">
        <v>343</v>
      </c>
      <c r="D3431" s="355">
        <f t="shared" si="110"/>
        <v>5.7176367101597668E-3</v>
      </c>
      <c r="E3431" s="355">
        <v>-6.7132261382708521E-4</v>
      </c>
      <c r="G3431" s="355">
        <f t="shared" ca="1" si="109"/>
        <v>2.6441590002756522E-2</v>
      </c>
    </row>
    <row r="3432" spans="2:7">
      <c r="B3432" s="375">
        <v>40841</v>
      </c>
      <c r="C3432" s="352">
        <v>341.05</v>
      </c>
      <c r="D3432" s="355">
        <f t="shared" si="110"/>
        <v>1.2318195310181164E-2</v>
      </c>
      <c r="E3432" s="355">
        <v>-6.6376150760431938E-4</v>
      </c>
      <c r="G3432" s="355">
        <f t="shared" ca="1" si="109"/>
        <v>-1.1172766337529436E-2</v>
      </c>
    </row>
    <row r="3433" spans="2:7">
      <c r="B3433" s="375">
        <v>40840</v>
      </c>
      <c r="C3433" s="352">
        <v>336.9</v>
      </c>
      <c r="D3433" s="355">
        <f t="shared" si="110"/>
        <v>3.311867525298974E-2</v>
      </c>
      <c r="E3433" s="355">
        <v>-6.610841780520303E-4</v>
      </c>
      <c r="G3433" s="355">
        <f t="shared" ca="1" si="109"/>
        <v>-1.442195709552099E-2</v>
      </c>
    </row>
    <row r="3434" spans="2:7">
      <c r="B3434" s="375">
        <v>40837</v>
      </c>
      <c r="C3434" s="352">
        <v>326.10000000000002</v>
      </c>
      <c r="D3434" s="355">
        <f t="shared" si="110"/>
        <v>-1.3163867453472434E-2</v>
      </c>
      <c r="E3434" s="355">
        <v>-6.6097985797861959E-4</v>
      </c>
      <c r="G3434" s="355">
        <f t="shared" ca="1" si="109"/>
        <v>-2.4819121828317605E-2</v>
      </c>
    </row>
    <row r="3435" spans="2:7">
      <c r="B3435" s="375">
        <v>40836</v>
      </c>
      <c r="C3435" s="352">
        <v>330.45</v>
      </c>
      <c r="D3435" s="355">
        <f t="shared" si="110"/>
        <v>-3.017046311660884E-3</v>
      </c>
      <c r="E3435" s="355">
        <v>-6.5183736657702508E-4</v>
      </c>
      <c r="G3435" s="355">
        <f t="shared" ca="1" si="109"/>
        <v>-4.4585047716815727E-2</v>
      </c>
    </row>
    <row r="3436" spans="2:7">
      <c r="B3436" s="375">
        <v>40835</v>
      </c>
      <c r="C3436" s="352">
        <v>331.45</v>
      </c>
      <c r="D3436" s="355">
        <f t="shared" si="110"/>
        <v>6.0707239338291096E-3</v>
      </c>
      <c r="E3436" s="355">
        <v>-6.4986547784608585E-4</v>
      </c>
      <c r="G3436" s="355">
        <f t="shared" ca="1" si="109"/>
        <v>-1.9932792837946661E-2</v>
      </c>
    </row>
    <row r="3437" spans="2:7">
      <c r="B3437" s="375">
        <v>40834</v>
      </c>
      <c r="C3437" s="352">
        <v>329.45</v>
      </c>
      <c r="D3437" s="355">
        <f t="shared" si="110"/>
        <v>-1.3327343516022728E-2</v>
      </c>
      <c r="E3437" s="355">
        <v>-6.4834491949719705E-4</v>
      </c>
      <c r="G3437" s="355">
        <f t="shared" ca="1" si="109"/>
        <v>-5.1454978519760337E-3</v>
      </c>
    </row>
    <row r="3438" spans="2:7">
      <c r="B3438" s="375">
        <v>40833</v>
      </c>
      <c r="C3438" s="352">
        <v>333.9</v>
      </c>
      <c r="D3438" s="355">
        <f t="shared" si="110"/>
        <v>7.3917634635691318E-3</v>
      </c>
      <c r="E3438" s="355">
        <v>-6.4400281845939365E-4</v>
      </c>
      <c r="G3438" s="355">
        <f t="shared" ca="1" si="109"/>
        <v>-1.2835690607169381E-2</v>
      </c>
    </row>
    <row r="3439" spans="2:7">
      <c r="B3439" s="375">
        <v>40830</v>
      </c>
      <c r="C3439" s="352">
        <v>331.45</v>
      </c>
      <c r="D3439" s="355">
        <f t="shared" si="110"/>
        <v>1.4384085692425367E-2</v>
      </c>
      <c r="E3439" s="355">
        <v>-6.3926940639263182E-4</v>
      </c>
      <c r="G3439" s="355">
        <f t="shared" ca="1" si="109"/>
        <v>-3.3543126468010228E-3</v>
      </c>
    </row>
    <row r="3440" spans="2:7">
      <c r="B3440" s="375">
        <v>40829</v>
      </c>
      <c r="C3440" s="352">
        <v>326.75</v>
      </c>
      <c r="D3440" s="355">
        <f t="shared" si="110"/>
        <v>-7.8943373311067943E-3</v>
      </c>
      <c r="E3440" s="355">
        <v>-6.338474540460836E-4</v>
      </c>
      <c r="G3440" s="355">
        <f t="shared" ca="1" si="109"/>
        <v>-1.365522848757102E-2</v>
      </c>
    </row>
    <row r="3441" spans="2:7">
      <c r="B3441" s="375">
        <v>40828</v>
      </c>
      <c r="C3441" s="352">
        <v>329.35</v>
      </c>
      <c r="D3441" s="355">
        <f t="shared" si="110"/>
        <v>1.0896255371393528E-2</v>
      </c>
      <c r="E3441" s="355">
        <v>-6.3348857284076905E-4</v>
      </c>
      <c r="G3441" s="355">
        <f t="shared" ca="1" si="109"/>
        <v>1.0671670292219194E-2</v>
      </c>
    </row>
    <row r="3442" spans="2:7">
      <c r="B3442" s="375">
        <v>40827</v>
      </c>
      <c r="C3442" s="352">
        <v>325.8</v>
      </c>
      <c r="D3442" s="355">
        <f t="shared" si="110"/>
        <v>-1.6155820625094266E-2</v>
      </c>
      <c r="E3442" s="355">
        <v>-6.3011972274728623E-4</v>
      </c>
      <c r="G3442" s="355">
        <f t="shared" ca="1" si="109"/>
        <v>-7.8247273268659996E-3</v>
      </c>
    </row>
    <row r="3443" spans="2:7">
      <c r="B3443" s="375">
        <v>40826</v>
      </c>
      <c r="C3443" s="352">
        <v>331.15</v>
      </c>
      <c r="D3443" s="355">
        <f t="shared" si="110"/>
        <v>5.4653104599968255E-3</v>
      </c>
      <c r="E3443" s="355">
        <v>-6.1538461538471157E-4</v>
      </c>
      <c r="G3443" s="355">
        <f t="shared" ca="1" si="109"/>
        <v>8.9196560639864114E-4</v>
      </c>
    </row>
    <row r="3444" spans="2:7">
      <c r="B3444" s="375">
        <v>40823</v>
      </c>
      <c r="C3444" s="352">
        <v>329.35</v>
      </c>
      <c r="D3444" s="355">
        <f t="shared" si="110"/>
        <v>2.3143833488661218E-2</v>
      </c>
      <c r="E3444" s="355">
        <v>-6.0024009603838128E-4</v>
      </c>
      <c r="G3444" s="355">
        <f t="shared" ca="1" si="109"/>
        <v>9.9194298555737512E-3</v>
      </c>
    </row>
    <row r="3445" spans="2:7">
      <c r="B3445" s="375">
        <v>40821</v>
      </c>
      <c r="C3445" s="352">
        <v>321.89999999999998</v>
      </c>
      <c r="D3445" s="355">
        <f t="shared" si="110"/>
        <v>-1.3333333333333404E-2</v>
      </c>
      <c r="E3445" s="355">
        <v>-5.9829059829053996E-4</v>
      </c>
      <c r="G3445" s="355">
        <f t="shared" ca="1" si="109"/>
        <v>-2.7250204153259856E-2</v>
      </c>
    </row>
    <row r="3446" spans="2:7">
      <c r="B3446" s="375">
        <v>40820</v>
      </c>
      <c r="C3446" s="352">
        <v>326.25</v>
      </c>
      <c r="D3446" s="355">
        <f t="shared" si="110"/>
        <v>-2.3642076911566594E-2</v>
      </c>
      <c r="E3446" s="355">
        <v>-5.8858151854028441E-4</v>
      </c>
      <c r="G3446" s="355">
        <f t="shared" ca="1" si="109"/>
        <v>4.5647085377167095E-3</v>
      </c>
    </row>
    <row r="3447" spans="2:7">
      <c r="B3447" s="375">
        <v>40819</v>
      </c>
      <c r="C3447" s="352">
        <v>334.15</v>
      </c>
      <c r="D3447" s="355">
        <f t="shared" si="110"/>
        <v>-1.8937169700528611E-2</v>
      </c>
      <c r="E3447" s="355">
        <v>-5.8275058275046685E-4</v>
      </c>
      <c r="G3447" s="355">
        <f t="shared" ca="1" si="109"/>
        <v>3.1173837931906161E-3</v>
      </c>
    </row>
    <row r="3448" spans="2:7">
      <c r="B3448" s="375">
        <v>40816</v>
      </c>
      <c r="C3448" s="352">
        <v>340.6</v>
      </c>
      <c r="D3448" s="355">
        <f t="shared" si="110"/>
        <v>-9.3077370564281225E-3</v>
      </c>
      <c r="E3448" s="355">
        <v>-5.7045065601838405E-4</v>
      </c>
      <c r="G3448" s="355">
        <f t="shared" ca="1" si="109"/>
        <v>5.8761781233896823E-3</v>
      </c>
    </row>
    <row r="3449" spans="2:7">
      <c r="B3449" s="375">
        <v>40815</v>
      </c>
      <c r="C3449" s="352">
        <v>343.8</v>
      </c>
      <c r="D3449" s="355">
        <f t="shared" si="110"/>
        <v>2.7035100821508621E-2</v>
      </c>
      <c r="E3449" s="355">
        <v>-5.6698108344925991E-4</v>
      </c>
      <c r="G3449" s="355">
        <f t="shared" ca="1" si="109"/>
        <v>-1.7263455188540407E-3</v>
      </c>
    </row>
    <row r="3450" spans="2:7">
      <c r="B3450" s="375">
        <v>40814</v>
      </c>
      <c r="C3450" s="352">
        <v>334.75</v>
      </c>
      <c r="D3450" s="355">
        <f t="shared" si="110"/>
        <v>-1.1953955135773351E-2</v>
      </c>
      <c r="E3450" s="355">
        <v>-5.6680161943319833E-4</v>
      </c>
      <c r="G3450" s="355">
        <f t="shared" ca="1" si="109"/>
        <v>9.5754924569283854E-3</v>
      </c>
    </row>
    <row r="3451" spans="2:7">
      <c r="B3451" s="375">
        <v>40813</v>
      </c>
      <c r="C3451" s="352">
        <v>338.8</v>
      </c>
      <c r="D3451" s="355">
        <f t="shared" si="110"/>
        <v>3.010033444816064E-2</v>
      </c>
      <c r="E3451" s="355">
        <v>-5.6179775280893406E-4</v>
      </c>
      <c r="G3451" s="355">
        <f t="shared" ca="1" si="109"/>
        <v>9.7552902410211161E-3</v>
      </c>
    </row>
    <row r="3452" spans="2:7">
      <c r="B3452" s="375">
        <v>40812</v>
      </c>
      <c r="C3452" s="352">
        <v>328.9</v>
      </c>
      <c r="D3452" s="355">
        <f t="shared" si="110"/>
        <v>-6.7945040012079121E-3</v>
      </c>
      <c r="E3452" s="355">
        <v>-5.579343454003091E-4</v>
      </c>
      <c r="G3452" s="355">
        <f t="shared" ca="1" si="109"/>
        <v>7.7584500421807373E-3</v>
      </c>
    </row>
    <row r="3453" spans="2:7">
      <c r="B3453" s="375">
        <v>40809</v>
      </c>
      <c r="C3453" s="352">
        <v>331.15</v>
      </c>
      <c r="D3453" s="355">
        <f t="shared" si="110"/>
        <v>-2.2597167821633022E-3</v>
      </c>
      <c r="E3453" s="355">
        <v>-5.5030861902283712E-4</v>
      </c>
      <c r="G3453" s="355">
        <f t="shared" ca="1" si="109"/>
        <v>3.2181479784573919E-2</v>
      </c>
    </row>
    <row r="3454" spans="2:7">
      <c r="B3454" s="375">
        <v>40808</v>
      </c>
      <c r="C3454" s="352">
        <v>331.9</v>
      </c>
      <c r="D3454" s="355">
        <f t="shared" si="110"/>
        <v>-2.0221402214022206E-2</v>
      </c>
      <c r="E3454" s="355">
        <v>-5.424170101974398E-4</v>
      </c>
      <c r="G3454" s="355">
        <f t="shared" ca="1" si="109"/>
        <v>-1.5034025765291305E-2</v>
      </c>
    </row>
    <row r="3455" spans="2:7">
      <c r="B3455" s="375">
        <v>40807</v>
      </c>
      <c r="C3455" s="352">
        <v>338.75</v>
      </c>
      <c r="D3455" s="355">
        <f t="shared" si="110"/>
        <v>-1.239067055393586E-2</v>
      </c>
      <c r="E3455" s="355">
        <v>-5.3602058319039453E-4</v>
      </c>
      <c r="G3455" s="355">
        <f t="shared" ca="1" si="109"/>
        <v>-1.5261823731001909E-2</v>
      </c>
    </row>
    <row r="3456" spans="2:7">
      <c r="B3456" s="375">
        <v>40806</v>
      </c>
      <c r="C3456" s="352">
        <v>343</v>
      </c>
      <c r="D3456" s="355">
        <f t="shared" si="110"/>
        <v>1.5243451235755445E-2</v>
      </c>
      <c r="E3456" s="355">
        <v>-5.1381887313812016E-4</v>
      </c>
      <c r="G3456" s="355">
        <f t="shared" ca="1" si="109"/>
        <v>-7.0159865493769329E-3</v>
      </c>
    </row>
    <row r="3457" spans="2:7">
      <c r="B3457" s="375">
        <v>40805</v>
      </c>
      <c r="C3457" s="352">
        <v>337.85</v>
      </c>
      <c r="D3457" s="355">
        <f t="shared" si="110"/>
        <v>-4.4202151171357004E-3</v>
      </c>
      <c r="E3457" s="355">
        <v>-5.0916496945007284E-4</v>
      </c>
      <c r="G3457" s="355">
        <f t="shared" ca="1" si="109"/>
        <v>7.5103692587463215E-3</v>
      </c>
    </row>
    <row r="3458" spans="2:7">
      <c r="B3458" s="375">
        <v>40802</v>
      </c>
      <c r="C3458" s="352">
        <v>339.35</v>
      </c>
      <c r="D3458" s="355">
        <f t="shared" si="110"/>
        <v>-2.834645669291332E-2</v>
      </c>
      <c r="E3458" s="355">
        <v>-5.0813008130092853E-4</v>
      </c>
      <c r="G3458" s="355">
        <f t="shared" ca="1" si="109"/>
        <v>1.659478163062526E-2</v>
      </c>
    </row>
    <row r="3459" spans="2:7">
      <c r="B3459" s="375">
        <v>40801</v>
      </c>
      <c r="C3459" s="352">
        <v>349.25</v>
      </c>
      <c r="D3459" s="355">
        <f t="shared" si="110"/>
        <v>-9.5008508224617774E-3</v>
      </c>
      <c r="E3459" s="355">
        <v>-5.0089445438277771E-4</v>
      </c>
      <c r="G3459" s="355">
        <f t="shared" ca="1" si="109"/>
        <v>-1.097570149355912E-2</v>
      </c>
    </row>
    <row r="3460" spans="2:7">
      <c r="B3460" s="375">
        <v>40800</v>
      </c>
      <c r="C3460" s="352">
        <v>352.6</v>
      </c>
      <c r="D3460" s="355">
        <f t="shared" si="110"/>
        <v>3.2957375128167571E-2</v>
      </c>
      <c r="E3460" s="355">
        <v>-4.9750536595073269E-4</v>
      </c>
      <c r="G3460" s="355">
        <f t="shared" ca="1" si="109"/>
        <v>-1.9570974045154021E-2</v>
      </c>
    </row>
    <row r="3461" spans="2:7">
      <c r="B3461" s="375">
        <v>40799</v>
      </c>
      <c r="C3461" s="352">
        <v>341.35</v>
      </c>
      <c r="D3461" s="355">
        <f t="shared" si="110"/>
        <v>-1.3439306358381437E-2</v>
      </c>
      <c r="E3461" s="355">
        <v>-4.9382716049379909E-4</v>
      </c>
      <c r="G3461" s="355">
        <f t="shared" ca="1" si="109"/>
        <v>5.3693281811090086E-2</v>
      </c>
    </row>
    <row r="3462" spans="2:7">
      <c r="B3462" s="375">
        <v>40798</v>
      </c>
      <c r="C3462" s="352">
        <v>346</v>
      </c>
      <c r="D3462" s="355">
        <f t="shared" si="110"/>
        <v>3.8571214167792356E-2</v>
      </c>
      <c r="E3462" s="355">
        <v>-4.8379293662323527E-4</v>
      </c>
      <c r="G3462" s="355">
        <f t="shared" ca="1" si="109"/>
        <v>-8.6271902923074333E-4</v>
      </c>
    </row>
    <row r="3463" spans="2:7">
      <c r="B3463" s="375">
        <v>40795</v>
      </c>
      <c r="C3463" s="352">
        <v>333.15</v>
      </c>
      <c r="D3463" s="355">
        <f t="shared" si="110"/>
        <v>2.5866050808314018E-2</v>
      </c>
      <c r="E3463" s="355">
        <v>-4.7667688117121676E-4</v>
      </c>
      <c r="G3463" s="355">
        <f t="shared" ref="G3463:G3526" ca="1" si="111">_xlfn.NORM.INV(RAND(),$M$13,$M$14)</f>
        <v>5.9525468443747441E-3</v>
      </c>
    </row>
    <row r="3464" spans="2:7">
      <c r="B3464" s="375">
        <v>40794</v>
      </c>
      <c r="C3464" s="352">
        <v>324.75</v>
      </c>
      <c r="D3464" s="355">
        <f t="shared" ref="D3464:D3527" si="112">(C3464-C3465)/C3465</f>
        <v>1.3260530421216849E-2</v>
      </c>
      <c r="E3464" s="355">
        <v>-4.6893317702218103E-4</v>
      </c>
      <c r="G3464" s="355">
        <f t="shared" ca="1" si="111"/>
        <v>-2.691730450154118E-2</v>
      </c>
    </row>
    <row r="3465" spans="2:7">
      <c r="B3465" s="375">
        <v>40793</v>
      </c>
      <c r="C3465" s="352">
        <v>320.5</v>
      </c>
      <c r="D3465" s="355">
        <f t="shared" si="112"/>
        <v>1.5625000000000001E-3</v>
      </c>
      <c r="E3465" s="355">
        <v>-4.6682919238554433E-4</v>
      </c>
      <c r="G3465" s="355">
        <f t="shared" ca="1" si="111"/>
        <v>2.2573205671731451E-2</v>
      </c>
    </row>
    <row r="3466" spans="2:7">
      <c r="B3466" s="375">
        <v>40792</v>
      </c>
      <c r="C3466" s="352">
        <v>320</v>
      </c>
      <c r="D3466" s="355">
        <f t="shared" si="112"/>
        <v>4.6896982960755747E-4</v>
      </c>
      <c r="E3466" s="355">
        <v>-4.6356656526138831E-4</v>
      </c>
      <c r="G3466" s="355">
        <f t="shared" ca="1" si="111"/>
        <v>-4.347107841347142E-2</v>
      </c>
    </row>
    <row r="3467" spans="2:7">
      <c r="B3467" s="375">
        <v>40791</v>
      </c>
      <c r="C3467" s="352">
        <v>319.85000000000002</v>
      </c>
      <c r="D3467" s="355">
        <f t="shared" si="112"/>
        <v>-4.6874999999992897E-4</v>
      </c>
      <c r="E3467" s="355">
        <v>-4.5873129985284501E-4</v>
      </c>
      <c r="G3467" s="355">
        <f t="shared" ca="1" si="111"/>
        <v>2.7248920804792184E-3</v>
      </c>
    </row>
    <row r="3468" spans="2:7">
      <c r="B3468" s="375">
        <v>40788</v>
      </c>
      <c r="C3468" s="352">
        <v>320</v>
      </c>
      <c r="D3468" s="355">
        <f t="shared" si="112"/>
        <v>-1.2484394506865708E-3</v>
      </c>
      <c r="E3468" s="355">
        <v>-4.5641259698765094E-4</v>
      </c>
      <c r="G3468" s="355">
        <f t="shared" ca="1" si="111"/>
        <v>-1.4007496044906144E-4</v>
      </c>
    </row>
    <row r="3469" spans="2:7">
      <c r="B3469" s="375">
        <v>40785</v>
      </c>
      <c r="C3469" s="352">
        <v>320.39999999999998</v>
      </c>
      <c r="D3469" s="355">
        <f t="shared" si="112"/>
        <v>1.2499999999999289E-3</v>
      </c>
      <c r="E3469" s="355">
        <v>-4.5045045045036085E-4</v>
      </c>
      <c r="G3469" s="355">
        <f t="shared" ca="1" si="111"/>
        <v>-4.0641660823673145E-3</v>
      </c>
    </row>
    <row r="3470" spans="2:7">
      <c r="B3470" s="375">
        <v>40784</v>
      </c>
      <c r="C3470" s="352">
        <v>320</v>
      </c>
      <c r="D3470" s="355">
        <f t="shared" si="112"/>
        <v>1.0949475989364078E-3</v>
      </c>
      <c r="E3470" s="355">
        <v>-4.1129398861370313E-4</v>
      </c>
      <c r="G3470" s="355">
        <f t="shared" ca="1" si="111"/>
        <v>1.3036865764473283E-3</v>
      </c>
    </row>
    <row r="3471" spans="2:7">
      <c r="B3471" s="375">
        <v>40781</v>
      </c>
      <c r="C3471" s="352">
        <v>319.64999999999998</v>
      </c>
      <c r="D3471" s="355">
        <f t="shared" si="112"/>
        <v>-2.0293474867312958E-3</v>
      </c>
      <c r="E3471" s="355">
        <v>-4.0911114587236392E-4</v>
      </c>
      <c r="G3471" s="355">
        <f t="shared" ca="1" si="111"/>
        <v>2.1482014815129739E-2</v>
      </c>
    </row>
    <row r="3472" spans="2:7">
      <c r="B3472" s="375">
        <v>40780</v>
      </c>
      <c r="C3472" s="352">
        <v>320.3</v>
      </c>
      <c r="D3472" s="355">
        <f t="shared" si="112"/>
        <v>1.8767594619956921E-3</v>
      </c>
      <c r="E3472" s="355">
        <v>-4.0559724193875484E-4</v>
      </c>
      <c r="G3472" s="355">
        <f t="shared" ca="1" si="111"/>
        <v>-1.6424048207360886E-2</v>
      </c>
    </row>
    <row r="3473" spans="2:7">
      <c r="B3473" s="375">
        <v>40779</v>
      </c>
      <c r="C3473" s="352">
        <v>319.7</v>
      </c>
      <c r="D3473" s="355">
        <f t="shared" si="112"/>
        <v>4.8719157630049076E-3</v>
      </c>
      <c r="E3473" s="355">
        <v>-3.9576531117056589E-4</v>
      </c>
      <c r="G3473" s="355">
        <f t="shared" ca="1" si="111"/>
        <v>1.4988898632092157E-2</v>
      </c>
    </row>
    <row r="3474" spans="2:7">
      <c r="B3474" s="375">
        <v>40778</v>
      </c>
      <c r="C3474" s="352">
        <v>318.14999999999998</v>
      </c>
      <c r="D3474" s="355">
        <f t="shared" si="112"/>
        <v>1.5966789078716272E-2</v>
      </c>
      <c r="E3474" s="355">
        <v>-3.8520801232667099E-4</v>
      </c>
      <c r="G3474" s="355">
        <f t="shared" ca="1" si="111"/>
        <v>-1.0962740322144641E-3</v>
      </c>
    </row>
    <row r="3475" spans="2:7">
      <c r="B3475" s="375">
        <v>40777</v>
      </c>
      <c r="C3475" s="352">
        <v>313.14999999999998</v>
      </c>
      <c r="D3475" s="355">
        <f t="shared" si="112"/>
        <v>-8.0772885650934791E-3</v>
      </c>
      <c r="E3475" s="355">
        <v>-3.7323877950927583E-4</v>
      </c>
      <c r="G3475" s="355">
        <f t="shared" ca="1" si="111"/>
        <v>-3.4040714767258895E-2</v>
      </c>
    </row>
    <row r="3476" spans="2:7">
      <c r="B3476" s="375">
        <v>40774</v>
      </c>
      <c r="C3476" s="352">
        <v>315.7</v>
      </c>
      <c r="D3476" s="355">
        <f t="shared" si="112"/>
        <v>-2.2123893805309379E-3</v>
      </c>
      <c r="E3476" s="355">
        <v>-3.7230081906181603E-4</v>
      </c>
      <c r="G3476" s="355">
        <f t="shared" ca="1" si="111"/>
        <v>-3.3187188279560492E-4</v>
      </c>
    </row>
    <row r="3477" spans="2:7">
      <c r="B3477" s="375">
        <v>40772</v>
      </c>
      <c r="C3477" s="352">
        <v>316.39999999999998</v>
      </c>
      <c r="D3477" s="355">
        <f t="shared" si="112"/>
        <v>1.9165727170236718E-2</v>
      </c>
      <c r="E3477" s="355">
        <v>-3.6250271877047316E-4</v>
      </c>
      <c r="G3477" s="355">
        <f t="shared" ca="1" si="111"/>
        <v>-9.3255566829278016E-3</v>
      </c>
    </row>
    <row r="3478" spans="2:7">
      <c r="B3478" s="375">
        <v>40771</v>
      </c>
      <c r="C3478" s="352">
        <v>310.45</v>
      </c>
      <c r="D3478" s="355">
        <f t="shared" si="112"/>
        <v>-1.4600857006824385E-2</v>
      </c>
      <c r="E3478" s="355">
        <v>-3.5727045373335441E-4</v>
      </c>
      <c r="G3478" s="355">
        <f t="shared" ca="1" si="111"/>
        <v>1.8187505118385416E-2</v>
      </c>
    </row>
    <row r="3479" spans="2:7">
      <c r="B3479" s="375">
        <v>40767</v>
      </c>
      <c r="C3479" s="352">
        <v>315.05</v>
      </c>
      <c r="D3479" s="355">
        <f t="shared" si="112"/>
        <v>-1.5845349389954047E-3</v>
      </c>
      <c r="E3479" s="355">
        <v>-3.4007821799008617E-4</v>
      </c>
      <c r="G3479" s="355">
        <f t="shared" ca="1" si="111"/>
        <v>3.7317843647041811E-3</v>
      </c>
    </row>
    <row r="3480" spans="2:7">
      <c r="B3480" s="375">
        <v>40766</v>
      </c>
      <c r="C3480" s="352">
        <v>315.55</v>
      </c>
      <c r="D3480" s="355">
        <f t="shared" si="112"/>
        <v>-2.3711666139740752E-3</v>
      </c>
      <c r="E3480" s="355">
        <v>-3.3848584000903913E-4</v>
      </c>
      <c r="G3480" s="355">
        <f t="shared" ca="1" si="111"/>
        <v>2.7152988986026113E-3</v>
      </c>
    </row>
    <row r="3481" spans="2:7">
      <c r="B3481" s="375">
        <v>40765</v>
      </c>
      <c r="C3481" s="352">
        <v>316.3</v>
      </c>
      <c r="D3481" s="355">
        <f t="shared" si="112"/>
        <v>-9.860698074816019E-3</v>
      </c>
      <c r="E3481" s="355">
        <v>-3.312355084463925E-4</v>
      </c>
      <c r="G3481" s="355">
        <f t="shared" ca="1" si="111"/>
        <v>-1.6042742298396983E-2</v>
      </c>
    </row>
    <row r="3482" spans="2:7">
      <c r="B3482" s="375">
        <v>40764</v>
      </c>
      <c r="C3482" s="352">
        <v>319.45</v>
      </c>
      <c r="D3482" s="355">
        <f t="shared" si="112"/>
        <v>-7.8198310916484208E-4</v>
      </c>
      <c r="E3482" s="355">
        <v>-3.2228954492716255E-4</v>
      </c>
      <c r="G3482" s="355">
        <f t="shared" ca="1" si="111"/>
        <v>-2.2653549774872351E-3</v>
      </c>
    </row>
    <row r="3483" spans="2:7">
      <c r="B3483" s="375">
        <v>40763</v>
      </c>
      <c r="C3483" s="352">
        <v>319.7</v>
      </c>
      <c r="D3483" s="355">
        <f t="shared" si="112"/>
        <v>2.6658303277402096E-3</v>
      </c>
      <c r="E3483" s="355">
        <v>-2.974193682260035E-4</v>
      </c>
      <c r="G3483" s="355">
        <f t="shared" ca="1" si="111"/>
        <v>-4.5153284299255456E-2</v>
      </c>
    </row>
    <row r="3484" spans="2:7">
      <c r="B3484" s="375">
        <v>40760</v>
      </c>
      <c r="C3484" s="352">
        <v>318.85000000000002</v>
      </c>
      <c r="D3484" s="355">
        <f t="shared" si="112"/>
        <v>-1.0964912280700687E-3</v>
      </c>
      <c r="E3484" s="355">
        <v>-2.8623289583917647E-4</v>
      </c>
      <c r="G3484" s="355">
        <f t="shared" ca="1" si="111"/>
        <v>-3.1159193859580547E-2</v>
      </c>
    </row>
    <row r="3485" spans="2:7">
      <c r="B3485" s="375">
        <v>40759</v>
      </c>
      <c r="C3485" s="352">
        <v>319.2</v>
      </c>
      <c r="D3485" s="355">
        <f t="shared" si="112"/>
        <v>-8.6956521739130783E-3</v>
      </c>
      <c r="E3485" s="355">
        <v>-2.7265291284196252E-4</v>
      </c>
      <c r="G3485" s="355">
        <f t="shared" ca="1" si="111"/>
        <v>-1.5921097556457642E-2</v>
      </c>
    </row>
    <row r="3486" spans="2:7">
      <c r="B3486" s="375">
        <v>40758</v>
      </c>
      <c r="C3486" s="352">
        <v>322</v>
      </c>
      <c r="D3486" s="355">
        <f t="shared" si="112"/>
        <v>-5.4054054054054057E-3</v>
      </c>
      <c r="E3486" s="355">
        <v>-2.5678336043825331E-4</v>
      </c>
      <c r="G3486" s="355">
        <f t="shared" ca="1" si="111"/>
        <v>-3.488453320663179E-2</v>
      </c>
    </row>
    <row r="3487" spans="2:7">
      <c r="B3487" s="375">
        <v>40757</v>
      </c>
      <c r="C3487" s="352">
        <v>323.75</v>
      </c>
      <c r="D3487" s="355">
        <f t="shared" si="112"/>
        <v>2.4771636476235066E-3</v>
      </c>
      <c r="E3487" s="355">
        <v>-2.5255714105307714E-4</v>
      </c>
      <c r="G3487" s="355">
        <f t="shared" ca="1" si="111"/>
        <v>-3.1718171856287392E-2</v>
      </c>
    </row>
    <row r="3488" spans="2:7">
      <c r="B3488" s="375">
        <v>40756</v>
      </c>
      <c r="C3488" s="352">
        <v>322.95</v>
      </c>
      <c r="D3488" s="355">
        <f t="shared" si="112"/>
        <v>-3.2407407407407758E-3</v>
      </c>
      <c r="E3488" s="355">
        <v>-2.3501762632192742E-4</v>
      </c>
      <c r="G3488" s="355">
        <f t="shared" ca="1" si="111"/>
        <v>9.2333420070961087E-4</v>
      </c>
    </row>
    <row r="3489" spans="2:7">
      <c r="B3489" s="375">
        <v>40753</v>
      </c>
      <c r="C3489" s="352">
        <v>324</v>
      </c>
      <c r="D3489" s="355">
        <f t="shared" si="112"/>
        <v>3.562025708533304E-3</v>
      </c>
      <c r="E3489" s="355">
        <v>-2.2437791223831928E-4</v>
      </c>
      <c r="G3489" s="355">
        <f t="shared" ca="1" si="111"/>
        <v>3.2511818799725763E-5</v>
      </c>
    </row>
    <row r="3490" spans="2:7">
      <c r="B3490" s="375">
        <v>40752</v>
      </c>
      <c r="C3490" s="352">
        <v>322.85000000000002</v>
      </c>
      <c r="D3490" s="355">
        <f t="shared" si="112"/>
        <v>-9.6625766871164948E-3</v>
      </c>
      <c r="E3490" s="355">
        <v>-2.0964360587002892E-4</v>
      </c>
      <c r="G3490" s="355">
        <f t="shared" ca="1" si="111"/>
        <v>-1.5636037912101643E-2</v>
      </c>
    </row>
    <row r="3491" spans="2:7">
      <c r="B3491" s="375">
        <v>40751</v>
      </c>
      <c r="C3491" s="352">
        <v>326</v>
      </c>
      <c r="D3491" s="355">
        <f t="shared" si="112"/>
        <v>-4.428156970529817E-3</v>
      </c>
      <c r="E3491" s="355">
        <v>-1.9646365422392947E-4</v>
      </c>
      <c r="G3491" s="355">
        <f t="shared" ca="1" si="111"/>
        <v>1.5741350997930757E-2</v>
      </c>
    </row>
    <row r="3492" spans="2:7">
      <c r="B3492" s="375">
        <v>40750</v>
      </c>
      <c r="C3492" s="352">
        <v>327.45</v>
      </c>
      <c r="D3492" s="355">
        <f t="shared" si="112"/>
        <v>-1.1322463768115942E-2</v>
      </c>
      <c r="E3492" s="355">
        <v>-1.8181818181822317E-4</v>
      </c>
      <c r="G3492" s="355">
        <f t="shared" ca="1" si="111"/>
        <v>3.14787510051385E-2</v>
      </c>
    </row>
    <row r="3493" spans="2:7">
      <c r="B3493" s="375">
        <v>40749</v>
      </c>
      <c r="C3493" s="352">
        <v>331.2</v>
      </c>
      <c r="D3493" s="355">
        <f t="shared" si="112"/>
        <v>-7.4917590650284693E-3</v>
      </c>
      <c r="E3493" s="355">
        <v>-1.764394518614429E-4</v>
      </c>
      <c r="G3493" s="355">
        <f t="shared" ca="1" si="111"/>
        <v>-4.7126201909501566E-3</v>
      </c>
    </row>
    <row r="3494" spans="2:7">
      <c r="B3494" s="375">
        <v>40746</v>
      </c>
      <c r="C3494" s="352">
        <v>333.7</v>
      </c>
      <c r="D3494" s="355">
        <f t="shared" si="112"/>
        <v>-1.4981273408243108E-4</v>
      </c>
      <c r="E3494" s="355">
        <v>-1.7528483786149012E-4</v>
      </c>
      <c r="G3494" s="355">
        <f t="shared" ca="1" si="111"/>
        <v>-1.0626361047263715E-2</v>
      </c>
    </row>
    <row r="3495" spans="2:7">
      <c r="B3495" s="375">
        <v>40745</v>
      </c>
      <c r="C3495" s="352">
        <v>333.75</v>
      </c>
      <c r="D3495" s="355">
        <f t="shared" si="112"/>
        <v>5.7254783787855272E-3</v>
      </c>
      <c r="E3495" s="355">
        <v>-1.6147463606100692E-4</v>
      </c>
      <c r="G3495" s="355">
        <f t="shared" ca="1" si="111"/>
        <v>2.5917283380398372E-3</v>
      </c>
    </row>
    <row r="3496" spans="2:7">
      <c r="B3496" s="375">
        <v>40744</v>
      </c>
      <c r="C3496" s="352">
        <v>331.85</v>
      </c>
      <c r="D3496" s="355">
        <f t="shared" si="112"/>
        <v>3.022517757291824E-3</v>
      </c>
      <c r="E3496" s="355">
        <v>-1.5798620253840745E-4</v>
      </c>
      <c r="G3496" s="355">
        <f t="shared" ca="1" si="111"/>
        <v>-1.5708937492945382E-2</v>
      </c>
    </row>
    <row r="3497" spans="2:7">
      <c r="B3497" s="375">
        <v>40743</v>
      </c>
      <c r="C3497" s="352">
        <v>330.85</v>
      </c>
      <c r="D3497" s="355">
        <f t="shared" si="112"/>
        <v>-6.7547283098168716E-3</v>
      </c>
      <c r="E3497" s="355">
        <v>-1.5484888156868312E-4</v>
      </c>
      <c r="G3497" s="355">
        <f t="shared" ca="1" si="111"/>
        <v>-2.7977862474959352E-2</v>
      </c>
    </row>
    <row r="3498" spans="2:7">
      <c r="B3498" s="375">
        <v>40742</v>
      </c>
      <c r="C3498" s="352">
        <v>333.1</v>
      </c>
      <c r="D3498" s="355">
        <f t="shared" si="112"/>
        <v>1.0159211523881797E-2</v>
      </c>
      <c r="E3498" s="355">
        <v>-1.1759822910907081E-4</v>
      </c>
      <c r="G3498" s="355">
        <f t="shared" ca="1" si="111"/>
        <v>-5.5284129269205637E-3</v>
      </c>
    </row>
    <row r="3499" spans="2:7">
      <c r="B3499" s="375">
        <v>40739</v>
      </c>
      <c r="C3499" s="352">
        <v>329.75</v>
      </c>
      <c r="D3499" s="355">
        <f t="shared" si="112"/>
        <v>-7.6737887451098748E-3</v>
      </c>
      <c r="E3499" s="355">
        <v>-1.0966956559887559E-4</v>
      </c>
      <c r="G3499" s="355">
        <f t="shared" ca="1" si="111"/>
        <v>2.449550645603538E-2</v>
      </c>
    </row>
    <row r="3500" spans="2:7">
      <c r="B3500" s="375">
        <v>40738</v>
      </c>
      <c r="C3500" s="352">
        <v>332.3</v>
      </c>
      <c r="D3500" s="355">
        <f t="shared" si="112"/>
        <v>2.8670590010562505E-3</v>
      </c>
      <c r="E3500" s="355">
        <v>-6.0630557801107266E-5</v>
      </c>
      <c r="G3500" s="355">
        <f t="shared" ca="1" si="111"/>
        <v>-1.0191121106093218E-2</v>
      </c>
    </row>
    <row r="3501" spans="2:7">
      <c r="B3501" s="375">
        <v>40737</v>
      </c>
      <c r="C3501" s="352">
        <v>331.35</v>
      </c>
      <c r="D3501" s="355">
        <f t="shared" si="112"/>
        <v>-4.8055263553085023E-3</v>
      </c>
      <c r="E3501" s="355">
        <v>-5.3337315852868512E-5</v>
      </c>
      <c r="G3501" s="355">
        <f t="shared" ca="1" si="111"/>
        <v>1.0669142213209915E-3</v>
      </c>
    </row>
    <row r="3502" spans="2:7">
      <c r="B3502" s="375">
        <v>40736</v>
      </c>
      <c r="C3502" s="352">
        <v>332.95</v>
      </c>
      <c r="D3502" s="355">
        <f t="shared" si="112"/>
        <v>2.8614457831324957E-3</v>
      </c>
      <c r="E3502" s="355">
        <v>-5.2682280691246276E-5</v>
      </c>
      <c r="G3502" s="355">
        <f t="shared" ca="1" si="111"/>
        <v>-3.7600852507603567E-2</v>
      </c>
    </row>
    <row r="3503" spans="2:7">
      <c r="B3503" s="375">
        <v>40735</v>
      </c>
      <c r="C3503" s="352">
        <v>332</v>
      </c>
      <c r="D3503" s="355">
        <f t="shared" si="112"/>
        <v>-4.3484780326885249E-3</v>
      </c>
      <c r="E3503" s="355">
        <v>0</v>
      </c>
      <c r="G3503" s="355">
        <f t="shared" ca="1" si="111"/>
        <v>3.3743949401023883E-2</v>
      </c>
    </row>
    <row r="3504" spans="2:7">
      <c r="B3504" s="375">
        <v>40732</v>
      </c>
      <c r="C3504" s="352">
        <v>333.45</v>
      </c>
      <c r="D3504" s="355">
        <f t="shared" si="112"/>
        <v>-6.8503350707371895E-3</v>
      </c>
      <c r="E3504" s="355">
        <v>0</v>
      </c>
      <c r="G3504" s="355">
        <f t="shared" ca="1" si="111"/>
        <v>-1.0186762135890709E-2</v>
      </c>
    </row>
    <row r="3505" spans="2:7">
      <c r="B3505" s="375">
        <v>40731</v>
      </c>
      <c r="C3505" s="352">
        <v>335.75</v>
      </c>
      <c r="D3505" s="355">
        <f t="shared" si="112"/>
        <v>1.8195602729340409E-2</v>
      </c>
      <c r="E3505" s="355">
        <v>0</v>
      </c>
      <c r="G3505" s="355">
        <f t="shared" ca="1" si="111"/>
        <v>-6.9105796082014805E-3</v>
      </c>
    </row>
    <row r="3506" spans="2:7">
      <c r="B3506" s="375">
        <v>40730</v>
      </c>
      <c r="C3506" s="352">
        <v>329.75</v>
      </c>
      <c r="D3506" s="355">
        <f t="shared" si="112"/>
        <v>-9.1646634615384949E-3</v>
      </c>
      <c r="E3506" s="355">
        <v>0</v>
      </c>
      <c r="G3506" s="355">
        <f t="shared" ca="1" si="111"/>
        <v>8.7725801876082886E-3</v>
      </c>
    </row>
    <row r="3507" spans="2:7">
      <c r="B3507" s="375">
        <v>40729</v>
      </c>
      <c r="C3507" s="352">
        <v>332.8</v>
      </c>
      <c r="D3507" s="355">
        <f t="shared" si="112"/>
        <v>-1.0848565908753091E-2</v>
      </c>
      <c r="E3507" s="355">
        <v>0</v>
      </c>
      <c r="G3507" s="355">
        <f t="shared" ca="1" si="111"/>
        <v>1.1998019024010473E-2</v>
      </c>
    </row>
    <row r="3508" spans="2:7">
      <c r="B3508" s="375">
        <v>40728</v>
      </c>
      <c r="C3508" s="352">
        <v>336.45</v>
      </c>
      <c r="D3508" s="355">
        <f t="shared" si="112"/>
        <v>-8.9086859688199366E-4</v>
      </c>
      <c r="E3508" s="355">
        <v>0</v>
      </c>
      <c r="G3508" s="355">
        <f t="shared" ca="1" si="111"/>
        <v>-1.3174658800102659E-3</v>
      </c>
    </row>
    <row r="3509" spans="2:7">
      <c r="B3509" s="375">
        <v>40725</v>
      </c>
      <c r="C3509" s="352">
        <v>336.75</v>
      </c>
      <c r="D3509" s="355">
        <f t="shared" si="112"/>
        <v>-2.0078568310781253E-2</v>
      </c>
      <c r="E3509" s="355">
        <v>0</v>
      </c>
      <c r="G3509" s="355">
        <f t="shared" ca="1" si="111"/>
        <v>-2.0403413997324326E-2</v>
      </c>
    </row>
    <row r="3510" spans="2:7">
      <c r="B3510" s="375">
        <v>40724</v>
      </c>
      <c r="C3510" s="352">
        <v>343.65</v>
      </c>
      <c r="D3510" s="355">
        <f t="shared" si="112"/>
        <v>3.260216346153836E-2</v>
      </c>
      <c r="E3510" s="355">
        <v>0</v>
      </c>
      <c r="G3510" s="355">
        <f t="shared" ca="1" si="111"/>
        <v>6.8925029125804288E-3</v>
      </c>
    </row>
    <row r="3511" spans="2:7">
      <c r="B3511" s="375">
        <v>40723</v>
      </c>
      <c r="C3511" s="352">
        <v>332.8</v>
      </c>
      <c r="D3511" s="355">
        <f t="shared" si="112"/>
        <v>2.8430160692212571E-2</v>
      </c>
      <c r="E3511" s="355">
        <v>0</v>
      </c>
      <c r="G3511" s="355">
        <f t="shared" ca="1" si="111"/>
        <v>3.0411345077908585E-2</v>
      </c>
    </row>
    <row r="3512" spans="2:7">
      <c r="B3512" s="375">
        <v>40722</v>
      </c>
      <c r="C3512" s="352">
        <v>323.60000000000002</v>
      </c>
      <c r="D3512" s="355">
        <f t="shared" si="112"/>
        <v>4.6375019322935263E-4</v>
      </c>
      <c r="E3512" s="355">
        <v>0</v>
      </c>
      <c r="G3512" s="355">
        <f t="shared" ca="1" si="111"/>
        <v>1.698494820614114E-3</v>
      </c>
    </row>
    <row r="3513" spans="2:7">
      <c r="B3513" s="375">
        <v>40721</v>
      </c>
      <c r="C3513" s="352">
        <v>323.45</v>
      </c>
      <c r="D3513" s="355">
        <f t="shared" si="112"/>
        <v>-2.7747803298906553E-3</v>
      </c>
      <c r="E3513" s="355">
        <v>0</v>
      </c>
      <c r="G3513" s="355">
        <f t="shared" ca="1" si="111"/>
        <v>1.3704358305628841E-2</v>
      </c>
    </row>
    <row r="3514" spans="2:7">
      <c r="B3514" s="375">
        <v>40718</v>
      </c>
      <c r="C3514" s="352">
        <v>324.35000000000002</v>
      </c>
      <c r="D3514" s="355">
        <f t="shared" si="112"/>
        <v>2.1253148614609571E-2</v>
      </c>
      <c r="E3514" s="355">
        <v>0</v>
      </c>
      <c r="G3514" s="355">
        <f t="shared" ca="1" si="111"/>
        <v>-9.605650930993994E-3</v>
      </c>
    </row>
    <row r="3515" spans="2:7">
      <c r="B3515" s="375">
        <v>40717</v>
      </c>
      <c r="C3515" s="352">
        <v>317.60000000000002</v>
      </c>
      <c r="D3515" s="355">
        <f t="shared" si="112"/>
        <v>2.2043443282381409E-2</v>
      </c>
      <c r="E3515" s="355">
        <v>0</v>
      </c>
      <c r="G3515" s="355">
        <f t="shared" ca="1" si="111"/>
        <v>2.8823176005250865E-2</v>
      </c>
    </row>
    <row r="3516" spans="2:7">
      <c r="B3516" s="375">
        <v>40716</v>
      </c>
      <c r="C3516" s="352">
        <v>310.75</v>
      </c>
      <c r="D3516" s="355">
        <f t="shared" si="112"/>
        <v>-3.5985729796804783E-2</v>
      </c>
      <c r="E3516" s="355">
        <v>1.3087463518743053E-5</v>
      </c>
      <c r="G3516" s="355">
        <f t="shared" ca="1" si="111"/>
        <v>-3.0521520507884845E-2</v>
      </c>
    </row>
    <row r="3517" spans="2:7">
      <c r="B3517" s="375">
        <v>40715</v>
      </c>
      <c r="C3517" s="352">
        <v>322.35000000000002</v>
      </c>
      <c r="D3517" s="355">
        <f t="shared" si="112"/>
        <v>-6.2005890559599635E-4</v>
      </c>
      <c r="E3517" s="355">
        <v>3.4865072170826233E-5</v>
      </c>
      <c r="G3517" s="355">
        <f t="shared" ca="1" si="111"/>
        <v>-1.3907677335139489E-2</v>
      </c>
    </row>
    <row r="3518" spans="2:7">
      <c r="B3518" s="375">
        <v>40714</v>
      </c>
      <c r="C3518" s="352">
        <v>322.55</v>
      </c>
      <c r="D3518" s="355">
        <f t="shared" si="112"/>
        <v>5.1417887192272806E-3</v>
      </c>
      <c r="E3518" s="355">
        <v>4.7815718221929028E-5</v>
      </c>
      <c r="G3518" s="355">
        <f t="shared" ca="1" si="111"/>
        <v>1.8914023019541683E-2</v>
      </c>
    </row>
    <row r="3519" spans="2:7">
      <c r="B3519" s="375">
        <v>40711</v>
      </c>
      <c r="C3519" s="352">
        <v>320.89999999999998</v>
      </c>
      <c r="D3519" s="355">
        <f t="shared" si="112"/>
        <v>0</v>
      </c>
      <c r="E3519" s="355">
        <v>6.4645419871943273E-5</v>
      </c>
      <c r="G3519" s="355">
        <f t="shared" ca="1" si="111"/>
        <v>-1.8270775824929669E-2</v>
      </c>
    </row>
    <row r="3520" spans="2:7">
      <c r="B3520" s="375">
        <v>40710</v>
      </c>
      <c r="C3520" s="352">
        <v>320.89999999999998</v>
      </c>
      <c r="D3520" s="355">
        <f t="shared" si="112"/>
        <v>1.3101815311759992E-2</v>
      </c>
      <c r="E3520" s="355">
        <v>7.9182833161698502E-5</v>
      </c>
      <c r="G3520" s="355">
        <f t="shared" ca="1" si="111"/>
        <v>-2.2508896313560003E-3</v>
      </c>
    </row>
    <row r="3521" spans="2:7">
      <c r="B3521" s="375">
        <v>40709</v>
      </c>
      <c r="C3521" s="352">
        <v>316.75</v>
      </c>
      <c r="D3521" s="355">
        <f t="shared" si="112"/>
        <v>4.4395116537180182E-3</v>
      </c>
      <c r="E3521" s="355">
        <v>7.9795722949249921E-5</v>
      </c>
      <c r="G3521" s="355">
        <f t="shared" ca="1" si="111"/>
        <v>-3.0966384759070334E-2</v>
      </c>
    </row>
    <row r="3522" spans="2:7">
      <c r="B3522" s="375">
        <v>40708</v>
      </c>
      <c r="C3522" s="352">
        <v>315.35000000000002</v>
      </c>
      <c r="D3522" s="355">
        <f t="shared" si="112"/>
        <v>4.4593088071350033E-3</v>
      </c>
      <c r="E3522" s="355">
        <v>1.1431184270693044E-4</v>
      </c>
      <c r="G3522" s="355">
        <f t="shared" ca="1" si="111"/>
        <v>8.0848045041244983E-4</v>
      </c>
    </row>
    <row r="3523" spans="2:7">
      <c r="B3523" s="375">
        <v>40707</v>
      </c>
      <c r="C3523" s="352">
        <v>313.95</v>
      </c>
      <c r="D3523" s="355">
        <f t="shared" si="112"/>
        <v>8.0269706212875262E-3</v>
      </c>
      <c r="E3523" s="355">
        <v>1.1641766222238794E-4</v>
      </c>
      <c r="G3523" s="355">
        <f t="shared" ca="1" si="111"/>
        <v>-2.5745158989416705E-2</v>
      </c>
    </row>
    <row r="3524" spans="2:7">
      <c r="B3524" s="375">
        <v>40704</v>
      </c>
      <c r="C3524" s="352">
        <v>311.45</v>
      </c>
      <c r="D3524" s="355">
        <f t="shared" si="112"/>
        <v>-3.519436890097657E-3</v>
      </c>
      <c r="E3524" s="355">
        <v>1.2030075187976079E-4</v>
      </c>
      <c r="G3524" s="355">
        <f t="shared" ca="1" si="111"/>
        <v>8.5378398305074946E-3</v>
      </c>
    </row>
    <row r="3525" spans="2:7">
      <c r="B3525" s="375">
        <v>40703</v>
      </c>
      <c r="C3525" s="352">
        <v>312.55</v>
      </c>
      <c r="D3525" s="355">
        <f t="shared" si="112"/>
        <v>-2.7121888959794702E-3</v>
      </c>
      <c r="E3525" s="355">
        <v>1.2564392511610635E-4</v>
      </c>
      <c r="G3525" s="355">
        <f t="shared" ca="1" si="111"/>
        <v>3.8350773112449707E-2</v>
      </c>
    </row>
    <row r="3526" spans="2:7">
      <c r="B3526" s="375">
        <v>40702</v>
      </c>
      <c r="C3526" s="352">
        <v>313.39999999999998</v>
      </c>
      <c r="D3526" s="355">
        <f t="shared" si="112"/>
        <v>1.5060728744939198E-2</v>
      </c>
      <c r="E3526" s="355">
        <v>1.288232912510247E-4</v>
      </c>
      <c r="G3526" s="355">
        <f t="shared" ca="1" si="111"/>
        <v>-2.0947559596279138E-2</v>
      </c>
    </row>
    <row r="3527" spans="2:7">
      <c r="B3527" s="375">
        <v>40701</v>
      </c>
      <c r="C3527" s="352">
        <v>308.75</v>
      </c>
      <c r="D3527" s="355">
        <f t="shared" si="112"/>
        <v>-1.9685664391173165E-2</v>
      </c>
      <c r="E3527" s="355">
        <v>1.3420116755022635E-4</v>
      </c>
      <c r="G3527" s="355">
        <f t="shared" ref="G3527:G3590" ca="1" si="113">_xlfn.NORM.INV(RAND(),$M$13,$M$14)</f>
        <v>-2.310179077025264E-2</v>
      </c>
    </row>
    <row r="3528" spans="2:7">
      <c r="B3528" s="375">
        <v>40700</v>
      </c>
      <c r="C3528" s="352">
        <v>314.95</v>
      </c>
      <c r="D3528" s="355">
        <f t="shared" ref="D3528:D3591" si="114">(C3528-C3529)/C3529</f>
        <v>-1.1301208601475507E-2</v>
      </c>
      <c r="E3528" s="355">
        <v>1.380452788515339E-4</v>
      </c>
      <c r="G3528" s="355">
        <f t="shared" ca="1" si="113"/>
        <v>1.892979984819694E-3</v>
      </c>
    </row>
    <row r="3529" spans="2:7">
      <c r="B3529" s="375">
        <v>40697</v>
      </c>
      <c r="C3529" s="352">
        <v>318.55</v>
      </c>
      <c r="D3529" s="355">
        <f t="shared" si="114"/>
        <v>-6.8589243959469642E-3</v>
      </c>
      <c r="E3529" s="355">
        <v>1.5983377287629051E-4</v>
      </c>
      <c r="G3529" s="355">
        <f t="shared" ca="1" si="113"/>
        <v>-1.8416427425321891E-2</v>
      </c>
    </row>
    <row r="3530" spans="2:7">
      <c r="B3530" s="375">
        <v>40696</v>
      </c>
      <c r="C3530" s="352">
        <v>320.75</v>
      </c>
      <c r="D3530" s="355">
        <f t="shared" si="114"/>
        <v>3.3177645353519122E-2</v>
      </c>
      <c r="E3530" s="355">
        <v>1.753155680224055E-4</v>
      </c>
      <c r="G3530" s="355">
        <f t="shared" ca="1" si="113"/>
        <v>1.4467098104994493E-2</v>
      </c>
    </row>
    <row r="3531" spans="2:7">
      <c r="B3531" s="375">
        <v>40695</v>
      </c>
      <c r="C3531" s="352">
        <v>310.45</v>
      </c>
      <c r="D3531" s="355">
        <f t="shared" si="114"/>
        <v>1.9372845181415129E-2</v>
      </c>
      <c r="E3531" s="355">
        <v>1.7651684131141804E-4</v>
      </c>
      <c r="G3531" s="355">
        <f t="shared" ca="1" si="113"/>
        <v>-1.6534045417972904E-2</v>
      </c>
    </row>
    <row r="3532" spans="2:7">
      <c r="B3532" s="375">
        <v>40694</v>
      </c>
      <c r="C3532" s="352">
        <v>304.55</v>
      </c>
      <c r="D3532" s="355">
        <f t="shared" si="114"/>
        <v>5.7793923381770146E-3</v>
      </c>
      <c r="E3532" s="355">
        <v>1.8487705675721962E-4</v>
      </c>
      <c r="G3532" s="355">
        <f t="shared" ca="1" si="113"/>
        <v>1.9931746881803561E-2</v>
      </c>
    </row>
    <row r="3533" spans="2:7">
      <c r="B3533" s="375">
        <v>40693</v>
      </c>
      <c r="C3533" s="352">
        <v>302.8</v>
      </c>
      <c r="D3533" s="355">
        <f t="shared" si="114"/>
        <v>2.8150356019209233E-3</v>
      </c>
      <c r="E3533" s="355">
        <v>1.8651496782613093E-4</v>
      </c>
      <c r="G3533" s="355">
        <f t="shared" ca="1" si="113"/>
        <v>6.1100936581261383E-3</v>
      </c>
    </row>
    <row r="3534" spans="2:7">
      <c r="B3534" s="375">
        <v>40690</v>
      </c>
      <c r="C3534" s="352">
        <v>301.95</v>
      </c>
      <c r="D3534" s="355">
        <f t="shared" si="114"/>
        <v>-2.1548930654569129E-2</v>
      </c>
      <c r="E3534" s="355">
        <v>2.0339672531268201E-4</v>
      </c>
      <c r="G3534" s="355">
        <f t="shared" ca="1" si="113"/>
        <v>9.1756217879859457E-3</v>
      </c>
    </row>
    <row r="3535" spans="2:7">
      <c r="B3535" s="375">
        <v>40689</v>
      </c>
      <c r="C3535" s="352">
        <v>308.60000000000002</v>
      </c>
      <c r="D3535" s="355">
        <f t="shared" si="114"/>
        <v>2.8666666666666743E-2</v>
      </c>
      <c r="E3535" s="355">
        <v>2.0761964081798009E-4</v>
      </c>
      <c r="G3535" s="355">
        <f t="shared" ca="1" si="113"/>
        <v>-2.2050728088976426E-2</v>
      </c>
    </row>
    <row r="3536" spans="2:7">
      <c r="B3536" s="375">
        <v>40688</v>
      </c>
      <c r="C3536" s="352">
        <v>300</v>
      </c>
      <c r="D3536" s="355">
        <f t="shared" si="114"/>
        <v>-7.4441687344913151E-3</v>
      </c>
      <c r="E3536" s="355">
        <v>2.2732439190720642E-4</v>
      </c>
      <c r="G3536" s="355">
        <f t="shared" ca="1" si="113"/>
        <v>-1.3533331711530851E-2</v>
      </c>
    </row>
    <row r="3537" spans="2:7">
      <c r="B3537" s="375">
        <v>40687</v>
      </c>
      <c r="C3537" s="352">
        <v>302.25</v>
      </c>
      <c r="D3537" s="355">
        <f t="shared" si="114"/>
        <v>-5.7565789473684207E-3</v>
      </c>
      <c r="E3537" s="355">
        <v>2.3397285914829224E-4</v>
      </c>
      <c r="G3537" s="355">
        <f t="shared" ca="1" si="113"/>
        <v>-2.2421729809335544E-2</v>
      </c>
    </row>
    <row r="3538" spans="2:7">
      <c r="B3538" s="375">
        <v>40686</v>
      </c>
      <c r="C3538" s="352">
        <v>304</v>
      </c>
      <c r="D3538" s="355">
        <f t="shared" si="114"/>
        <v>-1.9987105093488035E-2</v>
      </c>
      <c r="E3538" s="355">
        <v>2.352111019639659E-4</v>
      </c>
      <c r="G3538" s="355">
        <f t="shared" ca="1" si="113"/>
        <v>1.1875773011389482E-2</v>
      </c>
    </row>
    <row r="3539" spans="2:7">
      <c r="B3539" s="375">
        <v>40683</v>
      </c>
      <c r="C3539" s="352">
        <v>310.2</v>
      </c>
      <c r="D3539" s="355">
        <f t="shared" si="114"/>
        <v>1.9379844961239206E-3</v>
      </c>
      <c r="E3539" s="355">
        <v>2.3618327822385473E-4</v>
      </c>
      <c r="G3539" s="355">
        <f t="shared" ca="1" si="113"/>
        <v>-2.8384705434956456E-2</v>
      </c>
    </row>
    <row r="3540" spans="2:7">
      <c r="B3540" s="375">
        <v>40682</v>
      </c>
      <c r="C3540" s="352">
        <v>309.60000000000002</v>
      </c>
      <c r="D3540" s="355">
        <f t="shared" si="114"/>
        <v>1.7796473062611595E-3</v>
      </c>
      <c r="E3540" s="355">
        <v>2.4082458337347078E-4</v>
      </c>
      <c r="G3540" s="355">
        <f t="shared" ca="1" si="113"/>
        <v>-1.4311649547324539E-2</v>
      </c>
    </row>
    <row r="3541" spans="2:7">
      <c r="B3541" s="375">
        <v>40681</v>
      </c>
      <c r="C3541" s="352">
        <v>309.05</v>
      </c>
      <c r="D3541" s="355">
        <f t="shared" si="114"/>
        <v>3.2367697038363083E-4</v>
      </c>
      <c r="E3541" s="355">
        <v>2.4549918166940374E-4</v>
      </c>
      <c r="G3541" s="355">
        <f t="shared" ca="1" si="113"/>
        <v>1.6635907203914856E-2</v>
      </c>
    </row>
    <row r="3542" spans="2:7">
      <c r="B3542" s="375">
        <v>40680</v>
      </c>
      <c r="C3542" s="352">
        <v>308.95</v>
      </c>
      <c r="D3542" s="355">
        <f t="shared" si="114"/>
        <v>1.511417775587306E-2</v>
      </c>
      <c r="E3542" s="355">
        <v>2.6705160591849352E-4</v>
      </c>
      <c r="G3542" s="355">
        <f t="shared" ca="1" si="113"/>
        <v>-2.4113383223949347E-2</v>
      </c>
    </row>
    <row r="3543" spans="2:7">
      <c r="B3543" s="375">
        <v>40679</v>
      </c>
      <c r="C3543" s="352">
        <v>304.35000000000002</v>
      </c>
      <c r="D3543" s="355">
        <f t="shared" si="114"/>
        <v>-7.5004076308493551E-3</v>
      </c>
      <c r="E3543" s="355">
        <v>2.7402559721454443E-4</v>
      </c>
      <c r="G3543" s="355">
        <f t="shared" ca="1" si="113"/>
        <v>-1.643624805018928E-2</v>
      </c>
    </row>
    <row r="3544" spans="2:7">
      <c r="B3544" s="375">
        <v>40676</v>
      </c>
      <c r="C3544" s="352">
        <v>306.64999999999998</v>
      </c>
      <c r="D3544" s="355">
        <f t="shared" si="114"/>
        <v>1.7418712674187129E-2</v>
      </c>
      <c r="E3544" s="355">
        <v>2.8225754718195004E-4</v>
      </c>
      <c r="G3544" s="355">
        <f t="shared" ca="1" si="113"/>
        <v>5.6030318389505744E-3</v>
      </c>
    </row>
    <row r="3545" spans="2:7">
      <c r="B3545" s="375">
        <v>40675</v>
      </c>
      <c r="C3545" s="352">
        <v>301.39999999999998</v>
      </c>
      <c r="D3545" s="355">
        <f t="shared" si="114"/>
        <v>3.9973351099266774E-3</v>
      </c>
      <c r="E3545" s="355">
        <v>2.824459822058068E-4</v>
      </c>
      <c r="G3545" s="355">
        <f t="shared" ca="1" si="113"/>
        <v>3.0943768581822999E-2</v>
      </c>
    </row>
    <row r="3546" spans="2:7">
      <c r="B3546" s="375">
        <v>40674</v>
      </c>
      <c r="C3546" s="352">
        <v>300.2</v>
      </c>
      <c r="D3546" s="355">
        <f t="shared" si="114"/>
        <v>9.9243061396130823E-3</v>
      </c>
      <c r="E3546" s="355">
        <v>2.8586464309147253E-4</v>
      </c>
      <c r="G3546" s="355">
        <f t="shared" ca="1" si="113"/>
        <v>-1.3791457691970342E-2</v>
      </c>
    </row>
    <row r="3547" spans="2:7">
      <c r="B3547" s="375">
        <v>40673</v>
      </c>
      <c r="C3547" s="352">
        <v>297.25</v>
      </c>
      <c r="D3547" s="355">
        <f t="shared" si="114"/>
        <v>4.3898156277436345E-2</v>
      </c>
      <c r="E3547" s="355">
        <v>2.8957528957530057E-4</v>
      </c>
      <c r="G3547" s="355">
        <f t="shared" ca="1" si="113"/>
        <v>7.385658832889319E-3</v>
      </c>
    </row>
    <row r="3548" spans="2:7">
      <c r="B3548" s="375">
        <v>40672</v>
      </c>
      <c r="C3548" s="352">
        <v>284.75</v>
      </c>
      <c r="D3548" s="355">
        <f t="shared" si="114"/>
        <v>3.2076839434577828E-2</v>
      </c>
      <c r="E3548" s="355">
        <v>2.96022201665066E-4</v>
      </c>
      <c r="G3548" s="355">
        <f t="shared" ca="1" si="113"/>
        <v>1.0746327336342735E-2</v>
      </c>
    </row>
    <row r="3549" spans="2:7">
      <c r="B3549" s="375">
        <v>40669</v>
      </c>
      <c r="C3549" s="352">
        <v>275.89999999999998</v>
      </c>
      <c r="D3549" s="355">
        <f t="shared" si="114"/>
        <v>3.1209119790693199E-2</v>
      </c>
      <c r="E3549" s="355">
        <v>2.9607698001480384E-4</v>
      </c>
      <c r="G3549" s="355">
        <f t="shared" ca="1" si="113"/>
        <v>1.7025342869888268E-2</v>
      </c>
    </row>
    <row r="3550" spans="2:7">
      <c r="B3550" s="375">
        <v>40668</v>
      </c>
      <c r="C3550" s="352">
        <v>267.55</v>
      </c>
      <c r="D3550" s="355">
        <f t="shared" si="114"/>
        <v>-2.7444565612504582E-2</v>
      </c>
      <c r="E3550" s="355">
        <v>2.9923243401223877E-4</v>
      </c>
      <c r="G3550" s="355">
        <f t="shared" ca="1" si="113"/>
        <v>2.9812322247765071E-2</v>
      </c>
    </row>
    <row r="3551" spans="2:7">
      <c r="B3551" s="375">
        <v>40667</v>
      </c>
      <c r="C3551" s="352">
        <v>275.10000000000002</v>
      </c>
      <c r="D3551" s="355">
        <f t="shared" si="114"/>
        <v>8.9858793324777021E-3</v>
      </c>
      <c r="E3551" s="355">
        <v>2.9934742261869123E-4</v>
      </c>
      <c r="G3551" s="355">
        <f t="shared" ca="1" si="113"/>
        <v>-1.6987058681206389E-2</v>
      </c>
    </row>
    <row r="3552" spans="2:7">
      <c r="B3552" s="375">
        <v>40666</v>
      </c>
      <c r="C3552" s="352">
        <v>272.64999999999998</v>
      </c>
      <c r="D3552" s="355">
        <f t="shared" si="114"/>
        <v>-2.9887920298879322E-2</v>
      </c>
      <c r="E3552" s="355">
        <v>3.0386143918367402E-4</v>
      </c>
      <c r="G3552" s="355">
        <f t="shared" ca="1" si="113"/>
        <v>-2.7547503222132858E-2</v>
      </c>
    </row>
    <row r="3553" spans="2:7">
      <c r="B3553" s="375">
        <v>40665</v>
      </c>
      <c r="C3553" s="352">
        <v>281.05</v>
      </c>
      <c r="D3553" s="355">
        <f t="shared" si="114"/>
        <v>-1.4551192145862474E-2</v>
      </c>
      <c r="E3553" s="355">
        <v>3.0977505058565462E-4</v>
      </c>
      <c r="G3553" s="355">
        <f t="shared" ca="1" si="113"/>
        <v>3.5928171927774527E-3</v>
      </c>
    </row>
    <row r="3554" spans="2:7">
      <c r="B3554" s="375">
        <v>40662</v>
      </c>
      <c r="C3554" s="352">
        <v>285.2</v>
      </c>
      <c r="D3554" s="355">
        <f t="shared" si="114"/>
        <v>2.1124239169351869E-2</v>
      </c>
      <c r="E3554" s="355">
        <v>3.1525851197989517E-4</v>
      </c>
      <c r="G3554" s="355">
        <f t="shared" ca="1" si="113"/>
        <v>1.4013854558664725E-2</v>
      </c>
    </row>
    <row r="3555" spans="2:7">
      <c r="B3555" s="375">
        <v>40661</v>
      </c>
      <c r="C3555" s="352">
        <v>279.3</v>
      </c>
      <c r="D3555" s="355">
        <f t="shared" si="114"/>
        <v>-1.4814814814814775E-2</v>
      </c>
      <c r="E3555" s="355">
        <v>3.2263268269082992E-4</v>
      </c>
      <c r="G3555" s="355">
        <f t="shared" ca="1" si="113"/>
        <v>-2.5328811736554189E-2</v>
      </c>
    </row>
    <row r="3556" spans="2:7">
      <c r="B3556" s="375">
        <v>40660</v>
      </c>
      <c r="C3556" s="352">
        <v>283.5</v>
      </c>
      <c r="D3556" s="355">
        <f t="shared" si="114"/>
        <v>-3.5260930888583475E-4</v>
      </c>
      <c r="E3556" s="355">
        <v>3.2379924446844185E-4</v>
      </c>
      <c r="G3556" s="355">
        <f t="shared" ca="1" si="113"/>
        <v>-1.753891760354484E-2</v>
      </c>
    </row>
    <row r="3557" spans="2:7">
      <c r="B3557" s="375">
        <v>40659</v>
      </c>
      <c r="C3557" s="352">
        <v>283.60000000000002</v>
      </c>
      <c r="D3557" s="355">
        <f t="shared" si="114"/>
        <v>-1.7495236445522103E-2</v>
      </c>
      <c r="E3557" s="355">
        <v>3.2590983161326603E-4</v>
      </c>
      <c r="G3557" s="355">
        <f t="shared" ca="1" si="113"/>
        <v>-3.7214529311979931E-2</v>
      </c>
    </row>
    <row r="3558" spans="2:7">
      <c r="B3558" s="375">
        <v>40658</v>
      </c>
      <c r="C3558" s="352">
        <v>288.64999999999998</v>
      </c>
      <c r="D3558" s="355">
        <f t="shared" si="114"/>
        <v>-3.4632034632042509E-4</v>
      </c>
      <c r="E3558" s="355">
        <v>3.3613445378152535E-4</v>
      </c>
      <c r="G3558" s="355">
        <f t="shared" ca="1" si="113"/>
        <v>-8.5131662766257405E-3</v>
      </c>
    </row>
    <row r="3559" spans="2:7">
      <c r="B3559" s="375">
        <v>40654</v>
      </c>
      <c r="C3559" s="352">
        <v>288.75</v>
      </c>
      <c r="D3559" s="355">
        <f t="shared" si="114"/>
        <v>1.6367476240760213E-2</v>
      </c>
      <c r="E3559" s="355">
        <v>3.4001034814088918E-4</v>
      </c>
      <c r="G3559" s="355">
        <f t="shared" ca="1" si="113"/>
        <v>8.6003673664804547E-3</v>
      </c>
    </row>
    <row r="3560" spans="2:7">
      <c r="B3560" s="375">
        <v>40653</v>
      </c>
      <c r="C3560" s="352">
        <v>284.10000000000002</v>
      </c>
      <c r="D3560" s="355">
        <f t="shared" si="114"/>
        <v>2.5446670276123483E-2</v>
      </c>
      <c r="E3560" s="355">
        <v>3.4043277516536131E-4</v>
      </c>
      <c r="G3560" s="355">
        <f t="shared" ca="1" si="113"/>
        <v>-4.5735415531983327E-2</v>
      </c>
    </row>
    <row r="3561" spans="2:7">
      <c r="B3561" s="375">
        <v>40652</v>
      </c>
      <c r="C3561" s="352">
        <v>277.05</v>
      </c>
      <c r="D3561" s="355">
        <f t="shared" si="114"/>
        <v>-1.4582962831228761E-2</v>
      </c>
      <c r="E3561" s="355">
        <v>3.4698126301179735E-4</v>
      </c>
      <c r="G3561" s="355">
        <f t="shared" ca="1" si="113"/>
        <v>-2.1633514901482662E-2</v>
      </c>
    </row>
    <row r="3562" spans="2:7">
      <c r="B3562" s="375">
        <v>40651</v>
      </c>
      <c r="C3562" s="352">
        <v>281.14999999999998</v>
      </c>
      <c r="D3562" s="355">
        <f t="shared" si="114"/>
        <v>2.2177785857116761E-2</v>
      </c>
      <c r="E3562" s="355">
        <v>3.636363636363924E-4</v>
      </c>
      <c r="G3562" s="355">
        <f t="shared" ca="1" si="113"/>
        <v>-3.7702735513358433E-2</v>
      </c>
    </row>
    <row r="3563" spans="2:7">
      <c r="B3563" s="375">
        <v>40648</v>
      </c>
      <c r="C3563" s="352">
        <v>275.05</v>
      </c>
      <c r="D3563" s="355">
        <f t="shared" si="114"/>
        <v>-2.3259943181818222E-2</v>
      </c>
      <c r="E3563" s="355">
        <v>3.848172118243516E-4</v>
      </c>
      <c r="G3563" s="355">
        <f t="shared" ca="1" si="113"/>
        <v>-2.5452439619765926E-2</v>
      </c>
    </row>
    <row r="3564" spans="2:7">
      <c r="B3564" s="375">
        <v>40646</v>
      </c>
      <c r="C3564" s="352">
        <v>281.60000000000002</v>
      </c>
      <c r="D3564" s="355">
        <f t="shared" si="114"/>
        <v>2.9051708386625418E-2</v>
      </c>
      <c r="E3564" s="355">
        <v>3.9922151803979965E-4</v>
      </c>
      <c r="G3564" s="355">
        <f t="shared" ca="1" si="113"/>
        <v>-1.2007044243029241E-2</v>
      </c>
    </row>
    <row r="3565" spans="2:7">
      <c r="B3565" s="375">
        <v>40644</v>
      </c>
      <c r="C3565" s="352">
        <v>273.64999999999998</v>
      </c>
      <c r="D3565" s="355">
        <f t="shared" si="114"/>
        <v>-1.2272153040967458E-2</v>
      </c>
      <c r="E3565" s="355">
        <v>4.2368248414600019E-4</v>
      </c>
      <c r="G3565" s="355">
        <f t="shared" ca="1" si="113"/>
        <v>-1.7465714835365423E-2</v>
      </c>
    </row>
    <row r="3566" spans="2:7">
      <c r="B3566" s="375">
        <v>40641</v>
      </c>
      <c r="C3566" s="352">
        <v>277.05</v>
      </c>
      <c r="D3566" s="355">
        <f t="shared" si="114"/>
        <v>3.8043478260869979E-3</v>
      </c>
      <c r="E3566" s="355">
        <v>4.326435758609888E-4</v>
      </c>
      <c r="G3566" s="355">
        <f t="shared" ca="1" si="113"/>
        <v>1.3458090429550033E-2</v>
      </c>
    </row>
    <row r="3567" spans="2:7">
      <c r="B3567" s="375">
        <v>40640</v>
      </c>
      <c r="C3567" s="352">
        <v>276</v>
      </c>
      <c r="D3567" s="355">
        <f t="shared" si="114"/>
        <v>-4.3290043290042882E-3</v>
      </c>
      <c r="E3567" s="355">
        <v>4.3840420868037841E-4</v>
      </c>
      <c r="G3567" s="355">
        <f t="shared" ca="1" si="113"/>
        <v>1.3740768065232303E-2</v>
      </c>
    </row>
    <row r="3568" spans="2:7">
      <c r="B3568" s="375">
        <v>40639</v>
      </c>
      <c r="C3568" s="352">
        <v>277.2</v>
      </c>
      <c r="D3568" s="355">
        <f t="shared" si="114"/>
        <v>6.7187216270200318E-3</v>
      </c>
      <c r="E3568" s="355">
        <v>4.6219264189311477E-4</v>
      </c>
      <c r="G3568" s="355">
        <f t="shared" ca="1" si="113"/>
        <v>-2.5482376538538746E-2</v>
      </c>
    </row>
    <row r="3569" spans="2:7">
      <c r="B3569" s="375">
        <v>40638</v>
      </c>
      <c r="C3569" s="352">
        <v>275.35000000000002</v>
      </c>
      <c r="D3569" s="355">
        <f t="shared" si="114"/>
        <v>-1.5376363311281798E-2</v>
      </c>
      <c r="E3569" s="355">
        <v>4.6479200557741158E-4</v>
      </c>
      <c r="G3569" s="355">
        <f t="shared" ca="1" si="113"/>
        <v>3.5279187782307478E-3</v>
      </c>
    </row>
    <row r="3570" spans="2:7">
      <c r="B3570" s="375">
        <v>40637</v>
      </c>
      <c r="C3570" s="352">
        <v>279.64999999999998</v>
      </c>
      <c r="D3570" s="355">
        <f t="shared" si="114"/>
        <v>-1.5143511181546087E-2</v>
      </c>
      <c r="E3570" s="355">
        <v>4.6800636488656246E-4</v>
      </c>
      <c r="G3570" s="355">
        <f t="shared" ca="1" si="113"/>
        <v>3.1694763200351424E-2</v>
      </c>
    </row>
    <row r="3571" spans="2:7">
      <c r="B3571" s="375">
        <v>40634</v>
      </c>
      <c r="C3571" s="352">
        <v>283.95</v>
      </c>
      <c r="D3571" s="355">
        <f t="shared" si="114"/>
        <v>-1.0971786833855917E-2</v>
      </c>
      <c r="E3571" s="355">
        <v>4.7258136424429133E-4</v>
      </c>
      <c r="G3571" s="355">
        <f t="shared" ca="1" si="113"/>
        <v>1.7271803531458373E-2</v>
      </c>
    </row>
    <row r="3572" spans="2:7">
      <c r="B3572" s="375">
        <v>40633</v>
      </c>
      <c r="C3572" s="352">
        <v>287.10000000000002</v>
      </c>
      <c r="D3572" s="355">
        <f t="shared" si="114"/>
        <v>3.2548102859198028E-2</v>
      </c>
      <c r="E3572" s="355">
        <v>4.762811964183383E-4</v>
      </c>
      <c r="G3572" s="355">
        <f t="shared" ca="1" si="113"/>
        <v>1.2261575537316095E-2</v>
      </c>
    </row>
    <row r="3573" spans="2:7">
      <c r="B3573" s="375">
        <v>40632</v>
      </c>
      <c r="C3573" s="352">
        <v>278.05</v>
      </c>
      <c r="D3573" s="355">
        <f t="shared" si="114"/>
        <v>1.2603528988117492E-3</v>
      </c>
      <c r="E3573" s="355">
        <v>4.7824007651838505E-4</v>
      </c>
      <c r="G3573" s="355">
        <f t="shared" ca="1" si="113"/>
        <v>4.9040738222542171E-3</v>
      </c>
    </row>
    <row r="3574" spans="2:7">
      <c r="B3574" s="375">
        <v>40631</v>
      </c>
      <c r="C3574" s="352">
        <v>277.7</v>
      </c>
      <c r="D3574" s="355">
        <f t="shared" si="114"/>
        <v>3.6140224069389233E-3</v>
      </c>
      <c r="E3574" s="355">
        <v>4.7961630695445462E-4</v>
      </c>
      <c r="G3574" s="355">
        <f t="shared" ca="1" si="113"/>
        <v>-2.7757434262341976E-2</v>
      </c>
    </row>
    <row r="3575" spans="2:7">
      <c r="B3575" s="375">
        <v>40630</v>
      </c>
      <c r="C3575" s="352">
        <v>276.7</v>
      </c>
      <c r="D3575" s="355">
        <f t="shared" si="114"/>
        <v>1.9904165130851373E-2</v>
      </c>
      <c r="E3575" s="355">
        <v>4.8147089357996183E-4</v>
      </c>
      <c r="G3575" s="355">
        <f t="shared" ca="1" si="113"/>
        <v>-1.0219594902267336E-2</v>
      </c>
    </row>
    <row r="3576" spans="2:7">
      <c r="B3576" s="375">
        <v>40627</v>
      </c>
      <c r="C3576" s="352">
        <v>271.3</v>
      </c>
      <c r="D3576" s="355">
        <f t="shared" si="114"/>
        <v>8.1753994797472626E-3</v>
      </c>
      <c r="E3576" s="355">
        <v>4.8317931992507973E-4</v>
      </c>
      <c r="G3576" s="355">
        <f t="shared" ca="1" si="113"/>
        <v>7.5806040444790562E-3</v>
      </c>
    </row>
    <row r="3577" spans="2:7">
      <c r="B3577" s="375">
        <v>40626</v>
      </c>
      <c r="C3577" s="352">
        <v>269.10000000000002</v>
      </c>
      <c r="D3577" s="355">
        <f t="shared" si="114"/>
        <v>-2.0396810680510091E-3</v>
      </c>
      <c r="E3577" s="355">
        <v>4.8870547350135258E-4</v>
      </c>
      <c r="G3577" s="355">
        <f t="shared" ca="1" si="113"/>
        <v>-2.6739850443379735E-2</v>
      </c>
    </row>
    <row r="3578" spans="2:7">
      <c r="B3578" s="375">
        <v>40625</v>
      </c>
      <c r="C3578" s="352">
        <v>269.64999999999998</v>
      </c>
      <c r="D3578" s="355">
        <f t="shared" si="114"/>
        <v>7.2842734404183363E-3</v>
      </c>
      <c r="E3578" s="355">
        <v>5.1052967453741227E-4</v>
      </c>
      <c r="G3578" s="355">
        <f t="shared" ca="1" si="113"/>
        <v>4.808488314656246E-3</v>
      </c>
    </row>
    <row r="3579" spans="2:7">
      <c r="B3579" s="375">
        <v>40624</v>
      </c>
      <c r="C3579" s="352">
        <v>267.7</v>
      </c>
      <c r="D3579" s="355">
        <f t="shared" si="114"/>
        <v>5.8237835806876255E-3</v>
      </c>
      <c r="E3579" s="355">
        <v>5.1208435120594724E-4</v>
      </c>
      <c r="G3579" s="355">
        <f t="shared" ca="1" si="113"/>
        <v>-6.6592296221772793E-3</v>
      </c>
    </row>
    <row r="3580" spans="2:7">
      <c r="B3580" s="375">
        <v>40623</v>
      </c>
      <c r="C3580" s="352">
        <v>266.14999999999998</v>
      </c>
      <c r="D3580" s="355">
        <f t="shared" si="114"/>
        <v>-1.0594795539033542E-2</v>
      </c>
      <c r="E3580" s="355">
        <v>5.1547032008850515E-4</v>
      </c>
      <c r="G3580" s="355">
        <f t="shared" ca="1" si="113"/>
        <v>-2.1412076345043562E-3</v>
      </c>
    </row>
    <row r="3581" spans="2:7">
      <c r="B3581" s="375">
        <v>40620</v>
      </c>
      <c r="C3581" s="352">
        <v>269</v>
      </c>
      <c r="D3581" s="355">
        <f t="shared" si="114"/>
        <v>-6.2800147765053145E-3</v>
      </c>
      <c r="E3581" s="355">
        <v>5.2670388707465668E-4</v>
      </c>
      <c r="G3581" s="355">
        <f t="shared" ca="1" si="113"/>
        <v>-5.0319317451044373E-3</v>
      </c>
    </row>
    <row r="3582" spans="2:7">
      <c r="B3582" s="375">
        <v>40619</v>
      </c>
      <c r="C3582" s="352">
        <v>270.7</v>
      </c>
      <c r="D3582" s="355">
        <f t="shared" si="114"/>
        <v>-2.3954302561268992E-3</v>
      </c>
      <c r="E3582" s="355">
        <v>5.3803938448291353E-4</v>
      </c>
      <c r="G3582" s="355">
        <f t="shared" ca="1" si="113"/>
        <v>-6.7409542821333674E-3</v>
      </c>
    </row>
    <row r="3583" spans="2:7">
      <c r="B3583" s="375">
        <v>40618</v>
      </c>
      <c r="C3583" s="352">
        <v>271.35000000000002</v>
      </c>
      <c r="D3583" s="355">
        <f t="shared" si="114"/>
        <v>-1.2374886260236495E-2</v>
      </c>
      <c r="E3583" s="355">
        <v>5.5019256739851155E-4</v>
      </c>
      <c r="G3583" s="355">
        <f t="shared" ca="1" si="113"/>
        <v>1.8631970810406646E-2</v>
      </c>
    </row>
    <row r="3584" spans="2:7">
      <c r="B3584" s="375">
        <v>40617</v>
      </c>
      <c r="C3584" s="352">
        <v>274.75</v>
      </c>
      <c r="D3584" s="355">
        <f t="shared" si="114"/>
        <v>-1.2046026609133486E-2</v>
      </c>
      <c r="E3584" s="355">
        <v>5.6116722783402216E-4</v>
      </c>
      <c r="G3584" s="355">
        <f t="shared" ca="1" si="113"/>
        <v>-2.1489530369353787E-2</v>
      </c>
    </row>
    <row r="3585" spans="2:7">
      <c r="B3585" s="375">
        <v>40616</v>
      </c>
      <c r="C3585" s="352">
        <v>278.10000000000002</v>
      </c>
      <c r="D3585" s="355">
        <f t="shared" si="114"/>
        <v>2.704164413196322E-3</v>
      </c>
      <c r="E3585" s="355">
        <v>5.6472776799654516E-4</v>
      </c>
      <c r="G3585" s="355">
        <f t="shared" ca="1" si="113"/>
        <v>-1.5793121421748539E-2</v>
      </c>
    </row>
    <row r="3586" spans="2:7">
      <c r="B3586" s="375">
        <v>40613</v>
      </c>
      <c r="C3586" s="352">
        <v>277.35000000000002</v>
      </c>
      <c r="D3586" s="355">
        <f t="shared" si="114"/>
        <v>2.5302729080066708E-3</v>
      </c>
      <c r="E3586" s="355">
        <v>5.6863414079378087E-4</v>
      </c>
      <c r="G3586" s="355">
        <f t="shared" ca="1" si="113"/>
        <v>2.6136693806496974E-3</v>
      </c>
    </row>
    <row r="3587" spans="2:7">
      <c r="B3587" s="375">
        <v>40612</v>
      </c>
      <c r="C3587" s="352">
        <v>276.64999999999998</v>
      </c>
      <c r="D3587" s="355">
        <f t="shared" si="114"/>
        <v>-1.0904540579192032E-2</v>
      </c>
      <c r="E3587" s="355">
        <v>5.7119119327040009E-4</v>
      </c>
      <c r="G3587" s="355">
        <f t="shared" ca="1" si="113"/>
        <v>4.6138101911960576E-3</v>
      </c>
    </row>
    <row r="3588" spans="2:7">
      <c r="B3588" s="375">
        <v>40611</v>
      </c>
      <c r="C3588" s="352">
        <v>279.7</v>
      </c>
      <c r="D3588" s="355">
        <f t="shared" si="114"/>
        <v>-7.2759538598048314E-3</v>
      </c>
      <c r="E3588" s="355">
        <v>5.75404090599942E-4</v>
      </c>
      <c r="G3588" s="355">
        <f t="shared" ca="1" si="113"/>
        <v>-4.4966415227316002E-3</v>
      </c>
    </row>
    <row r="3589" spans="2:7">
      <c r="B3589" s="375">
        <v>40610</v>
      </c>
      <c r="C3589" s="352">
        <v>281.75</v>
      </c>
      <c r="D3589" s="355">
        <f t="shared" si="114"/>
        <v>1.4217167229428726E-3</v>
      </c>
      <c r="E3589" s="355">
        <v>5.7587100489499363E-4</v>
      </c>
      <c r="G3589" s="355">
        <f t="shared" ca="1" si="113"/>
        <v>-3.0575489273205875E-2</v>
      </c>
    </row>
    <row r="3590" spans="2:7">
      <c r="B3590" s="375">
        <v>40609</v>
      </c>
      <c r="C3590" s="352">
        <v>281.35000000000002</v>
      </c>
      <c r="D3590" s="355">
        <f t="shared" si="114"/>
        <v>-2.2750955192775112E-2</v>
      </c>
      <c r="E3590" s="355">
        <v>5.8685446009398845E-4</v>
      </c>
      <c r="G3590" s="355">
        <f t="shared" ca="1" si="113"/>
        <v>-7.395951890432708E-3</v>
      </c>
    </row>
    <row r="3591" spans="2:7">
      <c r="B3591" s="375">
        <v>40606</v>
      </c>
      <c r="C3591" s="352">
        <v>287.89999999999998</v>
      </c>
      <c r="D3591" s="355">
        <f t="shared" si="114"/>
        <v>-9.9724896836314789E-3</v>
      </c>
      <c r="E3591" s="355">
        <v>5.9594755661498391E-4</v>
      </c>
      <c r="G3591" s="355">
        <f t="shared" ref="G3591:G3654" ca="1" si="115">_xlfn.NORM.INV(RAND(),$M$13,$M$14)</f>
        <v>1.9420765975588179E-2</v>
      </c>
    </row>
    <row r="3592" spans="2:7">
      <c r="B3592" s="375">
        <v>40605</v>
      </c>
      <c r="C3592" s="352">
        <v>290.8</v>
      </c>
      <c r="D3592" s="355">
        <f t="shared" ref="D3592:D3655" si="116">(C3592-C3593)/C3593</f>
        <v>1.1654200730561916E-2</v>
      </c>
      <c r="E3592" s="355">
        <v>5.9983504536240595E-4</v>
      </c>
      <c r="G3592" s="355">
        <f t="shared" ca="1" si="115"/>
        <v>-1.8380399348907322E-2</v>
      </c>
    </row>
    <row r="3593" spans="2:7">
      <c r="B3593" s="375">
        <v>40603</v>
      </c>
      <c r="C3593" s="352">
        <v>287.45</v>
      </c>
      <c r="D3593" s="355">
        <f t="shared" si="116"/>
        <v>1.9326241134751732E-2</v>
      </c>
      <c r="E3593" s="355">
        <v>6.0033919164327848E-4</v>
      </c>
      <c r="G3593" s="355">
        <f t="shared" ca="1" si="115"/>
        <v>2.2610919661632195E-3</v>
      </c>
    </row>
    <row r="3594" spans="2:7">
      <c r="B3594" s="375">
        <v>40602</v>
      </c>
      <c r="C3594" s="352">
        <v>282</v>
      </c>
      <c r="D3594" s="355">
        <f t="shared" si="116"/>
        <v>6.0649304316803014E-3</v>
      </c>
      <c r="E3594" s="355">
        <v>6.01934492922131E-4</v>
      </c>
      <c r="G3594" s="355">
        <f t="shared" ca="1" si="115"/>
        <v>1.1248728792640678E-2</v>
      </c>
    </row>
    <row r="3595" spans="2:7">
      <c r="B3595" s="375">
        <v>40599</v>
      </c>
      <c r="C3595" s="352">
        <v>280.3</v>
      </c>
      <c r="D3595" s="355">
        <f t="shared" si="116"/>
        <v>7.1403070332020215E-4</v>
      </c>
      <c r="E3595" s="355">
        <v>6.1751265900950969E-4</v>
      </c>
      <c r="G3595" s="355">
        <f t="shared" ca="1" si="115"/>
        <v>-5.2067180080494782E-2</v>
      </c>
    </row>
    <row r="3596" spans="2:7">
      <c r="B3596" s="375">
        <v>40598</v>
      </c>
      <c r="C3596" s="352">
        <v>280.10000000000002</v>
      </c>
      <c r="D3596" s="355">
        <f t="shared" si="116"/>
        <v>0</v>
      </c>
      <c r="E3596" s="355">
        <v>6.2077527934889932E-4</v>
      </c>
      <c r="G3596" s="355">
        <f t="shared" ca="1" si="115"/>
        <v>1.2330374987764806E-2</v>
      </c>
    </row>
    <row r="3597" spans="2:7">
      <c r="B3597" s="375">
        <v>40597</v>
      </c>
      <c r="C3597" s="352">
        <v>280.10000000000002</v>
      </c>
      <c r="D3597" s="355">
        <f t="shared" si="116"/>
        <v>-7.1352122725647032E-4</v>
      </c>
      <c r="E3597" s="355">
        <v>6.2328596360009978E-4</v>
      </c>
      <c r="G3597" s="355">
        <f t="shared" ca="1" si="115"/>
        <v>-2.1912847079927092E-2</v>
      </c>
    </row>
    <row r="3598" spans="2:7">
      <c r="B3598" s="375">
        <v>40596</v>
      </c>
      <c r="C3598" s="352">
        <v>280.3</v>
      </c>
      <c r="D3598" s="355">
        <f t="shared" si="116"/>
        <v>0</v>
      </c>
      <c r="E3598" s="355">
        <v>6.349206349206991E-4</v>
      </c>
      <c r="G3598" s="355">
        <f t="shared" ca="1" si="115"/>
        <v>-1.3335840503410495E-2</v>
      </c>
    </row>
    <row r="3599" spans="2:7">
      <c r="B3599" s="375">
        <v>40595</v>
      </c>
      <c r="C3599" s="352">
        <v>280.3</v>
      </c>
      <c r="D3599" s="355">
        <f t="shared" si="116"/>
        <v>3.2211882605584618E-3</v>
      </c>
      <c r="E3599" s="355">
        <v>6.358027598548999E-4</v>
      </c>
      <c r="G3599" s="355">
        <f t="shared" ca="1" si="115"/>
        <v>-4.4158890631721594E-3</v>
      </c>
    </row>
    <row r="3600" spans="2:7">
      <c r="B3600" s="375">
        <v>40592</v>
      </c>
      <c r="C3600" s="352">
        <v>279.39999999999998</v>
      </c>
      <c r="D3600" s="355">
        <f t="shared" si="116"/>
        <v>1.989414126665446E-2</v>
      </c>
      <c r="E3600" s="355">
        <v>6.3709217717867995E-4</v>
      </c>
      <c r="G3600" s="355">
        <f t="shared" ca="1" si="115"/>
        <v>-3.8125116303093592E-2</v>
      </c>
    </row>
    <row r="3601" spans="2:7">
      <c r="B3601" s="375">
        <v>40591</v>
      </c>
      <c r="C3601" s="352">
        <v>273.95</v>
      </c>
      <c r="D3601" s="355">
        <f t="shared" si="116"/>
        <v>-7.0677781805001403E-3</v>
      </c>
      <c r="E3601" s="355">
        <v>6.3734862970040991E-4</v>
      </c>
      <c r="G3601" s="355">
        <f t="shared" ca="1" si="115"/>
        <v>-2.0728796659608605E-2</v>
      </c>
    </row>
    <row r="3602" spans="2:7">
      <c r="B3602" s="375">
        <v>40590</v>
      </c>
      <c r="C3602" s="352">
        <v>275.89999999999998</v>
      </c>
      <c r="D3602" s="355">
        <f t="shared" si="116"/>
        <v>1.0067728354384039E-2</v>
      </c>
      <c r="E3602" s="355">
        <v>6.514881360581851E-4</v>
      </c>
      <c r="G3602" s="355">
        <f t="shared" ca="1" si="115"/>
        <v>2.1883842486940613E-2</v>
      </c>
    </row>
    <row r="3603" spans="2:7">
      <c r="B3603" s="375">
        <v>40589</v>
      </c>
      <c r="C3603" s="352">
        <v>273.14999999999998</v>
      </c>
      <c r="D3603" s="355">
        <f t="shared" si="116"/>
        <v>0</v>
      </c>
      <c r="E3603" s="355">
        <v>6.5502183406116019E-4</v>
      </c>
      <c r="G3603" s="355">
        <f t="shared" ca="1" si="115"/>
        <v>2.327896125081845E-2</v>
      </c>
    </row>
    <row r="3604" spans="2:7">
      <c r="B3604" s="375">
        <v>40588</v>
      </c>
      <c r="C3604" s="352">
        <v>273.14999999999998</v>
      </c>
      <c r="D3604" s="355">
        <f t="shared" si="116"/>
        <v>1.4861601337544121E-2</v>
      </c>
      <c r="E3604" s="355">
        <v>6.5693481132140705E-4</v>
      </c>
      <c r="G3604" s="355">
        <f t="shared" ca="1" si="115"/>
        <v>-2.9822206623326013E-2</v>
      </c>
    </row>
    <row r="3605" spans="2:7">
      <c r="B3605" s="375">
        <v>40585</v>
      </c>
      <c r="C3605" s="352">
        <v>269.14999999999998</v>
      </c>
      <c r="D3605" s="355">
        <f t="shared" si="116"/>
        <v>-1.2836970474967908E-2</v>
      </c>
      <c r="E3605" s="355">
        <v>6.6418873178268481E-4</v>
      </c>
      <c r="G3605" s="355">
        <f t="shared" ca="1" si="115"/>
        <v>-2.2429632177931522E-3</v>
      </c>
    </row>
    <row r="3606" spans="2:7">
      <c r="B3606" s="375">
        <v>40584</v>
      </c>
      <c r="C3606" s="352">
        <v>272.64999999999998</v>
      </c>
      <c r="D3606" s="355">
        <f t="shared" si="116"/>
        <v>-1.3567293777134589E-2</v>
      </c>
      <c r="E3606" s="355">
        <v>7.1762166291466987E-4</v>
      </c>
      <c r="G3606" s="355">
        <f t="shared" ca="1" si="115"/>
        <v>4.0909696029739283E-2</v>
      </c>
    </row>
    <row r="3607" spans="2:7">
      <c r="B3607" s="375">
        <v>40583</v>
      </c>
      <c r="C3607" s="352">
        <v>276.39999999999998</v>
      </c>
      <c r="D3607" s="355">
        <f t="shared" si="116"/>
        <v>1.1157856228278596E-2</v>
      </c>
      <c r="E3607" s="355">
        <v>7.2217063860510852E-4</v>
      </c>
      <c r="G3607" s="355">
        <f t="shared" ca="1" si="115"/>
        <v>-1.1778241089433959E-2</v>
      </c>
    </row>
    <row r="3608" spans="2:7">
      <c r="B3608" s="375">
        <v>40582</v>
      </c>
      <c r="C3608" s="352">
        <v>273.35000000000002</v>
      </c>
      <c r="D3608" s="355">
        <f t="shared" si="116"/>
        <v>-3.6449790413705116E-3</v>
      </c>
      <c r="E3608" s="355">
        <v>7.3019133387549175E-4</v>
      </c>
      <c r="G3608" s="355">
        <f t="shared" ca="1" si="115"/>
        <v>5.0542183001175542E-3</v>
      </c>
    </row>
    <row r="3609" spans="2:7">
      <c r="B3609" s="375">
        <v>40581</v>
      </c>
      <c r="C3609" s="352">
        <v>274.35000000000002</v>
      </c>
      <c r="D3609" s="355">
        <f t="shared" si="116"/>
        <v>5.1291445319656863E-3</v>
      </c>
      <c r="E3609" s="355">
        <v>7.4239049740180215E-4</v>
      </c>
      <c r="G3609" s="355">
        <f t="shared" ca="1" si="115"/>
        <v>-2.2131428521218702E-2</v>
      </c>
    </row>
    <row r="3610" spans="2:7">
      <c r="B3610" s="375">
        <v>40578</v>
      </c>
      <c r="C3610" s="352">
        <v>272.95</v>
      </c>
      <c r="D3610" s="355">
        <f t="shared" si="116"/>
        <v>-2.1509231044990144E-2</v>
      </c>
      <c r="E3610" s="355">
        <v>7.4794315632028977E-4</v>
      </c>
      <c r="G3610" s="355">
        <f t="shared" ca="1" si="115"/>
        <v>1.7567840939728664E-2</v>
      </c>
    </row>
    <row r="3611" spans="2:7">
      <c r="B3611" s="375">
        <v>40577</v>
      </c>
      <c r="C3611" s="352">
        <v>278.95</v>
      </c>
      <c r="D3611" s="355">
        <f t="shared" si="116"/>
        <v>1.5841223597960544E-2</v>
      </c>
      <c r="E3611" s="355">
        <v>7.7108433734938118E-4</v>
      </c>
      <c r="G3611" s="355">
        <f t="shared" ca="1" si="115"/>
        <v>-8.0867019681567301E-3</v>
      </c>
    </row>
    <row r="3612" spans="2:7">
      <c r="B3612" s="375">
        <v>40576</v>
      </c>
      <c r="C3612" s="352">
        <v>274.60000000000002</v>
      </c>
      <c r="D3612" s="355">
        <f t="shared" si="116"/>
        <v>1.8357129612460766E-2</v>
      </c>
      <c r="E3612" s="355">
        <v>7.8442908270819685E-4</v>
      </c>
      <c r="G3612" s="355">
        <f t="shared" ca="1" si="115"/>
        <v>-4.5778266145244557E-2</v>
      </c>
    </row>
    <row r="3613" spans="2:7">
      <c r="B3613" s="375">
        <v>40575</v>
      </c>
      <c r="C3613" s="352">
        <v>269.64999999999998</v>
      </c>
      <c r="D3613" s="355">
        <f t="shared" si="116"/>
        <v>-5.5319933616079665E-3</v>
      </c>
      <c r="E3613" s="355">
        <v>7.984277115833157E-4</v>
      </c>
      <c r="G3613" s="355">
        <f t="shared" ca="1" si="115"/>
        <v>6.5701852685021772E-3</v>
      </c>
    </row>
    <row r="3614" spans="2:7">
      <c r="B3614" s="375">
        <v>40574</v>
      </c>
      <c r="C3614" s="352">
        <v>271.14999999999998</v>
      </c>
      <c r="D3614" s="355">
        <f t="shared" si="116"/>
        <v>-2.9417172274315549E-3</v>
      </c>
      <c r="E3614" s="355">
        <v>7.9940231602545597E-4</v>
      </c>
      <c r="G3614" s="355">
        <f t="shared" ca="1" si="115"/>
        <v>-3.1323798798997847E-2</v>
      </c>
    </row>
    <row r="3615" spans="2:7">
      <c r="B3615" s="375">
        <v>40571</v>
      </c>
      <c r="C3615" s="352">
        <v>271.95</v>
      </c>
      <c r="D3615" s="355">
        <f t="shared" si="116"/>
        <v>4.6176579239009972E-3</v>
      </c>
      <c r="E3615" s="355">
        <v>8.041170794467218E-4</v>
      </c>
      <c r="G3615" s="355">
        <f t="shared" ca="1" si="115"/>
        <v>1.3972906938064196E-2</v>
      </c>
    </row>
    <row r="3616" spans="2:7">
      <c r="B3616" s="375">
        <v>40570</v>
      </c>
      <c r="C3616" s="352">
        <v>270.7</v>
      </c>
      <c r="D3616" s="355">
        <f t="shared" si="116"/>
        <v>-3.9730400851365692E-2</v>
      </c>
      <c r="E3616" s="355">
        <v>8.0893163243689781E-4</v>
      </c>
      <c r="G3616" s="355">
        <f t="shared" ca="1" si="115"/>
        <v>2.2928967482228595E-3</v>
      </c>
    </row>
    <row r="3617" spans="2:7">
      <c r="B3617" s="375">
        <v>40568</v>
      </c>
      <c r="C3617" s="352">
        <v>281.89999999999998</v>
      </c>
      <c r="D3617" s="355">
        <f t="shared" si="116"/>
        <v>-5.3868098674274251E-2</v>
      </c>
      <c r="E3617" s="355">
        <v>8.3605937348620464E-4</v>
      </c>
      <c r="G3617" s="355">
        <f t="shared" ca="1" si="115"/>
        <v>7.6093631518315144E-3</v>
      </c>
    </row>
    <row r="3618" spans="2:7">
      <c r="B3618" s="375">
        <v>40567</v>
      </c>
      <c r="C3618" s="352">
        <v>297.95</v>
      </c>
      <c r="D3618" s="355">
        <f t="shared" si="116"/>
        <v>-8.3836351441985248E-4</v>
      </c>
      <c r="E3618" s="355">
        <v>8.515711487694312E-4</v>
      </c>
      <c r="G3618" s="355">
        <f t="shared" ca="1" si="115"/>
        <v>-3.9727602456756704E-3</v>
      </c>
    </row>
    <row r="3619" spans="2:7">
      <c r="B3619" s="375">
        <v>40564</v>
      </c>
      <c r="C3619" s="352">
        <v>298.2</v>
      </c>
      <c r="D3619" s="355">
        <f t="shared" si="116"/>
        <v>-5.6685561853950942E-3</v>
      </c>
      <c r="E3619" s="355">
        <v>8.5582620144829128E-4</v>
      </c>
      <c r="G3619" s="355">
        <f t="shared" ca="1" si="115"/>
        <v>6.1645474103096736E-3</v>
      </c>
    </row>
    <row r="3620" spans="2:7">
      <c r="B3620" s="375">
        <v>40563</v>
      </c>
      <c r="C3620" s="352">
        <v>299.89999999999998</v>
      </c>
      <c r="D3620" s="355">
        <f t="shared" si="116"/>
        <v>8.3430669113966302E-4</v>
      </c>
      <c r="E3620" s="355">
        <v>8.9285714285705577E-4</v>
      </c>
      <c r="G3620" s="355">
        <f t="shared" ca="1" si="115"/>
        <v>-7.9622566267171686E-3</v>
      </c>
    </row>
    <row r="3621" spans="2:7">
      <c r="B3621" s="375">
        <v>40562</v>
      </c>
      <c r="C3621" s="352">
        <v>299.64999999999998</v>
      </c>
      <c r="D3621" s="355">
        <f t="shared" si="116"/>
        <v>-7.2883882723208393E-3</v>
      </c>
      <c r="E3621" s="355">
        <v>8.9306387060509597E-4</v>
      </c>
      <c r="G3621" s="355">
        <f t="shared" ca="1" si="115"/>
        <v>3.9485502402829296E-2</v>
      </c>
    </row>
    <row r="3622" spans="2:7">
      <c r="B3622" s="375">
        <v>40561</v>
      </c>
      <c r="C3622" s="352">
        <v>301.85000000000002</v>
      </c>
      <c r="D3622" s="355">
        <f t="shared" si="116"/>
        <v>6.6302005635685555E-4</v>
      </c>
      <c r="E3622" s="355">
        <v>9.0151815657567346E-4</v>
      </c>
      <c r="G3622" s="355">
        <f t="shared" ca="1" si="115"/>
        <v>-4.243278406999419E-3</v>
      </c>
    </row>
    <row r="3623" spans="2:7">
      <c r="B3623" s="375">
        <v>40560</v>
      </c>
      <c r="C3623" s="352">
        <v>301.64999999999998</v>
      </c>
      <c r="D3623" s="355">
        <f t="shared" si="116"/>
        <v>-2.9747149231533106E-3</v>
      </c>
      <c r="E3623" s="355">
        <v>9.3037680260509036E-4</v>
      </c>
      <c r="G3623" s="355">
        <f t="shared" ca="1" si="115"/>
        <v>-1.9340266804262204E-2</v>
      </c>
    </row>
    <row r="3624" spans="2:7">
      <c r="B3624" s="375">
        <v>40557</v>
      </c>
      <c r="C3624" s="352">
        <v>302.55</v>
      </c>
      <c r="D3624" s="355">
        <f t="shared" si="116"/>
        <v>1.1581733951026563E-3</v>
      </c>
      <c r="E3624" s="355">
        <v>9.30611295294676E-4</v>
      </c>
      <c r="G3624" s="355">
        <f t="shared" ca="1" si="115"/>
        <v>-3.9836318976120298E-2</v>
      </c>
    </row>
    <row r="3625" spans="2:7">
      <c r="B3625" s="375">
        <v>40556</v>
      </c>
      <c r="C3625" s="352">
        <v>302.2</v>
      </c>
      <c r="D3625" s="355">
        <f t="shared" si="116"/>
        <v>-8.8553624139061614E-3</v>
      </c>
      <c r="E3625" s="355">
        <v>9.3123209169051189E-4</v>
      </c>
      <c r="G3625" s="355">
        <f t="shared" ca="1" si="115"/>
        <v>5.3591226026314916E-3</v>
      </c>
    </row>
    <row r="3626" spans="2:7">
      <c r="B3626" s="375">
        <v>40555</v>
      </c>
      <c r="C3626" s="352">
        <v>304.89999999999998</v>
      </c>
      <c r="D3626" s="355">
        <f t="shared" si="116"/>
        <v>-9.9042052281214862E-3</v>
      </c>
      <c r="E3626" s="355">
        <v>9.3290276282738036E-4</v>
      </c>
      <c r="G3626" s="355">
        <f t="shared" ca="1" si="115"/>
        <v>-1.1756495180034042E-2</v>
      </c>
    </row>
    <row r="3627" spans="2:7">
      <c r="B3627" s="375">
        <v>40554</v>
      </c>
      <c r="C3627" s="352">
        <v>307.95</v>
      </c>
      <c r="D3627" s="355">
        <f t="shared" si="116"/>
        <v>-3.3980582524272213E-3</v>
      </c>
      <c r="E3627" s="355">
        <v>9.4553461563372612E-4</v>
      </c>
      <c r="G3627" s="355">
        <f t="shared" ca="1" si="115"/>
        <v>-2.7049244547461431E-3</v>
      </c>
    </row>
    <row r="3628" spans="2:7">
      <c r="B3628" s="375">
        <v>40553</v>
      </c>
      <c r="C3628" s="352">
        <v>309</v>
      </c>
      <c r="D3628" s="355">
        <f t="shared" si="116"/>
        <v>-1.2937230474365154E-2</v>
      </c>
      <c r="E3628" s="355">
        <v>9.4577553593950625E-4</v>
      </c>
      <c r="G3628" s="355">
        <f t="shared" ca="1" si="115"/>
        <v>-2.9529545562967278E-2</v>
      </c>
    </row>
    <row r="3629" spans="2:7">
      <c r="B3629" s="375">
        <v>40550</v>
      </c>
      <c r="C3629" s="352">
        <v>313.05</v>
      </c>
      <c r="D3629" s="355">
        <f t="shared" si="116"/>
        <v>-2.4006235385814461E-2</v>
      </c>
      <c r="E3629" s="355">
        <v>9.4732853353543002E-4</v>
      </c>
      <c r="G3629" s="355">
        <f t="shared" ca="1" si="115"/>
        <v>5.2101937214484402E-3</v>
      </c>
    </row>
    <row r="3630" spans="2:7">
      <c r="B3630" s="375">
        <v>40549</v>
      </c>
      <c r="C3630" s="352">
        <v>320.75</v>
      </c>
      <c r="D3630" s="355">
        <f t="shared" si="116"/>
        <v>-1.5198035001535121E-2</v>
      </c>
      <c r="E3630" s="355">
        <v>9.6603997919295136E-4</v>
      </c>
      <c r="G3630" s="355">
        <f t="shared" ca="1" si="115"/>
        <v>2.0636960272132882E-2</v>
      </c>
    </row>
    <row r="3631" spans="2:7">
      <c r="B3631" s="375">
        <v>40548</v>
      </c>
      <c r="C3631" s="352">
        <v>325.7</v>
      </c>
      <c r="D3631" s="355">
        <f t="shared" si="116"/>
        <v>1.4957930819569996E-2</v>
      </c>
      <c r="E3631" s="355">
        <v>9.6665055582401463E-4</v>
      </c>
      <c r="G3631" s="355">
        <f t="shared" ca="1" si="115"/>
        <v>1.4476993369358492E-2</v>
      </c>
    </row>
    <row r="3632" spans="2:7">
      <c r="B3632" s="375">
        <v>40547</v>
      </c>
      <c r="C3632" s="352">
        <v>320.89999999999998</v>
      </c>
      <c r="D3632" s="355">
        <f t="shared" si="116"/>
        <v>2.4748523072010222E-2</v>
      </c>
      <c r="E3632" s="355">
        <v>9.6805421103590055E-4</v>
      </c>
      <c r="G3632" s="355">
        <f t="shared" ca="1" si="115"/>
        <v>2.1288328723413779E-2</v>
      </c>
    </row>
    <row r="3633" spans="2:7">
      <c r="B3633" s="375">
        <v>40546</v>
      </c>
      <c r="C3633" s="352">
        <v>313.14999999999998</v>
      </c>
      <c r="D3633" s="355">
        <f t="shared" si="116"/>
        <v>7.9897730904442317E-4</v>
      </c>
      <c r="E3633" s="355">
        <v>9.7268986157871635E-4</v>
      </c>
      <c r="G3633" s="355">
        <f t="shared" ca="1" si="115"/>
        <v>1.2687046059041435E-2</v>
      </c>
    </row>
    <row r="3634" spans="2:7">
      <c r="B3634" s="375">
        <v>40543</v>
      </c>
      <c r="C3634" s="352">
        <v>312.89999999999998</v>
      </c>
      <c r="D3634" s="355">
        <f t="shared" si="116"/>
        <v>1.1639185257031897E-2</v>
      </c>
      <c r="E3634" s="355">
        <v>9.8476510455897549E-4</v>
      </c>
      <c r="G3634" s="355">
        <f t="shared" ca="1" si="115"/>
        <v>-1.5224651704604623E-3</v>
      </c>
    </row>
    <row r="3635" spans="2:7">
      <c r="B3635" s="375">
        <v>40542</v>
      </c>
      <c r="C3635" s="352">
        <v>309.3</v>
      </c>
      <c r="D3635" s="355">
        <f t="shared" si="116"/>
        <v>1.5096816540859937E-2</v>
      </c>
      <c r="E3635" s="355">
        <v>9.9466857643033335E-4</v>
      </c>
      <c r="G3635" s="355">
        <f t="shared" ca="1" si="115"/>
        <v>2.2882165635229622E-2</v>
      </c>
    </row>
    <row r="3636" spans="2:7">
      <c r="B3636" s="375">
        <v>40541</v>
      </c>
      <c r="C3636" s="352">
        <v>304.7</v>
      </c>
      <c r="D3636" s="355">
        <f t="shared" si="116"/>
        <v>3.4986413043478305E-2</v>
      </c>
      <c r="E3636" s="355">
        <v>1.0002000400079448E-3</v>
      </c>
      <c r="G3636" s="355">
        <f t="shared" ca="1" si="115"/>
        <v>-3.3197720715580511E-3</v>
      </c>
    </row>
    <row r="3637" spans="2:7">
      <c r="B3637" s="375">
        <v>40540</v>
      </c>
      <c r="C3637" s="352">
        <v>294.39999999999998</v>
      </c>
      <c r="D3637" s="355">
        <f t="shared" si="116"/>
        <v>-6.244725738396701E-3</v>
      </c>
      <c r="E3637" s="355">
        <v>1.0053842063279834E-3</v>
      </c>
      <c r="G3637" s="355">
        <f t="shared" ca="1" si="115"/>
        <v>-3.3205732415862971E-2</v>
      </c>
    </row>
    <row r="3638" spans="2:7">
      <c r="B3638" s="375">
        <v>40539</v>
      </c>
      <c r="C3638" s="352">
        <v>296.25</v>
      </c>
      <c r="D3638" s="355">
        <f t="shared" si="116"/>
        <v>4.2372881355932203E-3</v>
      </c>
      <c r="E3638" s="355">
        <v>1.0094212651413574E-3</v>
      </c>
      <c r="G3638" s="355">
        <f t="shared" ca="1" si="115"/>
        <v>-6.2990892482744781E-3</v>
      </c>
    </row>
    <row r="3639" spans="2:7">
      <c r="B3639" s="375">
        <v>40536</v>
      </c>
      <c r="C3639" s="352">
        <v>295</v>
      </c>
      <c r="D3639" s="355">
        <f t="shared" si="116"/>
        <v>1.3397457918241075E-2</v>
      </c>
      <c r="E3639" s="355">
        <v>1.0111223458038423E-3</v>
      </c>
      <c r="G3639" s="355">
        <f t="shared" ca="1" si="115"/>
        <v>2.3261258516973454E-2</v>
      </c>
    </row>
    <row r="3640" spans="2:7">
      <c r="B3640" s="375">
        <v>40535</v>
      </c>
      <c r="C3640" s="352">
        <v>291.10000000000002</v>
      </c>
      <c r="D3640" s="355">
        <f t="shared" si="116"/>
        <v>-8.1771720613287129E-3</v>
      </c>
      <c r="E3640" s="355">
        <v>1.0190563538164531E-3</v>
      </c>
      <c r="G3640" s="355">
        <f t="shared" ca="1" si="115"/>
        <v>1.1829553411896548E-2</v>
      </c>
    </row>
    <row r="3641" spans="2:7">
      <c r="B3641" s="375">
        <v>40534</v>
      </c>
      <c r="C3641" s="352">
        <v>293.5</v>
      </c>
      <c r="D3641" s="355">
        <f t="shared" si="116"/>
        <v>-8.5106382978723403E-4</v>
      </c>
      <c r="E3641" s="355">
        <v>1.0332345228594231E-3</v>
      </c>
      <c r="G3641" s="355">
        <f t="shared" ca="1" si="115"/>
        <v>3.2882644666081172E-2</v>
      </c>
    </row>
    <row r="3642" spans="2:7">
      <c r="B3642" s="375">
        <v>40533</v>
      </c>
      <c r="C3642" s="352">
        <v>293.75</v>
      </c>
      <c r="D3642" s="355">
        <f t="shared" si="116"/>
        <v>-4.7433508385565891E-3</v>
      </c>
      <c r="E3642" s="355">
        <v>1.0341261633918749E-3</v>
      </c>
      <c r="G3642" s="355">
        <f t="shared" ca="1" si="115"/>
        <v>-3.3750722787763889E-3</v>
      </c>
    </row>
    <row r="3643" spans="2:7">
      <c r="B3643" s="375">
        <v>40532</v>
      </c>
      <c r="C3643" s="352">
        <v>295.14999999999998</v>
      </c>
      <c r="D3643" s="355">
        <f t="shared" si="116"/>
        <v>3.9115646258502624E-3</v>
      </c>
      <c r="E3643" s="355">
        <v>1.034589785150188E-3</v>
      </c>
      <c r="G3643" s="355">
        <f t="shared" ca="1" si="115"/>
        <v>-1.1945739949049565E-2</v>
      </c>
    </row>
    <row r="3644" spans="2:7">
      <c r="B3644" s="375">
        <v>40528</v>
      </c>
      <c r="C3644" s="352">
        <v>294</v>
      </c>
      <c r="D3644" s="355">
        <f t="shared" si="116"/>
        <v>-1.5899581589958158E-2</v>
      </c>
      <c r="E3644" s="355">
        <v>1.0449320794147785E-3</v>
      </c>
      <c r="G3644" s="355">
        <f t="shared" ca="1" si="115"/>
        <v>9.6761882952804083E-4</v>
      </c>
    </row>
    <row r="3645" spans="2:7">
      <c r="B3645" s="375">
        <v>40527</v>
      </c>
      <c r="C3645" s="352">
        <v>298.75</v>
      </c>
      <c r="D3645" s="355">
        <f t="shared" si="116"/>
        <v>1.6764459346186086E-3</v>
      </c>
      <c r="E3645" s="355">
        <v>1.0532783287983002E-3</v>
      </c>
      <c r="G3645" s="355">
        <f t="shared" ca="1" si="115"/>
        <v>-8.1025813973230262E-3</v>
      </c>
    </row>
    <row r="3646" spans="2:7">
      <c r="B3646" s="375">
        <v>40526</v>
      </c>
      <c r="C3646" s="352">
        <v>298.25</v>
      </c>
      <c r="D3646" s="355">
        <f t="shared" si="116"/>
        <v>-9.1362126245847185E-3</v>
      </c>
      <c r="E3646" s="355">
        <v>1.0535187526337969E-3</v>
      </c>
      <c r="G3646" s="355">
        <f t="shared" ca="1" si="115"/>
        <v>9.8360016949107058E-3</v>
      </c>
    </row>
    <row r="3647" spans="2:7">
      <c r="B3647" s="375">
        <v>40525</v>
      </c>
      <c r="C3647" s="352">
        <v>301</v>
      </c>
      <c r="D3647" s="355">
        <f t="shared" si="116"/>
        <v>1.6891891891891893E-2</v>
      </c>
      <c r="E3647" s="355">
        <v>1.063603488619483E-3</v>
      </c>
      <c r="G3647" s="355">
        <f t="shared" ca="1" si="115"/>
        <v>-1.0021906939725007E-2</v>
      </c>
    </row>
    <row r="3648" spans="2:7">
      <c r="B3648" s="375">
        <v>40522</v>
      </c>
      <c r="C3648" s="352">
        <v>296</v>
      </c>
      <c r="D3648" s="355">
        <f t="shared" si="116"/>
        <v>2.3867173988239284E-2</v>
      </c>
      <c r="E3648" s="355">
        <v>1.0638297872340198E-3</v>
      </c>
      <c r="G3648" s="355">
        <f t="shared" ca="1" si="115"/>
        <v>-5.771153613719741E-3</v>
      </c>
    </row>
    <row r="3649" spans="2:7">
      <c r="B3649" s="375">
        <v>40521</v>
      </c>
      <c r="C3649" s="352">
        <v>289.10000000000002</v>
      </c>
      <c r="D3649" s="355">
        <f t="shared" si="116"/>
        <v>-2.4628879892037634E-2</v>
      </c>
      <c r="E3649" s="355">
        <v>1.079502159004347E-3</v>
      </c>
      <c r="G3649" s="355">
        <f t="shared" ca="1" si="115"/>
        <v>-2.8324280941324789E-2</v>
      </c>
    </row>
    <row r="3650" spans="2:7">
      <c r="B3650" s="375">
        <v>40520</v>
      </c>
      <c r="C3650" s="352">
        <v>296.39999999999998</v>
      </c>
      <c r="D3650" s="355">
        <f t="shared" si="116"/>
        <v>2.197802197802121E-3</v>
      </c>
      <c r="E3650" s="355">
        <v>1.0797342192690651E-3</v>
      </c>
      <c r="G3650" s="355">
        <f t="shared" ca="1" si="115"/>
        <v>-3.2465053151778903E-2</v>
      </c>
    </row>
    <row r="3651" spans="2:7">
      <c r="B3651" s="375">
        <v>40519</v>
      </c>
      <c r="C3651" s="352">
        <v>295.75</v>
      </c>
      <c r="D3651" s="355">
        <f t="shared" si="116"/>
        <v>-1.5151515151515188E-2</v>
      </c>
      <c r="E3651" s="355">
        <v>1.1018069634200088E-3</v>
      </c>
      <c r="G3651" s="355">
        <f t="shared" ca="1" si="115"/>
        <v>-1.4100903723020569E-3</v>
      </c>
    </row>
    <row r="3652" spans="2:7">
      <c r="B3652" s="375">
        <v>40518</v>
      </c>
      <c r="C3652" s="352">
        <v>300.3</v>
      </c>
      <c r="D3652" s="355">
        <f t="shared" si="116"/>
        <v>3.5087719298245992E-3</v>
      </c>
      <c r="E3652" s="355">
        <v>1.1030222810501714E-3</v>
      </c>
      <c r="G3652" s="355">
        <f t="shared" ca="1" si="115"/>
        <v>-1.3715846282755267E-2</v>
      </c>
    </row>
    <row r="3653" spans="2:7">
      <c r="B3653" s="375">
        <v>40515</v>
      </c>
      <c r="C3653" s="352">
        <v>299.25</v>
      </c>
      <c r="D3653" s="355">
        <f t="shared" si="116"/>
        <v>7.745411685468973E-3</v>
      </c>
      <c r="E3653" s="355">
        <v>1.1039152193111988E-3</v>
      </c>
      <c r="G3653" s="355">
        <f t="shared" ca="1" si="115"/>
        <v>2.7287070064566005E-2</v>
      </c>
    </row>
    <row r="3654" spans="2:7">
      <c r="B3654" s="375">
        <v>40514</v>
      </c>
      <c r="C3654" s="352">
        <v>296.95</v>
      </c>
      <c r="D3654" s="355">
        <f t="shared" si="116"/>
        <v>-2.1841397849463508E-3</v>
      </c>
      <c r="E3654" s="355">
        <v>1.1043622308118005E-3</v>
      </c>
      <c r="G3654" s="355">
        <f t="shared" ca="1" si="115"/>
        <v>1.0699029498577043E-2</v>
      </c>
    </row>
    <row r="3655" spans="2:7">
      <c r="B3655" s="375">
        <v>40513</v>
      </c>
      <c r="C3655" s="352">
        <v>297.60000000000002</v>
      </c>
      <c r="D3655" s="355">
        <f t="shared" si="116"/>
        <v>-2.1793797150041149E-3</v>
      </c>
      <c r="E3655" s="355">
        <v>1.1211839702726079E-3</v>
      </c>
      <c r="G3655" s="355">
        <f t="shared" ref="G3655:G3718" ca="1" si="117">_xlfn.NORM.INV(RAND(),$M$13,$M$14)</f>
        <v>-2.8397333231244545E-2</v>
      </c>
    </row>
    <row r="3656" spans="2:7">
      <c r="B3656" s="375">
        <v>40512</v>
      </c>
      <c r="C3656" s="352">
        <v>298.25</v>
      </c>
      <c r="D3656" s="355">
        <f t="shared" ref="D3656:D3719" si="118">(C3656-C3657)/C3657</f>
        <v>1.5110812625923056E-3</v>
      </c>
      <c r="E3656" s="355">
        <v>1.1223344556678847E-3</v>
      </c>
      <c r="G3656" s="355">
        <f t="shared" ca="1" si="117"/>
        <v>-1.5745711003150933E-3</v>
      </c>
    </row>
    <row r="3657" spans="2:7">
      <c r="B3657" s="375">
        <v>40511</v>
      </c>
      <c r="C3657" s="352">
        <v>297.8</v>
      </c>
      <c r="D3657" s="355">
        <f t="shared" si="118"/>
        <v>1.6035482770385495E-2</v>
      </c>
      <c r="E3657" s="355">
        <v>1.126636714617337E-3</v>
      </c>
      <c r="G3657" s="355">
        <f t="shared" ca="1" si="117"/>
        <v>-3.9375132078010806E-2</v>
      </c>
    </row>
    <row r="3658" spans="2:7">
      <c r="B3658" s="375">
        <v>40508</v>
      </c>
      <c r="C3658" s="352">
        <v>293.10000000000002</v>
      </c>
      <c r="D3658" s="355">
        <f t="shared" si="118"/>
        <v>-1.3795423956931245E-2</v>
      </c>
      <c r="E3658" s="355">
        <v>1.1271297509829799E-3</v>
      </c>
      <c r="G3658" s="355">
        <f t="shared" ca="1" si="117"/>
        <v>-1.6369661688879957E-2</v>
      </c>
    </row>
    <row r="3659" spans="2:7">
      <c r="B3659" s="375">
        <v>40507</v>
      </c>
      <c r="C3659" s="352">
        <v>297.2</v>
      </c>
      <c r="D3659" s="355">
        <f t="shared" si="118"/>
        <v>-8.6724482988659868E-3</v>
      </c>
      <c r="E3659" s="355">
        <v>1.128562023887939E-3</v>
      </c>
      <c r="G3659" s="355">
        <f t="shared" ca="1" si="117"/>
        <v>-1.2969881256376142E-2</v>
      </c>
    </row>
    <row r="3660" spans="2:7">
      <c r="B3660" s="375">
        <v>40506</v>
      </c>
      <c r="C3660" s="352">
        <v>299.8</v>
      </c>
      <c r="D3660" s="355">
        <f t="shared" si="118"/>
        <v>-1.665001665001665E-3</v>
      </c>
      <c r="E3660" s="355">
        <v>1.1371174073723544E-3</v>
      </c>
      <c r="G3660" s="355">
        <f t="shared" ca="1" si="117"/>
        <v>-1.5144492677585746E-3</v>
      </c>
    </row>
    <row r="3661" spans="2:7">
      <c r="B3661" s="375">
        <v>40505</v>
      </c>
      <c r="C3661" s="352">
        <v>300.3</v>
      </c>
      <c r="D3661" s="355">
        <f t="shared" si="118"/>
        <v>2.1691973969632378E-3</v>
      </c>
      <c r="E3661" s="355">
        <v>1.1409013120364439E-3</v>
      </c>
      <c r="G3661" s="355">
        <f t="shared" ca="1" si="117"/>
        <v>3.5819583581948609E-2</v>
      </c>
    </row>
    <row r="3662" spans="2:7">
      <c r="B3662" s="375">
        <v>40504</v>
      </c>
      <c r="C3662" s="352">
        <v>299.64999999999998</v>
      </c>
      <c r="D3662" s="355">
        <f t="shared" si="118"/>
        <v>2.173913043478185E-3</v>
      </c>
      <c r="E3662" s="355">
        <v>1.1436195558943137E-3</v>
      </c>
      <c r="G3662" s="355">
        <f t="shared" ca="1" si="117"/>
        <v>-2.6459642475401533E-2</v>
      </c>
    </row>
    <row r="3663" spans="2:7">
      <c r="B3663" s="375">
        <v>40501</v>
      </c>
      <c r="C3663" s="352">
        <v>299</v>
      </c>
      <c r="D3663" s="355">
        <f t="shared" si="118"/>
        <v>-1.8360874645301664E-3</v>
      </c>
      <c r="E3663" s="355">
        <v>1.1749697864912808E-3</v>
      </c>
      <c r="G3663" s="355">
        <f t="shared" ca="1" si="117"/>
        <v>1.0574699780277648E-3</v>
      </c>
    </row>
    <row r="3664" spans="2:7">
      <c r="B3664" s="375">
        <v>40500</v>
      </c>
      <c r="C3664" s="352">
        <v>299.55</v>
      </c>
      <c r="D3664" s="355">
        <f t="shared" si="118"/>
        <v>3.6857094990786488E-3</v>
      </c>
      <c r="E3664" s="355">
        <v>1.1936901760414668E-3</v>
      </c>
      <c r="G3664" s="355">
        <f t="shared" ca="1" si="117"/>
        <v>-5.6279638679974063E-3</v>
      </c>
    </row>
    <row r="3665" spans="2:7">
      <c r="B3665" s="375">
        <v>40498</v>
      </c>
      <c r="C3665" s="352">
        <v>298.45</v>
      </c>
      <c r="D3665" s="355">
        <f t="shared" si="118"/>
        <v>-1.7286796180441225E-2</v>
      </c>
      <c r="E3665" s="355">
        <v>1.2277470841006053E-3</v>
      </c>
      <c r="G3665" s="355">
        <f t="shared" ca="1" si="117"/>
        <v>-2.7121812637717499E-2</v>
      </c>
    </row>
    <row r="3666" spans="2:7">
      <c r="B3666" s="375">
        <v>40497</v>
      </c>
      <c r="C3666" s="352">
        <v>303.7</v>
      </c>
      <c r="D3666" s="355">
        <f t="shared" si="118"/>
        <v>6.2955599734923033E-3</v>
      </c>
      <c r="E3666" s="355">
        <v>1.2297529953268853E-3</v>
      </c>
      <c r="G3666" s="355">
        <f t="shared" ca="1" si="117"/>
        <v>-1.6447373737757207E-2</v>
      </c>
    </row>
    <row r="3667" spans="2:7">
      <c r="B3667" s="375">
        <v>40494</v>
      </c>
      <c r="C3667" s="352">
        <v>301.8</v>
      </c>
      <c r="D3667" s="355">
        <f t="shared" si="118"/>
        <v>-2.3932729624838219E-2</v>
      </c>
      <c r="E3667" s="355">
        <v>1.2342772343629268E-3</v>
      </c>
      <c r="G3667" s="355">
        <f t="shared" ca="1" si="117"/>
        <v>2.0496565246981568E-2</v>
      </c>
    </row>
    <row r="3668" spans="2:7">
      <c r="B3668" s="375">
        <v>40493</v>
      </c>
      <c r="C3668" s="352">
        <v>309.2</v>
      </c>
      <c r="D3668" s="355">
        <f t="shared" si="118"/>
        <v>-1.7633042096902338E-2</v>
      </c>
      <c r="E3668" s="355">
        <v>1.2354803481407174E-3</v>
      </c>
      <c r="G3668" s="355">
        <f t="shared" ca="1" si="117"/>
        <v>1.130205515905049E-2</v>
      </c>
    </row>
    <row r="3669" spans="2:7">
      <c r="B3669" s="375">
        <v>40492</v>
      </c>
      <c r="C3669" s="352">
        <v>314.75</v>
      </c>
      <c r="D3669" s="355">
        <f t="shared" si="118"/>
        <v>-1.3322884012539185E-2</v>
      </c>
      <c r="E3669" s="355">
        <v>1.240780312952415E-3</v>
      </c>
      <c r="G3669" s="355">
        <f t="shared" ca="1" si="117"/>
        <v>-9.5696852639559123E-3</v>
      </c>
    </row>
    <row r="3670" spans="2:7">
      <c r="B3670" s="375">
        <v>40491</v>
      </c>
      <c r="C3670" s="352">
        <v>319</v>
      </c>
      <c r="D3670" s="355">
        <f t="shared" si="118"/>
        <v>4.0273927930865885E-2</v>
      </c>
      <c r="E3670" s="355">
        <v>1.2458471760796635E-3</v>
      </c>
      <c r="G3670" s="355">
        <f t="shared" ca="1" si="117"/>
        <v>7.7521338316141955E-4</v>
      </c>
    </row>
    <row r="3671" spans="2:7">
      <c r="B3671" s="375">
        <v>40490</v>
      </c>
      <c r="C3671" s="352">
        <v>306.64999999999998</v>
      </c>
      <c r="D3671" s="355">
        <f t="shared" si="118"/>
        <v>9.0490292859493268E-3</v>
      </c>
      <c r="E3671" s="355">
        <v>1.247601418468668E-3</v>
      </c>
      <c r="G3671" s="355">
        <f t="shared" ca="1" si="117"/>
        <v>-9.626760567732609E-3</v>
      </c>
    </row>
    <row r="3672" spans="2:7">
      <c r="B3672" s="375">
        <v>40487</v>
      </c>
      <c r="C3672" s="352">
        <v>303.89999999999998</v>
      </c>
      <c r="D3672" s="355">
        <f t="shared" si="118"/>
        <v>1.5708556149732582E-2</v>
      </c>
      <c r="E3672" s="355">
        <v>1.2542461458061619E-3</v>
      </c>
      <c r="G3672" s="355">
        <f t="shared" ca="1" si="117"/>
        <v>-2.4780809151959498E-2</v>
      </c>
    </row>
    <row r="3673" spans="2:7">
      <c r="B3673" s="375">
        <v>40486</v>
      </c>
      <c r="C3673" s="352">
        <v>299.2</v>
      </c>
      <c r="D3673" s="355">
        <f t="shared" si="118"/>
        <v>1.0810810810810773E-2</v>
      </c>
      <c r="E3673" s="355">
        <v>1.2620950778292443E-3</v>
      </c>
      <c r="G3673" s="355">
        <f t="shared" ca="1" si="117"/>
        <v>-3.103745376926147E-2</v>
      </c>
    </row>
    <row r="3674" spans="2:7">
      <c r="B3674" s="375">
        <v>40485</v>
      </c>
      <c r="C3674" s="352">
        <v>296</v>
      </c>
      <c r="D3674" s="355">
        <f t="shared" si="118"/>
        <v>4.7522063815342063E-3</v>
      </c>
      <c r="E3674" s="355">
        <v>1.2727750646762848E-3</v>
      </c>
      <c r="G3674" s="355">
        <f t="shared" ca="1" si="117"/>
        <v>-3.3687268440303064E-2</v>
      </c>
    </row>
    <row r="3675" spans="2:7">
      <c r="B3675" s="375">
        <v>40484</v>
      </c>
      <c r="C3675" s="352">
        <v>294.60000000000002</v>
      </c>
      <c r="D3675" s="355">
        <f t="shared" si="118"/>
        <v>1.6975046681382233E-4</v>
      </c>
      <c r="E3675" s="355">
        <v>1.2766296975983405E-3</v>
      </c>
      <c r="G3675" s="355">
        <f t="shared" ca="1" si="117"/>
        <v>-3.1208132060015995E-2</v>
      </c>
    </row>
    <row r="3676" spans="2:7">
      <c r="B3676" s="375">
        <v>40483</v>
      </c>
      <c r="C3676" s="352">
        <v>294.55</v>
      </c>
      <c r="D3676" s="355">
        <f t="shared" si="118"/>
        <v>-5.0899219545292587E-4</v>
      </c>
      <c r="E3676" s="355">
        <v>1.288404360753176E-3</v>
      </c>
      <c r="G3676" s="355">
        <f t="shared" ca="1" si="117"/>
        <v>3.0105760096501868E-2</v>
      </c>
    </row>
    <row r="3677" spans="2:7">
      <c r="B3677" s="375">
        <v>40480</v>
      </c>
      <c r="C3677" s="352">
        <v>294.7</v>
      </c>
      <c r="D3677" s="355">
        <f t="shared" si="118"/>
        <v>1.1671815997253612E-2</v>
      </c>
      <c r="E3677" s="355">
        <v>1.2922465208748475E-3</v>
      </c>
      <c r="G3677" s="355">
        <f t="shared" ca="1" si="117"/>
        <v>2.0497815797389324E-2</v>
      </c>
    </row>
    <row r="3678" spans="2:7">
      <c r="B3678" s="375">
        <v>40479</v>
      </c>
      <c r="C3678" s="352">
        <v>291.3</v>
      </c>
      <c r="D3678" s="355">
        <f t="shared" si="118"/>
        <v>-5.8020477815699271E-3</v>
      </c>
      <c r="E3678" s="355">
        <v>1.3018008244737506E-3</v>
      </c>
      <c r="G3678" s="355">
        <f t="shared" ca="1" si="117"/>
        <v>1.1610233682182405E-2</v>
      </c>
    </row>
    <row r="3679" spans="2:7">
      <c r="B3679" s="375">
        <v>40478</v>
      </c>
      <c r="C3679" s="352">
        <v>293</v>
      </c>
      <c r="D3679" s="355">
        <f t="shared" si="118"/>
        <v>-1.7602682313495391E-2</v>
      </c>
      <c r="E3679" s="355">
        <v>1.3030097126183519E-3</v>
      </c>
      <c r="G3679" s="355">
        <f t="shared" ca="1" si="117"/>
        <v>-2.6321430329754258E-2</v>
      </c>
    </row>
    <row r="3680" spans="2:7">
      <c r="B3680" s="375">
        <v>40477</v>
      </c>
      <c r="C3680" s="352">
        <v>298.25</v>
      </c>
      <c r="D3680" s="355">
        <f t="shared" si="118"/>
        <v>-2.6281423441070883E-2</v>
      </c>
      <c r="E3680" s="355">
        <v>1.3031013812875754E-3</v>
      </c>
      <c r="G3680" s="355">
        <f t="shared" ca="1" si="117"/>
        <v>-4.9388954757642288E-3</v>
      </c>
    </row>
    <row r="3681" spans="2:7">
      <c r="B3681" s="375">
        <v>40476</v>
      </c>
      <c r="C3681" s="352">
        <v>306.3</v>
      </c>
      <c r="D3681" s="355">
        <f t="shared" si="118"/>
        <v>1.6763485477178462E-2</v>
      </c>
      <c r="E3681" s="355">
        <v>1.3189712024619733E-3</v>
      </c>
      <c r="G3681" s="355">
        <f t="shared" ca="1" si="117"/>
        <v>-2.9906856600526908E-2</v>
      </c>
    </row>
    <row r="3682" spans="2:7">
      <c r="B3682" s="375">
        <v>40473</v>
      </c>
      <c r="C3682" s="352">
        <v>301.25</v>
      </c>
      <c r="D3682" s="355">
        <f t="shared" si="118"/>
        <v>-1.6968510360580807E-2</v>
      </c>
      <c r="E3682" s="355">
        <v>1.3191942767263225E-3</v>
      </c>
      <c r="G3682" s="355">
        <f t="shared" ca="1" si="117"/>
        <v>1.3720239597257841E-3</v>
      </c>
    </row>
    <row r="3683" spans="2:7">
      <c r="B3683" s="375">
        <v>40472</v>
      </c>
      <c r="C3683" s="352">
        <v>306.45</v>
      </c>
      <c r="D3683" s="355">
        <f t="shared" si="118"/>
        <v>4.4478527607362005E-2</v>
      </c>
      <c r="E3683" s="355">
        <v>1.3217023526303005E-3</v>
      </c>
      <c r="G3683" s="355">
        <f t="shared" ca="1" si="117"/>
        <v>3.8501710138465813E-3</v>
      </c>
    </row>
    <row r="3684" spans="2:7">
      <c r="B3684" s="375">
        <v>40471</v>
      </c>
      <c r="C3684" s="352">
        <v>293.39999999999998</v>
      </c>
      <c r="D3684" s="355">
        <f t="shared" si="118"/>
        <v>-1.2121212121212198E-2</v>
      </c>
      <c r="E3684" s="355">
        <v>1.3384498188108637E-3</v>
      </c>
      <c r="G3684" s="355">
        <f t="shared" ca="1" si="117"/>
        <v>2.4190500003771681E-2</v>
      </c>
    </row>
    <row r="3685" spans="2:7">
      <c r="B3685" s="375">
        <v>40470</v>
      </c>
      <c r="C3685" s="352">
        <v>297</v>
      </c>
      <c r="D3685" s="355">
        <f t="shared" si="118"/>
        <v>1.6837851490153686E-4</v>
      </c>
      <c r="E3685" s="355">
        <v>1.3443640124094669E-3</v>
      </c>
      <c r="G3685" s="355">
        <f t="shared" ca="1" si="117"/>
        <v>2.7560798452723041E-2</v>
      </c>
    </row>
    <row r="3686" spans="2:7">
      <c r="B3686" s="375">
        <v>40469</v>
      </c>
      <c r="C3686" s="352">
        <v>296.95</v>
      </c>
      <c r="D3686" s="355">
        <f t="shared" si="118"/>
        <v>-5.5257870060282455E-3</v>
      </c>
      <c r="E3686" s="355">
        <v>1.3519326491734705E-3</v>
      </c>
      <c r="G3686" s="355">
        <f t="shared" ca="1" si="117"/>
        <v>-1.6828131201795972E-2</v>
      </c>
    </row>
    <row r="3687" spans="2:7">
      <c r="B3687" s="375">
        <v>40466</v>
      </c>
      <c r="C3687" s="352">
        <v>298.60000000000002</v>
      </c>
      <c r="D3687" s="355">
        <f t="shared" si="118"/>
        <v>-1.8385425371885494E-3</v>
      </c>
      <c r="E3687" s="355">
        <v>1.3595576905647212E-3</v>
      </c>
      <c r="G3687" s="355">
        <f t="shared" ca="1" si="117"/>
        <v>-2.6031812139638816E-2</v>
      </c>
    </row>
    <row r="3688" spans="2:7">
      <c r="B3688" s="375">
        <v>40465</v>
      </c>
      <c r="C3688" s="352">
        <v>299.14999999999998</v>
      </c>
      <c r="D3688" s="355">
        <f t="shared" si="118"/>
        <v>-1.3845393110268816E-2</v>
      </c>
      <c r="E3688" s="355">
        <v>1.3606367780120323E-3</v>
      </c>
      <c r="G3688" s="355">
        <f t="shared" ca="1" si="117"/>
        <v>1.31830056026144E-2</v>
      </c>
    </row>
    <row r="3689" spans="2:7">
      <c r="B3689" s="375">
        <v>40464</v>
      </c>
      <c r="C3689" s="352">
        <v>303.35000000000002</v>
      </c>
      <c r="D3689" s="355">
        <f t="shared" si="118"/>
        <v>3.958190541466762E-2</v>
      </c>
      <c r="E3689" s="355">
        <v>1.362774529941467E-3</v>
      </c>
      <c r="G3689" s="355">
        <f t="shared" ca="1" si="117"/>
        <v>1.119612419616442E-2</v>
      </c>
    </row>
    <row r="3690" spans="2:7">
      <c r="B3690" s="375">
        <v>40463</v>
      </c>
      <c r="C3690" s="352">
        <v>291.8</v>
      </c>
      <c r="D3690" s="355">
        <f t="shared" si="118"/>
        <v>-1.0344242835340042E-2</v>
      </c>
      <c r="E3690" s="355">
        <v>1.3709585285045646E-3</v>
      </c>
      <c r="G3690" s="355">
        <f t="shared" ca="1" si="117"/>
        <v>3.7387134577504203E-3</v>
      </c>
    </row>
    <row r="3691" spans="2:7">
      <c r="B3691" s="375">
        <v>40462</v>
      </c>
      <c r="C3691" s="352">
        <v>294.85000000000002</v>
      </c>
      <c r="D3691" s="355">
        <f t="shared" si="118"/>
        <v>-3.2116294793779194E-3</v>
      </c>
      <c r="E3691" s="355">
        <v>1.3780144065142785E-3</v>
      </c>
      <c r="G3691" s="355">
        <f t="shared" ca="1" si="117"/>
        <v>-2.3934138059837483E-2</v>
      </c>
    </row>
    <row r="3692" spans="2:7">
      <c r="B3692" s="375">
        <v>40459</v>
      </c>
      <c r="C3692" s="352">
        <v>295.8</v>
      </c>
      <c r="D3692" s="355">
        <f t="shared" si="118"/>
        <v>-1.8559136156572004E-3</v>
      </c>
      <c r="E3692" s="355">
        <v>1.3814685856863196E-3</v>
      </c>
      <c r="G3692" s="355">
        <f t="shared" ca="1" si="117"/>
        <v>-2.0602006378548029E-2</v>
      </c>
    </row>
    <row r="3693" spans="2:7">
      <c r="B3693" s="375">
        <v>40458</v>
      </c>
      <c r="C3693" s="352">
        <v>296.35000000000002</v>
      </c>
      <c r="D3693" s="355">
        <f t="shared" si="118"/>
        <v>-1.5938900879960003E-2</v>
      </c>
      <c r="E3693" s="355">
        <v>1.3865646665073349E-3</v>
      </c>
      <c r="G3693" s="355">
        <f t="shared" ca="1" si="117"/>
        <v>3.5933163673920396E-4</v>
      </c>
    </row>
    <row r="3694" spans="2:7">
      <c r="B3694" s="375">
        <v>40457</v>
      </c>
      <c r="C3694" s="352">
        <v>301.14999999999998</v>
      </c>
      <c r="D3694" s="355">
        <f t="shared" si="118"/>
        <v>-9.3750000000000742E-3</v>
      </c>
      <c r="E3694" s="355">
        <v>1.3888085180256298E-3</v>
      </c>
      <c r="G3694" s="355">
        <f t="shared" ca="1" si="117"/>
        <v>-1.1120815544743675E-2</v>
      </c>
    </row>
    <row r="3695" spans="2:7">
      <c r="B3695" s="375">
        <v>40456</v>
      </c>
      <c r="C3695" s="352">
        <v>304</v>
      </c>
      <c r="D3695" s="355">
        <f t="shared" si="118"/>
        <v>-1.4746394425538847E-2</v>
      </c>
      <c r="E3695" s="355">
        <v>1.4342629482072256E-3</v>
      </c>
      <c r="G3695" s="355">
        <f t="shared" ca="1" si="117"/>
        <v>-2.8835156658312683E-2</v>
      </c>
    </row>
    <row r="3696" spans="2:7">
      <c r="B3696" s="375">
        <v>40455</v>
      </c>
      <c r="C3696" s="352">
        <v>308.55</v>
      </c>
      <c r="D3696" s="355">
        <f t="shared" si="118"/>
        <v>-3.7132709073296006E-3</v>
      </c>
      <c r="E3696" s="355">
        <v>1.4345417758465681E-3</v>
      </c>
      <c r="G3696" s="355">
        <f t="shared" ca="1" si="117"/>
        <v>-1.5671318277604825E-2</v>
      </c>
    </row>
    <row r="3697" spans="2:7">
      <c r="B3697" s="375">
        <v>40452</v>
      </c>
      <c r="C3697" s="352">
        <v>309.7</v>
      </c>
      <c r="D3697" s="355">
        <f t="shared" si="118"/>
        <v>2.1032195437630714E-3</v>
      </c>
      <c r="E3697" s="355">
        <v>1.4364376346660283E-3</v>
      </c>
      <c r="G3697" s="355">
        <f t="shared" ca="1" si="117"/>
        <v>5.1955643910039069E-3</v>
      </c>
    </row>
    <row r="3698" spans="2:7">
      <c r="B3698" s="375">
        <v>40451</v>
      </c>
      <c r="C3698" s="352">
        <v>309.05</v>
      </c>
      <c r="D3698" s="355">
        <f t="shared" si="118"/>
        <v>9.9673202614379459E-3</v>
      </c>
      <c r="E3698" s="355">
        <v>1.4501398716470445E-3</v>
      </c>
      <c r="G3698" s="355">
        <f t="shared" ca="1" si="117"/>
        <v>1.3261725826657893E-2</v>
      </c>
    </row>
    <row r="3699" spans="2:7">
      <c r="B3699" s="375">
        <v>40450</v>
      </c>
      <c r="C3699" s="352">
        <v>306</v>
      </c>
      <c r="D3699" s="355">
        <f t="shared" si="118"/>
        <v>-6.531678641410472E-4</v>
      </c>
      <c r="E3699" s="355">
        <v>1.4551804423749096E-3</v>
      </c>
      <c r="G3699" s="355">
        <f t="shared" ca="1" si="117"/>
        <v>-3.2018240517180718E-2</v>
      </c>
    </row>
    <row r="3700" spans="2:7">
      <c r="B3700" s="375">
        <v>40449</v>
      </c>
      <c r="C3700" s="352">
        <v>306.2</v>
      </c>
      <c r="D3700" s="355">
        <f t="shared" si="118"/>
        <v>-8.5802169337867371E-3</v>
      </c>
      <c r="E3700" s="355">
        <v>1.4629864429923504E-3</v>
      </c>
      <c r="G3700" s="355">
        <f t="shared" ca="1" si="117"/>
        <v>-2.0881998538212244E-3</v>
      </c>
    </row>
    <row r="3701" spans="2:7">
      <c r="B3701" s="375">
        <v>40448</v>
      </c>
      <c r="C3701" s="352">
        <v>308.85000000000002</v>
      </c>
      <c r="D3701" s="355">
        <f t="shared" si="118"/>
        <v>-1.936815367518643E-2</v>
      </c>
      <c r="E3701" s="355">
        <v>1.4739409363235922E-3</v>
      </c>
      <c r="G3701" s="355">
        <f t="shared" ca="1" si="117"/>
        <v>-9.5725383985990741E-3</v>
      </c>
    </row>
    <row r="3702" spans="2:7">
      <c r="B3702" s="375">
        <v>40445</v>
      </c>
      <c r="C3702" s="352">
        <v>314.95</v>
      </c>
      <c r="D3702" s="355">
        <f t="shared" si="118"/>
        <v>3.8410814375205993E-2</v>
      </c>
      <c r="E3702" s="355">
        <v>1.482326111744532E-3</v>
      </c>
      <c r="G3702" s="355">
        <f t="shared" ca="1" si="117"/>
        <v>-2.3485985887358788E-2</v>
      </c>
    </row>
    <row r="3703" spans="2:7">
      <c r="B3703" s="375">
        <v>40444</v>
      </c>
      <c r="C3703" s="352">
        <v>303.3</v>
      </c>
      <c r="D3703" s="355">
        <f t="shared" si="118"/>
        <v>1.7785234899328897E-2</v>
      </c>
      <c r="E3703" s="355">
        <v>1.4861494696423209E-3</v>
      </c>
      <c r="G3703" s="355">
        <f t="shared" ca="1" si="117"/>
        <v>-3.1872467011835839E-2</v>
      </c>
    </row>
    <row r="3704" spans="2:7">
      <c r="B3704" s="375">
        <v>40443</v>
      </c>
      <c r="C3704" s="352">
        <v>298</v>
      </c>
      <c r="D3704" s="355">
        <f t="shared" si="118"/>
        <v>1.0340735717918331E-2</v>
      </c>
      <c r="E3704" s="355">
        <v>1.4925373134327511E-3</v>
      </c>
      <c r="G3704" s="355">
        <f t="shared" ca="1" si="117"/>
        <v>-2.5682032087326331E-2</v>
      </c>
    </row>
    <row r="3705" spans="2:7">
      <c r="B3705" s="375">
        <v>40442</v>
      </c>
      <c r="C3705" s="352">
        <v>294.95</v>
      </c>
      <c r="D3705" s="355">
        <f t="shared" si="118"/>
        <v>5.9686221009549794E-3</v>
      </c>
      <c r="E3705" s="355">
        <v>1.5075376884422682E-3</v>
      </c>
      <c r="G3705" s="355">
        <f t="shared" ca="1" si="117"/>
        <v>2.705142667925297E-2</v>
      </c>
    </row>
    <row r="3706" spans="2:7">
      <c r="B3706" s="375">
        <v>40441</v>
      </c>
      <c r="C3706" s="352">
        <v>293.2</v>
      </c>
      <c r="D3706" s="355">
        <f t="shared" si="118"/>
        <v>4.0454222853087217E-2</v>
      </c>
      <c r="E3706" s="355">
        <v>1.5402843601895195E-3</v>
      </c>
      <c r="G3706" s="355">
        <f t="shared" ca="1" si="117"/>
        <v>-2.2249398522900619E-2</v>
      </c>
    </row>
    <row r="3707" spans="2:7">
      <c r="B3707" s="375">
        <v>40438</v>
      </c>
      <c r="C3707" s="352">
        <v>281.8</v>
      </c>
      <c r="D3707" s="355">
        <f t="shared" si="118"/>
        <v>1.3304566702624913E-2</v>
      </c>
      <c r="E3707" s="355">
        <v>1.5413862200071931E-3</v>
      </c>
      <c r="G3707" s="355">
        <f t="shared" ca="1" si="117"/>
        <v>2.2472705774111611E-2</v>
      </c>
    </row>
    <row r="3708" spans="2:7">
      <c r="B3708" s="375">
        <v>40437</v>
      </c>
      <c r="C3708" s="352">
        <v>278.10000000000002</v>
      </c>
      <c r="D3708" s="355">
        <f t="shared" si="118"/>
        <v>1.7982377270279218E-4</v>
      </c>
      <c r="E3708" s="355">
        <v>1.5682656826567986E-3</v>
      </c>
      <c r="G3708" s="355">
        <f t="shared" ca="1" si="117"/>
        <v>-2.5786862888276665E-2</v>
      </c>
    </row>
    <row r="3709" spans="2:7">
      <c r="B3709" s="375">
        <v>40436</v>
      </c>
      <c r="C3709" s="352">
        <v>278.05</v>
      </c>
      <c r="D3709" s="355">
        <f t="shared" si="118"/>
        <v>-3.5951824555083912E-4</v>
      </c>
      <c r="E3709" s="355">
        <v>1.5711317216563461E-3</v>
      </c>
      <c r="G3709" s="355">
        <f t="shared" ca="1" si="117"/>
        <v>-4.4494731866345947E-3</v>
      </c>
    </row>
    <row r="3710" spans="2:7">
      <c r="B3710" s="375">
        <v>40435</v>
      </c>
      <c r="C3710" s="352">
        <v>278.14999999999998</v>
      </c>
      <c r="D3710" s="355">
        <f t="shared" si="118"/>
        <v>-3.5823034210997673E-3</v>
      </c>
      <c r="E3710" s="355">
        <v>1.5779839676828883E-3</v>
      </c>
      <c r="G3710" s="355">
        <f t="shared" ca="1" si="117"/>
        <v>-1.2587262247898086E-2</v>
      </c>
    </row>
    <row r="3711" spans="2:7">
      <c r="B3711" s="375">
        <v>40434</v>
      </c>
      <c r="C3711" s="352">
        <v>279.14999999999998</v>
      </c>
      <c r="D3711" s="355">
        <f t="shared" si="118"/>
        <v>3.5835871707567062E-4</v>
      </c>
      <c r="E3711" s="355">
        <v>1.5841584158415504E-3</v>
      </c>
      <c r="G3711" s="355">
        <f t="shared" ca="1" si="117"/>
        <v>-2.9430178169480039E-2</v>
      </c>
    </row>
    <row r="3712" spans="2:7">
      <c r="B3712" s="375">
        <v>40430</v>
      </c>
      <c r="C3712" s="352">
        <v>279.05</v>
      </c>
      <c r="D3712" s="355">
        <f t="shared" si="118"/>
        <v>1.7502278942570688E-2</v>
      </c>
      <c r="E3712" s="355">
        <v>1.5847860538826357E-3</v>
      </c>
      <c r="G3712" s="355">
        <f t="shared" ca="1" si="117"/>
        <v>-2.277454548972763E-2</v>
      </c>
    </row>
    <row r="3713" spans="2:7">
      <c r="B3713" s="375">
        <v>40429</v>
      </c>
      <c r="C3713" s="352">
        <v>274.25</v>
      </c>
      <c r="D3713" s="355">
        <f t="shared" si="118"/>
        <v>1.3301311657121829E-2</v>
      </c>
      <c r="E3713" s="355">
        <v>1.5866020273247476E-3</v>
      </c>
      <c r="G3713" s="355">
        <f t="shared" ca="1" si="117"/>
        <v>-2.4522343634390143E-2</v>
      </c>
    </row>
    <row r="3714" spans="2:7">
      <c r="B3714" s="375">
        <v>40428</v>
      </c>
      <c r="C3714" s="352">
        <v>270.64999999999998</v>
      </c>
      <c r="D3714" s="355">
        <f t="shared" si="118"/>
        <v>-3.681207436039021E-3</v>
      </c>
      <c r="E3714" s="355">
        <v>1.5890820714152337E-3</v>
      </c>
      <c r="G3714" s="355">
        <f t="shared" ca="1" si="117"/>
        <v>5.7638085304458795E-3</v>
      </c>
    </row>
    <row r="3715" spans="2:7">
      <c r="B3715" s="375">
        <v>40427</v>
      </c>
      <c r="C3715" s="352">
        <v>271.64999999999998</v>
      </c>
      <c r="D3715" s="355">
        <f t="shared" si="118"/>
        <v>-4.5804323928178821E-3</v>
      </c>
      <c r="E3715" s="355">
        <v>1.5993453842149006E-3</v>
      </c>
      <c r="G3715" s="355">
        <f t="shared" ca="1" si="117"/>
        <v>1.2042630389841134E-2</v>
      </c>
    </row>
    <row r="3716" spans="2:7">
      <c r="B3716" s="375">
        <v>40424</v>
      </c>
      <c r="C3716" s="352">
        <v>272.89999999999998</v>
      </c>
      <c r="D3716" s="355">
        <f t="shared" si="118"/>
        <v>1.1115227862171175E-2</v>
      </c>
      <c r="E3716" s="355">
        <v>1.6009852216748207E-3</v>
      </c>
      <c r="G3716" s="355">
        <f t="shared" ca="1" si="117"/>
        <v>-1.2595754465616E-3</v>
      </c>
    </row>
    <row r="3717" spans="2:7">
      <c r="B3717" s="375">
        <v>40423</v>
      </c>
      <c r="C3717" s="352">
        <v>269.89999999999998</v>
      </c>
      <c r="D3717" s="355">
        <f t="shared" si="118"/>
        <v>1.2567998499343334E-2</v>
      </c>
      <c r="E3717" s="355">
        <v>1.6017940092904279E-3</v>
      </c>
      <c r="G3717" s="355">
        <f t="shared" ca="1" si="117"/>
        <v>-8.7169840766908617E-4</v>
      </c>
    </row>
    <row r="3718" spans="2:7">
      <c r="B3718" s="375">
        <v>40422</v>
      </c>
      <c r="C3718" s="352">
        <v>266.55</v>
      </c>
      <c r="D3718" s="355">
        <f t="shared" si="118"/>
        <v>7.7504725897921036E-3</v>
      </c>
      <c r="E3718" s="355">
        <v>1.6062669121371437E-3</v>
      </c>
      <c r="G3718" s="355">
        <f t="shared" ca="1" si="117"/>
        <v>-1.4368737322211292E-3</v>
      </c>
    </row>
    <row r="3719" spans="2:7">
      <c r="B3719" s="375">
        <v>40421</v>
      </c>
      <c r="C3719" s="352">
        <v>264.5</v>
      </c>
      <c r="D3719" s="355">
        <f t="shared" si="118"/>
        <v>3.2239711739048844E-3</v>
      </c>
      <c r="E3719" s="355">
        <v>1.6329623242932539E-3</v>
      </c>
      <c r="G3719" s="355">
        <f t="shared" ref="G3719:G3782" ca="1" si="119">_xlfn.NORM.INV(RAND(),$M$13,$M$14)</f>
        <v>-2.2732489638302027E-2</v>
      </c>
    </row>
    <row r="3720" spans="2:7">
      <c r="B3720" s="375">
        <v>40420</v>
      </c>
      <c r="C3720" s="352">
        <v>263.64999999999998</v>
      </c>
      <c r="D3720" s="355">
        <f t="shared" ref="D3720:D3783" si="120">(C3720-C3721)/C3721</f>
        <v>-1.1365788975185125E-3</v>
      </c>
      <c r="E3720" s="355">
        <v>1.6334150040835109E-3</v>
      </c>
      <c r="G3720" s="355">
        <f t="shared" ca="1" si="119"/>
        <v>9.3452926499150643E-3</v>
      </c>
    </row>
    <row r="3721" spans="2:7">
      <c r="B3721" s="375">
        <v>40417</v>
      </c>
      <c r="C3721" s="352">
        <v>263.95</v>
      </c>
      <c r="D3721" s="355">
        <f t="shared" si="120"/>
        <v>-6.3993977037454875E-3</v>
      </c>
      <c r="E3721" s="355">
        <v>1.6564357400370429E-3</v>
      </c>
      <c r="G3721" s="355">
        <f t="shared" ca="1" si="119"/>
        <v>1.3792064899290322E-2</v>
      </c>
    </row>
    <row r="3722" spans="2:7">
      <c r="B3722" s="375">
        <v>40416</v>
      </c>
      <c r="C3722" s="352">
        <v>265.64999999999998</v>
      </c>
      <c r="D3722" s="355">
        <f t="shared" si="120"/>
        <v>-8.7686567164179958E-3</v>
      </c>
      <c r="E3722" s="355">
        <v>1.6649323621229012E-3</v>
      </c>
      <c r="G3722" s="355">
        <f t="shared" ca="1" si="119"/>
        <v>-3.539969147448635E-2</v>
      </c>
    </row>
    <row r="3723" spans="2:7">
      <c r="B3723" s="375">
        <v>40415</v>
      </c>
      <c r="C3723" s="352">
        <v>268</v>
      </c>
      <c r="D3723" s="355">
        <f t="shared" si="120"/>
        <v>-6.1190432041534487E-3</v>
      </c>
      <c r="E3723" s="355">
        <v>1.6826518593303285E-3</v>
      </c>
      <c r="G3723" s="355">
        <f t="shared" ca="1" si="119"/>
        <v>-2.7716166256113828E-2</v>
      </c>
    </row>
    <row r="3724" spans="2:7">
      <c r="B3724" s="375">
        <v>40414</v>
      </c>
      <c r="C3724" s="352">
        <v>269.64999999999998</v>
      </c>
      <c r="D3724" s="355">
        <f t="shared" si="120"/>
        <v>2.9756369722892112E-3</v>
      </c>
      <c r="E3724" s="355">
        <v>1.6981056510073072E-3</v>
      </c>
      <c r="G3724" s="355">
        <f t="shared" ca="1" si="119"/>
        <v>-9.3789125925336572E-3</v>
      </c>
    </row>
    <row r="3725" spans="2:7">
      <c r="B3725" s="375">
        <v>40413</v>
      </c>
      <c r="C3725" s="352">
        <v>268.85000000000002</v>
      </c>
      <c r="D3725" s="355">
        <f t="shared" si="120"/>
        <v>-1.8594272963910202E-4</v>
      </c>
      <c r="E3725" s="355">
        <v>1.7016224772457729E-3</v>
      </c>
      <c r="G3725" s="355">
        <f t="shared" ca="1" si="119"/>
        <v>-2.0103573729032185E-2</v>
      </c>
    </row>
    <row r="3726" spans="2:7">
      <c r="B3726" s="375">
        <v>40410</v>
      </c>
      <c r="C3726" s="352">
        <v>268.89999999999998</v>
      </c>
      <c r="D3726" s="355">
        <f t="shared" si="120"/>
        <v>-1.8792191205984434E-2</v>
      </c>
      <c r="E3726" s="355">
        <v>1.7192872772741243E-3</v>
      </c>
      <c r="G3726" s="355">
        <f t="shared" ca="1" si="119"/>
        <v>-2.7979662709189377E-3</v>
      </c>
    </row>
    <row r="3727" spans="2:7">
      <c r="B3727" s="375">
        <v>40409</v>
      </c>
      <c r="C3727" s="352">
        <v>274.05</v>
      </c>
      <c r="D3727" s="355">
        <f t="shared" si="120"/>
        <v>1.7827298050139318E-2</v>
      </c>
      <c r="E3727" s="355">
        <v>1.7206074739776413E-3</v>
      </c>
      <c r="G3727" s="355">
        <f t="shared" ca="1" si="119"/>
        <v>-1.656846421791145E-3</v>
      </c>
    </row>
    <row r="3728" spans="2:7">
      <c r="B3728" s="375">
        <v>40408</v>
      </c>
      <c r="C3728" s="352">
        <v>269.25</v>
      </c>
      <c r="D3728" s="355">
        <f t="shared" si="120"/>
        <v>1.3551665725578857E-2</v>
      </c>
      <c r="E3728" s="355">
        <v>1.723293179475834E-3</v>
      </c>
      <c r="G3728" s="355">
        <f t="shared" ca="1" si="119"/>
        <v>2.9412600938212127E-2</v>
      </c>
    </row>
    <row r="3729" spans="2:7">
      <c r="B3729" s="375">
        <v>40407</v>
      </c>
      <c r="C3729" s="352">
        <v>265.64999999999998</v>
      </c>
      <c r="D3729" s="355">
        <f t="shared" si="120"/>
        <v>-1.5746572804742499E-2</v>
      </c>
      <c r="E3729" s="355">
        <v>1.7235436056532883E-3</v>
      </c>
      <c r="G3729" s="355">
        <f t="shared" ca="1" si="119"/>
        <v>-9.7517672202139249E-3</v>
      </c>
    </row>
    <row r="3730" spans="2:7">
      <c r="B3730" s="375">
        <v>40406</v>
      </c>
      <c r="C3730" s="352">
        <v>269.89999999999998</v>
      </c>
      <c r="D3730" s="355">
        <f t="shared" si="120"/>
        <v>1.542513167795322E-2</v>
      </c>
      <c r="E3730" s="355">
        <v>1.7239963878170922E-3</v>
      </c>
      <c r="G3730" s="355">
        <f t="shared" ca="1" si="119"/>
        <v>-6.1718465395067803E-3</v>
      </c>
    </row>
    <row r="3731" spans="2:7">
      <c r="B3731" s="375">
        <v>40403</v>
      </c>
      <c r="C3731" s="352">
        <v>265.8</v>
      </c>
      <c r="D3731" s="355">
        <f t="shared" si="120"/>
        <v>-7.5187969924807752E-4</v>
      </c>
      <c r="E3731" s="355">
        <v>1.7323958014878397E-3</v>
      </c>
      <c r="G3731" s="355">
        <f t="shared" ca="1" si="119"/>
        <v>-3.8287656587585192E-2</v>
      </c>
    </row>
    <row r="3732" spans="2:7">
      <c r="B3732" s="375">
        <v>40402</v>
      </c>
      <c r="C3732" s="352">
        <v>266</v>
      </c>
      <c r="D3732" s="355">
        <f t="shared" si="120"/>
        <v>1.8181818181818181E-2</v>
      </c>
      <c r="E3732" s="355">
        <v>1.7354757210488736E-3</v>
      </c>
      <c r="G3732" s="355">
        <f t="shared" ca="1" si="119"/>
        <v>-3.8264580694553643E-2</v>
      </c>
    </row>
    <row r="3733" spans="2:7">
      <c r="B3733" s="375">
        <v>40401</v>
      </c>
      <c r="C3733" s="352">
        <v>261.25</v>
      </c>
      <c r="D3733" s="355">
        <f t="shared" si="120"/>
        <v>4.0353574173712971E-3</v>
      </c>
      <c r="E3733" s="355">
        <v>1.7378351539225493E-3</v>
      </c>
      <c r="G3733" s="355">
        <f t="shared" ca="1" si="119"/>
        <v>8.3813637109765131E-3</v>
      </c>
    </row>
    <row r="3734" spans="2:7">
      <c r="B3734" s="375">
        <v>40400</v>
      </c>
      <c r="C3734" s="352">
        <v>260.2</v>
      </c>
      <c r="D3734" s="355">
        <f t="shared" si="120"/>
        <v>1.6207771919546875E-2</v>
      </c>
      <c r="E3734" s="355">
        <v>1.7414347908385043E-3</v>
      </c>
      <c r="G3734" s="355">
        <f t="shared" ca="1" si="119"/>
        <v>-1.0703929421181962E-2</v>
      </c>
    </row>
    <row r="3735" spans="2:7">
      <c r="B3735" s="375">
        <v>40399</v>
      </c>
      <c r="C3735" s="352">
        <v>256.05</v>
      </c>
      <c r="D3735" s="355">
        <f t="shared" si="120"/>
        <v>3.9207998431680059E-3</v>
      </c>
      <c r="E3735" s="355">
        <v>1.7460894870862131E-3</v>
      </c>
      <c r="G3735" s="355">
        <f t="shared" ca="1" si="119"/>
        <v>-2.8431045942911622E-2</v>
      </c>
    </row>
    <row r="3736" spans="2:7">
      <c r="B3736" s="375">
        <v>40396</v>
      </c>
      <c r="C3736" s="352">
        <v>255.05</v>
      </c>
      <c r="D3736" s="355">
        <f t="shared" si="120"/>
        <v>-9.7924010967489214E-4</v>
      </c>
      <c r="E3736" s="355">
        <v>1.750233572095943E-3</v>
      </c>
      <c r="G3736" s="355">
        <f t="shared" ca="1" si="119"/>
        <v>-3.2457667257258176E-2</v>
      </c>
    </row>
    <row r="3737" spans="2:7">
      <c r="B3737" s="375">
        <v>40395</v>
      </c>
      <c r="C3737" s="352">
        <v>255.3</v>
      </c>
      <c r="D3737" s="355">
        <f t="shared" si="120"/>
        <v>-5.2600818234948997E-3</v>
      </c>
      <c r="E3737" s="355">
        <v>1.7532467532467828E-3</v>
      </c>
      <c r="G3737" s="355">
        <f t="shared" ca="1" si="119"/>
        <v>2.0148779729121467E-2</v>
      </c>
    </row>
    <row r="3738" spans="2:7">
      <c r="B3738" s="375">
        <v>40394</v>
      </c>
      <c r="C3738" s="352">
        <v>256.64999999999998</v>
      </c>
      <c r="D3738" s="355">
        <f t="shared" si="120"/>
        <v>1.3025458851391289E-2</v>
      </c>
      <c r="E3738" s="355">
        <v>1.7544217548297878E-3</v>
      </c>
      <c r="G3738" s="355">
        <f t="shared" ca="1" si="119"/>
        <v>1.741161435702052E-2</v>
      </c>
    </row>
    <row r="3739" spans="2:7">
      <c r="B3739" s="375">
        <v>40393</v>
      </c>
      <c r="C3739" s="352">
        <v>253.35</v>
      </c>
      <c r="D3739" s="355">
        <f t="shared" si="120"/>
        <v>-3.9455513908066413E-4</v>
      </c>
      <c r="E3739" s="355">
        <v>1.7574692442882322E-3</v>
      </c>
      <c r="G3739" s="355">
        <f t="shared" ca="1" si="119"/>
        <v>-1.6211330037595773E-2</v>
      </c>
    </row>
    <row r="3740" spans="2:7">
      <c r="B3740" s="375">
        <v>40392</v>
      </c>
      <c r="C3740" s="352">
        <v>253.45</v>
      </c>
      <c r="D3740" s="355">
        <f t="shared" si="120"/>
        <v>7.9538675681049918E-3</v>
      </c>
      <c r="E3740" s="355">
        <v>1.7711654268508931E-3</v>
      </c>
      <c r="G3740" s="355">
        <f t="shared" ca="1" si="119"/>
        <v>-1.1875217810461019E-3</v>
      </c>
    </row>
    <row r="3741" spans="2:7">
      <c r="B3741" s="375">
        <v>40389</v>
      </c>
      <c r="C3741" s="352">
        <v>251.45</v>
      </c>
      <c r="D3741" s="355">
        <f t="shared" si="120"/>
        <v>-1.9688109161793418E-2</v>
      </c>
      <c r="E3741" s="355">
        <v>1.7739747469477378E-3</v>
      </c>
      <c r="G3741" s="355">
        <f t="shared" ca="1" si="119"/>
        <v>-8.8901614684717793E-3</v>
      </c>
    </row>
    <row r="3742" spans="2:7">
      <c r="B3742" s="375">
        <v>40388</v>
      </c>
      <c r="C3742" s="352">
        <v>256.5</v>
      </c>
      <c r="D3742" s="355">
        <f t="shared" si="120"/>
        <v>1.6445413116703014E-2</v>
      </c>
      <c r="E3742" s="355">
        <v>1.7781208432978814E-3</v>
      </c>
      <c r="G3742" s="355">
        <f t="shared" ca="1" si="119"/>
        <v>-2.6093179076363937E-2</v>
      </c>
    </row>
    <row r="3743" spans="2:7">
      <c r="B3743" s="375">
        <v>40387</v>
      </c>
      <c r="C3743" s="352">
        <v>252.35</v>
      </c>
      <c r="D3743" s="355">
        <f t="shared" si="120"/>
        <v>-3.0913978494623594E-2</v>
      </c>
      <c r="E3743" s="355">
        <v>1.7805915520823705E-3</v>
      </c>
      <c r="G3743" s="355">
        <f t="shared" ca="1" si="119"/>
        <v>1.1405492622636286E-3</v>
      </c>
    </row>
    <row r="3744" spans="2:7">
      <c r="B3744" s="375">
        <v>40386</v>
      </c>
      <c r="C3744" s="352">
        <v>260.39999999999998</v>
      </c>
      <c r="D3744" s="355">
        <f t="shared" si="120"/>
        <v>-5.9171597633136527E-3</v>
      </c>
      <c r="E3744" s="355">
        <v>1.7860042214645142E-3</v>
      </c>
      <c r="G3744" s="355">
        <f t="shared" ca="1" si="119"/>
        <v>-2.0985311013984334E-2</v>
      </c>
    </row>
    <row r="3745" spans="2:7">
      <c r="B3745" s="375">
        <v>40385</v>
      </c>
      <c r="C3745" s="352">
        <v>261.95</v>
      </c>
      <c r="D3745" s="355">
        <f t="shared" si="120"/>
        <v>0</v>
      </c>
      <c r="E3745" s="355">
        <v>1.7998278425541549E-3</v>
      </c>
      <c r="G3745" s="355">
        <f t="shared" ca="1" si="119"/>
        <v>1.1844936870049283E-2</v>
      </c>
    </row>
    <row r="3746" spans="2:7">
      <c r="B3746" s="375">
        <v>40382</v>
      </c>
      <c r="C3746" s="352">
        <v>261.95</v>
      </c>
      <c r="D3746" s="355">
        <f t="shared" si="120"/>
        <v>-1.334349980937944E-3</v>
      </c>
      <c r="E3746" s="355">
        <v>1.8018018018017634E-3</v>
      </c>
      <c r="G3746" s="355">
        <f t="shared" ca="1" si="119"/>
        <v>-9.7505386477364725E-4</v>
      </c>
    </row>
    <row r="3747" spans="2:7">
      <c r="B3747" s="375">
        <v>40381</v>
      </c>
      <c r="C3747" s="352">
        <v>262.3</v>
      </c>
      <c r="D3747" s="355">
        <f t="shared" si="120"/>
        <v>2.1012416427889642E-3</v>
      </c>
      <c r="E3747" s="355">
        <v>1.8035743564518681E-3</v>
      </c>
      <c r="G3747" s="355">
        <f t="shared" ca="1" si="119"/>
        <v>-1.2573909549659881E-2</v>
      </c>
    </row>
    <row r="3748" spans="2:7">
      <c r="B3748" s="375">
        <v>40380</v>
      </c>
      <c r="C3748" s="352">
        <v>261.75</v>
      </c>
      <c r="D3748" s="355">
        <f t="shared" si="120"/>
        <v>-3.4266133637920323E-3</v>
      </c>
      <c r="E3748" s="355">
        <v>1.8039928374802899E-3</v>
      </c>
      <c r="G3748" s="355">
        <f t="shared" ca="1" si="119"/>
        <v>2.1423167705545892E-2</v>
      </c>
    </row>
    <row r="3749" spans="2:7">
      <c r="B3749" s="375">
        <v>40379</v>
      </c>
      <c r="C3749" s="352">
        <v>262.64999999999998</v>
      </c>
      <c r="D3749" s="355">
        <f t="shared" si="120"/>
        <v>-7.3696145124718263E-3</v>
      </c>
      <c r="E3749" s="355">
        <v>1.821161901293025E-3</v>
      </c>
      <c r="G3749" s="355">
        <f t="shared" ca="1" si="119"/>
        <v>-1.2951893008427685E-2</v>
      </c>
    </row>
    <row r="3750" spans="2:7">
      <c r="B3750" s="375">
        <v>40378</v>
      </c>
      <c r="C3750" s="352">
        <v>264.60000000000002</v>
      </c>
      <c r="D3750" s="355">
        <f t="shared" si="120"/>
        <v>-5.8237835806874121E-3</v>
      </c>
      <c r="E3750" s="355">
        <v>1.8312387791741473E-3</v>
      </c>
      <c r="G3750" s="355">
        <f t="shared" ca="1" si="119"/>
        <v>-2.9703022483321167E-2</v>
      </c>
    </row>
    <row r="3751" spans="2:7">
      <c r="B3751" s="375">
        <v>40375</v>
      </c>
      <c r="C3751" s="352">
        <v>266.14999999999998</v>
      </c>
      <c r="D3751" s="355">
        <f t="shared" si="120"/>
        <v>1.0632238465919704E-2</v>
      </c>
      <c r="E3751" s="355">
        <v>1.8419561169135457E-3</v>
      </c>
      <c r="G3751" s="355">
        <f t="shared" ca="1" si="119"/>
        <v>9.461762824749205E-3</v>
      </c>
    </row>
    <row r="3752" spans="2:7">
      <c r="B3752" s="375">
        <v>40374</v>
      </c>
      <c r="C3752" s="352">
        <v>263.35000000000002</v>
      </c>
      <c r="D3752" s="355">
        <f t="shared" si="120"/>
        <v>2.2321428571428568E-2</v>
      </c>
      <c r="E3752" s="355">
        <v>1.851525304179157E-3</v>
      </c>
      <c r="G3752" s="355">
        <f t="shared" ca="1" si="119"/>
        <v>1.7260784700218315E-2</v>
      </c>
    </row>
    <row r="3753" spans="2:7">
      <c r="B3753" s="375">
        <v>40373</v>
      </c>
      <c r="C3753" s="352">
        <v>257.60000000000002</v>
      </c>
      <c r="D3753" s="355">
        <f t="shared" si="120"/>
        <v>-8.468052347959925E-3</v>
      </c>
      <c r="E3753" s="355">
        <v>1.8552875695732839E-3</v>
      </c>
      <c r="G3753" s="355">
        <f t="shared" ca="1" si="119"/>
        <v>9.0229728291678496E-3</v>
      </c>
    </row>
    <row r="3754" spans="2:7">
      <c r="B3754" s="375">
        <v>40372</v>
      </c>
      <c r="C3754" s="352">
        <v>259.8</v>
      </c>
      <c r="D3754" s="355">
        <f t="shared" si="120"/>
        <v>-8.9643333969100358E-3</v>
      </c>
      <c r="E3754" s="355">
        <v>1.8598088886039191E-3</v>
      </c>
      <c r="G3754" s="355">
        <f t="shared" ca="1" si="119"/>
        <v>7.0852389992443433E-3</v>
      </c>
    </row>
    <row r="3755" spans="2:7">
      <c r="B3755" s="375">
        <v>40371</v>
      </c>
      <c r="C3755" s="352">
        <v>262.14999999999998</v>
      </c>
      <c r="D3755" s="355">
        <f t="shared" si="120"/>
        <v>-9.5274390243902448E-4</v>
      </c>
      <c r="E3755" s="355">
        <v>1.8644439570079784E-3</v>
      </c>
      <c r="G3755" s="355">
        <f t="shared" ca="1" si="119"/>
        <v>-5.8245872772071244E-3</v>
      </c>
    </row>
    <row r="3756" spans="2:7">
      <c r="B3756" s="375">
        <v>40368</v>
      </c>
      <c r="C3756" s="352">
        <v>262.39999999999998</v>
      </c>
      <c r="D3756" s="355">
        <f t="shared" si="120"/>
        <v>-1.519984987802594E-2</v>
      </c>
      <c r="E3756" s="355">
        <v>1.8715714746693804E-3</v>
      </c>
      <c r="G3756" s="355">
        <f t="shared" ca="1" si="119"/>
        <v>-6.5887679211652072E-3</v>
      </c>
    </row>
    <row r="3757" spans="2:7">
      <c r="B3757" s="375">
        <v>40367</v>
      </c>
      <c r="C3757" s="352">
        <v>266.45</v>
      </c>
      <c r="D3757" s="355">
        <f t="shared" si="120"/>
        <v>-4.2974588938715771E-3</v>
      </c>
      <c r="E3757" s="355">
        <v>1.8720748829952429E-3</v>
      </c>
      <c r="G3757" s="355">
        <f t="shared" ca="1" si="119"/>
        <v>-5.6131547036831365E-3</v>
      </c>
    </row>
    <row r="3758" spans="2:7">
      <c r="B3758" s="375">
        <v>40366</v>
      </c>
      <c r="C3758" s="352">
        <v>267.60000000000002</v>
      </c>
      <c r="D3758" s="355">
        <f t="shared" si="120"/>
        <v>9.3510379652141378E-4</v>
      </c>
      <c r="E3758" s="355">
        <v>1.8814675446848809E-3</v>
      </c>
      <c r="G3758" s="355">
        <f t="shared" ca="1" si="119"/>
        <v>3.3206701876582236E-3</v>
      </c>
    </row>
    <row r="3759" spans="2:7">
      <c r="B3759" s="375">
        <v>40365</v>
      </c>
      <c r="C3759" s="352">
        <v>267.35000000000002</v>
      </c>
      <c r="D3759" s="355">
        <f t="shared" si="120"/>
        <v>4.5087356753712024E-3</v>
      </c>
      <c r="E3759" s="355">
        <v>1.8826482585503608E-3</v>
      </c>
      <c r="G3759" s="355">
        <f t="shared" ca="1" si="119"/>
        <v>3.3318412419429833E-3</v>
      </c>
    </row>
    <row r="3760" spans="2:7">
      <c r="B3760" s="375">
        <v>40364</v>
      </c>
      <c r="C3760" s="352">
        <v>266.14999999999998</v>
      </c>
      <c r="D3760" s="355">
        <f t="shared" si="120"/>
        <v>-8.3830104321907604E-3</v>
      </c>
      <c r="E3760" s="355">
        <v>1.8862948353362912E-3</v>
      </c>
      <c r="G3760" s="355">
        <f t="shared" ca="1" si="119"/>
        <v>-1.8057186593186895E-2</v>
      </c>
    </row>
    <row r="3761" spans="2:7">
      <c r="B3761" s="375">
        <v>40361</v>
      </c>
      <c r="C3761" s="352">
        <v>268.39999999999998</v>
      </c>
      <c r="D3761" s="355">
        <f t="shared" si="120"/>
        <v>-1.5045871559633111E-2</v>
      </c>
      <c r="E3761" s="355">
        <v>1.8866241776033699E-3</v>
      </c>
      <c r="G3761" s="355">
        <f t="shared" ca="1" si="119"/>
        <v>5.1118855913019337E-3</v>
      </c>
    </row>
    <row r="3762" spans="2:7">
      <c r="B3762" s="375">
        <v>40360</v>
      </c>
      <c r="C3762" s="352">
        <v>272.5</v>
      </c>
      <c r="D3762" s="355">
        <f t="shared" si="120"/>
        <v>1.8501214726219354E-2</v>
      </c>
      <c r="E3762" s="355">
        <v>1.8869671098072445E-3</v>
      </c>
      <c r="G3762" s="355">
        <f t="shared" ca="1" si="119"/>
        <v>-1.9867814669338631E-3</v>
      </c>
    </row>
    <row r="3763" spans="2:7">
      <c r="B3763" s="375">
        <v>40359</v>
      </c>
      <c r="C3763" s="352">
        <v>267.55</v>
      </c>
      <c r="D3763" s="355">
        <f t="shared" si="120"/>
        <v>1.8656006091757223E-2</v>
      </c>
      <c r="E3763" s="355">
        <v>1.8942263979390818E-3</v>
      </c>
      <c r="G3763" s="355">
        <f t="shared" ca="1" si="119"/>
        <v>2.4807227543832938E-2</v>
      </c>
    </row>
    <row r="3764" spans="2:7">
      <c r="B3764" s="375">
        <v>40358</v>
      </c>
      <c r="C3764" s="352">
        <v>262.64999999999998</v>
      </c>
      <c r="D3764" s="355">
        <f t="shared" si="120"/>
        <v>-1.5370196813495867E-2</v>
      </c>
      <c r="E3764" s="355">
        <v>1.897096465960294E-3</v>
      </c>
      <c r="G3764" s="355">
        <f t="shared" ca="1" si="119"/>
        <v>1.6503291926195974E-2</v>
      </c>
    </row>
    <row r="3765" spans="2:7">
      <c r="B3765" s="375">
        <v>40357</v>
      </c>
      <c r="C3765" s="352">
        <v>266.75</v>
      </c>
      <c r="D3765" s="355">
        <f t="shared" si="120"/>
        <v>1.8779342723004694E-3</v>
      </c>
      <c r="E3765" s="355">
        <v>1.8984337921215269E-3</v>
      </c>
      <c r="G3765" s="355">
        <f t="shared" ca="1" si="119"/>
        <v>-1.4211800082214419E-2</v>
      </c>
    </row>
    <row r="3766" spans="2:7">
      <c r="B3766" s="375">
        <v>40354</v>
      </c>
      <c r="C3766" s="352">
        <v>266.25</v>
      </c>
      <c r="D3766" s="355">
        <f t="shared" si="120"/>
        <v>-1.7165005537098477E-2</v>
      </c>
      <c r="E3766" s="355">
        <v>1.9039191236608329E-3</v>
      </c>
      <c r="G3766" s="355">
        <f t="shared" ca="1" si="119"/>
        <v>1.2753307848450354E-2</v>
      </c>
    </row>
    <row r="3767" spans="2:7">
      <c r="B3767" s="375">
        <v>40353</v>
      </c>
      <c r="C3767" s="352">
        <v>270.89999999999998</v>
      </c>
      <c r="D3767" s="355">
        <f t="shared" si="120"/>
        <v>1.7655897821187035E-2</v>
      </c>
      <c r="E3767" s="355">
        <v>1.9047619047619319E-3</v>
      </c>
      <c r="G3767" s="355">
        <f t="shared" ca="1" si="119"/>
        <v>2.7493165499304532E-2</v>
      </c>
    </row>
    <row r="3768" spans="2:7">
      <c r="B3768" s="375">
        <v>40352</v>
      </c>
      <c r="C3768" s="352">
        <v>266.2</v>
      </c>
      <c r="D3768" s="355">
        <f t="shared" si="120"/>
        <v>1.7000955109837589E-2</v>
      </c>
      <c r="E3768" s="355">
        <v>1.9049886891297869E-3</v>
      </c>
      <c r="G3768" s="355">
        <f t="shared" ca="1" si="119"/>
        <v>-1.9281563826048086E-2</v>
      </c>
    </row>
    <row r="3769" spans="2:7">
      <c r="B3769" s="375">
        <v>40351</v>
      </c>
      <c r="C3769" s="352">
        <v>261.75</v>
      </c>
      <c r="D3769" s="355">
        <f t="shared" si="120"/>
        <v>1.1594202898550725E-2</v>
      </c>
      <c r="E3769" s="355">
        <v>1.9370460048426426E-3</v>
      </c>
      <c r="G3769" s="355">
        <f t="shared" ca="1" si="119"/>
        <v>-2.3319029071494343E-2</v>
      </c>
    </row>
    <row r="3770" spans="2:7">
      <c r="B3770" s="375">
        <v>40350</v>
      </c>
      <c r="C3770" s="352">
        <v>258.75</v>
      </c>
      <c r="D3770" s="355">
        <f t="shared" si="120"/>
        <v>3.8797284190106693E-3</v>
      </c>
      <c r="E3770" s="355">
        <v>1.9706198495162072E-3</v>
      </c>
      <c r="G3770" s="355">
        <f t="shared" ca="1" si="119"/>
        <v>1.5708460741124541E-2</v>
      </c>
    </row>
    <row r="3771" spans="2:7">
      <c r="B3771" s="375">
        <v>40347</v>
      </c>
      <c r="C3771" s="352">
        <v>257.75</v>
      </c>
      <c r="D3771" s="355">
        <f t="shared" si="120"/>
        <v>1.8774703557312252E-2</v>
      </c>
      <c r="E3771" s="355">
        <v>1.9815713861090719E-3</v>
      </c>
      <c r="G3771" s="355">
        <f t="shared" ca="1" si="119"/>
        <v>1.1593885661890697E-2</v>
      </c>
    </row>
    <row r="3772" spans="2:7">
      <c r="B3772" s="375">
        <v>40346</v>
      </c>
      <c r="C3772" s="352">
        <v>253</v>
      </c>
      <c r="D3772" s="355">
        <f t="shared" si="120"/>
        <v>-1.1332551778038318E-2</v>
      </c>
      <c r="E3772" s="355">
        <v>1.9841269841270595E-3</v>
      </c>
      <c r="G3772" s="355">
        <f t="shared" ca="1" si="119"/>
        <v>-1.8349257949784436E-2</v>
      </c>
    </row>
    <row r="3773" spans="2:7">
      <c r="B3773" s="375">
        <v>40345</v>
      </c>
      <c r="C3773" s="352">
        <v>255.9</v>
      </c>
      <c r="D3773" s="355">
        <f t="shared" si="120"/>
        <v>-1.633672881030164E-2</v>
      </c>
      <c r="E3773" s="355">
        <v>2.0024028834601522E-3</v>
      </c>
      <c r="G3773" s="355">
        <f t="shared" ca="1" si="119"/>
        <v>7.8201329020816113E-4</v>
      </c>
    </row>
    <row r="3774" spans="2:7">
      <c r="B3774" s="375">
        <v>40344</v>
      </c>
      <c r="C3774" s="352">
        <v>260.14999999999998</v>
      </c>
      <c r="D3774" s="355">
        <f t="shared" si="120"/>
        <v>1.8398903895087058E-2</v>
      </c>
      <c r="E3774" s="355">
        <v>2.0227560050570265E-3</v>
      </c>
      <c r="G3774" s="355">
        <f t="shared" ca="1" si="119"/>
        <v>1.1354443654923552E-2</v>
      </c>
    </row>
    <row r="3775" spans="2:7">
      <c r="B3775" s="375">
        <v>40343</v>
      </c>
      <c r="C3775" s="352">
        <v>255.45</v>
      </c>
      <c r="D3775" s="355">
        <f t="shared" si="120"/>
        <v>1.0682492581602329E-2</v>
      </c>
      <c r="E3775" s="355">
        <v>2.0287267710784713E-3</v>
      </c>
      <c r="G3775" s="355">
        <f t="shared" ca="1" si="119"/>
        <v>-3.0477439980315092E-2</v>
      </c>
    </row>
    <row r="3776" spans="2:7">
      <c r="B3776" s="375">
        <v>40340</v>
      </c>
      <c r="C3776" s="352">
        <v>252.75</v>
      </c>
      <c r="D3776" s="355">
        <f t="shared" si="120"/>
        <v>2.976190476190476E-3</v>
      </c>
      <c r="E3776" s="355">
        <v>2.0317694865164284E-3</v>
      </c>
      <c r="G3776" s="355">
        <f t="shared" ca="1" si="119"/>
        <v>-5.3411442987941621E-3</v>
      </c>
    </row>
    <row r="3777" spans="2:7">
      <c r="B3777" s="375">
        <v>40339</v>
      </c>
      <c r="C3777" s="352">
        <v>252</v>
      </c>
      <c r="D3777" s="355">
        <f t="shared" si="120"/>
        <v>9.8176718092566166E-3</v>
      </c>
      <c r="E3777" s="355">
        <v>2.0356234096693487E-3</v>
      </c>
      <c r="G3777" s="355">
        <f t="shared" ca="1" si="119"/>
        <v>2.2302799725244377E-2</v>
      </c>
    </row>
    <row r="3778" spans="2:7">
      <c r="B3778" s="375">
        <v>40338</v>
      </c>
      <c r="C3778" s="352">
        <v>249.55</v>
      </c>
      <c r="D3778" s="355">
        <f t="shared" si="120"/>
        <v>-7.3587907716785774E-3</v>
      </c>
      <c r="E3778" s="355">
        <v>2.0591468982353168E-3</v>
      </c>
      <c r="G3778" s="355">
        <f t="shared" ca="1" si="119"/>
        <v>-1.2650814472052317E-2</v>
      </c>
    </row>
    <row r="3779" spans="2:7">
      <c r="B3779" s="375">
        <v>40337</v>
      </c>
      <c r="C3779" s="352">
        <v>251.4</v>
      </c>
      <c r="D3779" s="355">
        <f t="shared" si="120"/>
        <v>1.3941445927105928E-3</v>
      </c>
      <c r="E3779" s="355">
        <v>2.0663496376810823E-3</v>
      </c>
      <c r="G3779" s="355">
        <f t="shared" ca="1" si="119"/>
        <v>-3.1484519684545055E-2</v>
      </c>
    </row>
    <row r="3780" spans="2:7">
      <c r="B3780" s="375">
        <v>40336</v>
      </c>
      <c r="C3780" s="352">
        <v>251.05</v>
      </c>
      <c r="D3780" s="355">
        <f t="shared" si="120"/>
        <v>-2.5824394119983206E-3</v>
      </c>
      <c r="E3780" s="355">
        <v>2.0698123136292197E-3</v>
      </c>
      <c r="G3780" s="355">
        <f t="shared" ca="1" si="119"/>
        <v>2.8962786758107888E-3</v>
      </c>
    </row>
    <row r="3781" spans="2:7">
      <c r="B3781" s="375">
        <v>40333</v>
      </c>
      <c r="C3781" s="352">
        <v>251.7</v>
      </c>
      <c r="D3781" s="355">
        <f t="shared" si="120"/>
        <v>1.882210078931381E-2</v>
      </c>
      <c r="E3781" s="355">
        <v>2.0737327188940879E-3</v>
      </c>
      <c r="G3781" s="355">
        <f t="shared" ca="1" si="119"/>
        <v>-2.3763345851411877E-2</v>
      </c>
    </row>
    <row r="3782" spans="2:7">
      <c r="B3782" s="375">
        <v>40332</v>
      </c>
      <c r="C3782" s="352">
        <v>247.05</v>
      </c>
      <c r="D3782" s="355">
        <f t="shared" si="120"/>
        <v>3.9116719242902255E-2</v>
      </c>
      <c r="E3782" s="355">
        <v>2.0876826722338996E-3</v>
      </c>
      <c r="G3782" s="355">
        <f t="shared" ca="1" si="119"/>
        <v>-2.0117846771509313E-2</v>
      </c>
    </row>
    <row r="3783" spans="2:7">
      <c r="B3783" s="375">
        <v>40331</v>
      </c>
      <c r="C3783" s="352">
        <v>237.75</v>
      </c>
      <c r="D3783" s="355">
        <f t="shared" si="120"/>
        <v>1.6894781864841696E-2</v>
      </c>
      <c r="E3783" s="355">
        <v>2.0979883993582833E-3</v>
      </c>
      <c r="G3783" s="355">
        <f t="shared" ref="G3783:G3846" ca="1" si="121">_xlfn.NORM.INV(RAND(),$M$13,$M$14)</f>
        <v>3.4647232843489972E-2</v>
      </c>
    </row>
    <row r="3784" spans="2:7">
      <c r="B3784" s="375">
        <v>40330</v>
      </c>
      <c r="C3784" s="352">
        <v>233.8</v>
      </c>
      <c r="D3784" s="355">
        <f t="shared" ref="D3784:D3847" si="122">(C3784-C3785)/C3785</f>
        <v>-1.4333895446880175E-2</v>
      </c>
      <c r="E3784" s="355">
        <v>2.1032474768877644E-3</v>
      </c>
      <c r="G3784" s="355">
        <f t="shared" ca="1" si="121"/>
        <v>-2.0144836373244268E-2</v>
      </c>
    </row>
    <row r="3785" spans="2:7">
      <c r="B3785" s="375">
        <v>40329</v>
      </c>
      <c r="C3785" s="352">
        <v>237.2</v>
      </c>
      <c r="D3785" s="355">
        <f t="shared" si="122"/>
        <v>3.5963613285381608E-3</v>
      </c>
      <c r="E3785" s="355">
        <v>2.1043000914913448E-3</v>
      </c>
      <c r="G3785" s="355">
        <f t="shared" ca="1" si="121"/>
        <v>1.1726544504142566E-2</v>
      </c>
    </row>
    <row r="3786" spans="2:7">
      <c r="B3786" s="375">
        <v>40326</v>
      </c>
      <c r="C3786" s="352">
        <v>236.35</v>
      </c>
      <c r="D3786" s="355">
        <f t="shared" si="122"/>
        <v>1.4377682403433453E-2</v>
      </c>
      <c r="E3786" s="355">
        <v>2.10752268513999E-3</v>
      </c>
      <c r="G3786" s="355">
        <f t="shared" ca="1" si="121"/>
        <v>7.8973573939524651E-3</v>
      </c>
    </row>
    <row r="3787" spans="2:7">
      <c r="B3787" s="375">
        <v>40325</v>
      </c>
      <c r="C3787" s="352">
        <v>233</v>
      </c>
      <c r="D3787" s="355">
        <f t="shared" si="122"/>
        <v>6.2621464046641699E-3</v>
      </c>
      <c r="E3787" s="355">
        <v>2.1097521604312875E-3</v>
      </c>
      <c r="G3787" s="355">
        <f t="shared" ca="1" si="121"/>
        <v>1.4178716257037111E-2</v>
      </c>
    </row>
    <row r="3788" spans="2:7">
      <c r="B3788" s="375">
        <v>40324</v>
      </c>
      <c r="C3788" s="352">
        <v>231.55</v>
      </c>
      <c r="D3788" s="355">
        <f t="shared" si="122"/>
        <v>4.3374539145521578E-3</v>
      </c>
      <c r="E3788" s="355">
        <v>2.1147745842545309E-3</v>
      </c>
      <c r="G3788" s="355">
        <f t="shared" ca="1" si="121"/>
        <v>-1.2035146466265453E-2</v>
      </c>
    </row>
    <row r="3789" spans="2:7">
      <c r="B3789" s="375">
        <v>40323</v>
      </c>
      <c r="C3789" s="352">
        <v>230.55</v>
      </c>
      <c r="D3789" s="355">
        <f t="shared" si="122"/>
        <v>-4.9633146309882494E-3</v>
      </c>
      <c r="E3789" s="355">
        <v>2.1208907741251627E-3</v>
      </c>
      <c r="G3789" s="355">
        <f t="shared" ca="1" si="121"/>
        <v>2.8231776163080379E-2</v>
      </c>
    </row>
    <row r="3790" spans="2:7">
      <c r="B3790" s="375">
        <v>40322</v>
      </c>
      <c r="C3790" s="352">
        <v>231.7</v>
      </c>
      <c r="D3790" s="355">
        <f t="shared" si="122"/>
        <v>4.3346337234503683E-3</v>
      </c>
      <c r="E3790" s="355">
        <v>2.1231422505308159E-3</v>
      </c>
      <c r="G3790" s="355">
        <f t="shared" ca="1" si="121"/>
        <v>2.4126332709948038E-3</v>
      </c>
    </row>
    <row r="3791" spans="2:7">
      <c r="B3791" s="375">
        <v>40319</v>
      </c>
      <c r="C3791" s="352">
        <v>230.7</v>
      </c>
      <c r="D3791" s="355">
        <f t="shared" si="122"/>
        <v>-2.6376872757965818E-2</v>
      </c>
      <c r="E3791" s="355">
        <v>2.1328958162427475E-3</v>
      </c>
      <c r="G3791" s="355">
        <f t="shared" ca="1" si="121"/>
        <v>2.1520055520708594E-2</v>
      </c>
    </row>
    <row r="3792" spans="2:7">
      <c r="B3792" s="375">
        <v>40318</v>
      </c>
      <c r="C3792" s="352">
        <v>236.95</v>
      </c>
      <c r="D3792" s="355">
        <f t="shared" si="122"/>
        <v>1.5427469466466656E-2</v>
      </c>
      <c r="E3792" s="355">
        <v>2.141128898611201E-3</v>
      </c>
      <c r="G3792" s="355">
        <f t="shared" ca="1" si="121"/>
        <v>-2.0724050502483667E-2</v>
      </c>
    </row>
    <row r="3793" spans="2:7">
      <c r="B3793" s="375">
        <v>40317</v>
      </c>
      <c r="C3793" s="352">
        <v>233.35</v>
      </c>
      <c r="D3793" s="355">
        <f t="shared" si="122"/>
        <v>-2.7910851905853018E-2</v>
      </c>
      <c r="E3793" s="355">
        <v>2.1423470602237021E-3</v>
      </c>
      <c r="G3793" s="355">
        <f t="shared" ca="1" si="121"/>
        <v>2.0242051015794293E-2</v>
      </c>
    </row>
    <row r="3794" spans="2:7">
      <c r="B3794" s="375">
        <v>40316</v>
      </c>
      <c r="C3794" s="352">
        <v>240.05</v>
      </c>
      <c r="D3794" s="355">
        <f t="shared" si="122"/>
        <v>0</v>
      </c>
      <c r="E3794" s="355">
        <v>2.1466051836539672E-3</v>
      </c>
      <c r="G3794" s="355">
        <f t="shared" ca="1" si="121"/>
        <v>1.3701808938775418E-2</v>
      </c>
    </row>
    <row r="3795" spans="2:7">
      <c r="B3795" s="375">
        <v>40315</v>
      </c>
      <c r="C3795" s="352">
        <v>240.05</v>
      </c>
      <c r="D3795" s="355">
        <f t="shared" si="122"/>
        <v>2.6293287729799084E-2</v>
      </c>
      <c r="E3795" s="355">
        <v>2.1542438604049978E-3</v>
      </c>
      <c r="G3795" s="355">
        <f t="shared" ca="1" si="121"/>
        <v>6.8945840089934098E-3</v>
      </c>
    </row>
    <row r="3796" spans="2:7">
      <c r="B3796" s="375">
        <v>40312</v>
      </c>
      <c r="C3796" s="352">
        <v>233.9</v>
      </c>
      <c r="D3796" s="355">
        <f t="shared" si="122"/>
        <v>-1.8052057094878182E-2</v>
      </c>
      <c r="E3796" s="355">
        <v>2.1628573098731777E-3</v>
      </c>
      <c r="G3796" s="355">
        <f t="shared" ca="1" si="121"/>
        <v>-5.6824839966194843E-4</v>
      </c>
    </row>
    <row r="3797" spans="2:7">
      <c r="B3797" s="375">
        <v>40311</v>
      </c>
      <c r="C3797" s="352">
        <v>238.2</v>
      </c>
      <c r="D3797" s="355">
        <f t="shared" si="122"/>
        <v>-1.2578616352201734E-3</v>
      </c>
      <c r="E3797" s="355">
        <v>2.1673387096773963E-3</v>
      </c>
      <c r="G3797" s="355">
        <f t="shared" ca="1" si="121"/>
        <v>-2.9982793805342418E-2</v>
      </c>
    </row>
    <row r="3798" spans="2:7">
      <c r="B3798" s="375">
        <v>40310</v>
      </c>
      <c r="C3798" s="352">
        <v>238.5</v>
      </c>
      <c r="D3798" s="355">
        <f t="shared" si="122"/>
        <v>6.9664344521849515E-3</v>
      </c>
      <c r="E3798" s="355">
        <v>2.1726808993011355E-3</v>
      </c>
      <c r="G3798" s="355">
        <f t="shared" ca="1" si="121"/>
        <v>-3.8897965798396737E-3</v>
      </c>
    </row>
    <row r="3799" spans="2:7">
      <c r="B3799" s="375">
        <v>40309</v>
      </c>
      <c r="C3799" s="352">
        <v>236.85</v>
      </c>
      <c r="D3799" s="355">
        <f t="shared" si="122"/>
        <v>-4.2202996412742908E-4</v>
      </c>
      <c r="E3799" s="355">
        <v>2.1774632553076554E-3</v>
      </c>
      <c r="G3799" s="355">
        <f t="shared" ca="1" si="121"/>
        <v>-3.6036100743783564E-2</v>
      </c>
    </row>
    <row r="3800" spans="2:7">
      <c r="B3800" s="375">
        <v>40308</v>
      </c>
      <c r="C3800" s="352">
        <v>236.95</v>
      </c>
      <c r="D3800" s="355">
        <f t="shared" si="122"/>
        <v>1.0017050298380197E-2</v>
      </c>
      <c r="E3800" s="355">
        <v>2.1808883986764948E-3</v>
      </c>
      <c r="G3800" s="355">
        <f t="shared" ca="1" si="121"/>
        <v>-1.4859305918739569E-4</v>
      </c>
    </row>
    <row r="3801" spans="2:7">
      <c r="B3801" s="375">
        <v>40305</v>
      </c>
      <c r="C3801" s="352">
        <v>234.6</v>
      </c>
      <c r="D3801" s="355">
        <f t="shared" si="122"/>
        <v>1.0553521430109793E-2</v>
      </c>
      <c r="E3801" s="355">
        <v>2.1960095369556679E-3</v>
      </c>
      <c r="G3801" s="355">
        <f t="shared" ca="1" si="121"/>
        <v>1.4576362060753243E-3</v>
      </c>
    </row>
    <row r="3802" spans="2:7">
      <c r="B3802" s="375">
        <v>40304</v>
      </c>
      <c r="C3802" s="352">
        <v>232.15</v>
      </c>
      <c r="D3802" s="355">
        <f t="shared" si="122"/>
        <v>1.4863387978142101E-2</v>
      </c>
      <c r="E3802" s="355">
        <v>2.2023633052391991E-3</v>
      </c>
      <c r="G3802" s="355">
        <f t="shared" ca="1" si="121"/>
        <v>-1.9616143756966242E-2</v>
      </c>
    </row>
    <row r="3803" spans="2:7">
      <c r="B3803" s="375">
        <v>40303</v>
      </c>
      <c r="C3803" s="352">
        <v>228.75</v>
      </c>
      <c r="D3803" s="355">
        <f t="shared" si="122"/>
        <v>-1.5493867010974799E-2</v>
      </c>
      <c r="E3803" s="355">
        <v>2.212156325713708E-3</v>
      </c>
      <c r="G3803" s="355">
        <f t="shared" ca="1" si="121"/>
        <v>4.0907061272664772E-3</v>
      </c>
    </row>
    <row r="3804" spans="2:7">
      <c r="B3804" s="375">
        <v>40302</v>
      </c>
      <c r="C3804" s="352">
        <v>232.35</v>
      </c>
      <c r="D3804" s="355">
        <f t="shared" si="122"/>
        <v>-5.9893048128342487E-3</v>
      </c>
      <c r="E3804" s="355">
        <v>2.2127475848669159E-3</v>
      </c>
      <c r="G3804" s="355">
        <f t="shared" ca="1" si="121"/>
        <v>-3.0082010451778465E-2</v>
      </c>
    </row>
    <row r="3805" spans="2:7">
      <c r="B3805" s="375">
        <v>40301</v>
      </c>
      <c r="C3805" s="352">
        <v>233.75</v>
      </c>
      <c r="D3805" s="355">
        <f t="shared" si="122"/>
        <v>-2.5229357798165184E-2</v>
      </c>
      <c r="E3805" s="355">
        <v>2.2192632046160675E-3</v>
      </c>
      <c r="G3805" s="355">
        <f t="shared" ca="1" si="121"/>
        <v>-1.5372973728712703E-2</v>
      </c>
    </row>
    <row r="3806" spans="2:7">
      <c r="B3806" s="375">
        <v>40298</v>
      </c>
      <c r="C3806" s="352">
        <v>239.8</v>
      </c>
      <c r="D3806" s="355">
        <f t="shared" si="122"/>
        <v>1.7826825127334536E-2</v>
      </c>
      <c r="E3806" s="355">
        <v>2.2211492032834764E-3</v>
      </c>
      <c r="G3806" s="355">
        <f t="shared" ca="1" si="121"/>
        <v>-6.8009722750285179E-4</v>
      </c>
    </row>
    <row r="3807" spans="2:7">
      <c r="B3807" s="375">
        <v>40297</v>
      </c>
      <c r="C3807" s="352">
        <v>235.6</v>
      </c>
      <c r="D3807" s="355">
        <f t="shared" si="122"/>
        <v>-2.6245091961148975E-2</v>
      </c>
      <c r="E3807" s="355">
        <v>2.2342640348778113E-3</v>
      </c>
      <c r="G3807" s="355">
        <f t="shared" ca="1" si="121"/>
        <v>-2.4385405001602883E-2</v>
      </c>
    </row>
    <row r="3808" spans="2:7">
      <c r="B3808" s="375">
        <v>40296</v>
      </c>
      <c r="C3808" s="352">
        <v>241.95</v>
      </c>
      <c r="D3808" s="355">
        <f t="shared" si="122"/>
        <v>-2.8848135174119804E-3</v>
      </c>
      <c r="E3808" s="355">
        <v>2.2415493589168834E-3</v>
      </c>
      <c r="G3808" s="355">
        <f t="shared" ca="1" si="121"/>
        <v>1.4745531980387805E-2</v>
      </c>
    </row>
    <row r="3809" spans="2:7">
      <c r="B3809" s="375">
        <v>40295</v>
      </c>
      <c r="C3809" s="352">
        <v>242.65</v>
      </c>
      <c r="D3809" s="355">
        <f t="shared" si="122"/>
        <v>4.7619047619047858E-3</v>
      </c>
      <c r="E3809" s="355">
        <v>2.2420201781815766E-3</v>
      </c>
      <c r="G3809" s="355">
        <f t="shared" ca="1" si="121"/>
        <v>-2.5503879306751121E-2</v>
      </c>
    </row>
    <row r="3810" spans="2:7">
      <c r="B3810" s="375">
        <v>40294</v>
      </c>
      <c r="C3810" s="352">
        <v>241.5</v>
      </c>
      <c r="D3810" s="355">
        <f t="shared" si="122"/>
        <v>1.0037641154328756E-2</v>
      </c>
      <c r="E3810" s="355">
        <v>2.2507314877335456E-3</v>
      </c>
      <c r="G3810" s="355">
        <f t="shared" ca="1" si="121"/>
        <v>-1.6047979708574918E-2</v>
      </c>
    </row>
    <row r="3811" spans="2:7">
      <c r="B3811" s="375">
        <v>40291</v>
      </c>
      <c r="C3811" s="352">
        <v>239.1</v>
      </c>
      <c r="D3811" s="355">
        <f t="shared" si="122"/>
        <v>7.373077733305246E-3</v>
      </c>
      <c r="E3811" s="355">
        <v>2.2626660108213455E-3</v>
      </c>
      <c r="G3811" s="355">
        <f t="shared" ca="1" si="121"/>
        <v>-2.719367025283187E-2</v>
      </c>
    </row>
    <row r="3812" spans="2:7">
      <c r="B3812" s="375">
        <v>40290</v>
      </c>
      <c r="C3812" s="352">
        <v>237.35</v>
      </c>
      <c r="D3812" s="355">
        <f t="shared" si="122"/>
        <v>1.9325746188533392E-2</v>
      </c>
      <c r="E3812" s="355">
        <v>2.2735222105630544E-3</v>
      </c>
      <c r="G3812" s="355">
        <f t="shared" ca="1" si="121"/>
        <v>4.2982702715368901E-2</v>
      </c>
    </row>
    <row r="3813" spans="2:7">
      <c r="B3813" s="375">
        <v>40289</v>
      </c>
      <c r="C3813" s="352">
        <v>232.85</v>
      </c>
      <c r="D3813" s="355">
        <f t="shared" si="122"/>
        <v>2.216856892010528E-2</v>
      </c>
      <c r="E3813" s="355">
        <v>2.2833419823560411E-3</v>
      </c>
      <c r="G3813" s="355">
        <f t="shared" ca="1" si="121"/>
        <v>1.4896022763770935E-3</v>
      </c>
    </row>
    <row r="3814" spans="2:7">
      <c r="B3814" s="375">
        <v>40288</v>
      </c>
      <c r="C3814" s="352">
        <v>227.8</v>
      </c>
      <c r="D3814" s="355">
        <f t="shared" si="122"/>
        <v>1.357063403781985E-2</v>
      </c>
      <c r="E3814" s="355">
        <v>2.2884458909682667E-3</v>
      </c>
      <c r="G3814" s="355">
        <f t="shared" ca="1" si="121"/>
        <v>1.6468362934505494E-2</v>
      </c>
    </row>
    <row r="3815" spans="2:7">
      <c r="B3815" s="375">
        <v>40287</v>
      </c>
      <c r="C3815" s="352">
        <v>224.75</v>
      </c>
      <c r="D3815" s="355">
        <f t="shared" si="122"/>
        <v>-9.911894273127754E-3</v>
      </c>
      <c r="E3815" s="355">
        <v>2.2890421837775E-3</v>
      </c>
      <c r="G3815" s="355">
        <f t="shared" ca="1" si="121"/>
        <v>1.4711136725763102E-2</v>
      </c>
    </row>
    <row r="3816" spans="2:7">
      <c r="B3816" s="375">
        <v>40284</v>
      </c>
      <c r="C3816" s="352">
        <v>227</v>
      </c>
      <c r="D3816" s="355">
        <f t="shared" si="122"/>
        <v>6.8751386116656082E-3</v>
      </c>
      <c r="E3816" s="355">
        <v>2.3003813790180728E-3</v>
      </c>
      <c r="G3816" s="355">
        <f t="shared" ca="1" si="121"/>
        <v>-6.5880334478171498E-3</v>
      </c>
    </row>
    <row r="3817" spans="2:7">
      <c r="B3817" s="375">
        <v>40283</v>
      </c>
      <c r="C3817" s="352">
        <v>225.45</v>
      </c>
      <c r="D3817" s="355">
        <f t="shared" si="122"/>
        <v>8.4992171773651398E-3</v>
      </c>
      <c r="E3817" s="355">
        <v>2.3067500278400868E-3</v>
      </c>
      <c r="G3817" s="355">
        <f t="shared" ca="1" si="121"/>
        <v>-4.5482216190915151E-2</v>
      </c>
    </row>
    <row r="3818" spans="2:7">
      <c r="B3818" s="375">
        <v>40281</v>
      </c>
      <c r="C3818" s="352">
        <v>223.55</v>
      </c>
      <c r="D3818" s="355">
        <f t="shared" si="122"/>
        <v>-4.231625835189259E-3</v>
      </c>
      <c r="E3818" s="355">
        <v>2.339181286549741E-3</v>
      </c>
      <c r="G3818" s="355">
        <f t="shared" ca="1" si="121"/>
        <v>-3.621312783606416E-2</v>
      </c>
    </row>
    <row r="3819" spans="2:7">
      <c r="B3819" s="375">
        <v>40280</v>
      </c>
      <c r="C3819" s="352">
        <v>224.5</v>
      </c>
      <c r="D3819" s="355">
        <f t="shared" si="122"/>
        <v>1.4230856110232689E-2</v>
      </c>
      <c r="E3819" s="355">
        <v>2.3419203747071268E-3</v>
      </c>
      <c r="G3819" s="355">
        <f t="shared" ca="1" si="121"/>
        <v>-9.8937573776493523E-3</v>
      </c>
    </row>
    <row r="3820" spans="2:7">
      <c r="B3820" s="375">
        <v>40277</v>
      </c>
      <c r="C3820" s="352">
        <v>221.35</v>
      </c>
      <c r="D3820" s="355">
        <f t="shared" si="122"/>
        <v>-6.0619667714413754E-3</v>
      </c>
      <c r="E3820" s="355">
        <v>2.3561751423523377E-3</v>
      </c>
      <c r="G3820" s="355">
        <f t="shared" ca="1" si="121"/>
        <v>1.6743450174901853E-2</v>
      </c>
    </row>
    <row r="3821" spans="2:7">
      <c r="B3821" s="375">
        <v>40276</v>
      </c>
      <c r="C3821" s="352">
        <v>222.7</v>
      </c>
      <c r="D3821" s="355">
        <f t="shared" si="122"/>
        <v>-1.0222222222222273E-2</v>
      </c>
      <c r="E3821" s="355">
        <v>2.3596746661311606E-3</v>
      </c>
      <c r="G3821" s="355">
        <f t="shared" ca="1" si="121"/>
        <v>8.9347560225596402E-3</v>
      </c>
    </row>
    <row r="3822" spans="2:7">
      <c r="B3822" s="375">
        <v>40275</v>
      </c>
      <c r="C3822" s="352">
        <v>225</v>
      </c>
      <c r="D3822" s="355">
        <f t="shared" si="122"/>
        <v>-2.1313614615050047E-2</v>
      </c>
      <c r="E3822" s="355">
        <v>2.364414556220103E-3</v>
      </c>
      <c r="G3822" s="355">
        <f t="shared" ca="1" si="121"/>
        <v>-3.779219926588976E-2</v>
      </c>
    </row>
    <row r="3823" spans="2:7">
      <c r="B3823" s="375">
        <v>40274</v>
      </c>
      <c r="C3823" s="352">
        <v>229.9</v>
      </c>
      <c r="D3823" s="355">
        <f t="shared" si="122"/>
        <v>3.4919249236141921E-3</v>
      </c>
      <c r="E3823" s="355">
        <v>2.3737591713422403E-3</v>
      </c>
      <c r="G3823" s="355">
        <f t="shared" ca="1" si="121"/>
        <v>1.951088061441212E-2</v>
      </c>
    </row>
    <row r="3824" spans="2:7">
      <c r="B3824" s="375">
        <v>40273</v>
      </c>
      <c r="C3824" s="352">
        <v>229.1</v>
      </c>
      <c r="D3824" s="355">
        <f t="shared" si="122"/>
        <v>-5.6423611111111605E-3</v>
      </c>
      <c r="E3824" s="355">
        <v>2.4089419926768161E-3</v>
      </c>
      <c r="G3824" s="355">
        <f t="shared" ca="1" si="121"/>
        <v>-4.4104138620966044E-3</v>
      </c>
    </row>
    <row r="3825" spans="2:7">
      <c r="B3825" s="375">
        <v>40269</v>
      </c>
      <c r="C3825" s="352">
        <v>230.4</v>
      </c>
      <c r="D3825" s="355">
        <f t="shared" si="122"/>
        <v>-3.8196618659987497E-2</v>
      </c>
      <c r="E3825" s="355">
        <v>2.4135156878519483E-3</v>
      </c>
      <c r="G3825" s="355">
        <f t="shared" ca="1" si="121"/>
        <v>-1.3610005384475668E-2</v>
      </c>
    </row>
    <row r="3826" spans="2:7">
      <c r="B3826" s="375">
        <v>40268</v>
      </c>
      <c r="C3826" s="352">
        <v>239.55</v>
      </c>
      <c r="D3826" s="355">
        <f t="shared" si="122"/>
        <v>-9.5100268761628397E-3</v>
      </c>
      <c r="E3826" s="355">
        <v>2.4381524381524643E-3</v>
      </c>
      <c r="G3826" s="355">
        <f t="shared" ca="1" si="121"/>
        <v>-2.3835886054249196E-2</v>
      </c>
    </row>
    <row r="3827" spans="2:7">
      <c r="B3827" s="375">
        <v>40267</v>
      </c>
      <c r="C3827" s="352">
        <v>241.85</v>
      </c>
      <c r="D3827" s="355">
        <f t="shared" si="122"/>
        <v>8.9695452649145007E-3</v>
      </c>
      <c r="E3827" s="355">
        <v>2.4485798237022524E-3</v>
      </c>
      <c r="G3827" s="355">
        <f t="shared" ca="1" si="121"/>
        <v>-8.7587899998701289E-3</v>
      </c>
    </row>
    <row r="3828" spans="2:7">
      <c r="B3828" s="375">
        <v>40266</v>
      </c>
      <c r="C3828" s="352">
        <v>239.7</v>
      </c>
      <c r="D3828" s="355">
        <f t="shared" si="122"/>
        <v>5.0314465408804552E-3</v>
      </c>
      <c r="E3828" s="355">
        <v>2.4516338806698573E-3</v>
      </c>
      <c r="G3828" s="355">
        <f t="shared" ca="1" si="121"/>
        <v>-4.4701858376377281E-3</v>
      </c>
    </row>
    <row r="3829" spans="2:7">
      <c r="B3829" s="375">
        <v>40263</v>
      </c>
      <c r="C3829" s="352">
        <v>238.5</v>
      </c>
      <c r="D3829" s="355">
        <f t="shared" si="122"/>
        <v>2.8017241379310345E-2</v>
      </c>
      <c r="E3829" s="355">
        <v>2.4594643833120424E-3</v>
      </c>
      <c r="G3829" s="355">
        <f t="shared" ca="1" si="121"/>
        <v>-5.6537111120313292E-3</v>
      </c>
    </row>
    <row r="3830" spans="2:7">
      <c r="B3830" s="375">
        <v>40262</v>
      </c>
      <c r="C3830" s="352">
        <v>232</v>
      </c>
      <c r="D3830" s="355">
        <f t="shared" si="122"/>
        <v>1.5317286652078774E-2</v>
      </c>
      <c r="E3830" s="355">
        <v>2.4696901661427802E-3</v>
      </c>
      <c r="G3830" s="355">
        <f t="shared" ca="1" si="121"/>
        <v>3.049858584285213E-3</v>
      </c>
    </row>
    <row r="3831" spans="2:7">
      <c r="B3831" s="375">
        <v>40260</v>
      </c>
      <c r="C3831" s="352">
        <v>228.5</v>
      </c>
      <c r="D3831" s="355">
        <f t="shared" si="122"/>
        <v>1.0952902519167579E-3</v>
      </c>
      <c r="E3831" s="355">
        <v>2.4804663276696373E-3</v>
      </c>
      <c r="G3831" s="355">
        <f t="shared" ca="1" si="121"/>
        <v>-1.6886263626991822E-2</v>
      </c>
    </row>
    <row r="3832" spans="2:7">
      <c r="B3832" s="375">
        <v>40259</v>
      </c>
      <c r="C3832" s="352">
        <v>228.25</v>
      </c>
      <c r="D3832" s="355">
        <f t="shared" si="122"/>
        <v>-3.0574361214238421E-3</v>
      </c>
      <c r="E3832" s="355">
        <v>2.5073931223681591E-3</v>
      </c>
      <c r="G3832" s="355">
        <f t="shared" ca="1" si="121"/>
        <v>-6.6867000500030992E-3</v>
      </c>
    </row>
    <row r="3833" spans="2:7">
      <c r="B3833" s="375">
        <v>40256</v>
      </c>
      <c r="C3833" s="352">
        <v>228.95</v>
      </c>
      <c r="D3833" s="355">
        <f t="shared" si="122"/>
        <v>1.8234378474538557E-2</v>
      </c>
      <c r="E3833" s="355">
        <v>2.5080420914890883E-3</v>
      </c>
      <c r="G3833" s="355">
        <f t="shared" ca="1" si="121"/>
        <v>-1.8127574038846273E-3</v>
      </c>
    </row>
    <row r="3834" spans="2:7">
      <c r="B3834" s="375">
        <v>40255</v>
      </c>
      <c r="C3834" s="352">
        <v>224.85</v>
      </c>
      <c r="D3834" s="355">
        <f t="shared" si="122"/>
        <v>4.2429656096471128E-3</v>
      </c>
      <c r="E3834" s="355">
        <v>2.51831501831494E-3</v>
      </c>
      <c r="G3834" s="355">
        <f t="shared" ca="1" si="121"/>
        <v>4.787878928345695E-2</v>
      </c>
    </row>
    <row r="3835" spans="2:7">
      <c r="B3835" s="375">
        <v>40254</v>
      </c>
      <c r="C3835" s="352">
        <v>223.9</v>
      </c>
      <c r="D3835" s="355">
        <f t="shared" si="122"/>
        <v>-1.2351124834583074E-2</v>
      </c>
      <c r="E3835" s="355">
        <v>2.5305613953125329E-3</v>
      </c>
      <c r="G3835" s="355">
        <f t="shared" ca="1" si="121"/>
        <v>-1.4352850973144846E-2</v>
      </c>
    </row>
    <row r="3836" spans="2:7">
      <c r="B3836" s="375">
        <v>40253</v>
      </c>
      <c r="C3836" s="352">
        <v>226.7</v>
      </c>
      <c r="D3836" s="355">
        <f t="shared" si="122"/>
        <v>5.0986477499444785E-3</v>
      </c>
      <c r="E3836" s="355">
        <v>2.5327256597614655E-3</v>
      </c>
      <c r="G3836" s="355">
        <f t="shared" ca="1" si="121"/>
        <v>1.094610226557995E-2</v>
      </c>
    </row>
    <row r="3837" spans="2:7">
      <c r="B3837" s="375">
        <v>40252</v>
      </c>
      <c r="C3837" s="352">
        <v>225.55</v>
      </c>
      <c r="D3837" s="355">
        <f t="shared" si="122"/>
        <v>2.8030993618960828E-2</v>
      </c>
      <c r="E3837" s="355">
        <v>2.5354969574036511E-3</v>
      </c>
      <c r="G3837" s="355">
        <f t="shared" ca="1" si="121"/>
        <v>-4.1830558095398165E-2</v>
      </c>
    </row>
    <row r="3838" spans="2:7">
      <c r="B3838" s="375">
        <v>40249</v>
      </c>
      <c r="C3838" s="352">
        <v>219.4</v>
      </c>
      <c r="D3838" s="355">
        <f t="shared" si="122"/>
        <v>-4.1083916083916108E-2</v>
      </c>
      <c r="E3838" s="355">
        <v>2.5550237993333946E-3</v>
      </c>
      <c r="G3838" s="355">
        <f t="shared" ca="1" si="121"/>
        <v>-2.7945457944667049E-3</v>
      </c>
    </row>
    <row r="3839" spans="2:7">
      <c r="B3839" s="375">
        <v>40248</v>
      </c>
      <c r="C3839" s="352">
        <v>228.8</v>
      </c>
      <c r="D3839" s="355">
        <f t="shared" si="122"/>
        <v>-4.5672575599582849E-2</v>
      </c>
      <c r="E3839" s="355">
        <v>2.5733401955738548E-3</v>
      </c>
      <c r="G3839" s="355">
        <f t="shared" ca="1" si="121"/>
        <v>-8.4741080892376253E-3</v>
      </c>
    </row>
    <row r="3840" spans="2:7">
      <c r="B3840" s="375">
        <v>40247</v>
      </c>
      <c r="C3840" s="352">
        <v>239.75</v>
      </c>
      <c r="D3840" s="355">
        <f t="shared" si="122"/>
        <v>1.5674645202287601E-2</v>
      </c>
      <c r="E3840" s="355">
        <v>2.5810892196506683E-3</v>
      </c>
      <c r="G3840" s="355">
        <f t="shared" ca="1" si="121"/>
        <v>-2.4621956599245771E-3</v>
      </c>
    </row>
    <row r="3841" spans="2:7">
      <c r="B3841" s="375">
        <v>40246</v>
      </c>
      <c r="C3841" s="352">
        <v>236.05</v>
      </c>
      <c r="D3841" s="355">
        <f t="shared" si="122"/>
        <v>-1.1308900523560162E-2</v>
      </c>
      <c r="E3841" s="355">
        <v>2.5817555938038848E-3</v>
      </c>
      <c r="G3841" s="355">
        <f t="shared" ca="1" si="121"/>
        <v>-1.0946711035906489E-2</v>
      </c>
    </row>
    <row r="3842" spans="2:7">
      <c r="B3842" s="375">
        <v>40245</v>
      </c>
      <c r="C3842" s="352">
        <v>238.75</v>
      </c>
      <c r="D3842" s="355">
        <f t="shared" si="122"/>
        <v>-1.7489711934156379E-2</v>
      </c>
      <c r="E3842" s="355">
        <v>2.5839793281652278E-3</v>
      </c>
      <c r="G3842" s="355">
        <f t="shared" ca="1" si="121"/>
        <v>-1.7775208588061985E-2</v>
      </c>
    </row>
    <row r="3843" spans="2:7">
      <c r="B3843" s="375">
        <v>40242</v>
      </c>
      <c r="C3843" s="352">
        <v>243</v>
      </c>
      <c r="D3843" s="355">
        <f t="shared" si="122"/>
        <v>-1.848428835489787E-3</v>
      </c>
      <c r="E3843" s="355">
        <v>2.5906735751294531E-3</v>
      </c>
      <c r="G3843" s="355">
        <f t="shared" ca="1" si="121"/>
        <v>-5.1656771396852041E-2</v>
      </c>
    </row>
    <row r="3844" spans="2:7">
      <c r="B3844" s="375">
        <v>40241</v>
      </c>
      <c r="C3844" s="352">
        <v>243.45</v>
      </c>
      <c r="D3844" s="355">
        <f t="shared" si="122"/>
        <v>1.8193224592220805E-2</v>
      </c>
      <c r="E3844" s="355">
        <v>2.5930247633865274E-3</v>
      </c>
      <c r="G3844" s="355">
        <f t="shared" ca="1" si="121"/>
        <v>-5.8525638620669798E-2</v>
      </c>
    </row>
    <row r="3845" spans="2:7">
      <c r="B3845" s="375">
        <v>40240</v>
      </c>
      <c r="C3845" s="352">
        <v>239.1</v>
      </c>
      <c r="D3845" s="355">
        <f t="shared" si="122"/>
        <v>1.9833653230966117E-2</v>
      </c>
      <c r="E3845" s="355">
        <v>2.6060669237986029E-3</v>
      </c>
      <c r="G3845" s="355">
        <f t="shared" ca="1" si="121"/>
        <v>2.9499472995894362E-2</v>
      </c>
    </row>
    <row r="3846" spans="2:7">
      <c r="B3846" s="375">
        <v>40239</v>
      </c>
      <c r="C3846" s="352">
        <v>234.45</v>
      </c>
      <c r="D3846" s="355">
        <f t="shared" si="122"/>
        <v>-7.4089754445385275E-3</v>
      </c>
      <c r="E3846" s="355">
        <v>2.6124613117644645E-3</v>
      </c>
      <c r="G3846" s="355">
        <f t="shared" ca="1" si="121"/>
        <v>-4.8044152895242685E-3</v>
      </c>
    </row>
    <row r="3847" spans="2:7">
      <c r="B3847" s="375">
        <v>40235</v>
      </c>
      <c r="C3847" s="352">
        <v>236.2</v>
      </c>
      <c r="D3847" s="355">
        <f t="shared" si="122"/>
        <v>4.2517006802721092E-3</v>
      </c>
      <c r="E3847" s="355">
        <v>2.6181125788408764E-3</v>
      </c>
      <c r="G3847" s="355">
        <f t="shared" ref="G3847:G3910" ca="1" si="123">_xlfn.NORM.INV(RAND(),$M$13,$M$14)</f>
        <v>9.0988764858255175E-3</v>
      </c>
    </row>
    <row r="3848" spans="2:7">
      <c r="B3848" s="375">
        <v>40234</v>
      </c>
      <c r="C3848" s="352">
        <v>235.2</v>
      </c>
      <c r="D3848" s="355">
        <f t="shared" ref="D3848:D3911" si="124">(C3848-C3849)/C3849</f>
        <v>-2.8701218253148943E-2</v>
      </c>
      <c r="E3848" s="355">
        <v>2.6202149124008958E-3</v>
      </c>
      <c r="G3848" s="355">
        <f t="shared" ca="1" si="123"/>
        <v>-2.4204183153242079E-2</v>
      </c>
    </row>
    <row r="3849" spans="2:7">
      <c r="B3849" s="375">
        <v>40233</v>
      </c>
      <c r="C3849" s="352">
        <v>242.15</v>
      </c>
      <c r="D3849" s="355">
        <f t="shared" si="124"/>
        <v>-1.1229073091057574E-2</v>
      </c>
      <c r="E3849" s="355">
        <v>2.6289180990900513E-3</v>
      </c>
      <c r="G3849" s="355">
        <f t="shared" ca="1" si="123"/>
        <v>1.4468891498119151E-2</v>
      </c>
    </row>
    <row r="3850" spans="2:7">
      <c r="B3850" s="375">
        <v>40232</v>
      </c>
      <c r="C3850" s="352">
        <v>244.9</v>
      </c>
      <c r="D3850" s="355">
        <f t="shared" si="124"/>
        <v>-5.0782043469429208E-3</v>
      </c>
      <c r="E3850" s="355">
        <v>2.6445786138417156E-3</v>
      </c>
      <c r="G3850" s="355">
        <f t="shared" ca="1" si="123"/>
        <v>-2.8321657125728823E-2</v>
      </c>
    </row>
    <row r="3851" spans="2:7">
      <c r="B3851" s="375">
        <v>40231</v>
      </c>
      <c r="C3851" s="352">
        <v>246.15</v>
      </c>
      <c r="D3851" s="355">
        <f t="shared" si="124"/>
        <v>2.1369294605809153E-2</v>
      </c>
      <c r="E3851" s="355">
        <v>2.6460626587637595E-3</v>
      </c>
      <c r="G3851" s="355">
        <f t="shared" ca="1" si="123"/>
        <v>3.2324993221158286E-3</v>
      </c>
    </row>
    <row r="3852" spans="2:7">
      <c r="B3852" s="375">
        <v>40228</v>
      </c>
      <c r="C3852" s="352">
        <v>241</v>
      </c>
      <c r="D3852" s="355">
        <f t="shared" si="124"/>
        <v>-6.1855670103092781E-3</v>
      </c>
      <c r="E3852" s="355">
        <v>2.6515608051101984E-3</v>
      </c>
      <c r="G3852" s="355">
        <f t="shared" ca="1" si="123"/>
        <v>-9.0773889445885415E-3</v>
      </c>
    </row>
    <row r="3853" spans="2:7">
      <c r="B3853" s="375">
        <v>40227</v>
      </c>
      <c r="C3853" s="352">
        <v>242.5</v>
      </c>
      <c r="D3853" s="355">
        <f t="shared" si="124"/>
        <v>8.106422781126537E-3</v>
      </c>
      <c r="E3853" s="355">
        <v>2.6680896478122047E-3</v>
      </c>
      <c r="G3853" s="355">
        <f t="shared" ca="1" si="123"/>
        <v>2.8722195560601693E-2</v>
      </c>
    </row>
    <row r="3854" spans="2:7">
      <c r="B3854" s="375">
        <v>40226</v>
      </c>
      <c r="C3854" s="352">
        <v>240.55</v>
      </c>
      <c r="D3854" s="355">
        <f t="shared" si="124"/>
        <v>1.4336917562724039E-2</v>
      </c>
      <c r="E3854" s="355">
        <v>2.6689072307616722E-3</v>
      </c>
      <c r="G3854" s="355">
        <f t="shared" ca="1" si="123"/>
        <v>-2.2654365401854452E-2</v>
      </c>
    </row>
    <row r="3855" spans="2:7">
      <c r="B3855" s="375">
        <v>40225</v>
      </c>
      <c r="C3855" s="352">
        <v>237.15</v>
      </c>
      <c r="D3855" s="355">
        <f t="shared" si="124"/>
        <v>3.2208922742111012E-2</v>
      </c>
      <c r="E3855" s="355">
        <v>2.6725357648167453E-3</v>
      </c>
      <c r="G3855" s="355">
        <f t="shared" ca="1" si="123"/>
        <v>-2.5047989552028471E-2</v>
      </c>
    </row>
    <row r="3856" spans="2:7">
      <c r="B3856" s="375">
        <v>40224</v>
      </c>
      <c r="C3856" s="352">
        <v>229.75</v>
      </c>
      <c r="D3856" s="355">
        <f t="shared" si="124"/>
        <v>-1.5638389031705252E-2</v>
      </c>
      <c r="E3856" s="355">
        <v>2.674230145867085E-3</v>
      </c>
      <c r="G3856" s="355">
        <f t="shared" ca="1" si="123"/>
        <v>1.8109438464741754E-2</v>
      </c>
    </row>
    <row r="3857" spans="2:7">
      <c r="B3857" s="375">
        <v>40220</v>
      </c>
      <c r="C3857" s="352">
        <v>233.4</v>
      </c>
      <c r="D3857" s="355">
        <f t="shared" si="124"/>
        <v>1.4341590612777103E-2</v>
      </c>
      <c r="E3857" s="355">
        <v>2.6761819803747667E-3</v>
      </c>
      <c r="G3857" s="355">
        <f t="shared" ca="1" si="123"/>
        <v>-7.8337296004687938E-3</v>
      </c>
    </row>
    <row r="3858" spans="2:7">
      <c r="B3858" s="375">
        <v>40219</v>
      </c>
      <c r="C3858" s="352">
        <v>230.1</v>
      </c>
      <c r="D3858" s="355">
        <f t="shared" si="124"/>
        <v>-1.0748065348237317E-2</v>
      </c>
      <c r="E3858" s="355">
        <v>2.6858513189448549E-3</v>
      </c>
      <c r="G3858" s="355">
        <f t="shared" ca="1" si="123"/>
        <v>6.519741777237878E-2</v>
      </c>
    </row>
    <row r="3859" spans="2:7">
      <c r="B3859" s="375">
        <v>40218</v>
      </c>
      <c r="C3859" s="352">
        <v>232.6</v>
      </c>
      <c r="D3859" s="355">
        <f t="shared" si="124"/>
        <v>-1.6490486257928143E-2</v>
      </c>
      <c r="E3859" s="355">
        <v>2.6899837322797624E-3</v>
      </c>
      <c r="G3859" s="355">
        <f t="shared" ca="1" si="123"/>
        <v>4.7828291869033953E-3</v>
      </c>
    </row>
    <row r="3860" spans="2:7">
      <c r="B3860" s="375">
        <v>40217</v>
      </c>
      <c r="C3860" s="352">
        <v>236.5</v>
      </c>
      <c r="D3860" s="355">
        <f t="shared" si="124"/>
        <v>3.2525649421523632E-2</v>
      </c>
      <c r="E3860" s="355">
        <v>2.7090111755551896E-3</v>
      </c>
      <c r="G3860" s="355">
        <f t="shared" ca="1" si="123"/>
        <v>-1.8356616230816979E-2</v>
      </c>
    </row>
    <row r="3861" spans="2:7">
      <c r="B3861" s="375">
        <v>40214</v>
      </c>
      <c r="C3861" s="352">
        <v>229.05</v>
      </c>
      <c r="D3861" s="355">
        <f t="shared" si="124"/>
        <v>-8.6561350357065563E-3</v>
      </c>
      <c r="E3861" s="355">
        <v>2.7199882378887343E-3</v>
      </c>
      <c r="G3861" s="355">
        <f t="shared" ca="1" si="123"/>
        <v>4.7535257108090876E-3</v>
      </c>
    </row>
    <row r="3862" spans="2:7">
      <c r="B3862" s="375">
        <v>40213</v>
      </c>
      <c r="C3862" s="352">
        <v>231.05</v>
      </c>
      <c r="D3862" s="355">
        <f t="shared" si="124"/>
        <v>-2.2837809262000328E-2</v>
      </c>
      <c r="E3862" s="355">
        <v>2.724795640327079E-3</v>
      </c>
      <c r="G3862" s="355">
        <f t="shared" ca="1" si="123"/>
        <v>4.053978504247515E-2</v>
      </c>
    </row>
    <row r="3863" spans="2:7">
      <c r="B3863" s="375">
        <v>40212</v>
      </c>
      <c r="C3863" s="352">
        <v>236.45</v>
      </c>
      <c r="D3863" s="355">
        <f t="shared" si="124"/>
        <v>-2.11416490486306E-4</v>
      </c>
      <c r="E3863" s="355">
        <v>2.7274885926800623E-3</v>
      </c>
      <c r="G3863" s="355">
        <f t="shared" ca="1" si="123"/>
        <v>-3.5744427086879067E-4</v>
      </c>
    </row>
    <row r="3864" spans="2:7">
      <c r="B3864" s="375">
        <v>40211</v>
      </c>
      <c r="C3864" s="352">
        <v>236.5</v>
      </c>
      <c r="D3864" s="355">
        <f t="shared" si="124"/>
        <v>-3.1612223393045311E-3</v>
      </c>
      <c r="E3864" s="355">
        <v>2.7334196518486223E-3</v>
      </c>
      <c r="G3864" s="355">
        <f t="shared" ca="1" si="123"/>
        <v>-1.2908725582367494E-2</v>
      </c>
    </row>
    <row r="3865" spans="2:7">
      <c r="B3865" s="375">
        <v>40210</v>
      </c>
      <c r="C3865" s="352">
        <v>237.25</v>
      </c>
      <c r="D3865" s="355">
        <f t="shared" si="124"/>
        <v>-2.0841931489888613E-2</v>
      </c>
      <c r="E3865" s="355">
        <v>2.73398341383393E-3</v>
      </c>
      <c r="G3865" s="355">
        <f t="shared" ca="1" si="123"/>
        <v>1.5877766306427409E-2</v>
      </c>
    </row>
    <row r="3866" spans="2:7">
      <c r="B3866" s="375">
        <v>40207</v>
      </c>
      <c r="C3866" s="352">
        <v>242.3</v>
      </c>
      <c r="D3866" s="355">
        <f t="shared" si="124"/>
        <v>-5.0920485703094397E-2</v>
      </c>
      <c r="E3866" s="355">
        <v>2.7384721003851889E-3</v>
      </c>
      <c r="G3866" s="355">
        <f t="shared" ca="1" si="123"/>
        <v>5.595979191057021E-3</v>
      </c>
    </row>
    <row r="3867" spans="2:7">
      <c r="B3867" s="375">
        <v>40206</v>
      </c>
      <c r="C3867" s="352">
        <v>255.3</v>
      </c>
      <c r="D3867" s="355">
        <f t="shared" si="124"/>
        <v>-1.561596298438408E-2</v>
      </c>
      <c r="E3867" s="355">
        <v>2.7420239362560082E-3</v>
      </c>
      <c r="G3867" s="355">
        <f t="shared" ca="1" si="123"/>
        <v>-3.0743512636141432E-2</v>
      </c>
    </row>
    <row r="3868" spans="2:7">
      <c r="B3868" s="375">
        <v>40205</v>
      </c>
      <c r="C3868" s="352">
        <v>259.35000000000002</v>
      </c>
      <c r="D3868" s="355">
        <f t="shared" si="124"/>
        <v>-1.742754309528307E-2</v>
      </c>
      <c r="E3868" s="355">
        <v>2.7464982147761344E-3</v>
      </c>
      <c r="G3868" s="355">
        <f t="shared" ca="1" si="123"/>
        <v>1.5573714460991459E-2</v>
      </c>
    </row>
    <row r="3869" spans="2:7">
      <c r="B3869" s="375">
        <v>40203</v>
      </c>
      <c r="C3869" s="352">
        <v>263.95</v>
      </c>
      <c r="D3869" s="355">
        <f t="shared" si="124"/>
        <v>2.3260321767784455E-2</v>
      </c>
      <c r="E3869" s="355">
        <v>2.7624309392266242E-3</v>
      </c>
      <c r="G3869" s="355">
        <f t="shared" ca="1" si="123"/>
        <v>-2.02648676914875E-4</v>
      </c>
    </row>
    <row r="3870" spans="2:7">
      <c r="B3870" s="375">
        <v>40200</v>
      </c>
      <c r="C3870" s="352">
        <v>257.95</v>
      </c>
      <c r="D3870" s="355">
        <f t="shared" si="124"/>
        <v>4.6738072054527307E-3</v>
      </c>
      <c r="E3870" s="355">
        <v>2.7647058823529677E-3</v>
      </c>
      <c r="G3870" s="355">
        <f t="shared" ca="1" si="123"/>
        <v>2.8596770381933865E-3</v>
      </c>
    </row>
    <row r="3871" spans="2:7">
      <c r="B3871" s="375">
        <v>40199</v>
      </c>
      <c r="C3871" s="352">
        <v>256.75</v>
      </c>
      <c r="D3871" s="355">
        <f t="shared" si="124"/>
        <v>-4.0729247478666075E-3</v>
      </c>
      <c r="E3871" s="355">
        <v>2.7713113845471678E-3</v>
      </c>
      <c r="G3871" s="355">
        <f t="shared" ca="1" si="123"/>
        <v>-4.0536500861065174E-2</v>
      </c>
    </row>
    <row r="3872" spans="2:7">
      <c r="B3872" s="375">
        <v>40198</v>
      </c>
      <c r="C3872" s="352">
        <v>257.8</v>
      </c>
      <c r="D3872" s="355">
        <f t="shared" si="124"/>
        <v>9.1994519475436399E-3</v>
      </c>
      <c r="E3872" s="355">
        <v>2.7790643816581161E-3</v>
      </c>
      <c r="G3872" s="355">
        <f t="shared" ca="1" si="123"/>
        <v>9.2457708586815013E-3</v>
      </c>
    </row>
    <row r="3873" spans="2:7">
      <c r="B3873" s="375">
        <v>40197</v>
      </c>
      <c r="C3873" s="352">
        <v>255.45</v>
      </c>
      <c r="D3873" s="355">
        <f t="shared" si="124"/>
        <v>-7.1900505246794508E-3</v>
      </c>
      <c r="E3873" s="355">
        <v>2.7883920272642367E-3</v>
      </c>
      <c r="G3873" s="355">
        <f t="shared" ca="1" si="123"/>
        <v>-2.44511397169625E-2</v>
      </c>
    </row>
    <row r="3874" spans="2:7">
      <c r="B3874" s="375">
        <v>40196</v>
      </c>
      <c r="C3874" s="352">
        <v>257.3</v>
      </c>
      <c r="D3874" s="355">
        <f t="shared" si="124"/>
        <v>3.5101404056163579E-3</v>
      </c>
      <c r="E3874" s="355">
        <v>2.7932960893854749E-3</v>
      </c>
      <c r="G3874" s="355">
        <f t="shared" ca="1" si="123"/>
        <v>2.9696159687049615E-2</v>
      </c>
    </row>
    <row r="3875" spans="2:7">
      <c r="B3875" s="375">
        <v>40193</v>
      </c>
      <c r="C3875" s="352">
        <v>256.39999999999998</v>
      </c>
      <c r="D3875" s="355">
        <f t="shared" si="124"/>
        <v>1.3669205233351528E-3</v>
      </c>
      <c r="E3875" s="355">
        <v>2.7945971122497566E-3</v>
      </c>
      <c r="G3875" s="355">
        <f t="shared" ca="1" si="123"/>
        <v>3.6082496908776684E-2</v>
      </c>
    </row>
    <row r="3876" spans="2:7">
      <c r="B3876" s="375">
        <v>40192</v>
      </c>
      <c r="C3876" s="352">
        <v>256.05</v>
      </c>
      <c r="D3876" s="355">
        <f t="shared" si="124"/>
        <v>-2.4571428571428529E-2</v>
      </c>
      <c r="E3876" s="355">
        <v>2.8300561797752299E-3</v>
      </c>
      <c r="G3876" s="355">
        <f t="shared" ca="1" si="123"/>
        <v>-1.5368864115231109E-2</v>
      </c>
    </row>
    <row r="3877" spans="2:7">
      <c r="B3877" s="375">
        <v>40191</v>
      </c>
      <c r="C3877" s="352">
        <v>262.5</v>
      </c>
      <c r="D3877" s="355">
        <f t="shared" si="124"/>
        <v>1.3351134846462818E-3</v>
      </c>
      <c r="E3877" s="355">
        <v>2.8414808851212688E-3</v>
      </c>
      <c r="G3877" s="355">
        <f t="shared" ca="1" si="123"/>
        <v>5.0814982508065433E-3</v>
      </c>
    </row>
    <row r="3878" spans="2:7">
      <c r="B3878" s="375">
        <v>40190</v>
      </c>
      <c r="C3878" s="352">
        <v>262.14999999999998</v>
      </c>
      <c r="D3878" s="355">
        <f t="shared" si="124"/>
        <v>-1.4844043592634517E-2</v>
      </c>
      <c r="E3878" s="355">
        <v>2.8591134240390902E-3</v>
      </c>
      <c r="G3878" s="355">
        <f t="shared" ca="1" si="123"/>
        <v>5.6331184075835697E-3</v>
      </c>
    </row>
    <row r="3879" spans="2:7">
      <c r="B3879" s="375">
        <v>40189</v>
      </c>
      <c r="C3879" s="352">
        <v>266.10000000000002</v>
      </c>
      <c r="D3879" s="355">
        <f t="shared" si="124"/>
        <v>5.6401579244231669E-4</v>
      </c>
      <c r="E3879" s="355">
        <v>2.8708876474239958E-3</v>
      </c>
      <c r="G3879" s="355">
        <f t="shared" ca="1" si="123"/>
        <v>-3.2494652785213986E-3</v>
      </c>
    </row>
    <row r="3880" spans="2:7">
      <c r="B3880" s="375">
        <v>40186</v>
      </c>
      <c r="C3880" s="352">
        <v>265.95</v>
      </c>
      <c r="D3880" s="355">
        <f t="shared" si="124"/>
        <v>4.3429003021147172E-3</v>
      </c>
      <c r="E3880" s="355">
        <v>2.8877278282943299E-3</v>
      </c>
      <c r="G3880" s="355">
        <f t="shared" ca="1" si="123"/>
        <v>1.2543777177618377E-2</v>
      </c>
    </row>
    <row r="3881" spans="2:7">
      <c r="B3881" s="375">
        <v>40185</v>
      </c>
      <c r="C3881" s="352">
        <v>264.8</v>
      </c>
      <c r="D3881" s="355">
        <f t="shared" si="124"/>
        <v>-2.0727341247409508E-3</v>
      </c>
      <c r="E3881" s="355">
        <v>2.9036004645760743E-3</v>
      </c>
      <c r="G3881" s="355">
        <f t="shared" ca="1" si="123"/>
        <v>1.4170880245200076E-2</v>
      </c>
    </row>
    <row r="3882" spans="2:7">
      <c r="B3882" s="375">
        <v>40184</v>
      </c>
      <c r="C3882" s="352">
        <v>265.35000000000002</v>
      </c>
      <c r="D3882" s="355">
        <f t="shared" si="124"/>
        <v>5.685048322910744E-3</v>
      </c>
      <c r="E3882" s="355">
        <v>2.9050464807436446E-3</v>
      </c>
      <c r="G3882" s="355">
        <f t="shared" ca="1" si="123"/>
        <v>1.414576019606548E-2</v>
      </c>
    </row>
    <row r="3883" spans="2:7">
      <c r="B3883" s="375">
        <v>40183</v>
      </c>
      <c r="C3883" s="352">
        <v>263.85000000000002</v>
      </c>
      <c r="D3883" s="355">
        <f t="shared" si="124"/>
        <v>-3.2111824707214431E-3</v>
      </c>
      <c r="E3883" s="355">
        <v>2.9064374497557639E-3</v>
      </c>
      <c r="G3883" s="355">
        <f t="shared" ca="1" si="123"/>
        <v>5.2234024448205699E-2</v>
      </c>
    </row>
    <row r="3884" spans="2:7">
      <c r="B3884" s="375">
        <v>40182</v>
      </c>
      <c r="C3884" s="352">
        <v>264.7</v>
      </c>
      <c r="D3884" s="355">
        <f t="shared" si="124"/>
        <v>-3.7764350453180792E-4</v>
      </c>
      <c r="E3884" s="355">
        <v>2.9069767441860881E-3</v>
      </c>
      <c r="G3884" s="355">
        <f t="shared" ca="1" si="123"/>
        <v>2.6915598073024207E-3</v>
      </c>
    </row>
    <row r="3885" spans="2:7">
      <c r="B3885" s="375">
        <v>40178</v>
      </c>
      <c r="C3885" s="352">
        <v>264.8</v>
      </c>
      <c r="D3885" s="355">
        <f t="shared" si="124"/>
        <v>-4.8853814355505872E-3</v>
      </c>
      <c r="E3885" s="355">
        <v>2.9087430351763992E-3</v>
      </c>
      <c r="G3885" s="355">
        <f t="shared" ca="1" si="123"/>
        <v>-3.0719389773627516E-2</v>
      </c>
    </row>
    <row r="3886" spans="2:7">
      <c r="B3886" s="375">
        <v>40177</v>
      </c>
      <c r="C3886" s="352">
        <v>266.10000000000002</v>
      </c>
      <c r="D3886" s="355">
        <f t="shared" si="124"/>
        <v>4.1509433962265011E-3</v>
      </c>
      <c r="E3886" s="355">
        <v>2.9101099374864844E-3</v>
      </c>
      <c r="G3886" s="355">
        <f t="shared" ca="1" si="123"/>
        <v>1.4868611115788005E-2</v>
      </c>
    </row>
    <row r="3887" spans="2:7">
      <c r="B3887" s="375">
        <v>40176</v>
      </c>
      <c r="C3887" s="352">
        <v>265</v>
      </c>
      <c r="D3887" s="355">
        <f t="shared" si="124"/>
        <v>-2.4468285337849701E-3</v>
      </c>
      <c r="E3887" s="355">
        <v>2.910502061605627E-3</v>
      </c>
      <c r="G3887" s="355">
        <f t="shared" ca="1" si="123"/>
        <v>1.9916462029556964E-2</v>
      </c>
    </row>
    <row r="3888" spans="2:7">
      <c r="B3888" s="375">
        <v>40171</v>
      </c>
      <c r="C3888" s="352">
        <v>265.64999999999998</v>
      </c>
      <c r="D3888" s="355">
        <f t="shared" si="124"/>
        <v>5.1078320090804609E-3</v>
      </c>
      <c r="E3888" s="355">
        <v>2.9150823827628612E-3</v>
      </c>
      <c r="G3888" s="355">
        <f t="shared" ca="1" si="123"/>
        <v>-1.2942533123183136E-2</v>
      </c>
    </row>
    <row r="3889" spans="2:7">
      <c r="B3889" s="375">
        <v>40170</v>
      </c>
      <c r="C3889" s="352">
        <v>264.3</v>
      </c>
      <c r="D3889" s="355">
        <f t="shared" si="124"/>
        <v>1.1481056257175659E-2</v>
      </c>
      <c r="E3889" s="355">
        <v>2.9167895651033538E-3</v>
      </c>
      <c r="G3889" s="355">
        <f t="shared" ca="1" si="123"/>
        <v>-4.7268101550304968E-2</v>
      </c>
    </row>
    <row r="3890" spans="2:7">
      <c r="B3890" s="375">
        <v>40169</v>
      </c>
      <c r="C3890" s="352">
        <v>261.3</v>
      </c>
      <c r="D3890" s="355">
        <f t="shared" si="124"/>
        <v>-3.0522701259061858E-3</v>
      </c>
      <c r="E3890" s="355">
        <v>2.9186224102223752E-3</v>
      </c>
      <c r="G3890" s="355">
        <f t="shared" ca="1" si="123"/>
        <v>-1.1072609081682058E-2</v>
      </c>
    </row>
    <row r="3891" spans="2:7">
      <c r="B3891" s="375">
        <v>40168</v>
      </c>
      <c r="C3891" s="352">
        <v>262.10000000000002</v>
      </c>
      <c r="D3891" s="355">
        <f t="shared" si="124"/>
        <v>-4.7465350294285166E-3</v>
      </c>
      <c r="E3891" s="355">
        <v>2.9307282415631662E-3</v>
      </c>
      <c r="G3891" s="355">
        <f t="shared" ca="1" si="123"/>
        <v>-2.9655096520954174E-2</v>
      </c>
    </row>
    <row r="3892" spans="2:7">
      <c r="B3892" s="375">
        <v>40165</v>
      </c>
      <c r="C3892" s="352">
        <v>263.35000000000002</v>
      </c>
      <c r="D3892" s="355">
        <f t="shared" si="124"/>
        <v>-2.0275297619047575E-2</v>
      </c>
      <c r="E3892" s="355">
        <v>2.9426189308484271E-3</v>
      </c>
      <c r="G3892" s="355">
        <f t="shared" ca="1" si="123"/>
        <v>1.3401371395459164E-2</v>
      </c>
    </row>
    <row r="3893" spans="2:7">
      <c r="B3893" s="375">
        <v>40164</v>
      </c>
      <c r="C3893" s="352">
        <v>268.8</v>
      </c>
      <c r="D3893" s="355">
        <f t="shared" si="124"/>
        <v>1.8953752843062926E-2</v>
      </c>
      <c r="E3893" s="355">
        <v>2.9434546862896625E-3</v>
      </c>
      <c r="G3893" s="355">
        <f t="shared" ca="1" si="123"/>
        <v>6.9232382157866845E-3</v>
      </c>
    </row>
    <row r="3894" spans="2:7">
      <c r="B3894" s="375">
        <v>40163</v>
      </c>
      <c r="C3894" s="352">
        <v>263.8</v>
      </c>
      <c r="D3894" s="355">
        <f t="shared" si="124"/>
        <v>-9.5738689694012061E-3</v>
      </c>
      <c r="E3894" s="355">
        <v>2.9509202936755879E-3</v>
      </c>
      <c r="G3894" s="355">
        <f t="shared" ca="1" si="123"/>
        <v>-1.9760329548687623E-2</v>
      </c>
    </row>
    <row r="3895" spans="2:7">
      <c r="B3895" s="375">
        <v>40162</v>
      </c>
      <c r="C3895" s="352">
        <v>266.35000000000002</v>
      </c>
      <c r="D3895" s="355">
        <f t="shared" si="124"/>
        <v>-4.4851429639319327E-3</v>
      </c>
      <c r="E3895" s="355">
        <v>2.9525742756966525E-3</v>
      </c>
      <c r="G3895" s="355">
        <f t="shared" ca="1" si="123"/>
        <v>-1.1795452147092648E-2</v>
      </c>
    </row>
    <row r="3896" spans="2:7">
      <c r="B3896" s="375">
        <v>40161</v>
      </c>
      <c r="C3896" s="352">
        <v>267.55</v>
      </c>
      <c r="D3896" s="355">
        <f t="shared" si="124"/>
        <v>-1.9783843194724225E-2</v>
      </c>
      <c r="E3896" s="355">
        <v>2.9532403609515948E-3</v>
      </c>
      <c r="G3896" s="355">
        <f t="shared" ca="1" si="123"/>
        <v>-3.0623156684056196E-2</v>
      </c>
    </row>
    <row r="3897" spans="2:7">
      <c r="B3897" s="375">
        <v>40158</v>
      </c>
      <c r="C3897" s="352">
        <v>272.95</v>
      </c>
      <c r="D3897" s="355">
        <f t="shared" si="124"/>
        <v>-3.6623329060619936E-4</v>
      </c>
      <c r="E3897" s="355">
        <v>2.9547916871860255E-3</v>
      </c>
      <c r="G3897" s="355">
        <f t="shared" ca="1" si="123"/>
        <v>-2.6011067448407935E-2</v>
      </c>
    </row>
    <row r="3898" spans="2:7">
      <c r="B3898" s="375">
        <v>40157</v>
      </c>
      <c r="C3898" s="352">
        <v>273.05</v>
      </c>
      <c r="D3898" s="355">
        <f t="shared" si="124"/>
        <v>-1.3191181785326987E-2</v>
      </c>
      <c r="E3898" s="355">
        <v>2.985659919966611E-3</v>
      </c>
      <c r="G3898" s="355">
        <f t="shared" ca="1" si="123"/>
        <v>-3.9217433115574671E-2</v>
      </c>
    </row>
    <row r="3899" spans="2:7">
      <c r="B3899" s="375">
        <v>40156</v>
      </c>
      <c r="C3899" s="352">
        <v>276.7</v>
      </c>
      <c r="D3899" s="355">
        <f t="shared" si="124"/>
        <v>-1.0830324909747702E-3</v>
      </c>
      <c r="E3899" s="355">
        <v>2.9856906989542951E-3</v>
      </c>
      <c r="G3899" s="355">
        <f t="shared" ca="1" si="123"/>
        <v>-8.9492598730252157E-3</v>
      </c>
    </row>
    <row r="3900" spans="2:7">
      <c r="B3900" s="375">
        <v>40155</v>
      </c>
      <c r="C3900" s="352">
        <v>277</v>
      </c>
      <c r="D3900" s="355">
        <f t="shared" si="124"/>
        <v>1.9319227230910764E-2</v>
      </c>
      <c r="E3900" s="355">
        <v>2.987841385345059E-3</v>
      </c>
      <c r="G3900" s="355">
        <f t="shared" ca="1" si="123"/>
        <v>-5.2549072537631508E-3</v>
      </c>
    </row>
    <row r="3901" spans="2:7">
      <c r="B3901" s="375">
        <v>40154</v>
      </c>
      <c r="C3901" s="352">
        <v>271.75</v>
      </c>
      <c r="D3901" s="355">
        <f t="shared" si="124"/>
        <v>-7.3542930685783657E-4</v>
      </c>
      <c r="E3901" s="355">
        <v>2.9881560360751928E-3</v>
      </c>
      <c r="G3901" s="355">
        <f t="shared" ca="1" si="123"/>
        <v>9.074330883526955E-3</v>
      </c>
    </row>
    <row r="3902" spans="2:7">
      <c r="B3902" s="375">
        <v>40151</v>
      </c>
      <c r="C3902" s="352">
        <v>271.95</v>
      </c>
      <c r="D3902" s="355">
        <f t="shared" si="124"/>
        <v>4.8032514317384502E-3</v>
      </c>
      <c r="E3902" s="355">
        <v>3.0079299972655183E-3</v>
      </c>
      <c r="G3902" s="355">
        <f t="shared" ca="1" si="123"/>
        <v>-1.7991445844655972E-2</v>
      </c>
    </row>
    <row r="3903" spans="2:7">
      <c r="B3903" s="375">
        <v>40150</v>
      </c>
      <c r="C3903" s="352">
        <v>270.64999999999998</v>
      </c>
      <c r="D3903" s="355">
        <f t="shared" si="124"/>
        <v>-1.5101892285298523E-2</v>
      </c>
      <c r="E3903" s="355">
        <v>3.0165912518854126E-3</v>
      </c>
      <c r="G3903" s="355">
        <f t="shared" ca="1" si="123"/>
        <v>-5.7317156130549732E-3</v>
      </c>
    </row>
    <row r="3904" spans="2:7">
      <c r="B3904" s="375">
        <v>40149</v>
      </c>
      <c r="C3904" s="352">
        <v>274.8</v>
      </c>
      <c r="D3904" s="355">
        <f t="shared" si="124"/>
        <v>-1.381661582630528E-2</v>
      </c>
      <c r="E3904" s="355">
        <v>3.0247479376719756E-3</v>
      </c>
      <c r="G3904" s="355">
        <f t="shared" ca="1" si="123"/>
        <v>-1.1223517254770962E-2</v>
      </c>
    </row>
    <row r="3905" spans="2:7">
      <c r="B3905" s="375">
        <v>40148</v>
      </c>
      <c r="C3905" s="352">
        <v>278.64999999999998</v>
      </c>
      <c r="D3905" s="355">
        <f t="shared" si="124"/>
        <v>-2.2966339410939732E-2</v>
      </c>
      <c r="E3905" s="355">
        <v>3.0314513073134504E-3</v>
      </c>
      <c r="G3905" s="355">
        <f t="shared" ca="1" si="123"/>
        <v>-3.0014131544622087E-3</v>
      </c>
    </row>
    <row r="3906" spans="2:7">
      <c r="B3906" s="375">
        <v>40147</v>
      </c>
      <c r="C3906" s="352">
        <v>285.2</v>
      </c>
      <c r="D3906" s="355">
        <f t="shared" si="124"/>
        <v>3.1656700668307326E-3</v>
      </c>
      <c r="E3906" s="355">
        <v>3.0336008706298707E-3</v>
      </c>
      <c r="G3906" s="355">
        <f t="shared" ca="1" si="123"/>
        <v>-1.5145287174458077E-2</v>
      </c>
    </row>
    <row r="3907" spans="2:7">
      <c r="B3907" s="375">
        <v>40144</v>
      </c>
      <c r="C3907" s="352">
        <v>284.3</v>
      </c>
      <c r="D3907" s="355">
        <f t="shared" si="124"/>
        <v>-8.3711196372514042E-3</v>
      </c>
      <c r="E3907" s="355">
        <v>3.104896091829611E-3</v>
      </c>
      <c r="G3907" s="355">
        <f t="shared" ca="1" si="123"/>
        <v>-9.6542608196506161E-4</v>
      </c>
    </row>
    <row r="3908" spans="2:7">
      <c r="B3908" s="375">
        <v>40143</v>
      </c>
      <c r="C3908" s="352">
        <v>286.7</v>
      </c>
      <c r="D3908" s="355">
        <f t="shared" si="124"/>
        <v>8.6191732629726948E-3</v>
      </c>
      <c r="E3908" s="355">
        <v>3.1058438904782155E-3</v>
      </c>
      <c r="G3908" s="355">
        <f t="shared" ca="1" si="123"/>
        <v>-5.7569028599303903E-3</v>
      </c>
    </row>
    <row r="3909" spans="2:7">
      <c r="B3909" s="375">
        <v>40142</v>
      </c>
      <c r="C3909" s="352">
        <v>284.25</v>
      </c>
      <c r="D3909" s="355">
        <f t="shared" si="124"/>
        <v>1.5541264737406298E-2</v>
      </c>
      <c r="E3909" s="355">
        <v>3.1097663472851767E-3</v>
      </c>
      <c r="G3909" s="355">
        <f t="shared" ca="1" si="123"/>
        <v>-3.1983658078239708E-3</v>
      </c>
    </row>
    <row r="3910" spans="2:7">
      <c r="B3910" s="375">
        <v>40141</v>
      </c>
      <c r="C3910" s="352">
        <v>279.89999999999998</v>
      </c>
      <c r="D3910" s="355">
        <f t="shared" si="124"/>
        <v>-3.3825885704114132E-3</v>
      </c>
      <c r="E3910" s="355">
        <v>3.1185031185030888E-3</v>
      </c>
      <c r="G3910" s="355">
        <f t="shared" ca="1" si="123"/>
        <v>-2.082859059902635E-2</v>
      </c>
    </row>
    <row r="3911" spans="2:7">
      <c r="B3911" s="375">
        <v>40140</v>
      </c>
      <c r="C3911" s="352">
        <v>280.85000000000002</v>
      </c>
      <c r="D3911" s="355">
        <f t="shared" si="124"/>
        <v>1.5365148228488791E-2</v>
      </c>
      <c r="E3911" s="355">
        <v>3.1316796739076177E-3</v>
      </c>
      <c r="G3911" s="355">
        <f t="shared" ref="G3911:G3974" ca="1" si="125">_xlfn.NORM.INV(RAND(),$M$13,$M$14)</f>
        <v>2.483776664952551E-2</v>
      </c>
    </row>
    <row r="3912" spans="2:7">
      <c r="B3912" s="375">
        <v>40137</v>
      </c>
      <c r="C3912" s="352">
        <v>276.60000000000002</v>
      </c>
      <c r="D3912" s="355">
        <f t="shared" ref="D3912:D3975" si="126">(C3912-C3913)/C3913</f>
        <v>3.9927404718694114E-3</v>
      </c>
      <c r="E3912" s="355">
        <v>3.1318281136196529E-3</v>
      </c>
      <c r="G3912" s="355">
        <f t="shared" ca="1" si="125"/>
        <v>8.1206937476944567E-3</v>
      </c>
    </row>
    <row r="3913" spans="2:7">
      <c r="B3913" s="375">
        <v>40136</v>
      </c>
      <c r="C3913" s="352">
        <v>275.5</v>
      </c>
      <c r="D3913" s="355">
        <f t="shared" si="126"/>
        <v>-4.5167118337850042E-3</v>
      </c>
      <c r="E3913" s="355">
        <v>3.1324490118360112E-3</v>
      </c>
      <c r="G3913" s="355">
        <f t="shared" ca="1" si="125"/>
        <v>-2.13200180067241E-2</v>
      </c>
    </row>
    <row r="3914" spans="2:7">
      <c r="B3914" s="375">
        <v>40135</v>
      </c>
      <c r="C3914" s="352">
        <v>276.75</v>
      </c>
      <c r="D3914" s="355">
        <f t="shared" si="126"/>
        <v>5.4229934924069864E-4</v>
      </c>
      <c r="E3914" s="355">
        <v>3.1333716035209444E-3</v>
      </c>
      <c r="G3914" s="355">
        <f t="shared" ca="1" si="125"/>
        <v>-3.2164229242762625E-2</v>
      </c>
    </row>
    <row r="3915" spans="2:7">
      <c r="B3915" s="375">
        <v>40134</v>
      </c>
      <c r="C3915" s="352">
        <v>276.60000000000002</v>
      </c>
      <c r="D3915" s="355">
        <f t="shared" si="126"/>
        <v>8.384979948961032E-3</v>
      </c>
      <c r="E3915" s="355">
        <v>3.1364698031364625E-3</v>
      </c>
      <c r="G3915" s="355">
        <f t="shared" ca="1" si="125"/>
        <v>4.2765488315998169E-2</v>
      </c>
    </row>
    <row r="3916" spans="2:7">
      <c r="B3916" s="375">
        <v>40133</v>
      </c>
      <c r="C3916" s="352">
        <v>274.3</v>
      </c>
      <c r="D3916" s="355">
        <f t="shared" si="126"/>
        <v>1.6679021497405484E-2</v>
      </c>
      <c r="E3916" s="355">
        <v>3.1502264225241917E-3</v>
      </c>
      <c r="G3916" s="355">
        <f t="shared" ca="1" si="125"/>
        <v>3.5748793456700555E-3</v>
      </c>
    </row>
    <row r="3917" spans="2:7">
      <c r="B3917" s="375">
        <v>40130</v>
      </c>
      <c r="C3917" s="352">
        <v>269.8</v>
      </c>
      <c r="D3917" s="355">
        <f t="shared" si="126"/>
        <v>2.0423600605143852E-2</v>
      </c>
      <c r="E3917" s="355">
        <v>3.1579458776659244E-3</v>
      </c>
      <c r="G3917" s="355">
        <f t="shared" ca="1" si="125"/>
        <v>-6.5176020312801893E-3</v>
      </c>
    </row>
    <row r="3918" spans="2:7">
      <c r="B3918" s="375">
        <v>40129</v>
      </c>
      <c r="C3918" s="352">
        <v>264.39999999999998</v>
      </c>
      <c r="D3918" s="355">
        <f t="shared" si="126"/>
        <v>-5.0799623706491923E-3</v>
      </c>
      <c r="E3918" s="355">
        <v>3.1666666666666289E-3</v>
      </c>
      <c r="G3918" s="355">
        <f t="shared" ca="1" si="125"/>
        <v>2.9593097326421691E-2</v>
      </c>
    </row>
    <row r="3919" spans="2:7">
      <c r="B3919" s="375">
        <v>40128</v>
      </c>
      <c r="C3919" s="352">
        <v>265.75</v>
      </c>
      <c r="D3919" s="355">
        <f t="shared" si="126"/>
        <v>7.20106120902019E-3</v>
      </c>
      <c r="E3919" s="355">
        <v>3.1818181818181303E-3</v>
      </c>
      <c r="G3919" s="355">
        <f t="shared" ca="1" si="125"/>
        <v>-5.9764240938131232E-3</v>
      </c>
    </row>
    <row r="3920" spans="2:7">
      <c r="B3920" s="375">
        <v>40127</v>
      </c>
      <c r="C3920" s="352">
        <v>263.85000000000002</v>
      </c>
      <c r="D3920" s="355">
        <f t="shared" si="126"/>
        <v>-2.7818717759764019E-2</v>
      </c>
      <c r="E3920" s="355">
        <v>3.1901096142581734E-3</v>
      </c>
      <c r="G3920" s="355">
        <f t="shared" ca="1" si="125"/>
        <v>5.9966280212288186E-3</v>
      </c>
    </row>
    <row r="3921" spans="2:7">
      <c r="B3921" s="375">
        <v>40126</v>
      </c>
      <c r="C3921" s="352">
        <v>271.39999999999998</v>
      </c>
      <c r="D3921" s="355">
        <f t="shared" si="126"/>
        <v>-4.4020542920031012E-3</v>
      </c>
      <c r="E3921" s="355">
        <v>3.2021676211588263E-3</v>
      </c>
      <c r="G3921" s="355">
        <f t="shared" ca="1" si="125"/>
        <v>8.3550159492356869E-3</v>
      </c>
    </row>
    <row r="3922" spans="2:7">
      <c r="B3922" s="375">
        <v>40123</v>
      </c>
      <c r="C3922" s="352">
        <v>272.60000000000002</v>
      </c>
      <c r="D3922" s="355">
        <f t="shared" si="126"/>
        <v>-2.5384340364676319E-2</v>
      </c>
      <c r="E3922" s="355">
        <v>3.2130726154410566E-3</v>
      </c>
      <c r="G3922" s="355">
        <f t="shared" ca="1" si="125"/>
        <v>2.1749545684030848E-4</v>
      </c>
    </row>
    <row r="3923" spans="2:7">
      <c r="B3923" s="375">
        <v>40122</v>
      </c>
      <c r="C3923" s="352">
        <v>279.7</v>
      </c>
      <c r="D3923" s="355">
        <f t="shared" si="126"/>
        <v>6.2960964202194644E-3</v>
      </c>
      <c r="E3923" s="355">
        <v>3.2138839787884117E-3</v>
      </c>
      <c r="G3923" s="355">
        <f t="shared" ca="1" si="125"/>
        <v>1.9304330778444959E-2</v>
      </c>
    </row>
    <row r="3924" spans="2:7">
      <c r="B3924" s="375">
        <v>40121</v>
      </c>
      <c r="C3924" s="352">
        <v>277.95</v>
      </c>
      <c r="D3924" s="355">
        <f t="shared" si="126"/>
        <v>1.7759062614426824E-2</v>
      </c>
      <c r="E3924" s="355">
        <v>3.2206119162640594E-3</v>
      </c>
      <c r="G3924" s="355">
        <f t="shared" ca="1" si="125"/>
        <v>-3.8318278916762129E-2</v>
      </c>
    </row>
    <row r="3925" spans="2:7">
      <c r="B3925" s="375">
        <v>40120</v>
      </c>
      <c r="C3925" s="352">
        <v>273.10000000000002</v>
      </c>
      <c r="D3925" s="355">
        <f t="shared" si="126"/>
        <v>-3.6684303350969935E-2</v>
      </c>
      <c r="E3925" s="355">
        <v>3.2350639186016412E-3</v>
      </c>
      <c r="G3925" s="355">
        <f t="shared" ca="1" si="125"/>
        <v>-9.9669550990888443E-3</v>
      </c>
    </row>
    <row r="3926" spans="2:7">
      <c r="B3926" s="375">
        <v>40116</v>
      </c>
      <c r="C3926" s="352">
        <v>283.5</v>
      </c>
      <c r="D3926" s="355">
        <f t="shared" si="126"/>
        <v>1.4129282938890046E-3</v>
      </c>
      <c r="E3926" s="355">
        <v>3.239000663276531E-3</v>
      </c>
      <c r="G3926" s="355">
        <f t="shared" ca="1" si="125"/>
        <v>-9.205286569386479E-3</v>
      </c>
    </row>
    <row r="3927" spans="2:7">
      <c r="B3927" s="375">
        <v>40115</v>
      </c>
      <c r="C3927" s="352">
        <v>283.10000000000002</v>
      </c>
      <c r="D3927" s="355">
        <f t="shared" si="126"/>
        <v>1.1794138670478954E-2</v>
      </c>
      <c r="E3927" s="355">
        <v>3.2451628704384104E-3</v>
      </c>
      <c r="G3927" s="355">
        <f t="shared" ca="1" si="125"/>
        <v>2.4313341133090451E-2</v>
      </c>
    </row>
    <row r="3928" spans="2:7">
      <c r="B3928" s="375">
        <v>40114</v>
      </c>
      <c r="C3928" s="352">
        <v>279.8</v>
      </c>
      <c r="D3928" s="355">
        <f t="shared" si="126"/>
        <v>-2.1398002853065833E-3</v>
      </c>
      <c r="E3928" s="355">
        <v>3.2586027111574556E-3</v>
      </c>
      <c r="G3928" s="355">
        <f t="shared" ca="1" si="125"/>
        <v>1.6360769518957242E-2</v>
      </c>
    </row>
    <row r="3929" spans="2:7">
      <c r="B3929" s="375">
        <v>40113</v>
      </c>
      <c r="C3929" s="352">
        <v>280.39999999999998</v>
      </c>
      <c r="D3929" s="355">
        <f t="shared" si="126"/>
        <v>9.1776138204065303E-3</v>
      </c>
      <c r="E3929" s="355">
        <v>3.2658393207054214E-3</v>
      </c>
      <c r="G3929" s="355">
        <f t="shared" ca="1" si="125"/>
        <v>1.4382847262137542E-2</v>
      </c>
    </row>
    <row r="3930" spans="2:7">
      <c r="B3930" s="375">
        <v>40112</v>
      </c>
      <c r="C3930" s="352">
        <v>277.85000000000002</v>
      </c>
      <c r="D3930" s="355">
        <f t="shared" si="126"/>
        <v>-9.9768394797789227E-3</v>
      </c>
      <c r="E3930" s="355">
        <v>3.2670841274164051E-3</v>
      </c>
      <c r="G3930" s="355">
        <f t="shared" ca="1" si="125"/>
        <v>5.7394965516872195E-3</v>
      </c>
    </row>
    <row r="3931" spans="2:7">
      <c r="B3931" s="375">
        <v>40109</v>
      </c>
      <c r="C3931" s="352">
        <v>280.64999999999998</v>
      </c>
      <c r="D3931" s="355">
        <f t="shared" si="126"/>
        <v>8.4441250449154362E-3</v>
      </c>
      <c r="E3931" s="355">
        <v>3.2741262175656869E-3</v>
      </c>
      <c r="G3931" s="355">
        <f t="shared" ca="1" si="125"/>
        <v>1.8188800520974262E-2</v>
      </c>
    </row>
    <row r="3932" spans="2:7">
      <c r="B3932" s="375">
        <v>40108</v>
      </c>
      <c r="C3932" s="352">
        <v>278.3</v>
      </c>
      <c r="D3932" s="355">
        <f t="shared" si="126"/>
        <v>1.6992508678969613E-2</v>
      </c>
      <c r="E3932" s="355">
        <v>3.2914725541827311E-3</v>
      </c>
      <c r="G3932" s="355">
        <f t="shared" ca="1" si="125"/>
        <v>-7.9082918614053269E-3</v>
      </c>
    </row>
    <row r="3933" spans="2:7">
      <c r="B3933" s="375">
        <v>40107</v>
      </c>
      <c r="C3933" s="352">
        <v>273.64999999999998</v>
      </c>
      <c r="D3933" s="355">
        <f t="shared" si="126"/>
        <v>-2.3550401427297137E-2</v>
      </c>
      <c r="E3933" s="355">
        <v>3.2948357784483057E-3</v>
      </c>
      <c r="G3933" s="355">
        <f t="shared" ca="1" si="125"/>
        <v>2.6178430838083147E-2</v>
      </c>
    </row>
    <row r="3934" spans="2:7">
      <c r="B3934" s="375">
        <v>40106</v>
      </c>
      <c r="C3934" s="352">
        <v>280.25</v>
      </c>
      <c r="D3934" s="355">
        <f t="shared" si="126"/>
        <v>-2.1985691851334883E-2</v>
      </c>
      <c r="E3934" s="355">
        <v>3.2978183663114015E-3</v>
      </c>
      <c r="G3934" s="355">
        <f t="shared" ca="1" si="125"/>
        <v>3.0154301296659591E-2</v>
      </c>
    </row>
    <row r="3935" spans="2:7">
      <c r="B3935" s="375">
        <v>40102</v>
      </c>
      <c r="C3935" s="352">
        <v>286.55</v>
      </c>
      <c r="D3935" s="355">
        <f t="shared" si="126"/>
        <v>-9.1632088520054548E-3</v>
      </c>
      <c r="E3935" s="355">
        <v>3.3039726508468036E-3</v>
      </c>
      <c r="G3935" s="355">
        <f t="shared" ca="1" si="125"/>
        <v>-2.2592533947515536E-2</v>
      </c>
    </row>
    <row r="3936" spans="2:7">
      <c r="B3936" s="375">
        <v>40101</v>
      </c>
      <c r="C3936" s="352">
        <v>289.2</v>
      </c>
      <c r="D3936" s="355">
        <f t="shared" si="126"/>
        <v>-1.5824400204185924E-2</v>
      </c>
      <c r="E3936" s="355">
        <v>3.3167495854063492E-3</v>
      </c>
      <c r="G3936" s="355">
        <f t="shared" ca="1" si="125"/>
        <v>2.8675485533859044E-2</v>
      </c>
    </row>
    <row r="3937" spans="2:7">
      <c r="B3937" s="375">
        <v>40100</v>
      </c>
      <c r="C3937" s="352">
        <v>293.85000000000002</v>
      </c>
      <c r="D3937" s="355">
        <f t="shared" si="126"/>
        <v>1.1183757742601514E-2</v>
      </c>
      <c r="E3937" s="355">
        <v>3.3179079717104687E-3</v>
      </c>
      <c r="G3937" s="355">
        <f t="shared" ca="1" si="125"/>
        <v>-1.1195010117640777E-3</v>
      </c>
    </row>
    <row r="3938" spans="2:7">
      <c r="B3938" s="375">
        <v>40098</v>
      </c>
      <c r="C3938" s="352">
        <v>290.60000000000002</v>
      </c>
      <c r="D3938" s="355">
        <f t="shared" si="126"/>
        <v>1.2896479609620237E-2</v>
      </c>
      <c r="E3938" s="355">
        <v>3.3288528584030671E-3</v>
      </c>
      <c r="G3938" s="355">
        <f t="shared" ca="1" si="125"/>
        <v>-1.9057589677680092E-2</v>
      </c>
    </row>
    <row r="3939" spans="2:7">
      <c r="B3939" s="375">
        <v>40095</v>
      </c>
      <c r="C3939" s="352">
        <v>286.89999999999998</v>
      </c>
      <c r="D3939" s="355">
        <f t="shared" si="126"/>
        <v>-1.9133762393460129E-3</v>
      </c>
      <c r="E3939" s="355">
        <v>3.3351862145635869E-3</v>
      </c>
      <c r="G3939" s="355">
        <f t="shared" ca="1" si="125"/>
        <v>-1.0973186123893653E-2</v>
      </c>
    </row>
    <row r="3940" spans="2:7">
      <c r="B3940" s="375">
        <v>40094</v>
      </c>
      <c r="C3940" s="352">
        <v>287.45</v>
      </c>
      <c r="D3940" s="355">
        <f t="shared" si="126"/>
        <v>2.5874375446109921E-2</v>
      </c>
      <c r="E3940" s="355">
        <v>3.3422254929014921E-3</v>
      </c>
      <c r="G3940" s="355">
        <f t="shared" ca="1" si="125"/>
        <v>-1.6249954283090787E-2</v>
      </c>
    </row>
    <row r="3941" spans="2:7">
      <c r="B3941" s="375">
        <v>40093</v>
      </c>
      <c r="C3941" s="352">
        <v>280.2</v>
      </c>
      <c r="D3941" s="355">
        <f t="shared" si="126"/>
        <v>-5.5013309671695168E-3</v>
      </c>
      <c r="E3941" s="355">
        <v>3.3507073715561683E-3</v>
      </c>
      <c r="G3941" s="355">
        <f t="shared" ca="1" si="125"/>
        <v>-4.3576219191931408E-3</v>
      </c>
    </row>
    <row r="3942" spans="2:7">
      <c r="B3942" s="375">
        <v>40092</v>
      </c>
      <c r="C3942" s="352">
        <v>281.75</v>
      </c>
      <c r="D3942" s="355">
        <f t="shared" si="126"/>
        <v>5.5045871559632982E-2</v>
      </c>
      <c r="E3942" s="355">
        <v>3.3703294787610868E-3</v>
      </c>
      <c r="G3942" s="355">
        <f t="shared" ca="1" si="125"/>
        <v>-6.6407008732632649E-3</v>
      </c>
    </row>
    <row r="3943" spans="2:7">
      <c r="B3943" s="375">
        <v>40091</v>
      </c>
      <c r="C3943" s="352">
        <v>267.05</v>
      </c>
      <c r="D3943" s="355">
        <f t="shared" si="126"/>
        <v>6.2170308967597369E-3</v>
      </c>
      <c r="E3943" s="355">
        <v>3.3703908647315347E-3</v>
      </c>
      <c r="G3943" s="355">
        <f t="shared" ca="1" si="125"/>
        <v>2.3963175901678256E-2</v>
      </c>
    </row>
    <row r="3944" spans="2:7">
      <c r="B3944" s="375">
        <v>40087</v>
      </c>
      <c r="C3944" s="352">
        <v>265.39999999999998</v>
      </c>
      <c r="D3944" s="355">
        <f t="shared" si="126"/>
        <v>1.0662604722010489E-2</v>
      </c>
      <c r="E3944" s="355">
        <v>3.4019391052900151E-3</v>
      </c>
      <c r="G3944" s="355">
        <f t="shared" ca="1" si="125"/>
        <v>-3.8319806567422114E-2</v>
      </c>
    </row>
    <row r="3945" spans="2:7">
      <c r="B3945" s="375">
        <v>40086</v>
      </c>
      <c r="C3945" s="352">
        <v>262.60000000000002</v>
      </c>
      <c r="D3945" s="355">
        <f t="shared" si="126"/>
        <v>-2.4691358024690494E-3</v>
      </c>
      <c r="E3945" s="355">
        <v>3.4266525031696532E-3</v>
      </c>
      <c r="G3945" s="355">
        <f t="shared" ca="1" si="125"/>
        <v>-9.2293155943156627E-5</v>
      </c>
    </row>
    <row r="3946" spans="2:7">
      <c r="B3946" s="375">
        <v>40085</v>
      </c>
      <c r="C3946" s="352">
        <v>263.25</v>
      </c>
      <c r="D3946" s="355">
        <f t="shared" si="126"/>
        <v>1.4450867052023121E-2</v>
      </c>
      <c r="E3946" s="355">
        <v>3.4423407917383493E-3</v>
      </c>
      <c r="G3946" s="355">
        <f t="shared" ca="1" si="125"/>
        <v>-3.6003270658795009E-2</v>
      </c>
    </row>
    <row r="3947" spans="2:7">
      <c r="B3947" s="375">
        <v>40081</v>
      </c>
      <c r="C3947" s="352">
        <v>259.5</v>
      </c>
      <c r="D3947" s="355">
        <f t="shared" si="126"/>
        <v>-1.7311021350259229E-3</v>
      </c>
      <c r="E3947" s="355">
        <v>3.4482989060338792E-3</v>
      </c>
      <c r="G3947" s="355">
        <f t="shared" ca="1" si="125"/>
        <v>1.3102537098524936E-4</v>
      </c>
    </row>
    <row r="3948" spans="2:7">
      <c r="B3948" s="375">
        <v>40080</v>
      </c>
      <c r="C3948" s="352">
        <v>259.95</v>
      </c>
      <c r="D3948" s="355">
        <f t="shared" si="126"/>
        <v>5.8038305281485781E-3</v>
      </c>
      <c r="E3948" s="355">
        <v>3.45826712776878E-3</v>
      </c>
      <c r="G3948" s="355">
        <f t="shared" ca="1" si="125"/>
        <v>-1.8172006878138892E-2</v>
      </c>
    </row>
    <row r="3949" spans="2:7">
      <c r="B3949" s="375">
        <v>40079</v>
      </c>
      <c r="C3949" s="352">
        <v>258.45</v>
      </c>
      <c r="D3949" s="355">
        <f t="shared" si="126"/>
        <v>-2.3427167957679913E-2</v>
      </c>
      <c r="E3949" s="355">
        <v>3.4809944878272854E-3</v>
      </c>
      <c r="G3949" s="355">
        <f t="shared" ca="1" si="125"/>
        <v>-9.5284241025062298E-3</v>
      </c>
    </row>
    <row r="3950" spans="2:7">
      <c r="B3950" s="375">
        <v>40078</v>
      </c>
      <c r="C3950" s="352">
        <v>264.64999999999998</v>
      </c>
      <c r="D3950" s="355">
        <f t="shared" si="126"/>
        <v>1.1465698452130709E-2</v>
      </c>
      <c r="E3950" s="355">
        <v>3.4843205574914215E-3</v>
      </c>
      <c r="G3950" s="355">
        <f t="shared" ca="1" si="125"/>
        <v>-9.8567449301017948E-3</v>
      </c>
    </row>
    <row r="3951" spans="2:7">
      <c r="B3951" s="375">
        <v>40074</v>
      </c>
      <c r="C3951" s="352">
        <v>261.64999999999998</v>
      </c>
      <c r="D3951" s="355">
        <f t="shared" si="126"/>
        <v>1.7228177641653471E-3</v>
      </c>
      <c r="E3951" s="355">
        <v>3.4861126985942033E-3</v>
      </c>
      <c r="G3951" s="355">
        <f t="shared" ca="1" si="125"/>
        <v>3.6845312935089858E-2</v>
      </c>
    </row>
    <row r="3952" spans="2:7">
      <c r="B3952" s="375">
        <v>40073</v>
      </c>
      <c r="C3952" s="352">
        <v>261.2</v>
      </c>
      <c r="D3952" s="355">
        <f t="shared" si="126"/>
        <v>1.6342412451361824E-2</v>
      </c>
      <c r="E3952" s="355">
        <v>3.4936724044863227E-3</v>
      </c>
      <c r="G3952" s="355">
        <f t="shared" ca="1" si="125"/>
        <v>3.022565980823529E-2</v>
      </c>
    </row>
    <row r="3953" spans="2:7">
      <c r="B3953" s="375">
        <v>40072</v>
      </c>
      <c r="C3953" s="352">
        <v>257</v>
      </c>
      <c r="D3953" s="355">
        <f t="shared" si="126"/>
        <v>-1.0015408320493153E-2</v>
      </c>
      <c r="E3953" s="355">
        <v>3.4965034965034219E-3</v>
      </c>
      <c r="G3953" s="355">
        <f t="shared" ca="1" si="125"/>
        <v>1.7320285222566977E-2</v>
      </c>
    </row>
    <row r="3954" spans="2:7">
      <c r="B3954" s="375">
        <v>40071</v>
      </c>
      <c r="C3954" s="352">
        <v>259.60000000000002</v>
      </c>
      <c r="D3954" s="355">
        <f t="shared" si="126"/>
        <v>-1.1542901115812025E-3</v>
      </c>
      <c r="E3954" s="355">
        <v>3.4972022382095177E-3</v>
      </c>
      <c r="G3954" s="355">
        <f t="shared" ca="1" si="125"/>
        <v>1.3506162780914797E-2</v>
      </c>
    </row>
    <row r="3955" spans="2:7">
      <c r="B3955" s="375">
        <v>40070</v>
      </c>
      <c r="C3955" s="352">
        <v>259.89999999999998</v>
      </c>
      <c r="D3955" s="355">
        <f t="shared" si="126"/>
        <v>1.4837953924248162E-2</v>
      </c>
      <c r="E3955" s="355">
        <v>3.5019531377370162E-3</v>
      </c>
      <c r="G3955" s="355">
        <f t="shared" ca="1" si="125"/>
        <v>3.5423288311327945E-3</v>
      </c>
    </row>
    <row r="3956" spans="2:7">
      <c r="B3956" s="375">
        <v>40067</v>
      </c>
      <c r="C3956" s="352">
        <v>256.10000000000002</v>
      </c>
      <c r="D3956" s="355">
        <f t="shared" si="126"/>
        <v>-2.2892025944296068E-2</v>
      </c>
      <c r="E3956" s="355">
        <v>3.5052578868303309E-3</v>
      </c>
      <c r="G3956" s="355">
        <f t="shared" ca="1" si="125"/>
        <v>1.8266485015622939E-2</v>
      </c>
    </row>
    <row r="3957" spans="2:7">
      <c r="B3957" s="375">
        <v>40066</v>
      </c>
      <c r="C3957" s="352">
        <v>262.10000000000002</v>
      </c>
      <c r="D3957" s="355">
        <f t="shared" si="126"/>
        <v>-1.2620079110943552E-2</v>
      </c>
      <c r="E3957" s="355">
        <v>3.5058027079303399E-3</v>
      </c>
      <c r="G3957" s="355">
        <f t="shared" ca="1" si="125"/>
        <v>-1.2149529599884204E-2</v>
      </c>
    </row>
    <row r="3958" spans="2:7">
      <c r="B3958" s="375">
        <v>40065</v>
      </c>
      <c r="C3958" s="352">
        <v>265.45</v>
      </c>
      <c r="D3958" s="355">
        <f t="shared" si="126"/>
        <v>-3.0046948356807937E-3</v>
      </c>
      <c r="E3958" s="355">
        <v>3.5099448437238587E-3</v>
      </c>
      <c r="G3958" s="355">
        <f t="shared" ca="1" si="125"/>
        <v>-1.6425912804292935E-2</v>
      </c>
    </row>
    <row r="3959" spans="2:7">
      <c r="B3959" s="375">
        <v>40064</v>
      </c>
      <c r="C3959" s="352">
        <v>266.25</v>
      </c>
      <c r="D3959" s="355">
        <f t="shared" si="126"/>
        <v>-2.8284671532846715E-2</v>
      </c>
      <c r="E3959" s="355">
        <v>3.5155148704554169E-3</v>
      </c>
      <c r="G3959" s="355">
        <f t="shared" ca="1" si="125"/>
        <v>-1.8642414099129839E-2</v>
      </c>
    </row>
    <row r="3960" spans="2:7">
      <c r="B3960" s="375">
        <v>40063</v>
      </c>
      <c r="C3960" s="352">
        <v>274</v>
      </c>
      <c r="D3960" s="355">
        <f t="shared" si="126"/>
        <v>3.4792162607580612E-3</v>
      </c>
      <c r="E3960" s="355">
        <v>3.5213064557285487E-3</v>
      </c>
      <c r="G3960" s="355">
        <f t="shared" ca="1" si="125"/>
        <v>-4.1645881663951334E-2</v>
      </c>
    </row>
    <row r="3961" spans="2:7">
      <c r="B3961" s="375">
        <v>40060</v>
      </c>
      <c r="C3961" s="352">
        <v>273.05</v>
      </c>
      <c r="D3961" s="355">
        <f t="shared" si="126"/>
        <v>2.0175602465907098E-2</v>
      </c>
      <c r="E3961" s="355">
        <v>3.5440957419486689E-3</v>
      </c>
      <c r="G3961" s="355">
        <f t="shared" ca="1" si="125"/>
        <v>-9.6209366464408974E-3</v>
      </c>
    </row>
    <row r="3962" spans="2:7">
      <c r="B3962" s="375">
        <v>40059</v>
      </c>
      <c r="C3962" s="352">
        <v>267.64999999999998</v>
      </c>
      <c r="D3962" s="355">
        <f t="shared" si="126"/>
        <v>1.8716077110237696E-3</v>
      </c>
      <c r="E3962" s="355">
        <v>3.5625571970192482E-3</v>
      </c>
      <c r="G3962" s="355">
        <f t="shared" ca="1" si="125"/>
        <v>1.1475932592346222E-3</v>
      </c>
    </row>
    <row r="3963" spans="2:7">
      <c r="B3963" s="375">
        <v>40058</v>
      </c>
      <c r="C3963" s="352">
        <v>267.14999999999998</v>
      </c>
      <c r="D3963" s="355">
        <f t="shared" si="126"/>
        <v>1.7908172985330498E-2</v>
      </c>
      <c r="E3963" s="355">
        <v>3.5677879714577834E-3</v>
      </c>
      <c r="G3963" s="355">
        <f t="shared" ca="1" si="125"/>
        <v>9.6456532434605266E-3</v>
      </c>
    </row>
    <row r="3964" spans="2:7">
      <c r="B3964" s="375">
        <v>40057</v>
      </c>
      <c r="C3964" s="352">
        <v>262.45</v>
      </c>
      <c r="D3964" s="355">
        <f t="shared" si="126"/>
        <v>9.6172340834775917E-3</v>
      </c>
      <c r="E3964" s="355">
        <v>3.5827024611001686E-3</v>
      </c>
      <c r="G3964" s="355">
        <f t="shared" ca="1" si="125"/>
        <v>-6.0875106743043623E-3</v>
      </c>
    </row>
    <row r="3965" spans="2:7">
      <c r="B3965" s="375">
        <v>40056</v>
      </c>
      <c r="C3965" s="352">
        <v>259.95</v>
      </c>
      <c r="D3965" s="355">
        <f t="shared" si="126"/>
        <v>-1.5363933166892033E-3</v>
      </c>
      <c r="E3965" s="355">
        <v>3.5836063381693519E-3</v>
      </c>
      <c r="G3965" s="355">
        <f t="shared" ca="1" si="125"/>
        <v>-1.9712816892876642E-2</v>
      </c>
    </row>
    <row r="3966" spans="2:7">
      <c r="B3966" s="375">
        <v>40053</v>
      </c>
      <c r="C3966" s="352">
        <v>260.35000000000002</v>
      </c>
      <c r="D3966" s="355">
        <f t="shared" si="126"/>
        <v>1.5405616224649164E-2</v>
      </c>
      <c r="E3966" s="355">
        <v>3.5927537698613038E-3</v>
      </c>
      <c r="G3966" s="355">
        <f t="shared" ca="1" si="125"/>
        <v>4.434793429897073E-3</v>
      </c>
    </row>
    <row r="3967" spans="2:7">
      <c r="B3967" s="375">
        <v>40052</v>
      </c>
      <c r="C3967" s="352">
        <v>256.39999999999998</v>
      </c>
      <c r="D3967" s="355">
        <f t="shared" si="126"/>
        <v>-2.5465602432535327E-2</v>
      </c>
      <c r="E3967" s="355">
        <v>3.5981717397647042E-3</v>
      </c>
      <c r="G3967" s="355">
        <f t="shared" ca="1" si="125"/>
        <v>1.9592650146186734E-3</v>
      </c>
    </row>
    <row r="3968" spans="2:7">
      <c r="B3968" s="375">
        <v>40051</v>
      </c>
      <c r="C3968" s="352">
        <v>263.10000000000002</v>
      </c>
      <c r="D3968" s="355">
        <f t="shared" si="126"/>
        <v>-2.3747680890537949E-2</v>
      </c>
      <c r="E3968" s="355">
        <v>3.6062769826795669E-3</v>
      </c>
      <c r="G3968" s="355">
        <f t="shared" ca="1" si="125"/>
        <v>1.3724144390976894E-2</v>
      </c>
    </row>
    <row r="3969" spans="2:7">
      <c r="B3969" s="375">
        <v>40050</v>
      </c>
      <c r="C3969" s="352">
        <v>269.5</v>
      </c>
      <c r="D3969" s="355">
        <f t="shared" si="126"/>
        <v>2.044989775051167E-3</v>
      </c>
      <c r="E3969" s="355">
        <v>3.6115843270868903E-3</v>
      </c>
      <c r="G3969" s="355">
        <f t="shared" ca="1" si="125"/>
        <v>-9.4520991551774406E-3</v>
      </c>
    </row>
    <row r="3970" spans="2:7">
      <c r="B3970" s="375">
        <v>40049</v>
      </c>
      <c r="C3970" s="352">
        <v>268.95</v>
      </c>
      <c r="D3970" s="355">
        <f t="shared" si="126"/>
        <v>3.1447746883988451E-2</v>
      </c>
      <c r="E3970" s="355">
        <v>3.6179450072359128E-3</v>
      </c>
      <c r="G3970" s="355">
        <f t="shared" ca="1" si="125"/>
        <v>6.6538943864657149E-3</v>
      </c>
    </row>
    <row r="3971" spans="2:7">
      <c r="B3971" s="375">
        <v>40046</v>
      </c>
      <c r="C3971" s="352">
        <v>260.75</v>
      </c>
      <c r="D3971" s="355">
        <f t="shared" si="126"/>
        <v>1.617303195635221E-2</v>
      </c>
      <c r="E3971" s="355">
        <v>3.6338466862778766E-3</v>
      </c>
      <c r="G3971" s="355">
        <f t="shared" ca="1" si="125"/>
        <v>-3.4624134788258348E-2</v>
      </c>
    </row>
    <row r="3972" spans="2:7">
      <c r="B3972" s="375">
        <v>40045</v>
      </c>
      <c r="C3972" s="352">
        <v>256.60000000000002</v>
      </c>
      <c r="D3972" s="355">
        <f t="shared" si="126"/>
        <v>-1.1677695601399554E-3</v>
      </c>
      <c r="E3972" s="355">
        <v>3.6340191079069491E-3</v>
      </c>
      <c r="G3972" s="355">
        <f t="shared" ca="1" si="125"/>
        <v>-1.016579020812854E-2</v>
      </c>
    </row>
    <row r="3973" spans="2:7">
      <c r="B3973" s="375">
        <v>40044</v>
      </c>
      <c r="C3973" s="352">
        <v>256.89999999999998</v>
      </c>
      <c r="D3973" s="355">
        <f t="shared" si="126"/>
        <v>-6.5738592420728744E-3</v>
      </c>
      <c r="E3973" s="355">
        <v>3.6383718286067137E-3</v>
      </c>
      <c r="G3973" s="355">
        <f t="shared" ca="1" si="125"/>
        <v>5.6232999614720322E-4</v>
      </c>
    </row>
    <row r="3974" spans="2:7">
      <c r="B3974" s="375">
        <v>40043</v>
      </c>
      <c r="C3974" s="352">
        <v>258.60000000000002</v>
      </c>
      <c r="D3974" s="355">
        <f t="shared" si="126"/>
        <v>4.1062801932367214E-2</v>
      </c>
      <c r="E3974" s="355">
        <v>3.6414465431346024E-3</v>
      </c>
      <c r="G3974" s="355">
        <f t="shared" ca="1" si="125"/>
        <v>-3.7192394390397313E-3</v>
      </c>
    </row>
    <row r="3975" spans="2:7">
      <c r="B3975" s="375">
        <v>40042</v>
      </c>
      <c r="C3975" s="352">
        <v>248.4</v>
      </c>
      <c r="D3975" s="355">
        <f t="shared" si="126"/>
        <v>-3.308680420397031E-2</v>
      </c>
      <c r="E3975" s="355">
        <v>3.6621987841500038E-3</v>
      </c>
      <c r="G3975" s="355">
        <f t="shared" ref="G3975:G4038" ca="1" si="127">_xlfn.NORM.INV(RAND(),$M$13,$M$14)</f>
        <v>-2.1522467769570486E-3</v>
      </c>
    </row>
    <row r="3976" spans="2:7">
      <c r="B3976" s="375">
        <v>40039</v>
      </c>
      <c r="C3976" s="352">
        <v>256.89999999999998</v>
      </c>
      <c r="D3976" s="355">
        <f t="shared" ref="D3976:D4039" si="128">(C3976-C3977)/C3977</f>
        <v>-2.4677296886864087E-2</v>
      </c>
      <c r="E3976" s="355">
        <v>3.6903773410831256E-3</v>
      </c>
      <c r="G3976" s="355">
        <f t="shared" ca="1" si="127"/>
        <v>-2.7587791614650567E-2</v>
      </c>
    </row>
    <row r="3977" spans="2:7">
      <c r="B3977" s="375">
        <v>40038</v>
      </c>
      <c r="C3977" s="352">
        <v>263.39999999999998</v>
      </c>
      <c r="D3977" s="355">
        <f t="shared" si="128"/>
        <v>2.5900681596884041E-2</v>
      </c>
      <c r="E3977" s="355">
        <v>3.6968576709795883E-3</v>
      </c>
      <c r="G3977" s="355">
        <f t="shared" ca="1" si="127"/>
        <v>-2.3054333734410556E-2</v>
      </c>
    </row>
    <row r="3978" spans="2:7">
      <c r="B3978" s="375">
        <v>40037</v>
      </c>
      <c r="C3978" s="352">
        <v>256.75</v>
      </c>
      <c r="D3978" s="355">
        <f t="shared" si="128"/>
        <v>-2.4320729621888571E-2</v>
      </c>
      <c r="E3978" s="355">
        <v>3.7009715050201134E-3</v>
      </c>
      <c r="G3978" s="355">
        <f t="shared" ca="1" si="127"/>
        <v>1.555493850332932E-2</v>
      </c>
    </row>
    <row r="3979" spans="2:7">
      <c r="B3979" s="375">
        <v>40036</v>
      </c>
      <c r="C3979" s="352">
        <v>263.14999999999998</v>
      </c>
      <c r="D3979" s="355">
        <f t="shared" si="128"/>
        <v>9.5914061001342813E-3</v>
      </c>
      <c r="E3979" s="355">
        <v>3.7012845634661813E-3</v>
      </c>
      <c r="G3979" s="355">
        <f t="shared" ca="1" si="127"/>
        <v>-4.2114886542336111E-3</v>
      </c>
    </row>
    <row r="3980" spans="2:7">
      <c r="B3980" s="375">
        <v>40035</v>
      </c>
      <c r="C3980" s="352">
        <v>260.64999999999998</v>
      </c>
      <c r="D3980" s="355">
        <f t="shared" si="128"/>
        <v>-3.3197329376854767E-2</v>
      </c>
      <c r="E3980" s="355">
        <v>3.7063007112091012E-3</v>
      </c>
      <c r="G3980" s="355">
        <f t="shared" ca="1" si="127"/>
        <v>-8.476995051522794E-3</v>
      </c>
    </row>
    <row r="3981" spans="2:7">
      <c r="B3981" s="375">
        <v>40032</v>
      </c>
      <c r="C3981" s="352">
        <v>269.60000000000002</v>
      </c>
      <c r="D3981" s="355">
        <f t="shared" si="128"/>
        <v>-3.2478019020276173E-2</v>
      </c>
      <c r="E3981" s="355">
        <v>3.7076546807514477E-3</v>
      </c>
      <c r="G3981" s="355">
        <f t="shared" ca="1" si="127"/>
        <v>8.1928696376621681E-3</v>
      </c>
    </row>
    <row r="3982" spans="2:7">
      <c r="B3982" s="375">
        <v>40031</v>
      </c>
      <c r="C3982" s="352">
        <v>278.64999999999998</v>
      </c>
      <c r="D3982" s="355">
        <f t="shared" si="128"/>
        <v>-4.0461432506887059E-2</v>
      </c>
      <c r="E3982" s="355">
        <v>3.7095530172256822E-3</v>
      </c>
      <c r="G3982" s="355">
        <f t="shared" ca="1" si="127"/>
        <v>-1.9687760840883889E-2</v>
      </c>
    </row>
    <row r="3983" spans="2:7">
      <c r="B3983" s="375">
        <v>40030</v>
      </c>
      <c r="C3983" s="352">
        <v>290.39999999999998</v>
      </c>
      <c r="D3983" s="355">
        <f t="shared" si="128"/>
        <v>-1.2244897959183751E-2</v>
      </c>
      <c r="E3983" s="355">
        <v>3.7275499830566683E-3</v>
      </c>
      <c r="G3983" s="355">
        <f t="shared" ca="1" si="127"/>
        <v>-5.5466299307626039E-2</v>
      </c>
    </row>
    <row r="3984" spans="2:7">
      <c r="B3984" s="375">
        <v>40029</v>
      </c>
      <c r="C3984" s="352">
        <v>294</v>
      </c>
      <c r="D3984" s="355">
        <f t="shared" si="128"/>
        <v>3.1217116801122331E-2</v>
      </c>
      <c r="E3984" s="355">
        <v>3.7277988866307324E-3</v>
      </c>
      <c r="G3984" s="355">
        <f t="shared" ca="1" si="127"/>
        <v>-1.9272101137680794E-2</v>
      </c>
    </row>
    <row r="3985" spans="2:7">
      <c r="B3985" s="375">
        <v>40028</v>
      </c>
      <c r="C3985" s="352">
        <v>285.10000000000002</v>
      </c>
      <c r="D3985" s="355">
        <f t="shared" si="128"/>
        <v>-2.1955403087478481E-2</v>
      </c>
      <c r="E3985" s="355">
        <v>3.7292841749394855E-3</v>
      </c>
      <c r="G3985" s="355">
        <f t="shared" ca="1" si="127"/>
        <v>-1.4775551965305046E-2</v>
      </c>
    </row>
    <row r="3986" spans="2:7">
      <c r="B3986" s="375">
        <v>40025</v>
      </c>
      <c r="C3986" s="352">
        <v>291.5</v>
      </c>
      <c r="D3986" s="355">
        <f t="shared" si="128"/>
        <v>3.5891968727789707E-2</v>
      </c>
      <c r="E3986" s="355">
        <v>3.7296942588152635E-3</v>
      </c>
      <c r="G3986" s="355">
        <f t="shared" ca="1" si="127"/>
        <v>-1.5882636742204689E-3</v>
      </c>
    </row>
    <row r="3987" spans="2:7">
      <c r="B3987" s="375">
        <v>40024</v>
      </c>
      <c r="C3987" s="352">
        <v>281.39999999999998</v>
      </c>
      <c r="D3987" s="355">
        <f t="shared" si="128"/>
        <v>4.8630519843487811E-2</v>
      </c>
      <c r="E3987" s="355">
        <v>3.733374815275867E-3</v>
      </c>
      <c r="G3987" s="355">
        <f t="shared" ca="1" si="127"/>
        <v>-1.9343700645395617E-2</v>
      </c>
    </row>
    <row r="3988" spans="2:7">
      <c r="B3988" s="375">
        <v>40023</v>
      </c>
      <c r="C3988" s="352">
        <v>268.35000000000002</v>
      </c>
      <c r="D3988" s="355">
        <f t="shared" si="128"/>
        <v>-3.0001807337791273E-2</v>
      </c>
      <c r="E3988" s="355">
        <v>3.7508153946510109E-3</v>
      </c>
      <c r="G3988" s="355">
        <f t="shared" ca="1" si="127"/>
        <v>2.45868971085021E-2</v>
      </c>
    </row>
    <row r="3989" spans="2:7">
      <c r="B3989" s="375">
        <v>40022</v>
      </c>
      <c r="C3989" s="352">
        <v>276.64999999999998</v>
      </c>
      <c r="D3989" s="355">
        <f t="shared" si="128"/>
        <v>-7.6756215584848991E-2</v>
      </c>
      <c r="E3989" s="355">
        <v>3.7671232876713757E-3</v>
      </c>
      <c r="G3989" s="355">
        <f t="shared" ca="1" si="127"/>
        <v>9.9920566904953319E-4</v>
      </c>
    </row>
    <row r="3990" spans="2:7">
      <c r="B3990" s="375">
        <v>40021</v>
      </c>
      <c r="C3990" s="352">
        <v>299.64999999999998</v>
      </c>
      <c r="D3990" s="355">
        <f t="shared" si="128"/>
        <v>6.0145055722625157E-2</v>
      </c>
      <c r="E3990" s="355">
        <v>3.7805141499244817E-3</v>
      </c>
      <c r="G3990" s="355">
        <f t="shared" ca="1" si="127"/>
        <v>6.3566162511286004E-3</v>
      </c>
    </row>
    <row r="3991" spans="2:7">
      <c r="B3991" s="375">
        <v>40018</v>
      </c>
      <c r="C3991" s="352">
        <v>282.64999999999998</v>
      </c>
      <c r="D3991" s="355">
        <f t="shared" si="128"/>
        <v>2.1318879855465139E-2</v>
      </c>
      <c r="E3991" s="355">
        <v>3.7812217074080544E-3</v>
      </c>
      <c r="G3991" s="355">
        <f t="shared" ca="1" si="127"/>
        <v>-2.3466256964898336E-2</v>
      </c>
    </row>
    <row r="3992" spans="2:7">
      <c r="B3992" s="375">
        <v>40017</v>
      </c>
      <c r="C3992" s="352">
        <v>276.75</v>
      </c>
      <c r="D3992" s="355">
        <f t="shared" si="128"/>
        <v>2.7664314890456697E-2</v>
      </c>
      <c r="E3992" s="355">
        <v>3.8015930485155837E-3</v>
      </c>
      <c r="G3992" s="355">
        <f t="shared" ca="1" si="127"/>
        <v>-1.4035603931486632E-2</v>
      </c>
    </row>
    <row r="3993" spans="2:7">
      <c r="B3993" s="375">
        <v>40016</v>
      </c>
      <c r="C3993" s="352">
        <v>269.3</v>
      </c>
      <c r="D3993" s="355">
        <f t="shared" si="128"/>
        <v>-1.4831294030403311E-3</v>
      </c>
      <c r="E3993" s="355">
        <v>3.8019147324196384E-3</v>
      </c>
      <c r="G3993" s="355">
        <f t="shared" ca="1" si="127"/>
        <v>-6.6963447363696405E-3</v>
      </c>
    </row>
    <row r="3994" spans="2:7">
      <c r="B3994" s="375">
        <v>40015</v>
      </c>
      <c r="C3994" s="352">
        <v>269.7</v>
      </c>
      <c r="D3994" s="355">
        <f t="shared" si="128"/>
        <v>1.0112359550561755E-2</v>
      </c>
      <c r="E3994" s="355">
        <v>3.8133409676496316E-3</v>
      </c>
      <c r="G3994" s="355">
        <f t="shared" ca="1" si="127"/>
        <v>-2.6509144789768554E-3</v>
      </c>
    </row>
    <row r="3995" spans="2:7">
      <c r="B3995" s="375">
        <v>40014</v>
      </c>
      <c r="C3995" s="352">
        <v>267</v>
      </c>
      <c r="D3995" s="355">
        <f t="shared" si="128"/>
        <v>9.372071227741331E-4</v>
      </c>
      <c r="E3995" s="355">
        <v>3.8177919564877268E-3</v>
      </c>
      <c r="G3995" s="355">
        <f t="shared" ca="1" si="127"/>
        <v>-1.549532802433333E-2</v>
      </c>
    </row>
    <row r="3996" spans="2:7">
      <c r="B3996" s="375">
        <v>40011</v>
      </c>
      <c r="C3996" s="352">
        <v>266.75</v>
      </c>
      <c r="D3996" s="355">
        <f t="shared" si="128"/>
        <v>2.0661157024793818E-3</v>
      </c>
      <c r="E3996" s="355">
        <v>3.8325769036812447E-3</v>
      </c>
      <c r="G3996" s="355">
        <f t="shared" ca="1" si="127"/>
        <v>-2.1788501907063697E-2</v>
      </c>
    </row>
    <row r="3997" spans="2:7">
      <c r="B3997" s="375">
        <v>40010</v>
      </c>
      <c r="C3997" s="352">
        <v>266.2</v>
      </c>
      <c r="D3997" s="355">
        <f t="shared" si="128"/>
        <v>-1.6078358898540094E-2</v>
      </c>
      <c r="E3997" s="355">
        <v>3.8333759263991457E-3</v>
      </c>
      <c r="G3997" s="355">
        <f t="shared" ca="1" si="127"/>
        <v>-3.1411023142666986E-2</v>
      </c>
    </row>
    <row r="3998" spans="2:7">
      <c r="B3998" s="375">
        <v>40009</v>
      </c>
      <c r="C3998" s="352">
        <v>270.55</v>
      </c>
      <c r="D3998" s="355">
        <f t="shared" si="128"/>
        <v>4.0823900538134077E-3</v>
      </c>
      <c r="E3998" s="355">
        <v>3.8406457492513105E-3</v>
      </c>
      <c r="G3998" s="355">
        <f t="shared" ca="1" si="127"/>
        <v>1.9321467823335187E-2</v>
      </c>
    </row>
    <row r="3999" spans="2:7">
      <c r="B3999" s="375">
        <v>40008</v>
      </c>
      <c r="C3999" s="352">
        <v>269.45</v>
      </c>
      <c r="D3999" s="355">
        <f t="shared" si="128"/>
        <v>2.1224180405533317E-2</v>
      </c>
      <c r="E3999" s="355">
        <v>3.841931942919962E-3</v>
      </c>
      <c r="G3999" s="355">
        <f t="shared" ca="1" si="127"/>
        <v>-7.6045057141178839E-3</v>
      </c>
    </row>
    <row r="4000" spans="2:7">
      <c r="B4000" s="375">
        <v>40007</v>
      </c>
      <c r="C4000" s="352">
        <v>263.85000000000002</v>
      </c>
      <c r="D4000" s="355">
        <f t="shared" si="128"/>
        <v>-1.3091453151299793E-2</v>
      </c>
      <c r="E4000" s="355">
        <v>3.8485541918036673E-3</v>
      </c>
      <c r="G4000" s="355">
        <f t="shared" ca="1" si="127"/>
        <v>-1.7773352262079729E-2</v>
      </c>
    </row>
    <row r="4001" spans="2:7">
      <c r="B4001" s="375">
        <v>40004</v>
      </c>
      <c r="C4001" s="352">
        <v>267.35000000000002</v>
      </c>
      <c r="D4001" s="355">
        <f t="shared" si="128"/>
        <v>6.0206961429916193E-3</v>
      </c>
      <c r="E4001" s="355">
        <v>3.8594516362466008E-3</v>
      </c>
      <c r="G4001" s="355">
        <f t="shared" ca="1" si="127"/>
        <v>2.9859607637346405E-2</v>
      </c>
    </row>
    <row r="4002" spans="2:7">
      <c r="B4002" s="375">
        <v>40003</v>
      </c>
      <c r="C4002" s="352">
        <v>265.75</v>
      </c>
      <c r="D4002" s="355">
        <f t="shared" si="128"/>
        <v>-1.6833148353681136E-2</v>
      </c>
      <c r="E4002" s="355">
        <v>3.8618558976057436E-3</v>
      </c>
      <c r="G4002" s="355">
        <f t="shared" ca="1" si="127"/>
        <v>-7.5797719028291317E-3</v>
      </c>
    </row>
    <row r="4003" spans="2:7">
      <c r="B4003" s="375">
        <v>40002</v>
      </c>
      <c r="C4003" s="352">
        <v>270.3</v>
      </c>
      <c r="D4003" s="355">
        <f t="shared" si="128"/>
        <v>-1.1519473395501837E-2</v>
      </c>
      <c r="E4003" s="355">
        <v>3.8669760247486101E-3</v>
      </c>
      <c r="G4003" s="355">
        <f t="shared" ca="1" si="127"/>
        <v>-1.1417266965860155E-2</v>
      </c>
    </row>
    <row r="4004" spans="2:7">
      <c r="B4004" s="375">
        <v>40001</v>
      </c>
      <c r="C4004" s="352">
        <v>273.45</v>
      </c>
      <c r="D4004" s="355">
        <f t="shared" si="128"/>
        <v>-5.2746453255728947E-3</v>
      </c>
      <c r="E4004" s="355">
        <v>3.8794775636880534E-3</v>
      </c>
      <c r="G4004" s="355">
        <f t="shared" ca="1" si="127"/>
        <v>-5.9446328531273386E-2</v>
      </c>
    </row>
    <row r="4005" spans="2:7">
      <c r="B4005" s="375">
        <v>40000</v>
      </c>
      <c r="C4005" s="352">
        <v>274.89999999999998</v>
      </c>
      <c r="D4005" s="355">
        <f t="shared" si="128"/>
        <v>6.4067362255171159E-3</v>
      </c>
      <c r="E4005" s="355">
        <v>3.8953547555223532E-3</v>
      </c>
      <c r="G4005" s="355">
        <f t="shared" ca="1" si="127"/>
        <v>-1.6952690431445025E-2</v>
      </c>
    </row>
    <row r="4006" spans="2:7">
      <c r="B4006" s="375">
        <v>39997</v>
      </c>
      <c r="C4006" s="352">
        <v>273.14999999999998</v>
      </c>
      <c r="D4006" s="355">
        <f t="shared" si="128"/>
        <v>1.1292114031839891E-2</v>
      </c>
      <c r="E4006" s="355">
        <v>3.9040999449585327E-3</v>
      </c>
      <c r="G4006" s="355">
        <f t="shared" ca="1" si="127"/>
        <v>1.4153399421837763E-2</v>
      </c>
    </row>
    <row r="4007" spans="2:7">
      <c r="B4007" s="375">
        <v>39996</v>
      </c>
      <c r="C4007" s="352">
        <v>270.10000000000002</v>
      </c>
      <c r="D4007" s="355">
        <f t="shared" si="128"/>
        <v>-1.0078797874289901E-2</v>
      </c>
      <c r="E4007" s="355">
        <v>3.9197812215131505E-3</v>
      </c>
      <c r="G4007" s="355">
        <f t="shared" ca="1" si="127"/>
        <v>-4.2280393494588502E-2</v>
      </c>
    </row>
    <row r="4008" spans="2:7">
      <c r="B4008" s="375">
        <v>39995</v>
      </c>
      <c r="C4008" s="352">
        <v>272.85000000000002</v>
      </c>
      <c r="D4008" s="355">
        <f t="shared" si="128"/>
        <v>2.0000000000000084E-2</v>
      </c>
      <c r="E4008" s="355">
        <v>3.9264387253606335E-3</v>
      </c>
      <c r="G4008" s="355">
        <f t="shared" ca="1" si="127"/>
        <v>2.9380413257611124E-2</v>
      </c>
    </row>
    <row r="4009" spans="2:7">
      <c r="B4009" s="375">
        <v>39994</v>
      </c>
      <c r="C4009" s="352">
        <v>267.5</v>
      </c>
      <c r="D4009" s="355">
        <f t="shared" si="128"/>
        <v>3.3758439609901619E-3</v>
      </c>
      <c r="E4009" s="355">
        <v>3.9389463318562842E-3</v>
      </c>
      <c r="G4009" s="355">
        <f t="shared" ca="1" si="127"/>
        <v>-2.0667292244153715E-2</v>
      </c>
    </row>
    <row r="4010" spans="2:7">
      <c r="B4010" s="375">
        <v>39993</v>
      </c>
      <c r="C4010" s="352">
        <v>266.60000000000002</v>
      </c>
      <c r="D4010" s="355">
        <f t="shared" si="128"/>
        <v>2.0672805863559906E-3</v>
      </c>
      <c r="E4010" s="355">
        <v>3.941626681398626E-3</v>
      </c>
      <c r="G4010" s="355">
        <f t="shared" ca="1" si="127"/>
        <v>2.8362642021350182E-2</v>
      </c>
    </row>
    <row r="4011" spans="2:7">
      <c r="B4011" s="375">
        <v>39990</v>
      </c>
      <c r="C4011" s="352">
        <v>266.05</v>
      </c>
      <c r="D4011" s="355">
        <f t="shared" si="128"/>
        <v>2.7418420544506751E-2</v>
      </c>
      <c r="E4011" s="355">
        <v>3.9654295882053953E-3</v>
      </c>
      <c r="G4011" s="355">
        <f t="shared" ca="1" si="127"/>
        <v>3.8712105139359694E-2</v>
      </c>
    </row>
    <row r="4012" spans="2:7">
      <c r="B4012" s="375">
        <v>39989</v>
      </c>
      <c r="C4012" s="352">
        <v>258.95</v>
      </c>
      <c r="D4012" s="355">
        <f t="shared" si="128"/>
        <v>-1.5212017493820118E-2</v>
      </c>
      <c r="E4012" s="355">
        <v>3.9731682146543065E-3</v>
      </c>
      <c r="G4012" s="355">
        <f t="shared" ca="1" si="127"/>
        <v>-1.2970542603883407E-2</v>
      </c>
    </row>
    <row r="4013" spans="2:7">
      <c r="B4013" s="375">
        <v>39988</v>
      </c>
      <c r="C4013" s="352">
        <v>262.95</v>
      </c>
      <c r="D4013" s="355">
        <f t="shared" si="128"/>
        <v>1.1151701595846865E-2</v>
      </c>
      <c r="E4013" s="355">
        <v>3.9941286893060814E-3</v>
      </c>
      <c r="G4013" s="355">
        <f t="shared" ca="1" si="127"/>
        <v>-4.6683522797292099E-2</v>
      </c>
    </row>
    <row r="4014" spans="2:7">
      <c r="B4014" s="375">
        <v>39987</v>
      </c>
      <c r="C4014" s="352">
        <v>260.05</v>
      </c>
      <c r="D4014" s="355">
        <f t="shared" si="128"/>
        <v>3.0858244937319629E-3</v>
      </c>
      <c r="E4014" s="355">
        <v>4.0221216691804064E-3</v>
      </c>
      <c r="G4014" s="355">
        <f t="shared" ca="1" si="127"/>
        <v>2.0108370799768956E-2</v>
      </c>
    </row>
    <row r="4015" spans="2:7">
      <c r="B4015" s="375">
        <v>39986</v>
      </c>
      <c r="C4015" s="352">
        <v>259.25</v>
      </c>
      <c r="D4015" s="355">
        <f t="shared" si="128"/>
        <v>-5.7526366251198467E-3</v>
      </c>
      <c r="E4015" s="355">
        <v>4.0289581366069194E-3</v>
      </c>
      <c r="G4015" s="355">
        <f t="shared" ca="1" si="127"/>
        <v>-2.709649117500889E-2</v>
      </c>
    </row>
    <row r="4016" spans="2:7">
      <c r="B4016" s="375">
        <v>39983</v>
      </c>
      <c r="C4016" s="352">
        <v>260.75</v>
      </c>
      <c r="D4016" s="355">
        <f t="shared" si="128"/>
        <v>3.8498556304138597E-3</v>
      </c>
      <c r="E4016" s="355">
        <v>4.0358744394618767E-3</v>
      </c>
      <c r="G4016" s="355">
        <f t="shared" ca="1" si="127"/>
        <v>1.574764479913254E-2</v>
      </c>
    </row>
    <row r="4017" spans="2:7">
      <c r="B4017" s="375">
        <v>39982</v>
      </c>
      <c r="C4017" s="352">
        <v>259.75</v>
      </c>
      <c r="D4017" s="355">
        <f t="shared" si="128"/>
        <v>-7.071865443425163E-3</v>
      </c>
      <c r="E4017" s="355">
        <v>4.0404040404040343E-3</v>
      </c>
      <c r="G4017" s="355">
        <f t="shared" ca="1" si="127"/>
        <v>1.5559726537027009E-2</v>
      </c>
    </row>
    <row r="4018" spans="2:7">
      <c r="B4018" s="375">
        <v>39981</v>
      </c>
      <c r="C4018" s="352">
        <v>261.60000000000002</v>
      </c>
      <c r="D4018" s="355">
        <f t="shared" si="128"/>
        <v>-7.0222053520590851E-3</v>
      </c>
      <c r="E4018" s="355">
        <v>4.0413409301710192E-3</v>
      </c>
      <c r="G4018" s="355">
        <f t="shared" ca="1" si="127"/>
        <v>-5.6072701170967309E-3</v>
      </c>
    </row>
    <row r="4019" spans="2:7">
      <c r="B4019" s="375">
        <v>39980</v>
      </c>
      <c r="C4019" s="352">
        <v>263.45</v>
      </c>
      <c r="D4019" s="355">
        <f t="shared" si="128"/>
        <v>1.6592706926490494E-2</v>
      </c>
      <c r="E4019" s="355">
        <v>4.0657752078061852E-3</v>
      </c>
      <c r="G4019" s="355">
        <f t="shared" ca="1" si="127"/>
        <v>-4.0201212904405282E-3</v>
      </c>
    </row>
    <row r="4020" spans="2:7">
      <c r="B4020" s="375">
        <v>39979</v>
      </c>
      <c r="C4020" s="352">
        <v>259.14999999999998</v>
      </c>
      <c r="D4020" s="355">
        <f t="shared" si="128"/>
        <v>1.329423264907127E-2</v>
      </c>
      <c r="E4020" s="355">
        <v>4.0862127371273458E-3</v>
      </c>
      <c r="G4020" s="355">
        <f t="shared" ca="1" si="127"/>
        <v>-4.1839177818886429E-2</v>
      </c>
    </row>
    <row r="4021" spans="2:7">
      <c r="B4021" s="375">
        <v>39976</v>
      </c>
      <c r="C4021" s="352">
        <v>255.75</v>
      </c>
      <c r="D4021" s="355">
        <f t="shared" si="128"/>
        <v>-1.6156953260242312E-2</v>
      </c>
      <c r="E4021" s="355">
        <v>4.0919320739275337E-3</v>
      </c>
      <c r="G4021" s="355">
        <f t="shared" ca="1" si="127"/>
        <v>2.9220688115983171E-3</v>
      </c>
    </row>
    <row r="4022" spans="2:7">
      <c r="B4022" s="375">
        <v>39975</v>
      </c>
      <c r="C4022" s="352">
        <v>259.95</v>
      </c>
      <c r="D4022" s="355">
        <f t="shared" si="128"/>
        <v>-1.6644599962171491E-2</v>
      </c>
      <c r="E4022" s="355">
        <v>4.1062801932367152E-3</v>
      </c>
      <c r="G4022" s="355">
        <f t="shared" ca="1" si="127"/>
        <v>-5.8672031880866501E-5</v>
      </c>
    </row>
    <row r="4023" spans="2:7">
      <c r="B4023" s="375">
        <v>39974</v>
      </c>
      <c r="C4023" s="352">
        <v>264.35000000000002</v>
      </c>
      <c r="D4023" s="355">
        <f t="shared" si="128"/>
        <v>2.9600778967867666E-2</v>
      </c>
      <c r="E4023" s="355">
        <v>4.1202710525418988E-3</v>
      </c>
      <c r="G4023" s="355">
        <f t="shared" ca="1" si="127"/>
        <v>6.7551543023976314E-3</v>
      </c>
    </row>
    <row r="4024" spans="2:7">
      <c r="B4024" s="375">
        <v>39973</v>
      </c>
      <c r="C4024" s="352">
        <v>256.75</v>
      </c>
      <c r="D4024" s="355">
        <f t="shared" si="128"/>
        <v>1.7839444995044598E-2</v>
      </c>
      <c r="E4024" s="355">
        <v>4.1373348153636025E-3</v>
      </c>
      <c r="G4024" s="355">
        <f t="shared" ca="1" si="127"/>
        <v>-1.2567718797324243E-2</v>
      </c>
    </row>
    <row r="4025" spans="2:7">
      <c r="B4025" s="375">
        <v>39972</v>
      </c>
      <c r="C4025" s="352">
        <v>252.25</v>
      </c>
      <c r="D4025" s="355">
        <f t="shared" si="128"/>
        <v>9.9206349206349201E-4</v>
      </c>
      <c r="E4025" s="355">
        <v>4.1407867494824358E-3</v>
      </c>
      <c r="G4025" s="355">
        <f t="shared" ca="1" si="127"/>
        <v>-2.425205606382929E-2</v>
      </c>
    </row>
    <row r="4026" spans="2:7">
      <c r="B4026" s="375">
        <v>39969</v>
      </c>
      <c r="C4026" s="352">
        <v>252</v>
      </c>
      <c r="D4026" s="355">
        <f t="shared" si="128"/>
        <v>1.002004008016032E-2</v>
      </c>
      <c r="E4026" s="355">
        <v>4.1440867070448827E-3</v>
      </c>
      <c r="G4026" s="355">
        <f t="shared" ca="1" si="127"/>
        <v>1.5113398575881589E-2</v>
      </c>
    </row>
    <row r="4027" spans="2:7">
      <c r="B4027" s="375">
        <v>39968</v>
      </c>
      <c r="C4027" s="352">
        <v>249.5</v>
      </c>
      <c r="D4027" s="355">
        <f t="shared" si="128"/>
        <v>4.0884438881935804E-2</v>
      </c>
      <c r="E4027" s="355">
        <v>4.1582052025915077E-3</v>
      </c>
      <c r="G4027" s="355">
        <f t="shared" ca="1" si="127"/>
        <v>2.8251400538835932E-3</v>
      </c>
    </row>
    <row r="4028" spans="2:7">
      <c r="B4028" s="375">
        <v>39967</v>
      </c>
      <c r="C4028" s="352">
        <v>239.7</v>
      </c>
      <c r="D4028" s="355">
        <f t="shared" si="128"/>
        <v>2.5454545454545407E-2</v>
      </c>
      <c r="E4028" s="355">
        <v>4.1582972125313398E-3</v>
      </c>
      <c r="G4028" s="355">
        <f t="shared" ca="1" si="127"/>
        <v>-1.0830555238140013E-2</v>
      </c>
    </row>
    <row r="4029" spans="2:7">
      <c r="B4029" s="375">
        <v>39966</v>
      </c>
      <c r="C4029" s="352">
        <v>233.75</v>
      </c>
      <c r="D4029" s="355">
        <f t="shared" si="128"/>
        <v>4.7281323877068314E-3</v>
      </c>
      <c r="E4029" s="355">
        <v>4.1777188328912165E-3</v>
      </c>
      <c r="G4029" s="355">
        <f t="shared" ca="1" si="127"/>
        <v>1.1469671437235929E-2</v>
      </c>
    </row>
    <row r="4030" spans="2:7">
      <c r="B4030" s="375">
        <v>39965</v>
      </c>
      <c r="C4030" s="352">
        <v>232.65</v>
      </c>
      <c r="D4030" s="355">
        <f t="shared" si="128"/>
        <v>8.0155979202772721E-3</v>
      </c>
      <c r="E4030" s="355">
        <v>4.1794371691278509E-3</v>
      </c>
      <c r="G4030" s="355">
        <f t="shared" ca="1" si="127"/>
        <v>-3.8238689409698406E-2</v>
      </c>
    </row>
    <row r="4031" spans="2:7">
      <c r="B4031" s="375">
        <v>39962</v>
      </c>
      <c r="C4031" s="352">
        <v>230.8</v>
      </c>
      <c r="D4031" s="355">
        <f t="shared" si="128"/>
        <v>-8.6580086580081658E-4</v>
      </c>
      <c r="E4031" s="355">
        <v>4.1858518208455426E-3</v>
      </c>
      <c r="G4031" s="355">
        <f t="shared" ca="1" si="127"/>
        <v>4.0632623786270007E-2</v>
      </c>
    </row>
    <row r="4032" spans="2:7">
      <c r="B4032" s="375">
        <v>39961</v>
      </c>
      <c r="C4032" s="352">
        <v>231</v>
      </c>
      <c r="D4032" s="355">
        <f t="shared" si="128"/>
        <v>3.6932435368237856E-3</v>
      </c>
      <c r="E4032" s="355">
        <v>4.1899441340782677E-3</v>
      </c>
      <c r="G4032" s="355">
        <f t="shared" ca="1" si="127"/>
        <v>6.6896062777766782E-3</v>
      </c>
    </row>
    <row r="4033" spans="2:7">
      <c r="B4033" s="375">
        <v>39960</v>
      </c>
      <c r="C4033" s="352">
        <v>230.15</v>
      </c>
      <c r="D4033" s="355">
        <f t="shared" si="128"/>
        <v>-3.6796536796536551E-3</v>
      </c>
      <c r="E4033" s="355">
        <v>4.2110055198315002E-3</v>
      </c>
      <c r="G4033" s="355">
        <f t="shared" ca="1" si="127"/>
        <v>-1.7230701879391262E-2</v>
      </c>
    </row>
    <row r="4034" spans="2:7">
      <c r="B4034" s="375">
        <v>39959</v>
      </c>
      <c r="C4034" s="352">
        <v>231</v>
      </c>
      <c r="D4034" s="355">
        <f t="shared" si="128"/>
        <v>-8.7963956232568596E-3</v>
      </c>
      <c r="E4034" s="355">
        <v>4.2143630047268427E-3</v>
      </c>
      <c r="G4034" s="355">
        <f t="shared" ca="1" si="127"/>
        <v>-2.7849069742599757E-2</v>
      </c>
    </row>
    <row r="4035" spans="2:7">
      <c r="B4035" s="375">
        <v>39958</v>
      </c>
      <c r="C4035" s="352">
        <v>233.05</v>
      </c>
      <c r="D4035" s="355">
        <f t="shared" si="128"/>
        <v>4.5258620689655662E-3</v>
      </c>
      <c r="E4035" s="355">
        <v>4.2144329896907518E-3</v>
      </c>
      <c r="G4035" s="355">
        <f t="shared" ca="1" si="127"/>
        <v>-7.8017936020085632E-4</v>
      </c>
    </row>
    <row r="4036" spans="2:7">
      <c r="B4036" s="375">
        <v>39955</v>
      </c>
      <c r="C4036" s="352">
        <v>232</v>
      </c>
      <c r="D4036" s="355">
        <f t="shared" si="128"/>
        <v>6.9444444444444198E-3</v>
      </c>
      <c r="E4036" s="355">
        <v>4.2144467313534788E-3</v>
      </c>
      <c r="G4036" s="355">
        <f t="shared" ca="1" si="127"/>
        <v>8.469739226428314E-3</v>
      </c>
    </row>
    <row r="4037" spans="2:7">
      <c r="B4037" s="375">
        <v>39954</v>
      </c>
      <c r="C4037" s="352">
        <v>230.4</v>
      </c>
      <c r="D4037" s="355">
        <f t="shared" si="128"/>
        <v>-1.3064896123366816E-2</v>
      </c>
      <c r="E4037" s="355">
        <v>4.2154010568189373E-3</v>
      </c>
      <c r="G4037" s="355">
        <f t="shared" ca="1" si="127"/>
        <v>-2.3012856052745227E-2</v>
      </c>
    </row>
    <row r="4038" spans="2:7">
      <c r="B4038" s="375">
        <v>39953</v>
      </c>
      <c r="C4038" s="352">
        <v>233.45</v>
      </c>
      <c r="D4038" s="355">
        <f t="shared" si="128"/>
        <v>1.721132897603481E-2</v>
      </c>
      <c r="E4038" s="355">
        <v>4.2211903756858536E-3</v>
      </c>
      <c r="G4038" s="355">
        <f t="shared" ca="1" si="127"/>
        <v>-9.7377816683987851E-3</v>
      </c>
    </row>
    <row r="4039" spans="2:7">
      <c r="B4039" s="375">
        <v>39952</v>
      </c>
      <c r="C4039" s="352">
        <v>229.5</v>
      </c>
      <c r="D4039" s="355">
        <f t="shared" si="128"/>
        <v>-4.2153589315525854E-2</v>
      </c>
      <c r="E4039" s="355">
        <v>4.2217669336313832E-3</v>
      </c>
      <c r="G4039" s="355">
        <f t="shared" ref="G4039:G4102" ca="1" si="129">_xlfn.NORM.INV(RAND(),$M$13,$M$14)</f>
        <v>1.0209004895644766E-3</v>
      </c>
    </row>
    <row r="4040" spans="2:7">
      <c r="B4040" s="375">
        <v>39951</v>
      </c>
      <c r="C4040" s="352">
        <v>239.6</v>
      </c>
      <c r="D4040" s="355">
        <f t="shared" ref="D4040:D4103" si="130">(C4040-C4041)/C4041</f>
        <v>6.8212215782434166E-2</v>
      </c>
      <c r="E4040" s="355">
        <v>4.2220536332749697E-3</v>
      </c>
      <c r="G4040" s="355">
        <f t="shared" ca="1" si="129"/>
        <v>5.6119487526523843E-3</v>
      </c>
    </row>
    <row r="4041" spans="2:7">
      <c r="B4041" s="375">
        <v>39948</v>
      </c>
      <c r="C4041" s="352">
        <v>224.3</v>
      </c>
      <c r="D4041" s="355">
        <f t="shared" si="130"/>
        <v>-2.4460751612185145E-3</v>
      </c>
      <c r="E4041" s="355">
        <v>4.2245370370369772E-3</v>
      </c>
      <c r="G4041" s="355">
        <f t="shared" ca="1" si="129"/>
        <v>-3.2145865378933841E-3</v>
      </c>
    </row>
    <row r="4042" spans="2:7">
      <c r="B4042" s="375">
        <v>39947</v>
      </c>
      <c r="C4042" s="352">
        <v>224.85</v>
      </c>
      <c r="D4042" s="355">
        <f t="shared" si="130"/>
        <v>1.3066005857175066E-2</v>
      </c>
      <c r="E4042" s="355">
        <v>4.230938739532869E-3</v>
      </c>
      <c r="G4042" s="355">
        <f t="shared" ca="1" si="129"/>
        <v>-1.9292222201848917E-2</v>
      </c>
    </row>
    <row r="4043" spans="2:7">
      <c r="B4043" s="375">
        <v>39946</v>
      </c>
      <c r="C4043" s="352">
        <v>221.95</v>
      </c>
      <c r="D4043" s="355">
        <f t="shared" si="130"/>
        <v>-1.3993780541981367E-2</v>
      </c>
      <c r="E4043" s="355">
        <v>4.2381860563679352E-3</v>
      </c>
      <c r="G4043" s="355">
        <f t="shared" ca="1" si="129"/>
        <v>-1.0863905930388051E-3</v>
      </c>
    </row>
    <row r="4044" spans="2:7">
      <c r="B4044" s="375">
        <v>39945</v>
      </c>
      <c r="C4044" s="352">
        <v>225.1</v>
      </c>
      <c r="D4044" s="355">
        <f t="shared" si="130"/>
        <v>-9.024873431653143E-3</v>
      </c>
      <c r="E4044" s="355">
        <v>4.2577419115281514E-3</v>
      </c>
      <c r="G4044" s="355">
        <f t="shared" ca="1" si="129"/>
        <v>-7.8029115938066142E-3</v>
      </c>
    </row>
    <row r="4045" spans="2:7">
      <c r="B4045" s="375">
        <v>39944</v>
      </c>
      <c r="C4045" s="352">
        <v>227.15</v>
      </c>
      <c r="D4045" s="355">
        <f t="shared" si="130"/>
        <v>-2.5316455696202556E-2</v>
      </c>
      <c r="E4045" s="355">
        <v>4.2641902776461935E-3</v>
      </c>
      <c r="G4045" s="355">
        <f t="shared" ca="1" si="129"/>
        <v>3.7115756032533365E-2</v>
      </c>
    </row>
    <row r="4046" spans="2:7">
      <c r="B4046" s="375">
        <v>39941</v>
      </c>
      <c r="C4046" s="352">
        <v>233.05</v>
      </c>
      <c r="D4046" s="355">
        <f t="shared" si="130"/>
        <v>1.0405376110990704E-2</v>
      </c>
      <c r="E4046" s="355">
        <v>4.2693576557345011E-3</v>
      </c>
      <c r="G4046" s="355">
        <f t="shared" ca="1" si="129"/>
        <v>-5.30297286866112E-3</v>
      </c>
    </row>
    <row r="4047" spans="2:7">
      <c r="B4047" s="375">
        <v>39940</v>
      </c>
      <c r="C4047" s="352">
        <v>230.65</v>
      </c>
      <c r="D4047" s="355">
        <f t="shared" si="130"/>
        <v>-1.6837169650468834E-2</v>
      </c>
      <c r="E4047" s="355">
        <v>4.2704626334519168E-3</v>
      </c>
      <c r="G4047" s="355">
        <f t="shared" ca="1" si="129"/>
        <v>1.0244268331685947E-2</v>
      </c>
    </row>
    <row r="4048" spans="2:7">
      <c r="B4048" s="375">
        <v>39939</v>
      </c>
      <c r="C4048" s="352">
        <v>234.6</v>
      </c>
      <c r="D4048" s="355">
        <f t="shared" si="130"/>
        <v>-1.5733165512901198E-2</v>
      </c>
      <c r="E4048" s="355">
        <v>4.2735042735042739E-3</v>
      </c>
      <c r="G4048" s="355">
        <f t="shared" ca="1" si="129"/>
        <v>9.5285077886575094E-3</v>
      </c>
    </row>
    <row r="4049" spans="2:7">
      <c r="B4049" s="375">
        <v>39938</v>
      </c>
      <c r="C4049" s="352">
        <v>238.35</v>
      </c>
      <c r="D4049" s="355">
        <f t="shared" si="130"/>
        <v>-6.4610254272614064E-3</v>
      </c>
      <c r="E4049" s="355">
        <v>4.2933553505402067E-3</v>
      </c>
      <c r="G4049" s="355">
        <f t="shared" ca="1" si="129"/>
        <v>1.7812019289026516E-2</v>
      </c>
    </row>
    <row r="4050" spans="2:7">
      <c r="B4050" s="375">
        <v>39937</v>
      </c>
      <c r="C4050" s="352">
        <v>239.9</v>
      </c>
      <c r="D4050" s="355">
        <f t="shared" si="130"/>
        <v>2.193823216187436E-2</v>
      </c>
      <c r="E4050" s="355">
        <v>4.2936580558880387E-3</v>
      </c>
      <c r="G4050" s="355">
        <f t="shared" ca="1" si="129"/>
        <v>-1.9932836037245882E-2</v>
      </c>
    </row>
    <row r="4051" spans="2:7">
      <c r="B4051" s="375">
        <v>39932</v>
      </c>
      <c r="C4051" s="352">
        <v>234.75</v>
      </c>
      <c r="D4051" s="355">
        <f t="shared" si="130"/>
        <v>4.1944074567243625E-2</v>
      </c>
      <c r="E4051" s="355">
        <v>4.316407197245303E-3</v>
      </c>
      <c r="G4051" s="355">
        <f t="shared" ca="1" si="129"/>
        <v>5.2836345668610179E-3</v>
      </c>
    </row>
    <row r="4052" spans="2:7">
      <c r="B4052" s="375">
        <v>39931</v>
      </c>
      <c r="C4052" s="352">
        <v>225.3</v>
      </c>
      <c r="D4052" s="355">
        <f t="shared" si="130"/>
        <v>-2.3830155979202773E-2</v>
      </c>
      <c r="E4052" s="355">
        <v>4.3188064389477598E-3</v>
      </c>
      <c r="G4052" s="355">
        <f t="shared" ca="1" si="129"/>
        <v>6.0782559051750923E-4</v>
      </c>
    </row>
    <row r="4053" spans="2:7">
      <c r="B4053" s="375">
        <v>39930</v>
      </c>
      <c r="C4053" s="352">
        <v>230.8</v>
      </c>
      <c r="D4053" s="355">
        <f t="shared" si="130"/>
        <v>-3.1472933277381453E-2</v>
      </c>
      <c r="E4053" s="355">
        <v>4.3257381419446392E-3</v>
      </c>
      <c r="G4053" s="355">
        <f t="shared" ca="1" si="129"/>
        <v>-6.5344488835366796E-3</v>
      </c>
    </row>
    <row r="4054" spans="2:7">
      <c r="B4054" s="375">
        <v>39927</v>
      </c>
      <c r="C4054" s="352">
        <v>238.3</v>
      </c>
      <c r="D4054" s="355">
        <f t="shared" si="130"/>
        <v>-8.116545265348548E-3</v>
      </c>
      <c r="E4054" s="355">
        <v>4.3284978942441541E-3</v>
      </c>
      <c r="G4054" s="355">
        <f t="shared" ca="1" si="129"/>
        <v>-1.1221610994325237E-2</v>
      </c>
    </row>
    <row r="4055" spans="2:7">
      <c r="B4055" s="375">
        <v>39926</v>
      </c>
      <c r="C4055" s="352">
        <v>240.25</v>
      </c>
      <c r="D4055" s="355">
        <f t="shared" si="130"/>
        <v>-1.4546965918536756E-3</v>
      </c>
      <c r="E4055" s="355">
        <v>4.3437426625967399E-3</v>
      </c>
      <c r="G4055" s="355">
        <f t="shared" ca="1" si="129"/>
        <v>-5.8012982962213546E-3</v>
      </c>
    </row>
    <row r="4056" spans="2:7">
      <c r="B4056" s="375">
        <v>39925</v>
      </c>
      <c r="C4056" s="352">
        <v>240.6</v>
      </c>
      <c r="D4056" s="355">
        <f t="shared" si="130"/>
        <v>-9.4689172498971241E-3</v>
      </c>
      <c r="E4056" s="355">
        <v>4.3449923962632139E-3</v>
      </c>
      <c r="G4056" s="355">
        <f t="shared" ca="1" si="129"/>
        <v>7.9102227830534465E-4</v>
      </c>
    </row>
    <row r="4057" spans="2:7">
      <c r="B4057" s="375">
        <v>39924</v>
      </c>
      <c r="C4057" s="352">
        <v>242.9</v>
      </c>
      <c r="D4057" s="355">
        <f t="shared" si="130"/>
        <v>2.0588235294117671E-2</v>
      </c>
      <c r="E4057" s="355">
        <v>4.3711656441717175E-3</v>
      </c>
      <c r="G4057" s="355">
        <f t="shared" ca="1" si="129"/>
        <v>-2.0460168010615825E-2</v>
      </c>
    </row>
    <row r="4058" spans="2:7">
      <c r="B4058" s="375">
        <v>39923</v>
      </c>
      <c r="C4058" s="352">
        <v>238</v>
      </c>
      <c r="D4058" s="355">
        <f t="shared" si="130"/>
        <v>-4.6005855290673124E-3</v>
      </c>
      <c r="E4058" s="355">
        <v>4.3719639139487027E-3</v>
      </c>
      <c r="G4058" s="355">
        <f t="shared" ca="1" si="129"/>
        <v>2.93225063380352E-3</v>
      </c>
    </row>
    <row r="4059" spans="2:7">
      <c r="B4059" s="375">
        <v>39920</v>
      </c>
      <c r="C4059" s="352">
        <v>239.1</v>
      </c>
      <c r="D4059" s="355">
        <f t="shared" si="130"/>
        <v>-2.0907380305252505E-4</v>
      </c>
      <c r="E4059" s="355">
        <v>4.3846039690784233E-3</v>
      </c>
      <c r="G4059" s="355">
        <f t="shared" ca="1" si="129"/>
        <v>6.0146727482781473E-3</v>
      </c>
    </row>
    <row r="4060" spans="2:7">
      <c r="B4060" s="375">
        <v>39919</v>
      </c>
      <c r="C4060" s="352">
        <v>239.15</v>
      </c>
      <c r="D4060" s="355">
        <f t="shared" si="130"/>
        <v>1.5714589084731438E-2</v>
      </c>
      <c r="E4060" s="355">
        <v>4.3978597082752644E-3</v>
      </c>
      <c r="G4060" s="355">
        <f t="shared" ca="1" si="129"/>
        <v>-7.5360071507707665E-3</v>
      </c>
    </row>
    <row r="4061" spans="2:7">
      <c r="B4061" s="375">
        <v>39918</v>
      </c>
      <c r="C4061" s="352">
        <v>235.45</v>
      </c>
      <c r="D4061" s="355">
        <f t="shared" si="130"/>
        <v>2.3695652173912993E-2</v>
      </c>
      <c r="E4061" s="355">
        <v>4.4042651831247099E-3</v>
      </c>
      <c r="G4061" s="355">
        <f t="shared" ca="1" si="129"/>
        <v>-3.2121007825047662E-2</v>
      </c>
    </row>
    <row r="4062" spans="2:7">
      <c r="B4062" s="375">
        <v>39916</v>
      </c>
      <c r="C4062" s="352">
        <v>230</v>
      </c>
      <c r="D4062" s="355">
        <f t="shared" si="130"/>
        <v>-1.2875536480686695E-2</v>
      </c>
      <c r="E4062" s="355">
        <v>4.4062568847764447E-3</v>
      </c>
      <c r="G4062" s="355">
        <f t="shared" ca="1" si="129"/>
        <v>2.179672897575222E-2</v>
      </c>
    </row>
    <row r="4063" spans="2:7">
      <c r="B4063" s="375">
        <v>39912</v>
      </c>
      <c r="C4063" s="352">
        <v>233</v>
      </c>
      <c r="D4063" s="355">
        <f t="shared" si="130"/>
        <v>-3.4397016162453421E-2</v>
      </c>
      <c r="E4063" s="355">
        <v>4.4120664888159947E-3</v>
      </c>
      <c r="G4063" s="355">
        <f t="shared" ca="1" si="129"/>
        <v>-2.7706121007348532E-3</v>
      </c>
    </row>
    <row r="4064" spans="2:7">
      <c r="B4064" s="375">
        <v>39911</v>
      </c>
      <c r="C4064" s="352">
        <v>241.3</v>
      </c>
      <c r="D4064" s="355">
        <f t="shared" si="130"/>
        <v>6.1125769569041359E-2</v>
      </c>
      <c r="E4064" s="355">
        <v>4.4345898004433644E-3</v>
      </c>
      <c r="G4064" s="355">
        <f t="shared" ca="1" si="129"/>
        <v>8.3067424245533809E-3</v>
      </c>
    </row>
    <row r="4065" spans="2:7">
      <c r="B4065" s="375">
        <v>39909</v>
      </c>
      <c r="C4065" s="352">
        <v>227.4</v>
      </c>
      <c r="D4065" s="355">
        <f t="shared" si="130"/>
        <v>-1.558441558441556E-2</v>
      </c>
      <c r="E4065" s="355">
        <v>4.4423877834336321E-3</v>
      </c>
      <c r="G4065" s="355">
        <f t="shared" ca="1" si="129"/>
        <v>9.5254597462147914E-3</v>
      </c>
    </row>
    <row r="4066" spans="2:7">
      <c r="B4066" s="375">
        <v>39905</v>
      </c>
      <c r="C4066" s="352">
        <v>231</v>
      </c>
      <c r="D4066" s="355">
        <f t="shared" si="130"/>
        <v>-2.3049270458870751E-2</v>
      </c>
      <c r="E4066" s="355">
        <v>4.4431303947898232E-3</v>
      </c>
      <c r="G4066" s="355">
        <f t="shared" ca="1" si="129"/>
        <v>-3.147491421491163E-2</v>
      </c>
    </row>
    <row r="4067" spans="2:7">
      <c r="B4067" s="375">
        <v>39904</v>
      </c>
      <c r="C4067" s="352">
        <v>236.45</v>
      </c>
      <c r="D4067" s="355">
        <f t="shared" si="130"/>
        <v>-4.4210526315789957E-3</v>
      </c>
      <c r="E4067" s="355">
        <v>4.4585897957180971E-3</v>
      </c>
      <c r="G4067" s="355">
        <f t="shared" ca="1" si="129"/>
        <v>-1.9724165713586393E-2</v>
      </c>
    </row>
    <row r="4068" spans="2:7">
      <c r="B4068" s="375">
        <v>39903</v>
      </c>
      <c r="C4068" s="352">
        <v>237.5</v>
      </c>
      <c r="D4068" s="355">
        <f t="shared" si="130"/>
        <v>-9.384775808133473E-3</v>
      </c>
      <c r="E4068" s="355">
        <v>4.4715183721081532E-3</v>
      </c>
      <c r="G4068" s="355">
        <f t="shared" ca="1" si="129"/>
        <v>-1.7894637751683793E-2</v>
      </c>
    </row>
    <row r="4069" spans="2:7">
      <c r="B4069" s="375">
        <v>39902</v>
      </c>
      <c r="C4069" s="352">
        <v>239.75</v>
      </c>
      <c r="D4069" s="355">
        <f t="shared" si="130"/>
        <v>-1.0416666666666667E-3</v>
      </c>
      <c r="E4069" s="355">
        <v>4.4735516372796215E-3</v>
      </c>
      <c r="G4069" s="355">
        <f t="shared" ca="1" si="129"/>
        <v>1.2830144885433832E-2</v>
      </c>
    </row>
    <row r="4070" spans="2:7">
      <c r="B4070" s="375">
        <v>39899</v>
      </c>
      <c r="C4070" s="352">
        <v>240</v>
      </c>
      <c r="D4070" s="355">
        <f t="shared" si="130"/>
        <v>1.0427528675703858E-3</v>
      </c>
      <c r="E4070" s="355">
        <v>4.4943820224717865E-3</v>
      </c>
      <c r="G4070" s="355">
        <f t="shared" ca="1" si="129"/>
        <v>-1.1142089127130821E-2</v>
      </c>
    </row>
    <row r="4071" spans="2:7">
      <c r="B4071" s="375">
        <v>39898</v>
      </c>
      <c r="C4071" s="352">
        <v>239.75</v>
      </c>
      <c r="D4071" s="355">
        <f t="shared" si="130"/>
        <v>2.1734498188791793E-2</v>
      </c>
      <c r="E4071" s="355">
        <v>4.4977511244377382E-3</v>
      </c>
      <c r="G4071" s="355">
        <f t="shared" ca="1" si="129"/>
        <v>2.9278281432635802E-3</v>
      </c>
    </row>
    <row r="4072" spans="2:7">
      <c r="B4072" s="375">
        <v>39897</v>
      </c>
      <c r="C4072" s="352">
        <v>234.65</v>
      </c>
      <c r="D4072" s="355">
        <f t="shared" si="130"/>
        <v>-1.9226750261232998E-2</v>
      </c>
      <c r="E4072" s="355">
        <v>4.5001451659731845E-3</v>
      </c>
      <c r="G4072" s="355">
        <f t="shared" ca="1" si="129"/>
        <v>-5.4802143176631672E-3</v>
      </c>
    </row>
    <row r="4073" spans="2:7">
      <c r="B4073" s="375">
        <v>39896</v>
      </c>
      <c r="C4073" s="352">
        <v>239.25</v>
      </c>
      <c r="D4073" s="355">
        <f t="shared" si="130"/>
        <v>2.724224643755263E-3</v>
      </c>
      <c r="E4073" s="355">
        <v>4.5033755103691415E-3</v>
      </c>
      <c r="G4073" s="355">
        <f t="shared" ca="1" si="129"/>
        <v>3.8921569402638285E-3</v>
      </c>
    </row>
    <row r="4074" spans="2:7">
      <c r="B4074" s="375">
        <v>39895</v>
      </c>
      <c r="C4074" s="352">
        <v>238.6</v>
      </c>
      <c r="D4074" s="355">
        <f t="shared" si="130"/>
        <v>2.2717531075867908E-2</v>
      </c>
      <c r="E4074" s="355">
        <v>4.5362903225806741E-3</v>
      </c>
      <c r="G4074" s="355">
        <f t="shared" ca="1" si="129"/>
        <v>-3.5148868548266265E-2</v>
      </c>
    </row>
    <row r="4075" spans="2:7">
      <c r="B4075" s="375">
        <v>39892</v>
      </c>
      <c r="C4075" s="352">
        <v>233.3</v>
      </c>
      <c r="D4075" s="355">
        <f t="shared" si="130"/>
        <v>1.3026487190620929E-2</v>
      </c>
      <c r="E4075" s="355">
        <v>4.538567099319572E-3</v>
      </c>
      <c r="G4075" s="355">
        <f t="shared" ca="1" si="129"/>
        <v>-3.2825331094845644E-3</v>
      </c>
    </row>
    <row r="4076" spans="2:7">
      <c r="B4076" s="375">
        <v>39891</v>
      </c>
      <c r="C4076" s="352">
        <v>230.3</v>
      </c>
      <c r="D4076" s="355">
        <f t="shared" si="130"/>
        <v>-8.6095566078346966E-3</v>
      </c>
      <c r="E4076" s="355">
        <v>4.5422391004876642E-3</v>
      </c>
      <c r="G4076" s="355">
        <f t="shared" ca="1" si="129"/>
        <v>-8.2076243838505002E-3</v>
      </c>
    </row>
    <row r="4077" spans="2:7">
      <c r="B4077" s="375">
        <v>39890</v>
      </c>
      <c r="C4077" s="352">
        <v>232.3</v>
      </c>
      <c r="D4077" s="355">
        <f t="shared" si="130"/>
        <v>-4.7129391602399066E-3</v>
      </c>
      <c r="E4077" s="355">
        <v>4.5438657811952268E-3</v>
      </c>
      <c r="G4077" s="355">
        <f t="shared" ca="1" si="129"/>
        <v>-6.0201591118771089E-3</v>
      </c>
    </row>
    <row r="4078" spans="2:7">
      <c r="B4078" s="375">
        <v>39889</v>
      </c>
      <c r="C4078" s="352">
        <v>233.4</v>
      </c>
      <c r="D4078" s="355">
        <f t="shared" si="130"/>
        <v>-8.706731790188927E-3</v>
      </c>
      <c r="E4078" s="355">
        <v>4.5521726278451346E-3</v>
      </c>
      <c r="G4078" s="355">
        <f t="shared" ca="1" si="129"/>
        <v>-1.7473944944990671E-2</v>
      </c>
    </row>
    <row r="4079" spans="2:7">
      <c r="B4079" s="375">
        <v>39888</v>
      </c>
      <c r="C4079" s="352">
        <v>235.45</v>
      </c>
      <c r="D4079" s="355">
        <f t="shared" si="130"/>
        <v>2.6373147340889202E-2</v>
      </c>
      <c r="E4079" s="355">
        <v>4.5669209611292512E-3</v>
      </c>
      <c r="G4079" s="355">
        <f t="shared" ca="1" si="129"/>
        <v>-3.7881194727416457E-3</v>
      </c>
    </row>
    <row r="4080" spans="2:7">
      <c r="B4080" s="375">
        <v>39885</v>
      </c>
      <c r="C4080" s="352">
        <v>229.4</v>
      </c>
      <c r="D4080" s="355">
        <f t="shared" si="130"/>
        <v>1.661865721249723E-2</v>
      </c>
      <c r="E4080" s="355">
        <v>4.5698238447792203E-3</v>
      </c>
      <c r="G4080" s="355">
        <f t="shared" ca="1" si="129"/>
        <v>1.3059866858955434E-2</v>
      </c>
    </row>
    <row r="4081" spans="2:7">
      <c r="B4081" s="375">
        <v>39884</v>
      </c>
      <c r="C4081" s="352">
        <v>225.65</v>
      </c>
      <c r="D4081" s="355">
        <f t="shared" si="130"/>
        <v>4.3468208092485576E-2</v>
      </c>
      <c r="E4081" s="355">
        <v>4.5706505883496926E-3</v>
      </c>
      <c r="G4081" s="355">
        <f t="shared" ca="1" si="129"/>
        <v>1.0307789023548623E-2</v>
      </c>
    </row>
    <row r="4082" spans="2:7">
      <c r="B4082" s="375">
        <v>39881</v>
      </c>
      <c r="C4082" s="352">
        <v>216.25</v>
      </c>
      <c r="D4082" s="355">
        <f t="shared" si="130"/>
        <v>-3.4382674704174991E-2</v>
      </c>
      <c r="E4082" s="355">
        <v>4.580152671755754E-3</v>
      </c>
      <c r="G4082" s="355">
        <f t="shared" ca="1" si="129"/>
        <v>2.2015978120373786E-2</v>
      </c>
    </row>
    <row r="4083" spans="2:7">
      <c r="B4083" s="375">
        <v>39878</v>
      </c>
      <c r="C4083" s="352">
        <v>223.95</v>
      </c>
      <c r="D4083" s="355">
        <f t="shared" si="130"/>
        <v>-2.6938952856832572E-2</v>
      </c>
      <c r="E4083" s="355">
        <v>4.5919635236026926E-3</v>
      </c>
      <c r="G4083" s="355">
        <f t="shared" ca="1" si="129"/>
        <v>-4.6486820035212331E-3</v>
      </c>
    </row>
    <row r="4084" spans="2:7">
      <c r="B4084" s="375">
        <v>39877</v>
      </c>
      <c r="C4084" s="352">
        <v>230.15</v>
      </c>
      <c r="D4084" s="355">
        <f t="shared" si="130"/>
        <v>-4.4425991280880171E-2</v>
      </c>
      <c r="E4084" s="355">
        <v>4.5934772622876173E-3</v>
      </c>
      <c r="G4084" s="355">
        <f t="shared" ca="1" si="129"/>
        <v>-3.2155166708952569E-2</v>
      </c>
    </row>
    <row r="4085" spans="2:7">
      <c r="B4085" s="375">
        <v>39876</v>
      </c>
      <c r="C4085" s="352">
        <v>240.85</v>
      </c>
      <c r="D4085" s="355">
        <f t="shared" si="130"/>
        <v>-3.3105731429754247E-3</v>
      </c>
      <c r="E4085" s="355">
        <v>4.5995499213421047E-3</v>
      </c>
      <c r="G4085" s="355">
        <f t="shared" ca="1" si="129"/>
        <v>-3.7196050277615335E-2</v>
      </c>
    </row>
    <row r="4086" spans="2:7">
      <c r="B4086" s="375">
        <v>39875</v>
      </c>
      <c r="C4086" s="352">
        <v>241.65</v>
      </c>
      <c r="D4086" s="355">
        <f t="shared" si="130"/>
        <v>-1.2867647058823551E-2</v>
      </c>
      <c r="E4086" s="355">
        <v>4.6044370029300723E-3</v>
      </c>
      <c r="G4086" s="355">
        <f t="shared" ca="1" si="129"/>
        <v>-7.4779395244820848E-3</v>
      </c>
    </row>
    <row r="4087" spans="2:7">
      <c r="B4087" s="375">
        <v>39874</v>
      </c>
      <c r="C4087" s="352">
        <v>244.8</v>
      </c>
      <c r="D4087" s="355">
        <f t="shared" si="130"/>
        <v>-3.4319526627218891E-2</v>
      </c>
      <c r="E4087" s="355">
        <v>4.6052993995483547E-3</v>
      </c>
      <c r="G4087" s="355">
        <f t="shared" ca="1" si="129"/>
        <v>-2.6925987719860468E-2</v>
      </c>
    </row>
    <row r="4088" spans="2:7">
      <c r="B4088" s="375">
        <v>39871</v>
      </c>
      <c r="C4088" s="352">
        <v>253.5</v>
      </c>
      <c r="D4088" s="355">
        <f t="shared" si="130"/>
        <v>-7.8833267638939153E-4</v>
      </c>
      <c r="E4088" s="355">
        <v>4.6070211001566384E-3</v>
      </c>
      <c r="G4088" s="355">
        <f t="shared" ca="1" si="129"/>
        <v>-1.4137704103166834E-3</v>
      </c>
    </row>
    <row r="4089" spans="2:7">
      <c r="B4089" s="375">
        <v>39870</v>
      </c>
      <c r="C4089" s="352">
        <v>253.7</v>
      </c>
      <c r="D4089" s="355">
        <f t="shared" si="130"/>
        <v>8.5470085470084559E-3</v>
      </c>
      <c r="E4089" s="355">
        <v>4.6100953273948211E-3</v>
      </c>
      <c r="G4089" s="355">
        <f t="shared" ca="1" si="129"/>
        <v>-2.402744478549601E-2</v>
      </c>
    </row>
    <row r="4090" spans="2:7">
      <c r="B4090" s="375">
        <v>39869</v>
      </c>
      <c r="C4090" s="352">
        <v>251.55</v>
      </c>
      <c r="D4090" s="355">
        <f t="shared" si="130"/>
        <v>-5.3380782918149242E-3</v>
      </c>
      <c r="E4090" s="355">
        <v>4.6212015123931584E-3</v>
      </c>
      <c r="G4090" s="355">
        <f t="shared" ca="1" si="129"/>
        <v>2.816238973202222E-2</v>
      </c>
    </row>
    <row r="4091" spans="2:7">
      <c r="B4091" s="375">
        <v>39868</v>
      </c>
      <c r="C4091" s="352">
        <v>252.9</v>
      </c>
      <c r="D4091" s="355">
        <f t="shared" si="130"/>
        <v>1.4643931795386181E-2</v>
      </c>
      <c r="E4091" s="355">
        <v>4.62858067648489E-3</v>
      </c>
      <c r="G4091" s="355">
        <f t="shared" ca="1" si="129"/>
        <v>-1.0929549949390523E-3</v>
      </c>
    </row>
    <row r="4092" spans="2:7">
      <c r="B4092" s="375">
        <v>39864</v>
      </c>
      <c r="C4092" s="352">
        <v>249.25</v>
      </c>
      <c r="D4092" s="355">
        <f t="shared" si="130"/>
        <v>-2.0056157240277322E-4</v>
      </c>
      <c r="E4092" s="355">
        <v>4.6397618839184099E-3</v>
      </c>
      <c r="G4092" s="355">
        <f t="shared" ca="1" si="129"/>
        <v>1.2021435828897115E-3</v>
      </c>
    </row>
    <row r="4093" spans="2:7">
      <c r="B4093" s="375">
        <v>39863</v>
      </c>
      <c r="C4093" s="352">
        <v>249.3</v>
      </c>
      <c r="D4093" s="355">
        <f t="shared" si="130"/>
        <v>-1.6374038271848402E-2</v>
      </c>
      <c r="E4093" s="355">
        <v>4.644616467276542E-3</v>
      </c>
      <c r="G4093" s="355">
        <f t="shared" ca="1" si="129"/>
        <v>2.7598699548989251E-2</v>
      </c>
    </row>
    <row r="4094" spans="2:7">
      <c r="B4094" s="375">
        <v>39862</v>
      </c>
      <c r="C4094" s="352">
        <v>253.45</v>
      </c>
      <c r="D4094" s="355">
        <f t="shared" si="130"/>
        <v>3.9611804317686676E-3</v>
      </c>
      <c r="E4094" s="355">
        <v>4.6446274540416421E-3</v>
      </c>
      <c r="G4094" s="355">
        <f t="shared" ca="1" si="129"/>
        <v>1.4110891123840827E-2</v>
      </c>
    </row>
    <row r="4095" spans="2:7">
      <c r="B4095" s="375">
        <v>39861</v>
      </c>
      <c r="C4095" s="352">
        <v>252.45</v>
      </c>
      <c r="D4095" s="355">
        <f t="shared" si="130"/>
        <v>-1.4829268292682971E-2</v>
      </c>
      <c r="E4095" s="355">
        <v>4.6610169491525183E-3</v>
      </c>
      <c r="G4095" s="355">
        <f t="shared" ca="1" si="129"/>
        <v>-1.9262576173726464E-2</v>
      </c>
    </row>
    <row r="4096" spans="2:7">
      <c r="B4096" s="375">
        <v>39860</v>
      </c>
      <c r="C4096" s="352">
        <v>256.25</v>
      </c>
      <c r="D4096" s="355">
        <f t="shared" si="130"/>
        <v>-1.1571841851494697E-2</v>
      </c>
      <c r="E4096" s="355">
        <v>4.6772175993908243E-3</v>
      </c>
      <c r="G4096" s="355">
        <f t="shared" ca="1" si="129"/>
        <v>-1.2644638947410139E-3</v>
      </c>
    </row>
    <row r="4097" spans="2:7">
      <c r="B4097" s="375">
        <v>39857</v>
      </c>
      <c r="C4097" s="352">
        <v>259.25</v>
      </c>
      <c r="D4097" s="355">
        <f t="shared" si="130"/>
        <v>2.1260146888288033E-3</v>
      </c>
      <c r="E4097" s="355">
        <v>4.6828437633035088E-3</v>
      </c>
      <c r="G4097" s="355">
        <f t="shared" ca="1" si="129"/>
        <v>2.862878921913856E-2</v>
      </c>
    </row>
    <row r="4098" spans="2:7">
      <c r="B4098" s="375">
        <v>39856</v>
      </c>
      <c r="C4098" s="352">
        <v>258.7</v>
      </c>
      <c r="D4098" s="355">
        <f t="shared" si="130"/>
        <v>-1.9290123456790125E-3</v>
      </c>
      <c r="E4098" s="355">
        <v>4.6878329426805641E-3</v>
      </c>
      <c r="G4098" s="355">
        <f t="shared" ca="1" si="129"/>
        <v>-3.2952148326042423E-2</v>
      </c>
    </row>
    <row r="4099" spans="2:7">
      <c r="B4099" s="375">
        <v>39855</v>
      </c>
      <c r="C4099" s="352">
        <v>259.2</v>
      </c>
      <c r="D4099" s="355">
        <f t="shared" si="130"/>
        <v>9.6543734311643184E-4</v>
      </c>
      <c r="E4099" s="355">
        <v>4.692341744134583E-3</v>
      </c>
      <c r="G4099" s="355">
        <f t="shared" ca="1" si="129"/>
        <v>-1.9912873382992514E-2</v>
      </c>
    </row>
    <row r="4100" spans="2:7">
      <c r="B4100" s="375">
        <v>39854</v>
      </c>
      <c r="C4100" s="352">
        <v>258.95</v>
      </c>
      <c r="D4100" s="355">
        <f t="shared" si="130"/>
        <v>-4.6127234287910391E-3</v>
      </c>
      <c r="E4100" s="355">
        <v>4.694760583206092E-3</v>
      </c>
      <c r="G4100" s="355">
        <f t="shared" ca="1" si="129"/>
        <v>-1.8305919401857884E-2</v>
      </c>
    </row>
    <row r="4101" spans="2:7">
      <c r="B4101" s="375">
        <v>39853</v>
      </c>
      <c r="C4101" s="352">
        <v>260.14999999999998</v>
      </c>
      <c r="D4101" s="355">
        <f t="shared" si="130"/>
        <v>-1.7267843438221236E-3</v>
      </c>
      <c r="E4101" s="355">
        <v>4.7007619836558125E-3</v>
      </c>
      <c r="G4101" s="355">
        <f t="shared" ca="1" si="129"/>
        <v>-1.4879505875685376E-2</v>
      </c>
    </row>
    <row r="4102" spans="2:7">
      <c r="B4102" s="375">
        <v>39850</v>
      </c>
      <c r="C4102" s="352">
        <v>260.60000000000002</v>
      </c>
      <c r="D4102" s="355">
        <f t="shared" si="130"/>
        <v>-1.0630220197418203E-2</v>
      </c>
      <c r="E4102" s="355">
        <v>4.7067342505430487E-3</v>
      </c>
      <c r="G4102" s="355">
        <f t="shared" ca="1" si="129"/>
        <v>2.3326924144610944E-2</v>
      </c>
    </row>
    <row r="4103" spans="2:7">
      <c r="B4103" s="375">
        <v>39849</v>
      </c>
      <c r="C4103" s="352">
        <v>263.39999999999998</v>
      </c>
      <c r="D4103" s="355">
        <f t="shared" si="130"/>
        <v>-1.6797312430011199E-2</v>
      </c>
      <c r="E4103" s="355">
        <v>4.7151416315099736E-3</v>
      </c>
      <c r="G4103" s="355">
        <f t="shared" ref="G4103:G4166" ca="1" si="131">_xlfn.NORM.INV(RAND(),$M$13,$M$14)</f>
        <v>2.8127195228707842E-2</v>
      </c>
    </row>
    <row r="4104" spans="2:7">
      <c r="B4104" s="375">
        <v>39848</v>
      </c>
      <c r="C4104" s="352">
        <v>267.89999999999998</v>
      </c>
      <c r="D4104" s="355">
        <f t="shared" ref="D4104:D4167" si="132">(C4104-C4105)/C4105</f>
        <v>6.7643742953775064E-3</v>
      </c>
      <c r="E4104" s="355">
        <v>4.7151716642158436E-3</v>
      </c>
      <c r="G4104" s="355">
        <f t="shared" ca="1" si="131"/>
        <v>-2.9016878588579584E-2</v>
      </c>
    </row>
    <row r="4105" spans="2:7">
      <c r="B4105" s="375">
        <v>39847</v>
      </c>
      <c r="C4105" s="352">
        <v>266.10000000000002</v>
      </c>
      <c r="D4105" s="355">
        <f t="shared" si="132"/>
        <v>1.6036655211913119E-2</v>
      </c>
      <c r="E4105" s="355">
        <v>4.7202333598515469E-3</v>
      </c>
      <c r="G4105" s="355">
        <f t="shared" ca="1" si="131"/>
        <v>-3.1607181816929751E-2</v>
      </c>
    </row>
    <row r="4106" spans="2:7">
      <c r="B4106" s="375">
        <v>39846</v>
      </c>
      <c r="C4106" s="352">
        <v>261.89999999999998</v>
      </c>
      <c r="D4106" s="355">
        <f t="shared" si="132"/>
        <v>9.5547487101089253E-4</v>
      </c>
      <c r="E4106" s="355">
        <v>4.7256312596980357E-3</v>
      </c>
      <c r="G4106" s="355">
        <f t="shared" ca="1" si="131"/>
        <v>3.3281932973371099E-2</v>
      </c>
    </row>
    <row r="4107" spans="2:7">
      <c r="B4107" s="375">
        <v>39843</v>
      </c>
      <c r="C4107" s="352">
        <v>261.64999999999998</v>
      </c>
      <c r="D4107" s="355">
        <f t="shared" si="132"/>
        <v>1.789535109900784E-2</v>
      </c>
      <c r="E4107" s="355">
        <v>4.7290932786230207E-3</v>
      </c>
      <c r="G4107" s="355">
        <f t="shared" ca="1" si="131"/>
        <v>3.4151346025403227E-2</v>
      </c>
    </row>
    <row r="4108" spans="2:7">
      <c r="B4108" s="375">
        <v>39842</v>
      </c>
      <c r="C4108" s="352">
        <v>257.05</v>
      </c>
      <c r="D4108" s="355">
        <f t="shared" si="132"/>
        <v>-7.7205172746574015E-3</v>
      </c>
      <c r="E4108" s="355">
        <v>4.7343155106770625E-3</v>
      </c>
      <c r="G4108" s="355">
        <f t="shared" ca="1" si="131"/>
        <v>-2.5028149992534884E-2</v>
      </c>
    </row>
    <row r="4109" spans="2:7">
      <c r="B4109" s="375">
        <v>39841</v>
      </c>
      <c r="C4109" s="352">
        <v>259.05</v>
      </c>
      <c r="D4109" s="355">
        <f t="shared" si="132"/>
        <v>2.2498519834221499E-2</v>
      </c>
      <c r="E4109" s="355">
        <v>4.7361299052773457E-3</v>
      </c>
      <c r="G4109" s="355">
        <f t="shared" ca="1" si="131"/>
        <v>-1.017088795572314E-2</v>
      </c>
    </row>
    <row r="4110" spans="2:7">
      <c r="B4110" s="375">
        <v>39840</v>
      </c>
      <c r="C4110" s="352">
        <v>253.35</v>
      </c>
      <c r="D4110" s="355">
        <f t="shared" si="132"/>
        <v>2.6539708265802198E-2</v>
      </c>
      <c r="E4110" s="355">
        <v>4.7367462197121157E-3</v>
      </c>
      <c r="G4110" s="355">
        <f t="shared" ca="1" si="131"/>
        <v>-2.7569522462647222E-5</v>
      </c>
    </row>
    <row r="4111" spans="2:7">
      <c r="B4111" s="375">
        <v>39836</v>
      </c>
      <c r="C4111" s="352">
        <v>246.8</v>
      </c>
      <c r="D4111" s="355">
        <f t="shared" si="132"/>
        <v>-2.546890424481733E-2</v>
      </c>
      <c r="E4111" s="355">
        <v>4.7467529080382539E-3</v>
      </c>
      <c r="G4111" s="355">
        <f t="shared" ca="1" si="131"/>
        <v>1.51312273391157E-3</v>
      </c>
    </row>
    <row r="4112" spans="2:7">
      <c r="B4112" s="375">
        <v>39835</v>
      </c>
      <c r="C4112" s="352">
        <v>253.25</v>
      </c>
      <c r="D4112" s="355">
        <f t="shared" si="132"/>
        <v>-7.2520580164641092E-3</v>
      </c>
      <c r="E4112" s="355">
        <v>4.7537554668187869E-3</v>
      </c>
      <c r="G4112" s="355">
        <f t="shared" ca="1" si="131"/>
        <v>1.0256573743575328E-2</v>
      </c>
    </row>
    <row r="4113" spans="2:7">
      <c r="B4113" s="375">
        <v>39834</v>
      </c>
      <c r="C4113" s="352">
        <v>255.1</v>
      </c>
      <c r="D4113" s="355">
        <f t="shared" si="132"/>
        <v>3.6781142044299865E-2</v>
      </c>
      <c r="E4113" s="355">
        <v>4.7777383219808831E-3</v>
      </c>
      <c r="G4113" s="355">
        <f t="shared" ca="1" si="131"/>
        <v>1.4444227592697322E-2</v>
      </c>
    </row>
    <row r="4114" spans="2:7">
      <c r="B4114" s="375">
        <v>39833</v>
      </c>
      <c r="C4114" s="352">
        <v>246.05</v>
      </c>
      <c r="D4114" s="355">
        <f t="shared" si="132"/>
        <v>-3.2061369000786696E-2</v>
      </c>
      <c r="E4114" s="355">
        <v>4.778972520907903E-3</v>
      </c>
      <c r="G4114" s="355">
        <f t="shared" ca="1" si="131"/>
        <v>2.0301485457804108E-2</v>
      </c>
    </row>
    <row r="4115" spans="2:7">
      <c r="B4115" s="375">
        <v>39832</v>
      </c>
      <c r="C4115" s="352">
        <v>254.2</v>
      </c>
      <c r="D4115" s="355">
        <f t="shared" si="132"/>
        <v>1.3556618819776623E-2</v>
      </c>
      <c r="E4115" s="355">
        <v>4.781420765027411E-3</v>
      </c>
      <c r="G4115" s="355">
        <f t="shared" ca="1" si="131"/>
        <v>-7.6646881931945205E-3</v>
      </c>
    </row>
    <row r="4116" spans="2:7">
      <c r="B4116" s="375">
        <v>39829</v>
      </c>
      <c r="C4116" s="352">
        <v>250.8</v>
      </c>
      <c r="D4116" s="355">
        <f t="shared" si="132"/>
        <v>1.5384615384615431E-2</v>
      </c>
      <c r="E4116" s="355">
        <v>4.7851305035591816E-3</v>
      </c>
      <c r="G4116" s="355">
        <f t="shared" ca="1" si="131"/>
        <v>3.3855662356848141E-3</v>
      </c>
    </row>
    <row r="4117" spans="2:7">
      <c r="B4117" s="375">
        <v>39828</v>
      </c>
      <c r="C4117" s="352">
        <v>247</v>
      </c>
      <c r="D4117" s="355">
        <f t="shared" si="132"/>
        <v>-2.7559055118110236E-2</v>
      </c>
      <c r="E4117" s="355">
        <v>4.7875523638540481E-3</v>
      </c>
      <c r="G4117" s="355">
        <f t="shared" ca="1" si="131"/>
        <v>-1.6835761194059335E-3</v>
      </c>
    </row>
    <row r="4118" spans="2:7">
      <c r="B4118" s="375">
        <v>39827</v>
      </c>
      <c r="C4118" s="352">
        <v>254</v>
      </c>
      <c r="D4118" s="355">
        <f t="shared" si="132"/>
        <v>-2.1606757022196478E-3</v>
      </c>
      <c r="E4118" s="355">
        <v>4.7993464719697622E-3</v>
      </c>
      <c r="G4118" s="355">
        <f t="shared" ca="1" si="131"/>
        <v>-2.8983059852896884E-2</v>
      </c>
    </row>
    <row r="4119" spans="2:7">
      <c r="B4119" s="375">
        <v>39826</v>
      </c>
      <c r="C4119" s="352">
        <v>254.55</v>
      </c>
      <c r="D4119" s="355">
        <f t="shared" si="132"/>
        <v>-3.5247299602046658E-2</v>
      </c>
      <c r="E4119" s="355">
        <v>4.8120989917507066E-3</v>
      </c>
      <c r="G4119" s="355">
        <f t="shared" ca="1" si="131"/>
        <v>-4.5168681956665194E-2</v>
      </c>
    </row>
    <row r="4120" spans="2:7">
      <c r="B4120" s="375">
        <v>39825</v>
      </c>
      <c r="C4120" s="352">
        <v>263.85000000000002</v>
      </c>
      <c r="D4120" s="355">
        <f t="shared" si="132"/>
        <v>1.7084282460138403E-3</v>
      </c>
      <c r="E4120" s="355">
        <v>4.8373644703919791E-3</v>
      </c>
      <c r="G4120" s="355">
        <f t="shared" ca="1" si="131"/>
        <v>4.8954013460977802E-2</v>
      </c>
    </row>
    <row r="4121" spans="2:7">
      <c r="B4121" s="375">
        <v>39822</v>
      </c>
      <c r="C4121" s="352">
        <v>263.39999999999998</v>
      </c>
      <c r="D4121" s="355">
        <f t="shared" si="132"/>
        <v>4.8775632092374961E-2</v>
      </c>
      <c r="E4121" s="355">
        <v>4.8399913313587192E-3</v>
      </c>
      <c r="G4121" s="355">
        <f t="shared" ca="1" si="131"/>
        <v>-3.9799928334843436E-2</v>
      </c>
    </row>
    <row r="4122" spans="2:7">
      <c r="B4122" s="375">
        <v>39820</v>
      </c>
      <c r="C4122" s="352">
        <v>251.15</v>
      </c>
      <c r="D4122" s="355">
        <f t="shared" si="132"/>
        <v>1.7213446739570676E-2</v>
      </c>
      <c r="E4122" s="355">
        <v>4.8464483610927119E-3</v>
      </c>
      <c r="G4122" s="355">
        <f t="shared" ca="1" si="131"/>
        <v>2.0854263243516684E-3</v>
      </c>
    </row>
    <row r="4123" spans="2:7">
      <c r="B4123" s="375">
        <v>39819</v>
      </c>
      <c r="C4123" s="352">
        <v>246.9</v>
      </c>
      <c r="D4123" s="355">
        <f t="shared" si="132"/>
        <v>1.6049382716049405E-2</v>
      </c>
      <c r="E4123" s="355">
        <v>4.850444624090542E-3</v>
      </c>
      <c r="G4123" s="355">
        <f t="shared" ca="1" si="131"/>
        <v>2.4833630869092897E-2</v>
      </c>
    </row>
    <row r="4124" spans="2:7">
      <c r="B4124" s="375">
        <v>39818</v>
      </c>
      <c r="C4124" s="352">
        <v>243</v>
      </c>
      <c r="D4124" s="355">
        <f t="shared" si="132"/>
        <v>-1.8181818181818181E-2</v>
      </c>
      <c r="E4124" s="355">
        <v>4.8583162640371659E-3</v>
      </c>
      <c r="G4124" s="355">
        <f t="shared" ca="1" si="131"/>
        <v>-1.814558010419999E-2</v>
      </c>
    </row>
    <row r="4125" spans="2:7">
      <c r="B4125" s="375">
        <v>39815</v>
      </c>
      <c r="C4125" s="352">
        <v>247.5</v>
      </c>
      <c r="D4125" s="355">
        <f t="shared" si="132"/>
        <v>-1.2961116650049851E-2</v>
      </c>
      <c r="E4125" s="355">
        <v>4.8732943469785581E-3</v>
      </c>
      <c r="G4125" s="355">
        <f t="shared" ca="1" si="131"/>
        <v>-1.1938469212924518E-2</v>
      </c>
    </row>
    <row r="4126" spans="2:7">
      <c r="B4126" s="375">
        <v>39814</v>
      </c>
      <c r="C4126" s="352">
        <v>250.75</v>
      </c>
      <c r="D4126" s="355">
        <f t="shared" si="132"/>
        <v>1.7978425888932825E-3</v>
      </c>
      <c r="E4126" s="355">
        <v>4.8742945100052554E-3</v>
      </c>
      <c r="G4126" s="355">
        <f t="shared" ca="1" si="131"/>
        <v>1.6442931847005886E-2</v>
      </c>
    </row>
    <row r="4127" spans="2:7">
      <c r="B4127" s="375">
        <v>39813</v>
      </c>
      <c r="C4127" s="352">
        <v>250.3</v>
      </c>
      <c r="D4127" s="355">
        <f t="shared" si="132"/>
        <v>-7.9270709472849775E-3</v>
      </c>
      <c r="E4127" s="355">
        <v>4.880399663327064E-3</v>
      </c>
      <c r="G4127" s="355">
        <f t="shared" ca="1" si="131"/>
        <v>-1.0921047117140991E-2</v>
      </c>
    </row>
    <row r="4128" spans="2:7">
      <c r="B4128" s="375">
        <v>39812</v>
      </c>
      <c r="C4128" s="352">
        <v>252.3</v>
      </c>
      <c r="D4128" s="355">
        <f t="shared" si="132"/>
        <v>-2.1752026893414396E-3</v>
      </c>
      <c r="E4128" s="355">
        <v>4.895960832313237E-3</v>
      </c>
      <c r="G4128" s="355">
        <f t="shared" ca="1" si="131"/>
        <v>-2.4433075797342434E-2</v>
      </c>
    </row>
    <row r="4129" spans="2:7">
      <c r="B4129" s="375">
        <v>39811</v>
      </c>
      <c r="C4129" s="352">
        <v>252.85</v>
      </c>
      <c r="D4129" s="355">
        <f t="shared" si="132"/>
        <v>2.9750099166997225E-3</v>
      </c>
      <c r="E4129" s="355">
        <v>4.901085926881813E-3</v>
      </c>
      <c r="G4129" s="355">
        <f t="shared" ca="1" si="131"/>
        <v>-2.8711355400233137E-3</v>
      </c>
    </row>
    <row r="4130" spans="2:7">
      <c r="B4130" s="375">
        <v>39808</v>
      </c>
      <c r="C4130" s="352">
        <v>252.1</v>
      </c>
      <c r="D4130" s="355">
        <f t="shared" si="132"/>
        <v>-2.0780734123130685E-2</v>
      </c>
      <c r="E4130" s="355">
        <v>4.908071050171393E-3</v>
      </c>
      <c r="G4130" s="355">
        <f t="shared" ca="1" si="131"/>
        <v>-1.3716906931363907E-2</v>
      </c>
    </row>
    <row r="4131" spans="2:7">
      <c r="B4131" s="375">
        <v>39806</v>
      </c>
      <c r="C4131" s="352">
        <v>257.45</v>
      </c>
      <c r="D4131" s="355">
        <f t="shared" si="132"/>
        <v>-1.1639185257032449E-3</v>
      </c>
      <c r="E4131" s="355">
        <v>4.9129075480124802E-3</v>
      </c>
      <c r="G4131" s="355">
        <f t="shared" ca="1" si="131"/>
        <v>-1.6771765511978842E-2</v>
      </c>
    </row>
    <row r="4132" spans="2:7">
      <c r="B4132" s="375">
        <v>39805</v>
      </c>
      <c r="C4132" s="352">
        <v>257.75</v>
      </c>
      <c r="D4132" s="355">
        <f t="shared" si="132"/>
        <v>-1.734654975219219E-2</v>
      </c>
      <c r="E4132" s="355">
        <v>4.9303169998041784E-3</v>
      </c>
      <c r="G4132" s="355">
        <f t="shared" ca="1" si="131"/>
        <v>2.9580051417192003E-3</v>
      </c>
    </row>
    <row r="4133" spans="2:7">
      <c r="B4133" s="375">
        <v>39804</v>
      </c>
      <c r="C4133" s="352">
        <v>262.3</v>
      </c>
      <c r="D4133" s="355">
        <f t="shared" si="132"/>
        <v>-1.2610577827969005E-2</v>
      </c>
      <c r="E4133" s="355">
        <v>4.940711462450593E-3</v>
      </c>
      <c r="G4133" s="355">
        <f t="shared" ca="1" si="131"/>
        <v>1.3684826707646175E-2</v>
      </c>
    </row>
    <row r="4134" spans="2:7">
      <c r="B4134" s="375">
        <v>39801</v>
      </c>
      <c r="C4134" s="352">
        <v>265.64999999999998</v>
      </c>
      <c r="D4134" s="355">
        <f t="shared" si="132"/>
        <v>3.9726027397260187E-2</v>
      </c>
      <c r="E4134" s="355">
        <v>4.9427892624047684E-3</v>
      </c>
      <c r="G4134" s="355">
        <f t="shared" ca="1" si="131"/>
        <v>-2.9753576001463958E-4</v>
      </c>
    </row>
    <row r="4135" spans="2:7">
      <c r="B4135" s="375">
        <v>39800</v>
      </c>
      <c r="C4135" s="352">
        <v>255.5</v>
      </c>
      <c r="D4135" s="355">
        <f t="shared" si="132"/>
        <v>1.3888888888888888E-2</v>
      </c>
      <c r="E4135" s="355">
        <v>4.9529046516522358E-3</v>
      </c>
      <c r="G4135" s="355">
        <f t="shared" ca="1" si="131"/>
        <v>9.4029334317442086E-3</v>
      </c>
    </row>
    <row r="4136" spans="2:7">
      <c r="B4136" s="375">
        <v>39799</v>
      </c>
      <c r="C4136" s="352">
        <v>252</v>
      </c>
      <c r="D4136" s="355">
        <f t="shared" si="132"/>
        <v>1.4901329037454645E-2</v>
      </c>
      <c r="E4136" s="355">
        <v>4.9554013875123884E-3</v>
      </c>
      <c r="G4136" s="355">
        <f t="shared" ca="1" si="131"/>
        <v>3.0764275178614093E-2</v>
      </c>
    </row>
    <row r="4137" spans="2:7">
      <c r="B4137" s="375">
        <v>39798</v>
      </c>
      <c r="C4137" s="352">
        <v>248.3</v>
      </c>
      <c r="D4137" s="355">
        <f t="shared" si="132"/>
        <v>1.7831522853043749E-2</v>
      </c>
      <c r="E4137" s="355">
        <v>4.9574701247196004E-3</v>
      </c>
      <c r="G4137" s="355">
        <f t="shared" ca="1" si="131"/>
        <v>8.287907525167889E-3</v>
      </c>
    </row>
    <row r="4138" spans="2:7">
      <c r="B4138" s="375">
        <v>39797</v>
      </c>
      <c r="C4138" s="352">
        <v>243.95</v>
      </c>
      <c r="D4138" s="355">
        <f t="shared" si="132"/>
        <v>1.4767054908485785E-2</v>
      </c>
      <c r="E4138" s="355">
        <v>4.96031746031746E-3</v>
      </c>
      <c r="G4138" s="355">
        <f t="shared" ca="1" si="131"/>
        <v>2.6811308865146634E-2</v>
      </c>
    </row>
    <row r="4139" spans="2:7">
      <c r="B4139" s="375">
        <v>39794</v>
      </c>
      <c r="C4139" s="352">
        <v>240.4</v>
      </c>
      <c r="D4139" s="355">
        <f t="shared" si="132"/>
        <v>-4.9668874172184964E-3</v>
      </c>
      <c r="E4139" s="355">
        <v>4.964464882943144E-3</v>
      </c>
      <c r="G4139" s="355">
        <f t="shared" ca="1" si="131"/>
        <v>1.6753311764679316E-2</v>
      </c>
    </row>
    <row r="4140" spans="2:7">
      <c r="B4140" s="375">
        <v>39793</v>
      </c>
      <c r="C4140" s="352">
        <v>241.6</v>
      </c>
      <c r="D4140" s="355">
        <f t="shared" si="132"/>
        <v>-1.2668573763792376E-2</v>
      </c>
      <c r="E4140" s="355">
        <v>4.9740484429065743E-3</v>
      </c>
      <c r="G4140" s="355">
        <f t="shared" ca="1" si="131"/>
        <v>-2.8001151608916502E-2</v>
      </c>
    </row>
    <row r="4141" spans="2:7">
      <c r="B4141" s="375">
        <v>39792</v>
      </c>
      <c r="C4141" s="352">
        <v>244.7</v>
      </c>
      <c r="D4141" s="355">
        <f t="shared" si="132"/>
        <v>1.7886855241264488E-2</v>
      </c>
      <c r="E4141" s="355">
        <v>4.9751243781094526E-3</v>
      </c>
      <c r="G4141" s="355">
        <f t="shared" ca="1" si="131"/>
        <v>1.0844148656443328E-2</v>
      </c>
    </row>
    <row r="4142" spans="2:7">
      <c r="B4142" s="375">
        <v>39790</v>
      </c>
      <c r="C4142" s="352">
        <v>240.4</v>
      </c>
      <c r="D4142" s="355">
        <f t="shared" si="132"/>
        <v>2.4068157614483516E-2</v>
      </c>
      <c r="E4142" s="355">
        <v>4.9860390905464699E-3</v>
      </c>
      <c r="G4142" s="355">
        <f t="shared" ca="1" si="131"/>
        <v>-3.7203005737325025E-2</v>
      </c>
    </row>
    <row r="4143" spans="2:7">
      <c r="B4143" s="375">
        <v>39787</v>
      </c>
      <c r="C4143" s="352">
        <v>234.75</v>
      </c>
      <c r="D4143" s="355">
        <f t="shared" si="132"/>
        <v>-7.3995771670190271E-3</v>
      </c>
      <c r="E4143" s="355">
        <v>4.988526389304599E-3</v>
      </c>
      <c r="G4143" s="355">
        <f t="shared" ca="1" si="131"/>
        <v>-4.1129403889218638E-2</v>
      </c>
    </row>
    <row r="4144" spans="2:7">
      <c r="B4144" s="375">
        <v>39786</v>
      </c>
      <c r="C4144" s="352">
        <v>236.5</v>
      </c>
      <c r="D4144" s="355">
        <f t="shared" si="132"/>
        <v>1.8737884988154187E-2</v>
      </c>
      <c r="E4144" s="355">
        <v>4.9907429767366198E-3</v>
      </c>
      <c r="G4144" s="355">
        <f t="shared" ca="1" si="131"/>
        <v>-5.0492456763695012E-3</v>
      </c>
    </row>
    <row r="4145" spans="2:7">
      <c r="B4145" s="375">
        <v>39785</v>
      </c>
      <c r="C4145" s="352">
        <v>232.15</v>
      </c>
      <c r="D4145" s="355">
        <f t="shared" si="132"/>
        <v>-4.2890842805061117E-3</v>
      </c>
      <c r="E4145" s="355">
        <v>5.0041701417846713E-3</v>
      </c>
      <c r="G4145" s="355">
        <f t="shared" ca="1" si="131"/>
        <v>1.4458739202137007E-4</v>
      </c>
    </row>
    <row r="4146" spans="2:7">
      <c r="B4146" s="375">
        <v>39784</v>
      </c>
      <c r="C4146" s="352">
        <v>233.15</v>
      </c>
      <c r="D4146" s="355">
        <f t="shared" si="132"/>
        <v>2.7956989247312071E-3</v>
      </c>
      <c r="E4146" s="355">
        <v>5.0083472454090861E-3</v>
      </c>
      <c r="G4146" s="355">
        <f t="shared" ca="1" si="131"/>
        <v>-3.6608729961884516E-2</v>
      </c>
    </row>
    <row r="4147" spans="2:7">
      <c r="B4147" s="375">
        <v>39783</v>
      </c>
      <c r="C4147" s="352">
        <v>232.5</v>
      </c>
      <c r="D4147" s="355">
        <f t="shared" si="132"/>
        <v>-1.6497461928934035E-2</v>
      </c>
      <c r="E4147" s="355">
        <v>5.0104384133611212E-3</v>
      </c>
      <c r="G4147" s="355">
        <f t="shared" ca="1" si="131"/>
        <v>-3.6196412633954967E-3</v>
      </c>
    </row>
    <row r="4148" spans="2:7">
      <c r="B4148" s="375">
        <v>39780</v>
      </c>
      <c r="C4148" s="352">
        <v>236.4</v>
      </c>
      <c r="D4148" s="355">
        <f t="shared" si="132"/>
        <v>-8.4530853761618184E-4</v>
      </c>
      <c r="E4148" s="355">
        <v>5.0283415615287198E-3</v>
      </c>
      <c r="G4148" s="355">
        <f t="shared" ca="1" si="131"/>
        <v>1.050339261907832E-2</v>
      </c>
    </row>
    <row r="4149" spans="2:7">
      <c r="B4149" s="375">
        <v>39778</v>
      </c>
      <c r="C4149" s="352">
        <v>236.6</v>
      </c>
      <c r="D4149" s="355">
        <f t="shared" si="132"/>
        <v>1.4814814814814573E-3</v>
      </c>
      <c r="E4149" s="355">
        <v>5.0311332503112875E-3</v>
      </c>
      <c r="G4149" s="355">
        <f t="shared" ca="1" si="131"/>
        <v>2.9200520308443742E-3</v>
      </c>
    </row>
    <row r="4150" spans="2:7">
      <c r="B4150" s="375">
        <v>39777</v>
      </c>
      <c r="C4150" s="352">
        <v>236.25</v>
      </c>
      <c r="D4150" s="355">
        <f t="shared" si="132"/>
        <v>1.0593220338983051E-3</v>
      </c>
      <c r="E4150" s="355">
        <v>5.0382258699195361E-3</v>
      </c>
      <c r="G4150" s="355">
        <f t="shared" ca="1" si="131"/>
        <v>-7.3056623508315575E-3</v>
      </c>
    </row>
    <row r="4151" spans="2:7">
      <c r="B4151" s="375">
        <v>39776</v>
      </c>
      <c r="C4151" s="352">
        <v>236</v>
      </c>
      <c r="D4151" s="355">
        <f t="shared" si="132"/>
        <v>4.0416932567538333E-3</v>
      </c>
      <c r="E4151" s="355">
        <v>5.0444577485087858E-3</v>
      </c>
      <c r="G4151" s="355">
        <f t="shared" ca="1" si="131"/>
        <v>-1.530439817279618E-2</v>
      </c>
    </row>
    <row r="4152" spans="2:7">
      <c r="B4152" s="375">
        <v>39773</v>
      </c>
      <c r="C4152" s="352">
        <v>235.05</v>
      </c>
      <c r="D4152" s="355">
        <f t="shared" si="132"/>
        <v>3.4151547491996217E-3</v>
      </c>
      <c r="E4152" s="355">
        <v>5.0454342195186668E-3</v>
      </c>
      <c r="G4152" s="355">
        <f t="shared" ca="1" si="131"/>
        <v>-7.7965502400783506E-3</v>
      </c>
    </row>
    <row r="4153" spans="2:7">
      <c r="B4153" s="375">
        <v>39771</v>
      </c>
      <c r="C4153" s="352">
        <v>234.25</v>
      </c>
      <c r="D4153" s="355">
        <f t="shared" si="132"/>
        <v>-3.6154827732879386E-3</v>
      </c>
      <c r="E4153" s="355">
        <v>5.0501694464747879E-3</v>
      </c>
      <c r="G4153" s="355">
        <f t="shared" ca="1" si="131"/>
        <v>1.9229022255857969E-2</v>
      </c>
    </row>
    <row r="4154" spans="2:7">
      <c r="B4154" s="375">
        <v>39770</v>
      </c>
      <c r="C4154" s="352">
        <v>235.1</v>
      </c>
      <c r="D4154" s="355">
        <f t="shared" si="132"/>
        <v>-1.9104224156230823E-3</v>
      </c>
      <c r="E4154" s="355">
        <v>5.0519069560873466E-3</v>
      </c>
      <c r="G4154" s="355">
        <f t="shared" ca="1" si="131"/>
        <v>-2.5547980024067342E-3</v>
      </c>
    </row>
    <row r="4155" spans="2:7">
      <c r="B4155" s="375">
        <v>39769</v>
      </c>
      <c r="C4155" s="352">
        <v>235.55</v>
      </c>
      <c r="D4155" s="355">
        <f t="shared" si="132"/>
        <v>3.8354996803750506E-3</v>
      </c>
      <c r="E4155" s="355">
        <v>5.0519708060579923E-3</v>
      </c>
      <c r="G4155" s="355">
        <f t="shared" ca="1" si="131"/>
        <v>2.7510169518682858E-3</v>
      </c>
    </row>
    <row r="4156" spans="2:7">
      <c r="B4156" s="375">
        <v>39766</v>
      </c>
      <c r="C4156" s="352">
        <v>234.65</v>
      </c>
      <c r="D4156" s="355">
        <f t="shared" si="132"/>
        <v>4.2634832658279391E-4</v>
      </c>
      <c r="E4156" s="355">
        <v>5.0774216780698272E-3</v>
      </c>
      <c r="G4156" s="355">
        <f t="shared" ca="1" si="131"/>
        <v>-2.1889015045757052E-2</v>
      </c>
    </row>
    <row r="4157" spans="2:7">
      <c r="B4157" s="375">
        <v>39764</v>
      </c>
      <c r="C4157" s="352">
        <v>234.55</v>
      </c>
      <c r="D4157" s="355">
        <f t="shared" si="132"/>
        <v>-5.0020251113811233E-2</v>
      </c>
      <c r="E4157" s="355">
        <v>5.0848847699498916E-3</v>
      </c>
      <c r="G4157" s="355">
        <f t="shared" ca="1" si="131"/>
        <v>-1.2210041539655735E-2</v>
      </c>
    </row>
    <row r="4158" spans="2:7">
      <c r="B4158" s="375">
        <v>39763</v>
      </c>
      <c r="C4158" s="352">
        <v>246.9</v>
      </c>
      <c r="D4158" s="355">
        <f t="shared" si="132"/>
        <v>-1.8290258449304153E-2</v>
      </c>
      <c r="E4158" s="355">
        <v>5.086444911911619E-3</v>
      </c>
      <c r="G4158" s="355">
        <f t="shared" ca="1" si="131"/>
        <v>-5.3721050961662645E-2</v>
      </c>
    </row>
    <row r="4159" spans="2:7">
      <c r="B4159" s="375">
        <v>39762</v>
      </c>
      <c r="C4159" s="352">
        <v>251.5</v>
      </c>
      <c r="D4159" s="355">
        <f t="shared" si="132"/>
        <v>7.2086503804565938E-3</v>
      </c>
      <c r="E4159" s="355">
        <v>5.0966750262923712E-3</v>
      </c>
      <c r="G4159" s="355">
        <f t="shared" ca="1" si="131"/>
        <v>-7.9142020441333692E-3</v>
      </c>
    </row>
    <row r="4160" spans="2:7">
      <c r="B4160" s="375">
        <v>39759</v>
      </c>
      <c r="C4160" s="352">
        <v>249.7</v>
      </c>
      <c r="D4160" s="355">
        <f t="shared" si="132"/>
        <v>1.9391712594407022E-2</v>
      </c>
      <c r="E4160" s="355">
        <v>5.1054904720508887E-3</v>
      </c>
      <c r="G4160" s="355">
        <f t="shared" ca="1" si="131"/>
        <v>-3.1202624855719639E-2</v>
      </c>
    </row>
    <row r="4161" spans="2:7">
      <c r="B4161" s="375">
        <v>39758</v>
      </c>
      <c r="C4161" s="352">
        <v>244.95</v>
      </c>
      <c r="D4161" s="355">
        <f t="shared" si="132"/>
        <v>2.5539041239271486E-2</v>
      </c>
      <c r="E4161" s="355">
        <v>5.1099079663395799E-3</v>
      </c>
      <c r="G4161" s="355">
        <f t="shared" ca="1" si="131"/>
        <v>-1.3059185551089376E-2</v>
      </c>
    </row>
    <row r="4162" spans="2:7">
      <c r="B4162" s="375">
        <v>39757</v>
      </c>
      <c r="C4162" s="352">
        <v>238.85</v>
      </c>
      <c r="D4162" s="355">
        <f t="shared" si="132"/>
        <v>-3.3973710819009122E-2</v>
      </c>
      <c r="E4162" s="355">
        <v>5.1138805328749858E-3</v>
      </c>
      <c r="G4162" s="355">
        <f t="shared" ca="1" si="131"/>
        <v>-1.5048314976706331E-2</v>
      </c>
    </row>
    <row r="4163" spans="2:7">
      <c r="B4163" s="375">
        <v>39756</v>
      </c>
      <c r="C4163" s="352">
        <v>247.25</v>
      </c>
      <c r="D4163" s="355">
        <f t="shared" si="132"/>
        <v>4.1710554034126844E-2</v>
      </c>
      <c r="E4163" s="355">
        <v>5.1213745796010544E-3</v>
      </c>
      <c r="G4163" s="355">
        <f t="shared" ca="1" si="131"/>
        <v>7.0627481643268765E-3</v>
      </c>
    </row>
    <row r="4164" spans="2:7">
      <c r="B4164" s="375">
        <v>39755</v>
      </c>
      <c r="C4164" s="352">
        <v>237.35</v>
      </c>
      <c r="D4164" s="355">
        <f t="shared" si="132"/>
        <v>7.0349492671927819E-2</v>
      </c>
      <c r="E4164" s="355">
        <v>5.1252184041933341E-3</v>
      </c>
      <c r="G4164" s="355">
        <f t="shared" ca="1" si="131"/>
        <v>-1.5027043200224965E-2</v>
      </c>
    </row>
    <row r="4165" spans="2:7">
      <c r="B4165" s="375">
        <v>39752</v>
      </c>
      <c r="C4165" s="352">
        <v>221.75</v>
      </c>
      <c r="D4165" s="355">
        <f t="shared" si="132"/>
        <v>6.9189971070395345E-2</v>
      </c>
      <c r="E4165" s="355">
        <v>5.1255766273705303E-3</v>
      </c>
      <c r="G4165" s="355">
        <f t="shared" ca="1" si="131"/>
        <v>-6.9930826023640522E-3</v>
      </c>
    </row>
    <row r="4166" spans="2:7">
      <c r="B4166" s="375">
        <v>39750</v>
      </c>
      <c r="C4166" s="352">
        <v>207.4</v>
      </c>
      <c r="D4166" s="355">
        <f t="shared" si="132"/>
        <v>-2.0080321285140562E-2</v>
      </c>
      <c r="E4166" s="355">
        <v>5.1334702258726897E-3</v>
      </c>
      <c r="G4166" s="355">
        <f t="shared" ca="1" si="131"/>
        <v>-1.3156075607670429E-3</v>
      </c>
    </row>
    <row r="4167" spans="2:7">
      <c r="B4167" s="375">
        <v>39748</v>
      </c>
      <c r="C4167" s="352">
        <v>211.65</v>
      </c>
      <c r="D4167" s="355">
        <f t="shared" si="132"/>
        <v>-6.5356590858909186E-2</v>
      </c>
      <c r="E4167" s="355">
        <v>5.1425595625568697E-3</v>
      </c>
      <c r="G4167" s="355">
        <f t="shared" ref="G4167:G4230" ca="1" si="133">_xlfn.NORM.INV(RAND(),$M$13,$M$14)</f>
        <v>-4.7272202007376585E-2</v>
      </c>
    </row>
    <row r="4168" spans="2:7">
      <c r="B4168" s="375">
        <v>39745</v>
      </c>
      <c r="C4168" s="352">
        <v>226.45</v>
      </c>
      <c r="D4168" s="355">
        <f t="shared" ref="D4168:D4231" si="134">(C4168-C4169)/C4169</f>
        <v>-6.3288521199586403E-2</v>
      </c>
      <c r="E4168" s="355">
        <v>5.1486507894597574E-3</v>
      </c>
      <c r="G4168" s="355">
        <f t="shared" ca="1" si="133"/>
        <v>-3.3035047586827321E-2</v>
      </c>
    </row>
    <row r="4169" spans="2:7">
      <c r="B4169" s="375">
        <v>39744</v>
      </c>
      <c r="C4169" s="352">
        <v>241.75</v>
      </c>
      <c r="D4169" s="355">
        <f t="shared" si="134"/>
        <v>-4.0674603174603176E-2</v>
      </c>
      <c r="E4169" s="355">
        <v>5.1562026084318738E-3</v>
      </c>
      <c r="G4169" s="355">
        <f t="shared" ca="1" si="133"/>
        <v>-3.4328979259507335E-3</v>
      </c>
    </row>
    <row r="4170" spans="2:7">
      <c r="B4170" s="375">
        <v>39743</v>
      </c>
      <c r="C4170" s="352">
        <v>252</v>
      </c>
      <c r="D4170" s="355">
        <f t="shared" si="134"/>
        <v>6.7918497802636375E-3</v>
      </c>
      <c r="E4170" s="355">
        <v>5.158069883527492E-3</v>
      </c>
      <c r="G4170" s="355">
        <f t="shared" ca="1" si="133"/>
        <v>-1.8313845758022144E-2</v>
      </c>
    </row>
    <row r="4171" spans="2:7">
      <c r="B4171" s="375">
        <v>39742</v>
      </c>
      <c r="C4171" s="352">
        <v>250.3</v>
      </c>
      <c r="D4171" s="355">
        <f t="shared" si="134"/>
        <v>4.5967404931048887E-2</v>
      </c>
      <c r="E4171" s="355">
        <v>5.1646964306209442E-3</v>
      </c>
      <c r="G4171" s="355">
        <f t="shared" ca="1" si="133"/>
        <v>-1.0560828080052971E-3</v>
      </c>
    </row>
    <row r="4172" spans="2:7">
      <c r="B4172" s="375">
        <v>39741</v>
      </c>
      <c r="C4172" s="352">
        <v>239.3</v>
      </c>
      <c r="D4172" s="355">
        <f t="shared" si="134"/>
        <v>-9.3148416476919894E-3</v>
      </c>
      <c r="E4172" s="355">
        <v>5.1649467999786572E-3</v>
      </c>
      <c r="G4172" s="355">
        <f t="shared" ca="1" si="133"/>
        <v>-2.9691042046179273E-2</v>
      </c>
    </row>
    <row r="4173" spans="2:7">
      <c r="B4173" s="375">
        <v>39738</v>
      </c>
      <c r="C4173" s="352">
        <v>241.55</v>
      </c>
      <c r="D4173" s="355">
        <f t="shared" si="134"/>
        <v>-2.4237527772167238E-2</v>
      </c>
      <c r="E4173" s="355">
        <v>5.1727587093823866E-3</v>
      </c>
      <c r="G4173" s="355">
        <f t="shared" ca="1" si="133"/>
        <v>-2.1292015036377246E-2</v>
      </c>
    </row>
    <row r="4174" spans="2:7">
      <c r="B4174" s="375">
        <v>39737</v>
      </c>
      <c r="C4174" s="352">
        <v>247.55</v>
      </c>
      <c r="D4174" s="355">
        <f t="shared" si="134"/>
        <v>7.0023773503349984E-2</v>
      </c>
      <c r="E4174" s="355">
        <v>5.172869280655917E-3</v>
      </c>
      <c r="G4174" s="355">
        <f t="shared" ca="1" si="133"/>
        <v>-2.1650278756016855E-2</v>
      </c>
    </row>
    <row r="4175" spans="2:7">
      <c r="B4175" s="375">
        <v>39736</v>
      </c>
      <c r="C4175" s="352">
        <v>231.35</v>
      </c>
      <c r="D4175" s="355">
        <f t="shared" si="134"/>
        <v>-3.1197654941373606E-2</v>
      </c>
      <c r="E4175" s="355">
        <v>5.1746442432083536E-3</v>
      </c>
      <c r="G4175" s="355">
        <f t="shared" ca="1" si="133"/>
        <v>-4.4502845595160946E-4</v>
      </c>
    </row>
    <row r="4176" spans="2:7">
      <c r="B4176" s="375">
        <v>39735</v>
      </c>
      <c r="C4176" s="352">
        <v>238.8</v>
      </c>
      <c r="D4176" s="355">
        <f t="shared" si="134"/>
        <v>3.3766233766233812E-2</v>
      </c>
      <c r="E4176" s="355">
        <v>5.1978277734677069E-3</v>
      </c>
      <c r="G4176" s="355">
        <f t="shared" ca="1" si="133"/>
        <v>-2.8327559810079894E-3</v>
      </c>
    </row>
    <row r="4177" spans="2:7">
      <c r="B4177" s="375">
        <v>39734</v>
      </c>
      <c r="C4177" s="352">
        <v>231</v>
      </c>
      <c r="D4177" s="355">
        <f t="shared" si="134"/>
        <v>4.1244083840432752E-2</v>
      </c>
      <c r="E4177" s="355">
        <v>5.1997674225433927E-3</v>
      </c>
      <c r="G4177" s="355">
        <f t="shared" ca="1" si="133"/>
        <v>-1.3916742689633329E-2</v>
      </c>
    </row>
    <row r="4178" spans="2:7">
      <c r="B4178" s="375">
        <v>39731</v>
      </c>
      <c r="C4178" s="352">
        <v>221.85</v>
      </c>
      <c r="D4178" s="355">
        <f t="shared" si="134"/>
        <v>-6.8444257820701279E-2</v>
      </c>
      <c r="E4178" s="355">
        <v>5.2038161318299055E-3</v>
      </c>
      <c r="G4178" s="355">
        <f t="shared" ca="1" si="133"/>
        <v>-1.1029146129646502E-2</v>
      </c>
    </row>
    <row r="4179" spans="2:7">
      <c r="B4179" s="375">
        <v>39729</v>
      </c>
      <c r="C4179" s="352">
        <v>238.15</v>
      </c>
      <c r="D4179" s="355">
        <f t="shared" si="134"/>
        <v>-4.4725230645808287E-2</v>
      </c>
      <c r="E4179" s="355">
        <v>5.2237216854321379E-3</v>
      </c>
      <c r="G4179" s="355">
        <f t="shared" ca="1" si="133"/>
        <v>1.57949506447226E-2</v>
      </c>
    </row>
    <row r="4180" spans="2:7">
      <c r="B4180" s="375">
        <v>39728</v>
      </c>
      <c r="C4180" s="352">
        <v>249.3</v>
      </c>
      <c r="D4180" s="355">
        <f t="shared" si="134"/>
        <v>-1.0018032458425164E-3</v>
      </c>
      <c r="E4180" s="355">
        <v>5.2317846909536985E-3</v>
      </c>
      <c r="G4180" s="355">
        <f t="shared" ca="1" si="133"/>
        <v>-5.9825798266033266E-3</v>
      </c>
    </row>
    <row r="4181" spans="2:7">
      <c r="B4181" s="375">
        <v>39727</v>
      </c>
      <c r="C4181" s="352">
        <v>249.55</v>
      </c>
      <c r="D4181" s="355">
        <f t="shared" si="134"/>
        <v>-2.7853525516166645E-2</v>
      </c>
      <c r="E4181" s="355">
        <v>5.234460196292208E-3</v>
      </c>
      <c r="G4181" s="355">
        <f t="shared" ca="1" si="133"/>
        <v>-2.4290752034881076E-2</v>
      </c>
    </row>
    <row r="4182" spans="2:7">
      <c r="B4182" s="375">
        <v>39724</v>
      </c>
      <c r="C4182" s="352">
        <v>256.7</v>
      </c>
      <c r="D4182" s="355">
        <f t="shared" si="134"/>
        <v>9.2392372714762902E-3</v>
      </c>
      <c r="E4182" s="355">
        <v>5.2662872674763472E-3</v>
      </c>
      <c r="G4182" s="355">
        <f t="shared" ca="1" si="133"/>
        <v>2.0928209599092102E-2</v>
      </c>
    </row>
    <row r="4183" spans="2:7">
      <c r="B4183" s="375">
        <v>39722</v>
      </c>
      <c r="C4183" s="352">
        <v>254.35</v>
      </c>
      <c r="D4183" s="355">
        <f t="shared" si="134"/>
        <v>8.3250743310207907E-3</v>
      </c>
      <c r="E4183" s="355">
        <v>5.2708400908206294E-3</v>
      </c>
      <c r="G4183" s="355">
        <f t="shared" ca="1" si="133"/>
        <v>-1.105148180795153E-2</v>
      </c>
    </row>
    <row r="4184" spans="2:7">
      <c r="B4184" s="375">
        <v>39721</v>
      </c>
      <c r="C4184" s="352">
        <v>252.25</v>
      </c>
      <c r="D4184" s="355">
        <f t="shared" si="134"/>
        <v>-9.4247005694090141E-3</v>
      </c>
      <c r="E4184" s="355">
        <v>5.2775059415631079E-3</v>
      </c>
      <c r="G4184" s="355">
        <f t="shared" ca="1" si="133"/>
        <v>-2.4305813751168227E-2</v>
      </c>
    </row>
    <row r="4185" spans="2:7">
      <c r="B4185" s="375">
        <v>39720</v>
      </c>
      <c r="C4185" s="352">
        <v>254.65</v>
      </c>
      <c r="D4185" s="355">
        <f t="shared" si="134"/>
        <v>8.514851485148538E-3</v>
      </c>
      <c r="E4185" s="355">
        <v>5.2819294577607706E-3</v>
      </c>
      <c r="G4185" s="355">
        <f t="shared" ca="1" si="133"/>
        <v>3.2930922200570603E-3</v>
      </c>
    </row>
    <row r="4186" spans="2:7">
      <c r="B4186" s="375">
        <v>39717</v>
      </c>
      <c r="C4186" s="352">
        <v>252.5</v>
      </c>
      <c r="D4186" s="355">
        <f t="shared" si="134"/>
        <v>1.3445715432470376E-2</v>
      </c>
      <c r="E4186" s="355">
        <v>5.2846504924333139E-3</v>
      </c>
      <c r="G4186" s="355">
        <f t="shared" ca="1" si="133"/>
        <v>3.3082290891407766E-3</v>
      </c>
    </row>
    <row r="4187" spans="2:7">
      <c r="B4187" s="375">
        <v>39716</v>
      </c>
      <c r="C4187" s="352">
        <v>249.15</v>
      </c>
      <c r="D4187" s="355">
        <f t="shared" si="134"/>
        <v>-2.2026431718060991E-3</v>
      </c>
      <c r="E4187" s="355">
        <v>5.2940552861042408E-3</v>
      </c>
      <c r="G4187" s="355">
        <f t="shared" ca="1" si="133"/>
        <v>-1.4836400458282474E-2</v>
      </c>
    </row>
    <row r="4188" spans="2:7">
      <c r="B4188" s="375">
        <v>39715</v>
      </c>
      <c r="C4188" s="352">
        <v>249.7</v>
      </c>
      <c r="D4188" s="355">
        <f t="shared" si="134"/>
        <v>1.0317620878009236E-2</v>
      </c>
      <c r="E4188" s="355">
        <v>5.298611372445688E-3</v>
      </c>
      <c r="G4188" s="355">
        <f t="shared" ca="1" si="133"/>
        <v>-1.353813232180151E-2</v>
      </c>
    </row>
    <row r="4189" spans="2:7">
      <c r="B4189" s="375">
        <v>39714</v>
      </c>
      <c r="C4189" s="352">
        <v>247.15</v>
      </c>
      <c r="D4189" s="355">
        <f t="shared" si="134"/>
        <v>-1.0212254705646708E-2</v>
      </c>
      <c r="E4189" s="355">
        <v>5.3122987765614939E-3</v>
      </c>
      <c r="G4189" s="355">
        <f t="shared" ca="1" si="133"/>
        <v>1.3813783580348332E-2</v>
      </c>
    </row>
    <row r="4190" spans="2:7">
      <c r="B4190" s="375">
        <v>39713</v>
      </c>
      <c r="C4190" s="352">
        <v>249.7</v>
      </c>
      <c r="D4190" s="355">
        <f t="shared" si="134"/>
        <v>1.8352365415986949E-2</v>
      </c>
      <c r="E4190" s="355">
        <v>5.313542313412389E-3</v>
      </c>
      <c r="G4190" s="355">
        <f t="shared" ca="1" si="133"/>
        <v>5.5675710807757657E-3</v>
      </c>
    </row>
    <row r="4191" spans="2:7">
      <c r="B4191" s="375">
        <v>39710</v>
      </c>
      <c r="C4191" s="352">
        <v>245.2</v>
      </c>
      <c r="D4191" s="355">
        <f t="shared" si="134"/>
        <v>1.8695471541337765E-2</v>
      </c>
      <c r="E4191" s="355">
        <v>5.3214133673903791E-3</v>
      </c>
      <c r="G4191" s="355">
        <f t="shared" ca="1" si="133"/>
        <v>7.1991485456148882E-3</v>
      </c>
    </row>
    <row r="4192" spans="2:7">
      <c r="B4192" s="375">
        <v>39709</v>
      </c>
      <c r="C4192" s="352">
        <v>240.7</v>
      </c>
      <c r="D4192" s="355">
        <f t="shared" si="134"/>
        <v>1.070753726642865E-2</v>
      </c>
      <c r="E4192" s="355">
        <v>5.3231939163498922E-3</v>
      </c>
      <c r="G4192" s="355">
        <f t="shared" ca="1" si="133"/>
        <v>2.3558302958480267E-2</v>
      </c>
    </row>
    <row r="4193" spans="2:7">
      <c r="B4193" s="375">
        <v>39708</v>
      </c>
      <c r="C4193" s="352">
        <v>238.15</v>
      </c>
      <c r="D4193" s="355">
        <f t="shared" si="134"/>
        <v>-2.0160460810532833E-2</v>
      </c>
      <c r="E4193" s="355">
        <v>5.3590568060021436E-3</v>
      </c>
      <c r="G4193" s="355">
        <f t="shared" ca="1" si="133"/>
        <v>-2.0383936599363505E-2</v>
      </c>
    </row>
    <row r="4194" spans="2:7">
      <c r="B4194" s="375">
        <v>39706</v>
      </c>
      <c r="C4194" s="352">
        <v>243.05</v>
      </c>
      <c r="D4194" s="355">
        <f t="shared" si="134"/>
        <v>-2.3110932475884242E-2</v>
      </c>
      <c r="E4194" s="355">
        <v>5.3667262969589458E-3</v>
      </c>
      <c r="G4194" s="355">
        <f t="shared" ca="1" si="133"/>
        <v>-1.8038993560842747E-2</v>
      </c>
    </row>
    <row r="4195" spans="2:7">
      <c r="B4195" s="375">
        <v>39703</v>
      </c>
      <c r="C4195" s="352">
        <v>248.8</v>
      </c>
      <c r="D4195" s="355">
        <f t="shared" si="134"/>
        <v>7.8995341300385543E-3</v>
      </c>
      <c r="E4195" s="355">
        <v>5.3706778315166124E-3</v>
      </c>
      <c r="G4195" s="355">
        <f t="shared" ca="1" si="133"/>
        <v>-1.7295817625631375E-2</v>
      </c>
    </row>
    <row r="4196" spans="2:7">
      <c r="B4196" s="375">
        <v>39702</v>
      </c>
      <c r="C4196" s="352">
        <v>246.85</v>
      </c>
      <c r="D4196" s="355">
        <f t="shared" si="134"/>
        <v>-1.5160582485537647E-2</v>
      </c>
      <c r="E4196" s="355">
        <v>5.3710937499999722E-3</v>
      </c>
      <c r="G4196" s="355">
        <f t="shared" ca="1" si="133"/>
        <v>-4.9509203897842319E-3</v>
      </c>
    </row>
    <row r="4197" spans="2:7">
      <c r="B4197" s="375">
        <v>39701</v>
      </c>
      <c r="C4197" s="352">
        <v>250.65</v>
      </c>
      <c r="D4197" s="355">
        <f t="shared" si="134"/>
        <v>-3.3797216699800966E-3</v>
      </c>
      <c r="E4197" s="355">
        <v>5.3800170794192611E-3</v>
      </c>
      <c r="G4197" s="355">
        <f t="shared" ca="1" si="133"/>
        <v>2.4275785955138206E-2</v>
      </c>
    </row>
    <row r="4198" spans="2:7">
      <c r="B4198" s="375">
        <v>39700</v>
      </c>
      <c r="C4198" s="352">
        <v>251.5</v>
      </c>
      <c r="D4198" s="355">
        <f t="shared" si="134"/>
        <v>-5.7323581735520407E-3</v>
      </c>
      <c r="E4198" s="355">
        <v>5.3864525636464801E-3</v>
      </c>
      <c r="G4198" s="355">
        <f t="shared" ca="1" si="133"/>
        <v>-8.3501115593293089E-3</v>
      </c>
    </row>
    <row r="4199" spans="2:7">
      <c r="B4199" s="375">
        <v>39699</v>
      </c>
      <c r="C4199" s="352">
        <v>252.95</v>
      </c>
      <c r="D4199" s="355">
        <f t="shared" si="134"/>
        <v>3.2027743778049754E-2</v>
      </c>
      <c r="E4199" s="355">
        <v>5.3904175867801173E-3</v>
      </c>
      <c r="G4199" s="355">
        <f t="shared" ca="1" si="133"/>
        <v>-3.9789795260858345E-2</v>
      </c>
    </row>
    <row r="4200" spans="2:7">
      <c r="B4200" s="375">
        <v>39696</v>
      </c>
      <c r="C4200" s="352">
        <v>245.1</v>
      </c>
      <c r="D4200" s="355">
        <f t="shared" si="134"/>
        <v>1.8491585289839969E-2</v>
      </c>
      <c r="E4200" s="355">
        <v>5.3984368705181258E-3</v>
      </c>
      <c r="G4200" s="355">
        <f t="shared" ca="1" si="133"/>
        <v>2.8612551371408525E-2</v>
      </c>
    </row>
    <row r="4201" spans="2:7">
      <c r="B4201" s="375">
        <v>39695</v>
      </c>
      <c r="C4201" s="352">
        <v>240.65</v>
      </c>
      <c r="D4201" s="355">
        <f t="shared" si="134"/>
        <v>-2.5708502024291476E-2</v>
      </c>
      <c r="E4201" s="355">
        <v>5.3992120917237671E-3</v>
      </c>
      <c r="G4201" s="355">
        <f t="shared" ca="1" si="133"/>
        <v>-1.6632906075715825E-2</v>
      </c>
    </row>
    <row r="4202" spans="2:7">
      <c r="B4202" s="375">
        <v>39693</v>
      </c>
      <c r="C4202" s="352">
        <v>247</v>
      </c>
      <c r="D4202" s="355">
        <f t="shared" si="134"/>
        <v>2.0872081008472872E-2</v>
      </c>
      <c r="E4202" s="355">
        <v>5.4017555705605088E-3</v>
      </c>
      <c r="G4202" s="355">
        <f t="shared" ca="1" si="133"/>
        <v>1.9061919960234035E-2</v>
      </c>
    </row>
    <row r="4203" spans="2:7">
      <c r="B4203" s="375">
        <v>39692</v>
      </c>
      <c r="C4203" s="352">
        <v>241.95</v>
      </c>
      <c r="D4203" s="355">
        <f t="shared" si="134"/>
        <v>-1.4058679706601537E-2</v>
      </c>
      <c r="E4203" s="355">
        <v>5.4063795278428035E-3</v>
      </c>
      <c r="G4203" s="355">
        <f t="shared" ca="1" si="133"/>
        <v>1.6318903952955786E-2</v>
      </c>
    </row>
    <row r="4204" spans="2:7">
      <c r="B4204" s="375">
        <v>39689</v>
      </c>
      <c r="C4204" s="352">
        <v>245.4</v>
      </c>
      <c r="D4204" s="355">
        <f t="shared" si="134"/>
        <v>2.4634655532359107E-2</v>
      </c>
      <c r="E4204" s="355">
        <v>5.4115741422470914E-3</v>
      </c>
      <c r="G4204" s="355">
        <f t="shared" ca="1" si="133"/>
        <v>8.4804326557450585E-3</v>
      </c>
    </row>
    <row r="4205" spans="2:7">
      <c r="B4205" s="375">
        <v>39688</v>
      </c>
      <c r="C4205" s="352">
        <v>239.5</v>
      </c>
      <c r="D4205" s="355">
        <f t="shared" si="134"/>
        <v>-2.8397565922920892E-2</v>
      </c>
      <c r="E4205" s="355">
        <v>5.4221915512397099E-3</v>
      </c>
      <c r="G4205" s="355">
        <f t="shared" ca="1" si="133"/>
        <v>3.4581700255455709E-3</v>
      </c>
    </row>
    <row r="4206" spans="2:7">
      <c r="B4206" s="375">
        <v>39687</v>
      </c>
      <c r="C4206" s="352">
        <v>246.5</v>
      </c>
      <c r="D4206" s="355">
        <f t="shared" si="134"/>
        <v>-3.4364261168384649E-3</v>
      </c>
      <c r="E4206" s="355">
        <v>5.4408274591760319E-3</v>
      </c>
      <c r="G4206" s="355">
        <f t="shared" ca="1" si="133"/>
        <v>1.7976583596796152E-2</v>
      </c>
    </row>
    <row r="4207" spans="2:7">
      <c r="B4207" s="375">
        <v>39686</v>
      </c>
      <c r="C4207" s="352">
        <v>247.35</v>
      </c>
      <c r="D4207" s="355">
        <f t="shared" si="134"/>
        <v>1.6228430566967905E-2</v>
      </c>
      <c r="E4207" s="355">
        <v>5.4517700079959293E-3</v>
      </c>
      <c r="G4207" s="355">
        <f t="shared" ca="1" si="133"/>
        <v>7.763276192449574E-3</v>
      </c>
    </row>
    <row r="4208" spans="2:7">
      <c r="B4208" s="375">
        <v>39685</v>
      </c>
      <c r="C4208" s="352">
        <v>243.4</v>
      </c>
      <c r="D4208" s="355">
        <f t="shared" si="134"/>
        <v>-6.1249489587586765E-3</v>
      </c>
      <c r="E4208" s="355">
        <v>5.4608269252202062E-3</v>
      </c>
      <c r="G4208" s="355">
        <f t="shared" ca="1" si="133"/>
        <v>-6.432404668676955E-3</v>
      </c>
    </row>
    <row r="4209" spans="2:7">
      <c r="B4209" s="375">
        <v>39682</v>
      </c>
      <c r="C4209" s="352">
        <v>244.9</v>
      </c>
      <c r="D4209" s="355">
        <f t="shared" si="134"/>
        <v>3.8592027141645439E-2</v>
      </c>
      <c r="E4209" s="355">
        <v>5.4644808743168679E-3</v>
      </c>
      <c r="G4209" s="355">
        <f t="shared" ca="1" si="133"/>
        <v>6.5518782274436088E-3</v>
      </c>
    </row>
    <row r="4210" spans="2:7">
      <c r="B4210" s="375">
        <v>39681</v>
      </c>
      <c r="C4210" s="352">
        <v>235.8</v>
      </c>
      <c r="D4210" s="355">
        <f t="shared" si="134"/>
        <v>-3.0028794734677018E-2</v>
      </c>
      <c r="E4210" s="355">
        <v>5.4690786705932325E-3</v>
      </c>
      <c r="G4210" s="355">
        <f t="shared" ca="1" si="133"/>
        <v>1.6767313304775197E-2</v>
      </c>
    </row>
    <row r="4211" spans="2:7">
      <c r="B4211" s="375">
        <v>39680</v>
      </c>
      <c r="C4211" s="352">
        <v>243.1</v>
      </c>
      <c r="D4211" s="355">
        <f t="shared" si="134"/>
        <v>-1.2325390304026762E-3</v>
      </c>
      <c r="E4211" s="355">
        <v>5.4713946335914875E-3</v>
      </c>
      <c r="G4211" s="355">
        <f t="shared" ca="1" si="133"/>
        <v>-3.1104959523881238E-2</v>
      </c>
    </row>
    <row r="4212" spans="2:7">
      <c r="B4212" s="375">
        <v>39679</v>
      </c>
      <c r="C4212" s="352">
        <v>243.4</v>
      </c>
      <c r="D4212" s="355">
        <f t="shared" si="134"/>
        <v>7.8674948240165868E-3</v>
      </c>
      <c r="E4212" s="355">
        <v>5.4852320675105965E-3</v>
      </c>
      <c r="G4212" s="355">
        <f t="shared" ca="1" si="133"/>
        <v>-8.2206308851758732E-3</v>
      </c>
    </row>
    <row r="4213" spans="2:7">
      <c r="B4213" s="375">
        <v>39678</v>
      </c>
      <c r="C4213" s="352">
        <v>241.5</v>
      </c>
      <c r="D4213" s="355">
        <f t="shared" si="134"/>
        <v>7.7195910703108462E-3</v>
      </c>
      <c r="E4213" s="355">
        <v>5.4866412213741183E-3</v>
      </c>
      <c r="G4213" s="355">
        <f t="shared" ca="1" si="133"/>
        <v>-1.507035730211639E-2</v>
      </c>
    </row>
    <row r="4214" spans="2:7">
      <c r="B4214" s="375">
        <v>39674</v>
      </c>
      <c r="C4214" s="352">
        <v>239.65</v>
      </c>
      <c r="D4214" s="355">
        <f t="shared" si="134"/>
        <v>-1.6618793598686839E-2</v>
      </c>
      <c r="E4214" s="355">
        <v>5.4954819482986991E-3</v>
      </c>
      <c r="G4214" s="355">
        <f t="shared" ca="1" si="133"/>
        <v>-1.9225926958597195E-2</v>
      </c>
    </row>
    <row r="4215" spans="2:7">
      <c r="B4215" s="375">
        <v>39673</v>
      </c>
      <c r="C4215" s="352">
        <v>243.7</v>
      </c>
      <c r="D4215" s="355">
        <f t="shared" si="134"/>
        <v>3.0870549495781024E-3</v>
      </c>
      <c r="E4215" s="355">
        <v>5.5262088581877842E-3</v>
      </c>
      <c r="G4215" s="355">
        <f t="shared" ca="1" si="133"/>
        <v>8.0166277779046141E-3</v>
      </c>
    </row>
    <row r="4216" spans="2:7">
      <c r="B4216" s="375">
        <v>39672</v>
      </c>
      <c r="C4216" s="352">
        <v>242.95</v>
      </c>
      <c r="D4216" s="355">
        <f t="shared" si="134"/>
        <v>4.1330853482124405E-3</v>
      </c>
      <c r="E4216" s="355">
        <v>5.5401662049861496E-3</v>
      </c>
      <c r="G4216" s="355">
        <f t="shared" ca="1" si="133"/>
        <v>-2.675521987738242E-3</v>
      </c>
    </row>
    <row r="4217" spans="2:7">
      <c r="B4217" s="375">
        <v>39671</v>
      </c>
      <c r="C4217" s="352">
        <v>241.95</v>
      </c>
      <c r="D4217" s="355">
        <f t="shared" si="134"/>
        <v>-2.0661157024798085E-4</v>
      </c>
      <c r="E4217" s="355">
        <v>5.5460084361817754E-3</v>
      </c>
      <c r="G4217" s="355">
        <f t="shared" ca="1" si="133"/>
        <v>4.9834141956899017E-2</v>
      </c>
    </row>
    <row r="4218" spans="2:7">
      <c r="B4218" s="375">
        <v>39668</v>
      </c>
      <c r="C4218" s="352">
        <v>242</v>
      </c>
      <c r="D4218" s="355">
        <f t="shared" si="134"/>
        <v>-1.0319917440660474E-3</v>
      </c>
      <c r="E4218" s="355">
        <v>5.553841406973156E-3</v>
      </c>
      <c r="G4218" s="355">
        <f t="shared" ca="1" si="133"/>
        <v>-7.8599964926997432E-3</v>
      </c>
    </row>
    <row r="4219" spans="2:7">
      <c r="B4219" s="375">
        <v>39667</v>
      </c>
      <c r="C4219" s="352">
        <v>242.25</v>
      </c>
      <c r="D4219" s="355">
        <f t="shared" si="134"/>
        <v>-1.4041514041513995E-2</v>
      </c>
      <c r="E4219" s="355">
        <v>5.5763966338843295E-3</v>
      </c>
      <c r="G4219" s="355">
        <f t="shared" ca="1" si="133"/>
        <v>-5.04422093120144E-3</v>
      </c>
    </row>
    <row r="4220" spans="2:7">
      <c r="B4220" s="375">
        <v>39666</v>
      </c>
      <c r="C4220" s="352">
        <v>245.7</v>
      </c>
      <c r="D4220" s="355">
        <f t="shared" si="134"/>
        <v>2.3963325692852679E-2</v>
      </c>
      <c r="E4220" s="355">
        <v>5.5852156057495427E-3</v>
      </c>
      <c r="G4220" s="355">
        <f t="shared" ca="1" si="133"/>
        <v>1.2004342444599039E-3</v>
      </c>
    </row>
    <row r="4221" spans="2:7">
      <c r="B4221" s="375">
        <v>39665</v>
      </c>
      <c r="C4221" s="352">
        <v>239.95</v>
      </c>
      <c r="D4221" s="355">
        <f t="shared" si="134"/>
        <v>2.47704462951099E-2</v>
      </c>
      <c r="E4221" s="355">
        <v>5.6003526147943294E-3</v>
      </c>
      <c r="G4221" s="355">
        <f t="shared" ca="1" si="133"/>
        <v>-1.5087803779205704E-2</v>
      </c>
    </row>
    <row r="4222" spans="2:7">
      <c r="B4222" s="375">
        <v>39664</v>
      </c>
      <c r="C4222" s="352">
        <v>234.15</v>
      </c>
      <c r="D4222" s="355">
        <f t="shared" si="134"/>
        <v>-3.4049797829324665E-3</v>
      </c>
      <c r="E4222" s="355">
        <v>5.6034482758620776E-3</v>
      </c>
      <c r="G4222" s="355">
        <f t="shared" ca="1" si="133"/>
        <v>-1.4103546625482567E-2</v>
      </c>
    </row>
    <row r="4223" spans="2:7">
      <c r="B4223" s="375">
        <v>39661</v>
      </c>
      <c r="C4223" s="352">
        <v>234.95</v>
      </c>
      <c r="D4223" s="355">
        <f t="shared" si="134"/>
        <v>-1.9611934070519577E-2</v>
      </c>
      <c r="E4223" s="355">
        <v>5.6067952316721688E-3</v>
      </c>
      <c r="G4223" s="355">
        <f t="shared" ca="1" si="133"/>
        <v>1.5509214259213627E-2</v>
      </c>
    </row>
    <row r="4224" spans="2:7">
      <c r="B4224" s="375">
        <v>39660</v>
      </c>
      <c r="C4224" s="352">
        <v>239.65</v>
      </c>
      <c r="D4224" s="355">
        <f t="shared" si="134"/>
        <v>4.1902367483762828E-3</v>
      </c>
      <c r="E4224" s="355">
        <v>5.6286289844767667E-3</v>
      </c>
      <c r="G4224" s="355">
        <f t="shared" ca="1" si="133"/>
        <v>-7.8014136086744191E-3</v>
      </c>
    </row>
    <row r="4225" spans="2:7">
      <c r="B4225" s="375">
        <v>39659</v>
      </c>
      <c r="C4225" s="352">
        <v>238.65</v>
      </c>
      <c r="D4225" s="355">
        <f t="shared" si="134"/>
        <v>3.5744322960470742E-3</v>
      </c>
      <c r="E4225" s="355">
        <v>5.6346692494961105E-3</v>
      </c>
      <c r="G4225" s="355">
        <f t="shared" ca="1" si="133"/>
        <v>-1.5153230280742263E-2</v>
      </c>
    </row>
    <row r="4226" spans="2:7">
      <c r="B4226" s="375">
        <v>39658</v>
      </c>
      <c r="C4226" s="352">
        <v>237.8</v>
      </c>
      <c r="D4226" s="355">
        <f t="shared" si="134"/>
        <v>3.0106129521334273E-2</v>
      </c>
      <c r="E4226" s="355">
        <v>5.6378749548247281E-3</v>
      </c>
      <c r="G4226" s="355">
        <f t="shared" ca="1" si="133"/>
        <v>1.9847973003555199E-3</v>
      </c>
    </row>
    <row r="4227" spans="2:7">
      <c r="B4227" s="375">
        <v>39657</v>
      </c>
      <c r="C4227" s="352">
        <v>230.85</v>
      </c>
      <c r="D4227" s="355">
        <f t="shared" si="134"/>
        <v>-1.0077186963979393E-2</v>
      </c>
      <c r="E4227" s="355">
        <v>5.6434255968766519E-3</v>
      </c>
      <c r="G4227" s="355">
        <f t="shared" ca="1" si="133"/>
        <v>5.6310357822164994E-4</v>
      </c>
    </row>
    <row r="4228" spans="2:7">
      <c r="B4228" s="375">
        <v>39654</v>
      </c>
      <c r="C4228" s="352">
        <v>233.2</v>
      </c>
      <c r="D4228" s="355">
        <f t="shared" si="134"/>
        <v>2.4154589371980676E-2</v>
      </c>
      <c r="E4228" s="355">
        <v>5.6479769973301645E-3</v>
      </c>
      <c r="G4228" s="355">
        <f t="shared" ca="1" si="133"/>
        <v>1.8369117224437785E-2</v>
      </c>
    </row>
    <row r="4229" spans="2:7">
      <c r="B4229" s="375">
        <v>39653</v>
      </c>
      <c r="C4229" s="352">
        <v>227.7</v>
      </c>
      <c r="D4229" s="355">
        <f t="shared" si="134"/>
        <v>-1.3645224171539986E-2</v>
      </c>
      <c r="E4229" s="355">
        <v>5.6502775574941259E-3</v>
      </c>
      <c r="G4229" s="355">
        <f t="shared" ca="1" si="133"/>
        <v>8.2858036857099381E-3</v>
      </c>
    </row>
    <row r="4230" spans="2:7">
      <c r="B4230" s="375">
        <v>39652</v>
      </c>
      <c r="C4230" s="352">
        <v>230.85</v>
      </c>
      <c r="D4230" s="355">
        <f t="shared" si="134"/>
        <v>-7.950150408250943E-3</v>
      </c>
      <c r="E4230" s="355">
        <v>5.6637970095151785E-3</v>
      </c>
      <c r="G4230" s="355">
        <f t="shared" ca="1" si="133"/>
        <v>1.5410618198087377E-2</v>
      </c>
    </row>
    <row r="4231" spans="2:7">
      <c r="B4231" s="375">
        <v>39651</v>
      </c>
      <c r="C4231" s="352">
        <v>232.7</v>
      </c>
      <c r="D4231" s="355">
        <f t="shared" si="134"/>
        <v>2.0614035087719248E-2</v>
      </c>
      <c r="E4231" s="355">
        <v>5.6644880174292435E-3</v>
      </c>
      <c r="G4231" s="355">
        <f t="shared" ref="G4231:G4294" ca="1" si="135">_xlfn.NORM.INV(RAND(),$M$13,$M$14)</f>
        <v>2.2701409914953639E-2</v>
      </c>
    </row>
    <row r="4232" spans="2:7">
      <c r="B4232" s="375">
        <v>39650</v>
      </c>
      <c r="C4232" s="352">
        <v>228</v>
      </c>
      <c r="D4232" s="355">
        <f t="shared" ref="D4232:D4295" si="136">(C4232-C4233)/C4233</f>
        <v>3.7306642402183753E-2</v>
      </c>
      <c r="E4232" s="355">
        <v>5.6820917802283344E-3</v>
      </c>
      <c r="G4232" s="355">
        <f t="shared" ca="1" si="135"/>
        <v>-3.6722594272785318E-3</v>
      </c>
    </row>
    <row r="4233" spans="2:7">
      <c r="B4233" s="375">
        <v>39647</v>
      </c>
      <c r="C4233" s="352">
        <v>219.8</v>
      </c>
      <c r="D4233" s="355">
        <f t="shared" si="136"/>
        <v>2.275312855518151E-4</v>
      </c>
      <c r="E4233" s="355">
        <v>5.6845670053217081E-3</v>
      </c>
      <c r="G4233" s="355">
        <f t="shared" ca="1" si="135"/>
        <v>-3.7940377893275673E-2</v>
      </c>
    </row>
    <row r="4234" spans="2:7">
      <c r="B4234" s="375">
        <v>39646</v>
      </c>
      <c r="C4234" s="352">
        <v>219.75</v>
      </c>
      <c r="D4234" s="355">
        <f t="shared" si="136"/>
        <v>2.1380432256565159E-2</v>
      </c>
      <c r="E4234" s="355">
        <v>5.6913031534608664E-3</v>
      </c>
      <c r="G4234" s="355">
        <f t="shared" ca="1" si="135"/>
        <v>6.4033606933886515E-3</v>
      </c>
    </row>
    <row r="4235" spans="2:7">
      <c r="B4235" s="375">
        <v>39645</v>
      </c>
      <c r="C4235" s="352">
        <v>215.15</v>
      </c>
      <c r="D4235" s="355">
        <f t="shared" si="136"/>
        <v>1.6296646197449301E-2</v>
      </c>
      <c r="E4235" s="355">
        <v>5.6924205130438931E-3</v>
      </c>
      <c r="G4235" s="355">
        <f t="shared" ca="1" si="135"/>
        <v>-2.2051291894437872E-2</v>
      </c>
    </row>
    <row r="4236" spans="2:7">
      <c r="B4236" s="375">
        <v>39644</v>
      </c>
      <c r="C4236" s="352">
        <v>211.7</v>
      </c>
      <c r="D4236" s="355">
        <f t="shared" si="136"/>
        <v>-3.8164470695138598E-2</v>
      </c>
      <c r="E4236" s="355">
        <v>5.7142857142857715E-3</v>
      </c>
      <c r="G4236" s="355">
        <f t="shared" ca="1" si="135"/>
        <v>-3.6318015481963538E-3</v>
      </c>
    </row>
    <row r="4237" spans="2:7">
      <c r="B4237" s="375">
        <v>39643</v>
      </c>
      <c r="C4237" s="352">
        <v>220.1</v>
      </c>
      <c r="D4237" s="355">
        <f t="shared" si="136"/>
        <v>2.802428771602055E-2</v>
      </c>
      <c r="E4237" s="355">
        <v>5.7175528873641152E-3</v>
      </c>
      <c r="G4237" s="355">
        <f t="shared" ca="1" si="135"/>
        <v>2.1089528705236425E-2</v>
      </c>
    </row>
    <row r="4238" spans="2:7">
      <c r="B4238" s="375">
        <v>39640</v>
      </c>
      <c r="C4238" s="352">
        <v>214.1</v>
      </c>
      <c r="D4238" s="355">
        <f t="shared" si="136"/>
        <v>-2.0137299771167076E-2</v>
      </c>
      <c r="E4238" s="355">
        <v>5.723960012899096E-3</v>
      </c>
      <c r="G4238" s="355">
        <f t="shared" ca="1" si="135"/>
        <v>1.8717028270743945E-2</v>
      </c>
    </row>
    <row r="4239" spans="2:7">
      <c r="B4239" s="375">
        <v>39639</v>
      </c>
      <c r="C4239" s="352">
        <v>218.5</v>
      </c>
      <c r="D4239" s="355">
        <f t="shared" si="136"/>
        <v>9.4710094710095238E-3</v>
      </c>
      <c r="E4239" s="355">
        <v>5.7492243110056169E-3</v>
      </c>
      <c r="G4239" s="355">
        <f t="shared" ca="1" si="135"/>
        <v>6.8395721949758423E-3</v>
      </c>
    </row>
    <row r="4240" spans="2:7">
      <c r="B4240" s="375">
        <v>39638</v>
      </c>
      <c r="C4240" s="352">
        <v>216.45</v>
      </c>
      <c r="D4240" s="355">
        <f t="shared" si="136"/>
        <v>3.1451036454610407E-2</v>
      </c>
      <c r="E4240" s="355">
        <v>5.7528128003617573E-3</v>
      </c>
      <c r="G4240" s="355">
        <f t="shared" ca="1" si="135"/>
        <v>1.6117013602802828E-2</v>
      </c>
    </row>
    <row r="4241" spans="2:7">
      <c r="B4241" s="375">
        <v>39637</v>
      </c>
      <c r="C4241" s="352">
        <v>209.85</v>
      </c>
      <c r="D4241" s="355">
        <f t="shared" si="136"/>
        <v>4.7675804529198721E-4</v>
      </c>
      <c r="E4241" s="355">
        <v>5.7587391392199755E-3</v>
      </c>
      <c r="G4241" s="355">
        <f t="shared" ca="1" si="135"/>
        <v>-2.8604359290695398E-2</v>
      </c>
    </row>
    <row r="4242" spans="2:7">
      <c r="B4242" s="375">
        <v>39636</v>
      </c>
      <c r="C4242" s="352">
        <v>209.75</v>
      </c>
      <c r="D4242" s="355">
        <f t="shared" si="136"/>
        <v>4.0942928039702231E-2</v>
      </c>
      <c r="E4242" s="355">
        <v>5.7595802919708809E-3</v>
      </c>
      <c r="G4242" s="355">
        <f t="shared" ca="1" si="135"/>
        <v>-7.8402470976621473E-3</v>
      </c>
    </row>
    <row r="4243" spans="2:7">
      <c r="B4243" s="375">
        <v>39633</v>
      </c>
      <c r="C4243" s="352">
        <v>201.5</v>
      </c>
      <c r="D4243" s="355">
        <f t="shared" si="136"/>
        <v>2.6228673287496847E-2</v>
      </c>
      <c r="E4243" s="355">
        <v>5.7810181302018248E-3</v>
      </c>
      <c r="G4243" s="355">
        <f t="shared" ca="1" si="135"/>
        <v>6.7670440733627575E-3</v>
      </c>
    </row>
    <row r="4244" spans="2:7">
      <c r="B4244" s="375">
        <v>39632</v>
      </c>
      <c r="C4244" s="352">
        <v>196.35</v>
      </c>
      <c r="D4244" s="355">
        <f t="shared" si="136"/>
        <v>-1.9230769230769204E-2</v>
      </c>
      <c r="E4244" s="355">
        <v>5.7896709592781988E-3</v>
      </c>
      <c r="G4244" s="355">
        <f t="shared" ca="1" si="135"/>
        <v>-1.1690684748032122E-2</v>
      </c>
    </row>
    <row r="4245" spans="2:7">
      <c r="B4245" s="375">
        <v>39631</v>
      </c>
      <c r="C4245" s="352">
        <v>200.2</v>
      </c>
      <c r="D4245" s="355">
        <f t="shared" si="136"/>
        <v>1.2901593726283748E-2</v>
      </c>
      <c r="E4245" s="355">
        <v>5.7899357104128947E-3</v>
      </c>
      <c r="G4245" s="355">
        <f t="shared" ca="1" si="135"/>
        <v>2.2407029212115275E-2</v>
      </c>
    </row>
    <row r="4246" spans="2:7">
      <c r="B4246" s="375">
        <v>39630</v>
      </c>
      <c r="C4246" s="352">
        <v>197.65</v>
      </c>
      <c r="D4246" s="355">
        <f t="shared" si="136"/>
        <v>-4.5860487569394155E-2</v>
      </c>
      <c r="E4246" s="355">
        <v>5.7924003707136244E-3</v>
      </c>
      <c r="G4246" s="355">
        <f t="shared" ca="1" si="135"/>
        <v>-3.0692748895254928E-2</v>
      </c>
    </row>
    <row r="4247" spans="2:7">
      <c r="B4247" s="375">
        <v>39629</v>
      </c>
      <c r="C4247" s="352">
        <v>207.15</v>
      </c>
      <c r="D4247" s="355">
        <f t="shared" si="136"/>
        <v>-6.7130184608007945E-3</v>
      </c>
      <c r="E4247" s="355">
        <v>5.8250183518665025E-3</v>
      </c>
      <c r="G4247" s="355">
        <f t="shared" ca="1" si="135"/>
        <v>2.4130043932302867E-3</v>
      </c>
    </row>
    <row r="4248" spans="2:7">
      <c r="B4248" s="375">
        <v>39626</v>
      </c>
      <c r="C4248" s="352">
        <v>208.55</v>
      </c>
      <c r="D4248" s="355">
        <f t="shared" si="136"/>
        <v>-2.0432127759511479E-2</v>
      </c>
      <c r="E4248" s="355">
        <v>5.8331713007972377E-3</v>
      </c>
      <c r="G4248" s="355">
        <f t="shared" ca="1" si="135"/>
        <v>-1.7964855242697038E-2</v>
      </c>
    </row>
    <row r="4249" spans="2:7">
      <c r="B4249" s="375">
        <v>39625</v>
      </c>
      <c r="C4249" s="352">
        <v>212.9</v>
      </c>
      <c r="D4249" s="355">
        <f t="shared" si="136"/>
        <v>-1.4807959278111934E-2</v>
      </c>
      <c r="E4249" s="355">
        <v>5.8346303355664604E-3</v>
      </c>
      <c r="G4249" s="355">
        <f t="shared" ca="1" si="135"/>
        <v>7.7689817665479765E-3</v>
      </c>
    </row>
    <row r="4250" spans="2:7">
      <c r="B4250" s="375">
        <v>39624</v>
      </c>
      <c r="C4250" s="352">
        <v>216.1</v>
      </c>
      <c r="D4250" s="355">
        <f t="shared" si="136"/>
        <v>5.8180125669071445E-3</v>
      </c>
      <c r="E4250" s="355">
        <v>5.8359079986269038E-3</v>
      </c>
      <c r="G4250" s="355">
        <f t="shared" ca="1" si="135"/>
        <v>7.9117606381777332E-3</v>
      </c>
    </row>
    <row r="4251" spans="2:7">
      <c r="B4251" s="375">
        <v>39623</v>
      </c>
      <c r="C4251" s="352">
        <v>214.85</v>
      </c>
      <c r="D4251" s="355">
        <f t="shared" si="136"/>
        <v>-5.3732658004844822E-2</v>
      </c>
      <c r="E4251" s="355">
        <v>5.8579371916359368E-3</v>
      </c>
      <c r="G4251" s="355">
        <f t="shared" ca="1" si="135"/>
        <v>-2.2492049578990037E-2</v>
      </c>
    </row>
    <row r="4252" spans="2:7">
      <c r="B4252" s="375">
        <v>39622</v>
      </c>
      <c r="C4252" s="352">
        <v>227.05</v>
      </c>
      <c r="D4252" s="355">
        <f t="shared" si="136"/>
        <v>5.7585825027685993E-3</v>
      </c>
      <c r="E4252" s="355">
        <v>5.8579797113874959E-3</v>
      </c>
      <c r="G4252" s="355">
        <f t="shared" ca="1" si="135"/>
        <v>2.1320709604167053E-2</v>
      </c>
    </row>
    <row r="4253" spans="2:7">
      <c r="B4253" s="375">
        <v>39619</v>
      </c>
      <c r="C4253" s="352">
        <v>225.75</v>
      </c>
      <c r="D4253" s="355">
        <f t="shared" si="136"/>
        <v>-2.6520051746442456E-2</v>
      </c>
      <c r="E4253" s="355">
        <v>5.8843122016209387E-3</v>
      </c>
      <c r="G4253" s="355">
        <f t="shared" ca="1" si="135"/>
        <v>-9.7064029320986164E-3</v>
      </c>
    </row>
    <row r="4254" spans="2:7">
      <c r="B4254" s="375">
        <v>39618</v>
      </c>
      <c r="C4254" s="352">
        <v>231.9</v>
      </c>
      <c r="D4254" s="355">
        <f t="shared" si="136"/>
        <v>-9.8206660973526178E-3</v>
      </c>
      <c r="E4254" s="355">
        <v>5.885500267522709E-3</v>
      </c>
      <c r="G4254" s="355">
        <f t="shared" ca="1" si="135"/>
        <v>1.6292065979844721E-2</v>
      </c>
    </row>
    <row r="4255" spans="2:7">
      <c r="B4255" s="375">
        <v>39617</v>
      </c>
      <c r="C4255" s="352">
        <v>234.2</v>
      </c>
      <c r="D4255" s="355">
        <f t="shared" si="136"/>
        <v>-9.0966786545377855E-3</v>
      </c>
      <c r="E4255" s="355">
        <v>5.8857189569197976E-3</v>
      </c>
      <c r="G4255" s="355">
        <f t="shared" ca="1" si="135"/>
        <v>-2.2372467306667317E-2</v>
      </c>
    </row>
    <row r="4256" spans="2:7">
      <c r="B4256" s="375">
        <v>39616</v>
      </c>
      <c r="C4256" s="352">
        <v>236.35</v>
      </c>
      <c r="D4256" s="355">
        <f t="shared" si="136"/>
        <v>2.2496214579277477E-2</v>
      </c>
      <c r="E4256" s="355">
        <v>5.8899121867638828E-3</v>
      </c>
      <c r="G4256" s="355">
        <f t="shared" ca="1" si="135"/>
        <v>6.3449848336815046E-3</v>
      </c>
    </row>
    <row r="4257" spans="2:7">
      <c r="B4257" s="375">
        <v>39615</v>
      </c>
      <c r="C4257" s="352">
        <v>231.15</v>
      </c>
      <c r="D4257" s="355">
        <f t="shared" si="136"/>
        <v>1.9404630650496166E-2</v>
      </c>
      <c r="E4257" s="355">
        <v>5.8940877765687859E-3</v>
      </c>
      <c r="G4257" s="355">
        <f t="shared" ca="1" si="135"/>
        <v>-1.7647102783455897E-4</v>
      </c>
    </row>
    <row r="4258" spans="2:7">
      <c r="B4258" s="375">
        <v>39612</v>
      </c>
      <c r="C4258" s="352">
        <v>226.75</v>
      </c>
      <c r="D4258" s="355">
        <f t="shared" si="136"/>
        <v>-2.3050409306333453E-2</v>
      </c>
      <c r="E4258" s="355">
        <v>5.9311981020166915E-3</v>
      </c>
      <c r="G4258" s="355">
        <f t="shared" ca="1" si="135"/>
        <v>-6.7454594897599415E-3</v>
      </c>
    </row>
    <row r="4259" spans="2:7">
      <c r="B4259" s="375">
        <v>39611</v>
      </c>
      <c r="C4259" s="352">
        <v>232.1</v>
      </c>
      <c r="D4259" s="355">
        <f t="shared" si="136"/>
        <v>-3.8626609442060328E-3</v>
      </c>
      <c r="E4259" s="355">
        <v>5.9360730593607828E-3</v>
      </c>
      <c r="G4259" s="355">
        <f t="shared" ca="1" si="135"/>
        <v>9.7298611693631652E-3</v>
      </c>
    </row>
    <row r="4260" spans="2:7">
      <c r="B4260" s="375">
        <v>39610</v>
      </c>
      <c r="C4260" s="352">
        <v>233</v>
      </c>
      <c r="D4260" s="355">
        <f t="shared" si="136"/>
        <v>-5.7606144655429669E-3</v>
      </c>
      <c r="E4260" s="355">
        <v>5.9371882632175896E-3</v>
      </c>
      <c r="G4260" s="355">
        <f t="shared" ca="1" si="135"/>
        <v>4.1715407129343093E-3</v>
      </c>
    </row>
    <row r="4261" spans="2:7">
      <c r="B4261" s="375">
        <v>39609</v>
      </c>
      <c r="C4261" s="352">
        <v>234.35</v>
      </c>
      <c r="D4261" s="355">
        <f t="shared" si="136"/>
        <v>1.1218985976267505E-2</v>
      </c>
      <c r="E4261" s="355">
        <v>5.9494298463064806E-3</v>
      </c>
      <c r="G4261" s="355">
        <f t="shared" ca="1" si="135"/>
        <v>-8.9974112384616067E-4</v>
      </c>
    </row>
    <row r="4262" spans="2:7">
      <c r="B4262" s="375">
        <v>39608</v>
      </c>
      <c r="C4262" s="352">
        <v>231.75</v>
      </c>
      <c r="D4262" s="355">
        <f t="shared" si="136"/>
        <v>-2.3182297154899896E-2</v>
      </c>
      <c r="E4262" s="355">
        <v>5.958291956305802E-3</v>
      </c>
      <c r="G4262" s="355">
        <f t="shared" ca="1" si="135"/>
        <v>1.128215718025404E-3</v>
      </c>
    </row>
    <row r="4263" spans="2:7">
      <c r="B4263" s="375">
        <v>39605</v>
      </c>
      <c r="C4263" s="352">
        <v>237.25</v>
      </c>
      <c r="D4263" s="355">
        <f t="shared" si="136"/>
        <v>-2.5225982762244873E-3</v>
      </c>
      <c r="E4263" s="355">
        <v>5.9635907093534991E-3</v>
      </c>
      <c r="G4263" s="355">
        <f t="shared" ca="1" si="135"/>
        <v>4.2031021205629791E-3</v>
      </c>
    </row>
    <row r="4264" spans="2:7">
      <c r="B4264" s="375">
        <v>39604</v>
      </c>
      <c r="C4264" s="352">
        <v>237.85</v>
      </c>
      <c r="D4264" s="355">
        <f t="shared" si="136"/>
        <v>3.2783326096395927E-2</v>
      </c>
      <c r="E4264" s="355">
        <v>5.9638707797646821E-3</v>
      </c>
      <c r="G4264" s="355">
        <f t="shared" ca="1" si="135"/>
        <v>-1.3246550170889427E-2</v>
      </c>
    </row>
    <row r="4265" spans="2:7">
      <c r="B4265" s="375">
        <v>39603</v>
      </c>
      <c r="C4265" s="352">
        <v>230.3</v>
      </c>
      <c r="D4265" s="355">
        <f t="shared" si="136"/>
        <v>-2.1249468763280918E-2</v>
      </c>
      <c r="E4265" s="355">
        <v>5.9715204409738695E-3</v>
      </c>
      <c r="G4265" s="355">
        <f t="shared" ca="1" si="135"/>
        <v>-4.3063163764799697E-2</v>
      </c>
    </row>
    <row r="4266" spans="2:7">
      <c r="B4266" s="375">
        <v>39602</v>
      </c>
      <c r="C4266" s="352">
        <v>235.3</v>
      </c>
      <c r="D4266" s="355">
        <f t="shared" si="136"/>
        <v>1.4896786550330826E-3</v>
      </c>
      <c r="E4266" s="355">
        <v>5.9793814432989511E-3</v>
      </c>
      <c r="G4266" s="355">
        <f t="shared" ca="1" si="135"/>
        <v>-4.1335105045290253E-3</v>
      </c>
    </row>
    <row r="4267" spans="2:7">
      <c r="B4267" s="375">
        <v>39601</v>
      </c>
      <c r="C4267" s="352">
        <v>234.95</v>
      </c>
      <c r="D4267" s="355">
        <f t="shared" si="136"/>
        <v>-9.0679038380430434E-3</v>
      </c>
      <c r="E4267" s="355">
        <v>5.9846110002848025E-3</v>
      </c>
      <c r="G4267" s="355">
        <f t="shared" ca="1" si="135"/>
        <v>-2.0984371953276595E-2</v>
      </c>
    </row>
    <row r="4268" spans="2:7">
      <c r="B4268" s="375">
        <v>39598</v>
      </c>
      <c r="C4268" s="352">
        <v>237.1</v>
      </c>
      <c r="D4268" s="355">
        <f t="shared" si="136"/>
        <v>1.0555203715431709E-3</v>
      </c>
      <c r="E4268" s="355">
        <v>6.0033618826542861E-3</v>
      </c>
      <c r="G4268" s="355">
        <f t="shared" ca="1" si="135"/>
        <v>-1.2180681684578767E-2</v>
      </c>
    </row>
    <row r="4269" spans="2:7">
      <c r="B4269" s="375">
        <v>39597</v>
      </c>
      <c r="C4269" s="352">
        <v>236.85</v>
      </c>
      <c r="D4269" s="355">
        <f t="shared" si="136"/>
        <v>-6.2932662051604785E-3</v>
      </c>
      <c r="E4269" s="355">
        <v>6.0137457044673777E-3</v>
      </c>
      <c r="G4269" s="355">
        <f t="shared" ca="1" si="135"/>
        <v>-2.1951236069939584E-2</v>
      </c>
    </row>
    <row r="4270" spans="2:7">
      <c r="B4270" s="375">
        <v>39596</v>
      </c>
      <c r="C4270" s="352">
        <v>238.35</v>
      </c>
      <c r="D4270" s="355">
        <f t="shared" si="136"/>
        <v>2.5823111684958037E-2</v>
      </c>
      <c r="E4270" s="355">
        <v>6.0648801128348742E-3</v>
      </c>
      <c r="G4270" s="355">
        <f t="shared" ca="1" si="135"/>
        <v>1.6138607720627432E-2</v>
      </c>
    </row>
    <row r="4271" spans="2:7">
      <c r="B4271" s="375">
        <v>39595</v>
      </c>
      <c r="C4271" s="352">
        <v>232.35</v>
      </c>
      <c r="D4271" s="355">
        <f t="shared" si="136"/>
        <v>4.7567567567567319E-3</v>
      </c>
      <c r="E4271" s="355">
        <v>6.0682480888957502E-3</v>
      </c>
      <c r="G4271" s="355">
        <f t="shared" ca="1" si="135"/>
        <v>1.9241069549623725E-2</v>
      </c>
    </row>
    <row r="4272" spans="2:7">
      <c r="B4272" s="375">
        <v>39594</v>
      </c>
      <c r="C4272" s="352">
        <v>231.25</v>
      </c>
      <c r="D4272" s="355">
        <f t="shared" si="136"/>
        <v>-1.6794217687074783E-2</v>
      </c>
      <c r="E4272" s="355">
        <v>6.070143884892157E-3</v>
      </c>
      <c r="G4272" s="355">
        <f t="shared" ca="1" si="135"/>
        <v>1.0106601443069369E-2</v>
      </c>
    </row>
    <row r="4273" spans="2:7">
      <c r="B4273" s="375">
        <v>39591</v>
      </c>
      <c r="C4273" s="352">
        <v>235.2</v>
      </c>
      <c r="D4273" s="355">
        <f t="shared" si="136"/>
        <v>2.1303792074989351E-3</v>
      </c>
      <c r="E4273" s="355">
        <v>6.0827250608272501E-3</v>
      </c>
      <c r="G4273" s="355">
        <f t="shared" ca="1" si="135"/>
        <v>-2.6803813218601511E-2</v>
      </c>
    </row>
    <row r="4274" spans="2:7">
      <c r="B4274" s="375">
        <v>39590</v>
      </c>
      <c r="C4274" s="352">
        <v>234.7</v>
      </c>
      <c r="D4274" s="355">
        <f t="shared" si="136"/>
        <v>-4.2426813746287654E-3</v>
      </c>
      <c r="E4274" s="355">
        <v>6.0915700530556546E-3</v>
      </c>
      <c r="G4274" s="355">
        <f t="shared" ca="1" si="135"/>
        <v>-1.870062516909137E-3</v>
      </c>
    </row>
    <row r="4275" spans="2:7">
      <c r="B4275" s="375">
        <v>39589</v>
      </c>
      <c r="C4275" s="352">
        <v>235.7</v>
      </c>
      <c r="D4275" s="355">
        <f t="shared" si="136"/>
        <v>-2.3409985498239097E-2</v>
      </c>
      <c r="E4275" s="355">
        <v>6.0980095639024288E-3</v>
      </c>
      <c r="G4275" s="355">
        <f t="shared" ca="1" si="135"/>
        <v>-2.3727284941054533E-3</v>
      </c>
    </row>
    <row r="4276" spans="2:7">
      <c r="B4276" s="375">
        <v>39588</v>
      </c>
      <c r="C4276" s="352">
        <v>241.35</v>
      </c>
      <c r="D4276" s="355">
        <f t="shared" si="136"/>
        <v>-1.0657921705267449E-2</v>
      </c>
      <c r="E4276" s="355">
        <v>6.1068076560514524E-3</v>
      </c>
      <c r="G4276" s="355">
        <f t="shared" ca="1" si="135"/>
        <v>-7.2389922267665843E-3</v>
      </c>
    </row>
    <row r="4277" spans="2:7">
      <c r="B4277" s="375">
        <v>39584</v>
      </c>
      <c r="C4277" s="352">
        <v>243.95</v>
      </c>
      <c r="D4277" s="355">
        <f t="shared" si="136"/>
        <v>2.6077812828601426E-2</v>
      </c>
      <c r="E4277" s="355">
        <v>6.1081136109131049E-3</v>
      </c>
      <c r="G4277" s="355">
        <f t="shared" ca="1" si="135"/>
        <v>3.8854995159789074E-2</v>
      </c>
    </row>
    <row r="4278" spans="2:7">
      <c r="B4278" s="375">
        <v>39583</v>
      </c>
      <c r="C4278" s="352">
        <v>237.75</v>
      </c>
      <c r="D4278" s="355">
        <f t="shared" si="136"/>
        <v>-2.1202140798682607E-2</v>
      </c>
      <c r="E4278" s="355">
        <v>6.109602567267257E-3</v>
      </c>
      <c r="G4278" s="355">
        <f t="shared" ca="1" si="135"/>
        <v>-8.6020452468998487E-4</v>
      </c>
    </row>
    <row r="4279" spans="2:7">
      <c r="B4279" s="375">
        <v>39582</v>
      </c>
      <c r="C4279" s="352">
        <v>242.9</v>
      </c>
      <c r="D4279" s="355">
        <f t="shared" si="136"/>
        <v>-1.2802275960170719E-2</v>
      </c>
      <c r="E4279" s="355">
        <v>6.1126714026102334E-3</v>
      </c>
      <c r="G4279" s="355">
        <f t="shared" ca="1" si="135"/>
        <v>1.2947502871496798E-2</v>
      </c>
    </row>
    <row r="4280" spans="2:7">
      <c r="B4280" s="375">
        <v>39581</v>
      </c>
      <c r="C4280" s="352">
        <v>246.05</v>
      </c>
      <c r="D4280" s="355">
        <f t="shared" si="136"/>
        <v>-4.0477636106051405E-3</v>
      </c>
      <c r="E4280" s="355">
        <v>6.1140832349058259E-3</v>
      </c>
      <c r="G4280" s="355">
        <f t="shared" ca="1" si="135"/>
        <v>-1.8744820318516552E-2</v>
      </c>
    </row>
    <row r="4281" spans="2:7">
      <c r="B4281" s="375">
        <v>39580</v>
      </c>
      <c r="C4281" s="352">
        <v>247.05</v>
      </c>
      <c r="D4281" s="355">
        <f t="shared" si="136"/>
        <v>-1.9448303234768715E-2</v>
      </c>
      <c r="E4281" s="355">
        <v>6.1235777496839441E-3</v>
      </c>
      <c r="G4281" s="355">
        <f t="shared" ca="1" si="135"/>
        <v>7.2058119457678533E-3</v>
      </c>
    </row>
    <row r="4282" spans="2:7">
      <c r="B4282" s="375">
        <v>39577</v>
      </c>
      <c r="C4282" s="352">
        <v>251.95</v>
      </c>
      <c r="D4282" s="355">
        <f t="shared" si="136"/>
        <v>4.5853269537479155E-3</v>
      </c>
      <c r="E4282" s="355">
        <v>6.1358655953250791E-3</v>
      </c>
      <c r="G4282" s="355">
        <f t="shared" ca="1" si="135"/>
        <v>3.0463963796848407E-2</v>
      </c>
    </row>
    <row r="4283" spans="2:7">
      <c r="B4283" s="375">
        <v>39576</v>
      </c>
      <c r="C4283" s="352">
        <v>250.8</v>
      </c>
      <c r="D4283" s="355">
        <f t="shared" si="136"/>
        <v>-4.7619047619047164E-3</v>
      </c>
      <c r="E4283" s="355">
        <v>6.1441072425991432E-3</v>
      </c>
      <c r="G4283" s="355">
        <f t="shared" ca="1" si="135"/>
        <v>-2.6243160043564147E-2</v>
      </c>
    </row>
    <row r="4284" spans="2:7">
      <c r="B4284" s="375">
        <v>39575</v>
      </c>
      <c r="C4284" s="352">
        <v>252</v>
      </c>
      <c r="D4284" s="355">
        <f t="shared" si="136"/>
        <v>1.3880506940253425E-2</v>
      </c>
      <c r="E4284" s="355">
        <v>6.1512132904955469E-3</v>
      </c>
      <c r="G4284" s="355">
        <f t="shared" ca="1" si="135"/>
        <v>1.3760632391414306E-2</v>
      </c>
    </row>
    <row r="4285" spans="2:7">
      <c r="B4285" s="375">
        <v>39574</v>
      </c>
      <c r="C4285" s="352">
        <v>248.55</v>
      </c>
      <c r="D4285" s="355">
        <f t="shared" si="136"/>
        <v>1.4101531023369169E-3</v>
      </c>
      <c r="E4285" s="355">
        <v>6.1535635562086858E-3</v>
      </c>
      <c r="G4285" s="355">
        <f t="shared" ca="1" si="135"/>
        <v>-2.5435181597619431E-2</v>
      </c>
    </row>
    <row r="4286" spans="2:7">
      <c r="B4286" s="375">
        <v>39573</v>
      </c>
      <c r="C4286" s="352">
        <v>248.2</v>
      </c>
      <c r="D4286" s="355">
        <f t="shared" si="136"/>
        <v>-8.9838291076063097E-3</v>
      </c>
      <c r="E4286" s="355">
        <v>6.160164271047118E-3</v>
      </c>
      <c r="G4286" s="355">
        <f t="shared" ca="1" si="135"/>
        <v>-3.6211832465194824E-3</v>
      </c>
    </row>
    <row r="4287" spans="2:7">
      <c r="B4287" s="375">
        <v>39570</v>
      </c>
      <c r="C4287" s="352">
        <v>250.45</v>
      </c>
      <c r="D4287" s="355">
        <f t="shared" si="136"/>
        <v>7.9920079920075377E-4</v>
      </c>
      <c r="E4287" s="355">
        <v>6.1629483544927898E-3</v>
      </c>
      <c r="G4287" s="355">
        <f t="shared" ca="1" si="135"/>
        <v>-1.3990590787808784E-2</v>
      </c>
    </row>
    <row r="4288" spans="2:7">
      <c r="B4288" s="375">
        <v>39568</v>
      </c>
      <c r="C4288" s="352">
        <v>250.25</v>
      </c>
      <c r="D4288" s="355">
        <f t="shared" si="136"/>
        <v>-6.1556791104051285E-3</v>
      </c>
      <c r="E4288" s="355">
        <v>6.1640587956376617E-3</v>
      </c>
      <c r="G4288" s="355">
        <f t="shared" ca="1" si="135"/>
        <v>-1.1573894462396324E-2</v>
      </c>
    </row>
    <row r="4289" spans="2:7">
      <c r="B4289" s="375">
        <v>39567</v>
      </c>
      <c r="C4289" s="352">
        <v>251.8</v>
      </c>
      <c r="D4289" s="355">
        <f t="shared" si="136"/>
        <v>1.8402426693629976E-2</v>
      </c>
      <c r="E4289" s="355">
        <v>6.1643835616438745E-3</v>
      </c>
      <c r="G4289" s="355">
        <f t="shared" ca="1" si="135"/>
        <v>-9.3152326902714959E-4</v>
      </c>
    </row>
    <row r="4290" spans="2:7">
      <c r="B4290" s="375">
        <v>39566</v>
      </c>
      <c r="C4290" s="352">
        <v>247.25</v>
      </c>
      <c r="D4290" s="355">
        <f t="shared" si="136"/>
        <v>-1.2185377546943713E-2</v>
      </c>
      <c r="E4290" s="355">
        <v>6.1669324827219388E-3</v>
      </c>
      <c r="G4290" s="355">
        <f t="shared" ca="1" si="135"/>
        <v>-2.231448189366346E-3</v>
      </c>
    </row>
    <row r="4291" spans="2:7">
      <c r="B4291" s="375">
        <v>39563</v>
      </c>
      <c r="C4291" s="352">
        <v>250.3</v>
      </c>
      <c r="D4291" s="355">
        <f t="shared" si="136"/>
        <v>5.2208835341365917E-3</v>
      </c>
      <c r="E4291" s="355">
        <v>6.1785130718953777E-3</v>
      </c>
      <c r="G4291" s="355">
        <f t="shared" ca="1" si="135"/>
        <v>-2.3539410239370229E-2</v>
      </c>
    </row>
    <row r="4292" spans="2:7">
      <c r="B4292" s="375">
        <v>39562</v>
      </c>
      <c r="C4292" s="352">
        <v>249</v>
      </c>
      <c r="D4292" s="355">
        <f t="shared" si="136"/>
        <v>2.0700963312154177E-2</v>
      </c>
      <c r="E4292" s="355">
        <v>6.184152706772539E-3</v>
      </c>
      <c r="G4292" s="355">
        <f t="shared" ca="1" si="135"/>
        <v>-1.6359751788365379E-2</v>
      </c>
    </row>
    <row r="4293" spans="2:7">
      <c r="B4293" s="375">
        <v>39561</v>
      </c>
      <c r="C4293" s="352">
        <v>243.95</v>
      </c>
      <c r="D4293" s="355">
        <f t="shared" si="136"/>
        <v>1.9857859531772576E-2</v>
      </c>
      <c r="E4293" s="355">
        <v>6.1872295581918927E-3</v>
      </c>
      <c r="G4293" s="355">
        <f t="shared" ca="1" si="135"/>
        <v>-1.0017439543218671E-2</v>
      </c>
    </row>
    <row r="4294" spans="2:7">
      <c r="B4294" s="375">
        <v>39560</v>
      </c>
      <c r="C4294" s="352">
        <v>239.2</v>
      </c>
      <c r="D4294" s="355">
        <f t="shared" si="136"/>
        <v>1.3344630374920471E-2</v>
      </c>
      <c r="E4294" s="355">
        <v>6.1896509036890321E-3</v>
      </c>
      <c r="G4294" s="355">
        <f t="shared" ca="1" si="135"/>
        <v>6.8401118775637112E-3</v>
      </c>
    </row>
    <row r="4295" spans="2:7">
      <c r="B4295" s="375">
        <v>39559</v>
      </c>
      <c r="C4295" s="352">
        <v>236.05</v>
      </c>
      <c r="D4295" s="355">
        <f t="shared" si="136"/>
        <v>1.7895644674428658E-2</v>
      </c>
      <c r="E4295" s="355">
        <v>6.1971830985915171E-3</v>
      </c>
      <c r="G4295" s="355">
        <f t="shared" ref="G4295:G4358" ca="1" si="137">_xlfn.NORM.INV(RAND(),$M$13,$M$14)</f>
        <v>1.9091747172254363E-2</v>
      </c>
    </row>
    <row r="4296" spans="2:7">
      <c r="B4296" s="375">
        <v>39555</v>
      </c>
      <c r="C4296" s="352">
        <v>231.9</v>
      </c>
      <c r="D4296" s="355">
        <f t="shared" ref="D4296:D4359" si="138">(C4296-C4297)/C4297</f>
        <v>-3.7759336099585039E-2</v>
      </c>
      <c r="E4296" s="355">
        <v>6.2230497843982976E-3</v>
      </c>
      <c r="G4296" s="355">
        <f t="shared" ca="1" si="137"/>
        <v>-1.342030243825686E-2</v>
      </c>
    </row>
    <row r="4297" spans="2:7">
      <c r="B4297" s="375">
        <v>39554</v>
      </c>
      <c r="C4297" s="352">
        <v>241</v>
      </c>
      <c r="D4297" s="355">
        <f t="shared" si="138"/>
        <v>-1.992679951199677E-2</v>
      </c>
      <c r="E4297" s="355">
        <v>6.2252351172006233E-3</v>
      </c>
      <c r="G4297" s="355">
        <f t="shared" ca="1" si="137"/>
        <v>-6.4045667410504284E-2</v>
      </c>
    </row>
    <row r="4298" spans="2:7">
      <c r="B4298" s="375">
        <v>39553</v>
      </c>
      <c r="C4298" s="352">
        <v>245.9</v>
      </c>
      <c r="D4298" s="355">
        <f t="shared" si="138"/>
        <v>4.4161358811040365E-2</v>
      </c>
      <c r="E4298" s="355">
        <v>6.2360801781737446E-3</v>
      </c>
      <c r="G4298" s="355">
        <f t="shared" ca="1" si="137"/>
        <v>-2.9604221878644855E-2</v>
      </c>
    </row>
    <row r="4299" spans="2:7">
      <c r="B4299" s="375">
        <v>39549</v>
      </c>
      <c r="C4299" s="352">
        <v>235.5</v>
      </c>
      <c r="D4299" s="355">
        <f t="shared" si="138"/>
        <v>-1.9567027477102369E-2</v>
      </c>
      <c r="E4299" s="355">
        <v>6.2430323299888773E-3</v>
      </c>
      <c r="G4299" s="355">
        <f t="shared" ca="1" si="137"/>
        <v>-2.0975547963507112E-2</v>
      </c>
    </row>
    <row r="4300" spans="2:7">
      <c r="B4300" s="375">
        <v>39548</v>
      </c>
      <c r="C4300" s="352">
        <v>240.2</v>
      </c>
      <c r="D4300" s="355">
        <f t="shared" si="138"/>
        <v>-1.8790849673202707E-2</v>
      </c>
      <c r="E4300" s="355">
        <v>6.2522059194272629E-3</v>
      </c>
      <c r="G4300" s="355">
        <f t="shared" ca="1" si="137"/>
        <v>-2.1778841102565925E-2</v>
      </c>
    </row>
    <row r="4301" spans="2:7">
      <c r="B4301" s="375">
        <v>39547</v>
      </c>
      <c r="C4301" s="352">
        <v>244.8</v>
      </c>
      <c r="D4301" s="355">
        <f t="shared" si="138"/>
        <v>-1.6274864376130131E-2</v>
      </c>
      <c r="E4301" s="355">
        <v>6.262300948291312E-3</v>
      </c>
      <c r="G4301" s="355">
        <f t="shared" ca="1" si="137"/>
        <v>1.6379928896956372E-2</v>
      </c>
    </row>
    <row r="4302" spans="2:7">
      <c r="B4302" s="375">
        <v>39546</v>
      </c>
      <c r="C4302" s="352">
        <v>248.85</v>
      </c>
      <c r="D4302" s="355">
        <f t="shared" si="138"/>
        <v>-1.7180094786729837E-2</v>
      </c>
      <c r="E4302" s="355">
        <v>6.2662760416667502E-3</v>
      </c>
      <c r="G4302" s="355">
        <f t="shared" ca="1" si="137"/>
        <v>-2.8811105547891604E-2</v>
      </c>
    </row>
    <row r="4303" spans="2:7">
      <c r="B4303" s="375">
        <v>39545</v>
      </c>
      <c r="C4303" s="352">
        <v>253.2</v>
      </c>
      <c r="D4303" s="355">
        <f t="shared" si="138"/>
        <v>4.6929915236716954E-2</v>
      </c>
      <c r="E4303" s="355">
        <v>6.2765253816899329E-3</v>
      </c>
      <c r="G4303" s="355">
        <f t="shared" ca="1" si="137"/>
        <v>-3.7886684306096485E-2</v>
      </c>
    </row>
    <row r="4304" spans="2:7">
      <c r="B4304" s="375">
        <v>39542</v>
      </c>
      <c r="C4304" s="352">
        <v>241.85</v>
      </c>
      <c r="D4304" s="355">
        <f t="shared" si="138"/>
        <v>-5.5509868421052396E-3</v>
      </c>
      <c r="E4304" s="355">
        <v>6.2782805429863735E-3</v>
      </c>
      <c r="G4304" s="355">
        <f t="shared" ca="1" si="137"/>
        <v>-5.2740767810950037E-3</v>
      </c>
    </row>
    <row r="4305" spans="2:7">
      <c r="B4305" s="375">
        <v>39541</v>
      </c>
      <c r="C4305" s="352">
        <v>243.2</v>
      </c>
      <c r="D4305" s="355">
        <f t="shared" si="138"/>
        <v>3.2477181065591068E-2</v>
      </c>
      <c r="E4305" s="355">
        <v>6.295818626119918E-3</v>
      </c>
      <c r="G4305" s="355">
        <f t="shared" ca="1" si="137"/>
        <v>-7.4597578912383505E-3</v>
      </c>
    </row>
    <row r="4306" spans="2:7">
      <c r="B4306" s="375">
        <v>39540</v>
      </c>
      <c r="C4306" s="352">
        <v>235.55</v>
      </c>
      <c r="D4306" s="355">
        <f t="shared" si="138"/>
        <v>-1.1954697986577157E-2</v>
      </c>
      <c r="E4306" s="355">
        <v>6.3212111752770405E-3</v>
      </c>
      <c r="G4306" s="355">
        <f t="shared" ca="1" si="137"/>
        <v>2.0467296362580586E-2</v>
      </c>
    </row>
    <row r="4307" spans="2:7">
      <c r="B4307" s="375">
        <v>39539</v>
      </c>
      <c r="C4307" s="352">
        <v>238.4</v>
      </c>
      <c r="D4307" s="355">
        <f t="shared" si="138"/>
        <v>4.1958041958041932E-2</v>
      </c>
      <c r="E4307" s="355">
        <v>6.3218390804597371E-3</v>
      </c>
      <c r="G4307" s="355">
        <f t="shared" ca="1" si="137"/>
        <v>-7.7648699174015781E-3</v>
      </c>
    </row>
    <row r="4308" spans="2:7">
      <c r="B4308" s="375">
        <v>39538</v>
      </c>
      <c r="C4308" s="352">
        <v>228.8</v>
      </c>
      <c r="D4308" s="355">
        <f t="shared" si="138"/>
        <v>-5.5326176713459858E-2</v>
      </c>
      <c r="E4308" s="355">
        <v>6.3249315585762996E-3</v>
      </c>
      <c r="G4308" s="355">
        <f t="shared" ca="1" si="137"/>
        <v>2.4531703712888228E-3</v>
      </c>
    </row>
    <row r="4309" spans="2:7">
      <c r="B4309" s="375">
        <v>39535</v>
      </c>
      <c r="C4309" s="352">
        <v>242.2</v>
      </c>
      <c r="D4309" s="355">
        <f t="shared" si="138"/>
        <v>-1.0216591744993871E-2</v>
      </c>
      <c r="E4309" s="355">
        <v>6.3261252482853976E-3</v>
      </c>
      <c r="G4309" s="355">
        <f t="shared" ca="1" si="137"/>
        <v>-2.2488520573611778E-2</v>
      </c>
    </row>
    <row r="4310" spans="2:7">
      <c r="B4310" s="375">
        <v>39534</v>
      </c>
      <c r="C4310" s="352">
        <v>244.7</v>
      </c>
      <c r="D4310" s="355">
        <f t="shared" si="138"/>
        <v>4.0833687792428727E-2</v>
      </c>
      <c r="E4310" s="355">
        <v>6.3269096819132172E-3</v>
      </c>
      <c r="G4310" s="355">
        <f t="shared" ca="1" si="137"/>
        <v>-1.0828490071214125E-2</v>
      </c>
    </row>
    <row r="4311" spans="2:7">
      <c r="B4311" s="375">
        <v>39533</v>
      </c>
      <c r="C4311" s="352">
        <v>235.1</v>
      </c>
      <c r="D4311" s="355">
        <f t="shared" si="138"/>
        <v>-4.0603958375841735E-2</v>
      </c>
      <c r="E4311" s="355">
        <v>6.3323201621073967E-3</v>
      </c>
      <c r="G4311" s="355">
        <f t="shared" ca="1" si="137"/>
        <v>1.1080418624169763E-2</v>
      </c>
    </row>
    <row r="4312" spans="2:7">
      <c r="B4312" s="375">
        <v>39532</v>
      </c>
      <c r="C4312" s="352">
        <v>245.05</v>
      </c>
      <c r="D4312" s="355">
        <f t="shared" si="138"/>
        <v>4.3431977858207439E-2</v>
      </c>
      <c r="E4312" s="355">
        <v>6.3644289450741406E-3</v>
      </c>
      <c r="G4312" s="355">
        <f t="shared" ca="1" si="137"/>
        <v>-2.9510944298273493E-2</v>
      </c>
    </row>
    <row r="4313" spans="2:7">
      <c r="B4313" s="375">
        <v>39531</v>
      </c>
      <c r="C4313" s="352">
        <v>234.85</v>
      </c>
      <c r="D4313" s="355">
        <f t="shared" si="138"/>
        <v>4.100177304964539E-2</v>
      </c>
      <c r="E4313" s="355">
        <v>6.3666648312317607E-3</v>
      </c>
      <c r="G4313" s="355">
        <f t="shared" ca="1" si="137"/>
        <v>4.9820566662903886E-3</v>
      </c>
    </row>
    <row r="4314" spans="2:7">
      <c r="B4314" s="375">
        <v>39526</v>
      </c>
      <c r="C4314" s="352">
        <v>225.6</v>
      </c>
      <c r="D4314" s="355">
        <f t="shared" si="138"/>
        <v>-2.5696393867415318E-2</v>
      </c>
      <c r="E4314" s="355">
        <v>6.3749324689357104E-3</v>
      </c>
      <c r="G4314" s="355">
        <f t="shared" ca="1" si="137"/>
        <v>-1.8920149817144138E-2</v>
      </c>
    </row>
    <row r="4315" spans="2:7">
      <c r="B4315" s="375">
        <v>39525</v>
      </c>
      <c r="C4315" s="352">
        <v>231.55</v>
      </c>
      <c r="D4315" s="355">
        <f t="shared" si="138"/>
        <v>3.9272890484739677E-2</v>
      </c>
      <c r="E4315" s="355">
        <v>6.3910499582073965E-3</v>
      </c>
      <c r="G4315" s="355">
        <f t="shared" ca="1" si="137"/>
        <v>1.1510667398328869E-4</v>
      </c>
    </row>
    <row r="4316" spans="2:7">
      <c r="B4316" s="375">
        <v>39524</v>
      </c>
      <c r="C4316" s="352">
        <v>222.8</v>
      </c>
      <c r="D4316" s="355">
        <f t="shared" si="138"/>
        <v>-1.5248618784530337E-2</v>
      </c>
      <c r="E4316" s="355">
        <v>6.3914780292942137E-3</v>
      </c>
      <c r="G4316" s="355">
        <f t="shared" ca="1" si="137"/>
        <v>6.2915496173951155E-3</v>
      </c>
    </row>
    <row r="4317" spans="2:7">
      <c r="B4317" s="375">
        <v>39521</v>
      </c>
      <c r="C4317" s="352">
        <v>226.25</v>
      </c>
      <c r="D4317" s="355">
        <f t="shared" si="138"/>
        <v>1.9373732822707868E-2</v>
      </c>
      <c r="E4317" s="355">
        <v>6.3985588620625432E-3</v>
      </c>
      <c r="G4317" s="355">
        <f t="shared" ca="1" si="137"/>
        <v>1.6516036115779797E-2</v>
      </c>
    </row>
    <row r="4318" spans="2:7">
      <c r="B4318" s="375">
        <v>39520</v>
      </c>
      <c r="C4318" s="352">
        <v>221.95</v>
      </c>
      <c r="D4318" s="355">
        <f t="shared" si="138"/>
        <v>-1.3498312710911648E-3</v>
      </c>
      <c r="E4318" s="355">
        <v>6.4000863418056924E-3</v>
      </c>
      <c r="G4318" s="355">
        <f t="shared" ca="1" si="137"/>
        <v>-5.5993784877357853E-3</v>
      </c>
    </row>
    <row r="4319" spans="2:7">
      <c r="B4319" s="375">
        <v>39519</v>
      </c>
      <c r="C4319" s="352">
        <v>222.25</v>
      </c>
      <c r="D4319" s="355">
        <f t="shared" si="138"/>
        <v>-1.1123470522803115E-2</v>
      </c>
      <c r="E4319" s="355">
        <v>6.4045543497598025E-3</v>
      </c>
      <c r="G4319" s="355">
        <f t="shared" ca="1" si="137"/>
        <v>3.0490560193879423E-3</v>
      </c>
    </row>
    <row r="4320" spans="2:7">
      <c r="B4320" s="375">
        <v>39518</v>
      </c>
      <c r="C4320" s="352">
        <v>224.75</v>
      </c>
      <c r="D4320" s="355">
        <f t="shared" si="138"/>
        <v>4.2448614834673304E-3</v>
      </c>
      <c r="E4320" s="355">
        <v>6.4097335508428001E-3</v>
      </c>
      <c r="G4320" s="355">
        <f t="shared" ca="1" si="137"/>
        <v>-4.5929034736553204E-3</v>
      </c>
    </row>
    <row r="4321" spans="2:7">
      <c r="B4321" s="375">
        <v>39517</v>
      </c>
      <c r="C4321" s="352">
        <v>223.8</v>
      </c>
      <c r="D4321" s="355">
        <f t="shared" si="138"/>
        <v>-8.8573959255978732E-3</v>
      </c>
      <c r="E4321" s="355">
        <v>6.4154786150712366E-3</v>
      </c>
      <c r="G4321" s="355">
        <f t="shared" ca="1" si="137"/>
        <v>-1.1276246072618941E-2</v>
      </c>
    </row>
    <row r="4322" spans="2:7">
      <c r="B4322" s="375">
        <v>39514</v>
      </c>
      <c r="C4322" s="352">
        <v>225.8</v>
      </c>
      <c r="D4322" s="355">
        <f t="shared" si="138"/>
        <v>4.4306601683660941E-4</v>
      </c>
      <c r="E4322" s="355">
        <v>6.416159438193049E-3</v>
      </c>
      <c r="G4322" s="355">
        <f t="shared" ca="1" si="137"/>
        <v>1.1974906802702526E-2</v>
      </c>
    </row>
    <row r="4323" spans="2:7">
      <c r="B4323" s="375">
        <v>39512</v>
      </c>
      <c r="C4323" s="352">
        <v>225.7</v>
      </c>
      <c r="D4323" s="355">
        <f t="shared" si="138"/>
        <v>-1.4410480349345028E-2</v>
      </c>
      <c r="E4323" s="355">
        <v>6.4293554963148819E-3</v>
      </c>
      <c r="G4323" s="355">
        <f t="shared" ca="1" si="137"/>
        <v>1.9551479173615195E-2</v>
      </c>
    </row>
    <row r="4324" spans="2:7">
      <c r="B4324" s="375">
        <v>39511</v>
      </c>
      <c r="C4324" s="352">
        <v>229</v>
      </c>
      <c r="D4324" s="355">
        <f t="shared" si="138"/>
        <v>-1.2292430450722426E-2</v>
      </c>
      <c r="E4324" s="355">
        <v>6.4418141824656716E-3</v>
      </c>
      <c r="G4324" s="355">
        <f t="shared" ca="1" si="137"/>
        <v>2.6168854147068963E-2</v>
      </c>
    </row>
    <row r="4325" spans="2:7">
      <c r="B4325" s="375">
        <v>39510</v>
      </c>
      <c r="C4325" s="352">
        <v>231.85</v>
      </c>
      <c r="D4325" s="355">
        <f t="shared" si="138"/>
        <v>1.9120879120879095E-2</v>
      </c>
      <c r="E4325" s="355">
        <v>6.4446831364125519E-3</v>
      </c>
      <c r="G4325" s="355">
        <f t="shared" ca="1" si="137"/>
        <v>-1.1754872533108411E-2</v>
      </c>
    </row>
    <row r="4326" spans="2:7">
      <c r="B4326" s="375">
        <v>39507</v>
      </c>
      <c r="C4326" s="352">
        <v>227.5</v>
      </c>
      <c r="D4326" s="355">
        <f t="shared" si="138"/>
        <v>2.9644715999094871E-2</v>
      </c>
      <c r="E4326" s="355">
        <v>6.446246620919009E-3</v>
      </c>
      <c r="G4326" s="355">
        <f t="shared" ca="1" si="137"/>
        <v>-1.5553431095562285E-3</v>
      </c>
    </row>
    <row r="4327" spans="2:7">
      <c r="B4327" s="375">
        <v>39506</v>
      </c>
      <c r="C4327" s="352">
        <v>220.95</v>
      </c>
      <c r="D4327" s="355">
        <f t="shared" si="138"/>
        <v>3.1782065834278714E-3</v>
      </c>
      <c r="E4327" s="355">
        <v>6.4516129032257457E-3</v>
      </c>
      <c r="G4327" s="355">
        <f t="shared" ca="1" si="137"/>
        <v>-5.0298518925957145E-3</v>
      </c>
    </row>
    <row r="4328" spans="2:7">
      <c r="B4328" s="375">
        <v>39505</v>
      </c>
      <c r="C4328" s="352">
        <v>220.25</v>
      </c>
      <c r="D4328" s="355">
        <f t="shared" si="138"/>
        <v>1.8194223334091686E-3</v>
      </c>
      <c r="E4328" s="355">
        <v>6.4527693134970327E-3</v>
      </c>
      <c r="G4328" s="355">
        <f t="shared" ca="1" si="137"/>
        <v>-4.9894582995555443E-2</v>
      </c>
    </row>
    <row r="4329" spans="2:7">
      <c r="B4329" s="375">
        <v>39504</v>
      </c>
      <c r="C4329" s="352">
        <v>219.85</v>
      </c>
      <c r="D4329" s="355">
        <f t="shared" si="138"/>
        <v>1.9239684747334288E-2</v>
      </c>
      <c r="E4329" s="355">
        <v>6.4553990610328304E-3</v>
      </c>
      <c r="G4329" s="355">
        <f t="shared" ca="1" si="137"/>
        <v>-4.3844224898961781E-2</v>
      </c>
    </row>
    <row r="4330" spans="2:7">
      <c r="B4330" s="375">
        <v>39503</v>
      </c>
      <c r="C4330" s="352">
        <v>215.7</v>
      </c>
      <c r="D4330" s="355">
        <f t="shared" si="138"/>
        <v>-2.7739251040222964E-3</v>
      </c>
      <c r="E4330" s="355">
        <v>6.4636025006723835E-3</v>
      </c>
      <c r="G4330" s="355">
        <f t="shared" ca="1" si="137"/>
        <v>-1.2428894053540925E-2</v>
      </c>
    </row>
    <row r="4331" spans="2:7">
      <c r="B4331" s="375">
        <v>39500</v>
      </c>
      <c r="C4331" s="352">
        <v>216.3</v>
      </c>
      <c r="D4331" s="355">
        <f t="shared" si="138"/>
        <v>-1.7711171662125238E-2</v>
      </c>
      <c r="E4331" s="355">
        <v>6.4791562029131548E-3</v>
      </c>
      <c r="G4331" s="355">
        <f t="shared" ca="1" si="137"/>
        <v>-2.8026101461711129E-2</v>
      </c>
    </row>
    <row r="4332" spans="2:7">
      <c r="B4332" s="375">
        <v>39499</v>
      </c>
      <c r="C4332" s="352">
        <v>220.2</v>
      </c>
      <c r="D4332" s="355">
        <f t="shared" si="138"/>
        <v>2.8251225776324926E-2</v>
      </c>
      <c r="E4332" s="355">
        <v>6.4808813998703816E-3</v>
      </c>
      <c r="G4332" s="355">
        <f t="shared" ca="1" si="137"/>
        <v>3.6011053988867659E-4</v>
      </c>
    </row>
    <row r="4333" spans="2:7">
      <c r="B4333" s="375">
        <v>39498</v>
      </c>
      <c r="C4333" s="352">
        <v>214.15</v>
      </c>
      <c r="D4333" s="355">
        <f t="shared" si="138"/>
        <v>-3.2964551817565968E-2</v>
      </c>
      <c r="E4333" s="355">
        <v>6.4930400930860357E-3</v>
      </c>
      <c r="G4333" s="355">
        <f t="shared" ca="1" si="137"/>
        <v>3.3525657525094767E-2</v>
      </c>
    </row>
    <row r="4334" spans="2:7">
      <c r="B4334" s="375">
        <v>39497</v>
      </c>
      <c r="C4334" s="352">
        <v>221.45</v>
      </c>
      <c r="D4334" s="355">
        <f t="shared" si="138"/>
        <v>2.0036849378166719E-2</v>
      </c>
      <c r="E4334" s="355">
        <v>6.5118222655570828E-3</v>
      </c>
      <c r="G4334" s="355">
        <f t="shared" ca="1" si="137"/>
        <v>-2.5897531796150133E-2</v>
      </c>
    </row>
    <row r="4335" spans="2:7">
      <c r="B4335" s="375">
        <v>39496</v>
      </c>
      <c r="C4335" s="352">
        <v>217.1</v>
      </c>
      <c r="D4335" s="355">
        <f t="shared" si="138"/>
        <v>2.8179019654274159E-2</v>
      </c>
      <c r="E4335" s="355">
        <v>6.5126691767578883E-3</v>
      </c>
      <c r="G4335" s="355">
        <f t="shared" ca="1" si="137"/>
        <v>-2.3144804629416055E-2</v>
      </c>
    </row>
    <row r="4336" spans="2:7">
      <c r="B4336" s="375">
        <v>39493</v>
      </c>
      <c r="C4336" s="352">
        <v>211.15</v>
      </c>
      <c r="D4336" s="355">
        <f t="shared" si="138"/>
        <v>3.9635647464303356E-2</v>
      </c>
      <c r="E4336" s="355">
        <v>6.5209715346070587E-3</v>
      </c>
      <c r="G4336" s="355">
        <f t="shared" ca="1" si="137"/>
        <v>-2.4984961543943708E-3</v>
      </c>
    </row>
    <row r="4337" spans="2:7">
      <c r="B4337" s="375">
        <v>39492</v>
      </c>
      <c r="C4337" s="352">
        <v>203.1</v>
      </c>
      <c r="D4337" s="355">
        <f t="shared" si="138"/>
        <v>5.5064935064935039E-2</v>
      </c>
      <c r="E4337" s="355">
        <v>6.5384927395148416E-3</v>
      </c>
      <c r="G4337" s="355">
        <f t="shared" ca="1" si="137"/>
        <v>1.8789365139456865E-2</v>
      </c>
    </row>
    <row r="4338" spans="2:7">
      <c r="B4338" s="375">
        <v>39491</v>
      </c>
      <c r="C4338" s="352">
        <v>192.5</v>
      </c>
      <c r="D4338" s="355">
        <f t="shared" si="138"/>
        <v>-7.4761536478473254E-3</v>
      </c>
      <c r="E4338" s="355">
        <v>6.5387868949906844E-3</v>
      </c>
      <c r="G4338" s="355">
        <f t="shared" ca="1" si="137"/>
        <v>-2.0147838612104611E-2</v>
      </c>
    </row>
    <row r="4339" spans="2:7">
      <c r="B4339" s="375">
        <v>39490</v>
      </c>
      <c r="C4339" s="352">
        <v>193.95</v>
      </c>
      <c r="D4339" s="355">
        <f t="shared" si="138"/>
        <v>-7.727975270479427E-4</v>
      </c>
      <c r="E4339" s="355">
        <v>6.5438437531461363E-3</v>
      </c>
      <c r="G4339" s="355">
        <f t="shared" ca="1" si="137"/>
        <v>2.0049504127692651E-3</v>
      </c>
    </row>
    <row r="4340" spans="2:7">
      <c r="B4340" s="375">
        <v>39489</v>
      </c>
      <c r="C4340" s="352">
        <v>194.1</v>
      </c>
      <c r="D4340" s="355">
        <f t="shared" si="138"/>
        <v>-8.1183431952662755E-2</v>
      </c>
      <c r="E4340" s="355">
        <v>6.6093853271645738E-3</v>
      </c>
      <c r="G4340" s="355">
        <f t="shared" ca="1" si="137"/>
        <v>-1.2962670402957848E-3</v>
      </c>
    </row>
    <row r="4341" spans="2:7">
      <c r="B4341" s="375">
        <v>39486</v>
      </c>
      <c r="C4341" s="352">
        <v>211.25</v>
      </c>
      <c r="D4341" s="355">
        <f t="shared" si="138"/>
        <v>5.6250000000000001E-2</v>
      </c>
      <c r="E4341" s="355">
        <v>6.6119114491784044E-3</v>
      </c>
      <c r="G4341" s="355">
        <f t="shared" ca="1" si="137"/>
        <v>-1.9160445732061038E-2</v>
      </c>
    </row>
    <row r="4342" spans="2:7">
      <c r="B4342" s="375">
        <v>39485</v>
      </c>
      <c r="C4342" s="352">
        <v>200</v>
      </c>
      <c r="D4342" s="355">
        <f t="shared" si="138"/>
        <v>-2.0328190056331158E-2</v>
      </c>
      <c r="E4342" s="355">
        <v>6.6325130363187271E-3</v>
      </c>
      <c r="G4342" s="355">
        <f t="shared" ca="1" si="137"/>
        <v>6.0306970320475614E-3</v>
      </c>
    </row>
    <row r="4343" spans="2:7">
      <c r="B4343" s="375">
        <v>39484</v>
      </c>
      <c r="C4343" s="352">
        <v>204.15</v>
      </c>
      <c r="D4343" s="355">
        <f t="shared" si="138"/>
        <v>-2.320574162679423E-2</v>
      </c>
      <c r="E4343" s="355">
        <v>6.6349098332767796E-3</v>
      </c>
      <c r="G4343" s="355">
        <f t="shared" ca="1" si="137"/>
        <v>2.7734227920384356E-2</v>
      </c>
    </row>
    <row r="4344" spans="2:7">
      <c r="B4344" s="375">
        <v>39483</v>
      </c>
      <c r="C4344" s="352">
        <v>209</v>
      </c>
      <c r="D4344" s="355">
        <f t="shared" si="138"/>
        <v>-1.992966002344666E-2</v>
      </c>
      <c r="E4344" s="355">
        <v>6.6385033192516594E-3</v>
      </c>
      <c r="G4344" s="355">
        <f t="shared" ca="1" si="137"/>
        <v>-1.1936272256504489E-2</v>
      </c>
    </row>
    <row r="4345" spans="2:7">
      <c r="B4345" s="375">
        <v>39482</v>
      </c>
      <c r="C4345" s="352">
        <v>213.25</v>
      </c>
      <c r="D4345" s="355">
        <f t="shared" si="138"/>
        <v>2.5733525733525706E-2</v>
      </c>
      <c r="E4345" s="355">
        <v>6.6390689682105314E-3</v>
      </c>
      <c r="G4345" s="355">
        <f t="shared" ca="1" si="137"/>
        <v>-1.4619101536974842E-2</v>
      </c>
    </row>
    <row r="4346" spans="2:7">
      <c r="B4346" s="375">
        <v>39479</v>
      </c>
      <c r="C4346" s="352">
        <v>207.9</v>
      </c>
      <c r="D4346" s="355">
        <f t="shared" si="138"/>
        <v>-4.0718562874251223E-3</v>
      </c>
      <c r="E4346" s="355">
        <v>6.6524747205960622E-3</v>
      </c>
      <c r="G4346" s="355">
        <f t="shared" ca="1" si="137"/>
        <v>1.1897029144103215E-2</v>
      </c>
    </row>
    <row r="4347" spans="2:7">
      <c r="B4347" s="375">
        <v>39478</v>
      </c>
      <c r="C4347" s="352">
        <v>208.75</v>
      </c>
      <c r="D4347" s="355">
        <f t="shared" si="138"/>
        <v>6.5866734745979094E-2</v>
      </c>
      <c r="E4347" s="355">
        <v>6.7123479233672173E-3</v>
      </c>
      <c r="G4347" s="355">
        <f t="shared" ca="1" si="137"/>
        <v>-1.483912786637194E-2</v>
      </c>
    </row>
    <row r="4348" spans="2:7">
      <c r="B4348" s="375">
        <v>39477</v>
      </c>
      <c r="C4348" s="352">
        <v>195.85</v>
      </c>
      <c r="D4348" s="355">
        <f t="shared" si="138"/>
        <v>-6.2245630835527893E-2</v>
      </c>
      <c r="E4348" s="355">
        <v>6.714967308711706E-3</v>
      </c>
      <c r="G4348" s="355">
        <f t="shared" ca="1" si="137"/>
        <v>3.36253905602905E-2</v>
      </c>
    </row>
    <row r="4349" spans="2:7">
      <c r="B4349" s="375">
        <v>39476</v>
      </c>
      <c r="C4349" s="352">
        <v>208.85</v>
      </c>
      <c r="D4349" s="355">
        <f t="shared" si="138"/>
        <v>4.4772386193096488E-2</v>
      </c>
      <c r="E4349" s="355">
        <v>6.7203554568175004E-3</v>
      </c>
      <c r="G4349" s="355">
        <f t="shared" ca="1" si="137"/>
        <v>-2.4359475134033099E-2</v>
      </c>
    </row>
    <row r="4350" spans="2:7">
      <c r="B4350" s="375">
        <v>39475</v>
      </c>
      <c r="C4350" s="352">
        <v>199.9</v>
      </c>
      <c r="D4350" s="355">
        <f t="shared" si="138"/>
        <v>-1.2490632025980515E-3</v>
      </c>
      <c r="E4350" s="355">
        <v>6.7379522484254592E-3</v>
      </c>
      <c r="G4350" s="355">
        <f t="shared" ca="1" si="137"/>
        <v>1.9023128353900787E-2</v>
      </c>
    </row>
    <row r="4351" spans="2:7">
      <c r="B4351" s="375">
        <v>39472</v>
      </c>
      <c r="C4351" s="352">
        <v>200.15</v>
      </c>
      <c r="D4351" s="355">
        <f t="shared" si="138"/>
        <v>7.5208165457964007E-2</v>
      </c>
      <c r="E4351" s="355">
        <v>6.7551266586247044E-3</v>
      </c>
      <c r="G4351" s="355">
        <f t="shared" ca="1" si="137"/>
        <v>1.0998167716046926E-2</v>
      </c>
    </row>
    <row r="4352" spans="2:7">
      <c r="B4352" s="375">
        <v>39471</v>
      </c>
      <c r="C4352" s="352">
        <v>186.15</v>
      </c>
      <c r="D4352" s="355">
        <f t="shared" si="138"/>
        <v>-2.3347324239244432E-2</v>
      </c>
      <c r="E4352" s="355">
        <v>6.7792491799294457E-3</v>
      </c>
      <c r="G4352" s="355">
        <f t="shared" ca="1" si="137"/>
        <v>-2.8558226007200033E-3</v>
      </c>
    </row>
    <row r="4353" spans="2:7">
      <c r="B4353" s="375">
        <v>39470</v>
      </c>
      <c r="C4353" s="352">
        <v>190.6</v>
      </c>
      <c r="D4353" s="355">
        <f t="shared" si="138"/>
        <v>3.5588155392556275E-2</v>
      </c>
      <c r="E4353" s="355">
        <v>6.7805499363152427E-3</v>
      </c>
      <c r="G4353" s="355">
        <f t="shared" ca="1" si="137"/>
        <v>3.0720156775709741E-2</v>
      </c>
    </row>
    <row r="4354" spans="2:7">
      <c r="B4354" s="375">
        <v>39469</v>
      </c>
      <c r="C4354" s="352">
        <v>184.05</v>
      </c>
      <c r="D4354" s="355">
        <f t="shared" si="138"/>
        <v>-7.8136739293764051E-2</v>
      </c>
      <c r="E4354" s="355">
        <v>6.7855620292738058E-3</v>
      </c>
      <c r="G4354" s="355">
        <f t="shared" ca="1" si="137"/>
        <v>1.6273206009371453E-3</v>
      </c>
    </row>
    <row r="4355" spans="2:7">
      <c r="B4355" s="375">
        <v>39468</v>
      </c>
      <c r="C4355" s="352">
        <v>199.65</v>
      </c>
      <c r="D4355" s="355">
        <f t="shared" si="138"/>
        <v>-8.2279935646977734E-2</v>
      </c>
      <c r="E4355" s="355">
        <v>6.8036286019209991E-3</v>
      </c>
      <c r="G4355" s="355">
        <f t="shared" ca="1" si="137"/>
        <v>1.5093503114631882E-2</v>
      </c>
    </row>
    <row r="4356" spans="2:7">
      <c r="B4356" s="375">
        <v>39464</v>
      </c>
      <c r="C4356" s="352">
        <v>217.55</v>
      </c>
      <c r="D4356" s="355">
        <f t="shared" si="138"/>
        <v>1.3274336283185948E-2</v>
      </c>
      <c r="E4356" s="355">
        <v>6.8049254698639011E-3</v>
      </c>
      <c r="G4356" s="355">
        <f t="shared" ca="1" si="137"/>
        <v>-2.4081665733926338E-2</v>
      </c>
    </row>
    <row r="4357" spans="2:7">
      <c r="B4357" s="375">
        <v>39463</v>
      </c>
      <c r="C4357" s="352">
        <v>214.7</v>
      </c>
      <c r="D4357" s="355">
        <f t="shared" si="138"/>
        <v>-9.6863468634687394E-3</v>
      </c>
      <c r="E4357" s="355">
        <v>6.8117916461345714E-3</v>
      </c>
      <c r="G4357" s="355">
        <f t="shared" ca="1" si="137"/>
        <v>6.7866365222302672E-3</v>
      </c>
    </row>
    <row r="4358" spans="2:7">
      <c r="B4358" s="375">
        <v>39462</v>
      </c>
      <c r="C4358" s="352">
        <v>216.8</v>
      </c>
      <c r="D4358" s="355">
        <f t="shared" si="138"/>
        <v>-1.0271627482309975E-2</v>
      </c>
      <c r="E4358" s="355">
        <v>6.8243505234587051E-3</v>
      </c>
      <c r="G4358" s="355">
        <f t="shared" ca="1" si="137"/>
        <v>1.0387748617370521E-2</v>
      </c>
    </row>
    <row r="4359" spans="2:7">
      <c r="B4359" s="375">
        <v>39461</v>
      </c>
      <c r="C4359" s="352">
        <v>219.05</v>
      </c>
      <c r="D4359" s="355">
        <f t="shared" si="138"/>
        <v>-2.0786767992847462E-2</v>
      </c>
      <c r="E4359" s="355">
        <v>6.835937499999889E-3</v>
      </c>
      <c r="G4359" s="355">
        <f t="shared" ref="G4359:G4422" ca="1" si="139">_xlfn.NORM.INV(RAND(),$M$13,$M$14)</f>
        <v>-2.9412680982508578E-2</v>
      </c>
    </row>
    <row r="4360" spans="2:7">
      <c r="B4360" s="375">
        <v>39458</v>
      </c>
      <c r="C4360" s="352">
        <v>223.7</v>
      </c>
      <c r="D4360" s="355">
        <f t="shared" ref="D4360:D4423" si="140">(C4360-C4361)/C4361</f>
        <v>-2.1220739444323004E-2</v>
      </c>
      <c r="E4360" s="355">
        <v>6.841220652345114E-3</v>
      </c>
      <c r="G4360" s="355">
        <f t="shared" ca="1" si="139"/>
        <v>6.5654186854343871E-3</v>
      </c>
    </row>
    <row r="4361" spans="2:7">
      <c r="B4361" s="375">
        <v>39457</v>
      </c>
      <c r="C4361" s="352">
        <v>228.55</v>
      </c>
      <c r="D4361" s="355">
        <f t="shared" si="140"/>
        <v>-2.3290598290598243E-2</v>
      </c>
      <c r="E4361" s="355">
        <v>6.8767320127269575E-3</v>
      </c>
      <c r="G4361" s="355">
        <f t="shared" ca="1" si="139"/>
        <v>9.9078998215882709E-3</v>
      </c>
    </row>
    <row r="4362" spans="2:7">
      <c r="B4362" s="375">
        <v>39456</v>
      </c>
      <c r="C4362" s="352">
        <v>234</v>
      </c>
      <c r="D4362" s="355">
        <f t="shared" si="140"/>
        <v>-1.0989010989010966E-2</v>
      </c>
      <c r="E4362" s="355">
        <v>6.8916726638449154E-3</v>
      </c>
      <c r="G4362" s="355">
        <f t="shared" ca="1" si="139"/>
        <v>-6.5960282412473072E-4</v>
      </c>
    </row>
    <row r="4363" spans="2:7">
      <c r="B4363" s="375">
        <v>39455</v>
      </c>
      <c r="C4363" s="352">
        <v>236.6</v>
      </c>
      <c r="D4363" s="355">
        <f t="shared" si="140"/>
        <v>-2.5295109612141413E-3</v>
      </c>
      <c r="E4363" s="355">
        <v>6.9166666666666292E-3</v>
      </c>
      <c r="G4363" s="355">
        <f t="shared" ca="1" si="139"/>
        <v>-2.7044793204708987E-2</v>
      </c>
    </row>
    <row r="4364" spans="2:7">
      <c r="B4364" s="375">
        <v>39454</v>
      </c>
      <c r="C4364" s="352">
        <v>237.2</v>
      </c>
      <c r="D4364" s="355">
        <f t="shared" si="140"/>
        <v>2.2193492781727976E-2</v>
      </c>
      <c r="E4364" s="355">
        <v>6.9255546559648575E-3</v>
      </c>
      <c r="G4364" s="355">
        <f t="shared" ca="1" si="139"/>
        <v>-2.4309850298150738E-2</v>
      </c>
    </row>
    <row r="4365" spans="2:7">
      <c r="B4365" s="375">
        <v>39451</v>
      </c>
      <c r="C4365" s="352">
        <v>232.05</v>
      </c>
      <c r="D4365" s="355">
        <f t="shared" si="140"/>
        <v>4.1283374467130436E-2</v>
      </c>
      <c r="E4365" s="355">
        <v>6.9317767238233387E-3</v>
      </c>
      <c r="G4365" s="355">
        <f t="shared" ca="1" si="139"/>
        <v>2.8702523952891804E-2</v>
      </c>
    </row>
    <row r="4366" spans="2:7">
      <c r="B4366" s="375">
        <v>39450</v>
      </c>
      <c r="C4366" s="352">
        <v>222.85</v>
      </c>
      <c r="D4366" s="355">
        <f t="shared" si="140"/>
        <v>3.2669138090824758E-2</v>
      </c>
      <c r="E4366" s="355">
        <v>6.9444444444443417E-3</v>
      </c>
      <c r="G4366" s="355">
        <f t="shared" ca="1" si="139"/>
        <v>1.4123810702197672E-2</v>
      </c>
    </row>
    <row r="4367" spans="2:7">
      <c r="B4367" s="375">
        <v>39449</v>
      </c>
      <c r="C4367" s="352">
        <v>215.8</v>
      </c>
      <c r="D4367" s="355">
        <f t="shared" si="140"/>
        <v>-1.2130922407873551E-2</v>
      </c>
      <c r="E4367" s="355">
        <v>6.9444444444443781E-3</v>
      </c>
      <c r="G4367" s="355">
        <f t="shared" ca="1" si="139"/>
        <v>-2.7938813162676487E-2</v>
      </c>
    </row>
    <row r="4368" spans="2:7">
      <c r="B4368" s="375">
        <v>39448</v>
      </c>
      <c r="C4368" s="352">
        <v>218.45</v>
      </c>
      <c r="D4368" s="355">
        <f t="shared" si="140"/>
        <v>2.2227421619092188E-2</v>
      </c>
      <c r="E4368" s="355">
        <v>6.9567184649971846E-3</v>
      </c>
      <c r="G4368" s="355">
        <f t="shared" ca="1" si="139"/>
        <v>1.2644820287028118E-2</v>
      </c>
    </row>
    <row r="4369" spans="2:7">
      <c r="B4369" s="375">
        <v>39447</v>
      </c>
      <c r="C4369" s="352">
        <v>213.7</v>
      </c>
      <c r="D4369" s="355">
        <f t="shared" si="140"/>
        <v>-1.2248671134735409E-2</v>
      </c>
      <c r="E4369" s="355">
        <v>6.9937492628848498E-3</v>
      </c>
      <c r="G4369" s="355">
        <f t="shared" ca="1" si="139"/>
        <v>-3.692551366389616E-2</v>
      </c>
    </row>
    <row r="4370" spans="2:7">
      <c r="B4370" s="375">
        <v>39444</v>
      </c>
      <c r="C4370" s="352">
        <v>216.35</v>
      </c>
      <c r="D4370" s="355">
        <f t="shared" si="140"/>
        <v>-2.5357307514984385E-3</v>
      </c>
      <c r="E4370" s="355">
        <v>6.9984447900466457E-3</v>
      </c>
      <c r="G4370" s="355">
        <f t="shared" ca="1" si="139"/>
        <v>-3.8686542763539104E-2</v>
      </c>
    </row>
    <row r="4371" spans="2:7">
      <c r="B4371" s="375">
        <v>39443</v>
      </c>
      <c r="C4371" s="352">
        <v>216.9</v>
      </c>
      <c r="D4371" s="355">
        <f t="shared" si="140"/>
        <v>7.4314909428703866E-3</v>
      </c>
      <c r="E4371" s="355">
        <v>7.0052539404553303E-3</v>
      </c>
      <c r="G4371" s="355">
        <f t="shared" ca="1" si="139"/>
        <v>-2.4342269641540668E-2</v>
      </c>
    </row>
    <row r="4372" spans="2:7">
      <c r="B4372" s="375">
        <v>39442</v>
      </c>
      <c r="C4372" s="352">
        <v>215.3</v>
      </c>
      <c r="D4372" s="355">
        <f t="shared" si="140"/>
        <v>-5.3130053130052085E-3</v>
      </c>
      <c r="E4372" s="355">
        <v>7.0075266026471839E-3</v>
      </c>
      <c r="G4372" s="355">
        <f t="shared" ca="1" si="139"/>
        <v>1.8890742587970102E-2</v>
      </c>
    </row>
    <row r="4373" spans="2:7">
      <c r="B4373" s="375">
        <v>39440</v>
      </c>
      <c r="C4373" s="352">
        <v>216.45</v>
      </c>
      <c r="D4373" s="355">
        <f t="shared" si="140"/>
        <v>1.6674495068107011E-2</v>
      </c>
      <c r="E4373" s="355">
        <v>7.0289267369559342E-3</v>
      </c>
      <c r="G4373" s="355">
        <f t="shared" ca="1" si="139"/>
        <v>-2.8578837792675085E-3</v>
      </c>
    </row>
    <row r="4374" spans="2:7">
      <c r="B4374" s="375">
        <v>39436</v>
      </c>
      <c r="C4374" s="352">
        <v>212.9</v>
      </c>
      <c r="D4374" s="355">
        <f t="shared" si="140"/>
        <v>1.8823529411764973E-3</v>
      </c>
      <c r="E4374" s="355">
        <v>7.0297029702970143E-3</v>
      </c>
      <c r="G4374" s="355">
        <f t="shared" ca="1" si="139"/>
        <v>4.327547504942416E-2</v>
      </c>
    </row>
    <row r="4375" spans="2:7">
      <c r="B4375" s="375">
        <v>39435</v>
      </c>
      <c r="C4375" s="352">
        <v>212.5</v>
      </c>
      <c r="D4375" s="355">
        <f t="shared" si="140"/>
        <v>-2.9458780543503031E-2</v>
      </c>
      <c r="E4375" s="355">
        <v>7.030284301606851E-3</v>
      </c>
      <c r="G4375" s="355">
        <f t="shared" ca="1" si="139"/>
        <v>-1.1910983841571427E-2</v>
      </c>
    </row>
    <row r="4376" spans="2:7">
      <c r="B4376" s="375">
        <v>39433</v>
      </c>
      <c r="C4376" s="352">
        <v>218.95</v>
      </c>
      <c r="D4376" s="355">
        <f t="shared" si="140"/>
        <v>1.1431184270690445E-3</v>
      </c>
      <c r="E4376" s="355">
        <v>7.0389851485149575E-3</v>
      </c>
      <c r="G4376" s="355">
        <f t="shared" ca="1" si="139"/>
        <v>-9.870550348894119E-3</v>
      </c>
    </row>
    <row r="4377" spans="2:7">
      <c r="B4377" s="375">
        <v>39430</v>
      </c>
      <c r="C4377" s="352">
        <v>218.7</v>
      </c>
      <c r="D4377" s="355">
        <f t="shared" si="140"/>
        <v>3.1603773584905605E-2</v>
      </c>
      <c r="E4377" s="355">
        <v>7.0398029925853815E-3</v>
      </c>
      <c r="G4377" s="355">
        <f t="shared" ca="1" si="139"/>
        <v>-4.888410063090156E-2</v>
      </c>
    </row>
    <row r="4378" spans="2:7">
      <c r="B4378" s="375">
        <v>39429</v>
      </c>
      <c r="C4378" s="352">
        <v>212</v>
      </c>
      <c r="D4378" s="355">
        <f t="shared" si="140"/>
        <v>8.3234244946492272E-3</v>
      </c>
      <c r="E4378" s="355">
        <v>7.0578745714860716E-3</v>
      </c>
      <c r="G4378" s="355">
        <f t="shared" ca="1" si="139"/>
        <v>-1.7117279624070642E-2</v>
      </c>
    </row>
    <row r="4379" spans="2:7">
      <c r="B4379" s="375">
        <v>39428</v>
      </c>
      <c r="C4379" s="352">
        <v>210.25</v>
      </c>
      <c r="D4379" s="355">
        <f t="shared" si="140"/>
        <v>-2.1357380161366336E-3</v>
      </c>
      <c r="E4379" s="355">
        <v>7.0643976514499175E-3</v>
      </c>
      <c r="G4379" s="355">
        <f t="shared" ca="1" si="139"/>
        <v>-2.3591102192118737E-2</v>
      </c>
    </row>
    <row r="4380" spans="2:7">
      <c r="B4380" s="375">
        <v>39427</v>
      </c>
      <c r="C4380" s="352">
        <v>210.7</v>
      </c>
      <c r="D4380" s="355">
        <f t="shared" si="140"/>
        <v>2.331228751821264E-2</v>
      </c>
      <c r="E4380" s="355">
        <v>7.0726744502355747E-3</v>
      </c>
      <c r="G4380" s="355">
        <f t="shared" ca="1" si="139"/>
        <v>4.9166675740729485E-4</v>
      </c>
    </row>
    <row r="4381" spans="2:7">
      <c r="B4381" s="375">
        <v>39426</v>
      </c>
      <c r="C4381" s="352">
        <v>205.9</v>
      </c>
      <c r="D4381" s="355">
        <f t="shared" si="140"/>
        <v>-1.29434324065196E-2</v>
      </c>
      <c r="E4381" s="355">
        <v>7.0733968948382582E-3</v>
      </c>
      <c r="G4381" s="355">
        <f t="shared" ca="1" si="139"/>
        <v>-2.5502676151860405E-2</v>
      </c>
    </row>
    <row r="4382" spans="2:7">
      <c r="B4382" s="375">
        <v>39423</v>
      </c>
      <c r="C4382" s="352">
        <v>208.6</v>
      </c>
      <c r="D4382" s="355">
        <f t="shared" si="140"/>
        <v>4.575006019744708E-3</v>
      </c>
      <c r="E4382" s="355">
        <v>7.074980925296525E-3</v>
      </c>
      <c r="G4382" s="355">
        <f t="shared" ca="1" si="139"/>
        <v>1.235297012773864E-2</v>
      </c>
    </row>
    <row r="4383" spans="2:7">
      <c r="B4383" s="375">
        <v>39422</v>
      </c>
      <c r="C4383" s="352">
        <v>207.65</v>
      </c>
      <c r="D4383" s="355">
        <f t="shared" si="140"/>
        <v>8.0097087378641057E-3</v>
      </c>
      <c r="E4383" s="355">
        <v>7.0844686648501472E-3</v>
      </c>
      <c r="G4383" s="355">
        <f t="shared" ca="1" si="139"/>
        <v>-1.4049322905683756E-3</v>
      </c>
    </row>
    <row r="4384" spans="2:7">
      <c r="B4384" s="375">
        <v>39421</v>
      </c>
      <c r="C4384" s="352">
        <v>206</v>
      </c>
      <c r="D4384" s="355">
        <f t="shared" si="140"/>
        <v>-2.6627935124667701E-3</v>
      </c>
      <c r="E4384" s="355">
        <v>7.0851995242794891E-3</v>
      </c>
      <c r="G4384" s="355">
        <f t="shared" ca="1" si="139"/>
        <v>-1.8943395817413285E-2</v>
      </c>
    </row>
    <row r="4385" spans="2:7">
      <c r="B4385" s="375">
        <v>39420</v>
      </c>
      <c r="C4385" s="352">
        <v>206.55</v>
      </c>
      <c r="D4385" s="355">
        <f t="shared" si="140"/>
        <v>2.4265954865323948E-3</v>
      </c>
      <c r="E4385" s="355">
        <v>7.0967741935483502E-3</v>
      </c>
      <c r="G4385" s="355">
        <f t="shared" ca="1" si="139"/>
        <v>1.5872858425279888E-2</v>
      </c>
    </row>
    <row r="4386" spans="2:7">
      <c r="B4386" s="375">
        <v>39419</v>
      </c>
      <c r="C4386" s="352">
        <v>206.05</v>
      </c>
      <c r="D4386" s="355">
        <f t="shared" si="140"/>
        <v>-3.3857315598548421E-3</v>
      </c>
      <c r="E4386" s="355">
        <v>7.0969516969898172E-3</v>
      </c>
      <c r="G4386" s="355">
        <f t="shared" ca="1" si="139"/>
        <v>3.1996322587321425E-3</v>
      </c>
    </row>
    <row r="4387" spans="2:7">
      <c r="B4387" s="375">
        <v>39416</v>
      </c>
      <c r="C4387" s="352">
        <v>206.75</v>
      </c>
      <c r="D4387" s="355">
        <f t="shared" si="140"/>
        <v>-1.5710545108307598E-2</v>
      </c>
      <c r="E4387" s="355">
        <v>7.1558678116055161E-3</v>
      </c>
      <c r="G4387" s="355">
        <f t="shared" ca="1" si="139"/>
        <v>-1.2577887751988294E-2</v>
      </c>
    </row>
    <row r="4388" spans="2:7">
      <c r="B4388" s="375">
        <v>39415</v>
      </c>
      <c r="C4388" s="352">
        <v>210.05</v>
      </c>
      <c r="D4388" s="355">
        <f t="shared" si="140"/>
        <v>4.0630975143404529E-3</v>
      </c>
      <c r="E4388" s="355">
        <v>7.1616655574525392E-3</v>
      </c>
      <c r="G4388" s="355">
        <f t="shared" ca="1" si="139"/>
        <v>-8.8311269047722657E-3</v>
      </c>
    </row>
    <row r="4389" spans="2:7">
      <c r="B4389" s="375">
        <v>39414</v>
      </c>
      <c r="C4389" s="352">
        <v>209.2</v>
      </c>
      <c r="D4389" s="355">
        <f t="shared" si="140"/>
        <v>-5.939653124257544E-3</v>
      </c>
      <c r="E4389" s="355">
        <v>7.1649166151945432E-3</v>
      </c>
      <c r="G4389" s="355">
        <f t="shared" ca="1" si="139"/>
        <v>4.2170498900947024E-3</v>
      </c>
    </row>
    <row r="4390" spans="2:7">
      <c r="B4390" s="375">
        <v>39413</v>
      </c>
      <c r="C4390" s="352">
        <v>210.45</v>
      </c>
      <c r="D4390" s="355">
        <f t="shared" si="140"/>
        <v>7.1326676176879339E-4</v>
      </c>
      <c r="E4390" s="355">
        <v>7.176066302809864E-3</v>
      </c>
      <c r="G4390" s="355">
        <f t="shared" ca="1" si="139"/>
        <v>-1.8132882164704194E-2</v>
      </c>
    </row>
    <row r="4391" spans="2:7">
      <c r="B4391" s="375">
        <v>39412</v>
      </c>
      <c r="C4391" s="352">
        <v>210.3</v>
      </c>
      <c r="D4391" s="355">
        <f t="shared" si="140"/>
        <v>1.6924564796905222E-2</v>
      </c>
      <c r="E4391" s="355">
        <v>7.1775874044918333E-3</v>
      </c>
      <c r="G4391" s="355">
        <f t="shared" ca="1" si="139"/>
        <v>-1.4852787148821781E-2</v>
      </c>
    </row>
    <row r="4392" spans="2:7">
      <c r="B4392" s="375">
        <v>39409</v>
      </c>
      <c r="C4392" s="352">
        <v>206.8</v>
      </c>
      <c r="D4392" s="355">
        <f t="shared" si="140"/>
        <v>2.4269440316988636E-2</v>
      </c>
      <c r="E4392" s="355">
        <v>7.1789504668770153E-3</v>
      </c>
      <c r="G4392" s="355">
        <f t="shared" ca="1" si="139"/>
        <v>-1.3470159395882666E-2</v>
      </c>
    </row>
    <row r="4393" spans="2:7">
      <c r="B4393" s="375">
        <v>39408</v>
      </c>
      <c r="C4393" s="352">
        <v>201.9</v>
      </c>
      <c r="D4393" s="355">
        <f t="shared" si="140"/>
        <v>-2.4758603614747683E-4</v>
      </c>
      <c r="E4393" s="355">
        <v>7.1839080459770123E-3</v>
      </c>
      <c r="G4393" s="355">
        <f t="shared" ca="1" si="139"/>
        <v>6.2731286892311151E-3</v>
      </c>
    </row>
    <row r="4394" spans="2:7">
      <c r="B4394" s="375">
        <v>39407</v>
      </c>
      <c r="C4394" s="352">
        <v>201.95</v>
      </c>
      <c r="D4394" s="355">
        <f t="shared" si="140"/>
        <v>-1.7035775127768313E-2</v>
      </c>
      <c r="E4394" s="355">
        <v>7.1843050566455452E-3</v>
      </c>
      <c r="G4394" s="355">
        <f t="shared" ca="1" si="139"/>
        <v>-1.7279658530931975E-2</v>
      </c>
    </row>
    <row r="4395" spans="2:7">
      <c r="B4395" s="375">
        <v>39406</v>
      </c>
      <c r="C4395" s="352">
        <v>205.45</v>
      </c>
      <c r="D4395" s="355">
        <f t="shared" si="140"/>
        <v>1.950743721043537E-3</v>
      </c>
      <c r="E4395" s="355">
        <v>7.1967702299456926E-3</v>
      </c>
      <c r="G4395" s="355">
        <f t="shared" ca="1" si="139"/>
        <v>-2.6765607807140931E-2</v>
      </c>
    </row>
    <row r="4396" spans="2:7">
      <c r="B4396" s="375">
        <v>39405</v>
      </c>
      <c r="C4396" s="352">
        <v>205.05</v>
      </c>
      <c r="D4396" s="355">
        <f t="shared" si="140"/>
        <v>1.8375962254780318E-2</v>
      </c>
      <c r="E4396" s="355">
        <v>7.2004965859714257E-3</v>
      </c>
      <c r="G4396" s="355">
        <f t="shared" ca="1" si="139"/>
        <v>-4.7758529839739473E-2</v>
      </c>
    </row>
    <row r="4397" spans="2:7">
      <c r="B4397" s="375">
        <v>39402</v>
      </c>
      <c r="C4397" s="352">
        <v>201.35</v>
      </c>
      <c r="D4397" s="355">
        <f t="shared" si="140"/>
        <v>1.1300853842290307E-2</v>
      </c>
      <c r="E4397" s="355">
        <v>7.2097609070741154E-3</v>
      </c>
      <c r="G4397" s="355">
        <f t="shared" ca="1" si="139"/>
        <v>-4.3402446287902983E-2</v>
      </c>
    </row>
    <row r="4398" spans="2:7">
      <c r="B4398" s="375">
        <v>39401</v>
      </c>
      <c r="C4398" s="352">
        <v>199.1</v>
      </c>
      <c r="D4398" s="355">
        <f t="shared" si="140"/>
        <v>-9.2062702164717319E-3</v>
      </c>
      <c r="E4398" s="355">
        <v>7.218587863749161E-3</v>
      </c>
      <c r="G4398" s="355">
        <f t="shared" ca="1" si="139"/>
        <v>-1.8097005549125248E-2</v>
      </c>
    </row>
    <row r="4399" spans="2:7">
      <c r="B4399" s="375">
        <v>39400</v>
      </c>
      <c r="C4399" s="352">
        <v>200.95</v>
      </c>
      <c r="D4399" s="355">
        <f t="shared" si="140"/>
        <v>5.0012503125781444E-3</v>
      </c>
      <c r="E4399" s="355">
        <v>7.2207379594194524E-3</v>
      </c>
      <c r="G4399" s="355">
        <f t="shared" ca="1" si="139"/>
        <v>4.7143677913733225E-3</v>
      </c>
    </row>
    <row r="4400" spans="2:7">
      <c r="B4400" s="375">
        <v>39399</v>
      </c>
      <c r="C4400" s="352">
        <v>199.95</v>
      </c>
      <c r="D4400" s="355">
        <f t="shared" si="140"/>
        <v>4.7738693467336115E-3</v>
      </c>
      <c r="E4400" s="355">
        <v>7.2277227722772671E-3</v>
      </c>
      <c r="G4400" s="355">
        <f t="shared" ca="1" si="139"/>
        <v>-2.8493968747461851E-2</v>
      </c>
    </row>
    <row r="4401" spans="2:7">
      <c r="B4401" s="375">
        <v>39398</v>
      </c>
      <c r="C4401" s="352">
        <v>199</v>
      </c>
      <c r="D4401" s="355">
        <f t="shared" si="140"/>
        <v>3.0020703933747471E-2</v>
      </c>
      <c r="E4401" s="355">
        <v>7.230615484098632E-3</v>
      </c>
      <c r="G4401" s="355">
        <f t="shared" ca="1" si="139"/>
        <v>-1.5132840837873938E-2</v>
      </c>
    </row>
    <row r="4402" spans="2:7">
      <c r="B4402" s="375">
        <v>39395</v>
      </c>
      <c r="C4402" s="352">
        <v>193.2</v>
      </c>
      <c r="D4402" s="355">
        <f t="shared" si="140"/>
        <v>-1.0499359795134501E-2</v>
      </c>
      <c r="E4402" s="355">
        <v>7.2382754271300143E-3</v>
      </c>
      <c r="G4402" s="355">
        <f t="shared" ca="1" si="139"/>
        <v>1.6455283243921169E-2</v>
      </c>
    </row>
    <row r="4403" spans="2:7">
      <c r="B4403" s="375">
        <v>39394</v>
      </c>
      <c r="C4403" s="352">
        <v>195.25</v>
      </c>
      <c r="D4403" s="355">
        <f t="shared" si="140"/>
        <v>1.2182477967858964E-2</v>
      </c>
      <c r="E4403" s="355">
        <v>7.259528130671513E-3</v>
      </c>
      <c r="G4403" s="355">
        <f t="shared" ca="1" si="139"/>
        <v>1.639923231930334E-2</v>
      </c>
    </row>
    <row r="4404" spans="2:7">
      <c r="B4404" s="375">
        <v>39393</v>
      </c>
      <c r="C4404" s="352">
        <v>192.9</v>
      </c>
      <c r="D4404" s="355">
        <f t="shared" si="140"/>
        <v>-1.4559386973180048E-2</v>
      </c>
      <c r="E4404" s="355">
        <v>7.2616291307093005E-3</v>
      </c>
      <c r="G4404" s="355">
        <f t="shared" ca="1" si="139"/>
        <v>3.4951523284790682E-2</v>
      </c>
    </row>
    <row r="4405" spans="2:7">
      <c r="B4405" s="375">
        <v>39392</v>
      </c>
      <c r="C4405" s="352">
        <v>195.75</v>
      </c>
      <c r="D4405" s="355">
        <f t="shared" si="140"/>
        <v>1.2674599068804906E-2</v>
      </c>
      <c r="E4405" s="355">
        <v>7.2720125786163011E-3</v>
      </c>
      <c r="G4405" s="355">
        <f t="shared" ca="1" si="139"/>
        <v>-2.9134898670800751E-2</v>
      </c>
    </row>
    <row r="4406" spans="2:7">
      <c r="B4406" s="375">
        <v>39391</v>
      </c>
      <c r="C4406" s="352">
        <v>193.3</v>
      </c>
      <c r="D4406" s="355">
        <f t="shared" si="140"/>
        <v>-1.2768130745658834E-2</v>
      </c>
      <c r="E4406" s="355">
        <v>7.2768854930089916E-3</v>
      </c>
      <c r="G4406" s="355">
        <f t="shared" ca="1" si="139"/>
        <v>-5.3770660444253777E-2</v>
      </c>
    </row>
    <row r="4407" spans="2:7">
      <c r="B4407" s="375">
        <v>39388</v>
      </c>
      <c r="C4407" s="352">
        <v>195.8</v>
      </c>
      <c r="D4407" s="355">
        <f t="shared" si="140"/>
        <v>1.0841507485802905E-2</v>
      </c>
      <c r="E4407" s="355">
        <v>7.2974644403216255E-3</v>
      </c>
      <c r="G4407" s="355">
        <f t="shared" ca="1" si="139"/>
        <v>1.9932429426508132E-2</v>
      </c>
    </row>
    <row r="4408" spans="2:7">
      <c r="B4408" s="375">
        <v>39387</v>
      </c>
      <c r="C4408" s="352">
        <v>193.7</v>
      </c>
      <c r="D4408" s="355">
        <f t="shared" si="140"/>
        <v>-6.4477179425259712E-2</v>
      </c>
      <c r="E4408" s="355">
        <v>7.2992700729925817E-3</v>
      </c>
      <c r="G4408" s="355">
        <f t="shared" ca="1" si="139"/>
        <v>-1.699093281469774E-2</v>
      </c>
    </row>
    <row r="4409" spans="2:7">
      <c r="B4409" s="375">
        <v>39386</v>
      </c>
      <c r="C4409" s="352">
        <v>207.05</v>
      </c>
      <c r="D4409" s="355">
        <f t="shared" si="140"/>
        <v>-5.6504898610161669E-2</v>
      </c>
      <c r="E4409" s="355">
        <v>7.3042066819963749E-3</v>
      </c>
      <c r="G4409" s="355">
        <f t="shared" ca="1" si="139"/>
        <v>-2.1409070461755886E-4</v>
      </c>
    </row>
    <row r="4410" spans="2:7">
      <c r="B4410" s="375">
        <v>39385</v>
      </c>
      <c r="C4410" s="352">
        <v>219.45</v>
      </c>
      <c r="D4410" s="355">
        <f t="shared" si="140"/>
        <v>-6.830601092896434E-4</v>
      </c>
      <c r="E4410" s="355">
        <v>7.3287671232876248E-3</v>
      </c>
      <c r="G4410" s="355">
        <f t="shared" ca="1" si="139"/>
        <v>-3.808826009456541E-2</v>
      </c>
    </row>
    <row r="4411" spans="2:7">
      <c r="B4411" s="375">
        <v>39384</v>
      </c>
      <c r="C4411" s="352">
        <v>219.6</v>
      </c>
      <c r="D4411" s="355">
        <f t="shared" si="140"/>
        <v>8.2644628099172758E-3</v>
      </c>
      <c r="E4411" s="355">
        <v>7.3359478955108259E-3</v>
      </c>
      <c r="G4411" s="355">
        <f t="shared" ca="1" si="139"/>
        <v>-4.6734894912997382E-3</v>
      </c>
    </row>
    <row r="4412" spans="2:7">
      <c r="B4412" s="375">
        <v>39381</v>
      </c>
      <c r="C4412" s="352">
        <v>217.8</v>
      </c>
      <c r="D4412" s="355">
        <f t="shared" si="140"/>
        <v>-1.3363533408833471E-2</v>
      </c>
      <c r="E4412" s="355">
        <v>7.3400373269450151E-3</v>
      </c>
      <c r="G4412" s="355">
        <f t="shared" ca="1" si="139"/>
        <v>2.4166477304763463E-2</v>
      </c>
    </row>
    <row r="4413" spans="2:7">
      <c r="B4413" s="375">
        <v>39380</v>
      </c>
      <c r="C4413" s="352">
        <v>220.75</v>
      </c>
      <c r="D4413" s="355">
        <f t="shared" si="140"/>
        <v>2.2227367446168149E-2</v>
      </c>
      <c r="E4413" s="355">
        <v>7.3455197936525222E-3</v>
      </c>
      <c r="G4413" s="355">
        <f t="shared" ca="1" si="139"/>
        <v>2.1932938312127982E-2</v>
      </c>
    </row>
    <row r="4414" spans="2:7">
      <c r="B4414" s="375">
        <v>39379</v>
      </c>
      <c r="C4414" s="352">
        <v>215.95</v>
      </c>
      <c r="D4414" s="355">
        <f t="shared" si="140"/>
        <v>9.2699884125139575E-4</v>
      </c>
      <c r="E4414" s="355">
        <v>7.3580939032937033E-3</v>
      </c>
      <c r="G4414" s="355">
        <f t="shared" ca="1" si="139"/>
        <v>-1.3980199861990152E-2</v>
      </c>
    </row>
    <row r="4415" spans="2:7">
      <c r="B4415" s="375">
        <v>39378</v>
      </c>
      <c r="C4415" s="352">
        <v>215.75</v>
      </c>
      <c r="D4415" s="355">
        <f t="shared" si="140"/>
        <v>3.9759036144578312E-2</v>
      </c>
      <c r="E4415" s="355">
        <v>7.3588148435042109E-3</v>
      </c>
      <c r="G4415" s="355">
        <f t="shared" ca="1" si="139"/>
        <v>-9.9318749242492937E-4</v>
      </c>
    </row>
    <row r="4416" spans="2:7">
      <c r="B4416" s="375">
        <v>39377</v>
      </c>
      <c r="C4416" s="352">
        <v>207.5</v>
      </c>
      <c r="D4416" s="355">
        <f t="shared" si="140"/>
        <v>8.5054678007290396E-3</v>
      </c>
      <c r="E4416" s="355">
        <v>7.3912705205009619E-3</v>
      </c>
      <c r="G4416" s="355">
        <f t="shared" ca="1" si="139"/>
        <v>1.3658157586664121E-2</v>
      </c>
    </row>
    <row r="4417" spans="2:7">
      <c r="B4417" s="375">
        <v>39374</v>
      </c>
      <c r="C4417" s="352">
        <v>205.75</v>
      </c>
      <c r="D4417" s="355">
        <f t="shared" si="140"/>
        <v>-2.210076045627379E-2</v>
      </c>
      <c r="E4417" s="355">
        <v>7.3949672755420099E-3</v>
      </c>
      <c r="G4417" s="355">
        <f t="shared" ca="1" si="139"/>
        <v>-1.9969263952022909E-2</v>
      </c>
    </row>
    <row r="4418" spans="2:7">
      <c r="B4418" s="375">
        <v>39373</v>
      </c>
      <c r="C4418" s="352">
        <v>210.4</v>
      </c>
      <c r="D4418" s="355">
        <f t="shared" si="140"/>
        <v>4.7755491881566383E-3</v>
      </c>
      <c r="E4418" s="355">
        <v>7.3995771670190584E-3</v>
      </c>
      <c r="G4418" s="355">
        <f t="shared" ca="1" si="139"/>
        <v>-1.9482199836615643E-2</v>
      </c>
    </row>
    <row r="4419" spans="2:7">
      <c r="B4419" s="375">
        <v>39372</v>
      </c>
      <c r="C4419" s="352">
        <v>209.4</v>
      </c>
      <c r="D4419" s="355">
        <f t="shared" si="140"/>
        <v>-1.6670579948344602E-2</v>
      </c>
      <c r="E4419" s="355">
        <v>7.4051407588738736E-3</v>
      </c>
      <c r="G4419" s="355">
        <f t="shared" ca="1" si="139"/>
        <v>-4.6508795608467346E-3</v>
      </c>
    </row>
    <row r="4420" spans="2:7">
      <c r="B4420" s="375">
        <v>39371</v>
      </c>
      <c r="C4420" s="352">
        <v>212.95</v>
      </c>
      <c r="D4420" s="355">
        <f t="shared" si="140"/>
        <v>-2.8955768353853273E-2</v>
      </c>
      <c r="E4420" s="355">
        <v>7.4055788694150056E-3</v>
      </c>
      <c r="G4420" s="355">
        <f t="shared" ca="1" si="139"/>
        <v>-8.6555982675889116E-3</v>
      </c>
    </row>
    <row r="4421" spans="2:7">
      <c r="B4421" s="375">
        <v>39370</v>
      </c>
      <c r="C4421" s="352">
        <v>219.3</v>
      </c>
      <c r="D4421" s="355">
        <f t="shared" si="140"/>
        <v>-8.8135593220338461E-3</v>
      </c>
      <c r="E4421" s="355">
        <v>7.411067193675889E-3</v>
      </c>
      <c r="G4421" s="355">
        <f t="shared" ca="1" si="139"/>
        <v>1.3145021556917585E-2</v>
      </c>
    </row>
    <row r="4422" spans="2:7">
      <c r="B4422" s="375">
        <v>39367</v>
      </c>
      <c r="C4422" s="352">
        <v>221.25</v>
      </c>
      <c r="D4422" s="355">
        <f t="shared" si="140"/>
        <v>-2.0367500553464663E-2</v>
      </c>
      <c r="E4422" s="355">
        <v>7.4400391581009289E-3</v>
      </c>
      <c r="G4422" s="355">
        <f t="shared" ca="1" si="139"/>
        <v>7.8875394305704359E-3</v>
      </c>
    </row>
    <row r="4423" spans="2:7">
      <c r="B4423" s="375">
        <v>39366</v>
      </c>
      <c r="C4423" s="352">
        <v>225.85</v>
      </c>
      <c r="D4423" s="355">
        <f t="shared" si="140"/>
        <v>8.0339209997767596E-3</v>
      </c>
      <c r="E4423" s="355">
        <v>7.4415223841468653E-3</v>
      </c>
      <c r="G4423" s="355">
        <f t="shared" ref="G4423:G4486" ca="1" si="141">_xlfn.NORM.INV(RAND(),$M$13,$M$14)</f>
        <v>-1.6333270021134955E-2</v>
      </c>
    </row>
    <row r="4424" spans="2:7">
      <c r="B4424" s="375">
        <v>39365</v>
      </c>
      <c r="C4424" s="352">
        <v>224.05</v>
      </c>
      <c r="D4424" s="355">
        <f t="shared" ref="D4424:D4487" si="142">(C4424-C4425)/C4425</f>
        <v>-1.1145786892554615E-3</v>
      </c>
      <c r="E4424" s="355">
        <v>7.4644972525512287E-3</v>
      </c>
      <c r="G4424" s="355">
        <f t="shared" ca="1" si="141"/>
        <v>1.2189042749802502E-2</v>
      </c>
    </row>
    <row r="4425" spans="2:7">
      <c r="B4425" s="375">
        <v>39364</v>
      </c>
      <c r="C4425" s="352">
        <v>224.3</v>
      </c>
      <c r="D4425" s="355">
        <f t="shared" si="142"/>
        <v>1.608154020385056E-2</v>
      </c>
      <c r="E4425" s="355">
        <v>7.4748131296717719E-3</v>
      </c>
      <c r="G4425" s="355">
        <f t="shared" ca="1" si="141"/>
        <v>-8.1297729066472481E-4</v>
      </c>
    </row>
    <row r="4426" spans="2:7">
      <c r="B4426" s="375">
        <v>39363</v>
      </c>
      <c r="C4426" s="352">
        <v>220.75</v>
      </c>
      <c r="D4426" s="355">
        <f t="shared" si="142"/>
        <v>-5.1825146462370691E-3</v>
      </c>
      <c r="E4426" s="355">
        <v>7.4786324786325093E-3</v>
      </c>
      <c r="G4426" s="355">
        <f t="shared" ca="1" si="141"/>
        <v>5.5510891494645357E-3</v>
      </c>
    </row>
    <row r="4427" spans="2:7">
      <c r="B4427" s="375">
        <v>39360</v>
      </c>
      <c r="C4427" s="352">
        <v>221.9</v>
      </c>
      <c r="D4427" s="355">
        <f t="shared" si="142"/>
        <v>-8.9325591782045549E-3</v>
      </c>
      <c r="E4427" s="355">
        <v>7.479045776918096E-3</v>
      </c>
      <c r="G4427" s="355">
        <f t="shared" ca="1" si="141"/>
        <v>1.6680407322511408E-2</v>
      </c>
    </row>
    <row r="4428" spans="2:7">
      <c r="B4428" s="375">
        <v>39359</v>
      </c>
      <c r="C4428" s="352">
        <v>223.9</v>
      </c>
      <c r="D4428" s="355">
        <f t="shared" si="142"/>
        <v>1.5419501133786874E-2</v>
      </c>
      <c r="E4428" s="355">
        <v>7.4795081967213529E-3</v>
      </c>
      <c r="G4428" s="355">
        <f t="shared" ca="1" si="141"/>
        <v>1.7120734073765655E-2</v>
      </c>
    </row>
    <row r="4429" spans="2:7">
      <c r="B4429" s="375">
        <v>39358</v>
      </c>
      <c r="C4429" s="352">
        <v>220.5</v>
      </c>
      <c r="D4429" s="355">
        <f t="shared" si="142"/>
        <v>-1.6064257028112424E-2</v>
      </c>
      <c r="E4429" s="355">
        <v>7.4866310160428108E-3</v>
      </c>
      <c r="G4429" s="355">
        <f t="shared" ca="1" si="141"/>
        <v>-2.4480058626686615E-2</v>
      </c>
    </row>
    <row r="4430" spans="2:7">
      <c r="B4430" s="375">
        <v>39356</v>
      </c>
      <c r="C4430" s="352">
        <v>224.1</v>
      </c>
      <c r="D4430" s="355">
        <f t="shared" si="142"/>
        <v>1.5865820489573891E-2</v>
      </c>
      <c r="E4430" s="355">
        <v>7.4986609534012094E-3</v>
      </c>
      <c r="G4430" s="355">
        <f t="shared" ca="1" si="141"/>
        <v>6.7893374826094284E-3</v>
      </c>
    </row>
    <row r="4431" spans="2:7">
      <c r="B4431" s="375">
        <v>39353</v>
      </c>
      <c r="C4431" s="352">
        <v>220.6</v>
      </c>
      <c r="D4431" s="355">
        <f t="shared" si="142"/>
        <v>7.7661032434901264E-3</v>
      </c>
      <c r="E4431" s="355">
        <v>7.5031263026260229E-3</v>
      </c>
      <c r="G4431" s="355">
        <f t="shared" ca="1" si="141"/>
        <v>2.3455677906507669E-4</v>
      </c>
    </row>
    <row r="4432" spans="2:7">
      <c r="B4432" s="375">
        <v>39352</v>
      </c>
      <c r="C4432" s="352">
        <v>218.9</v>
      </c>
      <c r="D4432" s="355">
        <f t="shared" si="142"/>
        <v>-2.9053005100909218E-2</v>
      </c>
      <c r="E4432" s="355">
        <v>7.5111059153613142E-3</v>
      </c>
      <c r="G4432" s="355">
        <f t="shared" ca="1" si="141"/>
        <v>-1.2186248503356985E-2</v>
      </c>
    </row>
    <row r="4433" spans="2:7">
      <c r="B4433" s="375">
        <v>39351</v>
      </c>
      <c r="C4433" s="352">
        <v>225.45</v>
      </c>
      <c r="D4433" s="355">
        <f t="shared" si="142"/>
        <v>-8.3571585660875553E-3</v>
      </c>
      <c r="E4433" s="355">
        <v>7.512395452496619E-3</v>
      </c>
      <c r="G4433" s="355">
        <f t="shared" ca="1" si="141"/>
        <v>4.9686874275060395E-3</v>
      </c>
    </row>
    <row r="4434" spans="2:7">
      <c r="B4434" s="375">
        <v>39350</v>
      </c>
      <c r="C4434" s="352">
        <v>227.35</v>
      </c>
      <c r="D4434" s="355">
        <f t="shared" si="142"/>
        <v>6.139122315592907E-2</v>
      </c>
      <c r="E4434" s="355">
        <v>7.5211532434973239E-3</v>
      </c>
      <c r="G4434" s="355">
        <f t="shared" ca="1" si="141"/>
        <v>-1.2674873164837978E-4</v>
      </c>
    </row>
    <row r="4435" spans="2:7">
      <c r="B4435" s="375">
        <v>39345</v>
      </c>
      <c r="C4435" s="352">
        <v>214.2</v>
      </c>
      <c r="D4435" s="355">
        <f t="shared" si="142"/>
        <v>-1.2903225806451665E-2</v>
      </c>
      <c r="E4435" s="355">
        <v>7.5258185014281569E-3</v>
      </c>
      <c r="G4435" s="355">
        <f t="shared" ca="1" si="141"/>
        <v>2.6113858597290327E-3</v>
      </c>
    </row>
    <row r="4436" spans="2:7">
      <c r="B4436" s="375">
        <v>39344</v>
      </c>
      <c r="C4436" s="352">
        <v>217</v>
      </c>
      <c r="D4436" s="355">
        <f t="shared" si="142"/>
        <v>1.1419249592169604E-2</v>
      </c>
      <c r="E4436" s="355">
        <v>7.5275439676999543E-3</v>
      </c>
      <c r="G4436" s="355">
        <f t="shared" ca="1" si="141"/>
        <v>-1.4582334057734552E-2</v>
      </c>
    </row>
    <row r="4437" spans="2:7">
      <c r="B4437" s="375">
        <v>39343</v>
      </c>
      <c r="C4437" s="352">
        <v>214.55</v>
      </c>
      <c r="D4437" s="355">
        <f t="shared" si="142"/>
        <v>-6.2528948587308678E-3</v>
      </c>
      <c r="E4437" s="355">
        <v>7.5620572802190976E-3</v>
      </c>
      <c r="G4437" s="355">
        <f t="shared" ca="1" si="141"/>
        <v>2.1904228372057043E-2</v>
      </c>
    </row>
    <row r="4438" spans="2:7">
      <c r="B4438" s="375">
        <v>39342</v>
      </c>
      <c r="C4438" s="352">
        <v>215.9</v>
      </c>
      <c r="D4438" s="355">
        <f t="shared" si="142"/>
        <v>1.815609526055173E-2</v>
      </c>
      <c r="E4438" s="355">
        <v>7.5660242683797457E-3</v>
      </c>
      <c r="G4438" s="355">
        <f t="shared" ca="1" si="141"/>
        <v>2.6912529370886389E-2</v>
      </c>
    </row>
    <row r="4439" spans="2:7">
      <c r="B4439" s="375">
        <v>39339</v>
      </c>
      <c r="C4439" s="352">
        <v>212.05</v>
      </c>
      <c r="D4439" s="355">
        <f t="shared" si="142"/>
        <v>-1.3720930232558087E-2</v>
      </c>
      <c r="E4439" s="355">
        <v>7.5689006073484996E-3</v>
      </c>
      <c r="G4439" s="355">
        <f t="shared" ca="1" si="141"/>
        <v>-2.5472707282031437E-2</v>
      </c>
    </row>
    <row r="4440" spans="2:7">
      <c r="B4440" s="375">
        <v>39338</v>
      </c>
      <c r="C4440" s="352">
        <v>215</v>
      </c>
      <c r="D4440" s="355">
        <f t="shared" si="142"/>
        <v>-1.172144334635721E-2</v>
      </c>
      <c r="E4440" s="355">
        <v>7.5697211155377579E-3</v>
      </c>
      <c r="G4440" s="355">
        <f t="shared" ca="1" si="141"/>
        <v>-1.1546708359643006E-2</v>
      </c>
    </row>
    <row r="4441" spans="2:7">
      <c r="B4441" s="375">
        <v>39337</v>
      </c>
      <c r="C4441" s="352">
        <v>217.55</v>
      </c>
      <c r="D4441" s="355">
        <f t="shared" si="142"/>
        <v>2.0727775218793969E-3</v>
      </c>
      <c r="E4441" s="355">
        <v>7.5795856493179456E-3</v>
      </c>
      <c r="G4441" s="355">
        <f t="shared" ca="1" si="141"/>
        <v>1.78960734364845E-2</v>
      </c>
    </row>
    <row r="4442" spans="2:7">
      <c r="B4442" s="375">
        <v>39336</v>
      </c>
      <c r="C4442" s="352">
        <v>217.1</v>
      </c>
      <c r="D4442" s="355">
        <f t="shared" si="142"/>
        <v>1.7576751816264356E-2</v>
      </c>
      <c r="E4442" s="355">
        <v>7.5904677846425368E-3</v>
      </c>
      <c r="G4442" s="355">
        <f t="shared" ca="1" si="141"/>
        <v>-1.4216447061132998E-2</v>
      </c>
    </row>
    <row r="4443" spans="2:7">
      <c r="B4443" s="375">
        <v>39335</v>
      </c>
      <c r="C4443" s="352">
        <v>213.35</v>
      </c>
      <c r="D4443" s="355">
        <f t="shared" si="142"/>
        <v>-2.804393549894809E-3</v>
      </c>
      <c r="E4443" s="355">
        <v>7.6034363582501542E-3</v>
      </c>
      <c r="G4443" s="355">
        <f t="shared" ca="1" si="141"/>
        <v>1.9790230312323867E-2</v>
      </c>
    </row>
    <row r="4444" spans="2:7">
      <c r="B4444" s="375">
        <v>39332</v>
      </c>
      <c r="C4444" s="352">
        <v>213.95</v>
      </c>
      <c r="D4444" s="355">
        <f t="shared" si="142"/>
        <v>-1.1093136122024524E-2</v>
      </c>
      <c r="E4444" s="355">
        <v>7.6200152400304798E-3</v>
      </c>
      <c r="G4444" s="355">
        <f t="shared" ca="1" si="141"/>
        <v>-4.0182597670319994E-2</v>
      </c>
    </row>
    <row r="4445" spans="2:7">
      <c r="B4445" s="375">
        <v>39331</v>
      </c>
      <c r="C4445" s="352">
        <v>216.35</v>
      </c>
      <c r="D4445" s="355">
        <f t="shared" si="142"/>
        <v>1.8836825994819874E-2</v>
      </c>
      <c r="E4445" s="355">
        <v>7.6305366810798473E-3</v>
      </c>
      <c r="G4445" s="355">
        <f t="shared" ca="1" si="141"/>
        <v>-3.7430377568020328E-3</v>
      </c>
    </row>
    <row r="4446" spans="2:7">
      <c r="B4446" s="375">
        <v>39330</v>
      </c>
      <c r="C4446" s="352">
        <v>212.35</v>
      </c>
      <c r="D4446" s="355">
        <f t="shared" si="142"/>
        <v>6.3981042654028169E-3</v>
      </c>
      <c r="E4446" s="355">
        <v>7.6326914044152179E-3</v>
      </c>
      <c r="G4446" s="355">
        <f t="shared" ca="1" si="141"/>
        <v>-3.680873846041853E-2</v>
      </c>
    </row>
    <row r="4447" spans="2:7">
      <c r="B4447" s="375">
        <v>39329</v>
      </c>
      <c r="C4447" s="352">
        <v>211</v>
      </c>
      <c r="D4447" s="355">
        <f t="shared" si="142"/>
        <v>5.7197330791229194E-3</v>
      </c>
      <c r="E4447" s="355">
        <v>7.6346943706209836E-3</v>
      </c>
      <c r="G4447" s="355">
        <f t="shared" ca="1" si="141"/>
        <v>-1.3593686514378131E-3</v>
      </c>
    </row>
    <row r="4448" spans="2:7">
      <c r="B4448" s="375">
        <v>39328</v>
      </c>
      <c r="C4448" s="352">
        <v>209.8</v>
      </c>
      <c r="D4448" s="355">
        <f t="shared" si="142"/>
        <v>7.2011521843494955E-3</v>
      </c>
      <c r="E4448" s="355">
        <v>7.6402805611222374E-3</v>
      </c>
      <c r="G4448" s="355">
        <f t="shared" ca="1" si="141"/>
        <v>8.2340468650783268E-3</v>
      </c>
    </row>
    <row r="4449" spans="2:7">
      <c r="B4449" s="375">
        <v>39325</v>
      </c>
      <c r="C4449" s="352">
        <v>208.3</v>
      </c>
      <c r="D4449" s="355">
        <f t="shared" si="142"/>
        <v>2.5098425196850509E-2</v>
      </c>
      <c r="E4449" s="355">
        <v>7.6429820584234427E-3</v>
      </c>
      <c r="G4449" s="355">
        <f t="shared" ca="1" si="141"/>
        <v>-2.6484052505950997E-2</v>
      </c>
    </row>
    <row r="4450" spans="2:7">
      <c r="B4450" s="375">
        <v>39324</v>
      </c>
      <c r="C4450" s="352">
        <v>203.2</v>
      </c>
      <c r="D4450" s="355">
        <f t="shared" si="142"/>
        <v>6.1896509036890321E-3</v>
      </c>
      <c r="E4450" s="355">
        <v>7.6477900438781839E-3</v>
      </c>
      <c r="G4450" s="355">
        <f t="shared" ca="1" si="141"/>
        <v>-7.3244579113052807E-3</v>
      </c>
    </row>
    <row r="4451" spans="2:7">
      <c r="B4451" s="375">
        <v>39323</v>
      </c>
      <c r="C4451" s="352">
        <v>201.95</v>
      </c>
      <c r="D4451" s="355">
        <f t="shared" si="142"/>
        <v>-7.4220682830284854E-4</v>
      </c>
      <c r="E4451" s="355">
        <v>7.650791767985346E-3</v>
      </c>
      <c r="G4451" s="355">
        <f t="shared" ca="1" si="141"/>
        <v>-2.3801688376043764E-2</v>
      </c>
    </row>
    <row r="4452" spans="2:7">
      <c r="B4452" s="375">
        <v>39322</v>
      </c>
      <c r="C4452" s="352">
        <v>202.1</v>
      </c>
      <c r="D4452" s="355">
        <f t="shared" si="142"/>
        <v>6.7247820672477927E-3</v>
      </c>
      <c r="E4452" s="355">
        <v>7.6573178815515005E-3</v>
      </c>
      <c r="G4452" s="355">
        <f t="shared" ca="1" si="141"/>
        <v>2.7764033228999594E-2</v>
      </c>
    </row>
    <row r="4453" spans="2:7">
      <c r="B4453" s="375">
        <v>39321</v>
      </c>
      <c r="C4453" s="352">
        <v>200.75</v>
      </c>
      <c r="D4453" s="355">
        <f t="shared" si="142"/>
        <v>6.7703109327983662E-3</v>
      </c>
      <c r="E4453" s="355">
        <v>7.6696165191740525E-3</v>
      </c>
      <c r="G4453" s="355">
        <f t="shared" ca="1" si="141"/>
        <v>7.1547019552579564E-3</v>
      </c>
    </row>
    <row r="4454" spans="2:7">
      <c r="B4454" s="375">
        <v>39318</v>
      </c>
      <c r="C4454" s="352">
        <v>199.4</v>
      </c>
      <c r="D4454" s="355">
        <f t="shared" si="142"/>
        <v>7.5795856493178371E-3</v>
      </c>
      <c r="E4454" s="355">
        <v>7.6935536119209814E-3</v>
      </c>
      <c r="G4454" s="355">
        <f t="shared" ca="1" si="141"/>
        <v>2.2196135884885927E-2</v>
      </c>
    </row>
    <row r="4455" spans="2:7">
      <c r="B4455" s="375">
        <v>39317</v>
      </c>
      <c r="C4455" s="352">
        <v>197.9</v>
      </c>
      <c r="D4455" s="355">
        <f t="shared" si="142"/>
        <v>8.9217435635992864E-3</v>
      </c>
      <c r="E4455" s="355">
        <v>7.6942067149439672E-3</v>
      </c>
      <c r="G4455" s="355">
        <f t="shared" ca="1" si="141"/>
        <v>3.940629658157422E-2</v>
      </c>
    </row>
    <row r="4456" spans="2:7">
      <c r="B4456" s="375">
        <v>39316</v>
      </c>
      <c r="C4456" s="352">
        <v>196.15</v>
      </c>
      <c r="D4456" s="355">
        <f t="shared" si="142"/>
        <v>1.5006468305304039E-2</v>
      </c>
      <c r="E4456" s="355">
        <v>7.7159140727751834E-3</v>
      </c>
      <c r="G4456" s="355">
        <f t="shared" ca="1" si="141"/>
        <v>-1.0014151919127766E-2</v>
      </c>
    </row>
    <row r="4457" spans="2:7">
      <c r="B4457" s="375">
        <v>39315</v>
      </c>
      <c r="C4457" s="352">
        <v>193.25</v>
      </c>
      <c r="D4457" s="355">
        <f t="shared" si="142"/>
        <v>-2.5466464952092843E-2</v>
      </c>
      <c r="E4457" s="355">
        <v>7.7294124484221273E-3</v>
      </c>
      <c r="G4457" s="355">
        <f t="shared" ca="1" si="141"/>
        <v>2.3841226499082997E-2</v>
      </c>
    </row>
    <row r="4458" spans="2:7">
      <c r="B4458" s="375">
        <v>39314</v>
      </c>
      <c r="C4458" s="352">
        <v>198.3</v>
      </c>
      <c r="D4458" s="355">
        <f t="shared" si="142"/>
        <v>3.0129870129870191E-2</v>
      </c>
      <c r="E4458" s="355">
        <v>7.7372262773723072E-3</v>
      </c>
      <c r="G4458" s="355">
        <f t="shared" ca="1" si="141"/>
        <v>2.2416662862403274E-2</v>
      </c>
    </row>
    <row r="4459" spans="2:7">
      <c r="B4459" s="375">
        <v>39311</v>
      </c>
      <c r="C4459" s="352">
        <v>192.5</v>
      </c>
      <c r="D4459" s="355">
        <f t="shared" si="142"/>
        <v>-1.9607843137254874E-2</v>
      </c>
      <c r="E4459" s="355">
        <v>7.7375916525662071E-3</v>
      </c>
      <c r="G4459" s="355">
        <f t="shared" ca="1" si="141"/>
        <v>-5.4806819900020207E-3</v>
      </c>
    </row>
    <row r="4460" spans="2:7">
      <c r="B4460" s="375">
        <v>39310</v>
      </c>
      <c r="C4460" s="352">
        <v>196.35</v>
      </c>
      <c r="D4460" s="355">
        <f t="shared" si="142"/>
        <v>-2.1186440677966101E-2</v>
      </c>
      <c r="E4460" s="355">
        <v>7.7483318553838816E-3</v>
      </c>
      <c r="G4460" s="355">
        <f t="shared" ca="1" si="141"/>
        <v>1.4155330414760622E-3</v>
      </c>
    </row>
    <row r="4461" spans="2:7">
      <c r="B4461" s="375">
        <v>39308</v>
      </c>
      <c r="C4461" s="352">
        <v>200.6</v>
      </c>
      <c r="D4461" s="355">
        <f t="shared" si="142"/>
        <v>-1.690762068120567E-2</v>
      </c>
      <c r="E4461" s="355">
        <v>7.7487897592514073E-3</v>
      </c>
      <c r="G4461" s="355">
        <f t="shared" ca="1" si="141"/>
        <v>-1.8402126997661711E-3</v>
      </c>
    </row>
    <row r="4462" spans="2:7">
      <c r="B4462" s="375">
        <v>39307</v>
      </c>
      <c r="C4462" s="352">
        <v>204.05</v>
      </c>
      <c r="D4462" s="355">
        <f t="shared" si="142"/>
        <v>4.0540540540540626E-2</v>
      </c>
      <c r="E4462" s="355">
        <v>7.7535515429046483E-3</v>
      </c>
      <c r="G4462" s="355">
        <f t="shared" ca="1" si="141"/>
        <v>2.3510313481299571E-3</v>
      </c>
    </row>
    <row r="4463" spans="2:7">
      <c r="B4463" s="375">
        <v>39304</v>
      </c>
      <c r="C4463" s="352">
        <v>196.1</v>
      </c>
      <c r="D4463" s="355">
        <f t="shared" si="142"/>
        <v>-2.4378109452736347E-2</v>
      </c>
      <c r="E4463" s="355">
        <v>7.7560033121721658E-3</v>
      </c>
      <c r="G4463" s="355">
        <f t="shared" ca="1" si="141"/>
        <v>-9.2674830392336892E-3</v>
      </c>
    </row>
    <row r="4464" spans="2:7">
      <c r="B4464" s="375">
        <v>39303</v>
      </c>
      <c r="C4464" s="352">
        <v>201</v>
      </c>
      <c r="D4464" s="355">
        <f t="shared" si="142"/>
        <v>-1.107011070110701E-2</v>
      </c>
      <c r="E4464" s="355">
        <v>7.7615647314498593E-3</v>
      </c>
      <c r="G4464" s="355">
        <f t="shared" ca="1" si="141"/>
        <v>7.3382684373421792E-3</v>
      </c>
    </row>
    <row r="4465" spans="2:7">
      <c r="B4465" s="375">
        <v>39302</v>
      </c>
      <c r="C4465" s="352">
        <v>203.25</v>
      </c>
      <c r="D4465" s="355">
        <f t="shared" si="142"/>
        <v>1.5742128935532264E-2</v>
      </c>
      <c r="E4465" s="355">
        <v>7.7675226171981561E-3</v>
      </c>
      <c r="G4465" s="355">
        <f t="shared" ca="1" si="141"/>
        <v>-9.9265363082924503E-3</v>
      </c>
    </row>
    <row r="4466" spans="2:7">
      <c r="B4466" s="375">
        <v>39301</v>
      </c>
      <c r="C4466" s="352">
        <v>200.1</v>
      </c>
      <c r="D4466" s="355">
        <f t="shared" si="142"/>
        <v>0</v>
      </c>
      <c r="E4466" s="355">
        <v>7.7676101298149273E-3</v>
      </c>
      <c r="G4466" s="355">
        <f t="shared" ca="1" si="141"/>
        <v>-1.5074632220058753E-2</v>
      </c>
    </row>
    <row r="4467" spans="2:7">
      <c r="B4467" s="375">
        <v>39300</v>
      </c>
      <c r="C4467" s="352">
        <v>200.1</v>
      </c>
      <c r="D4467" s="355">
        <f t="shared" si="142"/>
        <v>-2.5803310613437252E-2</v>
      </c>
      <c r="E4467" s="355">
        <v>7.7947964750314201E-3</v>
      </c>
      <c r="G4467" s="355">
        <f t="shared" ca="1" si="141"/>
        <v>1.1032635567777387E-3</v>
      </c>
    </row>
    <row r="4468" spans="2:7">
      <c r="B4468" s="375">
        <v>39297</v>
      </c>
      <c r="C4468" s="352">
        <v>205.4</v>
      </c>
      <c r="D4468" s="355">
        <f t="shared" si="142"/>
        <v>1.8849206349206407E-2</v>
      </c>
      <c r="E4468" s="355">
        <v>7.8003696857670644E-3</v>
      </c>
      <c r="G4468" s="355">
        <f t="shared" ca="1" si="141"/>
        <v>-2.1876979266740825E-2</v>
      </c>
    </row>
    <row r="4469" spans="2:7">
      <c r="B4469" s="375">
        <v>39296</v>
      </c>
      <c r="C4469" s="352">
        <v>201.6</v>
      </c>
      <c r="D4469" s="355">
        <f t="shared" si="142"/>
        <v>-1.2385434728758979E-3</v>
      </c>
      <c r="E4469" s="355">
        <v>7.8147612156296131E-3</v>
      </c>
      <c r="G4469" s="355">
        <f t="shared" ca="1" si="141"/>
        <v>-4.7654547264511883E-2</v>
      </c>
    </row>
    <row r="4470" spans="2:7">
      <c r="B4470" s="375">
        <v>39295</v>
      </c>
      <c r="C4470" s="352">
        <v>201.85</v>
      </c>
      <c r="D4470" s="355">
        <f t="shared" si="142"/>
        <v>-2.3700120918984307E-2</v>
      </c>
      <c r="E4470" s="355">
        <v>7.8220483989244402E-3</v>
      </c>
      <c r="G4470" s="355">
        <f t="shared" ca="1" si="141"/>
        <v>-1.6245685120267424E-2</v>
      </c>
    </row>
    <row r="4471" spans="2:7">
      <c r="B4471" s="375">
        <v>39294</v>
      </c>
      <c r="C4471" s="352">
        <v>206.75</v>
      </c>
      <c r="D4471" s="355">
        <f t="shared" si="142"/>
        <v>-1.052883464943761E-2</v>
      </c>
      <c r="E4471" s="355">
        <v>7.8601923153652758E-3</v>
      </c>
      <c r="G4471" s="355">
        <f t="shared" ca="1" si="141"/>
        <v>-6.0698789532998149E-3</v>
      </c>
    </row>
    <row r="4472" spans="2:7">
      <c r="B4472" s="375">
        <v>39293</v>
      </c>
      <c r="C4472" s="352">
        <v>208.95</v>
      </c>
      <c r="D4472" s="355">
        <f t="shared" si="142"/>
        <v>6.6615620214395016E-2</v>
      </c>
      <c r="E4472" s="355">
        <v>7.8616967184262383E-3</v>
      </c>
      <c r="G4472" s="355">
        <f t="shared" ca="1" si="141"/>
        <v>-1.2470221451999542E-2</v>
      </c>
    </row>
    <row r="4473" spans="2:7">
      <c r="B4473" s="375">
        <v>39290</v>
      </c>
      <c r="C4473" s="352">
        <v>195.9</v>
      </c>
      <c r="D4473" s="355">
        <f t="shared" si="142"/>
        <v>-4.7642197374817619E-2</v>
      </c>
      <c r="E4473" s="355">
        <v>7.8626010467087361E-3</v>
      </c>
      <c r="G4473" s="355">
        <f t="shared" ca="1" si="141"/>
        <v>6.8100319929085005E-3</v>
      </c>
    </row>
    <row r="4474" spans="2:7">
      <c r="B4474" s="375">
        <v>39289</v>
      </c>
      <c r="C4474" s="352">
        <v>205.7</v>
      </c>
      <c r="D4474" s="355">
        <f t="shared" si="142"/>
        <v>1.8568952711067097E-2</v>
      </c>
      <c r="E4474" s="355">
        <v>7.8828828828828423E-3</v>
      </c>
      <c r="G4474" s="355">
        <f t="shared" ca="1" si="141"/>
        <v>1.1331181416188014E-2</v>
      </c>
    </row>
    <row r="4475" spans="2:7">
      <c r="B4475" s="375">
        <v>39288</v>
      </c>
      <c r="C4475" s="352">
        <v>201.95</v>
      </c>
      <c r="D4475" s="355">
        <f t="shared" si="142"/>
        <v>1.1013767209011207E-2</v>
      </c>
      <c r="E4475" s="355">
        <v>7.8896891172958571E-3</v>
      </c>
      <c r="G4475" s="355">
        <f t="shared" ca="1" si="141"/>
        <v>-5.942922723590708E-4</v>
      </c>
    </row>
    <row r="4476" spans="2:7">
      <c r="B4476" s="375">
        <v>39287</v>
      </c>
      <c r="C4476" s="352">
        <v>199.75</v>
      </c>
      <c r="D4476" s="355">
        <f t="shared" si="142"/>
        <v>-2.4896265560165949E-2</v>
      </c>
      <c r="E4476" s="355">
        <v>7.896399241945672E-3</v>
      </c>
      <c r="G4476" s="355">
        <f t="shared" ca="1" si="141"/>
        <v>-2.6109100015912028E-2</v>
      </c>
    </row>
    <row r="4477" spans="2:7">
      <c r="B4477" s="375">
        <v>39286</v>
      </c>
      <c r="C4477" s="352">
        <v>204.85</v>
      </c>
      <c r="D4477" s="355">
        <f t="shared" si="142"/>
        <v>5.5112026783414828E-2</v>
      </c>
      <c r="E4477" s="355">
        <v>7.9048883829760334E-3</v>
      </c>
      <c r="G4477" s="355">
        <f t="shared" ca="1" si="141"/>
        <v>3.8763532473074999E-3</v>
      </c>
    </row>
    <row r="4478" spans="2:7">
      <c r="B4478" s="375">
        <v>39283</v>
      </c>
      <c r="C4478" s="352">
        <v>194.15</v>
      </c>
      <c r="D4478" s="355">
        <f t="shared" si="142"/>
        <v>-1.845298281092015E-2</v>
      </c>
      <c r="E4478" s="355">
        <v>7.909541580794226E-3</v>
      </c>
      <c r="G4478" s="355">
        <f t="shared" ca="1" si="141"/>
        <v>-7.3054432467760267E-3</v>
      </c>
    </row>
    <row r="4479" spans="2:7">
      <c r="B4479" s="375">
        <v>39282</v>
      </c>
      <c r="C4479" s="352">
        <v>197.8</v>
      </c>
      <c r="D4479" s="355">
        <f t="shared" si="142"/>
        <v>-5.0301810865191147E-3</v>
      </c>
      <c r="E4479" s="355">
        <v>7.909687530610365E-3</v>
      </c>
      <c r="G4479" s="355">
        <f t="shared" ca="1" si="141"/>
        <v>-2.2652936916260181E-2</v>
      </c>
    </row>
    <row r="4480" spans="2:7">
      <c r="B4480" s="375">
        <v>39281</v>
      </c>
      <c r="C4480" s="352">
        <v>198.8</v>
      </c>
      <c r="D4480" s="355">
        <f t="shared" si="142"/>
        <v>9.9060198120397118E-3</v>
      </c>
      <c r="E4480" s="355">
        <v>7.9315900359399893E-3</v>
      </c>
      <c r="G4480" s="355">
        <f t="shared" ca="1" si="141"/>
        <v>-3.487416127054669E-2</v>
      </c>
    </row>
    <row r="4481" spans="2:7">
      <c r="B4481" s="375">
        <v>39280</v>
      </c>
      <c r="C4481" s="352">
        <v>196.85</v>
      </c>
      <c r="D4481" s="355">
        <f t="shared" si="142"/>
        <v>-7.5623897151499879E-3</v>
      </c>
      <c r="E4481" s="355">
        <v>7.9410096426544372E-3</v>
      </c>
      <c r="G4481" s="355">
        <f t="shared" ca="1" si="141"/>
        <v>-4.8618415380874604E-3</v>
      </c>
    </row>
    <row r="4482" spans="2:7">
      <c r="B4482" s="375">
        <v>39279</v>
      </c>
      <c r="C4482" s="352">
        <v>198.35</v>
      </c>
      <c r="D4482" s="355">
        <f t="shared" si="142"/>
        <v>-2.0251914052852531E-2</v>
      </c>
      <c r="E4482" s="355">
        <v>7.9419299743809305E-3</v>
      </c>
      <c r="G4482" s="355">
        <f t="shared" ca="1" si="141"/>
        <v>-1.4399662713039323E-2</v>
      </c>
    </row>
    <row r="4483" spans="2:7">
      <c r="B4483" s="375">
        <v>39276</v>
      </c>
      <c r="C4483" s="352">
        <v>202.45</v>
      </c>
      <c r="D4483" s="355">
        <f t="shared" si="142"/>
        <v>-1.675570665371548E-2</v>
      </c>
      <c r="E4483" s="355">
        <v>7.9819170728261321E-3</v>
      </c>
      <c r="G4483" s="355">
        <f t="shared" ca="1" si="141"/>
        <v>-5.4528669501947555E-2</v>
      </c>
    </row>
    <row r="4484" spans="2:7">
      <c r="B4484" s="375">
        <v>39275</v>
      </c>
      <c r="C4484" s="352">
        <v>205.9</v>
      </c>
      <c r="D4484" s="355">
        <f t="shared" si="142"/>
        <v>1.6790123456790151E-2</v>
      </c>
      <c r="E4484" s="355">
        <v>7.9854300924629782E-3</v>
      </c>
      <c r="G4484" s="355">
        <f t="shared" ca="1" si="141"/>
        <v>-1.4873362287131226E-2</v>
      </c>
    </row>
    <row r="4485" spans="2:7">
      <c r="B4485" s="375">
        <v>39274</v>
      </c>
      <c r="C4485" s="352">
        <v>202.5</v>
      </c>
      <c r="D4485" s="355">
        <f t="shared" si="142"/>
        <v>1.8867924528301886E-2</v>
      </c>
      <c r="E4485" s="355">
        <v>7.9862478959996149E-3</v>
      </c>
      <c r="G4485" s="355">
        <f t="shared" ca="1" si="141"/>
        <v>1.66633135596417E-2</v>
      </c>
    </row>
    <row r="4486" spans="2:7">
      <c r="B4486" s="375">
        <v>39273</v>
      </c>
      <c r="C4486" s="352">
        <v>198.75</v>
      </c>
      <c r="D4486" s="355">
        <f t="shared" si="142"/>
        <v>1.5585079202861582E-2</v>
      </c>
      <c r="E4486" s="355">
        <v>7.9967811698436302E-3</v>
      </c>
      <c r="G4486" s="355">
        <f t="shared" ca="1" si="141"/>
        <v>4.6361800515001455E-3</v>
      </c>
    </row>
    <row r="4487" spans="2:7">
      <c r="B4487" s="375">
        <v>39272</v>
      </c>
      <c r="C4487" s="352">
        <v>195.7</v>
      </c>
      <c r="D4487" s="355">
        <f t="shared" si="142"/>
        <v>-2.7094208302262078E-2</v>
      </c>
      <c r="E4487" s="355">
        <v>8.0045740423099233E-3</v>
      </c>
      <c r="G4487" s="355">
        <f t="shared" ref="G4487:G4550" ca="1" si="143">_xlfn.NORM.INV(RAND(),$M$13,$M$14)</f>
        <v>-1.4577883139820658E-2</v>
      </c>
    </row>
    <row r="4488" spans="2:7">
      <c r="B4488" s="375">
        <v>39269</v>
      </c>
      <c r="C4488" s="352">
        <v>201.15</v>
      </c>
      <c r="D4488" s="355">
        <f t="shared" ref="D4488:D4551" si="144">(C4488-C4489)/C4489</f>
        <v>1.0550113036925367E-2</v>
      </c>
      <c r="E4488" s="355">
        <v>8.0134964150147866E-3</v>
      </c>
      <c r="G4488" s="355">
        <f t="shared" ca="1" si="143"/>
        <v>6.9508950195767251E-3</v>
      </c>
    </row>
    <row r="4489" spans="2:7">
      <c r="B4489" s="375">
        <v>39268</v>
      </c>
      <c r="C4489" s="352">
        <v>199.05</v>
      </c>
      <c r="D4489" s="355">
        <f t="shared" si="144"/>
        <v>7.8481012658228426E-3</v>
      </c>
      <c r="E4489" s="355">
        <v>8.0272927955046883E-3</v>
      </c>
      <c r="G4489" s="355">
        <f t="shared" ca="1" si="143"/>
        <v>-7.5272198430632693E-3</v>
      </c>
    </row>
    <row r="4490" spans="2:7">
      <c r="B4490" s="375">
        <v>39267</v>
      </c>
      <c r="C4490" s="352">
        <v>197.5</v>
      </c>
      <c r="D4490" s="355">
        <f t="shared" si="144"/>
        <v>1.3860369609856203E-2</v>
      </c>
      <c r="E4490" s="355">
        <v>8.0486847271300024E-3</v>
      </c>
      <c r="G4490" s="355">
        <f t="shared" ca="1" si="143"/>
        <v>-3.1615240336415058E-2</v>
      </c>
    </row>
    <row r="4491" spans="2:7">
      <c r="B4491" s="375">
        <v>39266</v>
      </c>
      <c r="C4491" s="352">
        <v>194.8</v>
      </c>
      <c r="D4491" s="355">
        <f t="shared" si="144"/>
        <v>3.26000530082163E-2</v>
      </c>
      <c r="E4491" s="355">
        <v>8.0489881459165392E-3</v>
      </c>
      <c r="G4491" s="355">
        <f t="shared" ca="1" si="143"/>
        <v>1.1222108377118394E-2</v>
      </c>
    </row>
    <row r="4492" spans="2:7">
      <c r="B4492" s="375">
        <v>39265</v>
      </c>
      <c r="C4492" s="352">
        <v>188.65</v>
      </c>
      <c r="D4492" s="355">
        <f t="shared" si="144"/>
        <v>2.6511134676570188E-4</v>
      </c>
      <c r="E4492" s="355">
        <v>8.0506037952846783E-3</v>
      </c>
      <c r="G4492" s="355">
        <f t="shared" ca="1" si="143"/>
        <v>1.0691699662215417E-2</v>
      </c>
    </row>
    <row r="4493" spans="2:7">
      <c r="B4493" s="375">
        <v>39262</v>
      </c>
      <c r="C4493" s="352">
        <v>188.6</v>
      </c>
      <c r="D4493" s="355">
        <f t="shared" si="144"/>
        <v>-3.4346103038309416E-3</v>
      </c>
      <c r="E4493" s="355">
        <v>8.056936696580105E-3</v>
      </c>
      <c r="G4493" s="355">
        <f t="shared" ca="1" si="143"/>
        <v>5.2909632406162406E-3</v>
      </c>
    </row>
    <row r="4494" spans="2:7">
      <c r="B4494" s="375">
        <v>39261</v>
      </c>
      <c r="C4494" s="352">
        <v>189.25</v>
      </c>
      <c r="D4494" s="355">
        <f t="shared" si="144"/>
        <v>-8.3835472884463951E-3</v>
      </c>
      <c r="E4494" s="355">
        <v>8.0645161290321694E-3</v>
      </c>
      <c r="G4494" s="355">
        <f t="shared" ca="1" si="143"/>
        <v>-4.8910720004383254E-4</v>
      </c>
    </row>
    <row r="4495" spans="2:7">
      <c r="B4495" s="375">
        <v>39260</v>
      </c>
      <c r="C4495" s="352">
        <v>190.85</v>
      </c>
      <c r="D4495" s="355">
        <f t="shared" si="144"/>
        <v>3.1537450722732949E-3</v>
      </c>
      <c r="E4495" s="355">
        <v>8.0650406504065627E-3</v>
      </c>
      <c r="G4495" s="355">
        <f t="shared" ca="1" si="143"/>
        <v>-1.7163772451412436E-2</v>
      </c>
    </row>
    <row r="4496" spans="2:7">
      <c r="B4496" s="375">
        <v>39259</v>
      </c>
      <c r="C4496" s="352">
        <v>190.25</v>
      </c>
      <c r="D4496" s="355">
        <f t="shared" si="144"/>
        <v>5.5496828752643309E-3</v>
      </c>
      <c r="E4496" s="355">
        <v>8.0775444264943458E-3</v>
      </c>
      <c r="G4496" s="355">
        <f t="shared" ca="1" si="143"/>
        <v>-6.1518771789119166E-3</v>
      </c>
    </row>
    <row r="4497" spans="2:7">
      <c r="B4497" s="375">
        <v>39258</v>
      </c>
      <c r="C4497" s="352">
        <v>189.2</v>
      </c>
      <c r="D4497" s="355">
        <f t="shared" si="144"/>
        <v>-1.6376397192617655E-2</v>
      </c>
      <c r="E4497" s="355">
        <v>8.07807992142906E-3</v>
      </c>
      <c r="G4497" s="355">
        <f t="shared" ca="1" si="143"/>
        <v>-1.9973126434768392E-2</v>
      </c>
    </row>
    <row r="4498" spans="2:7">
      <c r="B4498" s="375">
        <v>39255</v>
      </c>
      <c r="C4498" s="352">
        <v>192.35</v>
      </c>
      <c r="D4498" s="355">
        <f t="shared" si="144"/>
        <v>1.4771828013716607E-2</v>
      </c>
      <c r="E4498" s="355">
        <v>8.0888566944344042E-3</v>
      </c>
      <c r="G4498" s="355">
        <f t="shared" ca="1" si="143"/>
        <v>2.2046541881159482E-2</v>
      </c>
    </row>
    <row r="4499" spans="2:7">
      <c r="B4499" s="375">
        <v>39254</v>
      </c>
      <c r="C4499" s="352">
        <v>189.55</v>
      </c>
      <c r="D4499" s="355">
        <f t="shared" si="144"/>
        <v>5.0371155885472804E-3</v>
      </c>
      <c r="E4499" s="355">
        <v>8.1037277147487079E-3</v>
      </c>
      <c r="G4499" s="355">
        <f t="shared" ca="1" si="143"/>
        <v>1.8821710491015241E-2</v>
      </c>
    </row>
    <row r="4500" spans="2:7">
      <c r="B4500" s="375">
        <v>39253</v>
      </c>
      <c r="C4500" s="352">
        <v>188.6</v>
      </c>
      <c r="D4500" s="355">
        <f t="shared" si="144"/>
        <v>-1.8523418893886972E-3</v>
      </c>
      <c r="E4500" s="355">
        <v>8.1234768480909544E-3</v>
      </c>
      <c r="G4500" s="355">
        <f t="shared" ca="1" si="143"/>
        <v>-1.6676651375079055E-2</v>
      </c>
    </row>
    <row r="4501" spans="2:7">
      <c r="B4501" s="375">
        <v>39252</v>
      </c>
      <c r="C4501" s="352">
        <v>188.95</v>
      </c>
      <c r="D4501" s="355">
        <f t="shared" si="144"/>
        <v>6.3914780292942137E-3</v>
      </c>
      <c r="E4501" s="355">
        <v>8.1290226570929058E-3</v>
      </c>
      <c r="G4501" s="355">
        <f t="shared" ca="1" si="143"/>
        <v>-1.2930920622168249E-2</v>
      </c>
    </row>
    <row r="4502" spans="2:7">
      <c r="B4502" s="375">
        <v>39251</v>
      </c>
      <c r="C4502" s="352">
        <v>187.75</v>
      </c>
      <c r="D4502" s="355">
        <f t="shared" si="144"/>
        <v>3.2059845044081982E-3</v>
      </c>
      <c r="E4502" s="355">
        <v>8.1319945612383995E-3</v>
      </c>
      <c r="G4502" s="355">
        <f t="shared" ca="1" si="143"/>
        <v>-1.4012043366690114E-2</v>
      </c>
    </row>
    <row r="4503" spans="2:7">
      <c r="B4503" s="375">
        <v>39248</v>
      </c>
      <c r="C4503" s="352">
        <v>187.15</v>
      </c>
      <c r="D4503" s="355">
        <f t="shared" si="144"/>
        <v>1.8736616702355155E-3</v>
      </c>
      <c r="E4503" s="355">
        <v>8.1348053457292596E-3</v>
      </c>
      <c r="G4503" s="355">
        <f t="shared" ca="1" si="143"/>
        <v>-5.830263695817503E-3</v>
      </c>
    </row>
    <row r="4504" spans="2:7">
      <c r="B4504" s="375">
        <v>39247</v>
      </c>
      <c r="C4504" s="352">
        <v>186.8</v>
      </c>
      <c r="D4504" s="355">
        <f t="shared" si="144"/>
        <v>0</v>
      </c>
      <c r="E4504" s="355">
        <v>8.1374321880650496E-3</v>
      </c>
      <c r="G4504" s="355">
        <f t="shared" ca="1" si="143"/>
        <v>1.3998672447327786E-2</v>
      </c>
    </row>
    <row r="4505" spans="2:7">
      <c r="B4505" s="375">
        <v>39246</v>
      </c>
      <c r="C4505" s="352">
        <v>186.8</v>
      </c>
      <c r="D4505" s="355">
        <f t="shared" si="144"/>
        <v>-1.7100762957116548E-2</v>
      </c>
      <c r="E4505" s="355">
        <v>8.149713250829943E-3</v>
      </c>
      <c r="G4505" s="355">
        <f t="shared" ca="1" si="143"/>
        <v>-1.4016559272512316E-2</v>
      </c>
    </row>
    <row r="4506" spans="2:7">
      <c r="B4506" s="375">
        <v>39245</v>
      </c>
      <c r="C4506" s="352">
        <v>190.05</v>
      </c>
      <c r="D4506" s="355">
        <f t="shared" si="144"/>
        <v>1.4140875133404512E-2</v>
      </c>
      <c r="E4506" s="355">
        <v>8.1507515142451477E-3</v>
      </c>
      <c r="G4506" s="355">
        <f t="shared" ca="1" si="143"/>
        <v>4.1480298653113548E-2</v>
      </c>
    </row>
    <row r="4507" spans="2:7">
      <c r="B4507" s="375">
        <v>39244</v>
      </c>
      <c r="C4507" s="352">
        <v>187.4</v>
      </c>
      <c r="D4507" s="355">
        <f t="shared" si="144"/>
        <v>-8.2032283672928454E-3</v>
      </c>
      <c r="E4507" s="355">
        <v>8.1733926877326467E-3</v>
      </c>
      <c r="G4507" s="355">
        <f t="shared" ca="1" si="143"/>
        <v>3.7064581880455132E-2</v>
      </c>
    </row>
    <row r="4508" spans="2:7">
      <c r="B4508" s="375">
        <v>39241</v>
      </c>
      <c r="C4508" s="352">
        <v>188.95</v>
      </c>
      <c r="D4508" s="355">
        <f t="shared" si="144"/>
        <v>-1.3573479509266628E-2</v>
      </c>
      <c r="E4508" s="355">
        <v>8.1756598925483374E-3</v>
      </c>
      <c r="G4508" s="355">
        <f t="shared" ca="1" si="143"/>
        <v>-1.2980247559060663E-2</v>
      </c>
    </row>
    <row r="4509" spans="2:7">
      <c r="B4509" s="375">
        <v>39240</v>
      </c>
      <c r="C4509" s="352">
        <v>191.55</v>
      </c>
      <c r="D4509" s="355">
        <f t="shared" si="144"/>
        <v>-2.070552147239255E-2</v>
      </c>
      <c r="E4509" s="355">
        <v>8.1863979848865419E-3</v>
      </c>
      <c r="G4509" s="355">
        <f t="shared" ca="1" si="143"/>
        <v>-6.5536129441680288E-3</v>
      </c>
    </row>
    <row r="4510" spans="2:7">
      <c r="B4510" s="375">
        <v>39239</v>
      </c>
      <c r="C4510" s="352">
        <v>195.6</v>
      </c>
      <c r="D4510" s="355">
        <f t="shared" si="144"/>
        <v>-1.0214504596527938E-3</v>
      </c>
      <c r="E4510" s="355">
        <v>8.1982146110403144E-3</v>
      </c>
      <c r="G4510" s="355">
        <f t="shared" ca="1" si="143"/>
        <v>-3.4755927435157805E-2</v>
      </c>
    </row>
    <row r="4511" spans="2:7">
      <c r="B4511" s="375">
        <v>39238</v>
      </c>
      <c r="C4511" s="352">
        <v>195.8</v>
      </c>
      <c r="D4511" s="355">
        <f t="shared" si="144"/>
        <v>-2.0387359836899965E-3</v>
      </c>
      <c r="E4511" s="355">
        <v>8.200562324273698E-3</v>
      </c>
      <c r="G4511" s="355">
        <f t="shared" ca="1" si="143"/>
        <v>3.5788110945776143E-3</v>
      </c>
    </row>
    <row r="4512" spans="2:7">
      <c r="B4512" s="375">
        <v>39237</v>
      </c>
      <c r="C4512" s="352">
        <v>196.2</v>
      </c>
      <c r="D4512" s="355">
        <f t="shared" si="144"/>
        <v>-2.654428181592668E-2</v>
      </c>
      <c r="E4512" s="355">
        <v>8.2069987461529555E-3</v>
      </c>
      <c r="G4512" s="355">
        <f t="shared" ca="1" si="143"/>
        <v>-1.2294954682026505E-2</v>
      </c>
    </row>
    <row r="4513" spans="2:7">
      <c r="B4513" s="375">
        <v>39234</v>
      </c>
      <c r="C4513" s="352">
        <v>201.55</v>
      </c>
      <c r="D4513" s="355">
        <f t="shared" si="144"/>
        <v>-9.0953785644050846E-3</v>
      </c>
      <c r="E4513" s="355">
        <v>8.2181863429918768E-3</v>
      </c>
      <c r="G4513" s="355">
        <f t="shared" ca="1" si="143"/>
        <v>3.7171723555124003E-3</v>
      </c>
    </row>
    <row r="4514" spans="2:7">
      <c r="B4514" s="375">
        <v>39233</v>
      </c>
      <c r="C4514" s="352">
        <v>203.4</v>
      </c>
      <c r="D4514" s="355">
        <f t="shared" si="144"/>
        <v>2.416918429003027E-2</v>
      </c>
      <c r="E4514" s="355">
        <v>8.2198536866043784E-3</v>
      </c>
      <c r="G4514" s="355">
        <f t="shared" ca="1" si="143"/>
        <v>-1.7574200260198868E-2</v>
      </c>
    </row>
    <row r="4515" spans="2:7">
      <c r="B4515" s="375">
        <v>39232</v>
      </c>
      <c r="C4515" s="352">
        <v>198.6</v>
      </c>
      <c r="D4515" s="355">
        <f t="shared" si="144"/>
        <v>-2.5036818851251814E-2</v>
      </c>
      <c r="E4515" s="355">
        <v>8.2280903176425065E-3</v>
      </c>
      <c r="G4515" s="355">
        <f t="shared" ca="1" si="143"/>
        <v>-1.6489839515078154E-3</v>
      </c>
    </row>
    <row r="4516" spans="2:7">
      <c r="B4516" s="375">
        <v>39231</v>
      </c>
      <c r="C4516" s="352">
        <v>203.7</v>
      </c>
      <c r="D4516" s="355">
        <f t="shared" si="144"/>
        <v>1.5960099750623385E-2</v>
      </c>
      <c r="E4516" s="355">
        <v>8.231947218691445E-3</v>
      </c>
      <c r="G4516" s="355">
        <f t="shared" ca="1" si="143"/>
        <v>-2.5556703450407184E-2</v>
      </c>
    </row>
    <row r="4517" spans="2:7">
      <c r="B4517" s="375">
        <v>39230</v>
      </c>
      <c r="C4517" s="352">
        <v>200.5</v>
      </c>
      <c r="D4517" s="355">
        <f t="shared" si="144"/>
        <v>-1.3044548363278393E-2</v>
      </c>
      <c r="E4517" s="355">
        <v>8.2357785752103056E-3</v>
      </c>
      <c r="G4517" s="355">
        <f t="shared" ca="1" si="143"/>
        <v>-1.4715526135927914E-2</v>
      </c>
    </row>
    <row r="4518" spans="2:7">
      <c r="B4518" s="375">
        <v>39227</v>
      </c>
      <c r="C4518" s="352">
        <v>203.15</v>
      </c>
      <c r="D4518" s="355">
        <f t="shared" si="144"/>
        <v>9.6918489065607218E-3</v>
      </c>
      <c r="E4518" s="355">
        <v>8.2484053083070608E-3</v>
      </c>
      <c r="G4518" s="355">
        <f t="shared" ca="1" si="143"/>
        <v>-2.1240750941523744E-2</v>
      </c>
    </row>
    <row r="4519" spans="2:7">
      <c r="B4519" s="375">
        <v>39226</v>
      </c>
      <c r="C4519" s="352">
        <v>201.2</v>
      </c>
      <c r="D4519" s="355">
        <f t="shared" si="144"/>
        <v>1.3346764039284699E-2</v>
      </c>
      <c r="E4519" s="355">
        <v>8.2645972635723899E-3</v>
      </c>
      <c r="G4519" s="355">
        <f t="shared" ca="1" si="143"/>
        <v>-3.3462671184331973E-3</v>
      </c>
    </row>
    <row r="4520" spans="2:7">
      <c r="B4520" s="375">
        <v>39225</v>
      </c>
      <c r="C4520" s="352">
        <v>198.55</v>
      </c>
      <c r="D4520" s="355">
        <f t="shared" si="144"/>
        <v>1.9774011299435148E-2</v>
      </c>
      <c r="E4520" s="355">
        <v>8.2681199925470454E-3</v>
      </c>
      <c r="G4520" s="355">
        <f t="shared" ca="1" si="143"/>
        <v>-1.6032000346521323E-2</v>
      </c>
    </row>
    <row r="4521" spans="2:7">
      <c r="B4521" s="375">
        <v>39224</v>
      </c>
      <c r="C4521" s="352">
        <v>194.7</v>
      </c>
      <c r="D4521" s="355">
        <f t="shared" si="144"/>
        <v>5.6818181818181525E-3</v>
      </c>
      <c r="E4521" s="355">
        <v>8.27245380318011E-3</v>
      </c>
      <c r="G4521" s="355">
        <f t="shared" ca="1" si="143"/>
        <v>-3.5814792967195738E-2</v>
      </c>
    </row>
    <row r="4522" spans="2:7">
      <c r="B4522" s="375">
        <v>39223</v>
      </c>
      <c r="C4522" s="352">
        <v>193.6</v>
      </c>
      <c r="D4522" s="355">
        <f t="shared" si="144"/>
        <v>0</v>
      </c>
      <c r="E4522" s="355">
        <v>8.2760903749068936E-3</v>
      </c>
      <c r="G4522" s="355">
        <f t="shared" ca="1" si="143"/>
        <v>-9.6310775063087987E-3</v>
      </c>
    </row>
    <row r="4523" spans="2:7">
      <c r="B4523" s="375">
        <v>39220</v>
      </c>
      <c r="C4523" s="352">
        <v>193.6</v>
      </c>
      <c r="D4523" s="355">
        <f t="shared" si="144"/>
        <v>-7.9426082500641121E-3</v>
      </c>
      <c r="E4523" s="355">
        <v>8.2765335929892332E-3</v>
      </c>
      <c r="G4523" s="355">
        <f t="shared" ca="1" si="143"/>
        <v>-2.5379880549617879E-3</v>
      </c>
    </row>
    <row r="4524" spans="2:7">
      <c r="B4524" s="375">
        <v>39219</v>
      </c>
      <c r="C4524" s="352">
        <v>195.15</v>
      </c>
      <c r="D4524" s="355">
        <f t="shared" si="144"/>
        <v>-1.264862130027827E-2</v>
      </c>
      <c r="E4524" s="355">
        <v>8.2784173252030552E-3</v>
      </c>
      <c r="G4524" s="355">
        <f t="shared" ca="1" si="143"/>
        <v>-8.1774903055366853E-3</v>
      </c>
    </row>
    <row r="4525" spans="2:7">
      <c r="B4525" s="375">
        <v>39218</v>
      </c>
      <c r="C4525" s="352">
        <v>197.65</v>
      </c>
      <c r="D4525" s="355">
        <f t="shared" si="144"/>
        <v>2.3562920766442317E-2</v>
      </c>
      <c r="E4525" s="355">
        <v>8.2787881923784591E-3</v>
      </c>
      <c r="G4525" s="355">
        <f t="shared" ca="1" si="143"/>
        <v>-2.215694464722456E-2</v>
      </c>
    </row>
    <row r="4526" spans="2:7">
      <c r="B4526" s="375">
        <v>39217</v>
      </c>
      <c r="C4526" s="352">
        <v>193.1</v>
      </c>
      <c r="D4526" s="355">
        <f t="shared" si="144"/>
        <v>4.9440541243819342E-3</v>
      </c>
      <c r="E4526" s="355">
        <v>8.2926050637337524E-3</v>
      </c>
      <c r="G4526" s="355">
        <f t="shared" ca="1" si="143"/>
        <v>1.4441501548878013E-3</v>
      </c>
    </row>
    <row r="4527" spans="2:7">
      <c r="B4527" s="375">
        <v>39216</v>
      </c>
      <c r="C4527" s="352">
        <v>192.15</v>
      </c>
      <c r="D4527" s="355">
        <f t="shared" si="144"/>
        <v>3.4733441033925783E-2</v>
      </c>
      <c r="E4527" s="355">
        <v>8.309194736406492E-3</v>
      </c>
      <c r="G4527" s="355">
        <f t="shared" ca="1" si="143"/>
        <v>2.4666027633009572E-2</v>
      </c>
    </row>
    <row r="4528" spans="2:7">
      <c r="B4528" s="375">
        <v>39213</v>
      </c>
      <c r="C4528" s="352">
        <v>185.7</v>
      </c>
      <c r="D4528" s="355">
        <f t="shared" si="144"/>
        <v>-2.2631578947368482E-2</v>
      </c>
      <c r="E4528" s="355">
        <v>8.3162388423795534E-3</v>
      </c>
      <c r="G4528" s="355">
        <f t="shared" ca="1" si="143"/>
        <v>3.3217451115760879E-3</v>
      </c>
    </row>
    <row r="4529" spans="2:7">
      <c r="B4529" s="375">
        <v>39212</v>
      </c>
      <c r="C4529" s="352">
        <v>190</v>
      </c>
      <c r="D4529" s="355">
        <f t="shared" si="144"/>
        <v>-5.7561486132914411E-3</v>
      </c>
      <c r="E4529" s="355">
        <v>8.3220568335587927E-3</v>
      </c>
      <c r="G4529" s="355">
        <f t="shared" ca="1" si="143"/>
        <v>9.0146613072918484E-3</v>
      </c>
    </row>
    <row r="4530" spans="2:7">
      <c r="B4530" s="375">
        <v>39211</v>
      </c>
      <c r="C4530" s="352">
        <v>191.1</v>
      </c>
      <c r="D4530" s="355">
        <f t="shared" si="144"/>
        <v>-1.7733230531997001E-2</v>
      </c>
      <c r="E4530" s="355">
        <v>8.3337001335152937E-3</v>
      </c>
      <c r="G4530" s="355">
        <f t="shared" ca="1" si="143"/>
        <v>1.8137297906865024E-2</v>
      </c>
    </row>
    <row r="4531" spans="2:7">
      <c r="B4531" s="375">
        <v>39210</v>
      </c>
      <c r="C4531" s="352">
        <v>194.55</v>
      </c>
      <c r="D4531" s="355">
        <f t="shared" si="144"/>
        <v>-6.8912710566615331E-3</v>
      </c>
      <c r="E4531" s="355">
        <v>8.3462132921174308E-3</v>
      </c>
      <c r="G4531" s="355">
        <f t="shared" ca="1" si="143"/>
        <v>-2.794190466122445E-2</v>
      </c>
    </row>
    <row r="4532" spans="2:7">
      <c r="B4532" s="375">
        <v>39209</v>
      </c>
      <c r="C4532" s="352">
        <v>195.9</v>
      </c>
      <c r="D4532" s="355">
        <f t="shared" si="144"/>
        <v>3.843197540353574E-3</v>
      </c>
      <c r="E4532" s="355">
        <v>8.3758389261744479E-3</v>
      </c>
      <c r="G4532" s="355">
        <f t="shared" ca="1" si="143"/>
        <v>-1.1420231189942079E-2</v>
      </c>
    </row>
    <row r="4533" spans="2:7">
      <c r="B4533" s="375">
        <v>39206</v>
      </c>
      <c r="C4533" s="352">
        <v>195.15</v>
      </c>
      <c r="D4533" s="355">
        <f t="shared" si="144"/>
        <v>-3.5741639009445425E-3</v>
      </c>
      <c r="E4533" s="355">
        <v>8.3769633507854331E-3</v>
      </c>
      <c r="G4533" s="355">
        <f t="shared" ca="1" si="143"/>
        <v>2.2539809160308209E-2</v>
      </c>
    </row>
    <row r="4534" spans="2:7">
      <c r="B4534" s="375">
        <v>39205</v>
      </c>
      <c r="C4534" s="352">
        <v>195.85</v>
      </c>
      <c r="D4534" s="355">
        <f t="shared" si="144"/>
        <v>-1.7310587054691504E-2</v>
      </c>
      <c r="E4534" s="355">
        <v>8.4233261339091963E-3</v>
      </c>
      <c r="G4534" s="355">
        <f t="shared" ca="1" si="143"/>
        <v>-1.8029693995114077E-2</v>
      </c>
    </row>
    <row r="4535" spans="2:7">
      <c r="B4535" s="375">
        <v>39202</v>
      </c>
      <c r="C4535" s="352">
        <v>199.3</v>
      </c>
      <c r="D4535" s="355">
        <f t="shared" si="144"/>
        <v>-5.4778278396964586E-2</v>
      </c>
      <c r="E4535" s="355">
        <v>8.4250343878954602E-3</v>
      </c>
      <c r="G4535" s="355">
        <f t="shared" ca="1" si="143"/>
        <v>6.040687464984938E-3</v>
      </c>
    </row>
    <row r="4536" spans="2:7">
      <c r="B4536" s="375">
        <v>39199</v>
      </c>
      <c r="C4536" s="352">
        <v>210.85</v>
      </c>
      <c r="D4536" s="355">
        <f t="shared" si="144"/>
        <v>-2.0896215463199443E-2</v>
      </c>
      <c r="E4536" s="355">
        <v>8.4692267227774384E-3</v>
      </c>
      <c r="G4536" s="355">
        <f t="shared" ca="1" si="143"/>
        <v>-2.2435191820921819E-3</v>
      </c>
    </row>
    <row r="4537" spans="2:7">
      <c r="B4537" s="375">
        <v>39198</v>
      </c>
      <c r="C4537" s="352">
        <v>215.35</v>
      </c>
      <c r="D4537" s="355">
        <f t="shared" si="144"/>
        <v>1.9408284023668614E-2</v>
      </c>
      <c r="E4537" s="355">
        <v>8.4703537618336672E-3</v>
      </c>
      <c r="G4537" s="355">
        <f t="shared" ca="1" si="143"/>
        <v>-1.7168656330063828E-2</v>
      </c>
    </row>
    <row r="4538" spans="2:7">
      <c r="B4538" s="375">
        <v>39197</v>
      </c>
      <c r="C4538" s="352">
        <v>211.25</v>
      </c>
      <c r="D4538" s="355">
        <f t="shared" si="144"/>
        <v>1.4893105933221207E-2</v>
      </c>
      <c r="E4538" s="355">
        <v>8.4715819228051905E-3</v>
      </c>
      <c r="G4538" s="355">
        <f t="shared" ca="1" si="143"/>
        <v>2.2065820442739251E-2</v>
      </c>
    </row>
    <row r="4539" spans="2:7">
      <c r="B4539" s="375">
        <v>39196</v>
      </c>
      <c r="C4539" s="352">
        <v>208.15</v>
      </c>
      <c r="D4539" s="355">
        <f t="shared" si="144"/>
        <v>2.8917449332674216E-2</v>
      </c>
      <c r="E4539" s="355">
        <v>8.4755469018439333E-3</v>
      </c>
      <c r="G4539" s="355">
        <f t="shared" ca="1" si="143"/>
        <v>1.389793441774512E-2</v>
      </c>
    </row>
    <row r="4540" spans="2:7">
      <c r="B4540" s="375">
        <v>39195</v>
      </c>
      <c r="C4540" s="352">
        <v>202.3</v>
      </c>
      <c r="D4540" s="355">
        <f t="shared" si="144"/>
        <v>-1.4852690528366122E-2</v>
      </c>
      <c r="E4540" s="355">
        <v>8.4805299076676499E-3</v>
      </c>
      <c r="G4540" s="355">
        <f t="shared" ca="1" si="143"/>
        <v>1.8920719918089687E-2</v>
      </c>
    </row>
    <row r="4541" spans="2:7">
      <c r="B4541" s="375">
        <v>39192</v>
      </c>
      <c r="C4541" s="352">
        <v>205.35</v>
      </c>
      <c r="D4541" s="355">
        <f t="shared" si="144"/>
        <v>-8.2105771552765851E-3</v>
      </c>
      <c r="E4541" s="355">
        <v>8.4820863400430664E-3</v>
      </c>
      <c r="G4541" s="355">
        <f t="shared" ca="1" si="143"/>
        <v>-3.0749687555565272E-2</v>
      </c>
    </row>
    <row r="4542" spans="2:7">
      <c r="B4542" s="375">
        <v>39191</v>
      </c>
      <c r="C4542" s="352">
        <v>207.05</v>
      </c>
      <c r="D4542" s="355">
        <f t="shared" si="144"/>
        <v>-5.2846504924333139E-3</v>
      </c>
      <c r="E4542" s="355">
        <v>8.4834246932914571E-3</v>
      </c>
      <c r="G4542" s="355">
        <f t="shared" ca="1" si="143"/>
        <v>-2.4498119253008505E-2</v>
      </c>
    </row>
    <row r="4543" spans="2:7">
      <c r="B4543" s="375">
        <v>39190</v>
      </c>
      <c r="C4543" s="352">
        <v>208.15</v>
      </c>
      <c r="D4543" s="355">
        <f t="shared" si="144"/>
        <v>-1.6769012753896945E-2</v>
      </c>
      <c r="E4543" s="355">
        <v>8.4853627492575308E-3</v>
      </c>
      <c r="G4543" s="355">
        <f t="shared" ca="1" si="143"/>
        <v>-3.2278756362629682E-2</v>
      </c>
    </row>
    <row r="4544" spans="2:7">
      <c r="B4544" s="375">
        <v>39189</v>
      </c>
      <c r="C4544" s="352">
        <v>211.7</v>
      </c>
      <c r="D4544" s="355">
        <f t="shared" si="144"/>
        <v>-8.895131086142349E-3</v>
      </c>
      <c r="E4544" s="355">
        <v>8.498389418134529E-3</v>
      </c>
      <c r="G4544" s="355">
        <f t="shared" ca="1" si="143"/>
        <v>1.5027349494185736E-2</v>
      </c>
    </row>
    <row r="4545" spans="2:7">
      <c r="B4545" s="375">
        <v>39188</v>
      </c>
      <c r="C4545" s="352">
        <v>213.6</v>
      </c>
      <c r="D4545" s="355">
        <f t="shared" si="144"/>
        <v>3.3381712626995678E-2</v>
      </c>
      <c r="E4545" s="355">
        <v>8.5031986331306625E-3</v>
      </c>
      <c r="G4545" s="355">
        <f t="shared" ca="1" si="143"/>
        <v>7.3043496141627076E-3</v>
      </c>
    </row>
    <row r="4546" spans="2:7">
      <c r="B4546" s="375">
        <v>39185</v>
      </c>
      <c r="C4546" s="352">
        <v>206.7</v>
      </c>
      <c r="D4546" s="355">
        <f t="shared" si="144"/>
        <v>-5.5328361799374826E-3</v>
      </c>
      <c r="E4546" s="355">
        <v>8.5046782950213163E-3</v>
      </c>
      <c r="G4546" s="355">
        <f t="shared" ca="1" si="143"/>
        <v>-7.8551152556324399E-3</v>
      </c>
    </row>
    <row r="4547" spans="2:7">
      <c r="B4547" s="375">
        <v>39184</v>
      </c>
      <c r="C4547" s="352">
        <v>207.85</v>
      </c>
      <c r="D4547" s="355">
        <f t="shared" si="144"/>
        <v>1.0697787503039088E-2</v>
      </c>
      <c r="E4547" s="355">
        <v>8.5204963090936923E-3</v>
      </c>
      <c r="G4547" s="355">
        <f t="shared" ca="1" si="143"/>
        <v>-1.8013499389623194E-2</v>
      </c>
    </row>
    <row r="4548" spans="2:7">
      <c r="B4548" s="375">
        <v>39183</v>
      </c>
      <c r="C4548" s="352">
        <v>205.65</v>
      </c>
      <c r="D4548" s="355">
        <f t="shared" si="144"/>
        <v>-1.4850299401197578E-2</v>
      </c>
      <c r="E4548" s="355">
        <v>8.5333333333333025E-3</v>
      </c>
      <c r="G4548" s="355">
        <f t="shared" ca="1" si="143"/>
        <v>3.4159504512112929E-2</v>
      </c>
    </row>
    <row r="4549" spans="2:7">
      <c r="B4549" s="375">
        <v>39182</v>
      </c>
      <c r="C4549" s="352">
        <v>208.75</v>
      </c>
      <c r="D4549" s="355">
        <f t="shared" si="144"/>
        <v>2.0034204739799631E-2</v>
      </c>
      <c r="E4549" s="355">
        <v>8.548632218845038E-3</v>
      </c>
      <c r="G4549" s="355">
        <f t="shared" ca="1" si="143"/>
        <v>8.6241463836403409E-4</v>
      </c>
    </row>
    <row r="4550" spans="2:7">
      <c r="B4550" s="375">
        <v>39181</v>
      </c>
      <c r="C4550" s="352">
        <v>204.65</v>
      </c>
      <c r="D4550" s="355">
        <f t="shared" si="144"/>
        <v>2.3250000000000028E-2</v>
      </c>
      <c r="E4550" s="355">
        <v>8.5506626763573873E-3</v>
      </c>
      <c r="G4550" s="355">
        <f t="shared" ca="1" si="143"/>
        <v>-5.5074579490475804E-3</v>
      </c>
    </row>
    <row r="4551" spans="2:7">
      <c r="B4551" s="375">
        <v>39177</v>
      </c>
      <c r="C4551" s="352">
        <v>200</v>
      </c>
      <c r="D4551" s="355">
        <f t="shared" si="144"/>
        <v>1.1122345803842207E-2</v>
      </c>
      <c r="E4551" s="355">
        <v>8.5574572127139707E-3</v>
      </c>
      <c r="G4551" s="355">
        <f t="shared" ref="G4551:G4614" ca="1" si="145">_xlfn.NORM.INV(RAND(),$M$13,$M$14)</f>
        <v>-2.6522772245268E-2</v>
      </c>
    </row>
    <row r="4552" spans="2:7">
      <c r="B4552" s="375">
        <v>39176</v>
      </c>
      <c r="C4552" s="352">
        <v>197.8</v>
      </c>
      <c r="D4552" s="355">
        <f t="shared" ref="D4552:D4615" si="146">(C4552-C4553)/C4553</f>
        <v>-1.1988011988011875E-2</v>
      </c>
      <c r="E4552" s="355">
        <v>8.564418313967051E-3</v>
      </c>
      <c r="G4552" s="355">
        <f t="shared" ca="1" si="145"/>
        <v>3.202614125537534E-2</v>
      </c>
    </row>
    <row r="4553" spans="2:7">
      <c r="B4553" s="375">
        <v>39175</v>
      </c>
      <c r="C4553" s="352">
        <v>200.2</v>
      </c>
      <c r="D4553" s="355">
        <f t="shared" si="146"/>
        <v>2.2994379151762903E-2</v>
      </c>
      <c r="E4553" s="355">
        <v>8.5706680862390524E-3</v>
      </c>
      <c r="G4553" s="355">
        <f t="shared" ca="1" si="145"/>
        <v>-2.4442599502625399E-3</v>
      </c>
    </row>
    <row r="4554" spans="2:7">
      <c r="B4554" s="375">
        <v>39174</v>
      </c>
      <c r="C4554" s="352">
        <v>195.7</v>
      </c>
      <c r="D4554" s="355">
        <f t="shared" si="146"/>
        <v>-4.6296296296296301E-2</v>
      </c>
      <c r="E4554" s="355">
        <v>8.5707897548008855E-3</v>
      </c>
      <c r="G4554" s="355">
        <f t="shared" ca="1" si="145"/>
        <v>-1.7704891092283653E-2</v>
      </c>
    </row>
    <row r="4555" spans="2:7">
      <c r="B4555" s="375">
        <v>39171</v>
      </c>
      <c r="C4555" s="352">
        <v>205.2</v>
      </c>
      <c r="D4555" s="355">
        <f t="shared" si="146"/>
        <v>9.7560975609750557E-4</v>
      </c>
      <c r="E4555" s="355">
        <v>8.5826385483080293E-3</v>
      </c>
      <c r="G4555" s="355">
        <f t="shared" ca="1" si="145"/>
        <v>-7.4786082525305948E-3</v>
      </c>
    </row>
    <row r="4556" spans="2:7">
      <c r="B4556" s="375">
        <v>39170</v>
      </c>
      <c r="C4556" s="352">
        <v>205</v>
      </c>
      <c r="D4556" s="355">
        <f t="shared" si="146"/>
        <v>3.718694662281808E-2</v>
      </c>
      <c r="E4556" s="355">
        <v>8.6139942102661793E-3</v>
      </c>
      <c r="G4556" s="355">
        <f t="shared" ca="1" si="145"/>
        <v>7.3162047479611971E-3</v>
      </c>
    </row>
    <row r="4557" spans="2:7">
      <c r="B4557" s="375">
        <v>39169</v>
      </c>
      <c r="C4557" s="352">
        <v>197.65</v>
      </c>
      <c r="D4557" s="355">
        <f t="shared" si="146"/>
        <v>-2.2715800100958539E-3</v>
      </c>
      <c r="E4557" s="355">
        <v>8.617965142720679E-3</v>
      </c>
      <c r="G4557" s="355">
        <f t="shared" ca="1" si="145"/>
        <v>-4.2001129586261954E-2</v>
      </c>
    </row>
    <row r="4558" spans="2:7">
      <c r="B4558" s="375">
        <v>39167</v>
      </c>
      <c r="C4558" s="352">
        <v>198.1</v>
      </c>
      <c r="D4558" s="355">
        <f t="shared" si="146"/>
        <v>-2.2664316293126013E-3</v>
      </c>
      <c r="E4558" s="355">
        <v>8.6183532982816759E-3</v>
      </c>
      <c r="G4558" s="355">
        <f t="shared" ca="1" si="145"/>
        <v>5.5074841531898766E-3</v>
      </c>
    </row>
    <row r="4559" spans="2:7">
      <c r="B4559" s="375">
        <v>39164</v>
      </c>
      <c r="C4559" s="352">
        <v>198.55</v>
      </c>
      <c r="D4559" s="355">
        <f t="shared" si="146"/>
        <v>9.4051855617693081E-3</v>
      </c>
      <c r="E4559" s="355">
        <v>8.6305592250110075E-3</v>
      </c>
      <c r="G4559" s="355">
        <f t="shared" ca="1" si="145"/>
        <v>-1.843159989926705E-2</v>
      </c>
    </row>
    <row r="4560" spans="2:7">
      <c r="B4560" s="375">
        <v>39163</v>
      </c>
      <c r="C4560" s="352">
        <v>196.7</v>
      </c>
      <c r="D4560" s="355">
        <f t="shared" si="146"/>
        <v>2.9842931937172714E-2</v>
      </c>
      <c r="E4560" s="355">
        <v>8.6976690247013797E-3</v>
      </c>
      <c r="G4560" s="355">
        <f t="shared" ca="1" si="145"/>
        <v>-3.9804073029308065E-2</v>
      </c>
    </row>
    <row r="4561" spans="2:7">
      <c r="B4561" s="375">
        <v>39162</v>
      </c>
      <c r="C4561" s="352">
        <v>191</v>
      </c>
      <c r="D4561" s="355">
        <f t="shared" si="146"/>
        <v>3.7479630635524203E-2</v>
      </c>
      <c r="E4561" s="355">
        <v>8.7173100871731826E-3</v>
      </c>
      <c r="G4561" s="355">
        <f t="shared" ca="1" si="145"/>
        <v>1.5005649502951576E-2</v>
      </c>
    </row>
    <row r="4562" spans="2:7">
      <c r="B4562" s="375">
        <v>39161</v>
      </c>
      <c r="C4562" s="352">
        <v>184.1</v>
      </c>
      <c r="D4562" s="355">
        <f t="shared" si="146"/>
        <v>2.1642619311875725E-2</v>
      </c>
      <c r="E4562" s="355">
        <v>8.7431693989070726E-3</v>
      </c>
      <c r="G4562" s="355">
        <f t="shared" ca="1" si="145"/>
        <v>6.8931597581222059E-3</v>
      </c>
    </row>
    <row r="4563" spans="2:7">
      <c r="B4563" s="375">
        <v>39160</v>
      </c>
      <c r="C4563" s="352">
        <v>180.2</v>
      </c>
      <c r="D4563" s="355">
        <f t="shared" si="146"/>
        <v>1.8366770274088728E-2</v>
      </c>
      <c r="E4563" s="355">
        <v>8.7519890884291424E-3</v>
      </c>
      <c r="G4563" s="355">
        <f t="shared" ca="1" si="145"/>
        <v>-1.4750340054512454E-2</v>
      </c>
    </row>
    <row r="4564" spans="2:7">
      <c r="B4564" s="375">
        <v>39157</v>
      </c>
      <c r="C4564" s="352">
        <v>176.95</v>
      </c>
      <c r="D4564" s="355">
        <f t="shared" si="146"/>
        <v>-5.6481219994364718E-4</v>
      </c>
      <c r="E4564" s="355">
        <v>8.7586034734852027E-3</v>
      </c>
      <c r="G4564" s="355">
        <f t="shared" ca="1" si="145"/>
        <v>-9.6441789792206835E-3</v>
      </c>
    </row>
    <row r="4565" spans="2:7">
      <c r="B4565" s="375">
        <v>39156</v>
      </c>
      <c r="C4565" s="352">
        <v>177.05</v>
      </c>
      <c r="D4565" s="355">
        <f t="shared" si="146"/>
        <v>1.1309018942607693E-3</v>
      </c>
      <c r="E4565" s="355">
        <v>8.7597120370525444E-3</v>
      </c>
      <c r="G4565" s="355">
        <f t="shared" ca="1" si="145"/>
        <v>-7.5286871351057062E-3</v>
      </c>
    </row>
    <row r="4566" spans="2:7">
      <c r="B4566" s="375">
        <v>39155</v>
      </c>
      <c r="C4566" s="352">
        <v>176.85</v>
      </c>
      <c r="D4566" s="355">
        <f t="shared" si="146"/>
        <v>-2.3737234336185544E-2</v>
      </c>
      <c r="E4566" s="355">
        <v>8.7743464007272679E-3</v>
      </c>
      <c r="G4566" s="355">
        <f t="shared" ca="1" si="145"/>
        <v>3.4244637531964571E-2</v>
      </c>
    </row>
    <row r="4567" spans="2:7">
      <c r="B4567" s="375">
        <v>39154</v>
      </c>
      <c r="C4567" s="352">
        <v>181.15</v>
      </c>
      <c r="D4567" s="355">
        <f t="shared" si="146"/>
        <v>-2.0810810810810779E-2</v>
      </c>
      <c r="E4567" s="355">
        <v>8.7758556945769419E-3</v>
      </c>
      <c r="G4567" s="355">
        <f t="shared" ca="1" si="145"/>
        <v>-1.5093564253123803E-2</v>
      </c>
    </row>
    <row r="4568" spans="2:7">
      <c r="B4568" s="375">
        <v>39153</v>
      </c>
      <c r="C4568" s="352">
        <v>185</v>
      </c>
      <c r="D4568" s="355">
        <f t="shared" si="146"/>
        <v>6.8027210884353739E-3</v>
      </c>
      <c r="E4568" s="355">
        <v>8.7808937542451192E-3</v>
      </c>
      <c r="G4568" s="355">
        <f t="shared" ca="1" si="145"/>
        <v>4.9384345250520073E-2</v>
      </c>
    </row>
    <row r="4569" spans="2:7">
      <c r="B4569" s="375">
        <v>39150</v>
      </c>
      <c r="C4569" s="352">
        <v>183.75</v>
      </c>
      <c r="D4569" s="355">
        <f t="shared" si="146"/>
        <v>-2.7203482045708036E-4</v>
      </c>
      <c r="E4569" s="355">
        <v>8.7976539589443778E-3</v>
      </c>
      <c r="G4569" s="355">
        <f t="shared" ca="1" si="145"/>
        <v>9.8933359274371337E-3</v>
      </c>
    </row>
    <row r="4570" spans="2:7">
      <c r="B4570" s="375">
        <v>39149</v>
      </c>
      <c r="C4570" s="352">
        <v>183.8</v>
      </c>
      <c r="D4570" s="355">
        <f t="shared" si="146"/>
        <v>9.8625224148236698E-2</v>
      </c>
      <c r="E4570" s="355">
        <v>8.801955990220104E-3</v>
      </c>
      <c r="G4570" s="355">
        <f t="shared" ca="1" si="145"/>
        <v>-1.9738075323328177E-2</v>
      </c>
    </row>
    <row r="4571" spans="2:7">
      <c r="B4571" s="375">
        <v>39148</v>
      </c>
      <c r="C4571" s="352">
        <v>167.3</v>
      </c>
      <c r="D4571" s="355">
        <f t="shared" si="146"/>
        <v>-2.448979591836728E-2</v>
      </c>
      <c r="E4571" s="355">
        <v>8.8152327221438648E-3</v>
      </c>
      <c r="G4571" s="355">
        <f t="shared" ca="1" si="145"/>
        <v>2.769287120163123E-2</v>
      </c>
    </row>
    <row r="4572" spans="2:7">
      <c r="B4572" s="375">
        <v>39147</v>
      </c>
      <c r="C4572" s="352">
        <v>171.5</v>
      </c>
      <c r="D4572" s="355">
        <f t="shared" si="146"/>
        <v>-1.4650962367135945E-2</v>
      </c>
      <c r="E4572" s="355">
        <v>8.8152352268449398E-3</v>
      </c>
      <c r="G4572" s="355">
        <f t="shared" ca="1" si="145"/>
        <v>-1.5134902283570298E-2</v>
      </c>
    </row>
    <row r="4573" spans="2:7">
      <c r="B4573" s="375">
        <v>39146</v>
      </c>
      <c r="C4573" s="352">
        <v>174.05</v>
      </c>
      <c r="D4573" s="355">
        <f t="shared" si="146"/>
        <v>-2.7925160569673275E-2</v>
      </c>
      <c r="E4573" s="355">
        <v>8.8302461304237967E-3</v>
      </c>
      <c r="G4573" s="355">
        <f t="shared" ca="1" si="145"/>
        <v>9.0579307236865712E-3</v>
      </c>
    </row>
    <row r="4574" spans="2:7">
      <c r="B4574" s="375">
        <v>39143</v>
      </c>
      <c r="C4574" s="352">
        <v>179.05</v>
      </c>
      <c r="D4574" s="355">
        <f t="shared" si="146"/>
        <v>1.7040613462084634E-2</v>
      </c>
      <c r="E4574" s="355">
        <v>8.8398240182498838E-3</v>
      </c>
      <c r="G4574" s="355">
        <f t="shared" ca="1" si="145"/>
        <v>-2.9298178210181377E-2</v>
      </c>
    </row>
    <row r="4575" spans="2:7">
      <c r="B4575" s="375">
        <v>39142</v>
      </c>
      <c r="C4575" s="352">
        <v>176.05</v>
      </c>
      <c r="D4575" s="355">
        <f t="shared" si="146"/>
        <v>-1.7011624610149302E-3</v>
      </c>
      <c r="E4575" s="355">
        <v>8.8445826931004418E-3</v>
      </c>
      <c r="G4575" s="355">
        <f t="shared" ca="1" si="145"/>
        <v>4.1804361945205371E-2</v>
      </c>
    </row>
    <row r="4576" spans="2:7">
      <c r="B4576" s="375">
        <v>39141</v>
      </c>
      <c r="C4576" s="352">
        <v>176.35</v>
      </c>
      <c r="D4576" s="355">
        <f t="shared" si="146"/>
        <v>-4.9069830142895635E-2</v>
      </c>
      <c r="E4576" s="355">
        <v>8.8515631070475095E-3</v>
      </c>
      <c r="G4576" s="355">
        <f t="shared" ca="1" si="145"/>
        <v>-2.235705724003793E-2</v>
      </c>
    </row>
    <row r="4577" spans="2:7">
      <c r="B4577" s="375">
        <v>39140</v>
      </c>
      <c r="C4577" s="352">
        <v>185.45</v>
      </c>
      <c r="D4577" s="355">
        <f t="shared" si="146"/>
        <v>-2.1630176734370996E-2</v>
      </c>
      <c r="E4577" s="355">
        <v>8.8591760146011968E-3</v>
      </c>
      <c r="G4577" s="355">
        <f t="shared" ca="1" si="145"/>
        <v>-1.2927823758769962E-2</v>
      </c>
    </row>
    <row r="4578" spans="2:7">
      <c r="B4578" s="375">
        <v>39139</v>
      </c>
      <c r="C4578" s="352">
        <v>189.55</v>
      </c>
      <c r="D4578" s="355">
        <f t="shared" si="146"/>
        <v>7.4408716449641541E-3</v>
      </c>
      <c r="E4578" s="355">
        <v>8.8714938030005561E-3</v>
      </c>
      <c r="G4578" s="355">
        <f t="shared" ca="1" si="145"/>
        <v>-4.7453505722954035E-3</v>
      </c>
    </row>
    <row r="4579" spans="2:7">
      <c r="B4579" s="375">
        <v>39136</v>
      </c>
      <c r="C4579" s="352">
        <v>188.15</v>
      </c>
      <c r="D4579" s="355">
        <f t="shared" si="146"/>
        <v>-1.7236876469051882E-2</v>
      </c>
      <c r="E4579" s="355">
        <v>8.9514685247012154E-3</v>
      </c>
      <c r="G4579" s="355">
        <f t="shared" ca="1" si="145"/>
        <v>-1.9550672216149496E-2</v>
      </c>
    </row>
    <row r="4580" spans="2:7">
      <c r="B4580" s="375">
        <v>39135</v>
      </c>
      <c r="C4580" s="352">
        <v>191.45</v>
      </c>
      <c r="D4580" s="355">
        <f t="shared" si="146"/>
        <v>-2.2466173091651803E-2</v>
      </c>
      <c r="E4580" s="355">
        <v>8.9820359281436273E-3</v>
      </c>
      <c r="G4580" s="355">
        <f t="shared" ca="1" si="145"/>
        <v>1.5953982248350127E-2</v>
      </c>
    </row>
    <row r="4581" spans="2:7">
      <c r="B4581" s="375">
        <v>39134</v>
      </c>
      <c r="C4581" s="352">
        <v>195.85</v>
      </c>
      <c r="D4581" s="355">
        <f t="shared" si="146"/>
        <v>-1.8787575150300603E-2</v>
      </c>
      <c r="E4581" s="355">
        <v>8.9883679943602041E-3</v>
      </c>
      <c r="G4581" s="355">
        <f t="shared" ca="1" si="145"/>
        <v>-2.6376258495423269E-3</v>
      </c>
    </row>
    <row r="4582" spans="2:7">
      <c r="B4582" s="375">
        <v>39133</v>
      </c>
      <c r="C4582" s="352">
        <v>199.6</v>
      </c>
      <c r="D4582" s="355">
        <f t="shared" si="146"/>
        <v>-2.7290448343079896E-2</v>
      </c>
      <c r="E4582" s="355">
        <v>8.9965397923874903E-3</v>
      </c>
      <c r="G4582" s="355">
        <f t="shared" ca="1" si="145"/>
        <v>1.0673421837821329E-2</v>
      </c>
    </row>
    <row r="4583" spans="2:7">
      <c r="B4583" s="375">
        <v>39132</v>
      </c>
      <c r="C4583" s="352">
        <v>205.2</v>
      </c>
      <c r="D4583" s="355">
        <f t="shared" si="146"/>
        <v>-3.6416605972323384E-3</v>
      </c>
      <c r="E4583" s="355">
        <v>9.0045022511254773E-3</v>
      </c>
      <c r="G4583" s="355">
        <f t="shared" ca="1" si="145"/>
        <v>4.8742131420997465E-3</v>
      </c>
    </row>
    <row r="4584" spans="2:7">
      <c r="B4584" s="375">
        <v>39128</v>
      </c>
      <c r="C4584" s="352">
        <v>205.95</v>
      </c>
      <c r="D4584" s="355">
        <f t="shared" si="146"/>
        <v>2.7438263906211027E-2</v>
      </c>
      <c r="E4584" s="355">
        <v>9.019843656043294E-3</v>
      </c>
      <c r="G4584" s="355">
        <f t="shared" ca="1" si="145"/>
        <v>1.1946167522642548E-2</v>
      </c>
    </row>
    <row r="4585" spans="2:7">
      <c r="B4585" s="375">
        <v>39127</v>
      </c>
      <c r="C4585" s="352">
        <v>200.45</v>
      </c>
      <c r="D4585" s="355">
        <f t="shared" si="146"/>
        <v>-2.7363184079602556E-3</v>
      </c>
      <c r="E4585" s="355">
        <v>9.0272504851091982E-3</v>
      </c>
      <c r="G4585" s="355">
        <f t="shared" ca="1" si="145"/>
        <v>-2.1256143705292753E-2</v>
      </c>
    </row>
    <row r="4586" spans="2:7">
      <c r="B4586" s="375">
        <v>39126</v>
      </c>
      <c r="C4586" s="352">
        <v>201</v>
      </c>
      <c r="D4586" s="355">
        <f t="shared" si="146"/>
        <v>-1.1556429800835969E-2</v>
      </c>
      <c r="E4586" s="355">
        <v>9.0480678605090285E-3</v>
      </c>
      <c r="G4586" s="355">
        <f t="shared" ca="1" si="145"/>
        <v>-6.5704267170708765E-3</v>
      </c>
    </row>
    <row r="4587" spans="2:7">
      <c r="B4587" s="375">
        <v>39125</v>
      </c>
      <c r="C4587" s="352">
        <v>203.35</v>
      </c>
      <c r="D4587" s="355">
        <f t="shared" si="146"/>
        <v>3.2067094227923323E-3</v>
      </c>
      <c r="E4587" s="355">
        <v>9.0581574884199215E-3</v>
      </c>
      <c r="G4587" s="355">
        <f t="shared" ca="1" si="145"/>
        <v>4.0821007965832308E-3</v>
      </c>
    </row>
    <row r="4588" spans="2:7">
      <c r="B4588" s="375">
        <v>39122</v>
      </c>
      <c r="C4588" s="352">
        <v>202.7</v>
      </c>
      <c r="D4588" s="355">
        <f t="shared" si="146"/>
        <v>-1.4105058365758783E-2</v>
      </c>
      <c r="E4588" s="355">
        <v>9.0680853182364528E-3</v>
      </c>
      <c r="G4588" s="355">
        <f t="shared" ca="1" si="145"/>
        <v>-1.1431169202674354E-2</v>
      </c>
    </row>
    <row r="4589" spans="2:7">
      <c r="B4589" s="375">
        <v>39121</v>
      </c>
      <c r="C4589" s="352">
        <v>205.6</v>
      </c>
      <c r="D4589" s="355">
        <f t="shared" si="146"/>
        <v>-8.4398360260429222E-3</v>
      </c>
      <c r="E4589" s="355">
        <v>9.083346066996045E-3</v>
      </c>
      <c r="G4589" s="355">
        <f t="shared" ca="1" si="145"/>
        <v>-1.6949567857216276E-2</v>
      </c>
    </row>
    <row r="4590" spans="2:7">
      <c r="B4590" s="375">
        <v>39120</v>
      </c>
      <c r="C4590" s="352">
        <v>207.35</v>
      </c>
      <c r="D4590" s="355">
        <f t="shared" si="146"/>
        <v>-8.3692013390722145E-3</v>
      </c>
      <c r="E4590" s="355">
        <v>9.0859332238643967E-3</v>
      </c>
      <c r="G4590" s="355">
        <f t="shared" ca="1" si="145"/>
        <v>-2.7012419955741589E-2</v>
      </c>
    </row>
    <row r="4591" spans="2:7">
      <c r="B4591" s="375">
        <v>39119</v>
      </c>
      <c r="C4591" s="352">
        <v>209.1</v>
      </c>
      <c r="D4591" s="355">
        <f t="shared" si="146"/>
        <v>6.0139523694972335E-3</v>
      </c>
      <c r="E4591" s="355">
        <v>9.1127495650733161E-3</v>
      </c>
      <c r="G4591" s="355">
        <f t="shared" ca="1" si="145"/>
        <v>2.2526017198333002E-2</v>
      </c>
    </row>
    <row r="4592" spans="2:7">
      <c r="B4592" s="375">
        <v>39118</v>
      </c>
      <c r="C4592" s="352">
        <v>207.85</v>
      </c>
      <c r="D4592" s="355">
        <f t="shared" si="146"/>
        <v>-5.7402535278642287E-3</v>
      </c>
      <c r="E4592" s="355">
        <v>9.13177858949131E-3</v>
      </c>
      <c r="G4592" s="355">
        <f t="shared" ca="1" si="145"/>
        <v>-9.2881415887406671E-3</v>
      </c>
    </row>
    <row r="4593" spans="2:7">
      <c r="B4593" s="375">
        <v>39115</v>
      </c>
      <c r="C4593" s="352">
        <v>209.05</v>
      </c>
      <c r="D4593" s="355">
        <f t="shared" si="146"/>
        <v>8.4418716835504091E-3</v>
      </c>
      <c r="E4593" s="355">
        <v>9.1383812010444234E-3</v>
      </c>
      <c r="G4593" s="355">
        <f t="shared" ca="1" si="145"/>
        <v>1.098821438447397E-2</v>
      </c>
    </row>
    <row r="4594" spans="2:7">
      <c r="B4594" s="375">
        <v>39114</v>
      </c>
      <c r="C4594" s="352">
        <v>207.3</v>
      </c>
      <c r="D4594" s="355">
        <f t="shared" si="146"/>
        <v>-4.561824729891902E-3</v>
      </c>
      <c r="E4594" s="355">
        <v>9.1445427728612839E-3</v>
      </c>
      <c r="G4594" s="355">
        <f t="shared" ca="1" si="145"/>
        <v>-1.3997114275406453E-2</v>
      </c>
    </row>
    <row r="4595" spans="2:7">
      <c r="B4595" s="375">
        <v>39113</v>
      </c>
      <c r="C4595" s="352">
        <v>208.25</v>
      </c>
      <c r="D4595" s="355">
        <f t="shared" si="146"/>
        <v>-3.1170039544079969E-2</v>
      </c>
      <c r="E4595" s="355">
        <v>9.1483699268130395E-3</v>
      </c>
      <c r="G4595" s="355">
        <f t="shared" ca="1" si="145"/>
        <v>-1.6722417882796534E-2</v>
      </c>
    </row>
    <row r="4596" spans="2:7">
      <c r="B4596" s="375">
        <v>39111</v>
      </c>
      <c r="C4596" s="352">
        <v>214.95</v>
      </c>
      <c r="D4596" s="355">
        <f t="shared" si="146"/>
        <v>-6.011560693641671E-3</v>
      </c>
      <c r="E4596" s="355">
        <v>9.1625278301078368E-3</v>
      </c>
      <c r="G4596" s="355">
        <f t="shared" ca="1" si="145"/>
        <v>-5.7280124114791244E-3</v>
      </c>
    </row>
    <row r="4597" spans="2:7">
      <c r="B4597" s="375">
        <v>39107</v>
      </c>
      <c r="C4597" s="352">
        <v>216.25</v>
      </c>
      <c r="D4597" s="355">
        <f t="shared" si="146"/>
        <v>8.628731343283555E-3</v>
      </c>
      <c r="E4597" s="355">
        <v>9.1650739491271997E-3</v>
      </c>
      <c r="G4597" s="355">
        <f t="shared" ca="1" si="145"/>
        <v>-1.7031946853594347E-2</v>
      </c>
    </row>
    <row r="4598" spans="2:7">
      <c r="B4598" s="375">
        <v>39106</v>
      </c>
      <c r="C4598" s="352">
        <v>214.4</v>
      </c>
      <c r="D4598" s="355">
        <f t="shared" si="146"/>
        <v>-3.5103510351035032E-2</v>
      </c>
      <c r="E4598" s="355">
        <v>9.1848450057406585E-3</v>
      </c>
      <c r="G4598" s="355">
        <f t="shared" ca="1" si="145"/>
        <v>8.2157923666419351E-3</v>
      </c>
    </row>
    <row r="4599" spans="2:7">
      <c r="B4599" s="375">
        <v>39105</v>
      </c>
      <c r="C4599" s="352">
        <v>222.2</v>
      </c>
      <c r="D4599" s="355">
        <f t="shared" si="146"/>
        <v>-1.0685663401602876E-2</v>
      </c>
      <c r="E4599" s="355">
        <v>9.1855915071700489E-3</v>
      </c>
      <c r="G4599" s="355">
        <f t="shared" ca="1" si="145"/>
        <v>-9.3732464957727024E-4</v>
      </c>
    </row>
    <row r="4600" spans="2:7">
      <c r="B4600" s="375">
        <v>39104</v>
      </c>
      <c r="C4600" s="352">
        <v>224.6</v>
      </c>
      <c r="D4600" s="355">
        <f t="shared" si="146"/>
        <v>1.2852311161217562E-2</v>
      </c>
      <c r="E4600" s="355">
        <v>9.1937017859030391E-3</v>
      </c>
      <c r="G4600" s="355">
        <f t="shared" ca="1" si="145"/>
        <v>1.0744002601608292E-3</v>
      </c>
    </row>
    <row r="4601" spans="2:7">
      <c r="B4601" s="375">
        <v>39101</v>
      </c>
      <c r="C4601" s="352">
        <v>221.75</v>
      </c>
      <c r="D4601" s="355">
        <f t="shared" si="146"/>
        <v>-1.0044642857142858E-2</v>
      </c>
      <c r="E4601" s="355">
        <v>9.2088740058601445E-3</v>
      </c>
      <c r="G4601" s="355">
        <f t="shared" ca="1" si="145"/>
        <v>-8.9562978455802848E-3</v>
      </c>
    </row>
    <row r="4602" spans="2:7">
      <c r="B4602" s="375">
        <v>39100</v>
      </c>
      <c r="C4602" s="352">
        <v>224</v>
      </c>
      <c r="D4602" s="355">
        <f t="shared" si="146"/>
        <v>1.5412511332728947E-2</v>
      </c>
      <c r="E4602" s="355">
        <v>9.2089728453364945E-3</v>
      </c>
      <c r="G4602" s="355">
        <f t="shared" ca="1" si="145"/>
        <v>-2.5561806948224818E-2</v>
      </c>
    </row>
    <row r="4603" spans="2:7">
      <c r="B4603" s="375">
        <v>39099</v>
      </c>
      <c r="C4603" s="352">
        <v>220.6</v>
      </c>
      <c r="D4603" s="355">
        <f t="shared" si="146"/>
        <v>2.7272727272727015E-3</v>
      </c>
      <c r="E4603" s="355">
        <v>9.2392219875340829E-3</v>
      </c>
      <c r="G4603" s="355">
        <f t="shared" ca="1" si="145"/>
        <v>-3.3365386830047188E-2</v>
      </c>
    </row>
    <row r="4604" spans="2:7">
      <c r="B4604" s="375">
        <v>39098</v>
      </c>
      <c r="C4604" s="352">
        <v>220</v>
      </c>
      <c r="D4604" s="355">
        <f t="shared" si="146"/>
        <v>-7.4441687344913403E-3</v>
      </c>
      <c r="E4604" s="355">
        <v>9.2618869482212138E-3</v>
      </c>
      <c r="G4604" s="355">
        <f t="shared" ca="1" si="145"/>
        <v>-2.5330461793905898E-2</v>
      </c>
    </row>
    <row r="4605" spans="2:7">
      <c r="B4605" s="375">
        <v>39097</v>
      </c>
      <c r="C4605" s="352">
        <v>221.65</v>
      </c>
      <c r="D4605" s="355">
        <f t="shared" si="146"/>
        <v>8.8757396449704925E-3</v>
      </c>
      <c r="E4605" s="355">
        <v>9.2633436259374636E-3</v>
      </c>
      <c r="G4605" s="355">
        <f t="shared" ca="1" si="145"/>
        <v>-3.6610156041490495E-3</v>
      </c>
    </row>
    <row r="4606" spans="2:7">
      <c r="B4606" s="375">
        <v>39094</v>
      </c>
      <c r="C4606" s="352">
        <v>219.7</v>
      </c>
      <c r="D4606" s="355">
        <f t="shared" si="146"/>
        <v>8.4920817075969449E-3</v>
      </c>
      <c r="E4606" s="355">
        <v>9.2673379394911642E-3</v>
      </c>
      <c r="G4606" s="355">
        <f t="shared" ca="1" si="145"/>
        <v>6.7930182474462133E-3</v>
      </c>
    </row>
    <row r="4607" spans="2:7">
      <c r="B4607" s="375">
        <v>39093</v>
      </c>
      <c r="C4607" s="352">
        <v>217.85</v>
      </c>
      <c r="D4607" s="355">
        <f t="shared" si="146"/>
        <v>4.4844124700239782E-2</v>
      </c>
      <c r="E4607" s="355">
        <v>9.285051067780872E-3</v>
      </c>
      <c r="G4607" s="355">
        <f t="shared" ca="1" si="145"/>
        <v>1.3268281252334334E-3</v>
      </c>
    </row>
    <row r="4608" spans="2:7">
      <c r="B4608" s="375">
        <v>39092</v>
      </c>
      <c r="C4608" s="352">
        <v>208.5</v>
      </c>
      <c r="D4608" s="355">
        <f t="shared" si="146"/>
        <v>-6.4331665475339259E-3</v>
      </c>
      <c r="E4608" s="355">
        <v>9.3211607121463213E-3</v>
      </c>
      <c r="G4608" s="355">
        <f t="shared" ca="1" si="145"/>
        <v>3.5248748409073202E-3</v>
      </c>
    </row>
    <row r="4609" spans="2:7">
      <c r="B4609" s="375">
        <v>39091</v>
      </c>
      <c r="C4609" s="352">
        <v>209.85</v>
      </c>
      <c r="D4609" s="355">
        <f t="shared" si="146"/>
        <v>-1.1899095668729176E-3</v>
      </c>
      <c r="E4609" s="355">
        <v>9.3218364017712829E-3</v>
      </c>
      <c r="G4609" s="355">
        <f t="shared" ca="1" si="145"/>
        <v>5.6706549611815352E-3</v>
      </c>
    </row>
    <row r="4610" spans="2:7">
      <c r="B4610" s="375">
        <v>39090</v>
      </c>
      <c r="C4610" s="352">
        <v>210.1</v>
      </c>
      <c r="D4610" s="355">
        <f t="shared" si="146"/>
        <v>-1.5233184907429108E-2</v>
      </c>
      <c r="E4610" s="355">
        <v>9.3435164120897439E-3</v>
      </c>
      <c r="G4610" s="355">
        <f t="shared" ca="1" si="145"/>
        <v>-5.606851217902253E-3</v>
      </c>
    </row>
    <row r="4611" spans="2:7">
      <c r="B4611" s="375">
        <v>39087</v>
      </c>
      <c r="C4611" s="352">
        <v>213.35</v>
      </c>
      <c r="D4611" s="355">
        <f t="shared" si="146"/>
        <v>1.3057929724596391E-2</v>
      </c>
      <c r="E4611" s="355">
        <v>9.3481556341587814E-3</v>
      </c>
      <c r="G4611" s="355">
        <f t="shared" ca="1" si="145"/>
        <v>-7.9855758827136487E-4</v>
      </c>
    </row>
    <row r="4612" spans="2:7">
      <c r="B4612" s="375">
        <v>39086</v>
      </c>
      <c r="C4612" s="352">
        <v>210.6</v>
      </c>
      <c r="D4612" s="355">
        <f t="shared" si="146"/>
        <v>-6.6037735849056875E-3</v>
      </c>
      <c r="E4612" s="355">
        <v>9.361104610344154E-3</v>
      </c>
      <c r="G4612" s="355">
        <f t="shared" ca="1" si="145"/>
        <v>1.7959460649629128E-2</v>
      </c>
    </row>
    <row r="4613" spans="2:7">
      <c r="B4613" s="375">
        <v>39085</v>
      </c>
      <c r="C4613" s="352">
        <v>212</v>
      </c>
      <c r="D4613" s="355">
        <f t="shared" si="146"/>
        <v>-2.0332717190388195E-2</v>
      </c>
      <c r="E4613" s="355">
        <v>9.3614175860914552E-3</v>
      </c>
      <c r="G4613" s="355">
        <f t="shared" ca="1" si="145"/>
        <v>-3.5521926927554556E-2</v>
      </c>
    </row>
    <row r="4614" spans="2:7">
      <c r="B4614" s="375">
        <v>39084</v>
      </c>
      <c r="C4614" s="352">
        <v>216.4</v>
      </c>
      <c r="D4614" s="355">
        <f t="shared" si="146"/>
        <v>0</v>
      </c>
      <c r="E4614" s="355">
        <v>9.4075346471866224E-3</v>
      </c>
      <c r="G4614" s="355">
        <f t="shared" ca="1" si="145"/>
        <v>-8.5042352974801991E-3</v>
      </c>
    </row>
    <row r="4615" spans="2:7">
      <c r="B4615" s="375">
        <v>39080</v>
      </c>
      <c r="C4615" s="352">
        <v>216.4</v>
      </c>
      <c r="D4615" s="355">
        <f t="shared" si="146"/>
        <v>-1.8148820326678767E-2</v>
      </c>
      <c r="E4615" s="355">
        <v>9.4091903719912412E-3</v>
      </c>
      <c r="G4615" s="355">
        <f t="shared" ref="G4615:G4678" ca="1" si="147">_xlfn.NORM.INV(RAND(),$M$13,$M$14)</f>
        <v>5.9661409457799188E-3</v>
      </c>
    </row>
    <row r="4616" spans="2:7">
      <c r="B4616" s="375">
        <v>39079</v>
      </c>
      <c r="C4616" s="352">
        <v>220.4</v>
      </c>
      <c r="D4616" s="355">
        <f t="shared" ref="D4616:D4679" si="148">(C4616-C4617)/C4617</f>
        <v>3.8715554543383933E-3</v>
      </c>
      <c r="E4616" s="355">
        <v>9.4155844155843875E-3</v>
      </c>
      <c r="G4616" s="355">
        <f t="shared" ca="1" si="147"/>
        <v>-2.0874363248054653E-2</v>
      </c>
    </row>
    <row r="4617" spans="2:7">
      <c r="B4617" s="375">
        <v>39078</v>
      </c>
      <c r="C4617" s="352">
        <v>219.55</v>
      </c>
      <c r="D4617" s="355">
        <f t="shared" si="148"/>
        <v>-5.8863482001357617E-3</v>
      </c>
      <c r="E4617" s="355">
        <v>9.4164788379664192E-3</v>
      </c>
      <c r="G4617" s="355">
        <f t="shared" ca="1" si="147"/>
        <v>6.2647362294513545E-3</v>
      </c>
    </row>
    <row r="4618" spans="2:7">
      <c r="B4618" s="375">
        <v>39077</v>
      </c>
      <c r="C4618" s="352">
        <v>220.85</v>
      </c>
      <c r="D4618" s="355">
        <f t="shared" si="148"/>
        <v>6.8383861408707544E-3</v>
      </c>
      <c r="E4618" s="355">
        <v>9.4189697275087123E-3</v>
      </c>
      <c r="G4618" s="355">
        <f t="shared" ca="1" si="147"/>
        <v>3.1898982354153976E-2</v>
      </c>
    </row>
    <row r="4619" spans="2:7">
      <c r="B4619" s="375">
        <v>39073</v>
      </c>
      <c r="C4619" s="352">
        <v>219.35</v>
      </c>
      <c r="D4619" s="355">
        <f t="shared" si="148"/>
        <v>-1.5930814747382536E-3</v>
      </c>
      <c r="E4619" s="355">
        <v>9.4339622641508528E-3</v>
      </c>
      <c r="G4619" s="355">
        <f t="shared" ca="1" si="147"/>
        <v>2.6722677211730165E-2</v>
      </c>
    </row>
    <row r="4620" spans="2:7">
      <c r="B4620" s="375">
        <v>39072</v>
      </c>
      <c r="C4620" s="352">
        <v>219.7</v>
      </c>
      <c r="D4620" s="355">
        <f t="shared" si="148"/>
        <v>7.1052028420810582E-3</v>
      </c>
      <c r="E4620" s="355">
        <v>9.4387755102040161E-3</v>
      </c>
      <c r="G4620" s="355">
        <f t="shared" ca="1" si="147"/>
        <v>-3.6816907998742578E-2</v>
      </c>
    </row>
    <row r="4621" spans="2:7">
      <c r="B4621" s="375">
        <v>39071</v>
      </c>
      <c r="C4621" s="352">
        <v>218.15</v>
      </c>
      <c r="D4621" s="355">
        <f t="shared" si="148"/>
        <v>-3.0659853365918709E-2</v>
      </c>
      <c r="E4621" s="355">
        <v>9.4389092815941114E-3</v>
      </c>
      <c r="G4621" s="355">
        <f t="shared" ca="1" si="147"/>
        <v>2.1025993073011194E-2</v>
      </c>
    </row>
    <row r="4622" spans="2:7">
      <c r="B4622" s="375">
        <v>39070</v>
      </c>
      <c r="C4622" s="352">
        <v>225.05</v>
      </c>
      <c r="D4622" s="355">
        <f t="shared" si="148"/>
        <v>-2.4067649609713717E-2</v>
      </c>
      <c r="E4622" s="355">
        <v>9.4405246944251498E-3</v>
      </c>
      <c r="G4622" s="355">
        <f t="shared" ca="1" si="147"/>
        <v>1.2789057939107109E-3</v>
      </c>
    </row>
    <row r="4623" spans="2:7">
      <c r="B4623" s="375">
        <v>39069</v>
      </c>
      <c r="C4623" s="352">
        <v>230.6</v>
      </c>
      <c r="D4623" s="355">
        <f t="shared" si="148"/>
        <v>-6.5005417118095641E-4</v>
      </c>
      <c r="E4623" s="355">
        <v>9.4408923955923863E-3</v>
      </c>
      <c r="G4623" s="355">
        <f t="shared" ca="1" si="147"/>
        <v>-2.4815126929074272E-2</v>
      </c>
    </row>
    <row r="4624" spans="2:7">
      <c r="B4624" s="375">
        <v>39066</v>
      </c>
      <c r="C4624" s="352">
        <v>230.75</v>
      </c>
      <c r="D4624" s="355">
        <f t="shared" si="148"/>
        <v>1.4285714285714285E-2</v>
      </c>
      <c r="E4624" s="355">
        <v>9.4424460431655061E-3</v>
      </c>
      <c r="G4624" s="355">
        <f t="shared" ca="1" si="147"/>
        <v>2.434497822239895E-2</v>
      </c>
    </row>
    <row r="4625" spans="2:7">
      <c r="B4625" s="375">
        <v>39065</v>
      </c>
      <c r="C4625" s="352">
        <v>227.5</v>
      </c>
      <c r="D4625" s="355">
        <f t="shared" si="148"/>
        <v>3.8575667655786294E-2</v>
      </c>
      <c r="E4625" s="355">
        <v>9.4473311289560349E-3</v>
      </c>
      <c r="G4625" s="355">
        <f t="shared" ca="1" si="147"/>
        <v>1.7976318982361367E-2</v>
      </c>
    </row>
    <row r="4626" spans="2:7">
      <c r="B4626" s="375">
        <v>39064</v>
      </c>
      <c r="C4626" s="352">
        <v>219.05</v>
      </c>
      <c r="D4626" s="355">
        <f t="shared" si="148"/>
        <v>-1.9032691446484548E-2</v>
      </c>
      <c r="E4626" s="355">
        <v>9.4607379375590949E-3</v>
      </c>
      <c r="G4626" s="355">
        <f t="shared" ca="1" si="147"/>
        <v>-4.9643266827467964E-3</v>
      </c>
    </row>
    <row r="4627" spans="2:7">
      <c r="B4627" s="375">
        <v>39063</v>
      </c>
      <c r="C4627" s="352">
        <v>223.3</v>
      </c>
      <c r="D4627" s="355">
        <f t="shared" si="148"/>
        <v>-2.5741710296684022E-2</v>
      </c>
      <c r="E4627" s="355">
        <v>9.475218658892141E-3</v>
      </c>
      <c r="G4627" s="355">
        <f t="shared" ca="1" si="147"/>
        <v>2.9090288507968572E-2</v>
      </c>
    </row>
    <row r="4628" spans="2:7">
      <c r="B4628" s="375">
        <v>39062</v>
      </c>
      <c r="C4628" s="352">
        <v>229.2</v>
      </c>
      <c r="D4628" s="355">
        <f t="shared" si="148"/>
        <v>-2.0094057289440005E-2</v>
      </c>
      <c r="E4628" s="355">
        <v>9.4816590598250563E-3</v>
      </c>
      <c r="G4628" s="355">
        <f t="shared" ca="1" si="147"/>
        <v>-3.0605608880561765E-2</v>
      </c>
    </row>
    <row r="4629" spans="2:7">
      <c r="B4629" s="375">
        <v>39059</v>
      </c>
      <c r="C4629" s="352">
        <v>233.9</v>
      </c>
      <c r="D4629" s="355">
        <f t="shared" si="148"/>
        <v>-2.7038269550748752E-2</v>
      </c>
      <c r="E4629" s="355">
        <v>9.5048820530544732E-3</v>
      </c>
      <c r="G4629" s="355">
        <f t="shared" ca="1" si="147"/>
        <v>4.5488096713651458E-3</v>
      </c>
    </row>
    <row r="4630" spans="2:7">
      <c r="B4630" s="375">
        <v>39058</v>
      </c>
      <c r="C4630" s="352">
        <v>240.4</v>
      </c>
      <c r="D4630" s="355">
        <f t="shared" si="148"/>
        <v>6.9109947643979297E-3</v>
      </c>
      <c r="E4630" s="355">
        <v>9.5055059214626814E-3</v>
      </c>
      <c r="G4630" s="355">
        <f t="shared" ca="1" si="147"/>
        <v>-7.9359735003354769E-3</v>
      </c>
    </row>
    <row r="4631" spans="2:7">
      <c r="B4631" s="375">
        <v>39057</v>
      </c>
      <c r="C4631" s="352">
        <v>238.75</v>
      </c>
      <c r="D4631" s="355">
        <f t="shared" si="148"/>
        <v>8.3839865856209859E-4</v>
      </c>
      <c r="E4631" s="355">
        <v>9.5077250265841271E-3</v>
      </c>
      <c r="G4631" s="355">
        <f t="shared" ca="1" si="147"/>
        <v>3.1033459331745962E-3</v>
      </c>
    </row>
    <row r="4632" spans="2:7">
      <c r="B4632" s="375">
        <v>39056</v>
      </c>
      <c r="C4632" s="352">
        <v>238.55</v>
      </c>
      <c r="D4632" s="355">
        <f t="shared" si="148"/>
        <v>-2.9258098223614989E-3</v>
      </c>
      <c r="E4632" s="355">
        <v>9.5091540404040401E-3</v>
      </c>
      <c r="G4632" s="355">
        <f t="shared" ca="1" si="147"/>
        <v>-2.1741092494432991E-2</v>
      </c>
    </row>
    <row r="4633" spans="2:7">
      <c r="B4633" s="375">
        <v>39055</v>
      </c>
      <c r="C4633" s="352">
        <v>239.25</v>
      </c>
      <c r="D4633" s="355">
        <f t="shared" si="148"/>
        <v>-5.1975051975051978E-3</v>
      </c>
      <c r="E4633" s="355">
        <v>9.5095095095093958E-3</v>
      </c>
      <c r="G4633" s="355">
        <f t="shared" ca="1" si="147"/>
        <v>7.9089652329963726E-3</v>
      </c>
    </row>
    <row r="4634" spans="2:7">
      <c r="B4634" s="375">
        <v>39052</v>
      </c>
      <c r="C4634" s="352">
        <v>240.5</v>
      </c>
      <c r="D4634" s="355">
        <f t="shared" si="148"/>
        <v>2.2534013605442226E-2</v>
      </c>
      <c r="E4634" s="355">
        <v>9.5163806552262097E-3</v>
      </c>
      <c r="G4634" s="355">
        <f t="shared" ca="1" si="147"/>
        <v>-1.284415818546485E-2</v>
      </c>
    </row>
    <row r="4635" spans="2:7">
      <c r="B4635" s="375">
        <v>39051</v>
      </c>
      <c r="C4635" s="352">
        <v>235.2</v>
      </c>
      <c r="D4635" s="355">
        <f t="shared" si="148"/>
        <v>-3.6009320059310428E-3</v>
      </c>
      <c r="E4635" s="355">
        <v>9.5218662857920536E-3</v>
      </c>
      <c r="G4635" s="355">
        <f t="shared" ca="1" si="147"/>
        <v>-8.7853388571906346E-3</v>
      </c>
    </row>
    <row r="4636" spans="2:7">
      <c r="B4636" s="375">
        <v>39050</v>
      </c>
      <c r="C4636" s="352">
        <v>236.05</v>
      </c>
      <c r="D4636" s="355">
        <f t="shared" si="148"/>
        <v>-2.1137180300147959E-3</v>
      </c>
      <c r="E4636" s="355">
        <v>9.5238095238094796E-3</v>
      </c>
      <c r="G4636" s="355">
        <f t="shared" ca="1" si="147"/>
        <v>1.1750606829154232E-2</v>
      </c>
    </row>
    <row r="4637" spans="2:7">
      <c r="B4637" s="375">
        <v>39049</v>
      </c>
      <c r="C4637" s="352">
        <v>236.55</v>
      </c>
      <c r="D4637" s="355">
        <f t="shared" si="148"/>
        <v>-1.2111087909793181E-2</v>
      </c>
      <c r="E4637" s="355">
        <v>9.5238095238095247E-3</v>
      </c>
      <c r="G4637" s="355">
        <f t="shared" ca="1" si="147"/>
        <v>1.6169672954700679E-2</v>
      </c>
    </row>
    <row r="4638" spans="2:7">
      <c r="B4638" s="375">
        <v>39048</v>
      </c>
      <c r="C4638" s="352">
        <v>239.45</v>
      </c>
      <c r="D4638" s="355">
        <f t="shared" si="148"/>
        <v>-1.379736408566731E-2</v>
      </c>
      <c r="E4638" s="355">
        <v>9.5350437432419038E-3</v>
      </c>
      <c r="G4638" s="355">
        <f t="shared" ca="1" si="147"/>
        <v>-7.570747905954244E-3</v>
      </c>
    </row>
    <row r="4639" spans="2:7">
      <c r="B4639" s="375">
        <v>39045</v>
      </c>
      <c r="C4639" s="352">
        <v>242.8</v>
      </c>
      <c r="D4639" s="355">
        <f t="shared" si="148"/>
        <v>8.9341367130687955E-3</v>
      </c>
      <c r="E4639" s="355">
        <v>9.5368579411132907E-3</v>
      </c>
      <c r="G4639" s="355">
        <f t="shared" ca="1" si="147"/>
        <v>-2.8782420309985474E-2</v>
      </c>
    </row>
    <row r="4640" spans="2:7">
      <c r="B4640" s="375">
        <v>39044</v>
      </c>
      <c r="C4640" s="352">
        <v>240.65</v>
      </c>
      <c r="D4640" s="355">
        <f t="shared" si="148"/>
        <v>-1.7755102040816303E-2</v>
      </c>
      <c r="E4640" s="355">
        <v>9.5386749913284781E-3</v>
      </c>
      <c r="G4640" s="355">
        <f t="shared" ca="1" si="147"/>
        <v>8.3569142342633084E-4</v>
      </c>
    </row>
    <row r="4641" spans="2:7">
      <c r="B4641" s="375">
        <v>39043</v>
      </c>
      <c r="C4641" s="352">
        <v>245</v>
      </c>
      <c r="D4641" s="355">
        <f t="shared" si="148"/>
        <v>-1.3290374546919094E-2</v>
      </c>
      <c r="E4641" s="355">
        <v>9.5415661329237809E-3</v>
      </c>
      <c r="G4641" s="355">
        <f t="shared" ca="1" si="147"/>
        <v>-2.766073318400905E-3</v>
      </c>
    </row>
    <row r="4642" spans="2:7">
      <c r="B4642" s="375">
        <v>39042</v>
      </c>
      <c r="C4642" s="352">
        <v>248.3</v>
      </c>
      <c r="D4642" s="355">
        <f t="shared" si="148"/>
        <v>2.0970394736842198E-2</v>
      </c>
      <c r="E4642" s="355">
        <v>9.5506448004389639E-3</v>
      </c>
      <c r="G4642" s="355">
        <f t="shared" ca="1" si="147"/>
        <v>2.4405744115121317E-3</v>
      </c>
    </row>
    <row r="4643" spans="2:7">
      <c r="B4643" s="375">
        <v>39041</v>
      </c>
      <c r="C4643" s="352">
        <v>243.2</v>
      </c>
      <c r="D4643" s="355">
        <f t="shared" si="148"/>
        <v>1.4813269351137004E-2</v>
      </c>
      <c r="E4643" s="355">
        <v>9.5710432437135142E-3</v>
      </c>
      <c r="G4643" s="355">
        <f t="shared" ca="1" si="147"/>
        <v>-2.0302868871064322E-3</v>
      </c>
    </row>
    <row r="4644" spans="2:7">
      <c r="B4644" s="375">
        <v>39038</v>
      </c>
      <c r="C4644" s="352">
        <v>239.65</v>
      </c>
      <c r="D4644" s="355">
        <f t="shared" si="148"/>
        <v>-1.4597039473684141E-2</v>
      </c>
      <c r="E4644" s="355">
        <v>9.584608657630115E-3</v>
      </c>
      <c r="G4644" s="355">
        <f t="shared" ca="1" si="147"/>
        <v>2.9175895656730181E-2</v>
      </c>
    </row>
    <row r="4645" spans="2:7">
      <c r="B4645" s="375">
        <v>39037</v>
      </c>
      <c r="C4645" s="352">
        <v>243.2</v>
      </c>
      <c r="D4645" s="355">
        <f t="shared" si="148"/>
        <v>-3.2786885245902103E-3</v>
      </c>
      <c r="E4645" s="355">
        <v>9.6008084891359563E-3</v>
      </c>
      <c r="G4645" s="355">
        <f t="shared" ca="1" si="147"/>
        <v>-6.0255157840100118E-2</v>
      </c>
    </row>
    <row r="4646" spans="2:7">
      <c r="B4646" s="375">
        <v>39036</v>
      </c>
      <c r="C4646" s="352">
        <v>244</v>
      </c>
      <c r="D4646" s="355">
        <f t="shared" si="148"/>
        <v>-1.9489652401044784E-2</v>
      </c>
      <c r="E4646" s="355">
        <v>9.6104998296646042E-3</v>
      </c>
      <c r="G4646" s="355">
        <f t="shared" ca="1" si="147"/>
        <v>1.4769661615684368E-2</v>
      </c>
    </row>
    <row r="4647" spans="2:7">
      <c r="B4647" s="375">
        <v>39035</v>
      </c>
      <c r="C4647" s="352">
        <v>248.85</v>
      </c>
      <c r="D4647" s="355">
        <f t="shared" si="148"/>
        <v>-1.5040569958440575E-2</v>
      </c>
      <c r="E4647" s="355">
        <v>9.6107640557424323E-3</v>
      </c>
      <c r="G4647" s="355">
        <f t="shared" ca="1" si="147"/>
        <v>-1.1027647868009527E-2</v>
      </c>
    </row>
    <row r="4648" spans="2:7">
      <c r="B4648" s="375">
        <v>39034</v>
      </c>
      <c r="C4648" s="352">
        <v>252.65</v>
      </c>
      <c r="D4648" s="355">
        <f t="shared" si="148"/>
        <v>-2.5661271219897578E-3</v>
      </c>
      <c r="E4648" s="355">
        <v>9.6466287571080715E-3</v>
      </c>
      <c r="G4648" s="355">
        <f t="shared" ca="1" si="147"/>
        <v>-1.6435889622867217E-3</v>
      </c>
    </row>
    <row r="4649" spans="2:7">
      <c r="B4649" s="375">
        <v>39031</v>
      </c>
      <c r="C4649" s="352">
        <v>253.3</v>
      </c>
      <c r="D4649" s="355">
        <f t="shared" si="148"/>
        <v>1.1379516869634749E-2</v>
      </c>
      <c r="E4649" s="355">
        <v>9.6495683087862143E-3</v>
      </c>
      <c r="G4649" s="355">
        <f t="shared" ca="1" si="147"/>
        <v>5.4385151366551825E-3</v>
      </c>
    </row>
    <row r="4650" spans="2:7">
      <c r="B4650" s="375">
        <v>39030</v>
      </c>
      <c r="C4650" s="352">
        <v>250.45</v>
      </c>
      <c r="D4650" s="355">
        <f t="shared" si="148"/>
        <v>1.3762396276057385E-2</v>
      </c>
      <c r="E4650" s="355">
        <v>9.6571704490584255E-3</v>
      </c>
      <c r="G4650" s="355">
        <f t="shared" ca="1" si="147"/>
        <v>-6.3503627951386143E-2</v>
      </c>
    </row>
    <row r="4651" spans="2:7">
      <c r="B4651" s="375">
        <v>39029</v>
      </c>
      <c r="C4651" s="352">
        <v>247.05</v>
      </c>
      <c r="D4651" s="355">
        <f t="shared" si="148"/>
        <v>-3.8306451612902769E-3</v>
      </c>
      <c r="E4651" s="355">
        <v>9.6587250482935323E-3</v>
      </c>
      <c r="G4651" s="355">
        <f t="shared" ca="1" si="147"/>
        <v>6.7311298832128863E-3</v>
      </c>
    </row>
    <row r="4652" spans="2:7">
      <c r="B4652" s="375">
        <v>39028</v>
      </c>
      <c r="C4652" s="352">
        <v>248</v>
      </c>
      <c r="D4652" s="355">
        <f t="shared" si="148"/>
        <v>4.2518728487548549E-3</v>
      </c>
      <c r="E4652" s="355">
        <v>9.6933728981207119E-3</v>
      </c>
      <c r="G4652" s="355">
        <f t="shared" ca="1" si="147"/>
        <v>3.5186374585286419E-3</v>
      </c>
    </row>
    <row r="4653" spans="2:7">
      <c r="B4653" s="375">
        <v>39027</v>
      </c>
      <c r="C4653" s="352">
        <v>246.95</v>
      </c>
      <c r="D4653" s="355">
        <f t="shared" si="148"/>
        <v>4.5733643870421267E-2</v>
      </c>
      <c r="E4653" s="355">
        <v>9.694719471947319E-3</v>
      </c>
      <c r="G4653" s="355">
        <f t="shared" ca="1" si="147"/>
        <v>1.6064218985358338E-2</v>
      </c>
    </row>
    <row r="4654" spans="2:7">
      <c r="B4654" s="375">
        <v>39024</v>
      </c>
      <c r="C4654" s="352">
        <v>236.15</v>
      </c>
      <c r="D4654" s="355">
        <f t="shared" si="148"/>
        <v>-5.6842105263157656E-3</v>
      </c>
      <c r="E4654" s="355">
        <v>9.7040660838879685E-3</v>
      </c>
      <c r="G4654" s="355">
        <f t="shared" ca="1" si="147"/>
        <v>-5.7196965817078602E-2</v>
      </c>
    </row>
    <row r="4655" spans="2:7">
      <c r="B4655" s="375">
        <v>39023</v>
      </c>
      <c r="C4655" s="352">
        <v>237.5</v>
      </c>
      <c r="D4655" s="355">
        <f t="shared" si="148"/>
        <v>-2.1048200378872393E-4</v>
      </c>
      <c r="E4655" s="355">
        <v>9.7231029380680303E-3</v>
      </c>
      <c r="G4655" s="355">
        <f t="shared" ca="1" si="147"/>
        <v>-1.3894162431334102E-2</v>
      </c>
    </row>
    <row r="4656" spans="2:7">
      <c r="B4656" s="375">
        <v>39022</v>
      </c>
      <c r="C4656" s="352">
        <v>237.55</v>
      </c>
      <c r="D4656" s="355">
        <f t="shared" si="148"/>
        <v>1.6691632784078776E-2</v>
      </c>
      <c r="E4656" s="355">
        <v>9.7286588601549501E-3</v>
      </c>
      <c r="G4656" s="355">
        <f t="shared" ca="1" si="147"/>
        <v>-4.3087744327133188E-3</v>
      </c>
    </row>
    <row r="4657" spans="2:7">
      <c r="B4657" s="375">
        <v>39021</v>
      </c>
      <c r="C4657" s="352">
        <v>233.65</v>
      </c>
      <c r="D4657" s="355">
        <f t="shared" si="148"/>
        <v>2.0974437404413421E-2</v>
      </c>
      <c r="E4657" s="355">
        <v>9.7358365176939913E-3</v>
      </c>
      <c r="G4657" s="355">
        <f t="shared" ca="1" si="147"/>
        <v>1.3634443912442788E-2</v>
      </c>
    </row>
    <row r="4658" spans="2:7">
      <c r="B4658" s="375">
        <v>39020</v>
      </c>
      <c r="C4658" s="352">
        <v>228.85</v>
      </c>
      <c r="D4658" s="355">
        <f t="shared" si="148"/>
        <v>1.2162759840778418E-2</v>
      </c>
      <c r="E4658" s="355">
        <v>9.7380013911429301E-3</v>
      </c>
      <c r="G4658" s="355">
        <f t="shared" ca="1" si="147"/>
        <v>-2.7969787553688681E-2</v>
      </c>
    </row>
    <row r="4659" spans="2:7">
      <c r="B4659" s="375">
        <v>39017</v>
      </c>
      <c r="C4659" s="352">
        <v>226.1</v>
      </c>
      <c r="D4659" s="355">
        <f t="shared" si="148"/>
        <v>4.8888888888888636E-3</v>
      </c>
      <c r="E4659" s="355">
        <v>9.7537186052182624E-3</v>
      </c>
      <c r="G4659" s="355">
        <f t="shared" ca="1" si="147"/>
        <v>3.2987511304136873E-2</v>
      </c>
    </row>
    <row r="4660" spans="2:7">
      <c r="B4660" s="375">
        <v>39016</v>
      </c>
      <c r="C4660" s="352">
        <v>225</v>
      </c>
      <c r="D4660" s="355">
        <f t="shared" si="148"/>
        <v>-1.875272568687314E-2</v>
      </c>
      <c r="E4660" s="355">
        <v>9.7560975609756722E-3</v>
      </c>
      <c r="G4660" s="355">
        <f t="shared" ca="1" si="147"/>
        <v>-2.0163270327777857E-3</v>
      </c>
    </row>
    <row r="4661" spans="2:7">
      <c r="B4661" s="375">
        <v>39013</v>
      </c>
      <c r="C4661" s="352">
        <v>229.3</v>
      </c>
      <c r="D4661" s="355">
        <f t="shared" si="148"/>
        <v>-1.0571736785328969E-2</v>
      </c>
      <c r="E4661" s="355">
        <v>9.772876173837132E-3</v>
      </c>
      <c r="G4661" s="355">
        <f t="shared" ca="1" si="147"/>
        <v>-2.5241300577844633E-3</v>
      </c>
    </row>
    <row r="4662" spans="2:7">
      <c r="B4662" s="375">
        <v>39010</v>
      </c>
      <c r="C4662" s="352">
        <v>231.75</v>
      </c>
      <c r="D4662" s="355">
        <f t="shared" si="148"/>
        <v>0</v>
      </c>
      <c r="E4662" s="355">
        <v>9.7838452787258178E-3</v>
      </c>
      <c r="G4662" s="355">
        <f t="shared" ca="1" si="147"/>
        <v>-9.0760708011441288E-3</v>
      </c>
    </row>
    <row r="4663" spans="2:7">
      <c r="B4663" s="375">
        <v>39009</v>
      </c>
      <c r="C4663" s="352">
        <v>231.75</v>
      </c>
      <c r="D4663" s="355">
        <f t="shared" si="148"/>
        <v>-5.3648068669527897E-3</v>
      </c>
      <c r="E4663" s="355">
        <v>9.7864768683273047E-3</v>
      </c>
      <c r="G4663" s="355">
        <f t="shared" ca="1" si="147"/>
        <v>-3.7929049077570103E-2</v>
      </c>
    </row>
    <row r="4664" spans="2:7">
      <c r="B4664" s="375">
        <v>39008</v>
      </c>
      <c r="C4664" s="352">
        <v>233</v>
      </c>
      <c r="D4664" s="355">
        <f t="shared" si="148"/>
        <v>3.6614258022829821E-3</v>
      </c>
      <c r="E4664" s="355">
        <v>9.7890688730916872E-3</v>
      </c>
      <c r="G4664" s="355">
        <f t="shared" ca="1" si="147"/>
        <v>-2.5318900430066583E-3</v>
      </c>
    </row>
    <row r="4665" spans="2:7">
      <c r="B4665" s="375">
        <v>39007</v>
      </c>
      <c r="C4665" s="352">
        <v>232.15</v>
      </c>
      <c r="D4665" s="355">
        <f t="shared" si="148"/>
        <v>-2.1083702298123549E-2</v>
      </c>
      <c r="E4665" s="355">
        <v>9.7895423010663004E-3</v>
      </c>
      <c r="G4665" s="355">
        <f t="shared" ca="1" si="147"/>
        <v>9.9047087901589261E-3</v>
      </c>
    </row>
    <row r="4666" spans="2:7">
      <c r="B4666" s="375">
        <v>39006</v>
      </c>
      <c r="C4666" s="352">
        <v>237.15</v>
      </c>
      <c r="D4666" s="355">
        <f t="shared" si="148"/>
        <v>4.2345966546686424E-3</v>
      </c>
      <c r="E4666" s="355">
        <v>9.8093549102193627E-3</v>
      </c>
      <c r="G4666" s="355">
        <f t="shared" ca="1" si="147"/>
        <v>-4.5934972651238713E-2</v>
      </c>
    </row>
    <row r="4667" spans="2:7">
      <c r="B4667" s="375">
        <v>39003</v>
      </c>
      <c r="C4667" s="352">
        <v>236.15</v>
      </c>
      <c r="D4667" s="355">
        <f t="shared" si="148"/>
        <v>1.6573396470081766E-2</v>
      </c>
      <c r="E4667" s="355">
        <v>9.8095456631481798E-3</v>
      </c>
      <c r="G4667" s="355">
        <f t="shared" ca="1" si="147"/>
        <v>1.9603550250817479E-2</v>
      </c>
    </row>
    <row r="4668" spans="2:7">
      <c r="B4668" s="375">
        <v>39002</v>
      </c>
      <c r="C4668" s="352">
        <v>232.3</v>
      </c>
      <c r="D4668" s="355">
        <f t="shared" si="148"/>
        <v>-1.1278995530963939E-2</v>
      </c>
      <c r="E4668" s="355">
        <v>9.8308668076110672E-3</v>
      </c>
      <c r="G4668" s="355">
        <f t="shared" ca="1" si="147"/>
        <v>-5.9216053595084776E-3</v>
      </c>
    </row>
    <row r="4669" spans="2:7">
      <c r="B4669" s="375">
        <v>39001</v>
      </c>
      <c r="C4669" s="352">
        <v>234.95</v>
      </c>
      <c r="D4669" s="355">
        <f t="shared" si="148"/>
        <v>-1.5916230366492194E-2</v>
      </c>
      <c r="E4669" s="355">
        <v>9.832790293822084E-3</v>
      </c>
      <c r="G4669" s="355">
        <f t="shared" ca="1" si="147"/>
        <v>2.8000478142865687E-3</v>
      </c>
    </row>
    <row r="4670" spans="2:7">
      <c r="B4670" s="375">
        <v>39000</v>
      </c>
      <c r="C4670" s="352">
        <v>238.75</v>
      </c>
      <c r="D4670" s="355">
        <f t="shared" si="148"/>
        <v>-1.8902814875693424E-2</v>
      </c>
      <c r="E4670" s="355">
        <v>9.8363669792240586E-3</v>
      </c>
      <c r="G4670" s="355">
        <f t="shared" ca="1" si="147"/>
        <v>-1.846466063960329E-4</v>
      </c>
    </row>
    <row r="4671" spans="2:7">
      <c r="B4671" s="375">
        <v>38999</v>
      </c>
      <c r="C4671" s="352">
        <v>243.35</v>
      </c>
      <c r="D4671" s="355">
        <f t="shared" si="148"/>
        <v>-8.3537082314588881E-3</v>
      </c>
      <c r="E4671" s="355">
        <v>9.8432601880877307E-3</v>
      </c>
      <c r="G4671" s="355">
        <f t="shared" ca="1" si="147"/>
        <v>-1.9344822060526064E-2</v>
      </c>
    </row>
    <row r="4672" spans="2:7">
      <c r="B4672" s="375">
        <v>38996</v>
      </c>
      <c r="C4672" s="352">
        <v>245.4</v>
      </c>
      <c r="D4672" s="355">
        <f t="shared" si="148"/>
        <v>-1.8203640728145561E-2</v>
      </c>
      <c r="E4672" s="355">
        <v>9.8463962189838522E-3</v>
      </c>
      <c r="G4672" s="355">
        <f t="shared" ca="1" si="147"/>
        <v>2.048873489283877E-3</v>
      </c>
    </row>
    <row r="4673" spans="2:7">
      <c r="B4673" s="375">
        <v>38995</v>
      </c>
      <c r="C4673" s="352">
        <v>249.95</v>
      </c>
      <c r="D4673" s="355">
        <f t="shared" si="148"/>
        <v>1.071572988273343E-2</v>
      </c>
      <c r="E4673" s="355">
        <v>9.8511478540119855E-3</v>
      </c>
      <c r="G4673" s="355">
        <f t="shared" ca="1" si="147"/>
        <v>-1.2246596636447969E-2</v>
      </c>
    </row>
    <row r="4674" spans="2:7">
      <c r="B4674" s="375">
        <v>38994</v>
      </c>
      <c r="C4674" s="352">
        <v>247.3</v>
      </c>
      <c r="D4674" s="355">
        <f t="shared" si="148"/>
        <v>-8.6189617157746128E-3</v>
      </c>
      <c r="E4674" s="355">
        <v>9.866756620003388E-3</v>
      </c>
      <c r="G4674" s="355">
        <f t="shared" ca="1" si="147"/>
        <v>6.9492821173363197E-3</v>
      </c>
    </row>
    <row r="4675" spans="2:7">
      <c r="B4675" s="375">
        <v>38993</v>
      </c>
      <c r="C4675" s="352">
        <v>249.45</v>
      </c>
      <c r="D4675" s="355">
        <f t="shared" si="148"/>
        <v>-2.9943612677425586E-2</v>
      </c>
      <c r="E4675" s="355">
        <v>9.8742147086967724E-3</v>
      </c>
      <c r="G4675" s="355">
        <f t="shared" ca="1" si="147"/>
        <v>-1.3096901611285182E-4</v>
      </c>
    </row>
    <row r="4676" spans="2:7">
      <c r="B4676" s="375">
        <v>38989</v>
      </c>
      <c r="C4676" s="352">
        <v>257.14999999999998</v>
      </c>
      <c r="D4676" s="355">
        <f t="shared" si="148"/>
        <v>9.421000981354179E-3</v>
      </c>
      <c r="E4676" s="355">
        <v>9.8769951214586395E-3</v>
      </c>
      <c r="G4676" s="355">
        <f t="shared" ca="1" si="147"/>
        <v>-5.1725221599383297E-3</v>
      </c>
    </row>
    <row r="4677" spans="2:7">
      <c r="B4677" s="375">
        <v>38988</v>
      </c>
      <c r="C4677" s="352">
        <v>254.75</v>
      </c>
      <c r="D4677" s="355">
        <f t="shared" si="148"/>
        <v>-1.1447419480015479E-2</v>
      </c>
      <c r="E4677" s="355">
        <v>9.8779779198141602E-3</v>
      </c>
      <c r="G4677" s="355">
        <f t="shared" ca="1" si="147"/>
        <v>1.8017033351446426E-2</v>
      </c>
    </row>
    <row r="4678" spans="2:7">
      <c r="B4678" s="375">
        <v>38987</v>
      </c>
      <c r="C4678" s="352">
        <v>257.7</v>
      </c>
      <c r="D4678" s="355">
        <f t="shared" si="148"/>
        <v>-3.2875652678399639E-3</v>
      </c>
      <c r="E4678" s="355">
        <v>9.8956547298290534E-3</v>
      </c>
      <c r="G4678" s="355">
        <f t="shared" ca="1" si="147"/>
        <v>-1.1635508088159968E-2</v>
      </c>
    </row>
    <row r="4679" spans="2:7">
      <c r="B4679" s="375">
        <v>38986</v>
      </c>
      <c r="C4679" s="352">
        <v>258.55</v>
      </c>
      <c r="D4679" s="355">
        <f t="shared" si="148"/>
        <v>2.0524965462798569E-2</v>
      </c>
      <c r="E4679" s="355">
        <v>9.897531439217613E-3</v>
      </c>
      <c r="G4679" s="355">
        <f t="shared" ref="G4679:G4742" ca="1" si="149">_xlfn.NORM.INV(RAND(),$M$13,$M$14)</f>
        <v>-1.0275657949364619E-2</v>
      </c>
    </row>
    <row r="4680" spans="2:7">
      <c r="B4680" s="375">
        <v>38985</v>
      </c>
      <c r="C4680" s="352">
        <v>253.35</v>
      </c>
      <c r="D4680" s="355">
        <f t="shared" ref="D4680:D4743" si="150">(C4680-C4681)/C4681</f>
        <v>-1.840371948857043E-2</v>
      </c>
      <c r="E4680" s="355">
        <v>9.899918853124131E-3</v>
      </c>
      <c r="G4680" s="355">
        <f t="shared" ca="1" si="149"/>
        <v>-4.0735694778621318E-3</v>
      </c>
    </row>
    <row r="4681" spans="2:7">
      <c r="B4681" s="375">
        <v>38982</v>
      </c>
      <c r="C4681" s="352">
        <v>258.10000000000002</v>
      </c>
      <c r="D4681" s="355">
        <f t="shared" si="150"/>
        <v>-3.8595137012736392E-3</v>
      </c>
      <c r="E4681" s="355">
        <v>9.901491737899934E-3</v>
      </c>
      <c r="G4681" s="355">
        <f t="shared" ca="1" si="149"/>
        <v>-1.775039711197781E-2</v>
      </c>
    </row>
    <row r="4682" spans="2:7">
      <c r="B4682" s="375">
        <v>38981</v>
      </c>
      <c r="C4682" s="352">
        <v>259.10000000000002</v>
      </c>
      <c r="D4682" s="355">
        <f t="shared" si="150"/>
        <v>3.5778532880271906E-2</v>
      </c>
      <c r="E4682" s="355">
        <v>9.9084482558814101E-3</v>
      </c>
      <c r="G4682" s="355">
        <f t="shared" ca="1" si="149"/>
        <v>-4.6739739061557118E-4</v>
      </c>
    </row>
    <row r="4683" spans="2:7">
      <c r="B4683" s="375">
        <v>38980</v>
      </c>
      <c r="C4683" s="352">
        <v>250.15</v>
      </c>
      <c r="D4683" s="355">
        <f t="shared" si="150"/>
        <v>1.2548067192875913E-2</v>
      </c>
      <c r="E4683" s="355">
        <v>9.9086044572529244E-3</v>
      </c>
      <c r="G4683" s="355">
        <f t="shared" ca="1" si="149"/>
        <v>-1.3510243566814132E-2</v>
      </c>
    </row>
    <row r="4684" spans="2:7">
      <c r="B4684" s="375">
        <v>38979</v>
      </c>
      <c r="C4684" s="352">
        <v>247.05</v>
      </c>
      <c r="D4684" s="355">
        <f t="shared" si="150"/>
        <v>-1.3181545835829771E-2</v>
      </c>
      <c r="E4684" s="355">
        <v>9.9127676447264088E-3</v>
      </c>
      <c r="G4684" s="355">
        <f t="shared" ca="1" si="149"/>
        <v>1.7000871328408499E-2</v>
      </c>
    </row>
    <row r="4685" spans="2:7">
      <c r="B4685" s="375">
        <v>38978</v>
      </c>
      <c r="C4685" s="352">
        <v>250.35</v>
      </c>
      <c r="D4685" s="355">
        <f t="shared" si="150"/>
        <v>2.6866283839212399E-2</v>
      </c>
      <c r="E4685" s="355">
        <v>9.9142808986056839E-3</v>
      </c>
      <c r="G4685" s="355">
        <f t="shared" ca="1" si="149"/>
        <v>-3.3790148589915013E-3</v>
      </c>
    </row>
    <row r="4686" spans="2:7">
      <c r="B4686" s="375">
        <v>38975</v>
      </c>
      <c r="C4686" s="352">
        <v>243.8</v>
      </c>
      <c r="D4686" s="355">
        <f t="shared" si="150"/>
        <v>2.0297133291483669E-2</v>
      </c>
      <c r="E4686" s="355">
        <v>9.9203936686860835E-3</v>
      </c>
      <c r="G4686" s="355">
        <f t="shared" ca="1" si="149"/>
        <v>-2.376453351729119E-2</v>
      </c>
    </row>
    <row r="4687" spans="2:7">
      <c r="B4687" s="375">
        <v>38974</v>
      </c>
      <c r="C4687" s="352">
        <v>238.95</v>
      </c>
      <c r="D4687" s="355">
        <f t="shared" si="150"/>
        <v>1.4003819223424498E-2</v>
      </c>
      <c r="E4687" s="355">
        <v>9.9419294031802847E-3</v>
      </c>
      <c r="G4687" s="355">
        <f t="shared" ca="1" si="149"/>
        <v>2.8865241137414278E-2</v>
      </c>
    </row>
    <row r="4688" spans="2:7">
      <c r="B4688" s="375">
        <v>38973</v>
      </c>
      <c r="C4688" s="352">
        <v>235.65</v>
      </c>
      <c r="D4688" s="355">
        <f t="shared" si="150"/>
        <v>2.7917121046892063E-2</v>
      </c>
      <c r="E4688" s="355">
        <v>9.9420049710025084E-3</v>
      </c>
      <c r="G4688" s="355">
        <f t="shared" ca="1" si="149"/>
        <v>-7.3593656779238027E-3</v>
      </c>
    </row>
    <row r="4689" spans="2:7">
      <c r="B4689" s="375">
        <v>38972</v>
      </c>
      <c r="C4689" s="352">
        <v>229.25</v>
      </c>
      <c r="D4689" s="355">
        <f t="shared" si="150"/>
        <v>-4.3431053203040176E-3</v>
      </c>
      <c r="E4689" s="355">
        <v>9.9569263639413836E-3</v>
      </c>
      <c r="G4689" s="355">
        <f t="shared" ca="1" si="149"/>
        <v>-2.4964153923022987E-2</v>
      </c>
    </row>
    <row r="4690" spans="2:7">
      <c r="B4690" s="375">
        <v>38971</v>
      </c>
      <c r="C4690" s="352">
        <v>230.25</v>
      </c>
      <c r="D4690" s="355">
        <f t="shared" si="150"/>
        <v>-4.4209215442092178E-2</v>
      </c>
      <c r="E4690" s="355">
        <v>9.9937539038100834E-3</v>
      </c>
      <c r="G4690" s="355">
        <f t="shared" ca="1" si="149"/>
        <v>-7.5570061226853027E-3</v>
      </c>
    </row>
    <row r="4691" spans="2:7">
      <c r="B4691" s="375">
        <v>38968</v>
      </c>
      <c r="C4691" s="352">
        <v>240.9</v>
      </c>
      <c r="D4691" s="355">
        <f t="shared" si="150"/>
        <v>8.1607030759573845E-3</v>
      </c>
      <c r="E4691" s="355">
        <v>1.0000850733994315E-2</v>
      </c>
      <c r="G4691" s="355">
        <f t="shared" ca="1" si="149"/>
        <v>-1.8367284756669149E-4</v>
      </c>
    </row>
    <row r="4692" spans="2:7">
      <c r="B4692" s="375">
        <v>38967</v>
      </c>
      <c r="C4692" s="352">
        <v>238.95</v>
      </c>
      <c r="D4692" s="355">
        <f t="shared" si="150"/>
        <v>0</v>
      </c>
      <c r="E4692" s="355">
        <v>1.0005558643690845E-2</v>
      </c>
      <c r="G4692" s="355">
        <f t="shared" ca="1" si="149"/>
        <v>-9.0954863253898781E-3</v>
      </c>
    </row>
    <row r="4693" spans="2:7">
      <c r="B4693" s="375">
        <v>38966</v>
      </c>
      <c r="C4693" s="352">
        <v>238.95</v>
      </c>
      <c r="D4693" s="355">
        <f t="shared" si="150"/>
        <v>-1.4842300556586365E-2</v>
      </c>
      <c r="E4693" s="355">
        <v>1.0033938320791011E-2</v>
      </c>
      <c r="G4693" s="355">
        <f t="shared" ca="1" si="149"/>
        <v>3.3374445176372223E-3</v>
      </c>
    </row>
    <row r="4694" spans="2:7">
      <c r="B4694" s="375">
        <v>38965</v>
      </c>
      <c r="C4694" s="352">
        <v>242.55</v>
      </c>
      <c r="D4694" s="355">
        <f t="shared" si="150"/>
        <v>-3.9014373716631978E-3</v>
      </c>
      <c r="E4694" s="355">
        <v>1.0046008119079809E-2</v>
      </c>
      <c r="G4694" s="355">
        <f t="shared" ca="1" si="149"/>
        <v>-5.4522373488802376E-4</v>
      </c>
    </row>
    <row r="4695" spans="2:7">
      <c r="B4695" s="375">
        <v>38964</v>
      </c>
      <c r="C4695" s="352">
        <v>243.5</v>
      </c>
      <c r="D4695" s="355">
        <f t="shared" si="150"/>
        <v>1.9468285534854534E-2</v>
      </c>
      <c r="E4695" s="355">
        <v>1.006289308176103E-2</v>
      </c>
      <c r="G4695" s="355">
        <f t="shared" ca="1" si="149"/>
        <v>2.301698345040781E-2</v>
      </c>
    </row>
    <row r="4696" spans="2:7">
      <c r="B4696" s="375">
        <v>38961</v>
      </c>
      <c r="C4696" s="352">
        <v>238.85</v>
      </c>
      <c r="D4696" s="355">
        <f t="shared" si="150"/>
        <v>1.8767327788441056E-2</v>
      </c>
      <c r="E4696" s="355">
        <v>1.0089932002632019E-2</v>
      </c>
      <c r="G4696" s="355">
        <f t="shared" ca="1" si="149"/>
        <v>2.7153874256978114E-2</v>
      </c>
    </row>
    <row r="4697" spans="2:7">
      <c r="B4697" s="375">
        <v>38960</v>
      </c>
      <c r="C4697" s="352">
        <v>234.45</v>
      </c>
      <c r="D4697" s="355">
        <f t="shared" si="150"/>
        <v>-8.6680761099366226E-3</v>
      </c>
      <c r="E4697" s="355">
        <v>1.009938048528651E-2</v>
      </c>
      <c r="G4697" s="355">
        <f t="shared" ca="1" si="149"/>
        <v>-1.6476061488626677E-2</v>
      </c>
    </row>
    <row r="4698" spans="2:7">
      <c r="B4698" s="375">
        <v>38959</v>
      </c>
      <c r="C4698" s="352">
        <v>236.5</v>
      </c>
      <c r="D4698" s="355">
        <f t="shared" si="150"/>
        <v>6.8114091102596608E-3</v>
      </c>
      <c r="E4698" s="355">
        <v>1.0142543859649248E-2</v>
      </c>
      <c r="G4698" s="355">
        <f t="shared" ca="1" si="149"/>
        <v>-1.6153678564473438E-2</v>
      </c>
    </row>
    <row r="4699" spans="2:7">
      <c r="B4699" s="375">
        <v>38958</v>
      </c>
      <c r="C4699" s="352">
        <v>234.9</v>
      </c>
      <c r="D4699" s="355">
        <f t="shared" si="150"/>
        <v>-2.2471910112359574E-2</v>
      </c>
      <c r="E4699" s="355">
        <v>1.0156041356682338E-2</v>
      </c>
      <c r="G4699" s="355">
        <f t="shared" ca="1" si="149"/>
        <v>-3.6270840846819143E-3</v>
      </c>
    </row>
    <row r="4700" spans="2:7">
      <c r="B4700" s="375">
        <v>38957</v>
      </c>
      <c r="C4700" s="352">
        <v>240.3</v>
      </c>
      <c r="D4700" s="355">
        <f t="shared" si="150"/>
        <v>1.5638207945900325E-2</v>
      </c>
      <c r="E4700" s="355">
        <v>1.0167862160763031E-2</v>
      </c>
      <c r="G4700" s="355">
        <f t="shared" ca="1" si="149"/>
        <v>-1.6291134979600989E-2</v>
      </c>
    </row>
    <row r="4701" spans="2:7">
      <c r="B4701" s="375">
        <v>38954</v>
      </c>
      <c r="C4701" s="352">
        <v>236.6</v>
      </c>
      <c r="D4701" s="355">
        <f t="shared" si="150"/>
        <v>2.0707506471095698E-2</v>
      </c>
      <c r="E4701" s="355">
        <v>1.0173958882446004E-2</v>
      </c>
      <c r="G4701" s="355">
        <f t="shared" ca="1" si="149"/>
        <v>-9.5416859883534636E-4</v>
      </c>
    </row>
    <row r="4702" spans="2:7">
      <c r="B4702" s="375">
        <v>38953</v>
      </c>
      <c r="C4702" s="352">
        <v>231.8</v>
      </c>
      <c r="D4702" s="355">
        <f t="shared" si="150"/>
        <v>8.4837937785513032E-3</v>
      </c>
      <c r="E4702" s="355">
        <v>1.0175438596491228E-2</v>
      </c>
      <c r="G4702" s="355">
        <f t="shared" ca="1" si="149"/>
        <v>6.1232170208118915E-3</v>
      </c>
    </row>
    <row r="4703" spans="2:7">
      <c r="B4703" s="375">
        <v>38952</v>
      </c>
      <c r="C4703" s="352">
        <v>229.85</v>
      </c>
      <c r="D4703" s="355">
        <f t="shared" si="150"/>
        <v>-1.182287188306105E-2</v>
      </c>
      <c r="E4703" s="355">
        <v>1.0178560601467372E-2</v>
      </c>
      <c r="G4703" s="355">
        <f t="shared" ca="1" si="149"/>
        <v>-3.7899257783936484E-2</v>
      </c>
    </row>
    <row r="4704" spans="2:7">
      <c r="B4704" s="375">
        <v>38951</v>
      </c>
      <c r="C4704" s="352">
        <v>232.6</v>
      </c>
      <c r="D4704" s="355">
        <f t="shared" si="150"/>
        <v>-1.5866299978844933E-2</v>
      </c>
      <c r="E4704" s="355">
        <v>1.0184877670762777E-2</v>
      </c>
      <c r="G4704" s="355">
        <f t="shared" ca="1" si="149"/>
        <v>1.8145892332918894E-4</v>
      </c>
    </row>
    <row r="4705" spans="2:7">
      <c r="B4705" s="375">
        <v>38950</v>
      </c>
      <c r="C4705" s="352">
        <v>236.35</v>
      </c>
      <c r="D4705" s="355">
        <f t="shared" si="150"/>
        <v>-6.7241017020382198E-3</v>
      </c>
      <c r="E4705" s="355">
        <v>1.019385026737967E-2</v>
      </c>
      <c r="G4705" s="355">
        <f t="shared" ca="1" si="149"/>
        <v>-2.0899467080815804E-3</v>
      </c>
    </row>
    <row r="4706" spans="2:7">
      <c r="B4706" s="375">
        <v>38947</v>
      </c>
      <c r="C4706" s="352">
        <v>237.95</v>
      </c>
      <c r="D4706" s="355">
        <f t="shared" si="150"/>
        <v>1.2984248616432452E-2</v>
      </c>
      <c r="E4706" s="355">
        <v>1.0206966416548061E-2</v>
      </c>
      <c r="G4706" s="355">
        <f t="shared" ca="1" si="149"/>
        <v>2.266902068661026E-2</v>
      </c>
    </row>
    <row r="4707" spans="2:7">
      <c r="B4707" s="375">
        <v>38946</v>
      </c>
      <c r="C4707" s="352">
        <v>234.9</v>
      </c>
      <c r="D4707" s="355">
        <f t="shared" si="150"/>
        <v>1.9088937093275513E-2</v>
      </c>
      <c r="E4707" s="355">
        <v>1.0207673354452577E-2</v>
      </c>
      <c r="G4707" s="355">
        <f t="shared" ca="1" si="149"/>
        <v>2.2905693762449653E-2</v>
      </c>
    </row>
    <row r="4708" spans="2:7">
      <c r="B4708" s="375">
        <v>38945</v>
      </c>
      <c r="C4708" s="352">
        <v>230.5</v>
      </c>
      <c r="D4708" s="355">
        <f t="shared" si="150"/>
        <v>1.4747963900506249E-2</v>
      </c>
      <c r="E4708" s="355">
        <v>1.02193846944897E-2</v>
      </c>
      <c r="G4708" s="355">
        <f t="shared" ca="1" si="149"/>
        <v>1.7940553783202806E-2</v>
      </c>
    </row>
    <row r="4709" spans="2:7">
      <c r="B4709" s="375">
        <v>38943</v>
      </c>
      <c r="C4709" s="352">
        <v>227.15</v>
      </c>
      <c r="D4709" s="355">
        <f t="shared" si="150"/>
        <v>1.7697132616487532E-2</v>
      </c>
      <c r="E4709" s="355">
        <v>1.0241545893719829E-2</v>
      </c>
      <c r="G4709" s="355">
        <f t="shared" ca="1" si="149"/>
        <v>-2.5592330749736963E-2</v>
      </c>
    </row>
    <row r="4710" spans="2:7">
      <c r="B4710" s="375">
        <v>38940</v>
      </c>
      <c r="C4710" s="352">
        <v>223.2</v>
      </c>
      <c r="D4710" s="355">
        <f t="shared" si="150"/>
        <v>-1.1188185276348177E-3</v>
      </c>
      <c r="E4710" s="355">
        <v>1.0255709011349652E-2</v>
      </c>
      <c r="G4710" s="355">
        <f t="shared" ca="1" si="149"/>
        <v>1.6557426420885236E-2</v>
      </c>
    </row>
    <row r="4711" spans="2:7">
      <c r="B4711" s="375">
        <v>38939</v>
      </c>
      <c r="C4711" s="352">
        <v>223.45</v>
      </c>
      <c r="D4711" s="355">
        <f t="shared" si="150"/>
        <v>-2.67797366659238E-3</v>
      </c>
      <c r="E4711" s="355">
        <v>1.025923883066732E-2</v>
      </c>
      <c r="G4711" s="355">
        <f t="shared" ca="1" si="149"/>
        <v>6.8976354234798485E-3</v>
      </c>
    </row>
    <row r="4712" spans="2:7">
      <c r="B4712" s="375">
        <v>38938</v>
      </c>
      <c r="C4712" s="352">
        <v>224.05</v>
      </c>
      <c r="D4712" s="355">
        <f t="shared" si="150"/>
        <v>4.4832997085855189E-3</v>
      </c>
      <c r="E4712" s="355">
        <v>1.0265936644505251E-2</v>
      </c>
      <c r="G4712" s="355">
        <f t="shared" ca="1" si="149"/>
        <v>1.0087764067846099E-2</v>
      </c>
    </row>
    <row r="4713" spans="2:7">
      <c r="B4713" s="375">
        <v>38937</v>
      </c>
      <c r="C4713" s="352">
        <v>223.05</v>
      </c>
      <c r="D4713" s="355">
        <f t="shared" si="150"/>
        <v>1.6404647983595456E-2</v>
      </c>
      <c r="E4713" s="355">
        <v>1.0275145564562166E-2</v>
      </c>
      <c r="G4713" s="355">
        <f t="shared" ca="1" si="149"/>
        <v>6.1401039742141764E-3</v>
      </c>
    </row>
    <row r="4714" spans="2:7">
      <c r="B4714" s="375">
        <v>38936</v>
      </c>
      <c r="C4714" s="352">
        <v>219.45</v>
      </c>
      <c r="D4714" s="355">
        <f t="shared" si="150"/>
        <v>-4.7619047619048135E-3</v>
      </c>
      <c r="E4714" s="355">
        <v>1.02915951972556E-2</v>
      </c>
      <c r="G4714" s="355">
        <f t="shared" ca="1" si="149"/>
        <v>2.2668448655830155E-2</v>
      </c>
    </row>
    <row r="4715" spans="2:7">
      <c r="B4715" s="375">
        <v>38933</v>
      </c>
      <c r="C4715" s="352">
        <v>220.5</v>
      </c>
      <c r="D4715" s="355">
        <f t="shared" si="150"/>
        <v>-1.8691588785046679E-2</v>
      </c>
      <c r="E4715" s="355">
        <v>1.030600919613126E-2</v>
      </c>
      <c r="G4715" s="355">
        <f t="shared" ca="1" si="149"/>
        <v>-2.6348212568831103E-2</v>
      </c>
    </row>
    <row r="4716" spans="2:7">
      <c r="B4716" s="375">
        <v>38932</v>
      </c>
      <c r="C4716" s="352">
        <v>224.7</v>
      </c>
      <c r="D4716" s="355">
        <f t="shared" si="150"/>
        <v>-1.5121630506245966E-2</v>
      </c>
      <c r="E4716" s="355">
        <v>1.0316141762980645E-2</v>
      </c>
      <c r="G4716" s="355">
        <f t="shared" ca="1" si="149"/>
        <v>2.6029192244488526E-2</v>
      </c>
    </row>
    <row r="4717" spans="2:7">
      <c r="B4717" s="375">
        <v>38931</v>
      </c>
      <c r="C4717" s="352">
        <v>228.15</v>
      </c>
      <c r="D4717" s="355">
        <f t="shared" si="150"/>
        <v>-2.8409090909091157E-3</v>
      </c>
      <c r="E4717" s="355">
        <v>1.0329244673983225E-2</v>
      </c>
      <c r="G4717" s="355">
        <f t="shared" ca="1" si="149"/>
        <v>-9.332678862387778E-3</v>
      </c>
    </row>
    <row r="4718" spans="2:7">
      <c r="B4718" s="375">
        <v>38930</v>
      </c>
      <c r="C4718" s="352">
        <v>228.8</v>
      </c>
      <c r="D4718" s="355">
        <f t="shared" si="150"/>
        <v>-1.6759776536312752E-2</v>
      </c>
      <c r="E4718" s="355">
        <v>1.0356619443087467E-2</v>
      </c>
      <c r="G4718" s="355">
        <f t="shared" ca="1" si="149"/>
        <v>-4.0826840464936051E-2</v>
      </c>
    </row>
    <row r="4719" spans="2:7">
      <c r="B4719" s="375">
        <v>38929</v>
      </c>
      <c r="C4719" s="352">
        <v>232.7</v>
      </c>
      <c r="D4719" s="355">
        <f t="shared" si="150"/>
        <v>-4.1203131437989288E-2</v>
      </c>
      <c r="E4719" s="355">
        <v>1.0357470210815855E-2</v>
      </c>
      <c r="G4719" s="355">
        <f t="shared" ca="1" si="149"/>
        <v>-2.1143854927251803E-2</v>
      </c>
    </row>
    <row r="4720" spans="2:7">
      <c r="B4720" s="375">
        <v>38926</v>
      </c>
      <c r="C4720" s="352">
        <v>242.7</v>
      </c>
      <c r="D4720" s="355">
        <f t="shared" si="150"/>
        <v>-1.4616321559074391E-2</v>
      </c>
      <c r="E4720" s="355">
        <v>1.037582803839392E-2</v>
      </c>
      <c r="G4720" s="355">
        <f t="shared" ca="1" si="149"/>
        <v>2.1900016886120408E-2</v>
      </c>
    </row>
    <row r="4721" spans="2:7">
      <c r="B4721" s="375">
        <v>38925</v>
      </c>
      <c r="C4721" s="352">
        <v>246.3</v>
      </c>
      <c r="D4721" s="355">
        <f t="shared" si="150"/>
        <v>2.2840531561461794E-2</v>
      </c>
      <c r="E4721" s="355">
        <v>1.0398926271387193E-2</v>
      </c>
      <c r="G4721" s="355">
        <f t="shared" ca="1" si="149"/>
        <v>-3.0128883120085926E-2</v>
      </c>
    </row>
    <row r="4722" spans="2:7">
      <c r="B4722" s="375">
        <v>38924</v>
      </c>
      <c r="C4722" s="352">
        <v>240.8</v>
      </c>
      <c r="D4722" s="355">
        <f t="shared" si="150"/>
        <v>2.7522935779816588E-2</v>
      </c>
      <c r="E4722" s="355">
        <v>1.042072458122315E-2</v>
      </c>
      <c r="G4722" s="355">
        <f t="shared" ca="1" si="149"/>
        <v>-8.632375011099945E-3</v>
      </c>
    </row>
    <row r="4723" spans="2:7">
      <c r="B4723" s="375">
        <v>38923</v>
      </c>
      <c r="C4723" s="352">
        <v>234.35</v>
      </c>
      <c r="D4723" s="355">
        <f t="shared" si="150"/>
        <v>2.7175104098180972E-2</v>
      </c>
      <c r="E4723" s="355">
        <v>1.044979554747847E-2</v>
      </c>
      <c r="G4723" s="355">
        <f t="shared" ca="1" si="149"/>
        <v>3.8378807490625083E-4</v>
      </c>
    </row>
    <row r="4724" spans="2:7">
      <c r="B4724" s="375">
        <v>38922</v>
      </c>
      <c r="C4724" s="352">
        <v>228.15</v>
      </c>
      <c r="D4724" s="355">
        <f t="shared" si="150"/>
        <v>2.0577052113621087E-2</v>
      </c>
      <c r="E4724" s="355">
        <v>1.0456344760624393E-2</v>
      </c>
      <c r="G4724" s="355">
        <f t="shared" ca="1" si="149"/>
        <v>-2.3267207548135077E-2</v>
      </c>
    </row>
    <row r="4725" spans="2:7">
      <c r="B4725" s="375">
        <v>38919</v>
      </c>
      <c r="C4725" s="352">
        <v>223.55</v>
      </c>
      <c r="D4725" s="355">
        <f t="shared" si="150"/>
        <v>-3.3506268914829225E-2</v>
      </c>
      <c r="E4725" s="355">
        <v>1.0490427484919972E-2</v>
      </c>
      <c r="G4725" s="355">
        <f t="shared" ca="1" si="149"/>
        <v>3.6868778438390081E-3</v>
      </c>
    </row>
    <row r="4726" spans="2:7">
      <c r="B4726" s="375">
        <v>38918</v>
      </c>
      <c r="C4726" s="352">
        <v>231.3</v>
      </c>
      <c r="D4726" s="355">
        <f t="shared" si="150"/>
        <v>3.3974072418417628E-2</v>
      </c>
      <c r="E4726" s="355">
        <v>1.0515897562786199E-2</v>
      </c>
      <c r="G4726" s="355">
        <f t="shared" ca="1" si="149"/>
        <v>5.6683301805537907E-3</v>
      </c>
    </row>
    <row r="4727" spans="2:7">
      <c r="B4727" s="375">
        <v>38917</v>
      </c>
      <c r="C4727" s="352">
        <v>223.7</v>
      </c>
      <c r="D4727" s="355">
        <f t="shared" si="150"/>
        <v>-3.055254604550384E-2</v>
      </c>
      <c r="E4727" s="355">
        <v>1.0550458715596383E-2</v>
      </c>
      <c r="G4727" s="355">
        <f t="shared" ca="1" si="149"/>
        <v>-1.4570810689896975E-3</v>
      </c>
    </row>
    <row r="4728" spans="2:7">
      <c r="B4728" s="375">
        <v>38916</v>
      </c>
      <c r="C4728" s="352">
        <v>230.75</v>
      </c>
      <c r="D4728" s="355">
        <f t="shared" si="150"/>
        <v>1.0845986984815619E-3</v>
      </c>
      <c r="E4728" s="355">
        <v>1.0553612350741768E-2</v>
      </c>
      <c r="G4728" s="355">
        <f t="shared" ca="1" si="149"/>
        <v>1.2507780385543472E-2</v>
      </c>
    </row>
    <row r="4729" spans="2:7">
      <c r="B4729" s="375">
        <v>38915</v>
      </c>
      <c r="C4729" s="352">
        <v>230.5</v>
      </c>
      <c r="D4729" s="355">
        <f t="shared" si="150"/>
        <v>-4.4757563199336971E-2</v>
      </c>
      <c r="E4729" s="355">
        <v>1.0559047524028106E-2</v>
      </c>
      <c r="G4729" s="355">
        <f t="shared" ca="1" si="149"/>
        <v>-2.9938778614035447E-2</v>
      </c>
    </row>
    <row r="4730" spans="2:7">
      <c r="B4730" s="375">
        <v>38912</v>
      </c>
      <c r="C4730" s="352">
        <v>241.3</v>
      </c>
      <c r="D4730" s="355">
        <f t="shared" si="150"/>
        <v>-1.025430680885972E-2</v>
      </c>
      <c r="E4730" s="355">
        <v>1.05595625324092E-2</v>
      </c>
      <c r="G4730" s="355">
        <f t="shared" ca="1" si="149"/>
        <v>-3.5896104413545697E-3</v>
      </c>
    </row>
    <row r="4731" spans="2:7">
      <c r="B4731" s="375">
        <v>38911</v>
      </c>
      <c r="C4731" s="352">
        <v>243.8</v>
      </c>
      <c r="D4731" s="355">
        <f t="shared" si="150"/>
        <v>2.4584996848077426E-2</v>
      </c>
      <c r="E4731" s="355">
        <v>1.057745044268589E-2</v>
      </c>
      <c r="G4731" s="355">
        <f t="shared" ca="1" si="149"/>
        <v>1.3658505655910355E-2</v>
      </c>
    </row>
    <row r="4732" spans="2:7">
      <c r="B4732" s="375">
        <v>38910</v>
      </c>
      <c r="C4732" s="352">
        <v>237.95</v>
      </c>
      <c r="D4732" s="355">
        <f t="shared" si="150"/>
        <v>1.0832625318606555E-2</v>
      </c>
      <c r="E4732" s="355">
        <v>1.0578461220909231E-2</v>
      </c>
      <c r="G4732" s="355">
        <f t="shared" ca="1" si="149"/>
        <v>-1.8678340676597273E-2</v>
      </c>
    </row>
    <row r="4733" spans="2:7">
      <c r="B4733" s="375">
        <v>38909</v>
      </c>
      <c r="C4733" s="352">
        <v>235.4</v>
      </c>
      <c r="D4733" s="355">
        <f t="shared" si="150"/>
        <v>-1.9370964382420353E-2</v>
      </c>
      <c r="E4733" s="355">
        <v>1.0580747812251379E-2</v>
      </c>
      <c r="G4733" s="355">
        <f t="shared" ca="1" si="149"/>
        <v>9.6556129790310256E-5</v>
      </c>
    </row>
    <row r="4734" spans="2:7">
      <c r="B4734" s="375">
        <v>38908</v>
      </c>
      <c r="C4734" s="352">
        <v>240.05</v>
      </c>
      <c r="D4734" s="355">
        <f t="shared" si="150"/>
        <v>9.8864114429954679E-3</v>
      </c>
      <c r="E4734" s="355">
        <v>1.060909954607836E-2</v>
      </c>
      <c r="G4734" s="355">
        <f t="shared" ca="1" si="149"/>
        <v>5.4886345488657376E-3</v>
      </c>
    </row>
    <row r="4735" spans="2:7">
      <c r="B4735" s="375">
        <v>38905</v>
      </c>
      <c r="C4735" s="352">
        <v>237.7</v>
      </c>
      <c r="D4735" s="355">
        <f t="shared" si="150"/>
        <v>-2.0601565718994644E-2</v>
      </c>
      <c r="E4735" s="355">
        <v>1.0626992561105169E-2</v>
      </c>
      <c r="G4735" s="355">
        <f t="shared" ca="1" si="149"/>
        <v>-2.9873653254564963E-2</v>
      </c>
    </row>
    <row r="4736" spans="2:7">
      <c r="B4736" s="375">
        <v>38904</v>
      </c>
      <c r="C4736" s="352">
        <v>242.7</v>
      </c>
      <c r="D4736" s="355">
        <f t="shared" si="150"/>
        <v>1.8575851393188385E-3</v>
      </c>
      <c r="E4736" s="355">
        <v>1.0640495867768607E-2</v>
      </c>
      <c r="G4736" s="355">
        <f t="shared" ca="1" si="149"/>
        <v>1.3787026997638185E-2</v>
      </c>
    </row>
    <row r="4737" spans="2:7">
      <c r="B4737" s="375">
        <v>38903</v>
      </c>
      <c r="C4737" s="352">
        <v>242.25</v>
      </c>
      <c r="D4737" s="355">
        <f t="shared" si="150"/>
        <v>3.9699570815450641E-2</v>
      </c>
      <c r="E4737" s="355">
        <v>1.0648988136775988E-2</v>
      </c>
      <c r="G4737" s="355">
        <f t="shared" ca="1" si="149"/>
        <v>-1.5186170987135993E-2</v>
      </c>
    </row>
    <row r="4738" spans="2:7">
      <c r="B4738" s="375">
        <v>38902</v>
      </c>
      <c r="C4738" s="352">
        <v>233</v>
      </c>
      <c r="D4738" s="355">
        <f t="shared" si="150"/>
        <v>-1.5007398013105099E-2</v>
      </c>
      <c r="E4738" s="355">
        <v>1.0653930933137525E-2</v>
      </c>
      <c r="G4738" s="355">
        <f t="shared" ca="1" si="149"/>
        <v>-1.610153483525939E-2</v>
      </c>
    </row>
    <row r="4739" spans="2:7">
      <c r="B4739" s="375">
        <v>38901</v>
      </c>
      <c r="C4739" s="352">
        <v>236.55</v>
      </c>
      <c r="D4739" s="355">
        <f t="shared" si="150"/>
        <v>3.2743942370661423E-2</v>
      </c>
      <c r="E4739" s="355">
        <v>1.0661989639841801E-2</v>
      </c>
      <c r="G4739" s="355">
        <f t="shared" ca="1" si="149"/>
        <v>-1.2858013307973117E-2</v>
      </c>
    </row>
    <row r="4740" spans="2:7">
      <c r="B4740" s="375">
        <v>38898</v>
      </c>
      <c r="C4740" s="352">
        <v>229.05</v>
      </c>
      <c r="D4740" s="355">
        <f t="shared" si="150"/>
        <v>9.3056549749463133E-2</v>
      </c>
      <c r="E4740" s="355">
        <v>1.0662069846134303E-2</v>
      </c>
      <c r="G4740" s="355">
        <f t="shared" ca="1" si="149"/>
        <v>-7.8336907764332865E-3</v>
      </c>
    </row>
    <row r="4741" spans="2:7">
      <c r="B4741" s="375">
        <v>38897</v>
      </c>
      <c r="C4741" s="352">
        <v>209.55</v>
      </c>
      <c r="D4741" s="355">
        <f t="shared" si="150"/>
        <v>-3.0534351145038142E-2</v>
      </c>
      <c r="E4741" s="355">
        <v>1.0670731707317044E-2</v>
      </c>
      <c r="G4741" s="355">
        <f t="shared" ca="1" si="149"/>
        <v>9.3529168956042984E-3</v>
      </c>
    </row>
    <row r="4742" spans="2:7">
      <c r="B4742" s="375">
        <v>38896</v>
      </c>
      <c r="C4742" s="352">
        <v>216.15</v>
      </c>
      <c r="D4742" s="355">
        <f t="shared" si="150"/>
        <v>-1.7499999999999974E-2</v>
      </c>
      <c r="E4742" s="355">
        <v>1.0676156583629961E-2</v>
      </c>
      <c r="G4742" s="355">
        <f t="shared" ca="1" si="149"/>
        <v>-1.5765744852466769E-2</v>
      </c>
    </row>
    <row r="4743" spans="2:7">
      <c r="B4743" s="375">
        <v>38895</v>
      </c>
      <c r="C4743" s="352">
        <v>220</v>
      </c>
      <c r="D4743" s="355">
        <f t="shared" si="150"/>
        <v>3.1411157993436419E-2</v>
      </c>
      <c r="E4743" s="355">
        <v>1.0680337498664958E-2</v>
      </c>
      <c r="G4743" s="355">
        <f t="shared" ref="G4743:G4806" ca="1" si="151">_xlfn.NORM.INV(RAND(),$M$13,$M$14)</f>
        <v>5.7534605119238256E-3</v>
      </c>
    </row>
    <row r="4744" spans="2:7">
      <c r="B4744" s="375">
        <v>38894</v>
      </c>
      <c r="C4744" s="352">
        <v>213.3</v>
      </c>
      <c r="D4744" s="355">
        <f t="shared" ref="D4744:D4807" si="152">(C4744-C4745)/C4745</f>
        <v>-3.853955375253542E-2</v>
      </c>
      <c r="E4744" s="355">
        <v>1.0688377836085922E-2</v>
      </c>
      <c r="G4744" s="355">
        <f t="shared" ca="1" si="151"/>
        <v>-6.4231817647528409E-3</v>
      </c>
    </row>
    <row r="4745" spans="2:7">
      <c r="B4745" s="375">
        <v>38891</v>
      </c>
      <c r="C4745" s="352">
        <v>221.85</v>
      </c>
      <c r="D4745" s="355">
        <f t="shared" si="152"/>
        <v>1.4635261833981197E-2</v>
      </c>
      <c r="E4745" s="355">
        <v>1.0700636942675203E-2</v>
      </c>
      <c r="G4745" s="355">
        <f t="shared" ca="1" si="151"/>
        <v>2.428499866230888E-3</v>
      </c>
    </row>
    <row r="4746" spans="2:7">
      <c r="B4746" s="375">
        <v>38890</v>
      </c>
      <c r="C4746" s="352">
        <v>218.65</v>
      </c>
      <c r="D4746" s="355">
        <f t="shared" si="152"/>
        <v>9.1554131380186337E-4</v>
      </c>
      <c r="E4746" s="355">
        <v>1.0702140428085549E-2</v>
      </c>
      <c r="G4746" s="355">
        <f t="shared" ca="1" si="151"/>
        <v>7.5849045281641903E-3</v>
      </c>
    </row>
    <row r="4747" spans="2:7">
      <c r="B4747" s="375">
        <v>38889</v>
      </c>
      <c r="C4747" s="352">
        <v>218.45</v>
      </c>
      <c r="D4747" s="355">
        <f t="shared" si="152"/>
        <v>8.5410895660202879E-3</v>
      </c>
      <c r="E4747" s="355">
        <v>1.0708973723351637E-2</v>
      </c>
      <c r="G4747" s="355">
        <f t="shared" ca="1" si="151"/>
        <v>3.6216991564203556E-2</v>
      </c>
    </row>
    <row r="4748" spans="2:7">
      <c r="B4748" s="375">
        <v>38888</v>
      </c>
      <c r="C4748" s="352">
        <v>216.6</v>
      </c>
      <c r="D4748" s="355">
        <f t="shared" si="152"/>
        <v>-2.7609427609427636E-2</v>
      </c>
      <c r="E4748" s="355">
        <v>1.070995880785079E-2</v>
      </c>
      <c r="G4748" s="355">
        <f t="shared" ca="1" si="151"/>
        <v>4.1939219419002138E-2</v>
      </c>
    </row>
    <row r="4749" spans="2:7">
      <c r="B4749" s="375">
        <v>38887</v>
      </c>
      <c r="C4749" s="352">
        <v>222.75</v>
      </c>
      <c r="D4749" s="355">
        <f t="shared" si="152"/>
        <v>3.2923718989102686E-2</v>
      </c>
      <c r="E4749" s="355">
        <v>1.0715703135335392E-2</v>
      </c>
      <c r="G4749" s="355">
        <f t="shared" ca="1" si="151"/>
        <v>1.5830544615171374E-2</v>
      </c>
    </row>
    <row r="4750" spans="2:7">
      <c r="B4750" s="375">
        <v>38884</v>
      </c>
      <c r="C4750" s="352">
        <v>215.65</v>
      </c>
      <c r="D4750" s="355">
        <f t="shared" si="152"/>
        <v>6.8367599702749624E-2</v>
      </c>
      <c r="E4750" s="355">
        <v>1.0717144312429223E-2</v>
      </c>
      <c r="G4750" s="355">
        <f t="shared" ca="1" si="151"/>
        <v>1.0303627149164808E-2</v>
      </c>
    </row>
    <row r="4751" spans="2:7">
      <c r="B4751" s="375">
        <v>38883</v>
      </c>
      <c r="C4751" s="352">
        <v>201.85</v>
      </c>
      <c r="D4751" s="355">
        <f t="shared" si="152"/>
        <v>8.3176817815937748E-2</v>
      </c>
      <c r="E4751" s="355">
        <v>1.0720667063728307E-2</v>
      </c>
      <c r="G4751" s="355">
        <f t="shared" ca="1" si="151"/>
        <v>-5.3456471509607861E-2</v>
      </c>
    </row>
    <row r="4752" spans="2:7">
      <c r="B4752" s="375">
        <v>38882</v>
      </c>
      <c r="C4752" s="352">
        <v>186.35</v>
      </c>
      <c r="D4752" s="355">
        <f t="shared" si="152"/>
        <v>-1.0355815188529034E-2</v>
      </c>
      <c r="E4752" s="355">
        <v>1.0741591019187429E-2</v>
      </c>
      <c r="G4752" s="355">
        <f t="shared" ca="1" si="151"/>
        <v>9.4218210856158099E-3</v>
      </c>
    </row>
    <row r="4753" spans="2:7">
      <c r="B4753" s="375">
        <v>38881</v>
      </c>
      <c r="C4753" s="352">
        <v>188.3</v>
      </c>
      <c r="D4753" s="355">
        <f t="shared" si="152"/>
        <v>-4.2704626334519463E-2</v>
      </c>
      <c r="E4753" s="355">
        <v>1.0769774011299424E-2</v>
      </c>
      <c r="G4753" s="355">
        <f t="shared" ca="1" si="151"/>
        <v>-1.2796484410544668E-2</v>
      </c>
    </row>
    <row r="4754" spans="2:7">
      <c r="B4754" s="375">
        <v>38880</v>
      </c>
      <c r="C4754" s="352">
        <v>196.7</v>
      </c>
      <c r="D4754" s="355">
        <f t="shared" si="152"/>
        <v>-4.5840407470288703E-2</v>
      </c>
      <c r="E4754" s="355">
        <v>1.0783029325808657E-2</v>
      </c>
      <c r="G4754" s="355">
        <f t="shared" ca="1" si="151"/>
        <v>-3.3196935795153794E-2</v>
      </c>
    </row>
    <row r="4755" spans="2:7">
      <c r="B4755" s="375">
        <v>38877</v>
      </c>
      <c r="C4755" s="352">
        <v>206.15</v>
      </c>
      <c r="D4755" s="355">
        <f t="shared" si="152"/>
        <v>8.3149914404500713E-3</v>
      </c>
      <c r="E4755" s="355">
        <v>1.0803689064558539E-2</v>
      </c>
      <c r="G4755" s="355">
        <f t="shared" ca="1" si="151"/>
        <v>-2.1458851763859633E-2</v>
      </c>
    </row>
    <row r="4756" spans="2:7">
      <c r="B4756" s="375">
        <v>38876</v>
      </c>
      <c r="C4756" s="352">
        <v>204.45</v>
      </c>
      <c r="D4756" s="355">
        <f t="shared" si="152"/>
        <v>-7.2578816058063059E-2</v>
      </c>
      <c r="E4756" s="355">
        <v>1.0810264699939313E-2</v>
      </c>
      <c r="G4756" s="355">
        <f t="shared" ca="1" si="151"/>
        <v>1.6392934139434077E-2</v>
      </c>
    </row>
    <row r="4757" spans="2:7">
      <c r="B4757" s="375">
        <v>38875</v>
      </c>
      <c r="C4757" s="352">
        <v>220.45</v>
      </c>
      <c r="D4757" s="355">
        <f t="shared" si="152"/>
        <v>-1.8477292965271619E-2</v>
      </c>
      <c r="E4757" s="355">
        <v>1.0814290312198233E-2</v>
      </c>
      <c r="G4757" s="355">
        <f t="shared" ca="1" si="151"/>
        <v>1.9802371149395915E-2</v>
      </c>
    </row>
    <row r="4758" spans="2:7">
      <c r="B4758" s="375">
        <v>38874</v>
      </c>
      <c r="C4758" s="352">
        <v>224.6</v>
      </c>
      <c r="D4758" s="355">
        <f t="shared" si="152"/>
        <v>-4.6891576490558078E-2</v>
      </c>
      <c r="E4758" s="355">
        <v>1.0848240046162697E-2</v>
      </c>
      <c r="G4758" s="355">
        <f t="shared" ca="1" si="151"/>
        <v>1.7744457660816889E-2</v>
      </c>
    </row>
    <row r="4759" spans="2:7">
      <c r="B4759" s="375">
        <v>38873</v>
      </c>
      <c r="C4759" s="352">
        <v>235.65</v>
      </c>
      <c r="D4759" s="355">
        <f t="shared" si="152"/>
        <v>-2.6239669421487581E-2</v>
      </c>
      <c r="E4759" s="355">
        <v>1.0859728506787356E-2</v>
      </c>
      <c r="G4759" s="355">
        <f t="shared" ca="1" si="151"/>
        <v>-3.4817148678274241E-2</v>
      </c>
    </row>
    <row r="4760" spans="2:7">
      <c r="B4760" s="375">
        <v>38870</v>
      </c>
      <c r="C4760" s="352">
        <v>242</v>
      </c>
      <c r="D4760" s="355">
        <f t="shared" si="152"/>
        <v>7.5555555555555556E-2</v>
      </c>
      <c r="E4760" s="355">
        <v>1.0871837758728896E-2</v>
      </c>
      <c r="G4760" s="355">
        <f t="shared" ca="1" si="151"/>
        <v>-4.4359070841801143E-2</v>
      </c>
    </row>
    <row r="4761" spans="2:7">
      <c r="B4761" s="375">
        <v>38869</v>
      </c>
      <c r="C4761" s="352">
        <v>225</v>
      </c>
      <c r="D4761" s="355">
        <f t="shared" si="152"/>
        <v>-3.6196187620475433E-2</v>
      </c>
      <c r="E4761" s="355">
        <v>1.087200430841054E-2</v>
      </c>
      <c r="G4761" s="355">
        <f t="shared" ca="1" si="151"/>
        <v>-1.059309484642568E-2</v>
      </c>
    </row>
    <row r="4762" spans="2:7">
      <c r="B4762" s="375">
        <v>38868</v>
      </c>
      <c r="C4762" s="352">
        <v>233.45</v>
      </c>
      <c r="D4762" s="355">
        <f t="shared" si="152"/>
        <v>-3.3733443708609298E-2</v>
      </c>
      <c r="E4762" s="355">
        <v>1.0899838393563305E-2</v>
      </c>
      <c r="G4762" s="355">
        <f t="shared" ca="1" si="151"/>
        <v>-1.3097684551637189E-2</v>
      </c>
    </row>
    <row r="4763" spans="2:7">
      <c r="B4763" s="375">
        <v>38867</v>
      </c>
      <c r="C4763" s="352">
        <v>241.6</v>
      </c>
      <c r="D4763" s="355">
        <f t="shared" si="152"/>
        <v>6.2124663491408441E-4</v>
      </c>
      <c r="E4763" s="355">
        <v>1.0902336214903186E-2</v>
      </c>
      <c r="G4763" s="355">
        <f t="shared" ca="1" si="151"/>
        <v>-4.9654956735320933E-3</v>
      </c>
    </row>
    <row r="4764" spans="2:7">
      <c r="B4764" s="375">
        <v>38866</v>
      </c>
      <c r="C4764" s="352">
        <v>241.45</v>
      </c>
      <c r="D4764" s="355">
        <f t="shared" si="152"/>
        <v>-8.6224594539109946E-3</v>
      </c>
      <c r="E4764" s="355">
        <v>1.0909090909090953E-2</v>
      </c>
      <c r="G4764" s="355">
        <f t="shared" ca="1" si="151"/>
        <v>-2.2184275450603724E-2</v>
      </c>
    </row>
    <row r="4765" spans="2:7">
      <c r="B4765" s="375">
        <v>38863</v>
      </c>
      <c r="C4765" s="352">
        <v>243.55</v>
      </c>
      <c r="D4765" s="355">
        <f t="shared" si="152"/>
        <v>2.8505067567567568E-2</v>
      </c>
      <c r="E4765" s="355">
        <v>1.0922426851630314E-2</v>
      </c>
      <c r="G4765" s="355">
        <f t="shared" ca="1" si="151"/>
        <v>2.4596499394769038E-3</v>
      </c>
    </row>
    <row r="4766" spans="2:7">
      <c r="B4766" s="375">
        <v>38862</v>
      </c>
      <c r="C4766" s="352">
        <v>236.8</v>
      </c>
      <c r="D4766" s="355">
        <f t="shared" si="152"/>
        <v>4.363155575143237E-2</v>
      </c>
      <c r="E4766" s="355">
        <v>1.093439363817106E-2</v>
      </c>
      <c r="G4766" s="355">
        <f t="shared" ca="1" si="151"/>
        <v>3.0464497200925044E-3</v>
      </c>
    </row>
    <row r="4767" spans="2:7">
      <c r="B4767" s="375">
        <v>38861</v>
      </c>
      <c r="C4767" s="352">
        <v>226.9</v>
      </c>
      <c r="D4767" s="355">
        <f t="shared" si="152"/>
        <v>-4.7239134998950237E-2</v>
      </c>
      <c r="E4767" s="355">
        <v>1.0945445143497337E-2</v>
      </c>
      <c r="G4767" s="355">
        <f t="shared" ca="1" si="151"/>
        <v>-3.5103779394441911E-2</v>
      </c>
    </row>
    <row r="4768" spans="2:7">
      <c r="B4768" s="375">
        <v>38860</v>
      </c>
      <c r="C4768" s="352">
        <v>238.15</v>
      </c>
      <c r="D4768" s="355">
        <f t="shared" si="152"/>
        <v>4.2007981516485745E-4</v>
      </c>
      <c r="E4768" s="355">
        <v>1.0959571358986848E-2</v>
      </c>
      <c r="G4768" s="355">
        <f t="shared" ca="1" si="151"/>
        <v>-2.7062670127710103E-2</v>
      </c>
    </row>
    <row r="4769" spans="2:7">
      <c r="B4769" s="375">
        <v>38859</v>
      </c>
      <c r="C4769" s="352">
        <v>238.05</v>
      </c>
      <c r="D4769" s="355">
        <f t="shared" si="152"/>
        <v>-2.057189878625797E-2</v>
      </c>
      <c r="E4769" s="355">
        <v>1.0962241169305794E-2</v>
      </c>
      <c r="G4769" s="355">
        <f t="shared" ca="1" si="151"/>
        <v>-3.0779992236819449E-2</v>
      </c>
    </row>
    <row r="4770" spans="2:7">
      <c r="B4770" s="375">
        <v>38856</v>
      </c>
      <c r="C4770" s="352">
        <v>243.05</v>
      </c>
      <c r="D4770" s="355">
        <f t="shared" si="152"/>
        <v>-5.8857696030977694E-2</v>
      </c>
      <c r="E4770" s="355">
        <v>1.0967454302273649E-2</v>
      </c>
      <c r="G4770" s="355">
        <f t="shared" ca="1" si="151"/>
        <v>-3.0475415470876375E-2</v>
      </c>
    </row>
    <row r="4771" spans="2:7">
      <c r="B4771" s="375">
        <v>38855</v>
      </c>
      <c r="C4771" s="352">
        <v>258.25</v>
      </c>
      <c r="D4771" s="355">
        <f t="shared" si="152"/>
        <v>-6.2443274641495697E-2</v>
      </c>
      <c r="E4771" s="355">
        <v>1.0973220117570261E-2</v>
      </c>
      <c r="G4771" s="355">
        <f t="shared" ca="1" si="151"/>
        <v>-8.4314646982106625E-3</v>
      </c>
    </row>
    <row r="4772" spans="2:7">
      <c r="B4772" s="375">
        <v>38854</v>
      </c>
      <c r="C4772" s="352">
        <v>275.45</v>
      </c>
      <c r="D4772" s="355">
        <f t="shared" si="152"/>
        <v>1.7735082209495701E-2</v>
      </c>
      <c r="E4772" s="355">
        <v>1.0984212752602781E-2</v>
      </c>
      <c r="G4772" s="355">
        <f t="shared" ca="1" si="151"/>
        <v>-3.0273446583440791E-2</v>
      </c>
    </row>
    <row r="4773" spans="2:7">
      <c r="B4773" s="375">
        <v>38853</v>
      </c>
      <c r="C4773" s="352">
        <v>270.64999999999998</v>
      </c>
      <c r="D4773" s="355">
        <f t="shared" si="152"/>
        <v>3.2227307398932072E-2</v>
      </c>
      <c r="E4773" s="355">
        <v>1.0985178727114131E-2</v>
      </c>
      <c r="G4773" s="355">
        <f t="shared" ca="1" si="151"/>
        <v>-8.0166087748290635E-3</v>
      </c>
    </row>
    <row r="4774" spans="2:7">
      <c r="B4774" s="375">
        <v>38852</v>
      </c>
      <c r="C4774" s="352">
        <v>262.2</v>
      </c>
      <c r="D4774" s="355">
        <f t="shared" si="152"/>
        <v>-4.1316270566727646E-2</v>
      </c>
      <c r="E4774" s="355">
        <v>1.0988077670315229E-2</v>
      </c>
      <c r="G4774" s="355">
        <f t="shared" ca="1" si="151"/>
        <v>-1.7130893610325739E-2</v>
      </c>
    </row>
    <row r="4775" spans="2:7">
      <c r="B4775" s="375">
        <v>38849</v>
      </c>
      <c r="C4775" s="352">
        <v>273.5</v>
      </c>
      <c r="D4775" s="355">
        <f t="shared" si="152"/>
        <v>-1.7247574559827564E-2</v>
      </c>
      <c r="E4775" s="355">
        <v>1.098958812021586E-2</v>
      </c>
      <c r="G4775" s="355">
        <f t="shared" ca="1" si="151"/>
        <v>3.6715911933012324E-2</v>
      </c>
    </row>
    <row r="4776" spans="2:7">
      <c r="B4776" s="375">
        <v>38848</v>
      </c>
      <c r="C4776" s="352">
        <v>278.3</v>
      </c>
      <c r="D4776" s="355">
        <f t="shared" si="152"/>
        <v>-5.5386814364838709E-3</v>
      </c>
      <c r="E4776" s="355">
        <v>1.1006145097679564E-2</v>
      </c>
      <c r="G4776" s="355">
        <f t="shared" ca="1" si="151"/>
        <v>-2.8304752188815292E-2</v>
      </c>
    </row>
    <row r="4777" spans="2:7">
      <c r="B4777" s="375">
        <v>38847</v>
      </c>
      <c r="C4777" s="352">
        <v>279.85000000000002</v>
      </c>
      <c r="D4777" s="355">
        <f t="shared" si="152"/>
        <v>2.1486123545211198E-3</v>
      </c>
      <c r="E4777" s="355">
        <v>1.1019420693312085E-2</v>
      </c>
      <c r="G4777" s="355">
        <f t="shared" ca="1" si="151"/>
        <v>-1.3323466212055601E-2</v>
      </c>
    </row>
    <row r="4778" spans="2:7">
      <c r="B4778" s="375">
        <v>38846</v>
      </c>
      <c r="C4778" s="352">
        <v>279.25</v>
      </c>
      <c r="D4778" s="355">
        <f t="shared" si="152"/>
        <v>-1.3250883392226149E-2</v>
      </c>
      <c r="E4778" s="355">
        <v>1.105744789018798E-2</v>
      </c>
      <c r="G4778" s="355">
        <f t="shared" ca="1" si="151"/>
        <v>-4.4137995788368529E-3</v>
      </c>
    </row>
    <row r="4779" spans="2:7">
      <c r="B4779" s="375">
        <v>38845</v>
      </c>
      <c r="C4779" s="352">
        <v>283</v>
      </c>
      <c r="D4779" s="355">
        <f t="shared" si="152"/>
        <v>-6.6690066690065896E-3</v>
      </c>
      <c r="E4779" s="355">
        <v>1.1083465279348564E-2</v>
      </c>
      <c r="G4779" s="355">
        <f t="shared" ca="1" si="151"/>
        <v>1.1236495217212081E-2</v>
      </c>
    </row>
    <row r="4780" spans="2:7">
      <c r="B4780" s="375">
        <v>38842</v>
      </c>
      <c r="C4780" s="352">
        <v>284.89999999999998</v>
      </c>
      <c r="D4780" s="355">
        <f t="shared" si="152"/>
        <v>-2.7479091995221066E-2</v>
      </c>
      <c r="E4780" s="355">
        <v>1.1101836393989969E-2</v>
      </c>
      <c r="G4780" s="355">
        <f t="shared" ca="1" si="151"/>
        <v>2.8149237097094184E-4</v>
      </c>
    </row>
    <row r="4781" spans="2:7">
      <c r="B4781" s="375">
        <v>38841</v>
      </c>
      <c r="C4781" s="352">
        <v>292.95</v>
      </c>
      <c r="D4781" s="355">
        <f t="shared" si="152"/>
        <v>-2.7234042553191877E-3</v>
      </c>
      <c r="E4781" s="355">
        <v>1.1108480328321667E-2</v>
      </c>
      <c r="G4781" s="355">
        <f t="shared" ca="1" si="151"/>
        <v>9.600021005960746E-3</v>
      </c>
    </row>
    <row r="4782" spans="2:7">
      <c r="B4782" s="375">
        <v>38840</v>
      </c>
      <c r="C4782" s="352">
        <v>293.75</v>
      </c>
      <c r="D4782" s="355">
        <f t="shared" si="152"/>
        <v>4.7887805712330325E-3</v>
      </c>
      <c r="E4782" s="355">
        <v>1.1111111111111066E-2</v>
      </c>
      <c r="G4782" s="355">
        <f t="shared" ca="1" si="151"/>
        <v>5.557755918612379E-3</v>
      </c>
    </row>
    <row r="4783" spans="2:7">
      <c r="B4783" s="375">
        <v>38839</v>
      </c>
      <c r="C4783" s="352">
        <v>292.35000000000002</v>
      </c>
      <c r="D4783" s="355">
        <f t="shared" si="152"/>
        <v>6.1951471347444888E-3</v>
      </c>
      <c r="E4783" s="355">
        <v>1.1138771862632452E-2</v>
      </c>
      <c r="G4783" s="355">
        <f t="shared" ca="1" si="151"/>
        <v>-6.624104677121382E-3</v>
      </c>
    </row>
    <row r="4784" spans="2:7">
      <c r="B4784" s="375">
        <v>38835</v>
      </c>
      <c r="C4784" s="352">
        <v>290.55</v>
      </c>
      <c r="D4784" s="355">
        <f t="shared" si="152"/>
        <v>8.1540596807773164E-3</v>
      </c>
      <c r="E4784" s="355">
        <v>1.1173741706988509E-2</v>
      </c>
      <c r="G4784" s="355">
        <f t="shared" ca="1" si="151"/>
        <v>-1.0758233954320098E-2</v>
      </c>
    </row>
    <row r="4785" spans="2:7">
      <c r="B4785" s="375">
        <v>38834</v>
      </c>
      <c r="C4785" s="352">
        <v>288.2</v>
      </c>
      <c r="D4785" s="355">
        <f t="shared" si="152"/>
        <v>-5.006041774555459E-3</v>
      </c>
      <c r="E4785" s="355">
        <v>1.1179535765040331E-2</v>
      </c>
      <c r="G4785" s="355">
        <f t="shared" ca="1" si="151"/>
        <v>6.1064007822472259E-3</v>
      </c>
    </row>
    <row r="4786" spans="2:7">
      <c r="B4786" s="375">
        <v>38833</v>
      </c>
      <c r="C4786" s="352">
        <v>289.64999999999998</v>
      </c>
      <c r="D4786" s="355">
        <f t="shared" si="152"/>
        <v>4.0970350404312586E-2</v>
      </c>
      <c r="E4786" s="355">
        <v>1.1185983827493239E-2</v>
      </c>
      <c r="G4786" s="355">
        <f t="shared" ca="1" si="151"/>
        <v>-3.7785274619788103E-2</v>
      </c>
    </row>
    <row r="4787" spans="2:7">
      <c r="B4787" s="375">
        <v>38832</v>
      </c>
      <c r="C4787" s="352">
        <v>278.25</v>
      </c>
      <c r="D4787" s="355">
        <f t="shared" si="152"/>
        <v>-2.6587370998775658E-2</v>
      </c>
      <c r="E4787" s="355">
        <v>1.1200588644074725E-2</v>
      </c>
      <c r="G4787" s="355">
        <f t="shared" ca="1" si="151"/>
        <v>-1.5019183320785511E-2</v>
      </c>
    </row>
    <row r="4788" spans="2:7">
      <c r="B4788" s="375">
        <v>38831</v>
      </c>
      <c r="C4788" s="352">
        <v>285.85000000000002</v>
      </c>
      <c r="D4788" s="355">
        <f t="shared" si="152"/>
        <v>3.6867977528090286E-3</v>
      </c>
      <c r="E4788" s="355">
        <v>1.1209346384591071E-2</v>
      </c>
      <c r="G4788" s="355">
        <f t="shared" ca="1" si="151"/>
        <v>-4.4524464176989879E-3</v>
      </c>
    </row>
    <row r="4789" spans="2:7">
      <c r="B4789" s="375">
        <v>38828</v>
      </c>
      <c r="C4789" s="352">
        <v>284.8</v>
      </c>
      <c r="D4789" s="355">
        <f t="shared" si="152"/>
        <v>2.9831856807087324E-2</v>
      </c>
      <c r="E4789" s="355">
        <v>1.1235955056179775E-2</v>
      </c>
      <c r="G4789" s="355">
        <f t="shared" ca="1" si="151"/>
        <v>-1.3667119438572153E-2</v>
      </c>
    </row>
    <row r="4790" spans="2:7">
      <c r="B4790" s="375">
        <v>38827</v>
      </c>
      <c r="C4790" s="352">
        <v>276.55</v>
      </c>
      <c r="D4790" s="355">
        <f t="shared" si="152"/>
        <v>-1.8047283883775491E-3</v>
      </c>
      <c r="E4790" s="355">
        <v>1.1255856473545905E-2</v>
      </c>
      <c r="G4790" s="355">
        <f t="shared" ca="1" si="151"/>
        <v>1.8370363687806465E-2</v>
      </c>
    </row>
    <row r="4791" spans="2:7">
      <c r="B4791" s="375">
        <v>38826</v>
      </c>
      <c r="C4791" s="352">
        <v>277.05</v>
      </c>
      <c r="D4791" s="355">
        <f t="shared" si="152"/>
        <v>-9.474436896674928E-3</v>
      </c>
      <c r="E4791" s="355">
        <v>1.1257035647279577E-2</v>
      </c>
      <c r="G4791" s="355">
        <f t="shared" ca="1" si="151"/>
        <v>9.8108300327890557E-3</v>
      </c>
    </row>
    <row r="4792" spans="2:7">
      <c r="B4792" s="375">
        <v>38825</v>
      </c>
      <c r="C4792" s="352">
        <v>279.7</v>
      </c>
      <c r="D4792" s="355">
        <f t="shared" si="152"/>
        <v>1.6351744186046513E-2</v>
      </c>
      <c r="E4792" s="355">
        <v>1.1286324560940928E-2</v>
      </c>
      <c r="G4792" s="355">
        <f t="shared" ca="1" si="151"/>
        <v>-4.4826342381412053E-2</v>
      </c>
    </row>
    <row r="4793" spans="2:7">
      <c r="B4793" s="375">
        <v>38824</v>
      </c>
      <c r="C4793" s="352">
        <v>275.2</v>
      </c>
      <c r="D4793" s="355">
        <f t="shared" si="152"/>
        <v>1.3254786450662612E-2</v>
      </c>
      <c r="E4793" s="355">
        <v>1.1296747725786312E-2</v>
      </c>
      <c r="G4793" s="355">
        <f t="shared" ca="1" si="151"/>
        <v>3.9651469250633342E-3</v>
      </c>
    </row>
    <row r="4794" spans="2:7">
      <c r="B4794" s="375">
        <v>38820</v>
      </c>
      <c r="C4794" s="352">
        <v>271.60000000000002</v>
      </c>
      <c r="D4794" s="355">
        <f t="shared" si="152"/>
        <v>-7.128495704624341E-3</v>
      </c>
      <c r="E4794" s="355">
        <v>1.1301809690601227E-2</v>
      </c>
      <c r="G4794" s="355">
        <f t="shared" ca="1" si="151"/>
        <v>-3.7725432438967758E-3</v>
      </c>
    </row>
    <row r="4795" spans="2:7">
      <c r="B4795" s="375">
        <v>38819</v>
      </c>
      <c r="C4795" s="352">
        <v>273.55</v>
      </c>
      <c r="D4795" s="355">
        <f t="shared" si="152"/>
        <v>-2.3035714285714246E-2</v>
      </c>
      <c r="E4795" s="355">
        <v>1.1322194894411108E-2</v>
      </c>
      <c r="G4795" s="355">
        <f t="shared" ca="1" si="151"/>
        <v>-1.3875066595294525E-3</v>
      </c>
    </row>
    <row r="4796" spans="2:7">
      <c r="B4796" s="375">
        <v>38817</v>
      </c>
      <c r="C4796" s="352">
        <v>280</v>
      </c>
      <c r="D4796" s="355">
        <f t="shared" si="152"/>
        <v>-5.3285968028419185E-3</v>
      </c>
      <c r="E4796" s="355">
        <v>1.1326860841423994E-2</v>
      </c>
      <c r="G4796" s="355">
        <f t="shared" ca="1" si="151"/>
        <v>1.1446529157583374E-2</v>
      </c>
    </row>
    <row r="4797" spans="2:7">
      <c r="B4797" s="375">
        <v>38814</v>
      </c>
      <c r="C4797" s="352">
        <v>281.5</v>
      </c>
      <c r="D4797" s="355">
        <f t="shared" si="152"/>
        <v>-2.5614399446175072E-2</v>
      </c>
      <c r="E4797" s="355">
        <v>1.1338047643503357E-2</v>
      </c>
      <c r="G4797" s="355">
        <f t="shared" ca="1" si="151"/>
        <v>-5.4096267885844753E-3</v>
      </c>
    </row>
    <row r="4798" spans="2:7">
      <c r="B4798" s="375">
        <v>38812</v>
      </c>
      <c r="C4798" s="352">
        <v>288.89999999999998</v>
      </c>
      <c r="D4798" s="355">
        <f t="shared" si="152"/>
        <v>2.5923295454545289E-2</v>
      </c>
      <c r="E4798" s="355">
        <v>1.1345218800648378E-2</v>
      </c>
      <c r="G4798" s="355">
        <f t="shared" ca="1" si="151"/>
        <v>-3.0956875952246093E-2</v>
      </c>
    </row>
    <row r="4799" spans="2:7">
      <c r="B4799" s="375">
        <v>38811</v>
      </c>
      <c r="C4799" s="352">
        <v>281.60000000000002</v>
      </c>
      <c r="D4799" s="355">
        <f t="shared" si="152"/>
        <v>8.2348728965270721E-3</v>
      </c>
      <c r="E4799" s="355">
        <v>1.1349363875963924E-2</v>
      </c>
      <c r="G4799" s="355">
        <f t="shared" ca="1" si="151"/>
        <v>2.1368633213843524E-3</v>
      </c>
    </row>
    <row r="4800" spans="2:7">
      <c r="B4800" s="375">
        <v>38810</v>
      </c>
      <c r="C4800" s="352">
        <v>279.3</v>
      </c>
      <c r="D4800" s="355">
        <f t="shared" si="152"/>
        <v>2.683823529411769E-2</v>
      </c>
      <c r="E4800" s="355">
        <v>1.1367929388329848E-2</v>
      </c>
      <c r="G4800" s="355">
        <f t="shared" ca="1" si="151"/>
        <v>-3.9012580555159063E-2</v>
      </c>
    </row>
    <row r="4801" spans="2:7">
      <c r="B4801" s="375">
        <v>38807</v>
      </c>
      <c r="C4801" s="352">
        <v>272</v>
      </c>
      <c r="D4801" s="355">
        <f t="shared" si="152"/>
        <v>-4.3923865300145998E-3</v>
      </c>
      <c r="E4801" s="355">
        <v>1.1368334022323215E-2</v>
      </c>
      <c r="G4801" s="355">
        <f t="shared" ca="1" si="151"/>
        <v>-4.2925578857082062E-3</v>
      </c>
    </row>
    <row r="4802" spans="2:7">
      <c r="B4802" s="375">
        <v>38806</v>
      </c>
      <c r="C4802" s="352">
        <v>273.2</v>
      </c>
      <c r="D4802" s="355">
        <f t="shared" si="152"/>
        <v>2.5140712945590952E-2</v>
      </c>
      <c r="E4802" s="355">
        <v>1.1392405063291122E-2</v>
      </c>
      <c r="G4802" s="355">
        <f t="shared" ca="1" si="151"/>
        <v>2.4691875638414892E-2</v>
      </c>
    </row>
    <row r="4803" spans="2:7">
      <c r="B4803" s="375">
        <v>38805</v>
      </c>
      <c r="C4803" s="352">
        <v>266.5</v>
      </c>
      <c r="D4803" s="355">
        <f t="shared" si="152"/>
        <v>-4.854368932038877E-3</v>
      </c>
      <c r="E4803" s="355">
        <v>1.1403118040089097E-2</v>
      </c>
      <c r="G4803" s="355">
        <f t="shared" ca="1" si="151"/>
        <v>-1.5024735505439687E-2</v>
      </c>
    </row>
    <row r="4804" spans="2:7">
      <c r="B4804" s="375">
        <v>38804</v>
      </c>
      <c r="C4804" s="352">
        <v>267.8</v>
      </c>
      <c r="D4804" s="355">
        <f t="shared" si="152"/>
        <v>-2.792776019363247E-3</v>
      </c>
      <c r="E4804" s="355">
        <v>1.1423580786026137E-2</v>
      </c>
      <c r="G4804" s="355">
        <f t="shared" ca="1" si="151"/>
        <v>-2.1544284763670523E-2</v>
      </c>
    </row>
    <row r="4805" spans="2:7">
      <c r="B4805" s="375">
        <v>38803</v>
      </c>
      <c r="C4805" s="352">
        <v>268.55</v>
      </c>
      <c r="D4805" s="355">
        <f t="shared" si="152"/>
        <v>5.0459612751809137E-2</v>
      </c>
      <c r="E4805" s="355">
        <v>1.1424727351504073E-2</v>
      </c>
      <c r="G4805" s="355">
        <f t="shared" ca="1" si="151"/>
        <v>-2.6287208702029448E-2</v>
      </c>
    </row>
    <row r="4806" spans="2:7">
      <c r="B4806" s="375">
        <v>38800</v>
      </c>
      <c r="C4806" s="352">
        <v>255.65</v>
      </c>
      <c r="D4806" s="355">
        <f t="shared" si="152"/>
        <v>1.567091087169464E-3</v>
      </c>
      <c r="E4806" s="355">
        <v>1.143112794045187E-2</v>
      </c>
      <c r="G4806" s="355">
        <f t="shared" ca="1" si="151"/>
        <v>-1.1866910869760487E-2</v>
      </c>
    </row>
    <row r="4807" spans="2:7">
      <c r="B4807" s="375">
        <v>38799</v>
      </c>
      <c r="C4807" s="352">
        <v>255.25</v>
      </c>
      <c r="D4807" s="355">
        <f t="shared" si="152"/>
        <v>-1.9584802193502298E-4</v>
      </c>
      <c r="E4807" s="355">
        <v>1.1440544399325028E-2</v>
      </c>
      <c r="G4807" s="355">
        <f t="shared" ref="G4807:G4870" ca="1" si="153">_xlfn.NORM.INV(RAND(),$M$13,$M$14)</f>
        <v>1.7186009068933472E-2</v>
      </c>
    </row>
    <row r="4808" spans="2:7">
      <c r="B4808" s="375">
        <v>38798</v>
      </c>
      <c r="C4808" s="352">
        <v>255.3</v>
      </c>
      <c r="D4808" s="355">
        <f t="shared" ref="D4808:D4871" si="154">(C4808-C4809)/C4809</f>
        <v>1.269337564458555E-2</v>
      </c>
      <c r="E4808" s="355">
        <v>1.1463414634146268E-2</v>
      </c>
      <c r="G4808" s="355">
        <f t="shared" ca="1" si="153"/>
        <v>-3.8770590038430079E-2</v>
      </c>
    </row>
    <row r="4809" spans="2:7">
      <c r="B4809" s="375">
        <v>38797</v>
      </c>
      <c r="C4809" s="352">
        <v>252.1</v>
      </c>
      <c r="D4809" s="355">
        <f t="shared" si="154"/>
        <v>-2.1769245992480164E-3</v>
      </c>
      <c r="E4809" s="355">
        <v>1.1464968152866127E-2</v>
      </c>
      <c r="G4809" s="355">
        <f t="shared" ca="1" si="153"/>
        <v>6.8719115908433643E-3</v>
      </c>
    </row>
    <row r="4810" spans="2:7">
      <c r="B4810" s="375">
        <v>38796</v>
      </c>
      <c r="C4810" s="352">
        <v>252.65</v>
      </c>
      <c r="D4810" s="355">
        <f t="shared" si="154"/>
        <v>-5.510726234993134E-3</v>
      </c>
      <c r="E4810" s="355">
        <v>1.1478660127308865E-2</v>
      </c>
      <c r="G4810" s="355">
        <f t="shared" ca="1" si="153"/>
        <v>1.2718988989459095E-2</v>
      </c>
    </row>
    <row r="4811" spans="2:7">
      <c r="B4811" s="375">
        <v>38793</v>
      </c>
      <c r="C4811" s="352">
        <v>254.05</v>
      </c>
      <c r="D4811" s="355">
        <f t="shared" si="154"/>
        <v>-1.702456954923574E-2</v>
      </c>
      <c r="E4811" s="355">
        <v>1.1485148514851452E-2</v>
      </c>
      <c r="G4811" s="355">
        <f t="shared" ca="1" si="153"/>
        <v>-3.4275969703902509E-2</v>
      </c>
    </row>
    <row r="4812" spans="2:7">
      <c r="B4812" s="375">
        <v>38792</v>
      </c>
      <c r="C4812" s="352">
        <v>258.45</v>
      </c>
      <c r="D4812" s="355">
        <f t="shared" si="154"/>
        <v>2.1326095385808897E-3</v>
      </c>
      <c r="E4812" s="355">
        <v>1.1533429732149006E-2</v>
      </c>
      <c r="G4812" s="355">
        <f t="shared" ca="1" si="153"/>
        <v>-6.2698766618085183E-3</v>
      </c>
    </row>
    <row r="4813" spans="2:7">
      <c r="B4813" s="375">
        <v>38790</v>
      </c>
      <c r="C4813" s="352">
        <v>257.89999999999998</v>
      </c>
      <c r="D4813" s="355">
        <f t="shared" si="154"/>
        <v>1.9770660340055243E-2</v>
      </c>
      <c r="E4813" s="355">
        <v>1.1544028806239866E-2</v>
      </c>
      <c r="G4813" s="355">
        <f t="shared" ca="1" si="153"/>
        <v>-8.2628501975981518E-3</v>
      </c>
    </row>
    <row r="4814" spans="2:7">
      <c r="B4814" s="375">
        <v>38789</v>
      </c>
      <c r="C4814" s="352">
        <v>252.9</v>
      </c>
      <c r="D4814" s="355">
        <f t="shared" si="154"/>
        <v>3.5714285714285939E-3</v>
      </c>
      <c r="E4814" s="355">
        <v>1.1575282854656208E-2</v>
      </c>
      <c r="G4814" s="355">
        <f t="shared" ca="1" si="153"/>
        <v>-5.5015436531039722E-3</v>
      </c>
    </row>
    <row r="4815" spans="2:7">
      <c r="B4815" s="375">
        <v>38786</v>
      </c>
      <c r="C4815" s="352">
        <v>252</v>
      </c>
      <c r="D4815" s="355">
        <f t="shared" si="154"/>
        <v>3.0464117767327697E-2</v>
      </c>
      <c r="E4815" s="355">
        <v>1.1579754601226924E-2</v>
      </c>
      <c r="G4815" s="355">
        <f t="shared" ca="1" si="153"/>
        <v>1.9721595931813673E-2</v>
      </c>
    </row>
    <row r="4816" spans="2:7">
      <c r="B4816" s="375">
        <v>38785</v>
      </c>
      <c r="C4816" s="352">
        <v>244.55</v>
      </c>
      <c r="D4816" s="355">
        <f t="shared" si="154"/>
        <v>7.4150360453141559E-3</v>
      </c>
      <c r="E4816" s="355">
        <v>1.1588411588411698E-2</v>
      </c>
      <c r="G4816" s="355">
        <f t="shared" ca="1" si="153"/>
        <v>-2.0473409366185753E-2</v>
      </c>
    </row>
    <row r="4817" spans="2:7">
      <c r="B4817" s="375">
        <v>38784</v>
      </c>
      <c r="C4817" s="352">
        <v>242.75</v>
      </c>
      <c r="D4817" s="355">
        <f t="shared" si="154"/>
        <v>-3.7851763773285814E-2</v>
      </c>
      <c r="E4817" s="355">
        <v>1.1594202898550725E-2</v>
      </c>
      <c r="G4817" s="355">
        <f t="shared" ca="1" si="153"/>
        <v>-2.9046719681355748E-2</v>
      </c>
    </row>
    <row r="4818" spans="2:7">
      <c r="B4818" s="375">
        <v>38783</v>
      </c>
      <c r="C4818" s="352">
        <v>252.3</v>
      </c>
      <c r="D4818" s="355">
        <f t="shared" si="154"/>
        <v>3.6352433764633492E-2</v>
      </c>
      <c r="E4818" s="355">
        <v>1.1605592616284346E-2</v>
      </c>
      <c r="G4818" s="355">
        <f t="shared" ca="1" si="153"/>
        <v>1.6340283815930255E-2</v>
      </c>
    </row>
    <row r="4819" spans="2:7">
      <c r="B4819" s="375">
        <v>38782</v>
      </c>
      <c r="C4819" s="352">
        <v>243.45</v>
      </c>
      <c r="D4819" s="355">
        <f t="shared" si="154"/>
        <v>-3.2753326509724111E-3</v>
      </c>
      <c r="E4819" s="355">
        <v>1.1622501162250116E-2</v>
      </c>
      <c r="G4819" s="355">
        <f t="shared" ca="1" si="153"/>
        <v>1.9347235920854954E-3</v>
      </c>
    </row>
    <row r="4820" spans="2:7">
      <c r="B4820" s="375">
        <v>38779</v>
      </c>
      <c r="C4820" s="352">
        <v>244.25</v>
      </c>
      <c r="D4820" s="355">
        <f t="shared" si="154"/>
        <v>2.047502047502513E-4</v>
      </c>
      <c r="E4820" s="355">
        <v>1.1643482740855329E-2</v>
      </c>
      <c r="G4820" s="355">
        <f t="shared" ca="1" si="153"/>
        <v>2.9125053184330538E-2</v>
      </c>
    </row>
    <row r="4821" spans="2:7">
      <c r="B4821" s="375">
        <v>38778</v>
      </c>
      <c r="C4821" s="352">
        <v>244.2</v>
      </c>
      <c r="D4821" s="355">
        <f t="shared" si="154"/>
        <v>-5.0926869016092889E-3</v>
      </c>
      <c r="E4821" s="355">
        <v>1.1644421066473822E-2</v>
      </c>
      <c r="G4821" s="355">
        <f t="shared" ca="1" si="153"/>
        <v>1.1570963743421304E-2</v>
      </c>
    </row>
    <row r="4822" spans="2:7">
      <c r="B4822" s="375">
        <v>38777</v>
      </c>
      <c r="C4822" s="352">
        <v>245.45</v>
      </c>
      <c r="D4822" s="355">
        <f t="shared" si="154"/>
        <v>7.1809601969634804E-3</v>
      </c>
      <c r="E4822" s="355">
        <v>1.1662623623810412E-2</v>
      </c>
      <c r="G4822" s="355">
        <f t="shared" ca="1" si="153"/>
        <v>-1.8216361099941909E-2</v>
      </c>
    </row>
    <row r="4823" spans="2:7">
      <c r="B4823" s="375">
        <v>38776</v>
      </c>
      <c r="C4823" s="352">
        <v>243.7</v>
      </c>
      <c r="D4823" s="355">
        <f t="shared" si="154"/>
        <v>2.116069557930016E-2</v>
      </c>
      <c r="E4823" s="355">
        <v>1.1671087533156438E-2</v>
      </c>
      <c r="G4823" s="355">
        <f t="shared" ca="1" si="153"/>
        <v>9.5834615447462808E-4</v>
      </c>
    </row>
    <row r="4824" spans="2:7">
      <c r="B4824" s="375">
        <v>38775</v>
      </c>
      <c r="C4824" s="352">
        <v>238.65</v>
      </c>
      <c r="D4824" s="355">
        <f t="shared" si="154"/>
        <v>-1.4657308009909097E-2</v>
      </c>
      <c r="E4824" s="355">
        <v>1.1674008810572713E-2</v>
      </c>
      <c r="G4824" s="355">
        <f t="shared" ca="1" si="153"/>
        <v>-3.5099065441501043E-2</v>
      </c>
    </row>
    <row r="4825" spans="2:7">
      <c r="B4825" s="375">
        <v>38772</v>
      </c>
      <c r="C4825" s="352">
        <v>242.2</v>
      </c>
      <c r="D4825" s="355">
        <f t="shared" si="154"/>
        <v>-1.9631653511435022E-2</v>
      </c>
      <c r="E4825" s="355">
        <v>1.1680647012213448E-2</v>
      </c>
      <c r="G4825" s="355">
        <f t="shared" ca="1" si="153"/>
        <v>1.0414591332576452E-3</v>
      </c>
    </row>
    <row r="4826" spans="2:7">
      <c r="B4826" s="375">
        <v>38771</v>
      </c>
      <c r="C4826" s="352">
        <v>247.05</v>
      </c>
      <c r="D4826" s="355">
        <f t="shared" si="154"/>
        <v>2.2981366459627377E-2</v>
      </c>
      <c r="E4826" s="355">
        <v>1.1700468018720749E-2</v>
      </c>
      <c r="G4826" s="355">
        <f t="shared" ca="1" si="153"/>
        <v>-6.0428522574179641E-3</v>
      </c>
    </row>
    <row r="4827" spans="2:7">
      <c r="B4827" s="375">
        <v>38770</v>
      </c>
      <c r="C4827" s="352">
        <v>241.5</v>
      </c>
      <c r="D4827" s="355">
        <f t="shared" si="154"/>
        <v>1.8987341772151899E-2</v>
      </c>
      <c r="E4827" s="355">
        <v>1.1706161137440671E-2</v>
      </c>
      <c r="G4827" s="355">
        <f t="shared" ca="1" si="153"/>
        <v>-4.3831424772057884E-3</v>
      </c>
    </row>
    <row r="4828" spans="2:7">
      <c r="B4828" s="375">
        <v>38769</v>
      </c>
      <c r="C4828" s="352">
        <v>237</v>
      </c>
      <c r="D4828" s="355">
        <f t="shared" si="154"/>
        <v>-6.2893081761006293E-3</v>
      </c>
      <c r="E4828" s="355">
        <v>1.1725663716814027E-2</v>
      </c>
      <c r="G4828" s="355">
        <f t="shared" ca="1" si="153"/>
        <v>-6.7824001958375693E-2</v>
      </c>
    </row>
    <row r="4829" spans="2:7">
      <c r="B4829" s="375">
        <v>38768</v>
      </c>
      <c r="C4829" s="352">
        <v>238.5</v>
      </c>
      <c r="D4829" s="355">
        <f t="shared" si="154"/>
        <v>3.3810143042912924E-2</v>
      </c>
      <c r="E4829" s="355">
        <v>1.1747430249632781E-2</v>
      </c>
      <c r="G4829" s="355">
        <f t="shared" ca="1" si="153"/>
        <v>-9.746272823453592E-3</v>
      </c>
    </row>
    <row r="4830" spans="2:7">
      <c r="B4830" s="375">
        <v>38765</v>
      </c>
      <c r="C4830" s="352">
        <v>230.7</v>
      </c>
      <c r="D4830" s="355">
        <f t="shared" si="154"/>
        <v>-3.2501572656741459E-2</v>
      </c>
      <c r="E4830" s="355">
        <v>1.1773834183982149E-2</v>
      </c>
      <c r="G4830" s="355">
        <f t="shared" ca="1" si="153"/>
        <v>-2.4699817122978855E-2</v>
      </c>
    </row>
    <row r="4831" spans="2:7">
      <c r="B4831" s="375">
        <v>38764</v>
      </c>
      <c r="C4831" s="352">
        <v>238.45</v>
      </c>
      <c r="D4831" s="355">
        <f t="shared" si="154"/>
        <v>1.0809665112335663E-2</v>
      </c>
      <c r="E4831" s="355">
        <v>1.1786071680071229E-2</v>
      </c>
      <c r="G4831" s="355">
        <f t="shared" ca="1" si="153"/>
        <v>-9.9557274462970906E-3</v>
      </c>
    </row>
    <row r="4832" spans="2:7">
      <c r="B4832" s="375">
        <v>38763</v>
      </c>
      <c r="C4832" s="352">
        <v>235.9</v>
      </c>
      <c r="D4832" s="355">
        <f t="shared" si="154"/>
        <v>5.1013588772555213E-2</v>
      </c>
      <c r="E4832" s="355">
        <v>1.1800350821240594E-2</v>
      </c>
      <c r="G4832" s="355">
        <f t="shared" ca="1" si="153"/>
        <v>-1.9626803136744968E-2</v>
      </c>
    </row>
    <row r="4833" spans="2:7">
      <c r="B4833" s="375">
        <v>38762</v>
      </c>
      <c r="C4833" s="352">
        <v>224.45</v>
      </c>
      <c r="D4833" s="355">
        <f t="shared" si="154"/>
        <v>7.1360381861575131E-2</v>
      </c>
      <c r="E4833" s="355">
        <v>1.1808487797895983E-2</v>
      </c>
      <c r="G4833" s="355">
        <f t="shared" ca="1" si="153"/>
        <v>1.489446804750727E-2</v>
      </c>
    </row>
    <row r="4834" spans="2:7">
      <c r="B4834" s="375">
        <v>38761</v>
      </c>
      <c r="C4834" s="352">
        <v>209.5</v>
      </c>
      <c r="D4834" s="355">
        <f t="shared" si="154"/>
        <v>6.9694784907473615E-3</v>
      </c>
      <c r="E4834" s="355">
        <v>1.1823592007251802E-2</v>
      </c>
      <c r="G4834" s="355">
        <f t="shared" ca="1" si="153"/>
        <v>-3.1203544029315283E-2</v>
      </c>
    </row>
    <row r="4835" spans="2:7">
      <c r="B4835" s="375">
        <v>38758</v>
      </c>
      <c r="C4835" s="352">
        <v>208.05</v>
      </c>
      <c r="D4835" s="355">
        <f t="shared" si="154"/>
        <v>5.5020283975659348E-2</v>
      </c>
      <c r="E4835" s="355">
        <v>1.1854229216275025E-2</v>
      </c>
      <c r="G4835" s="355">
        <f t="shared" ca="1" si="153"/>
        <v>-3.0066040972247094E-2</v>
      </c>
    </row>
    <row r="4836" spans="2:7">
      <c r="B4836" s="375">
        <v>38756</v>
      </c>
      <c r="C4836" s="352">
        <v>197.2</v>
      </c>
      <c r="D4836" s="355">
        <f t="shared" si="154"/>
        <v>-3.0333670374116414E-3</v>
      </c>
      <c r="E4836" s="355">
        <v>1.186866499176982E-2</v>
      </c>
      <c r="G4836" s="355">
        <f t="shared" ca="1" si="153"/>
        <v>1.0567197612545249E-4</v>
      </c>
    </row>
    <row r="4837" spans="2:7">
      <c r="B4837" s="375">
        <v>38755</v>
      </c>
      <c r="C4837" s="352">
        <v>197.8</v>
      </c>
      <c r="D4837" s="355">
        <f t="shared" si="154"/>
        <v>1.6182892370922197E-2</v>
      </c>
      <c r="E4837" s="355">
        <v>1.1878365536902122E-2</v>
      </c>
      <c r="G4837" s="355">
        <f t="shared" ca="1" si="153"/>
        <v>-7.7709684415090303E-3</v>
      </c>
    </row>
    <row r="4838" spans="2:7">
      <c r="B4838" s="375">
        <v>38754</v>
      </c>
      <c r="C4838" s="352">
        <v>194.65</v>
      </c>
      <c r="D4838" s="355">
        <f t="shared" si="154"/>
        <v>2.2858644245927453E-2</v>
      </c>
      <c r="E4838" s="355">
        <v>1.1892544521581675E-2</v>
      </c>
      <c r="G4838" s="355">
        <f t="shared" ca="1" si="153"/>
        <v>5.0501108086543386E-2</v>
      </c>
    </row>
    <row r="4839" spans="2:7">
      <c r="B4839" s="375">
        <v>38751</v>
      </c>
      <c r="C4839" s="352">
        <v>190.3</v>
      </c>
      <c r="D4839" s="355">
        <f t="shared" si="154"/>
        <v>-1.6791526737277188E-2</v>
      </c>
      <c r="E4839" s="355">
        <v>1.1904761904761904E-2</v>
      </c>
      <c r="G4839" s="355">
        <f t="shared" ca="1" si="153"/>
        <v>-2.2921446904342453E-2</v>
      </c>
    </row>
    <row r="4840" spans="2:7">
      <c r="B4840" s="375">
        <v>38750</v>
      </c>
      <c r="C4840" s="352">
        <v>193.55</v>
      </c>
      <c r="D4840" s="355">
        <f t="shared" si="154"/>
        <v>1.0177453027139963E-2</v>
      </c>
      <c r="E4840" s="355">
        <v>1.1911207363291917E-2</v>
      </c>
      <c r="G4840" s="355">
        <f t="shared" ca="1" si="153"/>
        <v>8.953207991598041E-3</v>
      </c>
    </row>
    <row r="4841" spans="2:7">
      <c r="B4841" s="375">
        <v>38749</v>
      </c>
      <c r="C4841" s="352">
        <v>191.6</v>
      </c>
      <c r="D4841" s="355">
        <f t="shared" si="154"/>
        <v>-1.8693982074263794E-2</v>
      </c>
      <c r="E4841" s="355">
        <v>1.1921264208483497E-2</v>
      </c>
      <c r="G4841" s="355">
        <f t="shared" ca="1" si="153"/>
        <v>-3.021835787259541E-3</v>
      </c>
    </row>
    <row r="4842" spans="2:7">
      <c r="B4842" s="375">
        <v>38748</v>
      </c>
      <c r="C4842" s="352">
        <v>195.25</v>
      </c>
      <c r="D4842" s="355">
        <f t="shared" si="154"/>
        <v>1.6133229247983317E-2</v>
      </c>
      <c r="E4842" s="355">
        <v>1.1941316956670046E-2</v>
      </c>
      <c r="G4842" s="355">
        <f t="shared" ca="1" si="153"/>
        <v>1.4906471450054005E-2</v>
      </c>
    </row>
    <row r="4843" spans="2:7">
      <c r="B4843" s="375">
        <v>38747</v>
      </c>
      <c r="C4843" s="352">
        <v>192.15</v>
      </c>
      <c r="D4843" s="355">
        <f t="shared" si="154"/>
        <v>-1.5120451050743151E-2</v>
      </c>
      <c r="E4843" s="355">
        <v>1.1960293532055214E-2</v>
      </c>
      <c r="G4843" s="355">
        <f t="shared" ca="1" si="153"/>
        <v>-5.4937128916923116E-3</v>
      </c>
    </row>
    <row r="4844" spans="2:7">
      <c r="B4844" s="375">
        <v>38744</v>
      </c>
      <c r="C4844" s="352">
        <v>195.1</v>
      </c>
      <c r="D4844" s="355">
        <f t="shared" si="154"/>
        <v>-5.6065239551477799E-3</v>
      </c>
      <c r="E4844" s="355">
        <v>1.1990407673861017E-2</v>
      </c>
      <c r="G4844" s="355">
        <f t="shared" ca="1" si="153"/>
        <v>-8.6363326867766217E-3</v>
      </c>
    </row>
    <row r="4845" spans="2:7">
      <c r="B4845" s="375">
        <v>38742</v>
      </c>
      <c r="C4845" s="352">
        <v>196.2</v>
      </c>
      <c r="D4845" s="355">
        <f t="shared" si="154"/>
        <v>4.1954328199681236E-2</v>
      </c>
      <c r="E4845" s="355">
        <v>1.1995104039167735E-2</v>
      </c>
      <c r="G4845" s="355">
        <f t="shared" ca="1" si="153"/>
        <v>-1.4190326145279587E-2</v>
      </c>
    </row>
    <row r="4846" spans="2:7">
      <c r="B4846" s="375">
        <v>38741</v>
      </c>
      <c r="C4846" s="352">
        <v>188.3</v>
      </c>
      <c r="D4846" s="355">
        <f t="shared" si="154"/>
        <v>1.5957446808511242E-3</v>
      </c>
      <c r="E4846" s="355">
        <v>1.2015865608959349E-2</v>
      </c>
      <c r="G4846" s="355">
        <f t="shared" ca="1" si="153"/>
        <v>-8.9084805082934575E-3</v>
      </c>
    </row>
    <row r="4847" spans="2:7">
      <c r="B4847" s="375">
        <v>38740</v>
      </c>
      <c r="C4847" s="352">
        <v>188</v>
      </c>
      <c r="D4847" s="355">
        <f t="shared" si="154"/>
        <v>8.5836909871244323E-3</v>
      </c>
      <c r="E4847" s="355">
        <v>1.2017577110446639E-2</v>
      </c>
      <c r="G4847" s="355">
        <f t="shared" ca="1" si="153"/>
        <v>1.7366371088473689E-2</v>
      </c>
    </row>
    <row r="4848" spans="2:7">
      <c r="B4848" s="375">
        <v>38737</v>
      </c>
      <c r="C4848" s="352">
        <v>186.4</v>
      </c>
      <c r="D4848" s="355">
        <f t="shared" si="154"/>
        <v>-6.6613375965893949E-3</v>
      </c>
      <c r="E4848" s="355">
        <v>1.2022463023016657E-2</v>
      </c>
      <c r="G4848" s="355">
        <f t="shared" ca="1" si="153"/>
        <v>3.0237114351380812E-2</v>
      </c>
    </row>
    <row r="4849" spans="2:7">
      <c r="B4849" s="375">
        <v>38736</v>
      </c>
      <c r="C4849" s="352">
        <v>187.65</v>
      </c>
      <c r="D4849" s="355">
        <f t="shared" si="154"/>
        <v>1.6522210184182078E-2</v>
      </c>
      <c r="E4849" s="355">
        <v>1.2025342270199696E-2</v>
      </c>
      <c r="G4849" s="355">
        <f t="shared" ca="1" si="153"/>
        <v>1.8164353850981606E-2</v>
      </c>
    </row>
    <row r="4850" spans="2:7">
      <c r="B4850" s="375">
        <v>38735</v>
      </c>
      <c r="C4850" s="352">
        <v>184.6</v>
      </c>
      <c r="D4850" s="355">
        <f t="shared" si="154"/>
        <v>-7.7936038699275298E-3</v>
      </c>
      <c r="E4850" s="355">
        <v>1.2040222281026757E-2</v>
      </c>
      <c r="G4850" s="355">
        <f t="shared" ca="1" si="153"/>
        <v>-9.1440587056997556E-5</v>
      </c>
    </row>
    <row r="4851" spans="2:7">
      <c r="B4851" s="375">
        <v>38734</v>
      </c>
      <c r="C4851" s="352">
        <v>186.05</v>
      </c>
      <c r="D4851" s="355">
        <f t="shared" si="154"/>
        <v>-2.9474812433010877E-3</v>
      </c>
      <c r="E4851" s="355">
        <v>1.2048192771084338E-2</v>
      </c>
      <c r="G4851" s="355">
        <f t="shared" ca="1" si="153"/>
        <v>-1.1873529333213373E-3</v>
      </c>
    </row>
    <row r="4852" spans="2:7">
      <c r="B4852" s="375">
        <v>38733</v>
      </c>
      <c r="C4852" s="352">
        <v>186.6</v>
      </c>
      <c r="D4852" s="355">
        <f t="shared" si="154"/>
        <v>-2.678810608090617E-4</v>
      </c>
      <c r="E4852" s="355">
        <v>1.2050359712230297E-2</v>
      </c>
      <c r="G4852" s="355">
        <f t="shared" ca="1" si="153"/>
        <v>-2.1469407343228247E-2</v>
      </c>
    </row>
    <row r="4853" spans="2:7">
      <c r="B4853" s="375">
        <v>38730</v>
      </c>
      <c r="C4853" s="352">
        <v>186.65</v>
      </c>
      <c r="D4853" s="355">
        <f t="shared" si="154"/>
        <v>-5.5940330314330471E-3</v>
      </c>
      <c r="E4853" s="355">
        <v>1.2079637183034354E-2</v>
      </c>
      <c r="G4853" s="355">
        <f t="shared" ca="1" si="153"/>
        <v>8.7295476443044265E-3</v>
      </c>
    </row>
    <row r="4854" spans="2:7">
      <c r="B4854" s="375">
        <v>38729</v>
      </c>
      <c r="C4854" s="352">
        <v>187.7</v>
      </c>
      <c r="D4854" s="355">
        <f t="shared" si="154"/>
        <v>-7.1409679978842776E-3</v>
      </c>
      <c r="E4854" s="355">
        <v>1.208791208791213E-2</v>
      </c>
      <c r="G4854" s="355">
        <f t="shared" ca="1" si="153"/>
        <v>-2.1681646578542421E-2</v>
      </c>
    </row>
    <row r="4855" spans="2:7">
      <c r="B4855" s="375">
        <v>38727</v>
      </c>
      <c r="C4855" s="352">
        <v>189.05</v>
      </c>
      <c r="D4855" s="355">
        <f t="shared" si="154"/>
        <v>-2.1733505821474715E-2</v>
      </c>
      <c r="E4855" s="355">
        <v>1.2103128038354557E-2</v>
      </c>
      <c r="G4855" s="355">
        <f t="shared" ca="1" si="153"/>
        <v>-1.3409281837745693E-3</v>
      </c>
    </row>
    <row r="4856" spans="2:7">
      <c r="B4856" s="375">
        <v>38726</v>
      </c>
      <c r="C4856" s="352">
        <v>193.25</v>
      </c>
      <c r="D4856" s="355">
        <f t="shared" si="154"/>
        <v>-1.2919896640826874E-3</v>
      </c>
      <c r="E4856" s="355">
        <v>1.216161764167179E-2</v>
      </c>
      <c r="G4856" s="355">
        <f t="shared" ca="1" si="153"/>
        <v>-2.1635293614246806E-2</v>
      </c>
    </row>
    <row r="4857" spans="2:7">
      <c r="B4857" s="375">
        <v>38723</v>
      </c>
      <c r="C4857" s="352">
        <v>193.5</v>
      </c>
      <c r="D4857" s="355">
        <f t="shared" si="154"/>
        <v>-6.6735112936345551E-3</v>
      </c>
      <c r="E4857" s="355">
        <v>1.2163480993073329E-2</v>
      </c>
      <c r="G4857" s="355">
        <f t="shared" ca="1" si="153"/>
        <v>-1.8490554276659653E-2</v>
      </c>
    </row>
    <row r="4858" spans="2:7">
      <c r="B4858" s="375">
        <v>38722</v>
      </c>
      <c r="C4858" s="352">
        <v>194.8</v>
      </c>
      <c r="D4858" s="355">
        <f t="shared" si="154"/>
        <v>-1.281722635221738E-3</v>
      </c>
      <c r="E4858" s="355">
        <v>1.217312894499544E-2</v>
      </c>
      <c r="G4858" s="355">
        <f t="shared" ca="1" si="153"/>
        <v>1.5043996226675925E-2</v>
      </c>
    </row>
    <row r="4859" spans="2:7">
      <c r="B4859" s="375">
        <v>38721</v>
      </c>
      <c r="C4859" s="352">
        <v>195.05</v>
      </c>
      <c r="D4859" s="355">
        <f t="shared" si="154"/>
        <v>-6.1146496815286042E-3</v>
      </c>
      <c r="E4859" s="355">
        <v>1.2197982641332301E-2</v>
      </c>
      <c r="G4859" s="355">
        <f t="shared" ca="1" si="153"/>
        <v>-1.7718742195199731E-2</v>
      </c>
    </row>
    <row r="4860" spans="2:7">
      <c r="B4860" s="375">
        <v>38720</v>
      </c>
      <c r="C4860" s="352">
        <v>196.25</v>
      </c>
      <c r="D4860" s="355">
        <f t="shared" si="154"/>
        <v>5.8944131214761957E-3</v>
      </c>
      <c r="E4860" s="355">
        <v>1.2213740458015224E-2</v>
      </c>
      <c r="G4860" s="355">
        <f t="shared" ca="1" si="153"/>
        <v>-5.0194741102435282E-3</v>
      </c>
    </row>
    <row r="4861" spans="2:7">
      <c r="B4861" s="375">
        <v>38719</v>
      </c>
      <c r="C4861" s="352">
        <v>195.1</v>
      </c>
      <c r="D4861" s="355">
        <f t="shared" si="154"/>
        <v>-1.0649087221095307E-2</v>
      </c>
      <c r="E4861" s="355">
        <v>1.2250453720508115E-2</v>
      </c>
      <c r="G4861" s="355">
        <f t="shared" ca="1" si="153"/>
        <v>2.6754685139249251E-2</v>
      </c>
    </row>
    <row r="4862" spans="2:7">
      <c r="B4862" s="375">
        <v>38716</v>
      </c>
      <c r="C4862" s="352">
        <v>197.2</v>
      </c>
      <c r="D4862" s="355">
        <f t="shared" si="154"/>
        <v>1.0763710917478188E-2</v>
      </c>
      <c r="E4862" s="355">
        <v>1.2254595473302538E-2</v>
      </c>
      <c r="G4862" s="355">
        <f t="shared" ca="1" si="153"/>
        <v>-3.6574257755327938E-2</v>
      </c>
    </row>
    <row r="4863" spans="2:7">
      <c r="B4863" s="375">
        <v>38715</v>
      </c>
      <c r="C4863" s="352">
        <v>195.1</v>
      </c>
      <c r="D4863" s="355">
        <f t="shared" si="154"/>
        <v>8.790072388831378E-3</v>
      </c>
      <c r="E4863" s="355">
        <v>1.2257143902528349E-2</v>
      </c>
      <c r="G4863" s="355">
        <f t="shared" ca="1" si="153"/>
        <v>-2.5140403612744923E-2</v>
      </c>
    </row>
    <row r="4864" spans="2:7">
      <c r="B4864" s="375">
        <v>38714</v>
      </c>
      <c r="C4864" s="352">
        <v>193.4</v>
      </c>
      <c r="D4864" s="355">
        <f t="shared" si="154"/>
        <v>5.4587990642059343E-3</v>
      </c>
      <c r="E4864" s="355">
        <v>1.2278634492887366E-2</v>
      </c>
      <c r="G4864" s="355">
        <f t="shared" ca="1" si="153"/>
        <v>-3.0179393297852793E-2</v>
      </c>
    </row>
    <row r="4865" spans="2:7">
      <c r="B4865" s="375">
        <v>38713</v>
      </c>
      <c r="C4865" s="352">
        <v>192.35</v>
      </c>
      <c r="D4865" s="355">
        <f t="shared" si="154"/>
        <v>1.7994178354061953E-2</v>
      </c>
      <c r="E4865" s="355">
        <v>1.228632478632481E-2</v>
      </c>
      <c r="G4865" s="355">
        <f t="shared" ca="1" si="153"/>
        <v>-5.6233575175337709E-3</v>
      </c>
    </row>
    <row r="4866" spans="2:7">
      <c r="B4866" s="375">
        <v>38712</v>
      </c>
      <c r="C4866" s="352">
        <v>188.95</v>
      </c>
      <c r="D4866" s="355">
        <f t="shared" si="154"/>
        <v>-2.1491455204557253E-2</v>
      </c>
      <c r="E4866" s="355">
        <v>1.2299157376877584E-2</v>
      </c>
      <c r="G4866" s="355">
        <f t="shared" ca="1" si="153"/>
        <v>1.7418966569176988E-3</v>
      </c>
    </row>
    <row r="4867" spans="2:7">
      <c r="B4867" s="375">
        <v>38709</v>
      </c>
      <c r="C4867" s="352">
        <v>193.1</v>
      </c>
      <c r="D4867" s="355">
        <f t="shared" si="154"/>
        <v>-1.0251153254741159E-2</v>
      </c>
      <c r="E4867" s="355">
        <v>1.2309881465372683E-2</v>
      </c>
      <c r="G4867" s="355">
        <f t="shared" ca="1" si="153"/>
        <v>-4.0160760785120694E-2</v>
      </c>
    </row>
    <row r="4868" spans="2:7">
      <c r="B4868" s="375">
        <v>38708</v>
      </c>
      <c r="C4868" s="352">
        <v>195.1</v>
      </c>
      <c r="D4868" s="355">
        <f t="shared" si="154"/>
        <v>-2.5562372188139061E-3</v>
      </c>
      <c r="E4868" s="355">
        <v>1.2314766192348649E-2</v>
      </c>
      <c r="G4868" s="355">
        <f t="shared" ca="1" si="153"/>
        <v>-1.5685683747393684E-2</v>
      </c>
    </row>
    <row r="4869" spans="2:7">
      <c r="B4869" s="375">
        <v>38707</v>
      </c>
      <c r="C4869" s="352">
        <v>195.6</v>
      </c>
      <c r="D4869" s="355">
        <f t="shared" si="154"/>
        <v>5.3970701619120171E-3</v>
      </c>
      <c r="E4869" s="355">
        <v>1.2329583846734795E-2</v>
      </c>
      <c r="G4869" s="355">
        <f t="shared" ca="1" si="153"/>
        <v>-7.389770659135428E-3</v>
      </c>
    </row>
    <row r="4870" spans="2:7">
      <c r="B4870" s="375">
        <v>38706</v>
      </c>
      <c r="C4870" s="352">
        <v>194.55</v>
      </c>
      <c r="D4870" s="355">
        <f t="shared" si="154"/>
        <v>-4.3500511770726419E-3</v>
      </c>
      <c r="E4870" s="355">
        <v>1.2355600200904109E-2</v>
      </c>
      <c r="G4870" s="355">
        <f t="shared" ca="1" si="153"/>
        <v>-1.1795755250870333E-2</v>
      </c>
    </row>
    <row r="4871" spans="2:7">
      <c r="B4871" s="375">
        <v>38705</v>
      </c>
      <c r="C4871" s="352">
        <v>195.4</v>
      </c>
      <c r="D4871" s="355">
        <f t="shared" si="154"/>
        <v>3.7430315901247742E-2</v>
      </c>
      <c r="E4871" s="355">
        <v>1.2359984550019489E-2</v>
      </c>
      <c r="G4871" s="355">
        <f t="shared" ref="G4871:G4934" ca="1" si="155">_xlfn.NORM.INV(RAND(),$M$13,$M$14)</f>
        <v>-2.428432998010209E-2</v>
      </c>
    </row>
    <row r="4872" spans="2:7">
      <c r="B4872" s="375">
        <v>38702</v>
      </c>
      <c r="C4872" s="352">
        <v>188.35</v>
      </c>
      <c r="D4872" s="355">
        <f t="shared" ref="D4872:D4935" si="156">(C4872-C4873)/C4873</f>
        <v>6.6809192944949228E-3</v>
      </c>
      <c r="E4872" s="355">
        <v>1.2391093901258482E-2</v>
      </c>
      <c r="G4872" s="355">
        <f t="shared" ca="1" si="155"/>
        <v>-2.2288434271463913E-2</v>
      </c>
    </row>
    <row r="4873" spans="2:7">
      <c r="B4873" s="375">
        <v>38701</v>
      </c>
      <c r="C4873" s="352">
        <v>187.1</v>
      </c>
      <c r="D4873" s="355">
        <f t="shared" si="156"/>
        <v>-2.6652452025586353E-3</v>
      </c>
      <c r="E4873" s="355">
        <v>1.2411347517730547E-2</v>
      </c>
      <c r="G4873" s="355">
        <f t="shared" ca="1" si="155"/>
        <v>1.0440036538214965E-2</v>
      </c>
    </row>
    <row r="4874" spans="2:7">
      <c r="B4874" s="375">
        <v>38700</v>
      </c>
      <c r="C4874" s="352">
        <v>187.6</v>
      </c>
      <c r="D4874" s="355">
        <f t="shared" si="156"/>
        <v>-4.7745358090185977E-3</v>
      </c>
      <c r="E4874" s="355">
        <v>1.2421312949640237E-2</v>
      </c>
      <c r="G4874" s="355">
        <f t="shared" ca="1" si="155"/>
        <v>-2.3476456815572925E-2</v>
      </c>
    </row>
    <row r="4875" spans="2:7">
      <c r="B4875" s="375">
        <v>38699</v>
      </c>
      <c r="C4875" s="352">
        <v>188.5</v>
      </c>
      <c r="D4875" s="355">
        <f t="shared" si="156"/>
        <v>1.1808910359634935E-2</v>
      </c>
      <c r="E4875" s="355">
        <v>1.2458696711987434E-2</v>
      </c>
      <c r="G4875" s="355">
        <f t="shared" ca="1" si="155"/>
        <v>-1.2965457729500605E-2</v>
      </c>
    </row>
    <row r="4876" spans="2:7">
      <c r="B4876" s="375">
        <v>38698</v>
      </c>
      <c r="C4876" s="352">
        <v>186.3</v>
      </c>
      <c r="D4876" s="355">
        <f t="shared" si="156"/>
        <v>-1.4024874305371672E-2</v>
      </c>
      <c r="E4876" s="355">
        <v>1.2459016393442678E-2</v>
      </c>
      <c r="G4876" s="355">
        <f t="shared" ca="1" si="155"/>
        <v>1.8418247680991869E-2</v>
      </c>
    </row>
    <row r="4877" spans="2:7">
      <c r="B4877" s="375">
        <v>38695</v>
      </c>
      <c r="C4877" s="352">
        <v>188.95</v>
      </c>
      <c r="D4877" s="355">
        <f t="shared" si="156"/>
        <v>5.0531914893616418E-3</v>
      </c>
      <c r="E4877" s="355">
        <v>1.2474377745241554E-2</v>
      </c>
      <c r="G4877" s="355">
        <f t="shared" ca="1" si="155"/>
        <v>-3.3940677954203032E-2</v>
      </c>
    </row>
    <row r="4878" spans="2:7">
      <c r="B4878" s="375">
        <v>38694</v>
      </c>
      <c r="C4878" s="352">
        <v>188</v>
      </c>
      <c r="D4878" s="355">
        <f t="shared" si="156"/>
        <v>2.6602819898915336E-4</v>
      </c>
      <c r="E4878" s="355">
        <v>1.2488250302135179E-2</v>
      </c>
      <c r="G4878" s="355">
        <f t="shared" ca="1" si="155"/>
        <v>-7.622478336210289E-3</v>
      </c>
    </row>
    <row r="4879" spans="2:7">
      <c r="B4879" s="375">
        <v>38693</v>
      </c>
      <c r="C4879" s="352">
        <v>187.95</v>
      </c>
      <c r="D4879" s="355">
        <f t="shared" si="156"/>
        <v>1.2388903851333061E-2</v>
      </c>
      <c r="E4879" s="355">
        <v>1.2499263015152437E-2</v>
      </c>
      <c r="G4879" s="355">
        <f t="shared" ca="1" si="155"/>
        <v>-3.3796101675015289E-2</v>
      </c>
    </row>
    <row r="4880" spans="2:7">
      <c r="B4880" s="375">
        <v>38692</v>
      </c>
      <c r="C4880" s="352">
        <v>185.65</v>
      </c>
      <c r="D4880" s="355">
        <f t="shared" si="156"/>
        <v>-1.0394456289978617E-2</v>
      </c>
      <c r="E4880" s="355">
        <v>1.2499503987937047E-2</v>
      </c>
      <c r="G4880" s="355">
        <f t="shared" ca="1" si="155"/>
        <v>-6.6039235331204031E-3</v>
      </c>
    </row>
    <row r="4881" spans="2:7">
      <c r="B4881" s="375">
        <v>38691</v>
      </c>
      <c r="C4881" s="352">
        <v>187.6</v>
      </c>
      <c r="D4881" s="355">
        <f t="shared" si="156"/>
        <v>1.0775862068965518E-2</v>
      </c>
      <c r="E4881" s="355">
        <v>1.2505092720367011E-2</v>
      </c>
      <c r="G4881" s="355">
        <f t="shared" ca="1" si="155"/>
        <v>1.1461924318224414E-2</v>
      </c>
    </row>
    <row r="4882" spans="2:7">
      <c r="B4882" s="375">
        <v>38688</v>
      </c>
      <c r="C4882" s="352">
        <v>185.6</v>
      </c>
      <c r="D4882" s="355">
        <f t="shared" si="156"/>
        <v>-1.8822264049475361E-3</v>
      </c>
      <c r="E4882" s="355">
        <v>1.2544428183148682E-2</v>
      </c>
      <c r="G4882" s="355">
        <f t="shared" ca="1" si="155"/>
        <v>1.3164499092747653E-2</v>
      </c>
    </row>
    <row r="4883" spans="2:7">
      <c r="B4883" s="375">
        <v>38687</v>
      </c>
      <c r="C4883" s="352">
        <v>185.95</v>
      </c>
      <c r="D4883" s="355">
        <f t="shared" si="156"/>
        <v>2.1142229544206449E-2</v>
      </c>
      <c r="E4883" s="355">
        <v>1.2549537648612982E-2</v>
      </c>
      <c r="G4883" s="355">
        <f t="shared" ca="1" si="155"/>
        <v>1.724788907448787E-2</v>
      </c>
    </row>
    <row r="4884" spans="2:7">
      <c r="B4884" s="375">
        <v>38686</v>
      </c>
      <c r="C4884" s="352">
        <v>182.1</v>
      </c>
      <c r="D4884" s="355">
        <f t="shared" si="156"/>
        <v>-2.9576338928856975E-2</v>
      </c>
      <c r="E4884" s="355">
        <v>1.2587930396149525E-2</v>
      </c>
      <c r="G4884" s="355">
        <f t="shared" ca="1" si="155"/>
        <v>-2.025919695038134E-2</v>
      </c>
    </row>
    <row r="4885" spans="2:7">
      <c r="B4885" s="375">
        <v>38685</v>
      </c>
      <c r="C4885" s="352">
        <v>187.65</v>
      </c>
      <c r="D4885" s="355">
        <f t="shared" si="156"/>
        <v>-2.1126760563380195E-2</v>
      </c>
      <c r="E4885" s="355">
        <v>1.2597239648682514E-2</v>
      </c>
      <c r="G4885" s="355">
        <f t="shared" ca="1" si="155"/>
        <v>1.9936192805167396E-2</v>
      </c>
    </row>
    <row r="4886" spans="2:7">
      <c r="B4886" s="375">
        <v>38684</v>
      </c>
      <c r="C4886" s="352">
        <v>191.7</v>
      </c>
      <c r="D4886" s="355">
        <f t="shared" si="156"/>
        <v>2.6780931976432783E-2</v>
      </c>
      <c r="E4886" s="355">
        <v>1.2603192074848701E-2</v>
      </c>
      <c r="G4886" s="355">
        <f t="shared" ca="1" si="155"/>
        <v>1.8727767593511444E-2</v>
      </c>
    </row>
    <row r="4887" spans="2:7">
      <c r="B4887" s="375">
        <v>38681</v>
      </c>
      <c r="C4887" s="352">
        <v>186.7</v>
      </c>
      <c r="D4887" s="355">
        <f t="shared" si="156"/>
        <v>5.5100310822266178E-2</v>
      </c>
      <c r="E4887" s="355">
        <v>1.2623490669593854E-2</v>
      </c>
      <c r="G4887" s="355">
        <f t="shared" ca="1" si="155"/>
        <v>8.2439522171691669E-3</v>
      </c>
    </row>
    <row r="4888" spans="2:7">
      <c r="B4888" s="375">
        <v>38680</v>
      </c>
      <c r="C4888" s="352">
        <v>176.95</v>
      </c>
      <c r="D4888" s="355">
        <f t="shared" si="156"/>
        <v>2.6987811955890756E-2</v>
      </c>
      <c r="E4888" s="355">
        <v>1.2644129979035608E-2</v>
      </c>
      <c r="G4888" s="355">
        <f t="shared" ca="1" si="155"/>
        <v>2.4409096039191596E-2</v>
      </c>
    </row>
    <row r="4889" spans="2:7">
      <c r="B4889" s="375">
        <v>38679</v>
      </c>
      <c r="C4889" s="352">
        <v>172.3</v>
      </c>
      <c r="D4889" s="355">
        <f t="shared" si="156"/>
        <v>1.6819120684567854E-2</v>
      </c>
      <c r="E4889" s="355">
        <v>1.2658227848101234E-2</v>
      </c>
      <c r="G4889" s="355">
        <f t="shared" ca="1" si="155"/>
        <v>4.3128923854997982E-2</v>
      </c>
    </row>
    <row r="4890" spans="2:7">
      <c r="B4890" s="375">
        <v>38678</v>
      </c>
      <c r="C4890" s="352">
        <v>169.45</v>
      </c>
      <c r="D4890" s="355">
        <f t="shared" si="156"/>
        <v>-5.5751173708921183E-3</v>
      </c>
      <c r="E4890" s="355">
        <v>1.2664490999052503E-2</v>
      </c>
      <c r="G4890" s="355">
        <f t="shared" ca="1" si="155"/>
        <v>-3.3540087354443505E-2</v>
      </c>
    </row>
    <row r="4891" spans="2:7">
      <c r="B4891" s="375">
        <v>38677</v>
      </c>
      <c r="C4891" s="352">
        <v>170.4</v>
      </c>
      <c r="D4891" s="355">
        <f t="shared" si="156"/>
        <v>-1.3032145960034752E-2</v>
      </c>
      <c r="E4891" s="355">
        <v>1.2685525815045035E-2</v>
      </c>
      <c r="G4891" s="355">
        <f t="shared" ca="1" si="155"/>
        <v>-8.9044086154349764E-3</v>
      </c>
    </row>
    <row r="4892" spans="2:7">
      <c r="B4892" s="375">
        <v>38674</v>
      </c>
      <c r="C4892" s="352">
        <v>172.65</v>
      </c>
      <c r="D4892" s="355">
        <f t="shared" si="156"/>
        <v>1.7683465959328029E-2</v>
      </c>
      <c r="E4892" s="355">
        <v>1.2707193810702214E-2</v>
      </c>
      <c r="G4892" s="355">
        <f t="shared" ca="1" si="155"/>
        <v>-2.397744568218341E-2</v>
      </c>
    </row>
    <row r="4893" spans="2:7">
      <c r="B4893" s="375">
        <v>38673</v>
      </c>
      <c r="C4893" s="352">
        <v>169.65</v>
      </c>
      <c r="D4893" s="355">
        <f t="shared" si="156"/>
        <v>4.4404973357015983E-3</v>
      </c>
      <c r="E4893" s="355">
        <v>1.2711995304439188E-2</v>
      </c>
      <c r="G4893" s="355">
        <f t="shared" ca="1" si="155"/>
        <v>-1.2230795759112997E-2</v>
      </c>
    </row>
    <row r="4894" spans="2:7">
      <c r="B4894" s="375">
        <v>38672</v>
      </c>
      <c r="C4894" s="352">
        <v>168.9</v>
      </c>
      <c r="D4894" s="355">
        <f t="shared" si="156"/>
        <v>-1.0834553440702749E-2</v>
      </c>
      <c r="E4894" s="355">
        <v>1.2720129095628939E-2</v>
      </c>
      <c r="G4894" s="355">
        <f t="shared" ca="1" si="155"/>
        <v>4.9145373493296061E-3</v>
      </c>
    </row>
    <row r="4895" spans="2:7">
      <c r="B4895" s="375">
        <v>38670</v>
      </c>
      <c r="C4895" s="352">
        <v>170.75</v>
      </c>
      <c r="D4895" s="355">
        <f t="shared" si="156"/>
        <v>-8.4204413472705499E-3</v>
      </c>
      <c r="E4895" s="355">
        <v>1.272130909881663E-2</v>
      </c>
      <c r="G4895" s="355">
        <f t="shared" ca="1" si="155"/>
        <v>1.1000329440237289E-3</v>
      </c>
    </row>
    <row r="4896" spans="2:7">
      <c r="B4896" s="375">
        <v>38667</v>
      </c>
      <c r="C4896" s="352">
        <v>172.2</v>
      </c>
      <c r="D4896" s="355">
        <f t="shared" si="156"/>
        <v>2.1352313167259752E-2</v>
      </c>
      <c r="E4896" s="355">
        <v>1.2743430447793811E-2</v>
      </c>
      <c r="G4896" s="355">
        <f t="shared" ca="1" si="155"/>
        <v>6.584090179996044E-3</v>
      </c>
    </row>
    <row r="4897" spans="2:7">
      <c r="B4897" s="375">
        <v>38666</v>
      </c>
      <c r="C4897" s="352">
        <v>168.6</v>
      </c>
      <c r="D4897" s="355">
        <f t="shared" si="156"/>
        <v>-2.2325311684546215E-2</v>
      </c>
      <c r="E4897" s="355">
        <v>1.2747875354107756E-2</v>
      </c>
      <c r="G4897" s="355">
        <f t="shared" ca="1" si="155"/>
        <v>-2.6585214975216015E-2</v>
      </c>
    </row>
    <row r="4898" spans="2:7">
      <c r="B4898" s="375">
        <v>38665</v>
      </c>
      <c r="C4898" s="352">
        <v>172.45</v>
      </c>
      <c r="D4898" s="355">
        <f t="shared" si="156"/>
        <v>1.6504568228706058E-2</v>
      </c>
      <c r="E4898" s="355">
        <v>1.2755247955156411E-2</v>
      </c>
      <c r="G4898" s="355">
        <f t="shared" ca="1" si="155"/>
        <v>5.6827937308280762E-3</v>
      </c>
    </row>
    <row r="4899" spans="2:7">
      <c r="B4899" s="375">
        <v>38664</v>
      </c>
      <c r="C4899" s="352">
        <v>169.65</v>
      </c>
      <c r="D4899" s="355">
        <f t="shared" si="156"/>
        <v>1.4956625785222853E-2</v>
      </c>
      <c r="E4899" s="355">
        <v>1.2759170653907475E-2</v>
      </c>
      <c r="G4899" s="355">
        <f t="shared" ca="1" si="155"/>
        <v>1.2478331879435221E-3</v>
      </c>
    </row>
    <row r="4900" spans="2:7">
      <c r="B4900" s="375">
        <v>38663</v>
      </c>
      <c r="C4900" s="352">
        <v>167.15</v>
      </c>
      <c r="D4900" s="355">
        <f t="shared" si="156"/>
        <v>1.3337374962109835E-2</v>
      </c>
      <c r="E4900" s="355">
        <v>1.2762615354407984E-2</v>
      </c>
      <c r="G4900" s="355">
        <f t="shared" ca="1" si="155"/>
        <v>-3.2898274853003853E-2</v>
      </c>
    </row>
    <row r="4901" spans="2:7">
      <c r="B4901" s="375">
        <v>38658</v>
      </c>
      <c r="C4901" s="352">
        <v>164.95</v>
      </c>
      <c r="D4901" s="355">
        <f t="shared" si="156"/>
        <v>1.5701970443349648E-2</v>
      </c>
      <c r="E4901" s="355">
        <v>1.2777372520413176E-2</v>
      </c>
      <c r="G4901" s="355">
        <f t="shared" ca="1" si="155"/>
        <v>-2.9754349893607372E-2</v>
      </c>
    </row>
    <row r="4902" spans="2:7">
      <c r="B4902" s="375">
        <v>38657</v>
      </c>
      <c r="C4902" s="352">
        <v>162.4</v>
      </c>
      <c r="D4902" s="355">
        <f t="shared" si="156"/>
        <v>5.8841746670796969E-3</v>
      </c>
      <c r="E4902" s="355">
        <v>1.280908888393858E-2</v>
      </c>
      <c r="G4902" s="355">
        <f t="shared" ca="1" si="155"/>
        <v>1.6469406292067865E-2</v>
      </c>
    </row>
    <row r="4903" spans="2:7">
      <c r="B4903" s="375">
        <v>38656</v>
      </c>
      <c r="C4903" s="352">
        <v>161.44999999999999</v>
      </c>
      <c r="D4903" s="355">
        <f t="shared" si="156"/>
        <v>2.4104027909926943E-2</v>
      </c>
      <c r="E4903" s="355">
        <v>1.2818276944541322E-2</v>
      </c>
      <c r="G4903" s="355">
        <f t="shared" ca="1" si="155"/>
        <v>-2.1503244041649284E-3</v>
      </c>
    </row>
    <row r="4904" spans="2:7">
      <c r="B4904" s="375">
        <v>38653</v>
      </c>
      <c r="C4904" s="352">
        <v>157.65</v>
      </c>
      <c r="D4904" s="355">
        <f t="shared" si="156"/>
        <v>-2.8650646950092454E-2</v>
      </c>
      <c r="E4904" s="355">
        <v>1.2841091492776915E-2</v>
      </c>
      <c r="G4904" s="355">
        <f t="shared" ca="1" si="155"/>
        <v>-1.4750090410623026E-2</v>
      </c>
    </row>
    <row r="4905" spans="2:7">
      <c r="B4905" s="375">
        <v>38652</v>
      </c>
      <c r="C4905" s="352">
        <v>162.30000000000001</v>
      </c>
      <c r="D4905" s="355">
        <f t="shared" si="156"/>
        <v>-1.8445721197459831E-2</v>
      </c>
      <c r="E4905" s="355">
        <v>1.2877263581488944E-2</v>
      </c>
      <c r="G4905" s="355">
        <f t="shared" ca="1" si="155"/>
        <v>1.1313175962327799E-2</v>
      </c>
    </row>
    <row r="4906" spans="2:7">
      <c r="B4906" s="375">
        <v>38651</v>
      </c>
      <c r="C4906" s="352">
        <v>165.35</v>
      </c>
      <c r="D4906" s="355">
        <f t="shared" si="156"/>
        <v>-1.2541057031949803E-2</v>
      </c>
      <c r="E4906" s="355">
        <v>1.2882349349777097E-2</v>
      </c>
      <c r="G4906" s="355">
        <f t="shared" ca="1" si="155"/>
        <v>1.7146634755808056E-2</v>
      </c>
    </row>
    <row r="4907" spans="2:7">
      <c r="B4907" s="375">
        <v>38650</v>
      </c>
      <c r="C4907" s="352">
        <v>167.45</v>
      </c>
      <c r="D4907" s="355">
        <f t="shared" si="156"/>
        <v>1.4952153110047847E-3</v>
      </c>
      <c r="E4907" s="355">
        <v>1.2886849555794134E-2</v>
      </c>
      <c r="G4907" s="355">
        <f t="shared" ca="1" si="155"/>
        <v>-5.1506411588793204E-3</v>
      </c>
    </row>
    <row r="4908" spans="2:7">
      <c r="B4908" s="375">
        <v>38649</v>
      </c>
      <c r="C4908" s="352">
        <v>167.2</v>
      </c>
      <c r="D4908" s="355">
        <f t="shared" si="156"/>
        <v>-2.3934617629889215E-2</v>
      </c>
      <c r="E4908" s="355">
        <v>1.2933738719173726E-2</v>
      </c>
      <c r="G4908" s="355">
        <f t="shared" ca="1" si="155"/>
        <v>2.0895610088602648E-2</v>
      </c>
    </row>
    <row r="4909" spans="2:7">
      <c r="B4909" s="375">
        <v>38646</v>
      </c>
      <c r="C4909" s="352">
        <v>171.3</v>
      </c>
      <c r="D4909" s="355">
        <f t="shared" si="156"/>
        <v>1.5713015120071186E-2</v>
      </c>
      <c r="E4909" s="355">
        <v>1.2934070390369763E-2</v>
      </c>
      <c r="G4909" s="355">
        <f t="shared" ca="1" si="155"/>
        <v>-6.6710025313071152E-3</v>
      </c>
    </row>
    <row r="4910" spans="2:7">
      <c r="B4910" s="375">
        <v>38645</v>
      </c>
      <c r="C4910" s="352">
        <v>168.65</v>
      </c>
      <c r="D4910" s="355">
        <f t="shared" si="156"/>
        <v>-2.9638411381139863E-4</v>
      </c>
      <c r="E4910" s="355">
        <v>1.2940210097644542E-2</v>
      </c>
      <c r="G4910" s="355">
        <f t="shared" ca="1" si="155"/>
        <v>1.0602935743344841E-2</v>
      </c>
    </row>
    <row r="4911" spans="2:7">
      <c r="B4911" s="375">
        <v>38644</v>
      </c>
      <c r="C4911" s="352">
        <v>168.7</v>
      </c>
      <c r="D4911" s="355">
        <f t="shared" si="156"/>
        <v>-4.0113798008534915E-2</v>
      </c>
      <c r="E4911" s="355">
        <v>1.2940473820426155E-2</v>
      </c>
      <c r="G4911" s="355">
        <f t="shared" ca="1" si="155"/>
        <v>1.4053670348841496E-3</v>
      </c>
    </row>
    <row r="4912" spans="2:7">
      <c r="B4912" s="375">
        <v>38643</v>
      </c>
      <c r="C4912" s="352">
        <v>175.75</v>
      </c>
      <c r="D4912" s="355">
        <f t="shared" si="156"/>
        <v>5.6931397665809457E-4</v>
      </c>
      <c r="E4912" s="355">
        <v>1.2945289615421001E-2</v>
      </c>
      <c r="G4912" s="355">
        <f t="shared" ca="1" si="155"/>
        <v>3.3205839272384463E-2</v>
      </c>
    </row>
    <row r="4913" spans="2:7">
      <c r="B4913" s="375">
        <v>38642</v>
      </c>
      <c r="C4913" s="352">
        <v>175.65</v>
      </c>
      <c r="D4913" s="355">
        <f t="shared" si="156"/>
        <v>1.4145496535796866E-2</v>
      </c>
      <c r="E4913" s="355">
        <v>1.2957132477597571E-2</v>
      </c>
      <c r="G4913" s="355">
        <f t="shared" ca="1" si="155"/>
        <v>7.5904157747119861E-3</v>
      </c>
    </row>
    <row r="4914" spans="2:7">
      <c r="B4914" s="375">
        <v>38639</v>
      </c>
      <c r="C4914" s="352">
        <v>173.2</v>
      </c>
      <c r="D4914" s="355">
        <f t="shared" si="156"/>
        <v>-1.1133314302026931E-2</v>
      </c>
      <c r="E4914" s="355">
        <v>1.3052024636351621E-2</v>
      </c>
      <c r="G4914" s="355">
        <f t="shared" ca="1" si="155"/>
        <v>2.4237592435070187E-2</v>
      </c>
    </row>
    <row r="4915" spans="2:7">
      <c r="B4915" s="375">
        <v>38638</v>
      </c>
      <c r="C4915" s="352">
        <v>175.15</v>
      </c>
      <c r="D4915" s="355">
        <f t="shared" si="156"/>
        <v>-1.9865696698377074E-2</v>
      </c>
      <c r="E4915" s="355">
        <v>1.3056994818652903E-2</v>
      </c>
      <c r="G4915" s="355">
        <f t="shared" ca="1" si="155"/>
        <v>-1.7592028238948149E-3</v>
      </c>
    </row>
    <row r="4916" spans="2:7">
      <c r="B4916" s="375">
        <v>38636</v>
      </c>
      <c r="C4916" s="352">
        <v>178.7</v>
      </c>
      <c r="D4916" s="355">
        <f t="shared" si="156"/>
        <v>-8.3240843507214213E-3</v>
      </c>
      <c r="E4916" s="355">
        <v>1.3071895424836548E-2</v>
      </c>
      <c r="G4916" s="355">
        <f t="shared" ca="1" si="155"/>
        <v>-5.0493654707543332E-3</v>
      </c>
    </row>
    <row r="4917" spans="2:7">
      <c r="B4917" s="375">
        <v>38635</v>
      </c>
      <c r="C4917" s="352">
        <v>180.2</v>
      </c>
      <c r="D4917" s="355">
        <f t="shared" si="156"/>
        <v>5.552470849527725E-4</v>
      </c>
      <c r="E4917" s="355">
        <v>1.3085923977012991E-2</v>
      </c>
      <c r="G4917" s="355">
        <f t="shared" ca="1" si="155"/>
        <v>3.9461948329809274E-3</v>
      </c>
    </row>
    <row r="4918" spans="2:7">
      <c r="B4918" s="375">
        <v>38632</v>
      </c>
      <c r="C4918" s="352">
        <v>180.1</v>
      </c>
      <c r="D4918" s="355">
        <f t="shared" si="156"/>
        <v>2.8848900314195843E-2</v>
      </c>
      <c r="E4918" s="355">
        <v>1.3095238095238028E-2</v>
      </c>
      <c r="G4918" s="355">
        <f t="shared" ca="1" si="155"/>
        <v>1.2864211806356086E-2</v>
      </c>
    </row>
    <row r="4919" spans="2:7">
      <c r="B4919" s="375">
        <v>38631</v>
      </c>
      <c r="C4919" s="352">
        <v>175.05</v>
      </c>
      <c r="D4919" s="355">
        <f t="shared" si="156"/>
        <v>-3.0999169665098223E-2</v>
      </c>
      <c r="E4919" s="355">
        <v>1.3100436681222584E-2</v>
      </c>
      <c r="G4919" s="355">
        <f t="shared" ca="1" si="155"/>
        <v>-6.077881895074834E-3</v>
      </c>
    </row>
    <row r="4920" spans="2:7">
      <c r="B4920" s="375">
        <v>38630</v>
      </c>
      <c r="C4920" s="352">
        <v>180.65</v>
      </c>
      <c r="D4920" s="355">
        <f t="shared" si="156"/>
        <v>-1.8473240967128528E-2</v>
      </c>
      <c r="E4920" s="355">
        <v>1.3113679206622408E-2</v>
      </c>
      <c r="G4920" s="355">
        <f t="shared" ca="1" si="155"/>
        <v>-2.1469670870790783E-2</v>
      </c>
    </row>
    <row r="4921" spans="2:7">
      <c r="B4921" s="375">
        <v>38629</v>
      </c>
      <c r="C4921" s="352">
        <v>184.05</v>
      </c>
      <c r="D4921" s="355">
        <f t="shared" si="156"/>
        <v>-9.9515868746637669E-3</v>
      </c>
      <c r="E4921" s="355">
        <v>1.3114754098360588E-2</v>
      </c>
      <c r="G4921" s="355">
        <f t="shared" ca="1" si="155"/>
        <v>-4.4231571382577439E-2</v>
      </c>
    </row>
    <row r="4922" spans="2:7">
      <c r="B4922" s="375">
        <v>38628</v>
      </c>
      <c r="C4922" s="352">
        <v>185.9</v>
      </c>
      <c r="D4922" s="355">
        <f t="shared" si="156"/>
        <v>2.6221363510902568E-2</v>
      </c>
      <c r="E4922" s="355">
        <v>1.3137417102477436E-2</v>
      </c>
      <c r="G4922" s="355">
        <f t="shared" ca="1" si="155"/>
        <v>-4.9964705394339747E-2</v>
      </c>
    </row>
    <row r="4923" spans="2:7">
      <c r="B4923" s="375">
        <v>38625</v>
      </c>
      <c r="C4923" s="352">
        <v>181.15</v>
      </c>
      <c r="D4923" s="355">
        <f t="shared" si="156"/>
        <v>-2.2396114409066407E-2</v>
      </c>
      <c r="E4923" s="355">
        <v>1.316154059296188E-2</v>
      </c>
      <c r="G4923" s="355">
        <f t="shared" ca="1" si="155"/>
        <v>7.1662801871951072E-4</v>
      </c>
    </row>
    <row r="4924" spans="2:7">
      <c r="B4924" s="375">
        <v>38624</v>
      </c>
      <c r="C4924" s="352">
        <v>185.3</v>
      </c>
      <c r="D4924" s="355">
        <f t="shared" si="156"/>
        <v>4.0639393118396096E-3</v>
      </c>
      <c r="E4924" s="355">
        <v>1.3166960116359174E-2</v>
      </c>
      <c r="G4924" s="355">
        <f t="shared" ca="1" si="155"/>
        <v>-3.5532401900095253E-2</v>
      </c>
    </row>
    <row r="4925" spans="2:7">
      <c r="B4925" s="375">
        <v>38623</v>
      </c>
      <c r="C4925" s="352">
        <v>184.55</v>
      </c>
      <c r="D4925" s="355">
        <f t="shared" si="156"/>
        <v>2.0458943876140542E-2</v>
      </c>
      <c r="E4925" s="355">
        <v>1.3166973971471723E-2</v>
      </c>
      <c r="G4925" s="355">
        <f t="shared" ca="1" si="155"/>
        <v>1.1868295890482973E-2</v>
      </c>
    </row>
    <row r="4926" spans="2:7">
      <c r="B4926" s="375">
        <v>38622</v>
      </c>
      <c r="C4926" s="352">
        <v>180.85</v>
      </c>
      <c r="D4926" s="355">
        <f t="shared" si="156"/>
        <v>2.6681805279591193E-2</v>
      </c>
      <c r="E4926" s="355">
        <v>1.3183336262963615E-2</v>
      </c>
      <c r="G4926" s="355">
        <f t="shared" ca="1" si="155"/>
        <v>-2.2682860120835525E-2</v>
      </c>
    </row>
    <row r="4927" spans="2:7">
      <c r="B4927" s="375">
        <v>38621</v>
      </c>
      <c r="C4927" s="352">
        <v>176.15</v>
      </c>
      <c r="D4927" s="355">
        <f t="shared" si="156"/>
        <v>3.709155136885494E-2</v>
      </c>
      <c r="E4927" s="355">
        <v>1.3187106853595287E-2</v>
      </c>
      <c r="G4927" s="355">
        <f t="shared" ca="1" si="155"/>
        <v>6.6661259521376701E-3</v>
      </c>
    </row>
    <row r="4928" spans="2:7">
      <c r="B4928" s="375">
        <v>38618</v>
      </c>
      <c r="C4928" s="352">
        <v>169.85</v>
      </c>
      <c r="D4928" s="355">
        <f t="shared" si="156"/>
        <v>3.0643203883495038E-2</v>
      </c>
      <c r="E4928" s="355">
        <v>1.3190184049079789E-2</v>
      </c>
      <c r="G4928" s="355">
        <f t="shared" ca="1" si="155"/>
        <v>1.19704850987615E-3</v>
      </c>
    </row>
    <row r="4929" spans="2:7">
      <c r="B4929" s="375">
        <v>38617</v>
      </c>
      <c r="C4929" s="352">
        <v>164.8</v>
      </c>
      <c r="D4929" s="355">
        <f t="shared" si="156"/>
        <v>-3.6257309941520405E-2</v>
      </c>
      <c r="E4929" s="355">
        <v>1.3192612137203167E-2</v>
      </c>
      <c r="G4929" s="355">
        <f t="shared" ca="1" si="155"/>
        <v>-1.1042203589009087E-2</v>
      </c>
    </row>
    <row r="4930" spans="2:7">
      <c r="B4930" s="375">
        <v>38616</v>
      </c>
      <c r="C4930" s="352">
        <v>171</v>
      </c>
      <c r="D4930" s="355">
        <f t="shared" si="156"/>
        <v>-2.0898940738620128E-2</v>
      </c>
      <c r="E4930" s="355">
        <v>1.3214212922073464E-2</v>
      </c>
      <c r="G4930" s="355">
        <f t="shared" ca="1" si="155"/>
        <v>4.1677977202516009E-2</v>
      </c>
    </row>
    <row r="4931" spans="2:7">
      <c r="B4931" s="375">
        <v>38615</v>
      </c>
      <c r="C4931" s="352">
        <v>174.65</v>
      </c>
      <c r="D4931" s="355">
        <f t="shared" si="156"/>
        <v>-1.4112334180073384E-2</v>
      </c>
      <c r="E4931" s="355">
        <v>1.3222516055912355E-2</v>
      </c>
      <c r="G4931" s="355">
        <f t="shared" ca="1" si="155"/>
        <v>-5.0879216844701477E-3</v>
      </c>
    </row>
    <row r="4932" spans="2:7">
      <c r="B4932" s="375">
        <v>38614</v>
      </c>
      <c r="C4932" s="352">
        <v>177.15</v>
      </c>
      <c r="D4932" s="355">
        <f t="shared" si="156"/>
        <v>-2.5337837837837197E-3</v>
      </c>
      <c r="E4932" s="355">
        <v>1.3243683781581063E-2</v>
      </c>
      <c r="G4932" s="355">
        <f t="shared" ca="1" si="155"/>
        <v>-3.0947741070927987E-2</v>
      </c>
    </row>
    <row r="4933" spans="2:7">
      <c r="B4933" s="375">
        <v>38611</v>
      </c>
      <c r="C4933" s="352">
        <v>177.6</v>
      </c>
      <c r="D4933" s="355">
        <f t="shared" si="156"/>
        <v>8.231620777746175E-3</v>
      </c>
      <c r="E4933" s="355">
        <v>1.328091184533259E-2</v>
      </c>
      <c r="G4933" s="355">
        <f t="shared" ca="1" si="155"/>
        <v>1.0293696179328043E-3</v>
      </c>
    </row>
    <row r="4934" spans="2:7">
      <c r="B4934" s="375">
        <v>38610</v>
      </c>
      <c r="C4934" s="352">
        <v>176.15</v>
      </c>
      <c r="D4934" s="355">
        <f t="shared" si="156"/>
        <v>2.621613748907661E-2</v>
      </c>
      <c r="E4934" s="355">
        <v>1.3284898806434886E-2</v>
      </c>
      <c r="G4934" s="355">
        <f t="shared" ca="1" si="155"/>
        <v>1.779705682979197E-2</v>
      </c>
    </row>
    <row r="4935" spans="2:7">
      <c r="B4935" s="375">
        <v>38609</v>
      </c>
      <c r="C4935" s="352">
        <v>171.65</v>
      </c>
      <c r="D4935" s="355">
        <f t="shared" si="156"/>
        <v>1.4180206794682456E-2</v>
      </c>
      <c r="E4935" s="355">
        <v>1.3291244392756344E-2</v>
      </c>
      <c r="G4935" s="355">
        <f t="shared" ref="G4935:G4998" ca="1" si="157">_xlfn.NORM.INV(RAND(),$M$13,$M$14)</f>
        <v>1.7011040092317593E-2</v>
      </c>
    </row>
    <row r="4936" spans="2:7">
      <c r="B4936" s="375">
        <v>38608</v>
      </c>
      <c r="C4936" s="352">
        <v>169.25</v>
      </c>
      <c r="D4936" s="355">
        <f t="shared" ref="D4936:D4999" si="158">(C4936-C4937)/C4937</f>
        <v>0</v>
      </c>
      <c r="E4936" s="355">
        <v>1.3342096615182392E-2</v>
      </c>
      <c r="G4936" s="355">
        <f t="shared" ca="1" si="157"/>
        <v>-9.7880467173686592E-3</v>
      </c>
    </row>
    <row r="4937" spans="2:7">
      <c r="B4937" s="375">
        <v>38607</v>
      </c>
      <c r="C4937" s="352">
        <v>169.25</v>
      </c>
      <c r="D4937" s="355">
        <f t="shared" si="158"/>
        <v>2.2041062801932403E-2</v>
      </c>
      <c r="E4937" s="355">
        <v>1.3346228239845217E-2</v>
      </c>
      <c r="G4937" s="355">
        <f t="shared" ca="1" si="157"/>
        <v>-2.7231838445294344E-2</v>
      </c>
    </row>
    <row r="4938" spans="2:7">
      <c r="B4938" s="375">
        <v>38604</v>
      </c>
      <c r="C4938" s="352">
        <v>165.6</v>
      </c>
      <c r="D4938" s="355">
        <f t="shared" si="158"/>
        <v>-5.7039927949565717E-3</v>
      </c>
      <c r="E4938" s="355">
        <v>1.3348914280061311E-2</v>
      </c>
      <c r="G4938" s="355">
        <f t="shared" ca="1" si="157"/>
        <v>5.5494025983732842E-3</v>
      </c>
    </row>
    <row r="4939" spans="2:7">
      <c r="B4939" s="375">
        <v>38603</v>
      </c>
      <c r="C4939" s="352">
        <v>166.55</v>
      </c>
      <c r="D4939" s="355">
        <f t="shared" si="158"/>
        <v>5.1297525648764204E-3</v>
      </c>
      <c r="E4939" s="355">
        <v>1.3377585629649118E-2</v>
      </c>
      <c r="G4939" s="355">
        <f t="shared" ca="1" si="157"/>
        <v>3.3829983916929526E-2</v>
      </c>
    </row>
    <row r="4940" spans="2:7">
      <c r="B4940" s="375">
        <v>38601</v>
      </c>
      <c r="C4940" s="352">
        <v>165.7</v>
      </c>
      <c r="D4940" s="355">
        <f t="shared" si="158"/>
        <v>-4.8048048048048731E-3</v>
      </c>
      <c r="E4940" s="355">
        <v>1.3386217154189476E-2</v>
      </c>
      <c r="G4940" s="355">
        <f t="shared" ca="1" si="157"/>
        <v>1.5297110932646834E-2</v>
      </c>
    </row>
    <row r="4941" spans="2:7">
      <c r="B4941" s="375">
        <v>38600</v>
      </c>
      <c r="C4941" s="352">
        <v>166.5</v>
      </c>
      <c r="D4941" s="355">
        <f t="shared" si="158"/>
        <v>-1.5375517445298607E-2</v>
      </c>
      <c r="E4941" s="355">
        <v>1.3400139827546027E-2</v>
      </c>
      <c r="G4941" s="355">
        <f t="shared" ca="1" si="157"/>
        <v>-2.9658238847801593E-2</v>
      </c>
    </row>
    <row r="4942" spans="2:7">
      <c r="B4942" s="375">
        <v>38597</v>
      </c>
      <c r="C4942" s="352">
        <v>169.1</v>
      </c>
      <c r="D4942" s="355">
        <f t="shared" si="158"/>
        <v>7.1471113758188719E-3</v>
      </c>
      <c r="E4942" s="355">
        <v>1.3419088454819646E-2</v>
      </c>
      <c r="G4942" s="355">
        <f t="shared" ca="1" si="157"/>
        <v>-1.1002063168394832E-2</v>
      </c>
    </row>
    <row r="4943" spans="2:7">
      <c r="B4943" s="375">
        <v>38596</v>
      </c>
      <c r="C4943" s="352">
        <v>167.9</v>
      </c>
      <c r="D4943" s="355">
        <f t="shared" si="158"/>
        <v>1.4501510574018162E-2</v>
      </c>
      <c r="E4943" s="355">
        <v>1.3423699690956602E-2</v>
      </c>
      <c r="G4943" s="355">
        <f t="shared" ca="1" si="157"/>
        <v>-6.4703713655179613E-3</v>
      </c>
    </row>
    <row r="4944" spans="2:7">
      <c r="B4944" s="375">
        <v>38595</v>
      </c>
      <c r="C4944" s="352">
        <v>165.5</v>
      </c>
      <c r="D4944" s="355">
        <f t="shared" si="158"/>
        <v>-6.6026410564225353E-3</v>
      </c>
      <c r="E4944" s="355">
        <v>1.3450292397660886E-2</v>
      </c>
      <c r="G4944" s="355">
        <f t="shared" ca="1" si="157"/>
        <v>3.4771096826971305E-3</v>
      </c>
    </row>
    <row r="4945" spans="2:7">
      <c r="B4945" s="375">
        <v>38594</v>
      </c>
      <c r="C4945" s="352">
        <v>166.6</v>
      </c>
      <c r="D4945" s="355">
        <f t="shared" si="158"/>
        <v>2.6178010471204188E-2</v>
      </c>
      <c r="E4945" s="355">
        <v>1.3483642793987609E-2</v>
      </c>
      <c r="G4945" s="355">
        <f t="shared" ca="1" si="157"/>
        <v>9.8121686649779785E-3</v>
      </c>
    </row>
    <row r="4946" spans="2:7">
      <c r="B4946" s="375">
        <v>38593</v>
      </c>
      <c r="C4946" s="352">
        <v>162.35</v>
      </c>
      <c r="D4946" s="355">
        <f t="shared" si="158"/>
        <v>-7.6405867970660152E-3</v>
      </c>
      <c r="E4946" s="355">
        <v>1.3493781783394684E-2</v>
      </c>
      <c r="G4946" s="355">
        <f t="shared" ca="1" si="157"/>
        <v>-4.7798053520458537E-2</v>
      </c>
    </row>
    <row r="4947" spans="2:7">
      <c r="B4947" s="375">
        <v>38590</v>
      </c>
      <c r="C4947" s="352">
        <v>163.6</v>
      </c>
      <c r="D4947" s="355">
        <f t="shared" si="158"/>
        <v>1.0188329731398616E-2</v>
      </c>
      <c r="E4947" s="355">
        <v>1.3507246376811569E-2</v>
      </c>
      <c r="G4947" s="355">
        <f t="shared" ca="1" si="157"/>
        <v>-9.9606529136500171E-3</v>
      </c>
    </row>
    <row r="4948" spans="2:7">
      <c r="B4948" s="375">
        <v>38589</v>
      </c>
      <c r="C4948" s="352">
        <v>161.94999999999999</v>
      </c>
      <c r="D4948" s="355">
        <f t="shared" si="158"/>
        <v>-3.0864197530871217E-4</v>
      </c>
      <c r="E4948" s="355">
        <v>1.3515600864998456E-2</v>
      </c>
      <c r="G4948" s="355">
        <f t="shared" ca="1" si="157"/>
        <v>-2.4141169948135619E-2</v>
      </c>
    </row>
    <row r="4949" spans="2:7">
      <c r="B4949" s="375">
        <v>38588</v>
      </c>
      <c r="C4949" s="352">
        <v>162</v>
      </c>
      <c r="D4949" s="355">
        <f t="shared" si="158"/>
        <v>-1.7586416009702885E-2</v>
      </c>
      <c r="E4949" s="355">
        <v>1.3516930403084883E-2</v>
      </c>
      <c r="G4949" s="355">
        <f t="shared" ca="1" si="157"/>
        <v>-4.9493754490642482E-3</v>
      </c>
    </row>
    <row r="4950" spans="2:7">
      <c r="B4950" s="375">
        <v>38587</v>
      </c>
      <c r="C4950" s="352">
        <v>164.9</v>
      </c>
      <c r="D4950" s="355">
        <f t="shared" si="158"/>
        <v>-1.1983223487118035E-2</v>
      </c>
      <c r="E4950" s="355">
        <v>1.3517181477661415E-2</v>
      </c>
      <c r="G4950" s="355">
        <f t="shared" ca="1" si="157"/>
        <v>-1.1204765583700243E-2</v>
      </c>
    </row>
    <row r="4951" spans="2:7">
      <c r="B4951" s="375">
        <v>38586</v>
      </c>
      <c r="C4951" s="352">
        <v>166.9</v>
      </c>
      <c r="D4951" s="355">
        <f t="shared" si="158"/>
        <v>-4.7704233750744361E-3</v>
      </c>
      <c r="E4951" s="355">
        <v>1.3521051339833558E-2</v>
      </c>
      <c r="G4951" s="355">
        <f t="shared" ca="1" si="157"/>
        <v>1.1245230306651744E-2</v>
      </c>
    </row>
    <row r="4952" spans="2:7">
      <c r="B4952" s="375">
        <v>38583</v>
      </c>
      <c r="C4952" s="352">
        <v>167.7</v>
      </c>
      <c r="D4952" s="355">
        <f t="shared" si="158"/>
        <v>-5.9276822762299947E-3</v>
      </c>
      <c r="E4952" s="355">
        <v>1.3521744426848515E-2</v>
      </c>
      <c r="G4952" s="355">
        <f t="shared" ca="1" si="157"/>
        <v>1.6763494027992567E-2</v>
      </c>
    </row>
    <row r="4953" spans="2:7">
      <c r="B4953" s="375">
        <v>38582</v>
      </c>
      <c r="C4953" s="352">
        <v>168.7</v>
      </c>
      <c r="D4953" s="355">
        <f t="shared" si="158"/>
        <v>-2.4009256580850482E-2</v>
      </c>
      <c r="E4953" s="355">
        <v>1.3552204619202153E-2</v>
      </c>
      <c r="G4953" s="355">
        <f t="shared" ca="1" si="157"/>
        <v>1.7343413637009647E-3</v>
      </c>
    </row>
    <row r="4954" spans="2:7">
      <c r="B4954" s="375">
        <v>38581</v>
      </c>
      <c r="C4954" s="352">
        <v>172.85</v>
      </c>
      <c r="D4954" s="355">
        <f t="shared" si="158"/>
        <v>7.5779656076944502E-3</v>
      </c>
      <c r="E4954" s="355">
        <v>1.3553113553113512E-2</v>
      </c>
      <c r="G4954" s="355">
        <f t="shared" ca="1" si="157"/>
        <v>-8.3861570171727788E-3</v>
      </c>
    </row>
    <row r="4955" spans="2:7">
      <c r="B4955" s="375">
        <v>38580</v>
      </c>
      <c r="C4955" s="352">
        <v>171.55</v>
      </c>
      <c r="D4955" s="355">
        <f t="shared" si="158"/>
        <v>1.7497034400949095E-2</v>
      </c>
      <c r="E4955" s="355">
        <v>1.3586956521739106E-2</v>
      </c>
      <c r="G4955" s="355">
        <f t="shared" ca="1" si="157"/>
        <v>3.6898780914031886E-3</v>
      </c>
    </row>
    <row r="4956" spans="2:7">
      <c r="B4956" s="375">
        <v>38576</v>
      </c>
      <c r="C4956" s="352">
        <v>168.6</v>
      </c>
      <c r="D4956" s="355">
        <f t="shared" si="158"/>
        <v>-6.7746686303387666E-3</v>
      </c>
      <c r="E4956" s="355">
        <v>1.358695652173913E-2</v>
      </c>
      <c r="G4956" s="355">
        <f t="shared" ca="1" si="157"/>
        <v>-9.6286577537948864E-3</v>
      </c>
    </row>
    <row r="4957" spans="2:7">
      <c r="B4957" s="375">
        <v>38575</v>
      </c>
      <c r="C4957" s="352">
        <v>169.75</v>
      </c>
      <c r="D4957" s="355">
        <f t="shared" si="158"/>
        <v>4.8810627123880172E-2</v>
      </c>
      <c r="E4957" s="355">
        <v>1.3587930528853986E-2</v>
      </c>
      <c r="G4957" s="355">
        <f t="shared" ca="1" si="157"/>
        <v>4.0946014137398226E-3</v>
      </c>
    </row>
    <row r="4958" spans="2:7">
      <c r="B4958" s="375">
        <v>38574</v>
      </c>
      <c r="C4958" s="352">
        <v>161.85</v>
      </c>
      <c r="D4958" s="355">
        <f t="shared" si="158"/>
        <v>8.0971659919027265E-3</v>
      </c>
      <c r="E4958" s="355">
        <v>1.3591338401290105E-2</v>
      </c>
      <c r="G4958" s="355">
        <f t="shared" ca="1" si="157"/>
        <v>-4.9201067086005017E-3</v>
      </c>
    </row>
    <row r="4959" spans="2:7">
      <c r="B4959" s="375">
        <v>38573</v>
      </c>
      <c r="C4959" s="352">
        <v>160.55000000000001</v>
      </c>
      <c r="D4959" s="355">
        <f t="shared" si="158"/>
        <v>-8.3384805435453638E-3</v>
      </c>
      <c r="E4959" s="355">
        <v>1.3596992972707979E-2</v>
      </c>
      <c r="G4959" s="355">
        <f t="shared" ca="1" si="157"/>
        <v>-2.7933347154454384E-2</v>
      </c>
    </row>
    <row r="4960" spans="2:7">
      <c r="B4960" s="375">
        <v>38572</v>
      </c>
      <c r="C4960" s="352">
        <v>161.9</v>
      </c>
      <c r="D4960" s="355">
        <f t="shared" si="158"/>
        <v>-2.0568663036902635E-2</v>
      </c>
      <c r="E4960" s="355">
        <v>1.3608063436695201E-2</v>
      </c>
      <c r="G4960" s="355">
        <f t="shared" ca="1" si="157"/>
        <v>1.4981849386722638E-2</v>
      </c>
    </row>
    <row r="4961" spans="2:7">
      <c r="B4961" s="375">
        <v>38569</v>
      </c>
      <c r="C4961" s="352">
        <v>165.3</v>
      </c>
      <c r="D4961" s="355">
        <f t="shared" si="158"/>
        <v>-1.3134328358208887E-2</v>
      </c>
      <c r="E4961" s="355">
        <v>1.3609432744764501E-2</v>
      </c>
      <c r="G4961" s="355">
        <f t="shared" ca="1" si="157"/>
        <v>7.8585854951652954E-3</v>
      </c>
    </row>
    <row r="4962" spans="2:7">
      <c r="B4962" s="375">
        <v>38568</v>
      </c>
      <c r="C4962" s="352">
        <v>167.5</v>
      </c>
      <c r="D4962" s="355">
        <f t="shared" si="158"/>
        <v>-2.0851951146856973E-3</v>
      </c>
      <c r="E4962" s="355">
        <v>1.3620467513344265E-2</v>
      </c>
      <c r="G4962" s="355">
        <f t="shared" ca="1" si="157"/>
        <v>1.0044984596901868E-2</v>
      </c>
    </row>
    <row r="4963" spans="2:7">
      <c r="B4963" s="375">
        <v>38567</v>
      </c>
      <c r="C4963" s="352">
        <v>167.85</v>
      </c>
      <c r="D4963" s="355">
        <f t="shared" si="158"/>
        <v>-1.9567757009345762E-2</v>
      </c>
      <c r="E4963" s="355">
        <v>1.3630289532293987E-2</v>
      </c>
      <c r="G4963" s="355">
        <f t="shared" ca="1" si="157"/>
        <v>5.3551612496813622E-3</v>
      </c>
    </row>
    <row r="4964" spans="2:7">
      <c r="B4964" s="375">
        <v>38566</v>
      </c>
      <c r="C4964" s="352">
        <v>171.2</v>
      </c>
      <c r="D4964" s="355">
        <f t="shared" si="158"/>
        <v>-1.6657093624353851E-2</v>
      </c>
      <c r="E4964" s="355">
        <v>1.3636791121978773E-2</v>
      </c>
      <c r="G4964" s="355">
        <f t="shared" ca="1" si="157"/>
        <v>-6.8993040173748995E-3</v>
      </c>
    </row>
    <row r="4965" spans="2:7">
      <c r="B4965" s="375">
        <v>38565</v>
      </c>
      <c r="C4965" s="352">
        <v>174.1</v>
      </c>
      <c r="D4965" s="355">
        <f t="shared" si="158"/>
        <v>4.4704470447044634E-2</v>
      </c>
      <c r="E4965" s="355">
        <v>1.3640684410646446E-2</v>
      </c>
      <c r="G4965" s="355">
        <f t="shared" ca="1" si="157"/>
        <v>2.2211402089820403E-2</v>
      </c>
    </row>
    <row r="4966" spans="2:7">
      <c r="B4966" s="375">
        <v>38562</v>
      </c>
      <c r="C4966" s="352">
        <v>166.65</v>
      </c>
      <c r="D4966" s="355">
        <f t="shared" si="158"/>
        <v>1.3994523881959302E-2</v>
      </c>
      <c r="E4966" s="355">
        <v>1.3643533123028424E-2</v>
      </c>
      <c r="G4966" s="355">
        <f t="shared" ca="1" si="157"/>
        <v>4.6622217752291901E-3</v>
      </c>
    </row>
    <row r="4967" spans="2:7">
      <c r="B4967" s="375">
        <v>38560</v>
      </c>
      <c r="C4967" s="352">
        <v>164.35</v>
      </c>
      <c r="D4967" s="355">
        <f t="shared" si="158"/>
        <v>1.828710758914861E-3</v>
      </c>
      <c r="E4967" s="355">
        <v>1.3646768797323447E-2</v>
      </c>
      <c r="G4967" s="355">
        <f t="shared" ca="1" si="157"/>
        <v>2.1869976175670734E-2</v>
      </c>
    </row>
    <row r="4968" spans="2:7">
      <c r="B4968" s="375">
        <v>38559</v>
      </c>
      <c r="C4968" s="352">
        <v>164.05</v>
      </c>
      <c r="D4968" s="355">
        <f t="shared" si="158"/>
        <v>-8.7613293051358836E-3</v>
      </c>
      <c r="E4968" s="355">
        <v>1.3649586037144763E-2</v>
      </c>
      <c r="G4968" s="355">
        <f t="shared" ca="1" si="157"/>
        <v>-1.820050112104106E-2</v>
      </c>
    </row>
    <row r="4969" spans="2:7">
      <c r="B4969" s="375">
        <v>38558</v>
      </c>
      <c r="C4969" s="352">
        <v>165.5</v>
      </c>
      <c r="D4969" s="355">
        <f t="shared" si="158"/>
        <v>2.3500309214595002E-2</v>
      </c>
      <c r="E4969" s="355">
        <v>1.365125591554423E-2</v>
      </c>
      <c r="G4969" s="355">
        <f t="shared" ca="1" si="157"/>
        <v>-3.8331793616337866E-2</v>
      </c>
    </row>
    <row r="4970" spans="2:7">
      <c r="B4970" s="375">
        <v>38555</v>
      </c>
      <c r="C4970" s="352">
        <v>161.69999999999999</v>
      </c>
      <c r="D4970" s="355">
        <f t="shared" si="158"/>
        <v>2.0511202272010098E-2</v>
      </c>
      <c r="E4970" s="355">
        <v>1.3675953272258604E-2</v>
      </c>
      <c r="G4970" s="355">
        <f t="shared" ca="1" si="157"/>
        <v>1.0871609311359991E-2</v>
      </c>
    </row>
    <row r="4971" spans="2:7">
      <c r="B4971" s="375">
        <v>38554</v>
      </c>
      <c r="C4971" s="352">
        <v>158.44999999999999</v>
      </c>
      <c r="D4971" s="355">
        <f t="shared" si="158"/>
        <v>-1.1232449297971989E-2</v>
      </c>
      <c r="E4971" s="355">
        <v>1.3677328149849732E-2</v>
      </c>
      <c r="G4971" s="355">
        <f t="shared" ca="1" si="157"/>
        <v>-2.830399360668855E-3</v>
      </c>
    </row>
    <row r="4972" spans="2:7">
      <c r="B4972" s="375">
        <v>38553</v>
      </c>
      <c r="C4972" s="352">
        <v>160.25</v>
      </c>
      <c r="D4972" s="355">
        <f t="shared" si="158"/>
        <v>2.1888680425265435E-3</v>
      </c>
      <c r="E4972" s="355">
        <v>1.3721299041577668E-2</v>
      </c>
      <c r="G4972" s="355">
        <f t="shared" ca="1" si="157"/>
        <v>9.6371108857993444E-3</v>
      </c>
    </row>
    <row r="4973" spans="2:7">
      <c r="B4973" s="375">
        <v>38552</v>
      </c>
      <c r="C4973" s="352">
        <v>159.9</v>
      </c>
      <c r="D4973" s="355">
        <f t="shared" si="158"/>
        <v>-3.1259768677701125E-4</v>
      </c>
      <c r="E4973" s="355">
        <v>1.3723911146902924E-2</v>
      </c>
      <c r="G4973" s="355">
        <f t="shared" ca="1" si="157"/>
        <v>-2.1233187681606657E-2</v>
      </c>
    </row>
    <row r="4974" spans="2:7">
      <c r="B4974" s="375">
        <v>38551</v>
      </c>
      <c r="C4974" s="352">
        <v>159.94999999999999</v>
      </c>
      <c r="D4974" s="355">
        <f t="shared" si="158"/>
        <v>2.3352527191298638E-2</v>
      </c>
      <c r="E4974" s="355">
        <v>1.3726091064633929E-2</v>
      </c>
      <c r="G4974" s="355">
        <f t="shared" ca="1" si="157"/>
        <v>4.3066036096097169E-3</v>
      </c>
    </row>
    <row r="4975" spans="2:7">
      <c r="B4975" s="375">
        <v>38548</v>
      </c>
      <c r="C4975" s="352">
        <v>156.30000000000001</v>
      </c>
      <c r="D4975" s="355">
        <f t="shared" si="158"/>
        <v>4.1760359781561557E-3</v>
      </c>
      <c r="E4975" s="355">
        <v>1.3750482811896496E-2</v>
      </c>
      <c r="G4975" s="355">
        <f t="shared" ca="1" si="157"/>
        <v>9.5259394376440848E-3</v>
      </c>
    </row>
    <row r="4976" spans="2:7">
      <c r="B4976" s="375">
        <v>38547</v>
      </c>
      <c r="C4976" s="352">
        <v>155.65</v>
      </c>
      <c r="D4976" s="355">
        <f t="shared" si="158"/>
        <v>-6.7007019783023808E-3</v>
      </c>
      <c r="E4976" s="355">
        <v>1.3751949216016166E-2</v>
      </c>
      <c r="G4976" s="355">
        <f t="shared" ca="1" si="157"/>
        <v>1.1670369582459979E-2</v>
      </c>
    </row>
    <row r="4977" spans="2:7">
      <c r="B4977" s="375">
        <v>38546</v>
      </c>
      <c r="C4977" s="352">
        <v>156.69999999999999</v>
      </c>
      <c r="D4977" s="355">
        <f t="shared" si="158"/>
        <v>-1.2913385826771725E-2</v>
      </c>
      <c r="E4977" s="355">
        <v>1.3758016552613698E-2</v>
      </c>
      <c r="G4977" s="355">
        <f t="shared" ca="1" si="157"/>
        <v>-9.7171878481244669E-3</v>
      </c>
    </row>
    <row r="4978" spans="2:7">
      <c r="B4978" s="375">
        <v>38545</v>
      </c>
      <c r="C4978" s="352">
        <v>158.75</v>
      </c>
      <c r="D4978" s="355">
        <f t="shared" si="158"/>
        <v>3.4766118836916018E-3</v>
      </c>
      <c r="E4978" s="355">
        <v>1.3777577667717256E-2</v>
      </c>
      <c r="G4978" s="355">
        <f t="shared" ca="1" si="157"/>
        <v>8.6032370585966134E-3</v>
      </c>
    </row>
    <row r="4979" spans="2:7">
      <c r="B4979" s="375">
        <v>38544</v>
      </c>
      <c r="C4979" s="352">
        <v>158.19999999999999</v>
      </c>
      <c r="D4979" s="355">
        <f t="shared" si="158"/>
        <v>-2.8364323983612796E-3</v>
      </c>
      <c r="E4979" s="355">
        <v>1.3780707010185637E-2</v>
      </c>
      <c r="G4979" s="355">
        <f t="shared" ca="1" si="157"/>
        <v>2.8553814826483203E-3</v>
      </c>
    </row>
    <row r="4980" spans="2:7">
      <c r="B4980" s="375">
        <v>38541</v>
      </c>
      <c r="C4980" s="352">
        <v>158.65</v>
      </c>
      <c r="D4980" s="355">
        <f t="shared" si="158"/>
        <v>1.8945374171140598E-3</v>
      </c>
      <c r="E4980" s="355">
        <v>1.3784260298124736E-2</v>
      </c>
      <c r="G4980" s="355">
        <f t="shared" ca="1" si="157"/>
        <v>-8.0079246067555829E-3</v>
      </c>
    </row>
    <row r="4981" spans="2:7">
      <c r="B4981" s="375">
        <v>38540</v>
      </c>
      <c r="C4981" s="352">
        <v>158.35</v>
      </c>
      <c r="D4981" s="355">
        <f t="shared" si="158"/>
        <v>-2.9420778424762557E-2</v>
      </c>
      <c r="E4981" s="355">
        <v>1.3800657174151207E-2</v>
      </c>
      <c r="G4981" s="355">
        <f t="shared" ca="1" si="157"/>
        <v>6.9504764796362358E-4</v>
      </c>
    </row>
    <row r="4982" spans="2:7">
      <c r="B4982" s="375">
        <v>38539</v>
      </c>
      <c r="C4982" s="352">
        <v>163.15</v>
      </c>
      <c r="D4982" s="355">
        <f t="shared" si="158"/>
        <v>2.1498771498771148E-3</v>
      </c>
      <c r="E4982" s="355">
        <v>1.3812686495331511E-2</v>
      </c>
      <c r="G4982" s="355">
        <f t="shared" ca="1" si="157"/>
        <v>2.3048012064985093E-2</v>
      </c>
    </row>
    <row r="4983" spans="2:7">
      <c r="B4983" s="375">
        <v>38538</v>
      </c>
      <c r="C4983" s="352">
        <v>162.80000000000001</v>
      </c>
      <c r="D4983" s="355">
        <f t="shared" si="158"/>
        <v>-9.1296409007912346E-3</v>
      </c>
      <c r="E4983" s="355">
        <v>1.3816688360511245E-2</v>
      </c>
      <c r="G4983" s="355">
        <f t="shared" ca="1" si="157"/>
        <v>-2.4725369842289024E-2</v>
      </c>
    </row>
    <row r="4984" spans="2:7">
      <c r="B4984" s="375">
        <v>38537</v>
      </c>
      <c r="C4984" s="352">
        <v>164.3</v>
      </c>
      <c r="D4984" s="355">
        <f t="shared" si="158"/>
        <v>-3.3363663936911312E-3</v>
      </c>
      <c r="E4984" s="355">
        <v>1.3822894168466432E-2</v>
      </c>
      <c r="G4984" s="355">
        <f t="shared" ca="1" si="157"/>
        <v>1.3083317901662204E-2</v>
      </c>
    </row>
    <row r="4985" spans="2:7">
      <c r="B4985" s="375">
        <v>38534</v>
      </c>
      <c r="C4985" s="352">
        <v>164.85</v>
      </c>
      <c r="D4985" s="355">
        <f t="shared" si="158"/>
        <v>4.8765620237731355E-3</v>
      </c>
      <c r="E4985" s="355">
        <v>1.3824944895856459E-2</v>
      </c>
      <c r="G4985" s="355">
        <f t="shared" ca="1" si="157"/>
        <v>-4.4750396648973161E-3</v>
      </c>
    </row>
    <row r="4986" spans="2:7">
      <c r="B4986" s="375">
        <v>38533</v>
      </c>
      <c r="C4986" s="352">
        <v>164.05</v>
      </c>
      <c r="D4986" s="355">
        <f t="shared" si="158"/>
        <v>7.9877112135177345E-3</v>
      </c>
      <c r="E4986" s="355">
        <v>1.3846784104875125E-2</v>
      </c>
      <c r="G4986" s="355">
        <f t="shared" ca="1" si="157"/>
        <v>-9.9129539709893726E-3</v>
      </c>
    </row>
    <row r="4987" spans="2:7">
      <c r="B4987" s="375">
        <v>38532</v>
      </c>
      <c r="C4987" s="352">
        <v>162.75</v>
      </c>
      <c r="D4987" s="355">
        <f t="shared" si="158"/>
        <v>-3.0712530712537694E-4</v>
      </c>
      <c r="E4987" s="355">
        <v>1.385584324702582E-2</v>
      </c>
      <c r="G4987" s="355">
        <f t="shared" ca="1" si="157"/>
        <v>-3.8270613385155174E-2</v>
      </c>
    </row>
    <row r="4988" spans="2:7">
      <c r="B4988" s="375">
        <v>38531</v>
      </c>
      <c r="C4988" s="352">
        <v>162.80000000000001</v>
      </c>
      <c r="D4988" s="355">
        <f t="shared" si="158"/>
        <v>2.1545090797169763E-3</v>
      </c>
      <c r="E4988" s="355">
        <v>1.3858497447118933E-2</v>
      </c>
      <c r="G4988" s="355">
        <f t="shared" ca="1" si="157"/>
        <v>3.2033421213484584E-2</v>
      </c>
    </row>
    <row r="4989" spans="2:7">
      <c r="B4989" s="375">
        <v>38530</v>
      </c>
      <c r="C4989" s="352">
        <v>162.44999999999999</v>
      </c>
      <c r="D4989" s="355">
        <f t="shared" si="158"/>
        <v>-4.5955882352941178E-3</v>
      </c>
      <c r="E4989" s="355">
        <v>1.3864983744501845E-2</v>
      </c>
      <c r="G4989" s="355">
        <f t="shared" ca="1" si="157"/>
        <v>-2.3731119218593152E-2</v>
      </c>
    </row>
    <row r="4990" spans="2:7">
      <c r="B4990" s="375">
        <v>38527</v>
      </c>
      <c r="C4990" s="352">
        <v>163.19999999999999</v>
      </c>
      <c r="D4990" s="355">
        <f t="shared" si="158"/>
        <v>5.0531058899259698E-2</v>
      </c>
      <c r="E4990" s="355">
        <v>1.3893713094824593E-2</v>
      </c>
      <c r="G4990" s="355">
        <f t="shared" ca="1" si="157"/>
        <v>2.3480468504282093E-2</v>
      </c>
    </row>
    <row r="4991" spans="2:7">
      <c r="B4991" s="375">
        <v>38526</v>
      </c>
      <c r="C4991" s="352">
        <v>155.35</v>
      </c>
      <c r="D4991" s="355">
        <f t="shared" si="158"/>
        <v>6.1528497409325689E-3</v>
      </c>
      <c r="E4991" s="355">
        <v>1.390284757118925E-2</v>
      </c>
      <c r="G4991" s="355">
        <f t="shared" ca="1" si="157"/>
        <v>5.4744546119502883E-3</v>
      </c>
    </row>
    <row r="4992" spans="2:7">
      <c r="B4992" s="375">
        <v>38525</v>
      </c>
      <c r="C4992" s="352">
        <v>154.4</v>
      </c>
      <c r="D4992" s="355">
        <f t="shared" si="158"/>
        <v>1.1464133639043562E-2</v>
      </c>
      <c r="E4992" s="355">
        <v>1.3908345007004119E-2</v>
      </c>
      <c r="G4992" s="355">
        <f t="shared" ca="1" si="157"/>
        <v>1.4586196786239986E-3</v>
      </c>
    </row>
    <row r="4993" spans="2:7">
      <c r="B4993" s="375">
        <v>38524</v>
      </c>
      <c r="C4993" s="352">
        <v>152.65</v>
      </c>
      <c r="D4993" s="355">
        <f t="shared" si="158"/>
        <v>2.8638814016172506E-2</v>
      </c>
      <c r="E4993" s="355">
        <v>1.393012103219912E-2</v>
      </c>
      <c r="G4993" s="355">
        <f t="shared" ca="1" si="157"/>
        <v>-9.2583135579140351E-3</v>
      </c>
    </row>
    <row r="4994" spans="2:7">
      <c r="B4994" s="375">
        <v>38523</v>
      </c>
      <c r="C4994" s="352">
        <v>148.4</v>
      </c>
      <c r="D4994" s="355">
        <f t="shared" si="158"/>
        <v>-6.3608972212921902E-3</v>
      </c>
      <c r="E4994" s="355">
        <v>1.3941698352344668E-2</v>
      </c>
      <c r="G4994" s="355">
        <f t="shared" ca="1" si="157"/>
        <v>-1.8969569182140981E-2</v>
      </c>
    </row>
    <row r="4995" spans="2:7">
      <c r="B4995" s="375">
        <v>38520</v>
      </c>
      <c r="C4995" s="352">
        <v>149.35</v>
      </c>
      <c r="D4995" s="355">
        <f t="shared" si="158"/>
        <v>1.0053619302949443E-3</v>
      </c>
      <c r="E4995" s="355">
        <v>1.3965761359248397E-2</v>
      </c>
      <c r="G4995" s="355">
        <f t="shared" ca="1" si="157"/>
        <v>-1.6365301016963922E-2</v>
      </c>
    </row>
    <row r="4996" spans="2:7">
      <c r="B4996" s="375">
        <v>38519</v>
      </c>
      <c r="C4996" s="352">
        <v>149.19999999999999</v>
      </c>
      <c r="D4996" s="355">
        <f t="shared" si="158"/>
        <v>6.7069081153584389E-4</v>
      </c>
      <c r="E4996" s="355">
        <v>1.397074874481545E-2</v>
      </c>
      <c r="G4996" s="355">
        <f t="shared" ca="1" si="157"/>
        <v>1.5412033506567363E-2</v>
      </c>
    </row>
    <row r="4997" spans="2:7">
      <c r="B4997" s="375">
        <v>38518</v>
      </c>
      <c r="C4997" s="352">
        <v>149.1</v>
      </c>
      <c r="D4997" s="355">
        <f t="shared" si="158"/>
        <v>7.4324324324323938E-3</v>
      </c>
      <c r="E4997" s="355">
        <v>1.4017267648552519E-2</v>
      </c>
      <c r="G4997" s="355">
        <f t="shared" ca="1" si="157"/>
        <v>-4.2403281219894479E-3</v>
      </c>
    </row>
    <row r="4998" spans="2:7">
      <c r="B4998" s="375">
        <v>38517</v>
      </c>
      <c r="C4998" s="352">
        <v>148</v>
      </c>
      <c r="D4998" s="355">
        <f t="shared" si="158"/>
        <v>-1.1356045424181622E-2</v>
      </c>
      <c r="E4998" s="355">
        <v>1.4039762246362006E-2</v>
      </c>
      <c r="G4998" s="355">
        <f t="shared" ca="1" si="157"/>
        <v>-5.4877146931850435E-3</v>
      </c>
    </row>
    <row r="4999" spans="2:7">
      <c r="B4999" s="375">
        <v>38516</v>
      </c>
      <c r="C4999" s="352">
        <v>149.69999999999999</v>
      </c>
      <c r="D4999" s="355">
        <f t="shared" si="158"/>
        <v>2.6045236463330932E-2</v>
      </c>
      <c r="E4999" s="355">
        <v>1.4095744680851093E-2</v>
      </c>
      <c r="G4999" s="355">
        <f t="shared" ref="G4999:G5062" ca="1" si="159">_xlfn.NORM.INV(RAND(),$M$13,$M$14)</f>
        <v>-1.6080785481305043E-3</v>
      </c>
    </row>
    <row r="5000" spans="2:7">
      <c r="B5000" s="375">
        <v>38513</v>
      </c>
      <c r="C5000" s="352">
        <v>145.9</v>
      </c>
      <c r="D5000" s="355">
        <f t="shared" ref="D5000:D5063" si="160">(C5000-C5001)/C5001</f>
        <v>-1.2855209742895843E-2</v>
      </c>
      <c r="E5000" s="355">
        <v>1.4109521460286205E-2</v>
      </c>
      <c r="G5000" s="355">
        <f t="shared" ca="1" si="159"/>
        <v>7.0664285567834115E-3</v>
      </c>
    </row>
    <row r="5001" spans="2:7">
      <c r="B5001" s="375">
        <v>38512</v>
      </c>
      <c r="C5001" s="352">
        <v>147.80000000000001</v>
      </c>
      <c r="D5001" s="355">
        <f t="shared" si="160"/>
        <v>3.7557037557037723E-2</v>
      </c>
      <c r="E5001" s="355">
        <v>1.4112903225806364E-2</v>
      </c>
      <c r="G5001" s="355">
        <f t="shared" ca="1" si="159"/>
        <v>-1.6492126097805353E-3</v>
      </c>
    </row>
    <row r="5002" spans="2:7">
      <c r="B5002" s="375">
        <v>38511</v>
      </c>
      <c r="C5002" s="352">
        <v>142.44999999999999</v>
      </c>
      <c r="D5002" s="355">
        <f t="shared" si="160"/>
        <v>-7.3170731707317867E-3</v>
      </c>
      <c r="E5002" s="355">
        <v>1.4116762858236813E-2</v>
      </c>
      <c r="G5002" s="355">
        <f t="shared" ca="1" si="159"/>
        <v>-1.3802505938347899E-2</v>
      </c>
    </row>
    <row r="5003" spans="2:7">
      <c r="B5003" s="375">
        <v>38510</v>
      </c>
      <c r="C5003" s="352">
        <v>143.5</v>
      </c>
      <c r="D5003" s="355">
        <f t="shared" si="160"/>
        <v>-2.7777777777777742E-2</v>
      </c>
      <c r="E5003" s="355">
        <v>1.4119749776586222E-2</v>
      </c>
      <c r="G5003" s="355">
        <f t="shared" ca="1" si="159"/>
        <v>-2.3038139869946576E-2</v>
      </c>
    </row>
    <row r="5004" spans="2:7">
      <c r="B5004" s="375">
        <v>38509</v>
      </c>
      <c r="C5004" s="352">
        <v>147.6</v>
      </c>
      <c r="D5004" s="355">
        <f t="shared" si="160"/>
        <v>5.4495912806538345E-3</v>
      </c>
      <c r="E5004" s="355">
        <v>1.4136273678258413E-2</v>
      </c>
      <c r="G5004" s="355">
        <f t="shared" ca="1" si="159"/>
        <v>-4.2349038570025565E-3</v>
      </c>
    </row>
    <row r="5005" spans="2:7">
      <c r="B5005" s="375">
        <v>38506</v>
      </c>
      <c r="C5005" s="352">
        <v>146.80000000000001</v>
      </c>
      <c r="D5005" s="355">
        <f t="shared" si="160"/>
        <v>-3.732609433321907E-3</v>
      </c>
      <c r="E5005" s="355">
        <v>1.415357182659085E-2</v>
      </c>
      <c r="G5005" s="355">
        <f t="shared" ca="1" si="159"/>
        <v>-2.2446742409146557E-3</v>
      </c>
    </row>
    <row r="5006" spans="2:7">
      <c r="B5006" s="375">
        <v>38505</v>
      </c>
      <c r="C5006" s="352">
        <v>147.35</v>
      </c>
      <c r="D5006" s="355">
        <f t="shared" si="160"/>
        <v>-1.1073825503355743E-2</v>
      </c>
      <c r="E5006" s="355">
        <v>1.4162406771138935E-2</v>
      </c>
      <c r="G5006" s="355">
        <f t="shared" ca="1" si="159"/>
        <v>-4.8807222965110957E-3</v>
      </c>
    </row>
    <row r="5007" spans="2:7">
      <c r="B5007" s="375">
        <v>38504</v>
      </c>
      <c r="C5007" s="352">
        <v>149</v>
      </c>
      <c r="D5007" s="355">
        <f t="shared" si="160"/>
        <v>4.0139616055846421E-2</v>
      </c>
      <c r="E5007" s="355">
        <v>1.418782748891576E-2</v>
      </c>
      <c r="G5007" s="355">
        <f t="shared" ca="1" si="159"/>
        <v>-3.7474377559338929E-3</v>
      </c>
    </row>
    <row r="5008" spans="2:7">
      <c r="B5008" s="375">
        <v>38503</v>
      </c>
      <c r="C5008" s="352">
        <v>143.25</v>
      </c>
      <c r="D5008" s="355">
        <f t="shared" si="160"/>
        <v>-8.3073727933540235E-3</v>
      </c>
      <c r="E5008" s="355">
        <v>1.4234875444839836E-2</v>
      </c>
      <c r="G5008" s="355">
        <f t="shared" ca="1" si="159"/>
        <v>-2.4282457257317935E-2</v>
      </c>
    </row>
    <row r="5009" spans="2:7">
      <c r="B5009" s="375">
        <v>38502</v>
      </c>
      <c r="C5009" s="352">
        <v>144.44999999999999</v>
      </c>
      <c r="D5009" s="355">
        <f t="shared" si="160"/>
        <v>4.522431259044863E-2</v>
      </c>
      <c r="E5009" s="355">
        <v>1.4249839397301928E-2</v>
      </c>
      <c r="G5009" s="355">
        <f t="shared" ca="1" si="159"/>
        <v>-4.1300769451315132E-2</v>
      </c>
    </row>
    <row r="5010" spans="2:7">
      <c r="B5010" s="375">
        <v>38499</v>
      </c>
      <c r="C5010" s="352">
        <v>138.19999999999999</v>
      </c>
      <c r="D5010" s="355">
        <f t="shared" si="160"/>
        <v>4.6573267701627993E-2</v>
      </c>
      <c r="E5010" s="355">
        <v>1.4250920419144764E-2</v>
      </c>
      <c r="G5010" s="355">
        <f t="shared" ca="1" si="159"/>
        <v>-7.3559706088722181E-3</v>
      </c>
    </row>
    <row r="5011" spans="2:7">
      <c r="B5011" s="375">
        <v>38498</v>
      </c>
      <c r="C5011" s="352">
        <v>132.05000000000001</v>
      </c>
      <c r="D5011" s="355">
        <f t="shared" si="160"/>
        <v>2.0084974893781561E-2</v>
      </c>
      <c r="E5011" s="355">
        <v>1.4269595242337155E-2</v>
      </c>
      <c r="G5011" s="355">
        <f t="shared" ca="1" si="159"/>
        <v>5.6106380846758777E-3</v>
      </c>
    </row>
    <row r="5012" spans="2:7">
      <c r="B5012" s="375">
        <v>38497</v>
      </c>
      <c r="C5012" s="352">
        <v>129.44999999999999</v>
      </c>
      <c r="D5012" s="355">
        <f t="shared" si="160"/>
        <v>1.1600928074244181E-3</v>
      </c>
      <c r="E5012" s="355">
        <v>1.4298156481347067E-2</v>
      </c>
      <c r="G5012" s="355">
        <f t="shared" ca="1" si="159"/>
        <v>4.5136767536187233E-3</v>
      </c>
    </row>
    <row r="5013" spans="2:7">
      <c r="B5013" s="375">
        <v>38496</v>
      </c>
      <c r="C5013" s="352">
        <v>129.30000000000001</v>
      </c>
      <c r="D5013" s="355">
        <f t="shared" si="160"/>
        <v>1.1341415721548823E-2</v>
      </c>
      <c r="E5013" s="355">
        <v>1.4314610238058264E-2</v>
      </c>
      <c r="G5013" s="355">
        <f t="shared" ca="1" si="159"/>
        <v>-2.4379550990804615E-2</v>
      </c>
    </row>
    <row r="5014" spans="2:7">
      <c r="B5014" s="375">
        <v>38495</v>
      </c>
      <c r="C5014" s="352">
        <v>127.85</v>
      </c>
      <c r="D5014" s="355">
        <f t="shared" si="160"/>
        <v>-1.6916570549788672E-2</v>
      </c>
      <c r="E5014" s="355">
        <v>1.4324820093128222E-2</v>
      </c>
      <c r="G5014" s="355">
        <f t="shared" ca="1" si="159"/>
        <v>-1.3724254857602938E-2</v>
      </c>
    </row>
    <row r="5015" spans="2:7">
      <c r="B5015" s="375">
        <v>38492</v>
      </c>
      <c r="C5015" s="352">
        <v>130.05000000000001</v>
      </c>
      <c r="D5015" s="355">
        <f t="shared" si="160"/>
        <v>-1.5355086372359971E-3</v>
      </c>
      <c r="E5015" s="355">
        <v>1.4330632482766989E-2</v>
      </c>
      <c r="G5015" s="355">
        <f t="shared" ca="1" si="159"/>
        <v>-2.4994676805881404E-2</v>
      </c>
    </row>
    <row r="5016" spans="2:7">
      <c r="B5016" s="375">
        <v>38491</v>
      </c>
      <c r="C5016" s="352">
        <v>130.25</v>
      </c>
      <c r="D5016" s="355">
        <f t="shared" si="160"/>
        <v>-1.9157088122605363E-3</v>
      </c>
      <c r="E5016" s="355">
        <v>1.4339669370317679E-2</v>
      </c>
      <c r="G5016" s="355">
        <f t="shared" ca="1" si="159"/>
        <v>-3.6126862521221277E-2</v>
      </c>
    </row>
    <row r="5017" spans="2:7">
      <c r="B5017" s="375">
        <v>38490</v>
      </c>
      <c r="C5017" s="352">
        <v>130.5</v>
      </c>
      <c r="D5017" s="355">
        <f t="shared" si="160"/>
        <v>-9.1116173120728075E-3</v>
      </c>
      <c r="E5017" s="355">
        <v>1.4341892204487731E-2</v>
      </c>
      <c r="G5017" s="355">
        <f t="shared" ca="1" si="159"/>
        <v>1.3432697422900319E-2</v>
      </c>
    </row>
    <row r="5018" spans="2:7">
      <c r="B5018" s="375">
        <v>38489</v>
      </c>
      <c r="C5018" s="352">
        <v>131.69999999999999</v>
      </c>
      <c r="D5018" s="355">
        <f t="shared" si="160"/>
        <v>-7.1617037316247046E-3</v>
      </c>
      <c r="E5018" s="355">
        <v>1.4346590909090779E-2</v>
      </c>
      <c r="G5018" s="355">
        <f t="shared" ca="1" si="159"/>
        <v>8.8438389410687018E-3</v>
      </c>
    </row>
    <row r="5019" spans="2:7">
      <c r="B5019" s="375">
        <v>38488</v>
      </c>
      <c r="C5019" s="352">
        <v>132.65</v>
      </c>
      <c r="D5019" s="355">
        <f t="shared" si="160"/>
        <v>7.9787234042554053E-3</v>
      </c>
      <c r="E5019" s="355">
        <v>1.4354066985646024E-2</v>
      </c>
      <c r="G5019" s="355">
        <f t="shared" ca="1" si="159"/>
        <v>3.0032431193042775E-3</v>
      </c>
    </row>
    <row r="5020" spans="2:7">
      <c r="B5020" s="375">
        <v>38485</v>
      </c>
      <c r="C5020" s="352">
        <v>131.6</v>
      </c>
      <c r="D5020" s="355">
        <f t="shared" si="160"/>
        <v>8.0428954423591176E-3</v>
      </c>
      <c r="E5020" s="355">
        <v>1.4363795103632254E-2</v>
      </c>
      <c r="G5020" s="355">
        <f t="shared" ca="1" si="159"/>
        <v>9.0541997220503212E-3</v>
      </c>
    </row>
    <row r="5021" spans="2:7">
      <c r="B5021" s="375">
        <v>38484</v>
      </c>
      <c r="C5021" s="352">
        <v>130.55000000000001</v>
      </c>
      <c r="D5021" s="355">
        <f t="shared" si="160"/>
        <v>-8.3554880364602683E-3</v>
      </c>
      <c r="E5021" s="355">
        <v>1.4378224839735165E-2</v>
      </c>
      <c r="G5021" s="355">
        <f t="shared" ca="1" si="159"/>
        <v>-3.2719160443499956E-2</v>
      </c>
    </row>
    <row r="5022" spans="2:7">
      <c r="B5022" s="375">
        <v>38483</v>
      </c>
      <c r="C5022" s="352">
        <v>131.65</v>
      </c>
      <c r="D5022" s="355">
        <f t="shared" si="160"/>
        <v>-7.9125847776939182E-3</v>
      </c>
      <c r="E5022" s="355">
        <v>1.4379340702337854E-2</v>
      </c>
      <c r="G5022" s="355">
        <f t="shared" ca="1" si="159"/>
        <v>8.8872175008225494E-3</v>
      </c>
    </row>
    <row r="5023" spans="2:7">
      <c r="B5023" s="375">
        <v>38482</v>
      </c>
      <c r="C5023" s="352">
        <v>132.69999999999999</v>
      </c>
      <c r="D5023" s="355">
        <f t="shared" si="160"/>
        <v>3.7821482602118008E-3</v>
      </c>
      <c r="E5023" s="355">
        <v>1.4386376981796678E-2</v>
      </c>
      <c r="G5023" s="355">
        <f t="shared" ca="1" si="159"/>
        <v>-7.3295622773587449E-3</v>
      </c>
    </row>
    <row r="5024" spans="2:7">
      <c r="B5024" s="375">
        <v>38481</v>
      </c>
      <c r="C5024" s="352">
        <v>132.19999999999999</v>
      </c>
      <c r="D5024" s="355">
        <f t="shared" si="160"/>
        <v>-1.416853094705448E-2</v>
      </c>
      <c r="E5024" s="355">
        <v>1.4392767931485558E-2</v>
      </c>
      <c r="G5024" s="355">
        <f t="shared" ca="1" si="159"/>
        <v>-4.5343238968236421E-3</v>
      </c>
    </row>
    <row r="5025" spans="2:7">
      <c r="B5025" s="375">
        <v>38478</v>
      </c>
      <c r="C5025" s="352">
        <v>134.1</v>
      </c>
      <c r="D5025" s="355">
        <f t="shared" si="160"/>
        <v>-6.298629121896957E-3</v>
      </c>
      <c r="E5025" s="355">
        <v>1.4405204460966542E-2</v>
      </c>
      <c r="G5025" s="355">
        <f t="shared" ca="1" si="159"/>
        <v>-1.1250862049290961E-2</v>
      </c>
    </row>
    <row r="5026" spans="2:7">
      <c r="B5026" s="375">
        <v>38477</v>
      </c>
      <c r="C5026" s="352">
        <v>134.94999999999999</v>
      </c>
      <c r="D5026" s="355">
        <f t="shared" si="160"/>
        <v>-4.0590405904059879E-3</v>
      </c>
      <c r="E5026" s="355">
        <v>1.4418125643666383E-2</v>
      </c>
      <c r="G5026" s="355">
        <f t="shared" ca="1" si="159"/>
        <v>1.3120374023040133E-2</v>
      </c>
    </row>
    <row r="5027" spans="2:7">
      <c r="B5027" s="375">
        <v>38476</v>
      </c>
      <c r="C5027" s="352">
        <v>135.5</v>
      </c>
      <c r="D5027" s="355">
        <f t="shared" si="160"/>
        <v>2.3027557568894009E-2</v>
      </c>
      <c r="E5027" s="355">
        <v>1.4433036802339752E-2</v>
      </c>
      <c r="G5027" s="355">
        <f t="shared" ca="1" si="159"/>
        <v>1.0695497567068942E-2</v>
      </c>
    </row>
    <row r="5028" spans="2:7">
      <c r="B5028" s="375">
        <v>38475</v>
      </c>
      <c r="C5028" s="352">
        <v>132.44999999999999</v>
      </c>
      <c r="D5028" s="355">
        <f t="shared" si="160"/>
        <v>-6.0037523452158448E-3</v>
      </c>
      <c r="E5028" s="355">
        <v>1.4433919711321684E-2</v>
      </c>
      <c r="G5028" s="355">
        <f t="shared" ca="1" si="159"/>
        <v>2.8141763159272474E-2</v>
      </c>
    </row>
    <row r="5029" spans="2:7">
      <c r="B5029" s="375">
        <v>38474</v>
      </c>
      <c r="C5029" s="352">
        <v>133.25</v>
      </c>
      <c r="D5029" s="355">
        <f t="shared" si="160"/>
        <v>-3.1261359505634398E-2</v>
      </c>
      <c r="E5029" s="355">
        <v>1.4460840700693575E-2</v>
      </c>
      <c r="G5029" s="355">
        <f t="shared" ca="1" si="159"/>
        <v>-8.0295970331063591E-3</v>
      </c>
    </row>
    <row r="5030" spans="2:7">
      <c r="B5030" s="375">
        <v>38471</v>
      </c>
      <c r="C5030" s="352">
        <v>137.55000000000001</v>
      </c>
      <c r="D5030" s="355">
        <f t="shared" si="160"/>
        <v>-4.8096885813148707E-2</v>
      </c>
      <c r="E5030" s="355">
        <v>1.4476938745817031E-2</v>
      </c>
      <c r="G5030" s="355">
        <f t="shared" ca="1" si="159"/>
        <v>2.7782111042730182E-3</v>
      </c>
    </row>
    <row r="5031" spans="2:7">
      <c r="B5031" s="375">
        <v>38470</v>
      </c>
      <c r="C5031" s="352">
        <v>144.5</v>
      </c>
      <c r="D5031" s="355">
        <f t="shared" si="160"/>
        <v>8.0223229856993764E-3</v>
      </c>
      <c r="E5031" s="355">
        <v>1.4486625608971404E-2</v>
      </c>
      <c r="G5031" s="355">
        <f t="shared" ca="1" si="159"/>
        <v>-9.4929679296054965E-3</v>
      </c>
    </row>
    <row r="5032" spans="2:7">
      <c r="B5032" s="375">
        <v>38469</v>
      </c>
      <c r="C5032" s="352">
        <v>143.35</v>
      </c>
      <c r="D5032" s="355">
        <f t="shared" si="160"/>
        <v>4.0653357531760394E-2</v>
      </c>
      <c r="E5032" s="355">
        <v>1.44894724926421E-2</v>
      </c>
      <c r="G5032" s="355">
        <f t="shared" ca="1" si="159"/>
        <v>-1.0188277663992516E-2</v>
      </c>
    </row>
    <row r="5033" spans="2:7">
      <c r="B5033" s="375">
        <v>38468</v>
      </c>
      <c r="C5033" s="352">
        <v>137.75</v>
      </c>
      <c r="D5033" s="355">
        <f t="shared" si="160"/>
        <v>2.9906542056074768E-2</v>
      </c>
      <c r="E5033" s="355">
        <v>1.4501018329938909E-2</v>
      </c>
      <c r="G5033" s="355">
        <f t="shared" ca="1" si="159"/>
        <v>-1.0792978559483857E-2</v>
      </c>
    </row>
    <row r="5034" spans="2:7">
      <c r="B5034" s="375">
        <v>38467</v>
      </c>
      <c r="C5034" s="352">
        <v>133.75</v>
      </c>
      <c r="D5034" s="355">
        <f t="shared" si="160"/>
        <v>1.1724659606656668E-2</v>
      </c>
      <c r="E5034" s="355">
        <v>1.4510278113663878E-2</v>
      </c>
      <c r="G5034" s="355">
        <f t="shared" ca="1" si="159"/>
        <v>-1.8488065926576262E-2</v>
      </c>
    </row>
    <row r="5035" spans="2:7">
      <c r="B5035" s="375">
        <v>38464</v>
      </c>
      <c r="C5035" s="352">
        <v>132.19999999999999</v>
      </c>
      <c r="D5035" s="355">
        <f t="shared" si="160"/>
        <v>7.6219512195121958E-3</v>
      </c>
      <c r="E5035" s="355">
        <v>1.4541488684904066E-2</v>
      </c>
      <c r="G5035" s="355">
        <f t="shared" ca="1" si="159"/>
        <v>-2.783506087587705E-2</v>
      </c>
    </row>
    <row r="5036" spans="2:7">
      <c r="B5036" s="375">
        <v>38463</v>
      </c>
      <c r="C5036" s="352">
        <v>131.19999999999999</v>
      </c>
      <c r="D5036" s="355">
        <f t="shared" si="160"/>
        <v>0</v>
      </c>
      <c r="E5036" s="355">
        <v>1.4553990610328612E-2</v>
      </c>
      <c r="G5036" s="355">
        <f t="shared" ca="1" si="159"/>
        <v>4.3144164840880725E-2</v>
      </c>
    </row>
    <row r="5037" spans="2:7">
      <c r="B5037" s="375">
        <v>38462</v>
      </c>
      <c r="C5037" s="352">
        <v>131.19999999999999</v>
      </c>
      <c r="D5037" s="355">
        <f t="shared" si="160"/>
        <v>3.3884948778565661E-2</v>
      </c>
      <c r="E5037" s="355">
        <v>1.456940425107277E-2</v>
      </c>
      <c r="G5037" s="355">
        <f t="shared" ca="1" si="159"/>
        <v>-2.274170355000087E-2</v>
      </c>
    </row>
    <row r="5038" spans="2:7">
      <c r="B5038" s="375">
        <v>38461</v>
      </c>
      <c r="C5038" s="352">
        <v>126.9</v>
      </c>
      <c r="D5038" s="355">
        <f t="shared" si="160"/>
        <v>-2.4596464258262788E-2</v>
      </c>
      <c r="E5038" s="355">
        <v>1.4622461031723526E-2</v>
      </c>
      <c r="G5038" s="355">
        <f t="shared" ca="1" si="159"/>
        <v>1.160450192056511E-2</v>
      </c>
    </row>
    <row r="5039" spans="2:7">
      <c r="B5039" s="375">
        <v>38460</v>
      </c>
      <c r="C5039" s="352">
        <v>130.1</v>
      </c>
      <c r="D5039" s="355">
        <f t="shared" si="160"/>
        <v>-1.625708884688095E-2</v>
      </c>
      <c r="E5039" s="355">
        <v>1.4629175692623366E-2</v>
      </c>
      <c r="G5039" s="355">
        <f t="shared" ca="1" si="159"/>
        <v>1.3260243933848889E-2</v>
      </c>
    </row>
    <row r="5040" spans="2:7">
      <c r="B5040" s="375">
        <v>38457</v>
      </c>
      <c r="C5040" s="352">
        <v>132.25</v>
      </c>
      <c r="D5040" s="355">
        <f t="shared" si="160"/>
        <v>-2.0007410151908031E-2</v>
      </c>
      <c r="E5040" s="355">
        <v>1.4630700525603758E-2</v>
      </c>
      <c r="G5040" s="355">
        <f t="shared" ca="1" si="159"/>
        <v>-2.0278252765010489E-2</v>
      </c>
    </row>
    <row r="5041" spans="2:7">
      <c r="B5041" s="375">
        <v>38455</v>
      </c>
      <c r="C5041" s="352">
        <v>134.94999999999999</v>
      </c>
      <c r="D5041" s="355">
        <f t="shared" si="160"/>
        <v>1.8875047187617972E-2</v>
      </c>
      <c r="E5041" s="355">
        <v>1.4630787767513913E-2</v>
      </c>
      <c r="G5041" s="355">
        <f t="shared" ca="1" si="159"/>
        <v>1.0532719564444487E-2</v>
      </c>
    </row>
    <row r="5042" spans="2:7">
      <c r="B5042" s="375">
        <v>38454</v>
      </c>
      <c r="C5042" s="352">
        <v>132.44999999999999</v>
      </c>
      <c r="D5042" s="355">
        <f t="shared" si="160"/>
        <v>1.8846153846153759E-2</v>
      </c>
      <c r="E5042" s="355">
        <v>1.4665828619317051E-2</v>
      </c>
      <c r="G5042" s="355">
        <f t="shared" ca="1" si="159"/>
        <v>-2.4232314772118013E-2</v>
      </c>
    </row>
    <row r="5043" spans="2:7">
      <c r="B5043" s="375">
        <v>38453</v>
      </c>
      <c r="C5043" s="352">
        <v>130</v>
      </c>
      <c r="D5043" s="355">
        <f t="shared" si="160"/>
        <v>-1.5524422567209475E-2</v>
      </c>
      <c r="E5043" s="355">
        <v>1.4695383150880524E-2</v>
      </c>
      <c r="G5043" s="355">
        <f t="shared" ca="1" si="159"/>
        <v>1.0191278595764998E-2</v>
      </c>
    </row>
    <row r="5044" spans="2:7">
      <c r="B5044" s="375">
        <v>38450</v>
      </c>
      <c r="C5044" s="352">
        <v>132.05000000000001</v>
      </c>
      <c r="D5044" s="355">
        <f t="shared" si="160"/>
        <v>0</v>
      </c>
      <c r="E5044" s="355">
        <v>1.4702009117001568E-2</v>
      </c>
      <c r="G5044" s="355">
        <f t="shared" ca="1" si="159"/>
        <v>-3.5518179428928313E-2</v>
      </c>
    </row>
    <row r="5045" spans="2:7">
      <c r="B5045" s="375">
        <v>38449</v>
      </c>
      <c r="C5045" s="352">
        <v>132.05000000000001</v>
      </c>
      <c r="D5045" s="355">
        <f t="shared" si="160"/>
        <v>-5.273069679849255E-3</v>
      </c>
      <c r="E5045" s="355">
        <v>1.4703297990744619E-2</v>
      </c>
      <c r="G5045" s="355">
        <f t="shared" ca="1" si="159"/>
        <v>-1.629554551919544E-3</v>
      </c>
    </row>
    <row r="5046" spans="2:7">
      <c r="B5046" s="375">
        <v>38448</v>
      </c>
      <c r="C5046" s="352">
        <v>132.75</v>
      </c>
      <c r="D5046" s="355">
        <f t="shared" si="160"/>
        <v>2.3121387283236993E-2</v>
      </c>
      <c r="E5046" s="355">
        <v>1.4734631815219851E-2</v>
      </c>
      <c r="G5046" s="355">
        <f t="shared" ca="1" si="159"/>
        <v>6.3431650267120046E-3</v>
      </c>
    </row>
    <row r="5047" spans="2:7">
      <c r="B5047" s="375">
        <v>38447</v>
      </c>
      <c r="C5047" s="352">
        <v>129.75</v>
      </c>
      <c r="D5047" s="355">
        <f t="shared" si="160"/>
        <v>-1.3307984790874524E-2</v>
      </c>
      <c r="E5047" s="355">
        <v>1.483050847457618E-2</v>
      </c>
      <c r="G5047" s="355">
        <f t="shared" ca="1" si="159"/>
        <v>2.1405663260435113E-2</v>
      </c>
    </row>
    <row r="5048" spans="2:7">
      <c r="B5048" s="375">
        <v>38446</v>
      </c>
      <c r="C5048" s="352">
        <v>131.5</v>
      </c>
      <c r="D5048" s="355">
        <f t="shared" si="160"/>
        <v>-5.2950075642964351E-3</v>
      </c>
      <c r="E5048" s="355">
        <v>1.4831090359791178E-2</v>
      </c>
      <c r="G5048" s="355">
        <f t="shared" ca="1" si="159"/>
        <v>1.7983362128973904E-2</v>
      </c>
    </row>
    <row r="5049" spans="2:7">
      <c r="B5049" s="375">
        <v>38443</v>
      </c>
      <c r="C5049" s="352">
        <v>132.19999999999999</v>
      </c>
      <c r="D5049" s="355">
        <f t="shared" si="160"/>
        <v>1.8946570670708603E-3</v>
      </c>
      <c r="E5049" s="355">
        <v>1.4864300626304811E-2</v>
      </c>
      <c r="G5049" s="355">
        <f t="shared" ca="1" si="159"/>
        <v>4.2382244360508234E-2</v>
      </c>
    </row>
    <row r="5050" spans="2:7">
      <c r="B5050" s="375">
        <v>38442</v>
      </c>
      <c r="C5050" s="352">
        <v>131.94999999999999</v>
      </c>
      <c r="D5050" s="355">
        <f t="shared" si="160"/>
        <v>5.3333333333332464E-3</v>
      </c>
      <c r="E5050" s="355">
        <v>1.4889869559283283E-2</v>
      </c>
      <c r="G5050" s="355">
        <f t="shared" ca="1" si="159"/>
        <v>-4.805248378858646E-2</v>
      </c>
    </row>
    <row r="5051" spans="2:7">
      <c r="B5051" s="375">
        <v>38441</v>
      </c>
      <c r="C5051" s="352">
        <v>131.25</v>
      </c>
      <c r="D5051" s="355">
        <f t="shared" si="160"/>
        <v>0</v>
      </c>
      <c r="E5051" s="355">
        <v>1.4890282131661449E-2</v>
      </c>
      <c r="G5051" s="355">
        <f t="shared" ca="1" si="159"/>
        <v>8.8855502399756182E-3</v>
      </c>
    </row>
    <row r="5052" spans="2:7">
      <c r="B5052" s="375">
        <v>38440</v>
      </c>
      <c r="C5052" s="352">
        <v>131.25</v>
      </c>
      <c r="D5052" s="355">
        <f t="shared" si="160"/>
        <v>-2.6696329254727435E-2</v>
      </c>
      <c r="E5052" s="355">
        <v>1.4892110547514433E-2</v>
      </c>
      <c r="G5052" s="355">
        <f t="shared" ca="1" si="159"/>
        <v>-2.7994665155567627E-2</v>
      </c>
    </row>
    <row r="5053" spans="2:7">
      <c r="B5053" s="375">
        <v>38439</v>
      </c>
      <c r="C5053" s="352">
        <v>134.85</v>
      </c>
      <c r="D5053" s="355">
        <f t="shared" si="160"/>
        <v>1.1135857461024921E-3</v>
      </c>
      <c r="E5053" s="355">
        <v>1.4897579143389145E-2</v>
      </c>
      <c r="G5053" s="355">
        <f t="shared" ca="1" si="159"/>
        <v>-3.9919928219064506E-3</v>
      </c>
    </row>
    <row r="5054" spans="2:7">
      <c r="B5054" s="375">
        <v>38435</v>
      </c>
      <c r="C5054" s="352">
        <v>134.69999999999999</v>
      </c>
      <c r="D5054" s="355">
        <f t="shared" si="160"/>
        <v>7.8563411896743953E-3</v>
      </c>
      <c r="E5054" s="355">
        <v>1.4903002012761844E-2</v>
      </c>
      <c r="G5054" s="355">
        <f t="shared" ca="1" si="159"/>
        <v>-1.7082987531208127E-2</v>
      </c>
    </row>
    <row r="5055" spans="2:7">
      <c r="B5055" s="375">
        <v>38434</v>
      </c>
      <c r="C5055" s="352">
        <v>133.65</v>
      </c>
      <c r="D5055" s="355">
        <f t="shared" si="160"/>
        <v>2.178899082568803E-2</v>
      </c>
      <c r="E5055" s="355">
        <v>1.4907138383827996E-2</v>
      </c>
      <c r="G5055" s="355">
        <f t="shared" ca="1" si="159"/>
        <v>-2.6891037765535766E-2</v>
      </c>
    </row>
    <row r="5056" spans="2:7">
      <c r="B5056" s="375">
        <v>38433</v>
      </c>
      <c r="C5056" s="352">
        <v>130.80000000000001</v>
      </c>
      <c r="D5056" s="355">
        <f t="shared" si="160"/>
        <v>4.2226487523993198E-3</v>
      </c>
      <c r="E5056" s="355">
        <v>1.4921284706634331E-2</v>
      </c>
      <c r="G5056" s="355">
        <f t="shared" ca="1" si="159"/>
        <v>-1.8367454059699865E-2</v>
      </c>
    </row>
    <row r="5057" spans="2:7">
      <c r="B5057" s="375">
        <v>38432</v>
      </c>
      <c r="C5057" s="352">
        <v>130.25</v>
      </c>
      <c r="D5057" s="355">
        <f t="shared" si="160"/>
        <v>-2.5439580995136591E-2</v>
      </c>
      <c r="E5057" s="355">
        <v>1.494130202774804E-2</v>
      </c>
      <c r="G5057" s="355">
        <f t="shared" ca="1" si="159"/>
        <v>7.5406183642493371E-3</v>
      </c>
    </row>
    <row r="5058" spans="2:7">
      <c r="B5058" s="375">
        <v>38429</v>
      </c>
      <c r="C5058" s="352">
        <v>133.65</v>
      </c>
      <c r="D5058" s="355">
        <f t="shared" si="160"/>
        <v>-1.121076233183899E-3</v>
      </c>
      <c r="E5058" s="355">
        <v>1.4972646127267583E-2</v>
      </c>
      <c r="G5058" s="355">
        <f t="shared" ca="1" si="159"/>
        <v>-8.0044056931203658E-3</v>
      </c>
    </row>
    <row r="5059" spans="2:7">
      <c r="B5059" s="375">
        <v>38428</v>
      </c>
      <c r="C5059" s="352">
        <v>133.80000000000001</v>
      </c>
      <c r="D5059" s="355">
        <f t="shared" si="160"/>
        <v>-1.1816838995568643E-2</v>
      </c>
      <c r="E5059" s="355">
        <v>1.4973394381883458E-2</v>
      </c>
      <c r="G5059" s="355">
        <f t="shared" ca="1" si="159"/>
        <v>-7.1677531307880061E-3</v>
      </c>
    </row>
    <row r="5060" spans="2:7">
      <c r="B5060" s="375">
        <v>38427</v>
      </c>
      <c r="C5060" s="352">
        <v>135.4</v>
      </c>
      <c r="D5060" s="355">
        <f t="shared" si="160"/>
        <v>-2.945508100147317E-3</v>
      </c>
      <c r="E5060" s="355">
        <v>1.4974735875057509E-2</v>
      </c>
      <c r="G5060" s="355">
        <f t="shared" ca="1" si="159"/>
        <v>-4.6953983105952612E-2</v>
      </c>
    </row>
    <row r="5061" spans="2:7">
      <c r="B5061" s="375">
        <v>38426</v>
      </c>
      <c r="C5061" s="352">
        <v>135.80000000000001</v>
      </c>
      <c r="D5061" s="355">
        <f t="shared" si="160"/>
        <v>-1.8076644974692694E-2</v>
      </c>
      <c r="E5061" s="355">
        <v>1.4978761457634736E-2</v>
      </c>
      <c r="G5061" s="355">
        <f t="shared" ca="1" si="159"/>
        <v>-2.1598548181869459E-2</v>
      </c>
    </row>
    <row r="5062" spans="2:7">
      <c r="B5062" s="375">
        <v>38425</v>
      </c>
      <c r="C5062" s="352">
        <v>138.30000000000001</v>
      </c>
      <c r="D5062" s="355">
        <f t="shared" si="160"/>
        <v>-3.7243299686738562E-2</v>
      </c>
      <c r="E5062" s="355">
        <v>1.4979670447250222E-2</v>
      </c>
      <c r="G5062" s="355">
        <f t="shared" ca="1" si="159"/>
        <v>-1.5333022094918637E-2</v>
      </c>
    </row>
    <row r="5063" spans="2:7">
      <c r="B5063" s="375">
        <v>38422</v>
      </c>
      <c r="C5063" s="352">
        <v>143.65</v>
      </c>
      <c r="D5063" s="355">
        <f t="shared" si="160"/>
        <v>-3.4686090877558097E-3</v>
      </c>
      <c r="E5063" s="355">
        <v>1.4979734399223133E-2</v>
      </c>
      <c r="G5063" s="355">
        <f t="shared" ref="G5063:G5126" ca="1" si="161">_xlfn.NORM.INV(RAND(),$M$13,$M$14)</f>
        <v>-1.4149246446264217E-2</v>
      </c>
    </row>
    <row r="5064" spans="2:7">
      <c r="B5064" s="375">
        <v>38421</v>
      </c>
      <c r="C5064" s="352">
        <v>144.15</v>
      </c>
      <c r="D5064" s="355">
        <f t="shared" ref="D5064:D5127" si="162">(C5064-C5065)/C5065</f>
        <v>0</v>
      </c>
      <c r="E5064" s="355">
        <v>1.4981617647058913E-2</v>
      </c>
      <c r="G5064" s="355">
        <f t="shared" ca="1" si="161"/>
        <v>1.9779731475359798E-2</v>
      </c>
    </row>
    <row r="5065" spans="2:7">
      <c r="B5065" s="375">
        <v>38420</v>
      </c>
      <c r="C5065" s="352">
        <v>144.15</v>
      </c>
      <c r="D5065" s="355">
        <f t="shared" si="162"/>
        <v>-1.3009243409791205E-2</v>
      </c>
      <c r="E5065" s="355">
        <v>1.5004343362552363E-2</v>
      </c>
      <c r="G5065" s="355">
        <f t="shared" ca="1" si="161"/>
        <v>1.3567307795260237E-2</v>
      </c>
    </row>
    <row r="5066" spans="2:7">
      <c r="B5066" s="375">
        <v>38419</v>
      </c>
      <c r="C5066" s="352">
        <v>146.05000000000001</v>
      </c>
      <c r="D5066" s="355">
        <f t="shared" si="162"/>
        <v>7.5888237323216475E-3</v>
      </c>
      <c r="E5066" s="355">
        <v>1.5021008403361267E-2</v>
      </c>
      <c r="G5066" s="355">
        <f t="shared" ca="1" si="161"/>
        <v>-5.1913777928531447E-3</v>
      </c>
    </row>
    <row r="5067" spans="2:7">
      <c r="B5067" s="375">
        <v>38418</v>
      </c>
      <c r="C5067" s="352">
        <v>144.94999999999999</v>
      </c>
      <c r="D5067" s="355">
        <f t="shared" si="162"/>
        <v>-3.2376502002670379E-2</v>
      </c>
      <c r="E5067" s="355">
        <v>1.508200842078807E-2</v>
      </c>
      <c r="G5067" s="355">
        <f t="shared" ca="1" si="161"/>
        <v>-2.0424348568023849E-2</v>
      </c>
    </row>
    <row r="5068" spans="2:7">
      <c r="B5068" s="375">
        <v>38415</v>
      </c>
      <c r="C5068" s="352">
        <v>149.80000000000001</v>
      </c>
      <c r="D5068" s="355">
        <f t="shared" si="162"/>
        <v>-3.3266799733865601E-3</v>
      </c>
      <c r="E5068" s="355">
        <v>1.5100453661697887E-2</v>
      </c>
      <c r="G5068" s="355">
        <f t="shared" ca="1" si="161"/>
        <v>8.985410101193473E-3</v>
      </c>
    </row>
    <row r="5069" spans="2:7">
      <c r="B5069" s="375">
        <v>38414</v>
      </c>
      <c r="C5069" s="352">
        <v>150.30000000000001</v>
      </c>
      <c r="D5069" s="355">
        <f t="shared" si="162"/>
        <v>2.3493360572012373E-2</v>
      </c>
      <c r="E5069" s="355">
        <v>1.5116849158359279E-2</v>
      </c>
      <c r="G5069" s="355">
        <f t="shared" ca="1" si="161"/>
        <v>-9.9972573180444821E-3</v>
      </c>
    </row>
    <row r="5070" spans="2:7">
      <c r="B5070" s="375">
        <v>38413</v>
      </c>
      <c r="C5070" s="352">
        <v>146.85</v>
      </c>
      <c r="D5070" s="355">
        <f t="shared" si="162"/>
        <v>4.4459644322845807E-3</v>
      </c>
      <c r="E5070" s="355">
        <v>1.5125324114088066E-2</v>
      </c>
      <c r="G5070" s="355">
        <f t="shared" ca="1" si="161"/>
        <v>8.0060125204625687E-3</v>
      </c>
    </row>
    <row r="5071" spans="2:7">
      <c r="B5071" s="375">
        <v>38412</v>
      </c>
      <c r="C5071" s="352">
        <v>146.19999999999999</v>
      </c>
      <c r="D5071" s="355">
        <f t="shared" si="162"/>
        <v>1.4925373134328198E-2</v>
      </c>
      <c r="E5071" s="355">
        <v>1.512648592621371E-2</v>
      </c>
      <c r="G5071" s="355">
        <f t="shared" ca="1" si="161"/>
        <v>3.6206129353615925E-3</v>
      </c>
    </row>
    <row r="5072" spans="2:7">
      <c r="B5072" s="375">
        <v>38411</v>
      </c>
      <c r="C5072" s="352">
        <v>144.05000000000001</v>
      </c>
      <c r="D5072" s="355">
        <f t="shared" si="162"/>
        <v>2.4902170046246886E-2</v>
      </c>
      <c r="E5072" s="355">
        <v>1.513136015962748E-2</v>
      </c>
      <c r="G5072" s="355">
        <f t="shared" ca="1" si="161"/>
        <v>-5.2849154227836252E-3</v>
      </c>
    </row>
    <row r="5073" spans="2:7">
      <c r="B5073" s="375">
        <v>38408</v>
      </c>
      <c r="C5073" s="352">
        <v>140.55000000000001</v>
      </c>
      <c r="D5073" s="355">
        <f t="shared" si="162"/>
        <v>-1.5411558669001672E-2</v>
      </c>
      <c r="E5073" s="355">
        <v>1.516070345664039E-2</v>
      </c>
      <c r="G5073" s="355">
        <f t="shared" ca="1" si="161"/>
        <v>-1.4624069653284409E-2</v>
      </c>
    </row>
    <row r="5074" spans="2:7">
      <c r="B5074" s="375">
        <v>38407</v>
      </c>
      <c r="C5074" s="352">
        <v>142.75</v>
      </c>
      <c r="D5074" s="355">
        <f t="shared" si="162"/>
        <v>-7.991660875608101E-3</v>
      </c>
      <c r="E5074" s="355">
        <v>1.5168592648838521E-2</v>
      </c>
      <c r="G5074" s="355">
        <f t="shared" ca="1" si="161"/>
        <v>1.3110964445167132E-2</v>
      </c>
    </row>
    <row r="5075" spans="2:7">
      <c r="B5075" s="375">
        <v>38406</v>
      </c>
      <c r="C5075" s="352">
        <v>143.9</v>
      </c>
      <c r="D5075" s="355">
        <f t="shared" si="162"/>
        <v>-1.0656583018219203E-2</v>
      </c>
      <c r="E5075" s="355">
        <v>1.5182124273033476E-2</v>
      </c>
      <c r="G5075" s="355">
        <f t="shared" ca="1" si="161"/>
        <v>-2.5048885250989979E-2</v>
      </c>
    </row>
    <row r="5076" spans="2:7">
      <c r="B5076" s="375">
        <v>38405</v>
      </c>
      <c r="C5076" s="352">
        <v>145.44999999999999</v>
      </c>
      <c r="D5076" s="355">
        <f t="shared" si="162"/>
        <v>1.9628461268839697E-2</v>
      </c>
      <c r="E5076" s="355">
        <v>1.5192757009345709E-2</v>
      </c>
      <c r="G5076" s="355">
        <f t="shared" ca="1" si="161"/>
        <v>-2.9798777395731703E-2</v>
      </c>
    </row>
    <row r="5077" spans="2:7">
      <c r="B5077" s="375">
        <v>38404</v>
      </c>
      <c r="C5077" s="352">
        <v>142.65</v>
      </c>
      <c r="D5077" s="355">
        <f t="shared" si="162"/>
        <v>-1.4507772020725349E-2</v>
      </c>
      <c r="E5077" s="355">
        <v>1.5205457586419908E-2</v>
      </c>
      <c r="G5077" s="355">
        <f t="shared" ca="1" si="161"/>
        <v>-1.1874184101237556E-2</v>
      </c>
    </row>
    <row r="5078" spans="2:7">
      <c r="B5078" s="375">
        <v>38401</v>
      </c>
      <c r="C5078" s="352">
        <v>144.75</v>
      </c>
      <c r="D5078" s="355">
        <f t="shared" si="162"/>
        <v>-1.3797861331492835E-3</v>
      </c>
      <c r="E5078" s="355">
        <v>1.521438450899024E-2</v>
      </c>
      <c r="G5078" s="355">
        <f t="shared" ca="1" si="161"/>
        <v>-3.0550573090200837E-2</v>
      </c>
    </row>
    <row r="5079" spans="2:7">
      <c r="B5079" s="375">
        <v>38400</v>
      </c>
      <c r="C5079" s="352">
        <v>144.94999999999999</v>
      </c>
      <c r="D5079" s="355">
        <f t="shared" si="162"/>
        <v>7.2967338429463721E-3</v>
      </c>
      <c r="E5079" s="355">
        <v>1.527072028445192E-2</v>
      </c>
      <c r="G5079" s="355">
        <f t="shared" ca="1" si="161"/>
        <v>-8.1252893918705073E-3</v>
      </c>
    </row>
    <row r="5080" spans="2:7">
      <c r="B5080" s="375">
        <v>38399</v>
      </c>
      <c r="C5080" s="352">
        <v>143.9</v>
      </c>
      <c r="D5080" s="355">
        <f t="shared" si="162"/>
        <v>-5.4222806441012156E-2</v>
      </c>
      <c r="E5080" s="355">
        <v>1.5287931717506491E-2</v>
      </c>
      <c r="G5080" s="355">
        <f t="shared" ca="1" si="161"/>
        <v>1.5075292495574204E-2</v>
      </c>
    </row>
    <row r="5081" spans="2:7">
      <c r="B5081" s="375">
        <v>38398</v>
      </c>
      <c r="C5081" s="352">
        <v>152.15</v>
      </c>
      <c r="D5081" s="355">
        <f t="shared" si="162"/>
        <v>2.3056653491435723E-3</v>
      </c>
      <c r="E5081" s="355">
        <v>1.5344952047024778E-2</v>
      </c>
      <c r="G5081" s="355">
        <f t="shared" ca="1" si="161"/>
        <v>-3.3195658479514153E-3</v>
      </c>
    </row>
    <row r="5082" spans="2:7">
      <c r="B5082" s="375">
        <v>38397</v>
      </c>
      <c r="C5082" s="352">
        <v>151.80000000000001</v>
      </c>
      <c r="D5082" s="355">
        <f t="shared" si="162"/>
        <v>-2.3480218719845465E-2</v>
      </c>
      <c r="E5082" s="355">
        <v>1.5345911949685497E-2</v>
      </c>
      <c r="G5082" s="355">
        <f t="shared" ca="1" si="161"/>
        <v>-3.7763002702947972E-3</v>
      </c>
    </row>
    <row r="5083" spans="2:7">
      <c r="B5083" s="375">
        <v>38394</v>
      </c>
      <c r="C5083" s="352">
        <v>155.44999999999999</v>
      </c>
      <c r="D5083" s="355">
        <f t="shared" si="162"/>
        <v>9.4155844155843424E-3</v>
      </c>
      <c r="E5083" s="355">
        <v>1.5350877192982362E-2</v>
      </c>
      <c r="G5083" s="355">
        <f t="shared" ca="1" si="161"/>
        <v>-1.1373960347553576E-3</v>
      </c>
    </row>
    <row r="5084" spans="2:7">
      <c r="B5084" s="375">
        <v>38393</v>
      </c>
      <c r="C5084" s="352">
        <v>154</v>
      </c>
      <c r="D5084" s="355">
        <f t="shared" si="162"/>
        <v>-4.0199439077594198E-2</v>
      </c>
      <c r="E5084" s="355">
        <v>1.5376111454519562E-2</v>
      </c>
      <c r="G5084" s="355">
        <f t="shared" ca="1" si="161"/>
        <v>4.7259880169448366E-4</v>
      </c>
    </row>
    <row r="5085" spans="2:7">
      <c r="B5085" s="375">
        <v>38392</v>
      </c>
      <c r="C5085" s="352">
        <v>160.44999999999999</v>
      </c>
      <c r="D5085" s="355">
        <f t="shared" si="162"/>
        <v>2.8124999999999288E-3</v>
      </c>
      <c r="E5085" s="355">
        <v>1.5380918048546036E-2</v>
      </c>
      <c r="G5085" s="355">
        <f t="shared" ca="1" si="161"/>
        <v>-3.7418775929214582E-2</v>
      </c>
    </row>
    <row r="5086" spans="2:7">
      <c r="B5086" s="375">
        <v>38391</v>
      </c>
      <c r="C5086" s="352">
        <v>160</v>
      </c>
      <c r="D5086" s="355">
        <f t="shared" si="162"/>
        <v>-1.2954966070326925E-2</v>
      </c>
      <c r="E5086" s="355">
        <v>1.5413862200071932E-2</v>
      </c>
      <c r="G5086" s="355">
        <f t="shared" ca="1" si="161"/>
        <v>1.0309880455304883E-3</v>
      </c>
    </row>
    <row r="5087" spans="2:7">
      <c r="B5087" s="375">
        <v>38390</v>
      </c>
      <c r="C5087" s="352">
        <v>162.1</v>
      </c>
      <c r="D5087" s="355">
        <f t="shared" si="162"/>
        <v>-2.2905364677516644E-2</v>
      </c>
      <c r="E5087" s="355">
        <v>1.5418949076891824E-2</v>
      </c>
      <c r="G5087" s="355">
        <f t="shared" ca="1" si="161"/>
        <v>-3.5532564653266589E-2</v>
      </c>
    </row>
    <row r="5088" spans="2:7">
      <c r="B5088" s="375">
        <v>38387</v>
      </c>
      <c r="C5088" s="352">
        <v>165.9</v>
      </c>
      <c r="D5088" s="355">
        <f t="shared" si="162"/>
        <v>1.8115942028986195E-3</v>
      </c>
      <c r="E5088" s="355">
        <v>1.5425250924458596E-2</v>
      </c>
      <c r="G5088" s="355">
        <f t="shared" ca="1" si="161"/>
        <v>-2.0626950195118735E-2</v>
      </c>
    </row>
    <row r="5089" spans="2:7">
      <c r="B5089" s="375">
        <v>38386</v>
      </c>
      <c r="C5089" s="352">
        <v>165.6</v>
      </c>
      <c r="D5089" s="355">
        <f t="shared" si="162"/>
        <v>5.7698147585787344E-3</v>
      </c>
      <c r="E5089" s="355">
        <v>1.5429234338747079E-2</v>
      </c>
      <c r="G5089" s="355">
        <f t="shared" ca="1" si="161"/>
        <v>-5.0493351986995857E-3</v>
      </c>
    </row>
    <row r="5090" spans="2:7">
      <c r="B5090" s="375">
        <v>38385</v>
      </c>
      <c r="C5090" s="352">
        <v>164.65</v>
      </c>
      <c r="D5090" s="355">
        <f t="shared" si="162"/>
        <v>-2.2268408551068881E-2</v>
      </c>
      <c r="E5090" s="355">
        <v>1.5462494247583917E-2</v>
      </c>
      <c r="G5090" s="355">
        <f t="shared" ca="1" si="161"/>
        <v>-2.8633528669874293E-2</v>
      </c>
    </row>
    <row r="5091" spans="2:7">
      <c r="B5091" s="375">
        <v>38384</v>
      </c>
      <c r="C5091" s="352">
        <v>168.4</v>
      </c>
      <c r="D5091" s="355">
        <f t="shared" si="162"/>
        <v>5.381727158948682E-2</v>
      </c>
      <c r="E5091" s="355">
        <v>1.5476190476190499E-2</v>
      </c>
      <c r="G5091" s="355">
        <f t="shared" ca="1" si="161"/>
        <v>-5.7972972020394085E-3</v>
      </c>
    </row>
    <row r="5092" spans="2:7">
      <c r="B5092" s="375">
        <v>38383</v>
      </c>
      <c r="C5092" s="352">
        <v>159.80000000000001</v>
      </c>
      <c r="D5092" s="355">
        <f t="shared" si="162"/>
        <v>4.3421482206986647E-2</v>
      </c>
      <c r="E5092" s="355">
        <v>1.5537301741298947E-2</v>
      </c>
      <c r="G5092" s="355">
        <f t="shared" ca="1" si="161"/>
        <v>-3.5675785693088165E-2</v>
      </c>
    </row>
    <row r="5093" spans="2:7">
      <c r="B5093" s="375">
        <v>38380</v>
      </c>
      <c r="C5093" s="352">
        <v>153.15</v>
      </c>
      <c r="D5093" s="355">
        <f t="shared" si="162"/>
        <v>1.0224274406332529E-2</v>
      </c>
      <c r="E5093" s="355">
        <v>1.5561251360556186E-2</v>
      </c>
      <c r="G5093" s="355">
        <f t="shared" ca="1" si="161"/>
        <v>1.0166095068332064E-3</v>
      </c>
    </row>
    <row r="5094" spans="2:7">
      <c r="B5094" s="375">
        <v>38379</v>
      </c>
      <c r="C5094" s="352">
        <v>151.6</v>
      </c>
      <c r="D5094" s="355">
        <f t="shared" si="162"/>
        <v>1.4046822742474879E-2</v>
      </c>
      <c r="E5094" s="355">
        <v>1.5572858731924318E-2</v>
      </c>
      <c r="G5094" s="355">
        <f t="shared" ca="1" si="161"/>
        <v>-1.5631519794765399E-2</v>
      </c>
    </row>
    <row r="5095" spans="2:7">
      <c r="B5095" s="375">
        <v>38377</v>
      </c>
      <c r="C5095" s="352">
        <v>149.5</v>
      </c>
      <c r="D5095" s="355">
        <f t="shared" si="162"/>
        <v>1.3215859030836927E-2</v>
      </c>
      <c r="E5095" s="355">
        <v>1.5577889447236296E-2</v>
      </c>
      <c r="G5095" s="355">
        <f t="shared" ca="1" si="161"/>
        <v>-1.3029828868252158E-2</v>
      </c>
    </row>
    <row r="5096" spans="2:7">
      <c r="B5096" s="375">
        <v>38376</v>
      </c>
      <c r="C5096" s="352">
        <v>147.55000000000001</v>
      </c>
      <c r="D5096" s="355">
        <f t="shared" si="162"/>
        <v>3.798804080196979E-2</v>
      </c>
      <c r="E5096" s="355">
        <v>1.5582985064956109E-2</v>
      </c>
      <c r="G5096" s="355">
        <f t="shared" ca="1" si="161"/>
        <v>-3.0887313875303322E-2</v>
      </c>
    </row>
    <row r="5097" spans="2:7">
      <c r="B5097" s="375">
        <v>38372</v>
      </c>
      <c r="C5097" s="352">
        <v>142.15</v>
      </c>
      <c r="D5097" s="355">
        <f t="shared" si="162"/>
        <v>7.0397747272083291E-4</v>
      </c>
      <c r="E5097" s="355">
        <v>1.5586220589695157E-2</v>
      </c>
      <c r="G5097" s="355">
        <f t="shared" ca="1" si="161"/>
        <v>1.2252613824514338E-2</v>
      </c>
    </row>
    <row r="5098" spans="2:7">
      <c r="B5098" s="375">
        <v>38371</v>
      </c>
      <c r="C5098" s="352">
        <v>142.05000000000001</v>
      </c>
      <c r="D5098" s="355">
        <f t="shared" si="162"/>
        <v>-3.8569424964935693E-3</v>
      </c>
      <c r="E5098" s="355">
        <v>1.5595757953836555E-2</v>
      </c>
      <c r="G5098" s="355">
        <f t="shared" ca="1" si="161"/>
        <v>-8.116549962589658E-3</v>
      </c>
    </row>
    <row r="5099" spans="2:7">
      <c r="B5099" s="375">
        <v>38370</v>
      </c>
      <c r="C5099" s="352">
        <v>142.6</v>
      </c>
      <c r="D5099" s="355">
        <f t="shared" si="162"/>
        <v>1.6755793226381422E-2</v>
      </c>
      <c r="E5099" s="355">
        <v>1.5613232673903858E-2</v>
      </c>
      <c r="G5099" s="355">
        <f t="shared" ca="1" si="161"/>
        <v>-2.0179583109169549E-2</v>
      </c>
    </row>
    <row r="5100" spans="2:7">
      <c r="B5100" s="375">
        <v>38369</v>
      </c>
      <c r="C5100" s="352">
        <v>140.25</v>
      </c>
      <c r="D5100" s="355">
        <f t="shared" si="162"/>
        <v>7.1352122725647032E-4</v>
      </c>
      <c r="E5100" s="355">
        <v>1.5632879475542077E-2</v>
      </c>
      <c r="G5100" s="355">
        <f t="shared" ca="1" si="161"/>
        <v>-8.0811922862941265E-4</v>
      </c>
    </row>
    <row r="5101" spans="2:7">
      <c r="B5101" s="375">
        <v>38366</v>
      </c>
      <c r="C5101" s="352">
        <v>140.15</v>
      </c>
      <c r="D5101" s="355">
        <f t="shared" si="162"/>
        <v>7.1403070332020215E-4</v>
      </c>
      <c r="E5101" s="355">
        <v>1.567342601611614E-2</v>
      </c>
      <c r="G5101" s="355">
        <f t="shared" ca="1" si="161"/>
        <v>5.2207027736877491E-3</v>
      </c>
    </row>
    <row r="5102" spans="2:7">
      <c r="B5102" s="375">
        <v>38365</v>
      </c>
      <c r="C5102" s="352">
        <v>140.05000000000001</v>
      </c>
      <c r="D5102" s="355">
        <f t="shared" si="162"/>
        <v>4.6628407460545598E-3</v>
      </c>
      <c r="E5102" s="355">
        <v>1.568709475005229E-2</v>
      </c>
      <c r="G5102" s="355">
        <f t="shared" ca="1" si="161"/>
        <v>-5.7128211582250701E-3</v>
      </c>
    </row>
    <row r="5103" spans="2:7">
      <c r="B5103" s="375">
        <v>38364</v>
      </c>
      <c r="C5103" s="352">
        <v>139.4</v>
      </c>
      <c r="D5103" s="355">
        <f t="shared" si="162"/>
        <v>-1.2398157987956075E-2</v>
      </c>
      <c r="E5103" s="355">
        <v>1.5701325889741734E-2</v>
      </c>
      <c r="G5103" s="355">
        <f t="shared" ca="1" si="161"/>
        <v>-1.4175832290311382E-2</v>
      </c>
    </row>
    <row r="5104" spans="2:7">
      <c r="B5104" s="375">
        <v>38363</v>
      </c>
      <c r="C5104" s="352">
        <v>141.15</v>
      </c>
      <c r="D5104" s="355">
        <f t="shared" si="162"/>
        <v>-1.1208406304728507E-2</v>
      </c>
      <c r="E5104" s="355">
        <v>1.5720668542114891E-2</v>
      </c>
      <c r="G5104" s="355">
        <f t="shared" ca="1" si="161"/>
        <v>-1.0276112542030758E-2</v>
      </c>
    </row>
    <row r="5105" spans="2:7">
      <c r="B5105" s="375">
        <v>38362</v>
      </c>
      <c r="C5105" s="352">
        <v>142.75</v>
      </c>
      <c r="D5105" s="355">
        <f t="shared" si="162"/>
        <v>1.205246366536681E-2</v>
      </c>
      <c r="E5105" s="355">
        <v>1.5729679213628667E-2</v>
      </c>
      <c r="G5105" s="355">
        <f t="shared" ca="1" si="161"/>
        <v>-4.0062743367266257E-2</v>
      </c>
    </row>
    <row r="5106" spans="2:7">
      <c r="B5106" s="375">
        <v>38359</v>
      </c>
      <c r="C5106" s="352">
        <v>141.05000000000001</v>
      </c>
      <c r="D5106" s="355">
        <f t="shared" si="162"/>
        <v>-5.6397603101866972E-3</v>
      </c>
      <c r="E5106" s="355">
        <v>1.5781922525107659E-2</v>
      </c>
      <c r="G5106" s="355">
        <f t="shared" ca="1" si="161"/>
        <v>-6.7508207738768951E-3</v>
      </c>
    </row>
    <row r="5107" spans="2:7">
      <c r="B5107" s="375">
        <v>38358</v>
      </c>
      <c r="C5107" s="352">
        <v>141.85</v>
      </c>
      <c r="D5107" s="355">
        <f t="shared" si="162"/>
        <v>-1.8678657903839619E-2</v>
      </c>
      <c r="E5107" s="355">
        <v>1.5783540022547816E-2</v>
      </c>
      <c r="G5107" s="355">
        <f t="shared" ca="1" si="161"/>
        <v>1.122514154578199E-2</v>
      </c>
    </row>
    <row r="5108" spans="2:7">
      <c r="B5108" s="375">
        <v>38357</v>
      </c>
      <c r="C5108" s="352">
        <v>144.55000000000001</v>
      </c>
      <c r="D5108" s="355">
        <f t="shared" si="162"/>
        <v>-1.1961722488038276E-2</v>
      </c>
      <c r="E5108" s="355">
        <v>1.579012806166848E-2</v>
      </c>
      <c r="G5108" s="355">
        <f t="shared" ca="1" si="161"/>
        <v>-1.9223019672603116E-2</v>
      </c>
    </row>
    <row r="5109" spans="2:7">
      <c r="B5109" s="375">
        <v>38356</v>
      </c>
      <c r="C5109" s="352">
        <v>146.30000000000001</v>
      </c>
      <c r="D5109" s="355">
        <f t="shared" si="162"/>
        <v>1.2456747404844369E-2</v>
      </c>
      <c r="E5109" s="355">
        <v>1.579750998355655E-2</v>
      </c>
      <c r="G5109" s="355">
        <f t="shared" ca="1" si="161"/>
        <v>-2.7220920948963181E-2</v>
      </c>
    </row>
    <row r="5110" spans="2:7">
      <c r="B5110" s="375">
        <v>38355</v>
      </c>
      <c r="C5110" s="352">
        <v>144.5</v>
      </c>
      <c r="D5110" s="355">
        <f t="shared" si="162"/>
        <v>7.6708507670850369E-3</v>
      </c>
      <c r="E5110" s="355">
        <v>1.580733261607228E-2</v>
      </c>
      <c r="G5110" s="355">
        <f t="shared" ca="1" si="161"/>
        <v>6.1173850058086456E-3</v>
      </c>
    </row>
    <row r="5111" spans="2:7">
      <c r="B5111" s="375">
        <v>38352</v>
      </c>
      <c r="C5111" s="352">
        <v>143.4</v>
      </c>
      <c r="D5111" s="355">
        <f t="shared" si="162"/>
        <v>-3.1282586027110786E-3</v>
      </c>
      <c r="E5111" s="355">
        <v>1.5820996722793537E-2</v>
      </c>
      <c r="G5111" s="355">
        <f t="shared" ca="1" si="161"/>
        <v>8.8886203387053692E-3</v>
      </c>
    </row>
    <row r="5112" spans="2:7">
      <c r="B5112" s="375">
        <v>38351</v>
      </c>
      <c r="C5112" s="352">
        <v>143.85</v>
      </c>
      <c r="D5112" s="355">
        <f t="shared" si="162"/>
        <v>-6.5607734806631002E-3</v>
      </c>
      <c r="E5112" s="355">
        <v>1.582898172323758E-2</v>
      </c>
      <c r="G5112" s="355">
        <f t="shared" ca="1" si="161"/>
        <v>7.5540514684184932E-3</v>
      </c>
    </row>
    <row r="5113" spans="2:7">
      <c r="B5113" s="375">
        <v>38350</v>
      </c>
      <c r="C5113" s="352">
        <v>144.80000000000001</v>
      </c>
      <c r="D5113" s="355">
        <f t="shared" si="162"/>
        <v>5.2065255119750084E-3</v>
      </c>
      <c r="E5113" s="355">
        <v>1.5855807019921345E-2</v>
      </c>
      <c r="G5113" s="355">
        <f t="shared" ca="1" si="161"/>
        <v>-1.7946206848314238E-2</v>
      </c>
    </row>
    <row r="5114" spans="2:7">
      <c r="B5114" s="375">
        <v>38349</v>
      </c>
      <c r="C5114" s="352">
        <v>144.05000000000001</v>
      </c>
      <c r="D5114" s="355">
        <f t="shared" si="162"/>
        <v>-6.2090375991719722E-3</v>
      </c>
      <c r="E5114" s="355">
        <v>1.5892645704512588E-2</v>
      </c>
      <c r="G5114" s="355">
        <f t="shared" ca="1" si="161"/>
        <v>2.7442596757412093E-3</v>
      </c>
    </row>
    <row r="5115" spans="2:7">
      <c r="B5115" s="375">
        <v>38348</v>
      </c>
      <c r="C5115" s="352">
        <v>144.94999999999999</v>
      </c>
      <c r="D5115" s="355">
        <f t="shared" si="162"/>
        <v>4.8526863084921226E-3</v>
      </c>
      <c r="E5115" s="355">
        <v>1.5904715381741878E-2</v>
      </c>
      <c r="G5115" s="355">
        <f t="shared" ca="1" si="161"/>
        <v>-1.3398174235450651E-2</v>
      </c>
    </row>
    <row r="5116" spans="2:7">
      <c r="B5116" s="375">
        <v>38345</v>
      </c>
      <c r="C5116" s="352">
        <v>144.25</v>
      </c>
      <c r="D5116" s="355">
        <f t="shared" si="162"/>
        <v>-5.1724137931034482E-3</v>
      </c>
      <c r="E5116" s="355">
        <v>1.5916398713826368E-2</v>
      </c>
      <c r="G5116" s="355">
        <f t="shared" ca="1" si="161"/>
        <v>-2.3837872795314453E-2</v>
      </c>
    </row>
    <row r="5117" spans="2:7">
      <c r="B5117" s="375">
        <v>38344</v>
      </c>
      <c r="C5117" s="352">
        <v>145</v>
      </c>
      <c r="D5117" s="355">
        <f t="shared" si="162"/>
        <v>1.010101010101002E-2</v>
      </c>
      <c r="E5117" s="355">
        <v>1.5917163728972589E-2</v>
      </c>
      <c r="G5117" s="355">
        <f t="shared" ca="1" si="161"/>
        <v>2.7910687480780193E-2</v>
      </c>
    </row>
    <row r="5118" spans="2:7">
      <c r="B5118" s="375">
        <v>38343</v>
      </c>
      <c r="C5118" s="352">
        <v>143.55000000000001</v>
      </c>
      <c r="D5118" s="355">
        <f t="shared" si="162"/>
        <v>-7.947477539737232E-3</v>
      </c>
      <c r="E5118" s="355">
        <v>1.5917567720302905E-2</v>
      </c>
      <c r="G5118" s="355">
        <f t="shared" ca="1" si="161"/>
        <v>-6.4112304397515672E-3</v>
      </c>
    </row>
    <row r="5119" spans="2:7">
      <c r="B5119" s="375">
        <v>38342</v>
      </c>
      <c r="C5119" s="352">
        <v>144.69999999999999</v>
      </c>
      <c r="D5119" s="355">
        <f t="shared" si="162"/>
        <v>-2.3616734143049933E-2</v>
      </c>
      <c r="E5119" s="355">
        <v>1.5918621625893692E-2</v>
      </c>
      <c r="G5119" s="355">
        <f t="shared" ca="1" si="161"/>
        <v>1.159875709132293E-2</v>
      </c>
    </row>
    <row r="5120" spans="2:7">
      <c r="B5120" s="375">
        <v>38341</v>
      </c>
      <c r="C5120" s="352">
        <v>148.19999999999999</v>
      </c>
      <c r="D5120" s="355">
        <f t="shared" si="162"/>
        <v>-4.0322580645162816E-3</v>
      </c>
      <c r="E5120" s="355">
        <v>1.5919564306661128E-2</v>
      </c>
      <c r="G5120" s="355">
        <f t="shared" ca="1" si="161"/>
        <v>1.2346756498584698E-2</v>
      </c>
    </row>
    <row r="5121" spans="2:7">
      <c r="B5121" s="375">
        <v>38338</v>
      </c>
      <c r="C5121" s="352">
        <v>148.80000000000001</v>
      </c>
      <c r="D5121" s="355">
        <f t="shared" si="162"/>
        <v>-6.0120240480960405E-3</v>
      </c>
      <c r="E5121" s="355">
        <v>1.5919896268549259E-2</v>
      </c>
      <c r="G5121" s="355">
        <f t="shared" ca="1" si="161"/>
        <v>-8.5169316181128649E-3</v>
      </c>
    </row>
    <row r="5122" spans="2:7">
      <c r="B5122" s="375">
        <v>38337</v>
      </c>
      <c r="C5122" s="352">
        <v>149.69999999999999</v>
      </c>
      <c r="D5122" s="355">
        <f t="shared" si="162"/>
        <v>8.7601078167114758E-3</v>
      </c>
      <c r="E5122" s="355">
        <v>1.5920167092132832E-2</v>
      </c>
      <c r="G5122" s="355">
        <f t="shared" ca="1" si="161"/>
        <v>-3.5017163979808633E-3</v>
      </c>
    </row>
    <row r="5123" spans="2:7">
      <c r="B5123" s="375">
        <v>38336</v>
      </c>
      <c r="C5123" s="352">
        <v>148.4</v>
      </c>
      <c r="D5123" s="355">
        <f t="shared" si="162"/>
        <v>2.5924645696508812E-2</v>
      </c>
      <c r="E5123" s="355">
        <v>1.5933765523705318E-2</v>
      </c>
      <c r="G5123" s="355">
        <f t="shared" ca="1" si="161"/>
        <v>5.9969246368096118E-3</v>
      </c>
    </row>
    <row r="5124" spans="2:7">
      <c r="B5124" s="375">
        <v>38335</v>
      </c>
      <c r="C5124" s="352">
        <v>144.65</v>
      </c>
      <c r="D5124" s="355">
        <f t="shared" si="162"/>
        <v>4.8627995831887257E-3</v>
      </c>
      <c r="E5124" s="355">
        <v>1.59706613036791E-2</v>
      </c>
      <c r="G5124" s="355">
        <f t="shared" ca="1" si="161"/>
        <v>-6.438890814951052E-3</v>
      </c>
    </row>
    <row r="5125" spans="2:7">
      <c r="B5125" s="375">
        <v>38334</v>
      </c>
      <c r="C5125" s="352">
        <v>143.94999999999999</v>
      </c>
      <c r="D5125" s="355">
        <f t="shared" si="162"/>
        <v>-7.2413793103449061E-3</v>
      </c>
      <c r="E5125" s="355">
        <v>1.5972269421599909E-2</v>
      </c>
      <c r="G5125" s="355">
        <f t="shared" ca="1" si="161"/>
        <v>-1.0603174555600059E-2</v>
      </c>
    </row>
    <row r="5126" spans="2:7">
      <c r="B5126" s="375">
        <v>38331</v>
      </c>
      <c r="C5126" s="352">
        <v>145</v>
      </c>
      <c r="D5126" s="355">
        <f t="shared" si="162"/>
        <v>-6.5090784515244174E-3</v>
      </c>
      <c r="E5126" s="355">
        <v>1.5977204498041058E-2</v>
      </c>
      <c r="G5126" s="355">
        <f t="shared" ca="1" si="161"/>
        <v>-1.0550326887368485E-2</v>
      </c>
    </row>
    <row r="5127" spans="2:7">
      <c r="B5127" s="375">
        <v>38330</v>
      </c>
      <c r="C5127" s="352">
        <v>145.94999999999999</v>
      </c>
      <c r="D5127" s="355">
        <f t="shared" si="162"/>
        <v>-3.8854132367467938E-2</v>
      </c>
      <c r="E5127" s="355">
        <v>1.5978293638830302E-2</v>
      </c>
      <c r="G5127" s="355">
        <f t="shared" ref="G5127:G5190" ca="1" si="163">_xlfn.NORM.INV(RAND(),$M$13,$M$14)</f>
        <v>-1.8059698968169228E-2</v>
      </c>
    </row>
    <row r="5128" spans="2:7">
      <c r="B5128" s="375">
        <v>38329</v>
      </c>
      <c r="C5128" s="352">
        <v>151.85</v>
      </c>
      <c r="D5128" s="355">
        <f t="shared" ref="D5128:D5191" si="164">(C5128-C5129)/C5129</f>
        <v>-1.4920531949400009E-2</v>
      </c>
      <c r="E5128" s="355">
        <v>1.5981735159817417E-2</v>
      </c>
      <c r="G5128" s="355">
        <f t="shared" ca="1" si="163"/>
        <v>-6.635649619026766E-3</v>
      </c>
    </row>
    <row r="5129" spans="2:7">
      <c r="B5129" s="375">
        <v>38328</v>
      </c>
      <c r="C5129" s="352">
        <v>154.15</v>
      </c>
      <c r="D5129" s="355">
        <f t="shared" si="164"/>
        <v>2.2214854111405797E-2</v>
      </c>
      <c r="E5129" s="355">
        <v>1.6019954914698126E-2</v>
      </c>
      <c r="G5129" s="355">
        <f t="shared" ca="1" si="163"/>
        <v>-3.1795102562342234E-2</v>
      </c>
    </row>
    <row r="5130" spans="2:7">
      <c r="B5130" s="375">
        <v>38327</v>
      </c>
      <c r="C5130" s="352">
        <v>150.80000000000001</v>
      </c>
      <c r="D5130" s="355">
        <f t="shared" si="164"/>
        <v>4.2516418942274495E-2</v>
      </c>
      <c r="E5130" s="355">
        <v>1.6025641025641028E-2</v>
      </c>
      <c r="G5130" s="355">
        <f t="shared" ca="1" si="163"/>
        <v>-2.12414060322406E-2</v>
      </c>
    </row>
    <row r="5131" spans="2:7">
      <c r="B5131" s="375">
        <v>38324</v>
      </c>
      <c r="C5131" s="352">
        <v>144.65</v>
      </c>
      <c r="D5131" s="355">
        <f t="shared" si="164"/>
        <v>1.3845621322258017E-3</v>
      </c>
      <c r="E5131" s="355">
        <v>1.6067202240074609E-2</v>
      </c>
      <c r="G5131" s="355">
        <f t="shared" ca="1" si="163"/>
        <v>-3.2371072513980907E-2</v>
      </c>
    </row>
    <row r="5132" spans="2:7">
      <c r="B5132" s="375">
        <v>38323</v>
      </c>
      <c r="C5132" s="352">
        <v>144.44999999999999</v>
      </c>
      <c r="D5132" s="355">
        <f t="shared" si="164"/>
        <v>1.120056002800136E-2</v>
      </c>
      <c r="E5132" s="355">
        <v>1.6074171604125498E-2</v>
      </c>
      <c r="G5132" s="355">
        <f t="shared" ca="1" si="163"/>
        <v>1.7909107322239E-2</v>
      </c>
    </row>
    <row r="5133" spans="2:7">
      <c r="B5133" s="375">
        <v>38322</v>
      </c>
      <c r="C5133" s="352">
        <v>142.85</v>
      </c>
      <c r="D5133" s="355">
        <f t="shared" si="164"/>
        <v>-1.2102351313969572E-2</v>
      </c>
      <c r="E5133" s="355">
        <v>1.607472575214515E-2</v>
      </c>
      <c r="G5133" s="355">
        <f t="shared" ca="1" si="163"/>
        <v>-3.0985343490081457E-2</v>
      </c>
    </row>
    <row r="5134" spans="2:7">
      <c r="B5134" s="375">
        <v>38321</v>
      </c>
      <c r="C5134" s="352">
        <v>144.6</v>
      </c>
      <c r="D5134" s="355">
        <f t="shared" si="164"/>
        <v>2.9547881808472808E-2</v>
      </c>
      <c r="E5134" s="355">
        <v>1.6075309696998344E-2</v>
      </c>
      <c r="G5134" s="355">
        <f t="shared" ca="1" si="163"/>
        <v>-9.1453718424923287E-3</v>
      </c>
    </row>
    <row r="5135" spans="2:7">
      <c r="B5135" s="375">
        <v>38320</v>
      </c>
      <c r="C5135" s="352">
        <v>140.44999999999999</v>
      </c>
      <c r="D5135" s="355">
        <f t="shared" si="164"/>
        <v>3.3100404560500188E-2</v>
      </c>
      <c r="E5135" s="355">
        <v>1.6082597041596251E-2</v>
      </c>
      <c r="G5135" s="355">
        <f t="shared" ca="1" si="163"/>
        <v>-6.4049352713425158E-3</v>
      </c>
    </row>
    <row r="5136" spans="2:7">
      <c r="B5136" s="375">
        <v>38316</v>
      </c>
      <c r="C5136" s="352">
        <v>135.94999999999999</v>
      </c>
      <c r="D5136" s="355">
        <f t="shared" si="164"/>
        <v>2.1412471825694925E-2</v>
      </c>
      <c r="E5136" s="355">
        <v>1.608899073808855E-2</v>
      </c>
      <c r="G5136" s="355">
        <f t="shared" ca="1" si="163"/>
        <v>-8.1774919846178996E-5</v>
      </c>
    </row>
    <row r="5137" spans="2:7">
      <c r="B5137" s="375">
        <v>38315</v>
      </c>
      <c r="C5137" s="352">
        <v>133.1</v>
      </c>
      <c r="D5137" s="355">
        <f t="shared" si="164"/>
        <v>2.2273425499231995E-2</v>
      </c>
      <c r="E5137" s="355">
        <v>1.6107382550335607E-2</v>
      </c>
      <c r="G5137" s="355">
        <f t="shared" ca="1" si="163"/>
        <v>1.93897117659752E-2</v>
      </c>
    </row>
    <row r="5138" spans="2:7">
      <c r="B5138" s="375">
        <v>38314</v>
      </c>
      <c r="C5138" s="352">
        <v>130.19999999999999</v>
      </c>
      <c r="D5138" s="355">
        <f t="shared" si="164"/>
        <v>-1.4009844755774499E-2</v>
      </c>
      <c r="E5138" s="355">
        <v>1.6134628730048697E-2</v>
      </c>
      <c r="G5138" s="355">
        <f t="shared" ca="1" si="163"/>
        <v>-1.7943225833410955E-2</v>
      </c>
    </row>
    <row r="5139" spans="2:7">
      <c r="B5139" s="375">
        <v>38313</v>
      </c>
      <c r="C5139" s="352">
        <v>132.05000000000001</v>
      </c>
      <c r="D5139" s="355">
        <f t="shared" si="164"/>
        <v>-6.7694622038358583E-3</v>
      </c>
      <c r="E5139" s="355">
        <v>1.6141874773796524E-2</v>
      </c>
      <c r="G5139" s="355">
        <f t="shared" ca="1" si="163"/>
        <v>1.4994703110837804E-3</v>
      </c>
    </row>
    <row r="5140" spans="2:7">
      <c r="B5140" s="375">
        <v>38310</v>
      </c>
      <c r="C5140" s="352">
        <v>132.94999999999999</v>
      </c>
      <c r="D5140" s="355">
        <f t="shared" si="164"/>
        <v>-1.1524163568773319E-2</v>
      </c>
      <c r="E5140" s="355">
        <v>1.6150627615062817E-2</v>
      </c>
      <c r="G5140" s="355">
        <f t="shared" ca="1" si="163"/>
        <v>-3.3786446211108802E-2</v>
      </c>
    </row>
    <row r="5141" spans="2:7">
      <c r="B5141" s="375">
        <v>38309</v>
      </c>
      <c r="C5141" s="352">
        <v>134.5</v>
      </c>
      <c r="D5141" s="355">
        <f t="shared" si="164"/>
        <v>-6.2800147765053145E-3</v>
      </c>
      <c r="E5141" s="355">
        <v>1.6151957617263211E-2</v>
      </c>
      <c r="G5141" s="355">
        <f t="shared" ca="1" si="163"/>
        <v>6.8684403478802732E-6</v>
      </c>
    </row>
    <row r="5142" spans="2:7">
      <c r="B5142" s="375">
        <v>38308</v>
      </c>
      <c r="C5142" s="352">
        <v>135.35</v>
      </c>
      <c r="D5142" s="355">
        <f t="shared" si="164"/>
        <v>-3.6805299963194702E-3</v>
      </c>
      <c r="E5142" s="355">
        <v>1.6168032047349137E-2</v>
      </c>
      <c r="G5142" s="355">
        <f t="shared" ca="1" si="163"/>
        <v>-1.9516333138639541E-2</v>
      </c>
    </row>
    <row r="5143" spans="2:7">
      <c r="B5143" s="375">
        <v>38307</v>
      </c>
      <c r="C5143" s="352">
        <v>135.85</v>
      </c>
      <c r="D5143" s="355">
        <f t="shared" si="164"/>
        <v>1.2672381662318216E-2</v>
      </c>
      <c r="E5143" s="355">
        <v>1.6169154228855686E-2</v>
      </c>
      <c r="G5143" s="355">
        <f t="shared" ca="1" si="163"/>
        <v>5.8924018602224517E-3</v>
      </c>
    </row>
    <row r="5144" spans="2:7">
      <c r="B5144" s="375">
        <v>38303</v>
      </c>
      <c r="C5144" s="352">
        <v>134.15</v>
      </c>
      <c r="D5144" s="355">
        <f t="shared" si="164"/>
        <v>-2.2313127556711264E-3</v>
      </c>
      <c r="E5144" s="355">
        <v>1.6208225542474024E-2</v>
      </c>
      <c r="G5144" s="355">
        <f t="shared" ca="1" si="163"/>
        <v>2.0928666227913745E-2</v>
      </c>
    </row>
    <row r="5145" spans="2:7">
      <c r="B5145" s="375">
        <v>38302</v>
      </c>
      <c r="C5145" s="352">
        <v>134.44999999999999</v>
      </c>
      <c r="D5145" s="355">
        <f t="shared" si="164"/>
        <v>-9.9410898379972204E-3</v>
      </c>
      <c r="E5145" s="355">
        <v>1.6254624341064186E-2</v>
      </c>
      <c r="G5145" s="355">
        <f t="shared" ca="1" si="163"/>
        <v>-1.3297298095500489E-2</v>
      </c>
    </row>
    <row r="5146" spans="2:7">
      <c r="B5146" s="375">
        <v>38301</v>
      </c>
      <c r="C5146" s="352">
        <v>135.80000000000001</v>
      </c>
      <c r="D5146" s="355">
        <f t="shared" si="164"/>
        <v>-8.7591240875911584E-3</v>
      </c>
      <c r="E5146" s="355">
        <v>1.6270317079669566E-2</v>
      </c>
      <c r="G5146" s="355">
        <f t="shared" ca="1" si="163"/>
        <v>-8.7717008314998519E-3</v>
      </c>
    </row>
    <row r="5147" spans="2:7">
      <c r="B5147" s="375">
        <v>38300</v>
      </c>
      <c r="C5147" s="352">
        <v>137</v>
      </c>
      <c r="D5147" s="355">
        <f t="shared" si="164"/>
        <v>6.6127847171198071E-3</v>
      </c>
      <c r="E5147" s="355">
        <v>1.6290726817042685E-2</v>
      </c>
      <c r="G5147" s="355">
        <f t="shared" ca="1" si="163"/>
        <v>-2.4593898501783482E-2</v>
      </c>
    </row>
    <row r="5148" spans="2:7">
      <c r="B5148" s="375">
        <v>38299</v>
      </c>
      <c r="C5148" s="352">
        <v>136.1</v>
      </c>
      <c r="D5148" s="355">
        <f t="shared" si="164"/>
        <v>2.5235404896421804E-2</v>
      </c>
      <c r="E5148" s="355">
        <v>1.6294305392239188E-2</v>
      </c>
      <c r="G5148" s="355">
        <f t="shared" ca="1" si="163"/>
        <v>1.8963321864987333E-2</v>
      </c>
    </row>
    <row r="5149" spans="2:7">
      <c r="B5149" s="375">
        <v>38296</v>
      </c>
      <c r="C5149" s="352">
        <v>132.75</v>
      </c>
      <c r="D5149" s="355">
        <f t="shared" si="164"/>
        <v>3.0667701863353946E-2</v>
      </c>
      <c r="E5149" s="355">
        <v>1.6313213703099547E-2</v>
      </c>
      <c r="G5149" s="355">
        <f t="shared" ca="1" si="163"/>
        <v>-1.6142676836604666E-2</v>
      </c>
    </row>
    <row r="5150" spans="2:7">
      <c r="B5150" s="375">
        <v>38295</v>
      </c>
      <c r="C5150" s="352">
        <v>128.80000000000001</v>
      </c>
      <c r="D5150" s="355">
        <f t="shared" si="164"/>
        <v>2.3346303501946409E-3</v>
      </c>
      <c r="E5150" s="355">
        <v>1.6316045268346832E-2</v>
      </c>
      <c r="G5150" s="355">
        <f t="shared" ca="1" si="163"/>
        <v>1.4682942417486048E-3</v>
      </c>
    </row>
    <row r="5151" spans="2:7">
      <c r="B5151" s="375">
        <v>38294</v>
      </c>
      <c r="C5151" s="352">
        <v>128.5</v>
      </c>
      <c r="D5151" s="355">
        <f t="shared" si="164"/>
        <v>4.6911649726348262E-3</v>
      </c>
      <c r="E5151" s="355">
        <v>1.6342886127314264E-2</v>
      </c>
      <c r="G5151" s="355">
        <f t="shared" ca="1" si="163"/>
        <v>-4.0334782726329545E-3</v>
      </c>
    </row>
    <row r="5152" spans="2:7">
      <c r="B5152" s="375">
        <v>38293</v>
      </c>
      <c r="C5152" s="352">
        <v>127.9</v>
      </c>
      <c r="D5152" s="355">
        <f t="shared" si="164"/>
        <v>2.1565495207667755E-2</v>
      </c>
      <c r="E5152" s="355">
        <v>1.6367947377814069E-2</v>
      </c>
      <c r="G5152" s="355">
        <f t="shared" ca="1" si="163"/>
        <v>1.1015998066543249E-2</v>
      </c>
    </row>
    <row r="5153" spans="2:7">
      <c r="B5153" s="375">
        <v>38292</v>
      </c>
      <c r="C5153" s="352">
        <v>125.2</v>
      </c>
      <c r="D5153" s="355">
        <f t="shared" si="164"/>
        <v>3.2051282051282506E-3</v>
      </c>
      <c r="E5153" s="355">
        <v>1.6380755836450354E-2</v>
      </c>
      <c r="G5153" s="355">
        <f t="shared" ca="1" si="163"/>
        <v>1.7955614259567782E-2</v>
      </c>
    </row>
    <row r="5154" spans="2:7">
      <c r="B5154" s="375">
        <v>38289</v>
      </c>
      <c r="C5154" s="352">
        <v>124.8</v>
      </c>
      <c r="D5154" s="355">
        <f t="shared" si="164"/>
        <v>-2.3980815347721595E-3</v>
      </c>
      <c r="E5154" s="355">
        <v>1.6383178545340785E-2</v>
      </c>
      <c r="G5154" s="355">
        <f t="shared" ca="1" si="163"/>
        <v>-8.7521185817720469E-3</v>
      </c>
    </row>
    <row r="5155" spans="2:7">
      <c r="B5155" s="375">
        <v>38288</v>
      </c>
      <c r="C5155" s="352">
        <v>125.1</v>
      </c>
      <c r="D5155" s="355">
        <f t="shared" si="164"/>
        <v>3.9468217698379729E-2</v>
      </c>
      <c r="E5155" s="355">
        <v>1.6390522002494114E-2</v>
      </c>
      <c r="G5155" s="355">
        <f t="shared" ca="1" si="163"/>
        <v>1.8808594828987051E-2</v>
      </c>
    </row>
    <row r="5156" spans="2:7">
      <c r="B5156" s="375">
        <v>38287</v>
      </c>
      <c r="C5156" s="352">
        <v>120.35</v>
      </c>
      <c r="D5156" s="355">
        <f t="shared" si="164"/>
        <v>-1.6346546791990192E-2</v>
      </c>
      <c r="E5156" s="355">
        <v>1.6404199475065617E-2</v>
      </c>
      <c r="G5156" s="355">
        <f t="shared" ca="1" si="163"/>
        <v>-9.3314564019535123E-3</v>
      </c>
    </row>
    <row r="5157" spans="2:7">
      <c r="B5157" s="375">
        <v>38286</v>
      </c>
      <c r="C5157" s="352">
        <v>122.35</v>
      </c>
      <c r="D5157" s="355">
        <f t="shared" si="164"/>
        <v>-8.5089141004863148E-3</v>
      </c>
      <c r="E5157" s="355">
        <v>1.6423213580734182E-2</v>
      </c>
      <c r="G5157" s="355">
        <f t="shared" ca="1" si="163"/>
        <v>1.6709822070447165E-2</v>
      </c>
    </row>
    <row r="5158" spans="2:7">
      <c r="B5158" s="375">
        <v>38285</v>
      </c>
      <c r="C5158" s="352">
        <v>123.4</v>
      </c>
      <c r="D5158" s="355">
        <f t="shared" si="164"/>
        <v>-9.6308186195825738E-3</v>
      </c>
      <c r="E5158" s="355">
        <v>1.6440486401128659E-2</v>
      </c>
      <c r="G5158" s="355">
        <f t="shared" ca="1" si="163"/>
        <v>1.3140865964534187E-3</v>
      </c>
    </row>
    <row r="5159" spans="2:7">
      <c r="B5159" s="375">
        <v>38281</v>
      </c>
      <c r="C5159" s="352">
        <v>124.6</v>
      </c>
      <c r="D5159" s="355">
        <f t="shared" si="164"/>
        <v>8.0321285140557688E-4</v>
      </c>
      <c r="E5159" s="355">
        <v>1.644120707596267E-2</v>
      </c>
      <c r="G5159" s="355">
        <f t="shared" ca="1" si="163"/>
        <v>-1.8768140100346643E-2</v>
      </c>
    </row>
    <row r="5160" spans="2:7">
      <c r="B5160" s="375">
        <v>38280</v>
      </c>
      <c r="C5160" s="352">
        <v>124.5</v>
      </c>
      <c r="D5160" s="355">
        <f t="shared" si="164"/>
        <v>-1.2296707655692164E-2</v>
      </c>
      <c r="E5160" s="355">
        <v>1.6450648055832559E-2</v>
      </c>
      <c r="G5160" s="355">
        <f t="shared" ca="1" si="163"/>
        <v>-1.8293853927560222E-2</v>
      </c>
    </row>
    <row r="5161" spans="2:7">
      <c r="B5161" s="375">
        <v>38279</v>
      </c>
      <c r="C5161" s="352">
        <v>126.05</v>
      </c>
      <c r="D5161" s="355">
        <f t="shared" si="164"/>
        <v>-1.1885895404120893E-3</v>
      </c>
      <c r="E5161" s="355">
        <v>1.6521643352792159E-2</v>
      </c>
      <c r="G5161" s="355">
        <f t="shared" ca="1" si="163"/>
        <v>7.6409664672544347E-3</v>
      </c>
    </row>
    <row r="5162" spans="2:7">
      <c r="B5162" s="375">
        <v>38278</v>
      </c>
      <c r="C5162" s="352">
        <v>126.2</v>
      </c>
      <c r="D5162" s="355">
        <f t="shared" si="164"/>
        <v>-3.5530990919858097E-3</v>
      </c>
      <c r="E5162" s="355">
        <v>1.6538037486218408E-2</v>
      </c>
      <c r="G5162" s="355">
        <f t="shared" ca="1" si="163"/>
        <v>5.2161519536027398E-3</v>
      </c>
    </row>
    <row r="5163" spans="2:7">
      <c r="B5163" s="375">
        <v>38275</v>
      </c>
      <c r="C5163" s="352">
        <v>126.65</v>
      </c>
      <c r="D5163" s="355">
        <f t="shared" si="164"/>
        <v>-1.0933229207340927E-2</v>
      </c>
      <c r="E5163" s="355">
        <v>1.6539596655189292E-2</v>
      </c>
      <c r="G5163" s="355">
        <f t="shared" ca="1" si="163"/>
        <v>-1.215138691840353E-2</v>
      </c>
    </row>
    <row r="5164" spans="2:7">
      <c r="B5164" s="375">
        <v>38274</v>
      </c>
      <c r="C5164" s="352">
        <v>128.05000000000001</v>
      </c>
      <c r="D5164" s="355">
        <f t="shared" si="164"/>
        <v>9.8580441640379671E-3</v>
      </c>
      <c r="E5164" s="355">
        <v>1.655451676293691E-2</v>
      </c>
      <c r="G5164" s="355">
        <f t="shared" ca="1" si="163"/>
        <v>1.0366178081537496E-2</v>
      </c>
    </row>
    <row r="5165" spans="2:7">
      <c r="B5165" s="375">
        <v>38272</v>
      </c>
      <c r="C5165" s="352">
        <v>126.8</v>
      </c>
      <c r="D5165" s="355">
        <f t="shared" si="164"/>
        <v>-1.284546516154139E-2</v>
      </c>
      <c r="E5165" s="355">
        <v>1.6566958122411341E-2</v>
      </c>
      <c r="G5165" s="355">
        <f t="shared" ca="1" si="163"/>
        <v>-2.5741044109186127E-2</v>
      </c>
    </row>
    <row r="5166" spans="2:7">
      <c r="B5166" s="375">
        <v>38271</v>
      </c>
      <c r="C5166" s="352">
        <v>128.44999999999999</v>
      </c>
      <c r="D5166" s="355">
        <f t="shared" si="164"/>
        <v>-2.7173913043480025E-3</v>
      </c>
      <c r="E5166" s="355">
        <v>1.6572176188399401E-2</v>
      </c>
      <c r="G5166" s="355">
        <f t="shared" ca="1" si="163"/>
        <v>-9.4499654713400688E-3</v>
      </c>
    </row>
    <row r="5167" spans="2:7">
      <c r="B5167" s="375">
        <v>38268</v>
      </c>
      <c r="C5167" s="352">
        <v>128.80000000000001</v>
      </c>
      <c r="D5167" s="355">
        <f t="shared" si="164"/>
        <v>2.3346303501946409E-3</v>
      </c>
      <c r="E5167" s="355">
        <v>1.6574585635359115E-2</v>
      </c>
      <c r="G5167" s="355">
        <f t="shared" ca="1" si="163"/>
        <v>-3.2636013818969398E-2</v>
      </c>
    </row>
    <row r="5168" spans="2:7">
      <c r="B5168" s="375">
        <v>38267</v>
      </c>
      <c r="C5168" s="352">
        <v>128.5</v>
      </c>
      <c r="D5168" s="355">
        <f t="shared" si="164"/>
        <v>1.0617381046008605E-2</v>
      </c>
      <c r="E5168" s="355">
        <v>1.6579546547798533E-2</v>
      </c>
      <c r="G5168" s="355">
        <f t="shared" ca="1" si="163"/>
        <v>3.1370941740405632E-4</v>
      </c>
    </row>
    <row r="5169" spans="2:7">
      <c r="B5169" s="375">
        <v>38266</v>
      </c>
      <c r="C5169" s="352">
        <v>127.15</v>
      </c>
      <c r="D5169" s="355">
        <f t="shared" si="164"/>
        <v>1.5575079872204495E-2</v>
      </c>
      <c r="E5169" s="355">
        <v>1.6584105104458392E-2</v>
      </c>
      <c r="G5169" s="355">
        <f t="shared" ca="1" si="163"/>
        <v>-2.5281006947773847E-2</v>
      </c>
    </row>
    <row r="5170" spans="2:7">
      <c r="B5170" s="375">
        <v>38265</v>
      </c>
      <c r="C5170" s="352">
        <v>125.2</v>
      </c>
      <c r="D5170" s="355">
        <f t="shared" si="164"/>
        <v>-1.4561196379378152E-2</v>
      </c>
      <c r="E5170" s="355">
        <v>1.6589327146171607E-2</v>
      </c>
      <c r="G5170" s="355">
        <f t="shared" ca="1" si="163"/>
        <v>7.5063399023386377E-3</v>
      </c>
    </row>
    <row r="5171" spans="2:7">
      <c r="B5171" s="375">
        <v>38264</v>
      </c>
      <c r="C5171" s="352">
        <v>127.05</v>
      </c>
      <c r="D5171" s="355">
        <f t="shared" si="164"/>
        <v>3.5545023696682693E-3</v>
      </c>
      <c r="E5171" s="355">
        <v>1.6598676151624445E-2</v>
      </c>
      <c r="G5171" s="355">
        <f t="shared" ca="1" si="163"/>
        <v>7.5392604633829447E-3</v>
      </c>
    </row>
    <row r="5172" spans="2:7">
      <c r="B5172" s="375">
        <v>38261</v>
      </c>
      <c r="C5172" s="352">
        <v>126.6</v>
      </c>
      <c r="D5172" s="355">
        <f t="shared" si="164"/>
        <v>9.5693779904305314E-3</v>
      </c>
      <c r="E5172" s="355">
        <v>1.6613076098606617E-2</v>
      </c>
      <c r="G5172" s="355">
        <f t="shared" ca="1" si="163"/>
        <v>-1.7043627115133114E-2</v>
      </c>
    </row>
    <row r="5173" spans="2:7">
      <c r="B5173" s="375">
        <v>38260</v>
      </c>
      <c r="C5173" s="352">
        <v>125.4</v>
      </c>
      <c r="D5173" s="355">
        <f t="shared" si="164"/>
        <v>9.6618357487922926E-3</v>
      </c>
      <c r="E5173" s="355">
        <v>1.6642547033285177E-2</v>
      </c>
      <c r="G5173" s="355">
        <f t="shared" ca="1" si="163"/>
        <v>4.3050240909580156E-3</v>
      </c>
    </row>
    <row r="5174" spans="2:7">
      <c r="B5174" s="375">
        <v>38259</v>
      </c>
      <c r="C5174" s="352">
        <v>124.2</v>
      </c>
      <c r="D5174" s="355">
        <f t="shared" si="164"/>
        <v>3.3707865168539297E-2</v>
      </c>
      <c r="E5174" s="355">
        <v>1.6649239926003437E-2</v>
      </c>
      <c r="G5174" s="355">
        <f t="shared" ca="1" si="163"/>
        <v>1.2413745791361553E-2</v>
      </c>
    </row>
    <row r="5175" spans="2:7">
      <c r="B5175" s="375">
        <v>38258</v>
      </c>
      <c r="C5175" s="352">
        <v>120.15</v>
      </c>
      <c r="D5175" s="355">
        <f t="shared" si="164"/>
        <v>-8.3160083160078438E-4</v>
      </c>
      <c r="E5175" s="355">
        <v>1.6666666666666649E-2</v>
      </c>
      <c r="G5175" s="355">
        <f t="shared" ca="1" si="163"/>
        <v>1.4706979520641917E-2</v>
      </c>
    </row>
    <row r="5176" spans="2:7">
      <c r="B5176" s="375">
        <v>38257</v>
      </c>
      <c r="C5176" s="352">
        <v>120.25</v>
      </c>
      <c r="D5176" s="355">
        <f t="shared" si="164"/>
        <v>-1.2458471760797814E-3</v>
      </c>
      <c r="E5176" s="355">
        <v>1.6681784533900516E-2</v>
      </c>
      <c r="G5176" s="355">
        <f t="shared" ca="1" si="163"/>
        <v>6.0122654623073384E-3</v>
      </c>
    </row>
    <row r="5177" spans="2:7">
      <c r="B5177" s="375">
        <v>38254</v>
      </c>
      <c r="C5177" s="352">
        <v>120.4</v>
      </c>
      <c r="D5177" s="355">
        <f t="shared" si="164"/>
        <v>0</v>
      </c>
      <c r="E5177" s="355">
        <v>1.6687081201815588E-2</v>
      </c>
      <c r="G5177" s="355">
        <f t="shared" ca="1" si="163"/>
        <v>-1.4507122235591682E-2</v>
      </c>
    </row>
    <row r="5178" spans="2:7">
      <c r="B5178" s="375">
        <v>38253</v>
      </c>
      <c r="C5178" s="352">
        <v>120.4</v>
      </c>
      <c r="D5178" s="355">
        <f t="shared" si="164"/>
        <v>-2.3519870235198633E-2</v>
      </c>
      <c r="E5178" s="355">
        <v>1.6690474400421058E-2</v>
      </c>
      <c r="G5178" s="355">
        <f t="shared" ca="1" si="163"/>
        <v>-3.6153664651085837E-3</v>
      </c>
    </row>
    <row r="5179" spans="2:7">
      <c r="B5179" s="375">
        <v>38252</v>
      </c>
      <c r="C5179" s="352">
        <v>123.3</v>
      </c>
      <c r="D5179" s="355">
        <f t="shared" si="164"/>
        <v>-4.0387722132471729E-3</v>
      </c>
      <c r="E5179" s="355">
        <v>1.6706308755238354E-2</v>
      </c>
      <c r="G5179" s="355">
        <f t="shared" ca="1" si="163"/>
        <v>-2.2936961895080953E-2</v>
      </c>
    </row>
    <row r="5180" spans="2:7">
      <c r="B5180" s="375">
        <v>38251</v>
      </c>
      <c r="C5180" s="352">
        <v>123.8</v>
      </c>
      <c r="D5180" s="355">
        <f t="shared" si="164"/>
        <v>-1.1576846307385253E-2</v>
      </c>
      <c r="E5180" s="355">
        <v>1.6712798207460064E-2</v>
      </c>
      <c r="G5180" s="355">
        <f t="shared" ca="1" si="163"/>
        <v>-1.6844669764234182E-2</v>
      </c>
    </row>
    <row r="5181" spans="2:7">
      <c r="B5181" s="375">
        <v>38250</v>
      </c>
      <c r="C5181" s="352">
        <v>125.25</v>
      </c>
      <c r="D5181" s="355">
        <f t="shared" si="164"/>
        <v>-3.5799522673031253E-3</v>
      </c>
      <c r="E5181" s="355">
        <v>1.6721465476749658E-2</v>
      </c>
      <c r="G5181" s="355">
        <f t="shared" ca="1" si="163"/>
        <v>2.2949409086282107E-2</v>
      </c>
    </row>
    <row r="5182" spans="2:7">
      <c r="B5182" s="375">
        <v>38247</v>
      </c>
      <c r="C5182" s="352">
        <v>125.7</v>
      </c>
      <c r="D5182" s="355">
        <f t="shared" si="164"/>
        <v>1.5347334410339303E-2</v>
      </c>
      <c r="E5182" s="355">
        <v>1.6723598923316384E-2</v>
      </c>
      <c r="G5182" s="355">
        <f t="shared" ca="1" si="163"/>
        <v>-4.9403560755506788E-2</v>
      </c>
    </row>
    <row r="5183" spans="2:7">
      <c r="B5183" s="375">
        <v>38246</v>
      </c>
      <c r="C5183" s="352">
        <v>123.8</v>
      </c>
      <c r="D5183" s="355">
        <f t="shared" si="164"/>
        <v>1.213101496158443E-3</v>
      </c>
      <c r="E5183" s="355">
        <v>1.6728949311509003E-2</v>
      </c>
      <c r="G5183" s="355">
        <f t="shared" ca="1" si="163"/>
        <v>-9.7072951144664202E-3</v>
      </c>
    </row>
    <row r="5184" spans="2:7">
      <c r="B5184" s="375">
        <v>38245</v>
      </c>
      <c r="C5184" s="352">
        <v>123.65</v>
      </c>
      <c r="D5184" s="355">
        <f t="shared" si="164"/>
        <v>3.0416666666666713E-2</v>
      </c>
      <c r="E5184" s="355">
        <v>1.6748589113417107E-2</v>
      </c>
      <c r="G5184" s="355">
        <f t="shared" ca="1" si="163"/>
        <v>-4.080657893962384E-2</v>
      </c>
    </row>
    <row r="5185" spans="2:7">
      <c r="B5185" s="375">
        <v>38244</v>
      </c>
      <c r="C5185" s="352">
        <v>120</v>
      </c>
      <c r="D5185" s="355">
        <f t="shared" si="164"/>
        <v>-1.4778325123152686E-2</v>
      </c>
      <c r="E5185" s="355">
        <v>1.675780560945498E-2</v>
      </c>
      <c r="G5185" s="355">
        <f t="shared" ca="1" si="163"/>
        <v>-2.0605824806146263E-3</v>
      </c>
    </row>
    <row r="5186" spans="2:7">
      <c r="B5186" s="375">
        <v>38243</v>
      </c>
      <c r="C5186" s="352">
        <v>121.8</v>
      </c>
      <c r="D5186" s="355">
        <f t="shared" si="164"/>
        <v>6.6115702479338607E-3</v>
      </c>
      <c r="E5186" s="355">
        <v>1.6768292682926799E-2</v>
      </c>
      <c r="G5186" s="355">
        <f t="shared" ca="1" si="163"/>
        <v>-3.071087371427737E-2</v>
      </c>
    </row>
    <row r="5187" spans="2:7">
      <c r="B5187" s="375">
        <v>38240</v>
      </c>
      <c r="C5187" s="352">
        <v>121</v>
      </c>
      <c r="D5187" s="355">
        <f t="shared" si="164"/>
        <v>1.8090029448885197E-2</v>
      </c>
      <c r="E5187" s="355">
        <v>1.6855314960629978E-2</v>
      </c>
      <c r="G5187" s="355">
        <f t="shared" ca="1" si="163"/>
        <v>9.4516146210017644E-3</v>
      </c>
    </row>
    <row r="5188" spans="2:7">
      <c r="B5188" s="375">
        <v>38239</v>
      </c>
      <c r="C5188" s="352">
        <v>118.85</v>
      </c>
      <c r="D5188" s="355">
        <f t="shared" si="164"/>
        <v>2.4127531236535951E-2</v>
      </c>
      <c r="E5188" s="355">
        <v>1.6866359447004594E-2</v>
      </c>
      <c r="G5188" s="355">
        <f t="shared" ca="1" si="163"/>
        <v>-1.9441073842475908E-2</v>
      </c>
    </row>
    <row r="5189" spans="2:7">
      <c r="B5189" s="375">
        <v>38238</v>
      </c>
      <c r="C5189" s="352">
        <v>116.05</v>
      </c>
      <c r="D5189" s="355">
        <f t="shared" si="164"/>
        <v>1.1328976034858364E-2</v>
      </c>
      <c r="E5189" s="355">
        <v>1.6875584888932694E-2</v>
      </c>
      <c r="G5189" s="355">
        <f t="shared" ca="1" si="163"/>
        <v>-2.2299934549018532E-2</v>
      </c>
    </row>
    <row r="5190" spans="2:7">
      <c r="B5190" s="375">
        <v>38237</v>
      </c>
      <c r="C5190" s="352">
        <v>114.75</v>
      </c>
      <c r="D5190" s="355">
        <f t="shared" si="164"/>
        <v>2.5927581582476582E-2</v>
      </c>
      <c r="E5190" s="355">
        <v>1.6896648831315097E-2</v>
      </c>
      <c r="G5190" s="355">
        <f t="shared" ca="1" si="163"/>
        <v>4.937833121253195E-3</v>
      </c>
    </row>
    <row r="5191" spans="2:7">
      <c r="B5191" s="375">
        <v>38236</v>
      </c>
      <c r="C5191" s="352">
        <v>111.85</v>
      </c>
      <c r="D5191" s="355">
        <f t="shared" si="164"/>
        <v>9.9322799097064946E-3</v>
      </c>
      <c r="E5191" s="355">
        <v>1.6911437472185147E-2</v>
      </c>
      <c r="G5191" s="355">
        <f t="shared" ref="G5191:G5254" ca="1" si="165">_xlfn.NORM.INV(RAND(),$M$13,$M$14)</f>
        <v>1.2247143850492935E-2</v>
      </c>
    </row>
    <row r="5192" spans="2:7">
      <c r="B5192" s="375">
        <v>38233</v>
      </c>
      <c r="C5192" s="352">
        <v>110.75</v>
      </c>
      <c r="D5192" s="355">
        <f t="shared" ref="D5192:D5255" si="166">(C5192-C5193)/C5193</f>
        <v>-1.2483281319661218E-2</v>
      </c>
      <c r="E5192" s="355">
        <v>1.6917728852839025E-2</v>
      </c>
      <c r="G5192" s="355">
        <f t="shared" ca="1" si="165"/>
        <v>-7.9653583850387288E-3</v>
      </c>
    </row>
    <row r="5193" spans="2:7">
      <c r="B5193" s="375">
        <v>38232</v>
      </c>
      <c r="C5193" s="352">
        <v>112.15</v>
      </c>
      <c r="D5193" s="355">
        <f t="shared" si="166"/>
        <v>-3.1111111111110606E-3</v>
      </c>
      <c r="E5193" s="355">
        <v>1.6930232558139535E-2</v>
      </c>
      <c r="G5193" s="355">
        <f t="shared" ca="1" si="165"/>
        <v>-2.6195277322373058E-2</v>
      </c>
    </row>
    <row r="5194" spans="2:7">
      <c r="B5194" s="375">
        <v>38231</v>
      </c>
      <c r="C5194" s="352">
        <v>112.5</v>
      </c>
      <c r="D5194" s="355">
        <f t="shared" si="166"/>
        <v>4.464285714285714E-3</v>
      </c>
      <c r="E5194" s="355">
        <v>1.6933317762466458E-2</v>
      </c>
      <c r="G5194" s="355">
        <f t="shared" ca="1" si="165"/>
        <v>5.0458914151815082E-2</v>
      </c>
    </row>
    <row r="5195" spans="2:7">
      <c r="B5195" s="375">
        <v>38230</v>
      </c>
      <c r="C5195" s="352">
        <v>112</v>
      </c>
      <c r="D5195" s="355">
        <f t="shared" si="166"/>
        <v>0</v>
      </c>
      <c r="E5195" s="355">
        <v>1.6944084521080434E-2</v>
      </c>
      <c r="G5195" s="355">
        <f t="shared" ca="1" si="165"/>
        <v>-3.2978845199392918E-3</v>
      </c>
    </row>
    <row r="5196" spans="2:7">
      <c r="B5196" s="375">
        <v>38229</v>
      </c>
      <c r="C5196" s="352">
        <v>112</v>
      </c>
      <c r="D5196" s="355">
        <f t="shared" si="166"/>
        <v>6.7415730337078653E-3</v>
      </c>
      <c r="E5196" s="355">
        <v>1.6948137501497158E-2</v>
      </c>
      <c r="G5196" s="355">
        <f t="shared" ca="1" si="165"/>
        <v>-6.0255377122618295E-3</v>
      </c>
    </row>
    <row r="5197" spans="2:7">
      <c r="B5197" s="375">
        <v>38226</v>
      </c>
      <c r="C5197" s="352">
        <v>111.25</v>
      </c>
      <c r="D5197" s="355">
        <f t="shared" si="166"/>
        <v>-7.5825156110615015E-3</v>
      </c>
      <c r="E5197" s="355">
        <v>1.694829248490377E-2</v>
      </c>
      <c r="G5197" s="355">
        <f t="shared" ca="1" si="165"/>
        <v>5.2122250686648455E-4</v>
      </c>
    </row>
    <row r="5198" spans="2:7">
      <c r="B5198" s="375">
        <v>38225</v>
      </c>
      <c r="C5198" s="352">
        <v>112.1</v>
      </c>
      <c r="D5198" s="355">
        <f t="shared" si="166"/>
        <v>9.0009000900090012E-3</v>
      </c>
      <c r="E5198" s="355">
        <v>1.6950451347913436E-2</v>
      </c>
      <c r="G5198" s="355">
        <f t="shared" ca="1" si="165"/>
        <v>2.326079008566969E-2</v>
      </c>
    </row>
    <row r="5199" spans="2:7">
      <c r="B5199" s="375">
        <v>38224</v>
      </c>
      <c r="C5199" s="352">
        <v>111.1</v>
      </c>
      <c r="D5199" s="355">
        <f t="shared" si="166"/>
        <v>1.0919017288443937E-2</v>
      </c>
      <c r="E5199" s="355">
        <v>1.696013415656681E-2</v>
      </c>
      <c r="G5199" s="355">
        <f t="shared" ca="1" si="165"/>
        <v>-1.6485203044392428E-2</v>
      </c>
    </row>
    <row r="5200" spans="2:7">
      <c r="B5200" s="375">
        <v>38223</v>
      </c>
      <c r="C5200" s="352">
        <v>109.9</v>
      </c>
      <c r="D5200" s="355">
        <f t="shared" si="166"/>
        <v>-4.9796287913082583E-3</v>
      </c>
      <c r="E5200" s="355">
        <v>1.696084398458108E-2</v>
      </c>
      <c r="G5200" s="355">
        <f t="shared" ca="1" si="165"/>
        <v>3.0922030155882355E-2</v>
      </c>
    </row>
    <row r="5201" spans="2:7">
      <c r="B5201" s="375">
        <v>38222</v>
      </c>
      <c r="C5201" s="352">
        <v>110.45</v>
      </c>
      <c r="D5201" s="355">
        <f t="shared" si="166"/>
        <v>3.2725572697522208E-2</v>
      </c>
      <c r="E5201" s="355">
        <v>1.6966463414634141E-2</v>
      </c>
      <c r="G5201" s="355">
        <f t="shared" ca="1" si="165"/>
        <v>-5.3032581975711677E-3</v>
      </c>
    </row>
    <row r="5202" spans="2:7">
      <c r="B5202" s="375">
        <v>38219</v>
      </c>
      <c r="C5202" s="352">
        <v>106.95</v>
      </c>
      <c r="D5202" s="355">
        <f t="shared" si="166"/>
        <v>-8.344923504867794E-3</v>
      </c>
      <c r="E5202" s="355">
        <v>1.6967827236668048E-2</v>
      </c>
      <c r="G5202" s="355">
        <f t="shared" ca="1" si="165"/>
        <v>3.7862719203033163E-2</v>
      </c>
    </row>
    <row r="5203" spans="2:7">
      <c r="B5203" s="375">
        <v>38218</v>
      </c>
      <c r="C5203" s="352">
        <v>107.85</v>
      </c>
      <c r="D5203" s="355">
        <f t="shared" si="166"/>
        <v>1.6015073009891554E-2</v>
      </c>
      <c r="E5203" s="355">
        <v>1.6977928692699491E-2</v>
      </c>
      <c r="G5203" s="355">
        <f t="shared" ca="1" si="165"/>
        <v>3.3992184032608362E-2</v>
      </c>
    </row>
    <row r="5204" spans="2:7">
      <c r="B5204" s="375">
        <v>38217</v>
      </c>
      <c r="C5204" s="352">
        <v>106.15</v>
      </c>
      <c r="D5204" s="355">
        <f t="shared" si="166"/>
        <v>-2.030456852791868E-2</v>
      </c>
      <c r="E5204" s="355">
        <v>1.6982182628062344E-2</v>
      </c>
      <c r="G5204" s="355">
        <f t="shared" ca="1" si="165"/>
        <v>-3.226018600349411E-3</v>
      </c>
    </row>
    <row r="5205" spans="2:7">
      <c r="B5205" s="375">
        <v>38216</v>
      </c>
      <c r="C5205" s="352">
        <v>108.35</v>
      </c>
      <c r="D5205" s="355">
        <f t="shared" si="166"/>
        <v>1.6416510318949345E-2</v>
      </c>
      <c r="E5205" s="355">
        <v>1.6982236970525172E-2</v>
      </c>
      <c r="G5205" s="355">
        <f t="shared" ca="1" si="165"/>
        <v>-2.5901981889493404E-2</v>
      </c>
    </row>
    <row r="5206" spans="2:7">
      <c r="B5206" s="375">
        <v>38215</v>
      </c>
      <c r="C5206" s="352">
        <v>106.6</v>
      </c>
      <c r="D5206" s="355">
        <f t="shared" si="166"/>
        <v>-3.5294117647058872E-2</v>
      </c>
      <c r="E5206" s="355">
        <v>1.6982899976575344E-2</v>
      </c>
      <c r="G5206" s="355">
        <f t="shared" ca="1" si="165"/>
        <v>1.5364839881642178E-2</v>
      </c>
    </row>
    <row r="5207" spans="2:7">
      <c r="B5207" s="375">
        <v>38212</v>
      </c>
      <c r="C5207" s="352">
        <v>110.5</v>
      </c>
      <c r="D5207" s="355">
        <f t="shared" si="166"/>
        <v>-3.1975470871660146E-2</v>
      </c>
      <c r="E5207" s="355">
        <v>1.7001609375644683E-2</v>
      </c>
      <c r="G5207" s="355">
        <f t="shared" ca="1" si="165"/>
        <v>1.2812247256681102E-2</v>
      </c>
    </row>
    <row r="5208" spans="2:7">
      <c r="B5208" s="375">
        <v>38211</v>
      </c>
      <c r="C5208" s="352">
        <v>114.15</v>
      </c>
      <c r="D5208" s="355">
        <f t="shared" si="166"/>
        <v>-4.3610989969472304E-3</v>
      </c>
      <c r="E5208" s="355">
        <v>1.7038705713700461E-2</v>
      </c>
      <c r="G5208" s="355">
        <f t="shared" ca="1" si="165"/>
        <v>-7.358580008363232E-3</v>
      </c>
    </row>
    <row r="5209" spans="2:7">
      <c r="B5209" s="375">
        <v>38210</v>
      </c>
      <c r="C5209" s="352">
        <v>114.65</v>
      </c>
      <c r="D5209" s="355">
        <f t="shared" si="166"/>
        <v>-3.0434782608695157E-3</v>
      </c>
      <c r="E5209" s="355">
        <v>1.7063544113613917E-2</v>
      </c>
      <c r="G5209" s="355">
        <f t="shared" ca="1" si="165"/>
        <v>1.4253146689593554E-2</v>
      </c>
    </row>
    <row r="5210" spans="2:7">
      <c r="B5210" s="375">
        <v>38209</v>
      </c>
      <c r="C5210" s="352">
        <v>115</v>
      </c>
      <c r="D5210" s="355">
        <f t="shared" si="166"/>
        <v>-1.2027491408934755E-2</v>
      </c>
      <c r="E5210" s="355">
        <v>1.7066854990583892E-2</v>
      </c>
      <c r="G5210" s="355">
        <f t="shared" ca="1" si="165"/>
        <v>1.6314897089819883E-2</v>
      </c>
    </row>
    <row r="5211" spans="2:7">
      <c r="B5211" s="375">
        <v>38208</v>
      </c>
      <c r="C5211" s="352">
        <v>116.4</v>
      </c>
      <c r="D5211" s="355">
        <f t="shared" si="166"/>
        <v>2.5839793281654728E-3</v>
      </c>
      <c r="E5211" s="355">
        <v>1.7166156982670738E-2</v>
      </c>
      <c r="G5211" s="355">
        <f t="shared" ca="1" si="165"/>
        <v>2.7837508460915976E-3</v>
      </c>
    </row>
    <row r="5212" spans="2:7">
      <c r="B5212" s="375">
        <v>38205</v>
      </c>
      <c r="C5212" s="352">
        <v>116.1</v>
      </c>
      <c r="D5212" s="355">
        <f t="shared" si="166"/>
        <v>-5.9931506849315317E-3</v>
      </c>
      <c r="E5212" s="355">
        <v>1.718411552346567E-2</v>
      </c>
      <c r="G5212" s="355">
        <f t="shared" ca="1" si="165"/>
        <v>-9.9392037520216088E-3</v>
      </c>
    </row>
    <row r="5213" spans="2:7">
      <c r="B5213" s="375">
        <v>38204</v>
      </c>
      <c r="C5213" s="352">
        <v>116.8</v>
      </c>
      <c r="D5213" s="355">
        <f t="shared" si="166"/>
        <v>3.3628318584070768E-2</v>
      </c>
      <c r="E5213" s="355">
        <v>1.719604917217378E-2</v>
      </c>
      <c r="G5213" s="355">
        <f t="shared" ca="1" si="165"/>
        <v>6.8765754086534429E-3</v>
      </c>
    </row>
    <row r="5214" spans="2:7">
      <c r="B5214" s="375">
        <v>38203</v>
      </c>
      <c r="C5214" s="352">
        <v>113</v>
      </c>
      <c r="D5214" s="355">
        <f t="shared" si="166"/>
        <v>-4.8821548821548801E-2</v>
      </c>
      <c r="E5214" s="355">
        <v>1.7202160932612932E-2</v>
      </c>
      <c r="G5214" s="355">
        <f t="shared" ca="1" si="165"/>
        <v>3.1616350255655717E-3</v>
      </c>
    </row>
    <row r="5215" spans="2:7">
      <c r="B5215" s="375">
        <v>38202</v>
      </c>
      <c r="C5215" s="352">
        <v>118.8</v>
      </c>
      <c r="D5215" s="355">
        <f t="shared" si="166"/>
        <v>-2.5188916876574068E-3</v>
      </c>
      <c r="E5215" s="355">
        <v>1.7218543046357643E-2</v>
      </c>
      <c r="G5215" s="355">
        <f t="shared" ca="1" si="165"/>
        <v>1.4491082554290487E-2</v>
      </c>
    </row>
    <row r="5216" spans="2:7">
      <c r="B5216" s="375">
        <v>38201</v>
      </c>
      <c r="C5216" s="352">
        <v>119.1</v>
      </c>
      <c r="D5216" s="355">
        <f t="shared" si="166"/>
        <v>2.4075666380051566E-2</v>
      </c>
      <c r="E5216" s="355">
        <v>1.7228045349085987E-2</v>
      </c>
      <c r="G5216" s="355">
        <f t="shared" ca="1" si="165"/>
        <v>5.7930415596891263E-3</v>
      </c>
    </row>
    <row r="5217" spans="2:7">
      <c r="B5217" s="375">
        <v>38198</v>
      </c>
      <c r="C5217" s="352">
        <v>116.3</v>
      </c>
      <c r="D5217" s="355">
        <f t="shared" si="166"/>
        <v>-1.9806152549515451E-2</v>
      </c>
      <c r="E5217" s="355">
        <v>1.726686840220831E-2</v>
      </c>
      <c r="G5217" s="355">
        <f t="shared" ca="1" si="165"/>
        <v>1.8456068601030582E-2</v>
      </c>
    </row>
    <row r="5218" spans="2:7">
      <c r="B5218" s="375">
        <v>38197</v>
      </c>
      <c r="C5218" s="352">
        <v>118.65</v>
      </c>
      <c r="D5218" s="355">
        <f t="shared" si="166"/>
        <v>-2.5862068965517172E-2</v>
      </c>
      <c r="E5218" s="355">
        <v>1.7285259809119935E-2</v>
      </c>
      <c r="G5218" s="355">
        <f t="shared" ca="1" si="165"/>
        <v>1.6166628771814594E-2</v>
      </c>
    </row>
    <row r="5219" spans="2:7">
      <c r="B5219" s="375">
        <v>38196</v>
      </c>
      <c r="C5219" s="352">
        <v>121.8</v>
      </c>
      <c r="D5219" s="355">
        <f t="shared" si="166"/>
        <v>5.7803468208092726E-3</v>
      </c>
      <c r="E5219" s="355">
        <v>1.7287630402384662E-2</v>
      </c>
      <c r="G5219" s="355">
        <f t="shared" ca="1" si="165"/>
        <v>-8.7568669396685846E-4</v>
      </c>
    </row>
    <row r="5220" spans="2:7">
      <c r="B5220" s="375">
        <v>38195</v>
      </c>
      <c r="C5220" s="352">
        <v>121.1</v>
      </c>
      <c r="D5220" s="355">
        <f t="shared" si="166"/>
        <v>7.0686070686070213E-3</v>
      </c>
      <c r="E5220" s="355">
        <v>1.7292912040990503E-2</v>
      </c>
      <c r="G5220" s="355">
        <f t="shared" ca="1" si="165"/>
        <v>6.7155460489172715E-3</v>
      </c>
    </row>
    <row r="5221" spans="2:7">
      <c r="B5221" s="375">
        <v>38194</v>
      </c>
      <c r="C5221" s="352">
        <v>120.25</v>
      </c>
      <c r="D5221" s="355">
        <f t="shared" si="166"/>
        <v>-8.3090984628163126E-4</v>
      </c>
      <c r="E5221" s="355">
        <v>1.7296238883903112E-2</v>
      </c>
      <c r="G5221" s="355">
        <f t="shared" ca="1" si="165"/>
        <v>-1.7175997088452931E-2</v>
      </c>
    </row>
    <row r="5222" spans="2:7">
      <c r="B5222" s="375">
        <v>38191</v>
      </c>
      <c r="C5222" s="352">
        <v>120.35</v>
      </c>
      <c r="D5222" s="355">
        <f t="shared" si="166"/>
        <v>4.1562759767246183E-4</v>
      </c>
      <c r="E5222" s="355">
        <v>1.7321997874601591E-2</v>
      </c>
      <c r="G5222" s="355">
        <f t="shared" ca="1" si="165"/>
        <v>-3.5135952226073686E-2</v>
      </c>
    </row>
    <row r="5223" spans="2:7">
      <c r="B5223" s="375">
        <v>38190</v>
      </c>
      <c r="C5223" s="352">
        <v>120.3</v>
      </c>
      <c r="D5223" s="355">
        <f t="shared" si="166"/>
        <v>-1.3934426229508219E-2</v>
      </c>
      <c r="E5223" s="355">
        <v>1.733746130030954E-2</v>
      </c>
      <c r="G5223" s="355">
        <f t="shared" ca="1" si="165"/>
        <v>1.5889660919807432E-2</v>
      </c>
    </row>
    <row r="5224" spans="2:7">
      <c r="B5224" s="375">
        <v>38189</v>
      </c>
      <c r="C5224" s="352">
        <v>122</v>
      </c>
      <c r="D5224" s="355">
        <f t="shared" si="166"/>
        <v>1.6420361247947688E-3</v>
      </c>
      <c r="E5224" s="355">
        <v>1.7352655688571708E-2</v>
      </c>
      <c r="G5224" s="355">
        <f t="shared" ca="1" si="165"/>
        <v>-3.5177442217391136E-2</v>
      </c>
    </row>
    <row r="5225" spans="2:7">
      <c r="B5225" s="375">
        <v>38188</v>
      </c>
      <c r="C5225" s="352">
        <v>121.8</v>
      </c>
      <c r="D5225" s="355">
        <f t="shared" si="166"/>
        <v>-6.1199510403916772E-3</v>
      </c>
      <c r="E5225" s="355">
        <v>1.7354596622889386E-2</v>
      </c>
      <c r="G5225" s="355">
        <f t="shared" ca="1" si="165"/>
        <v>-1.4074872863977999E-2</v>
      </c>
    </row>
    <row r="5226" spans="2:7">
      <c r="B5226" s="375">
        <v>38187</v>
      </c>
      <c r="C5226" s="352">
        <v>122.55</v>
      </c>
      <c r="D5226" s="355">
        <f t="shared" si="166"/>
        <v>-8.0938891137191417E-3</v>
      </c>
      <c r="E5226" s="355">
        <v>1.7359855334538852E-2</v>
      </c>
      <c r="G5226" s="355">
        <f t="shared" ca="1" si="165"/>
        <v>-1.6556294191760388E-2</v>
      </c>
    </row>
    <row r="5227" spans="2:7">
      <c r="B5227" s="375">
        <v>38184</v>
      </c>
      <c r="C5227" s="352">
        <v>123.55</v>
      </c>
      <c r="D5227" s="355">
        <f t="shared" si="166"/>
        <v>-4.0453074433654661E-4</v>
      </c>
      <c r="E5227" s="355">
        <v>1.7361111111111112E-2</v>
      </c>
      <c r="G5227" s="355">
        <f t="shared" ca="1" si="165"/>
        <v>2.3282681989198958E-6</v>
      </c>
    </row>
    <row r="5228" spans="2:7">
      <c r="B5228" s="375">
        <v>38183</v>
      </c>
      <c r="C5228" s="352">
        <v>123.6</v>
      </c>
      <c r="D5228" s="355">
        <f t="shared" si="166"/>
        <v>1.1042944785276027E-2</v>
      </c>
      <c r="E5228" s="355">
        <v>1.7366511145671379E-2</v>
      </c>
      <c r="G5228" s="355">
        <f t="shared" ca="1" si="165"/>
        <v>1.0304409758639783E-2</v>
      </c>
    </row>
    <row r="5229" spans="2:7">
      <c r="B5229" s="375">
        <v>38182</v>
      </c>
      <c r="C5229" s="352">
        <v>122.25</v>
      </c>
      <c r="D5229" s="355">
        <f t="shared" si="166"/>
        <v>-1.2121212121212121E-2</v>
      </c>
      <c r="E5229" s="355">
        <v>1.7420157610949883E-2</v>
      </c>
      <c r="G5229" s="355">
        <f t="shared" ca="1" si="165"/>
        <v>8.8914971042860468E-3</v>
      </c>
    </row>
    <row r="5230" spans="2:7">
      <c r="B5230" s="375">
        <v>38181</v>
      </c>
      <c r="C5230" s="352">
        <v>123.75</v>
      </c>
      <c r="D5230" s="355">
        <f t="shared" si="166"/>
        <v>-3.623188405797124E-3</v>
      </c>
      <c r="E5230" s="355">
        <v>1.7432273262661835E-2</v>
      </c>
      <c r="G5230" s="355">
        <f t="shared" ca="1" si="165"/>
        <v>5.5243762961973255E-3</v>
      </c>
    </row>
    <row r="5231" spans="2:7">
      <c r="B5231" s="375">
        <v>38180</v>
      </c>
      <c r="C5231" s="352">
        <v>124.2</v>
      </c>
      <c r="D5231" s="355">
        <f t="shared" si="166"/>
        <v>1.4705882352941152E-2</v>
      </c>
      <c r="E5231" s="355">
        <v>1.745900672407686E-2</v>
      </c>
      <c r="G5231" s="355">
        <f t="shared" ca="1" si="165"/>
        <v>-7.8339424455672081E-3</v>
      </c>
    </row>
    <row r="5232" spans="2:7">
      <c r="B5232" s="375">
        <v>38177</v>
      </c>
      <c r="C5232" s="352">
        <v>122.4</v>
      </c>
      <c r="D5232" s="355">
        <f t="shared" si="166"/>
        <v>-1.5285599356395748E-2</v>
      </c>
      <c r="E5232" s="355">
        <v>1.7459538989700846E-2</v>
      </c>
      <c r="G5232" s="355">
        <f t="shared" ca="1" si="165"/>
        <v>-6.1335628305238706E-3</v>
      </c>
    </row>
    <row r="5233" spans="2:7">
      <c r="B5233" s="375">
        <v>38176</v>
      </c>
      <c r="C5233" s="352">
        <v>124.3</v>
      </c>
      <c r="D5233" s="355">
        <f t="shared" si="166"/>
        <v>-3.4937888198757872E-2</v>
      </c>
      <c r="E5233" s="355">
        <v>1.7460696381679925E-2</v>
      </c>
      <c r="G5233" s="355">
        <f t="shared" ca="1" si="165"/>
        <v>1.7666422218023323E-2</v>
      </c>
    </row>
    <row r="5234" spans="2:7">
      <c r="B5234" s="375">
        <v>38175</v>
      </c>
      <c r="C5234" s="352">
        <v>128.80000000000001</v>
      </c>
      <c r="D5234" s="355">
        <f t="shared" si="166"/>
        <v>9.4043887147336764E-3</v>
      </c>
      <c r="E5234" s="355">
        <v>1.746894409937888E-2</v>
      </c>
      <c r="G5234" s="355">
        <f t="shared" ca="1" si="165"/>
        <v>-4.2736566712961818E-2</v>
      </c>
    </row>
    <row r="5235" spans="2:7">
      <c r="B5235" s="375">
        <v>38174</v>
      </c>
      <c r="C5235" s="352">
        <v>127.6</v>
      </c>
      <c r="D5235" s="355">
        <f t="shared" si="166"/>
        <v>2.3566378633149815E-3</v>
      </c>
      <c r="E5235" s="355">
        <v>1.7489382744778636E-2</v>
      </c>
      <c r="G5235" s="355">
        <f t="shared" ca="1" si="165"/>
        <v>-5.6625758366061416E-3</v>
      </c>
    </row>
    <row r="5236" spans="2:7">
      <c r="B5236" s="375">
        <v>38173</v>
      </c>
      <c r="C5236" s="352">
        <v>127.3</v>
      </c>
      <c r="D5236" s="355">
        <f t="shared" si="166"/>
        <v>2.3622047244094262E-3</v>
      </c>
      <c r="E5236" s="355">
        <v>1.7505720823798573E-2</v>
      </c>
      <c r="G5236" s="355">
        <f t="shared" ca="1" si="165"/>
        <v>8.7366350045744307E-4</v>
      </c>
    </row>
    <row r="5237" spans="2:7">
      <c r="B5237" s="375">
        <v>38170</v>
      </c>
      <c r="C5237" s="352">
        <v>127</v>
      </c>
      <c r="D5237" s="355">
        <f t="shared" si="166"/>
        <v>-3.1397174254317556E-3</v>
      </c>
      <c r="E5237" s="355">
        <v>1.7547857793983501E-2</v>
      </c>
      <c r="G5237" s="355">
        <f t="shared" ca="1" si="165"/>
        <v>-2.3418125832442224E-2</v>
      </c>
    </row>
    <row r="5238" spans="2:7">
      <c r="B5238" s="375">
        <v>38169</v>
      </c>
      <c r="C5238" s="352">
        <v>127.4</v>
      </c>
      <c r="D5238" s="355">
        <f t="shared" si="166"/>
        <v>7.8554595443840159E-4</v>
      </c>
      <c r="E5238" s="355">
        <v>1.7587939698492372E-2</v>
      </c>
      <c r="G5238" s="355">
        <f t="shared" ca="1" si="165"/>
        <v>7.1346853654043344E-3</v>
      </c>
    </row>
    <row r="5239" spans="2:7">
      <c r="B5239" s="375">
        <v>38168</v>
      </c>
      <c r="C5239" s="352">
        <v>127.3</v>
      </c>
      <c r="D5239" s="355">
        <f t="shared" si="166"/>
        <v>-1.8882466281310233E-2</v>
      </c>
      <c r="E5239" s="355">
        <v>1.7607430404815268E-2</v>
      </c>
      <c r="G5239" s="355">
        <f t="shared" ca="1" si="165"/>
        <v>-3.4353479957796099E-2</v>
      </c>
    </row>
    <row r="5240" spans="2:7">
      <c r="B5240" s="375">
        <v>38167</v>
      </c>
      <c r="C5240" s="352">
        <v>129.75</v>
      </c>
      <c r="D5240" s="355">
        <f t="shared" si="166"/>
        <v>1.7248137985103905E-2</v>
      </c>
      <c r="E5240" s="355">
        <v>1.7642670645281466E-2</v>
      </c>
      <c r="G5240" s="355">
        <f t="shared" ca="1" si="165"/>
        <v>-2.56607703416648E-2</v>
      </c>
    </row>
    <row r="5241" spans="2:7">
      <c r="B5241" s="375">
        <v>38166</v>
      </c>
      <c r="C5241" s="352">
        <v>127.55</v>
      </c>
      <c r="D5241" s="355">
        <f t="shared" si="166"/>
        <v>-4.2935206869632878E-3</v>
      </c>
      <c r="E5241" s="355">
        <v>1.7650898865119988E-2</v>
      </c>
      <c r="G5241" s="355">
        <f t="shared" ca="1" si="165"/>
        <v>3.1662018487916083E-2</v>
      </c>
    </row>
    <row r="5242" spans="2:7">
      <c r="B5242" s="375">
        <v>38163</v>
      </c>
      <c r="C5242" s="352">
        <v>128.1</v>
      </c>
      <c r="D5242" s="355">
        <f t="shared" si="166"/>
        <v>-1.7261219792865365E-2</v>
      </c>
      <c r="E5242" s="355">
        <v>1.765230901457801E-2</v>
      </c>
      <c r="G5242" s="355">
        <f t="shared" ca="1" si="165"/>
        <v>2.8043795253961539E-2</v>
      </c>
    </row>
    <row r="5243" spans="2:7">
      <c r="B5243" s="375">
        <v>38162</v>
      </c>
      <c r="C5243" s="352">
        <v>130.35</v>
      </c>
      <c r="D5243" s="355">
        <f t="shared" si="166"/>
        <v>1.7564402810304452E-2</v>
      </c>
      <c r="E5243" s="355">
        <v>1.76605226749635E-2</v>
      </c>
      <c r="G5243" s="355">
        <f t="shared" ca="1" si="165"/>
        <v>-2.5745963367079967E-2</v>
      </c>
    </row>
    <row r="5244" spans="2:7">
      <c r="B5244" s="375">
        <v>38161</v>
      </c>
      <c r="C5244" s="352">
        <v>128.1</v>
      </c>
      <c r="D5244" s="355">
        <f t="shared" si="166"/>
        <v>-2.3364485981309294E-3</v>
      </c>
      <c r="E5244" s="355">
        <v>1.769172995076362E-2</v>
      </c>
      <c r="G5244" s="355">
        <f t="shared" ca="1" si="165"/>
        <v>-1.8417157931928524E-2</v>
      </c>
    </row>
    <row r="5245" spans="2:7">
      <c r="B5245" s="375">
        <v>38160</v>
      </c>
      <c r="C5245" s="352">
        <v>128.4</v>
      </c>
      <c r="D5245" s="355">
        <f t="shared" si="166"/>
        <v>1.9508388607101053E-3</v>
      </c>
      <c r="E5245" s="355">
        <v>1.7779214481978341E-2</v>
      </c>
      <c r="G5245" s="355">
        <f t="shared" ca="1" si="165"/>
        <v>3.2406222005256009E-2</v>
      </c>
    </row>
    <row r="5246" spans="2:7">
      <c r="B5246" s="375">
        <v>38159</v>
      </c>
      <c r="C5246" s="352">
        <v>128.15</v>
      </c>
      <c r="D5246" s="355">
        <f t="shared" si="166"/>
        <v>1.0646687697160951E-2</v>
      </c>
      <c r="E5246" s="355">
        <v>1.7784711388455547E-2</v>
      </c>
      <c r="G5246" s="355">
        <f t="shared" ca="1" si="165"/>
        <v>-2.8957832350940592E-2</v>
      </c>
    </row>
    <row r="5247" spans="2:7">
      <c r="B5247" s="375">
        <v>38156</v>
      </c>
      <c r="C5247" s="352">
        <v>126.8</v>
      </c>
      <c r="D5247" s="355">
        <f t="shared" si="166"/>
        <v>-1.3996889580093291E-2</v>
      </c>
      <c r="E5247" s="355">
        <v>1.7790007083310681E-2</v>
      </c>
      <c r="G5247" s="355">
        <f t="shared" ca="1" si="165"/>
        <v>-1.4576786642824104E-2</v>
      </c>
    </row>
    <row r="5248" spans="2:7">
      <c r="B5248" s="375">
        <v>38155</v>
      </c>
      <c r="C5248" s="352">
        <v>128.6</v>
      </c>
      <c r="D5248" s="355">
        <f t="shared" si="166"/>
        <v>4.6874999999999556E-3</v>
      </c>
      <c r="E5248" s="355">
        <v>1.7798690671031042E-2</v>
      </c>
      <c r="G5248" s="355">
        <f t="shared" ca="1" si="165"/>
        <v>-7.0682836588339404E-3</v>
      </c>
    </row>
    <row r="5249" spans="2:7">
      <c r="B5249" s="375">
        <v>38154</v>
      </c>
      <c r="C5249" s="352">
        <v>128</v>
      </c>
      <c r="D5249" s="355">
        <f t="shared" si="166"/>
        <v>-6.2111801242236905E-3</v>
      </c>
      <c r="E5249" s="355">
        <v>1.7812197483059178E-2</v>
      </c>
      <c r="G5249" s="355">
        <f t="shared" ca="1" si="165"/>
        <v>1.4540284822952106E-2</v>
      </c>
    </row>
    <row r="5250" spans="2:7">
      <c r="B5250" s="375">
        <v>38153</v>
      </c>
      <c r="C5250" s="352">
        <v>128.80000000000001</v>
      </c>
      <c r="D5250" s="355">
        <f t="shared" si="166"/>
        <v>7.4305827141182409E-3</v>
      </c>
      <c r="E5250" s="355">
        <v>1.7812413025327024E-2</v>
      </c>
      <c r="G5250" s="355">
        <f t="shared" ca="1" si="165"/>
        <v>-6.4211821685184363E-3</v>
      </c>
    </row>
    <row r="5251" spans="2:7">
      <c r="B5251" s="375">
        <v>38152</v>
      </c>
      <c r="C5251" s="352">
        <v>127.85</v>
      </c>
      <c r="D5251" s="355">
        <f t="shared" si="166"/>
        <v>-8.5304381543233384E-3</v>
      </c>
      <c r="E5251" s="355">
        <v>1.7839444995044713E-2</v>
      </c>
      <c r="G5251" s="355">
        <f t="shared" ca="1" si="165"/>
        <v>4.3809645708040154E-3</v>
      </c>
    </row>
    <row r="5252" spans="2:7">
      <c r="B5252" s="375">
        <v>38149</v>
      </c>
      <c r="C5252" s="352">
        <v>128.94999999999999</v>
      </c>
      <c r="D5252" s="355">
        <f t="shared" si="166"/>
        <v>-6.9310743165191049E-3</v>
      </c>
      <c r="E5252" s="355">
        <v>1.7845876520955421E-2</v>
      </c>
      <c r="G5252" s="355">
        <f t="shared" ca="1" si="165"/>
        <v>-3.2055176658885264E-2</v>
      </c>
    </row>
    <row r="5253" spans="2:7">
      <c r="B5253" s="375">
        <v>38148</v>
      </c>
      <c r="C5253" s="352">
        <v>129.85</v>
      </c>
      <c r="D5253" s="355">
        <f t="shared" si="166"/>
        <v>-2.8432472876917404E-2</v>
      </c>
      <c r="E5253" s="355">
        <v>1.7871246607406955E-2</v>
      </c>
      <c r="G5253" s="355">
        <f t="shared" ca="1" si="165"/>
        <v>9.4466491643902702E-3</v>
      </c>
    </row>
    <row r="5254" spans="2:7">
      <c r="B5254" s="375">
        <v>38147</v>
      </c>
      <c r="C5254" s="352">
        <v>133.65</v>
      </c>
      <c r="D5254" s="355">
        <f t="shared" si="166"/>
        <v>-9.6331974805482258E-3</v>
      </c>
      <c r="E5254" s="355">
        <v>1.7874704402987902E-2</v>
      </c>
      <c r="G5254" s="355">
        <f t="shared" ca="1" si="165"/>
        <v>2.8276617866409167E-2</v>
      </c>
    </row>
    <row r="5255" spans="2:7">
      <c r="B5255" s="375">
        <v>38146</v>
      </c>
      <c r="C5255" s="352">
        <v>134.94999999999999</v>
      </c>
      <c r="D5255" s="355">
        <f t="shared" si="166"/>
        <v>-1.3883814395323388E-2</v>
      </c>
      <c r="E5255" s="355">
        <v>1.7886766050128112E-2</v>
      </c>
      <c r="G5255" s="355">
        <f t="shared" ref="G5255:G5318" ca="1" si="167">_xlfn.NORM.INV(RAND(),$M$13,$M$14)</f>
        <v>-2.8943954911696754E-2</v>
      </c>
    </row>
    <row r="5256" spans="2:7">
      <c r="B5256" s="375">
        <v>38145</v>
      </c>
      <c r="C5256" s="352">
        <v>136.85</v>
      </c>
      <c r="D5256" s="355">
        <f t="shared" ref="D5256:D5319" si="168">(C5256-C5257)/C5257</f>
        <v>-1.2982329606923991E-2</v>
      </c>
      <c r="E5256" s="355">
        <v>1.7921146953405021E-2</v>
      </c>
      <c r="G5256" s="355">
        <f t="shared" ca="1" si="167"/>
        <v>-5.2533899164018787E-3</v>
      </c>
    </row>
    <row r="5257" spans="2:7">
      <c r="B5257" s="375">
        <v>38142</v>
      </c>
      <c r="C5257" s="352">
        <v>138.65</v>
      </c>
      <c r="D5257" s="355">
        <f t="shared" si="168"/>
        <v>2.2869789745481327E-2</v>
      </c>
      <c r="E5257" s="355">
        <v>1.7921562377758146E-2</v>
      </c>
      <c r="G5257" s="355">
        <f t="shared" ca="1" si="167"/>
        <v>-9.2695715314149874E-3</v>
      </c>
    </row>
    <row r="5258" spans="2:7">
      <c r="B5258" s="375">
        <v>38141</v>
      </c>
      <c r="C5258" s="352">
        <v>135.55000000000001</v>
      </c>
      <c r="D5258" s="355">
        <f t="shared" si="168"/>
        <v>-1.2386156648451647E-2</v>
      </c>
      <c r="E5258" s="355">
        <v>1.7953481357582048E-2</v>
      </c>
      <c r="G5258" s="355">
        <f t="shared" ca="1" si="167"/>
        <v>1.1371189825325912E-2</v>
      </c>
    </row>
    <row r="5259" spans="2:7">
      <c r="B5259" s="375">
        <v>38140</v>
      </c>
      <c r="C5259" s="352">
        <v>137.25</v>
      </c>
      <c r="D5259" s="355">
        <f t="shared" si="168"/>
        <v>3.6443148688054935E-4</v>
      </c>
      <c r="E5259" s="355">
        <v>1.7956941750369704E-2</v>
      </c>
      <c r="G5259" s="355">
        <f t="shared" ca="1" si="167"/>
        <v>-4.8944382521505E-2</v>
      </c>
    </row>
    <row r="5260" spans="2:7">
      <c r="B5260" s="375">
        <v>38139</v>
      </c>
      <c r="C5260" s="352">
        <v>137.19999999999999</v>
      </c>
      <c r="D5260" s="355">
        <f t="shared" si="168"/>
        <v>1.8254837531945967E-3</v>
      </c>
      <c r="E5260" s="355">
        <v>1.796060254924679E-2</v>
      </c>
      <c r="G5260" s="355">
        <f t="shared" ca="1" si="167"/>
        <v>3.0337365948209325E-2</v>
      </c>
    </row>
    <row r="5261" spans="2:7">
      <c r="B5261" s="375">
        <v>38138</v>
      </c>
      <c r="C5261" s="352">
        <v>136.94999999999999</v>
      </c>
      <c r="D5261" s="355">
        <f t="shared" si="168"/>
        <v>7.3072707343802934E-4</v>
      </c>
      <c r="E5261" s="355">
        <v>1.7974912711754824E-2</v>
      </c>
      <c r="G5261" s="355">
        <f t="shared" ca="1" si="167"/>
        <v>-3.1230428902156247E-3</v>
      </c>
    </row>
    <row r="5262" spans="2:7">
      <c r="B5262" s="375">
        <v>38135</v>
      </c>
      <c r="C5262" s="352">
        <v>136.85</v>
      </c>
      <c r="D5262" s="355">
        <f t="shared" si="168"/>
        <v>-2.4937655860349128E-2</v>
      </c>
      <c r="E5262" s="355">
        <v>1.7976588628762589E-2</v>
      </c>
      <c r="G5262" s="355">
        <f t="shared" ca="1" si="167"/>
        <v>-3.9359032105501408E-2</v>
      </c>
    </row>
    <row r="5263" spans="2:7">
      <c r="B5263" s="375">
        <v>38134</v>
      </c>
      <c r="C5263" s="352">
        <v>140.35</v>
      </c>
      <c r="D5263" s="355">
        <f t="shared" si="168"/>
        <v>5.3724928366762183E-3</v>
      </c>
      <c r="E5263" s="355">
        <v>1.798780487804871E-2</v>
      </c>
      <c r="G5263" s="355">
        <f t="shared" ca="1" si="167"/>
        <v>-8.3530983769794717E-3</v>
      </c>
    </row>
    <row r="5264" spans="2:7">
      <c r="B5264" s="375">
        <v>38133</v>
      </c>
      <c r="C5264" s="352">
        <v>139.6</v>
      </c>
      <c r="D5264" s="355">
        <f t="shared" si="168"/>
        <v>-1.447229085774805E-2</v>
      </c>
      <c r="E5264" s="355">
        <v>1.7996637990705108E-2</v>
      </c>
      <c r="G5264" s="355">
        <f t="shared" ca="1" si="167"/>
        <v>1.3463124319608298E-2</v>
      </c>
    </row>
    <row r="5265" spans="2:7">
      <c r="B5265" s="375">
        <v>38132</v>
      </c>
      <c r="C5265" s="352">
        <v>141.65</v>
      </c>
      <c r="D5265" s="355">
        <f t="shared" si="168"/>
        <v>2.3482658959537571E-2</v>
      </c>
      <c r="E5265" s="355">
        <v>1.799725651577504E-2</v>
      </c>
      <c r="G5265" s="355">
        <f t="shared" ca="1" si="167"/>
        <v>-9.5237891899615304E-3</v>
      </c>
    </row>
    <row r="5266" spans="2:7">
      <c r="B5266" s="375">
        <v>38131</v>
      </c>
      <c r="C5266" s="352">
        <v>138.4</v>
      </c>
      <c r="D5266" s="355">
        <f t="shared" si="168"/>
        <v>3.9898440333696874E-3</v>
      </c>
      <c r="E5266" s="355">
        <v>1.8012624684162672E-2</v>
      </c>
      <c r="G5266" s="355">
        <f t="shared" ca="1" si="167"/>
        <v>2.22686885365516E-2</v>
      </c>
    </row>
    <row r="5267" spans="2:7">
      <c r="B5267" s="375">
        <v>38128</v>
      </c>
      <c r="C5267" s="352">
        <v>137.85</v>
      </c>
      <c r="D5267" s="355">
        <f t="shared" si="168"/>
        <v>7.3072707343807093E-3</v>
      </c>
      <c r="E5267" s="355">
        <v>1.8037781840341303E-2</v>
      </c>
      <c r="G5267" s="355">
        <f t="shared" ca="1" si="167"/>
        <v>-2.6105116811124741E-2</v>
      </c>
    </row>
    <row r="5268" spans="2:7">
      <c r="B5268" s="375">
        <v>38127</v>
      </c>
      <c r="C5268" s="352">
        <v>136.85</v>
      </c>
      <c r="D5268" s="355">
        <f t="shared" si="168"/>
        <v>1.9366852886405918E-2</v>
      </c>
      <c r="E5268" s="355">
        <v>1.8079841636423493E-2</v>
      </c>
      <c r="G5268" s="355">
        <f t="shared" ca="1" si="167"/>
        <v>5.6929434637043638E-5</v>
      </c>
    </row>
    <row r="5269" spans="2:7">
      <c r="B5269" s="375">
        <v>38126</v>
      </c>
      <c r="C5269" s="352">
        <v>134.25</v>
      </c>
      <c r="D5269" s="355">
        <f t="shared" si="168"/>
        <v>3.5879629629629678E-2</v>
      </c>
      <c r="E5269" s="355">
        <v>1.8092530369604624E-2</v>
      </c>
      <c r="G5269" s="355">
        <f t="shared" ca="1" si="167"/>
        <v>-8.2216847708520661E-3</v>
      </c>
    </row>
    <row r="5270" spans="2:7">
      <c r="B5270" s="375">
        <v>38125</v>
      </c>
      <c r="C5270" s="352">
        <v>129.6</v>
      </c>
      <c r="D5270" s="355">
        <f t="shared" si="168"/>
        <v>7.8202995008319398E-2</v>
      </c>
      <c r="E5270" s="355">
        <v>1.8092805449127319E-2</v>
      </c>
      <c r="G5270" s="355">
        <f t="shared" ca="1" si="167"/>
        <v>-3.5979603765008854E-2</v>
      </c>
    </row>
    <row r="5271" spans="2:7">
      <c r="B5271" s="375">
        <v>38124</v>
      </c>
      <c r="C5271" s="352">
        <v>120.2</v>
      </c>
      <c r="D5271" s="355">
        <f t="shared" si="168"/>
        <v>-0.15083009537265987</v>
      </c>
      <c r="E5271" s="355">
        <v>1.8146681749622855E-2</v>
      </c>
      <c r="G5271" s="355">
        <f t="shared" ca="1" si="167"/>
        <v>-3.8490692457105111E-2</v>
      </c>
    </row>
    <row r="5272" spans="2:7">
      <c r="B5272" s="375">
        <v>38121</v>
      </c>
      <c r="C5272" s="352">
        <v>141.55000000000001</v>
      </c>
      <c r="D5272" s="355">
        <f t="shared" si="168"/>
        <v>-2.8178936245155145E-3</v>
      </c>
      <c r="E5272" s="355">
        <v>1.8146803940448857E-2</v>
      </c>
      <c r="G5272" s="355">
        <f t="shared" ca="1" si="167"/>
        <v>-1.4169926473177183E-3</v>
      </c>
    </row>
    <row r="5273" spans="2:7">
      <c r="B5273" s="375">
        <v>38120</v>
      </c>
      <c r="C5273" s="352">
        <v>141.94999999999999</v>
      </c>
      <c r="D5273" s="355">
        <f t="shared" si="168"/>
        <v>-1.4069644741471477E-3</v>
      </c>
      <c r="E5273" s="355">
        <v>1.8154438216347376E-2</v>
      </c>
      <c r="G5273" s="355">
        <f t="shared" ca="1" si="167"/>
        <v>5.3784016516405702E-3</v>
      </c>
    </row>
    <row r="5274" spans="2:7">
      <c r="B5274" s="375">
        <v>38119</v>
      </c>
      <c r="C5274" s="352">
        <v>142.15</v>
      </c>
      <c r="D5274" s="355">
        <f t="shared" si="168"/>
        <v>9.5880681818181403E-3</v>
      </c>
      <c r="E5274" s="355">
        <v>1.8167164228204045E-2</v>
      </c>
      <c r="G5274" s="355">
        <f t="shared" ca="1" si="167"/>
        <v>-5.6126512052290044E-2</v>
      </c>
    </row>
    <row r="5275" spans="2:7">
      <c r="B5275" s="375">
        <v>38118</v>
      </c>
      <c r="C5275" s="352">
        <v>140.80000000000001</v>
      </c>
      <c r="D5275" s="355">
        <f t="shared" si="168"/>
        <v>-1.1235955056179735E-2</v>
      </c>
      <c r="E5275" s="355">
        <v>1.8175422138836741E-2</v>
      </c>
      <c r="G5275" s="355">
        <f t="shared" ca="1" si="167"/>
        <v>1.636239397132587E-2</v>
      </c>
    </row>
    <row r="5276" spans="2:7">
      <c r="B5276" s="375">
        <v>38117</v>
      </c>
      <c r="C5276" s="352">
        <v>142.4</v>
      </c>
      <c r="D5276" s="355">
        <f t="shared" si="168"/>
        <v>-1.7931034482758582E-2</v>
      </c>
      <c r="E5276" s="355">
        <v>1.8216139688532255E-2</v>
      </c>
      <c r="G5276" s="355">
        <f t="shared" ca="1" si="167"/>
        <v>2.3297350012997167E-3</v>
      </c>
    </row>
    <row r="5277" spans="2:7">
      <c r="B5277" s="375">
        <v>38114</v>
      </c>
      <c r="C5277" s="352">
        <v>145</v>
      </c>
      <c r="D5277" s="355">
        <f t="shared" si="168"/>
        <v>-4.8043925875085013E-3</v>
      </c>
      <c r="E5277" s="355">
        <v>1.8221258134490107E-2</v>
      </c>
      <c r="G5277" s="355">
        <f t="shared" ca="1" si="167"/>
        <v>-2.476252798724313E-2</v>
      </c>
    </row>
    <row r="5278" spans="2:7">
      <c r="B5278" s="375">
        <v>38113</v>
      </c>
      <c r="C5278" s="352">
        <v>145.69999999999999</v>
      </c>
      <c r="D5278" s="355">
        <f t="shared" si="168"/>
        <v>1.8881118881118802E-2</v>
      </c>
      <c r="E5278" s="355">
        <v>1.8247166159800845E-2</v>
      </c>
      <c r="G5278" s="355">
        <f t="shared" ca="1" si="167"/>
        <v>1.8932856668784352E-2</v>
      </c>
    </row>
    <row r="5279" spans="2:7">
      <c r="B5279" s="375">
        <v>38112</v>
      </c>
      <c r="C5279" s="352">
        <v>143</v>
      </c>
      <c r="D5279" s="355">
        <f t="shared" si="168"/>
        <v>3.156787092248254E-3</v>
      </c>
      <c r="E5279" s="355">
        <v>1.8250042640286547E-2</v>
      </c>
      <c r="G5279" s="355">
        <f t="shared" ca="1" si="167"/>
        <v>-3.0998217630371777E-2</v>
      </c>
    </row>
    <row r="5280" spans="2:7">
      <c r="B5280" s="375">
        <v>38111</v>
      </c>
      <c r="C5280" s="352">
        <v>142.55000000000001</v>
      </c>
      <c r="D5280" s="355">
        <f t="shared" si="168"/>
        <v>-7.010164738870965E-4</v>
      </c>
      <c r="E5280" s="355">
        <v>1.8263490750044246E-2</v>
      </c>
      <c r="G5280" s="355">
        <f t="shared" ca="1" si="167"/>
        <v>-3.3216895795464919E-2</v>
      </c>
    </row>
    <row r="5281" spans="2:7">
      <c r="B5281" s="375">
        <v>38110</v>
      </c>
      <c r="C5281" s="352">
        <v>142.65</v>
      </c>
      <c r="D5281" s="355">
        <f t="shared" si="168"/>
        <v>9.5541401273884947E-3</v>
      </c>
      <c r="E5281" s="355">
        <v>1.8265448163166453E-2</v>
      </c>
      <c r="G5281" s="355">
        <f t="shared" ca="1" si="167"/>
        <v>-2.8184763695372924E-2</v>
      </c>
    </row>
    <row r="5282" spans="2:7">
      <c r="B5282" s="375">
        <v>38107</v>
      </c>
      <c r="C5282" s="352">
        <v>141.30000000000001</v>
      </c>
      <c r="D5282" s="355">
        <f t="shared" si="168"/>
        <v>-1.874999999999992E-2</v>
      </c>
      <c r="E5282" s="355">
        <v>1.827093222481244E-2</v>
      </c>
      <c r="G5282" s="355">
        <f t="shared" ca="1" si="167"/>
        <v>-3.0419973447373496E-3</v>
      </c>
    </row>
    <row r="5283" spans="2:7">
      <c r="B5283" s="375">
        <v>38106</v>
      </c>
      <c r="C5283" s="352">
        <v>144</v>
      </c>
      <c r="D5283" s="355">
        <f t="shared" si="168"/>
        <v>-5.1813471502590676E-3</v>
      </c>
      <c r="E5283" s="355">
        <v>1.827541827541836E-2</v>
      </c>
      <c r="G5283" s="355">
        <f t="shared" ca="1" si="167"/>
        <v>-1.2123182467816608E-2</v>
      </c>
    </row>
    <row r="5284" spans="2:7">
      <c r="B5284" s="375">
        <v>38105</v>
      </c>
      <c r="C5284" s="352">
        <v>144.75</v>
      </c>
      <c r="D5284" s="355">
        <f t="shared" si="168"/>
        <v>-1.261937244201906E-2</v>
      </c>
      <c r="E5284" s="355">
        <v>1.8300445576066176E-2</v>
      </c>
      <c r="G5284" s="355">
        <f t="shared" ca="1" si="167"/>
        <v>1.1261872901773641E-2</v>
      </c>
    </row>
    <row r="5285" spans="2:7">
      <c r="B5285" s="375">
        <v>38104</v>
      </c>
      <c r="C5285" s="352">
        <v>146.6</v>
      </c>
      <c r="D5285" s="355">
        <f t="shared" si="168"/>
        <v>-3.2981530343007916E-2</v>
      </c>
      <c r="E5285" s="355">
        <v>1.8303046149823508E-2</v>
      </c>
      <c r="G5285" s="355">
        <f t="shared" ca="1" si="167"/>
        <v>-1.2405857134255092E-2</v>
      </c>
    </row>
    <row r="5286" spans="2:7">
      <c r="B5286" s="375">
        <v>38100</v>
      </c>
      <c r="C5286" s="352">
        <v>151.6</v>
      </c>
      <c r="D5286" s="355">
        <f t="shared" si="168"/>
        <v>-5.2493438320210719E-3</v>
      </c>
      <c r="E5286" s="355">
        <v>1.8313620755436681E-2</v>
      </c>
      <c r="G5286" s="355">
        <f t="shared" ca="1" si="167"/>
        <v>2.0514216111563489E-4</v>
      </c>
    </row>
    <row r="5287" spans="2:7">
      <c r="B5287" s="375">
        <v>38099</v>
      </c>
      <c r="C5287" s="352">
        <v>152.4</v>
      </c>
      <c r="D5287" s="355">
        <f t="shared" si="168"/>
        <v>-8.4580351333765971E-3</v>
      </c>
      <c r="E5287" s="355">
        <v>1.8322448041323637E-2</v>
      </c>
      <c r="G5287" s="355">
        <f t="shared" ca="1" si="167"/>
        <v>1.8432917162150677E-3</v>
      </c>
    </row>
    <row r="5288" spans="2:7">
      <c r="B5288" s="375">
        <v>38098</v>
      </c>
      <c r="C5288" s="352">
        <v>153.69999999999999</v>
      </c>
      <c r="D5288" s="355">
        <f t="shared" si="168"/>
        <v>1.6198347107437942E-2</v>
      </c>
      <c r="E5288" s="355">
        <v>1.8340397782849689E-2</v>
      </c>
      <c r="G5288" s="355">
        <f t="shared" ca="1" si="167"/>
        <v>-2.2159308658550241E-2</v>
      </c>
    </row>
    <row r="5289" spans="2:7">
      <c r="B5289" s="375">
        <v>38097</v>
      </c>
      <c r="C5289" s="352">
        <v>151.25</v>
      </c>
      <c r="D5289" s="355">
        <f t="shared" si="168"/>
        <v>-4.9342105263157892E-3</v>
      </c>
      <c r="E5289" s="355">
        <v>1.8369151374077349E-2</v>
      </c>
      <c r="G5289" s="355">
        <f t="shared" ca="1" si="167"/>
        <v>2.0914399107264267E-2</v>
      </c>
    </row>
    <row r="5290" spans="2:7">
      <c r="B5290" s="375">
        <v>38096</v>
      </c>
      <c r="C5290" s="352">
        <v>152</v>
      </c>
      <c r="D5290" s="355">
        <f t="shared" si="168"/>
        <v>2.3079459281239319E-3</v>
      </c>
      <c r="E5290" s="355">
        <v>1.8392418392418425E-2</v>
      </c>
      <c r="G5290" s="355">
        <f t="shared" ca="1" si="167"/>
        <v>-7.9048074811351211E-3</v>
      </c>
    </row>
    <row r="5291" spans="2:7">
      <c r="B5291" s="375">
        <v>38093</v>
      </c>
      <c r="C5291" s="352">
        <v>151.65</v>
      </c>
      <c r="D5291" s="355">
        <f t="shared" si="168"/>
        <v>7.3065426768515063E-3</v>
      </c>
      <c r="E5291" s="355">
        <v>1.8394918135456691E-2</v>
      </c>
      <c r="G5291" s="355">
        <f t="shared" ca="1" si="167"/>
        <v>-1.6172366254273141E-2</v>
      </c>
    </row>
    <row r="5292" spans="2:7">
      <c r="B5292" s="375">
        <v>38092</v>
      </c>
      <c r="C5292" s="352">
        <v>150.55000000000001</v>
      </c>
      <c r="D5292" s="355">
        <f t="shared" si="168"/>
        <v>-1.2786885245901564E-2</v>
      </c>
      <c r="E5292" s="355">
        <v>1.83953662984019E-2</v>
      </c>
      <c r="G5292" s="355">
        <f t="shared" ca="1" si="167"/>
        <v>1.1526868217311255E-2</v>
      </c>
    </row>
    <row r="5293" spans="2:7">
      <c r="B5293" s="375">
        <v>38090</v>
      </c>
      <c r="C5293" s="352">
        <v>152.5</v>
      </c>
      <c r="D5293" s="355">
        <f t="shared" si="168"/>
        <v>1.7344896597731783E-2</v>
      </c>
      <c r="E5293" s="355">
        <v>1.8398853748564779E-2</v>
      </c>
      <c r="G5293" s="355">
        <f t="shared" ca="1" si="167"/>
        <v>-2.2045140112909169E-3</v>
      </c>
    </row>
    <row r="5294" spans="2:7">
      <c r="B5294" s="375">
        <v>38089</v>
      </c>
      <c r="C5294" s="352">
        <v>149.9</v>
      </c>
      <c r="D5294" s="355">
        <f t="shared" si="168"/>
        <v>1.1470985155195797E-2</v>
      </c>
      <c r="E5294" s="355">
        <v>1.8408746846089175E-2</v>
      </c>
      <c r="G5294" s="355">
        <f t="shared" ca="1" si="167"/>
        <v>3.4131925585704622E-3</v>
      </c>
    </row>
    <row r="5295" spans="2:7">
      <c r="B5295" s="375">
        <v>38085</v>
      </c>
      <c r="C5295" s="352">
        <v>148.19999999999999</v>
      </c>
      <c r="D5295" s="355">
        <f t="shared" si="168"/>
        <v>8.1632653061223717E-3</v>
      </c>
      <c r="E5295" s="355">
        <v>1.8451209447019237E-2</v>
      </c>
      <c r="G5295" s="355">
        <f t="shared" ca="1" si="167"/>
        <v>3.0961031693898305E-3</v>
      </c>
    </row>
    <row r="5296" spans="2:7">
      <c r="B5296" s="375">
        <v>38084</v>
      </c>
      <c r="C5296" s="352">
        <v>147</v>
      </c>
      <c r="D5296" s="355">
        <f t="shared" si="168"/>
        <v>-5.0694220213109424E-2</v>
      </c>
      <c r="E5296" s="355">
        <v>1.8459558325430118E-2</v>
      </c>
      <c r="G5296" s="355">
        <f t="shared" ca="1" si="167"/>
        <v>-3.3798035778798065E-2</v>
      </c>
    </row>
    <row r="5297" spans="2:7">
      <c r="B5297" s="375">
        <v>38083</v>
      </c>
      <c r="C5297" s="352">
        <v>154.85</v>
      </c>
      <c r="D5297" s="355">
        <f t="shared" si="168"/>
        <v>-1.6825396825396861E-2</v>
      </c>
      <c r="E5297" s="355">
        <v>1.8468561942311713E-2</v>
      </c>
      <c r="G5297" s="355">
        <f t="shared" ca="1" si="167"/>
        <v>4.786590401180315E-2</v>
      </c>
    </row>
    <row r="5298" spans="2:7">
      <c r="B5298" s="375">
        <v>38082</v>
      </c>
      <c r="C5298" s="352">
        <v>157.5</v>
      </c>
      <c r="D5298" s="355">
        <f t="shared" si="168"/>
        <v>8.0000000000000002E-3</v>
      </c>
      <c r="E5298" s="355">
        <v>1.8476499189627238E-2</v>
      </c>
      <c r="G5298" s="355">
        <f t="shared" ca="1" si="167"/>
        <v>-4.6717604873019007E-2</v>
      </c>
    </row>
    <row r="5299" spans="2:7">
      <c r="B5299" s="375">
        <v>38079</v>
      </c>
      <c r="C5299" s="352">
        <v>156.25</v>
      </c>
      <c r="D5299" s="355">
        <f t="shared" si="168"/>
        <v>9.3669250645994091E-3</v>
      </c>
      <c r="E5299" s="355">
        <v>1.8503383131238744E-2</v>
      </c>
      <c r="G5299" s="355">
        <f t="shared" ca="1" si="167"/>
        <v>2.6995220516279773E-4</v>
      </c>
    </row>
    <row r="5300" spans="2:7">
      <c r="B5300" s="375">
        <v>38078</v>
      </c>
      <c r="C5300" s="352">
        <v>154.80000000000001</v>
      </c>
      <c r="D5300" s="355">
        <f t="shared" si="168"/>
        <v>2.5906735751295702E-3</v>
      </c>
      <c r="E5300" s="355">
        <v>1.850517614045739E-2</v>
      </c>
      <c r="G5300" s="355">
        <f t="shared" ca="1" si="167"/>
        <v>3.3722723219708754E-2</v>
      </c>
    </row>
    <row r="5301" spans="2:7">
      <c r="B5301" s="375">
        <v>38077</v>
      </c>
      <c r="C5301" s="352">
        <v>154.4</v>
      </c>
      <c r="D5301" s="355">
        <f t="shared" si="168"/>
        <v>2.5572899368980367E-2</v>
      </c>
      <c r="E5301" s="355">
        <v>1.8514007308160788E-2</v>
      </c>
      <c r="G5301" s="355">
        <f t="shared" ca="1" si="167"/>
        <v>-1.8356803686976418E-2</v>
      </c>
    </row>
    <row r="5302" spans="2:7">
      <c r="B5302" s="375">
        <v>38076</v>
      </c>
      <c r="C5302" s="352">
        <v>150.55000000000001</v>
      </c>
      <c r="D5302" s="355">
        <f t="shared" si="168"/>
        <v>6.3502673796792582E-3</v>
      </c>
      <c r="E5302" s="355">
        <v>1.8524204277965431E-2</v>
      </c>
      <c r="G5302" s="355">
        <f t="shared" ca="1" si="167"/>
        <v>-2.194221629812108E-2</v>
      </c>
    </row>
    <row r="5303" spans="2:7">
      <c r="B5303" s="375">
        <v>38075</v>
      </c>
      <c r="C5303" s="352">
        <v>149.6</v>
      </c>
      <c r="D5303" s="355">
        <f t="shared" si="168"/>
        <v>9.106239460370957E-3</v>
      </c>
      <c r="E5303" s="355">
        <v>1.8543492919757151E-2</v>
      </c>
      <c r="G5303" s="355">
        <f t="shared" ca="1" si="167"/>
        <v>-1.248157585443143E-2</v>
      </c>
    </row>
    <row r="5304" spans="2:7">
      <c r="B5304" s="375">
        <v>38072</v>
      </c>
      <c r="C5304" s="352">
        <v>148.25</v>
      </c>
      <c r="D5304" s="355">
        <f t="shared" si="168"/>
        <v>2.6306680512288069E-2</v>
      </c>
      <c r="E5304" s="355">
        <v>1.8561938257131746E-2</v>
      </c>
      <c r="G5304" s="355">
        <f t="shared" ca="1" si="167"/>
        <v>-8.449902677326853E-5</v>
      </c>
    </row>
    <row r="5305" spans="2:7">
      <c r="B5305" s="375">
        <v>38071</v>
      </c>
      <c r="C5305" s="352">
        <v>144.44999999999999</v>
      </c>
      <c r="D5305" s="355">
        <f t="shared" si="168"/>
        <v>-2.5303643724696359E-2</v>
      </c>
      <c r="E5305" s="355">
        <v>1.8578508141505669E-2</v>
      </c>
      <c r="G5305" s="355">
        <f t="shared" ca="1" si="167"/>
        <v>2.7238474122769848E-2</v>
      </c>
    </row>
    <row r="5306" spans="2:7">
      <c r="B5306" s="375">
        <v>38070</v>
      </c>
      <c r="C5306" s="352">
        <v>148.19999999999999</v>
      </c>
      <c r="D5306" s="355">
        <f t="shared" si="168"/>
        <v>-1.7241379310344977E-2</v>
      </c>
      <c r="E5306" s="355">
        <v>1.862082695633787E-2</v>
      </c>
      <c r="G5306" s="355">
        <f t="shared" ca="1" si="167"/>
        <v>-2.5109105293567066E-2</v>
      </c>
    </row>
    <row r="5307" spans="2:7">
      <c r="B5307" s="375">
        <v>38069</v>
      </c>
      <c r="C5307" s="352">
        <v>150.80000000000001</v>
      </c>
      <c r="D5307" s="355">
        <f t="shared" si="168"/>
        <v>6.675567423230974E-3</v>
      </c>
      <c r="E5307" s="355">
        <v>1.8628420705572041E-2</v>
      </c>
      <c r="G5307" s="355">
        <f t="shared" ca="1" si="167"/>
        <v>-3.4529314662091373E-2</v>
      </c>
    </row>
    <row r="5308" spans="2:7">
      <c r="B5308" s="375">
        <v>38068</v>
      </c>
      <c r="C5308" s="352">
        <v>149.80000000000001</v>
      </c>
      <c r="D5308" s="355">
        <f t="shared" si="168"/>
        <v>1.0796221322537266E-2</v>
      </c>
      <c r="E5308" s="355">
        <v>1.8636586562040133E-2</v>
      </c>
      <c r="G5308" s="355">
        <f t="shared" ca="1" si="167"/>
        <v>-2.6699002186289381E-4</v>
      </c>
    </row>
    <row r="5309" spans="2:7">
      <c r="B5309" s="375">
        <v>38065</v>
      </c>
      <c r="C5309" s="352">
        <v>148.19999999999999</v>
      </c>
      <c r="D5309" s="355">
        <f t="shared" si="168"/>
        <v>2.1012745435755997E-2</v>
      </c>
      <c r="E5309" s="355">
        <v>1.8645317602443864E-2</v>
      </c>
      <c r="G5309" s="355">
        <f t="shared" ca="1" si="167"/>
        <v>-3.249336491918586E-3</v>
      </c>
    </row>
    <row r="5310" spans="2:7">
      <c r="B5310" s="375">
        <v>38064</v>
      </c>
      <c r="C5310" s="352">
        <v>145.15</v>
      </c>
      <c r="D5310" s="355">
        <f t="shared" si="168"/>
        <v>7.6362374175633057E-3</v>
      </c>
      <c r="E5310" s="355">
        <v>1.8646012621916265E-2</v>
      </c>
      <c r="G5310" s="355">
        <f t="shared" ca="1" si="167"/>
        <v>-1.1611631701954273E-2</v>
      </c>
    </row>
    <row r="5311" spans="2:7">
      <c r="B5311" s="375">
        <v>38063</v>
      </c>
      <c r="C5311" s="352">
        <v>144.05000000000001</v>
      </c>
      <c r="D5311" s="355">
        <f t="shared" si="168"/>
        <v>-4.1583499667331998E-2</v>
      </c>
      <c r="E5311" s="355">
        <v>1.8656716417910446E-2</v>
      </c>
      <c r="G5311" s="355">
        <f t="shared" ca="1" si="167"/>
        <v>7.5940057828532892E-3</v>
      </c>
    </row>
    <row r="5312" spans="2:7">
      <c r="B5312" s="375">
        <v>38062</v>
      </c>
      <c r="C5312" s="352">
        <v>150.30000000000001</v>
      </c>
      <c r="D5312" s="355">
        <f t="shared" si="168"/>
        <v>-2.3708996427411352E-2</v>
      </c>
      <c r="E5312" s="355">
        <v>1.8692815359232003E-2</v>
      </c>
      <c r="G5312" s="355">
        <f t="shared" ca="1" si="167"/>
        <v>1.6659962192847315E-2</v>
      </c>
    </row>
    <row r="5313" spans="2:7">
      <c r="B5313" s="375">
        <v>38061</v>
      </c>
      <c r="C5313" s="352">
        <v>153.94999999999999</v>
      </c>
      <c r="D5313" s="355">
        <f t="shared" si="168"/>
        <v>-1.5979546180888465E-2</v>
      </c>
      <c r="E5313" s="355">
        <v>1.8722846700227596E-2</v>
      </c>
      <c r="G5313" s="355">
        <f t="shared" ca="1" si="167"/>
        <v>8.4852051949203949E-3</v>
      </c>
    </row>
    <row r="5314" spans="2:7">
      <c r="B5314" s="375">
        <v>38058</v>
      </c>
      <c r="C5314" s="352">
        <v>156.44999999999999</v>
      </c>
      <c r="D5314" s="355">
        <f t="shared" si="168"/>
        <v>1.2293756065997911E-2</v>
      </c>
      <c r="E5314" s="355">
        <v>1.8723404255319175E-2</v>
      </c>
      <c r="G5314" s="355">
        <f t="shared" ca="1" si="167"/>
        <v>-9.6172830166922907E-3</v>
      </c>
    </row>
    <row r="5315" spans="2:7">
      <c r="B5315" s="375">
        <v>38057</v>
      </c>
      <c r="C5315" s="352">
        <v>154.55000000000001</v>
      </c>
      <c r="D5315" s="355">
        <f t="shared" si="168"/>
        <v>3.2053422370617771E-2</v>
      </c>
      <c r="E5315" s="355">
        <v>1.874457326727607E-2</v>
      </c>
      <c r="G5315" s="355">
        <f t="shared" ca="1" si="167"/>
        <v>-1.1278561556687831E-2</v>
      </c>
    </row>
    <row r="5316" spans="2:7">
      <c r="B5316" s="375">
        <v>38056</v>
      </c>
      <c r="C5316" s="352">
        <v>149.75</v>
      </c>
      <c r="D5316" s="355">
        <f t="shared" si="168"/>
        <v>-3.2310177705977383E-2</v>
      </c>
      <c r="E5316" s="355">
        <v>1.8757337351719659E-2</v>
      </c>
      <c r="G5316" s="355">
        <f t="shared" ca="1" si="167"/>
        <v>-3.9006922937080711E-2</v>
      </c>
    </row>
    <row r="5317" spans="2:7">
      <c r="B5317" s="375">
        <v>38055</v>
      </c>
      <c r="C5317" s="352">
        <v>154.75</v>
      </c>
      <c r="D5317" s="355">
        <f t="shared" si="168"/>
        <v>-1.2444160816847408E-2</v>
      </c>
      <c r="E5317" s="355">
        <v>1.8758848513449781E-2</v>
      </c>
      <c r="G5317" s="355">
        <f t="shared" ca="1" si="167"/>
        <v>1.4111986468124425E-2</v>
      </c>
    </row>
    <row r="5318" spans="2:7">
      <c r="B5318" s="375">
        <v>38054</v>
      </c>
      <c r="C5318" s="352">
        <v>156.69999999999999</v>
      </c>
      <c r="D5318" s="355">
        <f t="shared" si="168"/>
        <v>-1.1044493531082361E-2</v>
      </c>
      <c r="E5318" s="355">
        <v>1.8790218790218707E-2</v>
      </c>
      <c r="G5318" s="355">
        <f t="shared" ca="1" si="167"/>
        <v>2.2071433444425343E-3</v>
      </c>
    </row>
    <row r="5319" spans="2:7">
      <c r="B5319" s="375">
        <v>38051</v>
      </c>
      <c r="C5319" s="352">
        <v>158.44999999999999</v>
      </c>
      <c r="D5319" s="355">
        <f t="shared" si="168"/>
        <v>1.8969332911791524E-3</v>
      </c>
      <c r="E5319" s="355">
        <v>1.8802438360798038E-2</v>
      </c>
      <c r="G5319" s="355">
        <f t="shared" ref="G5319:G5382" ca="1" si="169">_xlfn.NORM.INV(RAND(),$M$13,$M$14)</f>
        <v>1.5901892682280195E-2</v>
      </c>
    </row>
    <row r="5320" spans="2:7">
      <c r="B5320" s="375">
        <v>38050</v>
      </c>
      <c r="C5320" s="352">
        <v>158.15</v>
      </c>
      <c r="D5320" s="355">
        <f t="shared" ref="D5320:D5383" si="170">(C5320-C5321)/C5321</f>
        <v>-4.1805513480763438E-2</v>
      </c>
      <c r="E5320" s="355">
        <v>1.8829787234042602E-2</v>
      </c>
      <c r="G5320" s="355">
        <f t="shared" ca="1" si="169"/>
        <v>-7.3964829089826056E-3</v>
      </c>
    </row>
    <row r="5321" spans="2:7">
      <c r="B5321" s="375">
        <v>38049</v>
      </c>
      <c r="C5321" s="352">
        <v>165.05</v>
      </c>
      <c r="D5321" s="355">
        <f t="shared" si="170"/>
        <v>-5.1436781609195334E-2</v>
      </c>
      <c r="E5321" s="355">
        <v>1.8830554055074476E-2</v>
      </c>
      <c r="G5321" s="355">
        <f t="shared" ca="1" si="169"/>
        <v>5.759333359055635E-2</v>
      </c>
    </row>
    <row r="5322" spans="2:7">
      <c r="B5322" s="375">
        <v>38047</v>
      </c>
      <c r="C5322" s="352">
        <v>174</v>
      </c>
      <c r="D5322" s="355">
        <f t="shared" si="170"/>
        <v>2.8743891922972906E-4</v>
      </c>
      <c r="E5322" s="355">
        <v>1.8867924528301987E-2</v>
      </c>
      <c r="G5322" s="355">
        <f t="shared" ca="1" si="169"/>
        <v>8.1028933224111498E-3</v>
      </c>
    </row>
    <row r="5323" spans="2:7">
      <c r="B5323" s="375">
        <v>38044</v>
      </c>
      <c r="C5323" s="352">
        <v>173.95</v>
      </c>
      <c r="D5323" s="355">
        <f t="shared" si="170"/>
        <v>5.2008090147354939E-3</v>
      </c>
      <c r="E5323" s="355">
        <v>1.889677771709453E-2</v>
      </c>
      <c r="G5323" s="355">
        <f t="shared" ca="1" si="169"/>
        <v>6.1911334915086E-3</v>
      </c>
    </row>
    <row r="5324" spans="2:7">
      <c r="B5324" s="375">
        <v>38043</v>
      </c>
      <c r="C5324" s="352">
        <v>173.05</v>
      </c>
      <c r="D5324" s="355">
        <f t="shared" si="170"/>
        <v>-8.8774341351659965E-3</v>
      </c>
      <c r="E5324" s="355">
        <v>1.8910274395376268E-2</v>
      </c>
      <c r="G5324" s="355">
        <f t="shared" ca="1" si="169"/>
        <v>-2.5567953484071856E-2</v>
      </c>
    </row>
    <row r="5325" spans="2:7">
      <c r="B5325" s="375">
        <v>38042</v>
      </c>
      <c r="C5325" s="352">
        <v>174.6</v>
      </c>
      <c r="D5325" s="355">
        <f t="shared" si="170"/>
        <v>-6.2606715993169856E-3</v>
      </c>
      <c r="E5325" s="355">
        <v>1.8917441224713002E-2</v>
      </c>
      <c r="G5325" s="355">
        <f t="shared" ca="1" si="169"/>
        <v>-8.0685892395208451E-3</v>
      </c>
    </row>
    <row r="5326" spans="2:7">
      <c r="B5326" s="375">
        <v>38041</v>
      </c>
      <c r="C5326" s="352">
        <v>175.7</v>
      </c>
      <c r="D5326" s="355">
        <f t="shared" si="170"/>
        <v>6.588370094528658E-3</v>
      </c>
      <c r="E5326" s="355">
        <v>1.8918899853981697E-2</v>
      </c>
      <c r="G5326" s="355">
        <f t="shared" ca="1" si="169"/>
        <v>-2.1247311467183375E-3</v>
      </c>
    </row>
    <row r="5327" spans="2:7">
      <c r="B5327" s="375">
        <v>38040</v>
      </c>
      <c r="C5327" s="352">
        <v>174.55</v>
      </c>
      <c r="D5327" s="355">
        <f t="shared" si="170"/>
        <v>-2.5404801786711239E-2</v>
      </c>
      <c r="E5327" s="355">
        <v>1.8927045863309393E-2</v>
      </c>
      <c r="G5327" s="355">
        <f t="shared" ca="1" si="169"/>
        <v>1.2977282918817841E-2</v>
      </c>
    </row>
    <row r="5328" spans="2:7">
      <c r="B5328" s="375">
        <v>38037</v>
      </c>
      <c r="C5328" s="352">
        <v>179.1</v>
      </c>
      <c r="D5328" s="355">
        <f t="shared" si="170"/>
        <v>-1.728395061728398E-2</v>
      </c>
      <c r="E5328" s="355">
        <v>1.8944099378882119E-2</v>
      </c>
      <c r="G5328" s="355">
        <f t="shared" ca="1" si="169"/>
        <v>2.3607512622492798E-2</v>
      </c>
    </row>
    <row r="5329" spans="2:7">
      <c r="B5329" s="375">
        <v>38036</v>
      </c>
      <c r="C5329" s="352">
        <v>182.25</v>
      </c>
      <c r="D5329" s="355">
        <f t="shared" si="170"/>
        <v>-2.929427430093209E-2</v>
      </c>
      <c r="E5329" s="355">
        <v>1.8955812900304039E-2</v>
      </c>
      <c r="G5329" s="355">
        <f t="shared" ca="1" si="169"/>
        <v>1.3311316503588067E-2</v>
      </c>
    </row>
    <row r="5330" spans="2:7">
      <c r="B5330" s="375">
        <v>38035</v>
      </c>
      <c r="C5330" s="352">
        <v>187.75</v>
      </c>
      <c r="D5330" s="355">
        <f t="shared" si="170"/>
        <v>-2.6192946058091342E-2</v>
      </c>
      <c r="E5330" s="355">
        <v>1.8980667838312884E-2</v>
      </c>
      <c r="G5330" s="355">
        <f t="shared" ca="1" si="169"/>
        <v>-2.084311059274192E-2</v>
      </c>
    </row>
    <row r="5331" spans="2:7">
      <c r="B5331" s="375">
        <v>38034</v>
      </c>
      <c r="C5331" s="352">
        <v>192.8</v>
      </c>
      <c r="D5331" s="355">
        <f t="shared" si="170"/>
        <v>-3.4068136272545006E-2</v>
      </c>
      <c r="E5331" s="355">
        <v>1.8997146351406428E-2</v>
      </c>
      <c r="G5331" s="355">
        <f t="shared" ca="1" si="169"/>
        <v>1.4210873205653476E-2</v>
      </c>
    </row>
    <row r="5332" spans="2:7">
      <c r="B5332" s="375">
        <v>38033</v>
      </c>
      <c r="C5332" s="352">
        <v>199.6</v>
      </c>
      <c r="D5332" s="355">
        <f t="shared" si="170"/>
        <v>-1.7232890201871E-2</v>
      </c>
      <c r="E5332" s="355">
        <v>1.9000646830530352E-2</v>
      </c>
      <c r="G5332" s="355">
        <f t="shared" ca="1" si="169"/>
        <v>-1.6119587318389101E-2</v>
      </c>
    </row>
    <row r="5333" spans="2:7">
      <c r="B5333" s="375">
        <v>38030</v>
      </c>
      <c r="C5333" s="352">
        <v>203.1</v>
      </c>
      <c r="D5333" s="355">
        <f t="shared" si="170"/>
        <v>3.0180065939639809E-2</v>
      </c>
      <c r="E5333" s="355">
        <v>1.9001032664818635E-2</v>
      </c>
      <c r="G5333" s="355">
        <f t="shared" ca="1" si="169"/>
        <v>-3.6145640294554747E-3</v>
      </c>
    </row>
    <row r="5334" spans="2:7">
      <c r="B5334" s="375">
        <v>38029</v>
      </c>
      <c r="C5334" s="352">
        <v>197.15</v>
      </c>
      <c r="D5334" s="355">
        <f t="shared" si="170"/>
        <v>8.439897698209747E-3</v>
      </c>
      <c r="E5334" s="355">
        <v>1.9002375296912014E-2</v>
      </c>
      <c r="G5334" s="355">
        <f t="shared" ca="1" si="169"/>
        <v>-1.5780539246431892E-2</v>
      </c>
    </row>
    <row r="5335" spans="2:7">
      <c r="B5335" s="375">
        <v>38028</v>
      </c>
      <c r="C5335" s="352">
        <v>195.5</v>
      </c>
      <c r="D5335" s="355">
        <f t="shared" si="170"/>
        <v>5.3998457186938105E-3</v>
      </c>
      <c r="E5335" s="355">
        <v>1.9018633897039866E-2</v>
      </c>
      <c r="G5335" s="355">
        <f t="shared" ca="1" si="169"/>
        <v>-1.423258843345771E-3</v>
      </c>
    </row>
    <row r="5336" spans="2:7">
      <c r="B5336" s="375">
        <v>38027</v>
      </c>
      <c r="C5336" s="352">
        <v>194.45</v>
      </c>
      <c r="D5336" s="355">
        <f t="shared" si="170"/>
        <v>7.5129533678755887E-3</v>
      </c>
      <c r="E5336" s="355">
        <v>1.9043116241808176E-2</v>
      </c>
      <c r="G5336" s="355">
        <f t="shared" ca="1" si="169"/>
        <v>2.3348038188715173E-2</v>
      </c>
    </row>
    <row r="5337" spans="2:7">
      <c r="B5337" s="375">
        <v>38026</v>
      </c>
      <c r="C5337" s="352">
        <v>193</v>
      </c>
      <c r="D5337" s="355">
        <f t="shared" si="170"/>
        <v>1.8469656992084433E-2</v>
      </c>
      <c r="E5337" s="355">
        <v>1.9056629274226394E-2</v>
      </c>
      <c r="G5337" s="355">
        <f t="shared" ca="1" si="169"/>
        <v>5.9369163692754795E-3</v>
      </c>
    </row>
    <row r="5338" spans="2:7">
      <c r="B5338" s="375">
        <v>38023</v>
      </c>
      <c r="C5338" s="352">
        <v>189.5</v>
      </c>
      <c r="D5338" s="355">
        <f t="shared" si="170"/>
        <v>-2.1430415698425024E-2</v>
      </c>
      <c r="E5338" s="355">
        <v>1.9076305220883535E-2</v>
      </c>
      <c r="G5338" s="355">
        <f t="shared" ca="1" si="169"/>
        <v>7.2367782664110774E-3</v>
      </c>
    </row>
    <row r="5339" spans="2:7">
      <c r="B5339" s="375">
        <v>38022</v>
      </c>
      <c r="C5339" s="352">
        <v>193.65</v>
      </c>
      <c r="D5339" s="355">
        <f t="shared" si="170"/>
        <v>2.3291925465839395E-3</v>
      </c>
      <c r="E5339" s="355">
        <v>1.9088255108915368E-2</v>
      </c>
      <c r="G5339" s="355">
        <f t="shared" ca="1" si="169"/>
        <v>2.1341259308648951E-2</v>
      </c>
    </row>
    <row r="5340" spans="2:7">
      <c r="B5340" s="375">
        <v>38021</v>
      </c>
      <c r="C5340" s="352">
        <v>193.2</v>
      </c>
      <c r="D5340" s="355">
        <f t="shared" si="170"/>
        <v>1.577287066246057E-2</v>
      </c>
      <c r="E5340" s="355">
        <v>1.9108280254777094E-2</v>
      </c>
      <c r="G5340" s="355">
        <f t="shared" ca="1" si="169"/>
        <v>-3.1787852474038938E-2</v>
      </c>
    </row>
    <row r="5341" spans="2:7">
      <c r="B5341" s="375">
        <v>38020</v>
      </c>
      <c r="C5341" s="352">
        <v>190.2</v>
      </c>
      <c r="D5341" s="355">
        <f t="shared" si="170"/>
        <v>1.2240553485896663E-2</v>
      </c>
      <c r="E5341" s="355">
        <v>1.9109663409337733E-2</v>
      </c>
      <c r="G5341" s="355">
        <f t="shared" ca="1" si="169"/>
        <v>-1.2078091589465711E-2</v>
      </c>
    </row>
    <row r="5342" spans="2:7">
      <c r="B5342" s="375">
        <v>38016</v>
      </c>
      <c r="C5342" s="352">
        <v>187.9</v>
      </c>
      <c r="D5342" s="355">
        <f t="shared" si="170"/>
        <v>0</v>
      </c>
      <c r="E5342" s="355">
        <v>1.9123783031988938E-2</v>
      </c>
      <c r="G5342" s="355">
        <f t="shared" ca="1" si="169"/>
        <v>-8.0758082960150947E-3</v>
      </c>
    </row>
    <row r="5343" spans="2:7">
      <c r="B5343" s="375">
        <v>38015</v>
      </c>
      <c r="C5343" s="352">
        <v>187.9</v>
      </c>
      <c r="D5343" s="355">
        <f t="shared" si="170"/>
        <v>-2.7180947450168261E-2</v>
      </c>
      <c r="E5343" s="355">
        <v>1.9127965252255262E-2</v>
      </c>
      <c r="G5343" s="355">
        <f t="shared" ca="1" si="169"/>
        <v>-5.240367763061559E-2</v>
      </c>
    </row>
    <row r="5344" spans="2:7">
      <c r="B5344" s="375">
        <v>38014</v>
      </c>
      <c r="C5344" s="352">
        <v>193.15</v>
      </c>
      <c r="D5344" s="355">
        <f t="shared" si="170"/>
        <v>-4.1201290642839332E-2</v>
      </c>
      <c r="E5344" s="355">
        <v>1.9148456859653107E-2</v>
      </c>
      <c r="G5344" s="355">
        <f t="shared" ca="1" si="169"/>
        <v>1.3248658131133625E-2</v>
      </c>
    </row>
    <row r="5345" spans="2:7">
      <c r="B5345" s="375">
        <v>38013</v>
      </c>
      <c r="C5345" s="352">
        <v>201.45</v>
      </c>
      <c r="D5345" s="355">
        <f t="shared" si="170"/>
        <v>3.2018442622950824E-2</v>
      </c>
      <c r="E5345" s="355">
        <v>1.9161996263677657E-2</v>
      </c>
      <c r="G5345" s="355">
        <f t="shared" ca="1" si="169"/>
        <v>9.7428823310865692E-3</v>
      </c>
    </row>
    <row r="5346" spans="2:7">
      <c r="B5346" s="375">
        <v>38009</v>
      </c>
      <c r="C5346" s="352">
        <v>195.2</v>
      </c>
      <c r="D5346" s="355">
        <f t="shared" si="170"/>
        <v>9.568140677527771E-3</v>
      </c>
      <c r="E5346" s="355">
        <v>1.9230769230769378E-2</v>
      </c>
      <c r="G5346" s="355">
        <f t="shared" ca="1" si="169"/>
        <v>2.5786672092290006E-2</v>
      </c>
    </row>
    <row r="5347" spans="2:7">
      <c r="B5347" s="375">
        <v>38008</v>
      </c>
      <c r="C5347" s="352">
        <v>193.35</v>
      </c>
      <c r="D5347" s="355">
        <f t="shared" si="170"/>
        <v>-3.4938857000249561E-2</v>
      </c>
      <c r="E5347" s="355">
        <v>1.9286510590858459E-2</v>
      </c>
      <c r="G5347" s="355">
        <f t="shared" ca="1" si="169"/>
        <v>-2.1044341367359443E-2</v>
      </c>
    </row>
    <row r="5348" spans="2:7">
      <c r="B5348" s="375">
        <v>38007</v>
      </c>
      <c r="C5348" s="352">
        <v>200.35</v>
      </c>
      <c r="D5348" s="355">
        <f t="shared" si="170"/>
        <v>-1.7892156862745125E-2</v>
      </c>
      <c r="E5348" s="355">
        <v>1.9325871941697024E-2</v>
      </c>
      <c r="G5348" s="355">
        <f t="shared" ca="1" si="169"/>
        <v>-2.3871613535762518E-2</v>
      </c>
    </row>
    <row r="5349" spans="2:7">
      <c r="B5349" s="375">
        <v>38006</v>
      </c>
      <c r="C5349" s="352">
        <v>204</v>
      </c>
      <c r="D5349" s="355">
        <f t="shared" si="170"/>
        <v>-1.1148812409112996E-2</v>
      </c>
      <c r="E5349" s="355">
        <v>1.9337267362687201E-2</v>
      </c>
      <c r="G5349" s="355">
        <f t="shared" ca="1" si="169"/>
        <v>-1.6412948298053169E-2</v>
      </c>
    </row>
    <row r="5350" spans="2:7">
      <c r="B5350" s="375">
        <v>38005</v>
      </c>
      <c r="C5350" s="352">
        <v>206.3</v>
      </c>
      <c r="D5350" s="355">
        <f t="shared" si="170"/>
        <v>3.1607099440797747E-3</v>
      </c>
      <c r="E5350" s="355">
        <v>1.9430509432629126E-2</v>
      </c>
      <c r="G5350" s="355">
        <f t="shared" ca="1" si="169"/>
        <v>1.9583497167488358E-2</v>
      </c>
    </row>
    <row r="5351" spans="2:7">
      <c r="B5351" s="375">
        <v>38002</v>
      </c>
      <c r="C5351" s="352">
        <v>205.65</v>
      </c>
      <c r="D5351" s="355">
        <f t="shared" si="170"/>
        <v>-1.106035104592442E-2</v>
      </c>
      <c r="E5351" s="355">
        <v>1.9431988041853542E-2</v>
      </c>
      <c r="G5351" s="355">
        <f t="shared" ca="1" si="169"/>
        <v>-1.3831334571294773E-2</v>
      </c>
    </row>
    <row r="5352" spans="2:7">
      <c r="B5352" s="375">
        <v>38001</v>
      </c>
      <c r="C5352" s="352">
        <v>207.95</v>
      </c>
      <c r="D5352" s="355">
        <f t="shared" si="170"/>
        <v>3.3775633293123696E-3</v>
      </c>
      <c r="E5352" s="355">
        <v>1.9450522732798372E-2</v>
      </c>
      <c r="G5352" s="355">
        <f t="shared" ca="1" si="169"/>
        <v>-2.544506333761783E-2</v>
      </c>
    </row>
    <row r="5353" spans="2:7">
      <c r="B5353" s="375">
        <v>38000</v>
      </c>
      <c r="C5353" s="352">
        <v>207.25</v>
      </c>
      <c r="D5353" s="355">
        <f t="shared" si="170"/>
        <v>-7.6610007182187903E-3</v>
      </c>
      <c r="E5353" s="355">
        <v>1.9468085106382961E-2</v>
      </c>
      <c r="G5353" s="355">
        <f t="shared" ca="1" si="169"/>
        <v>-1.590203863162833E-2</v>
      </c>
    </row>
    <row r="5354" spans="2:7">
      <c r="B5354" s="375">
        <v>37999</v>
      </c>
      <c r="C5354" s="352">
        <v>208.85</v>
      </c>
      <c r="D5354" s="355">
        <f t="shared" si="170"/>
        <v>5.2948255114319822E-3</v>
      </c>
      <c r="E5354" s="355">
        <v>1.9478603049680174E-2</v>
      </c>
      <c r="G5354" s="355">
        <f t="shared" ca="1" si="169"/>
        <v>-3.5094843062598406E-2</v>
      </c>
    </row>
    <row r="5355" spans="2:7">
      <c r="B5355" s="375">
        <v>37998</v>
      </c>
      <c r="C5355" s="352">
        <v>207.75</v>
      </c>
      <c r="D5355" s="355">
        <f t="shared" si="170"/>
        <v>-1.981599433828728E-2</v>
      </c>
      <c r="E5355" s="355">
        <v>1.9479962241482844E-2</v>
      </c>
      <c r="G5355" s="355">
        <f t="shared" ca="1" si="169"/>
        <v>8.3607100468987942E-3</v>
      </c>
    </row>
    <row r="5356" spans="2:7">
      <c r="B5356" s="375">
        <v>37995</v>
      </c>
      <c r="C5356" s="352">
        <v>211.95</v>
      </c>
      <c r="D5356" s="355">
        <f t="shared" si="170"/>
        <v>7.1275837491090524E-3</v>
      </c>
      <c r="E5356" s="355">
        <v>1.9482527574476834E-2</v>
      </c>
      <c r="G5356" s="355">
        <f t="shared" ca="1" si="169"/>
        <v>1.6200671193207155E-2</v>
      </c>
    </row>
    <row r="5357" spans="2:7">
      <c r="B5357" s="375">
        <v>37994</v>
      </c>
      <c r="C5357" s="352">
        <v>210.45</v>
      </c>
      <c r="D5357" s="355">
        <f t="shared" si="170"/>
        <v>2.3815194093831865E-3</v>
      </c>
      <c r="E5357" s="355">
        <v>1.950354609929085E-2</v>
      </c>
      <c r="G5357" s="355">
        <f t="shared" ca="1" si="169"/>
        <v>5.6185454030740498E-3</v>
      </c>
    </row>
    <row r="5358" spans="2:7">
      <c r="B5358" s="375">
        <v>37993</v>
      </c>
      <c r="C5358" s="352">
        <v>209.95</v>
      </c>
      <c r="D5358" s="355">
        <f t="shared" si="170"/>
        <v>-1.7318043529136518E-2</v>
      </c>
      <c r="E5358" s="355">
        <v>1.9519657687087383E-2</v>
      </c>
      <c r="G5358" s="355">
        <f t="shared" ca="1" si="169"/>
        <v>8.4028726190839981E-4</v>
      </c>
    </row>
    <row r="5359" spans="2:7">
      <c r="B5359" s="375">
        <v>37992</v>
      </c>
      <c r="C5359" s="352">
        <v>213.65</v>
      </c>
      <c r="D5359" s="355">
        <f t="shared" si="170"/>
        <v>-3.4981343283582091E-3</v>
      </c>
      <c r="E5359" s="355">
        <v>1.9548872180451156E-2</v>
      </c>
      <c r="G5359" s="355">
        <f t="shared" ca="1" si="169"/>
        <v>-1.4813751146917496E-2</v>
      </c>
    </row>
    <row r="5360" spans="2:7">
      <c r="B5360" s="375">
        <v>37991</v>
      </c>
      <c r="C5360" s="352">
        <v>214.4</v>
      </c>
      <c r="D5360" s="355">
        <f t="shared" si="170"/>
        <v>-4.8735205384079043E-3</v>
      </c>
      <c r="E5360" s="355">
        <v>1.9575191163976179E-2</v>
      </c>
      <c r="G5360" s="355">
        <f t="shared" ca="1" si="169"/>
        <v>1.3615424703498448E-2</v>
      </c>
    </row>
    <row r="5361" spans="2:7">
      <c r="B5361" s="375">
        <v>37988</v>
      </c>
      <c r="C5361" s="352">
        <v>215.45</v>
      </c>
      <c r="D5361" s="355">
        <f t="shared" si="170"/>
        <v>1.269095182138655E-2</v>
      </c>
      <c r="E5361" s="355">
        <v>1.9601930036188205E-2</v>
      </c>
      <c r="G5361" s="355">
        <f t="shared" ca="1" si="169"/>
        <v>1.1504238450519722E-2</v>
      </c>
    </row>
    <row r="5362" spans="2:7">
      <c r="B5362" s="375">
        <v>37987</v>
      </c>
      <c r="C5362" s="352">
        <v>212.75</v>
      </c>
      <c r="D5362" s="355">
        <f t="shared" si="170"/>
        <v>4.0596722915138231E-2</v>
      </c>
      <c r="E5362" s="355">
        <v>1.9618871170515452E-2</v>
      </c>
      <c r="G5362" s="355">
        <f t="shared" ca="1" si="169"/>
        <v>6.8411962028177E-3</v>
      </c>
    </row>
    <row r="5363" spans="2:7">
      <c r="B5363" s="375">
        <v>37986</v>
      </c>
      <c r="C5363" s="352">
        <v>204.45</v>
      </c>
      <c r="D5363" s="355">
        <f t="shared" si="170"/>
        <v>-9.6875756841850336E-3</v>
      </c>
      <c r="E5363" s="355">
        <v>1.9624819624819618E-2</v>
      </c>
      <c r="G5363" s="355">
        <f t="shared" ca="1" si="169"/>
        <v>-1.1210034781185528E-2</v>
      </c>
    </row>
    <row r="5364" spans="2:7">
      <c r="B5364" s="375">
        <v>37985</v>
      </c>
      <c r="C5364" s="352">
        <v>206.45</v>
      </c>
      <c r="D5364" s="355">
        <f t="shared" si="170"/>
        <v>1.4552510308027307E-3</v>
      </c>
      <c r="E5364" s="355">
        <v>1.9637085341650085E-2</v>
      </c>
      <c r="G5364" s="355">
        <f t="shared" ca="1" si="169"/>
        <v>-9.376249091284438E-3</v>
      </c>
    </row>
    <row r="5365" spans="2:7">
      <c r="B5365" s="375">
        <v>37984</v>
      </c>
      <c r="C5365" s="352">
        <v>206.15</v>
      </c>
      <c r="D5365" s="355">
        <f t="shared" si="170"/>
        <v>1.7020226936359236E-2</v>
      </c>
      <c r="E5365" s="355">
        <v>1.9649722340880065E-2</v>
      </c>
      <c r="G5365" s="355">
        <f t="shared" ca="1" si="169"/>
        <v>-3.084666937930769E-2</v>
      </c>
    </row>
    <row r="5366" spans="2:7">
      <c r="B5366" s="375">
        <v>37981</v>
      </c>
      <c r="C5366" s="352">
        <v>202.7</v>
      </c>
      <c r="D5366" s="355">
        <f t="shared" si="170"/>
        <v>1.0468594217347927E-2</v>
      </c>
      <c r="E5366" s="355">
        <v>1.9658119658119592E-2</v>
      </c>
      <c r="G5366" s="355">
        <f t="shared" ca="1" si="169"/>
        <v>1.4765047118097448E-2</v>
      </c>
    </row>
    <row r="5367" spans="2:7">
      <c r="B5367" s="375">
        <v>37979</v>
      </c>
      <c r="C5367" s="352">
        <v>200.6</v>
      </c>
      <c r="D5367" s="355">
        <f t="shared" si="170"/>
        <v>3.7528146109582186E-3</v>
      </c>
      <c r="E5367" s="355">
        <v>1.9671339497493147E-2</v>
      </c>
      <c r="G5367" s="355">
        <f t="shared" ca="1" si="169"/>
        <v>-2.9862239923481204E-3</v>
      </c>
    </row>
    <row r="5368" spans="2:7">
      <c r="B5368" s="375">
        <v>37978</v>
      </c>
      <c r="C5368" s="352">
        <v>199.85</v>
      </c>
      <c r="D5368" s="355">
        <f t="shared" si="170"/>
        <v>5.0062578222775629E-4</v>
      </c>
      <c r="E5368" s="355">
        <v>1.969279243796759E-2</v>
      </c>
      <c r="G5368" s="355">
        <f t="shared" ca="1" si="169"/>
        <v>-4.8332510626585652E-4</v>
      </c>
    </row>
    <row r="5369" spans="2:7">
      <c r="B5369" s="375">
        <v>37977</v>
      </c>
      <c r="C5369" s="352">
        <v>199.75</v>
      </c>
      <c r="D5369" s="355">
        <f t="shared" si="170"/>
        <v>-3.740648379052369E-3</v>
      </c>
      <c r="E5369" s="355">
        <v>1.9699326075686797E-2</v>
      </c>
      <c r="G5369" s="355">
        <f t="shared" ca="1" si="169"/>
        <v>-5.454466452032466E-3</v>
      </c>
    </row>
    <row r="5370" spans="2:7">
      <c r="B5370" s="375">
        <v>37974</v>
      </c>
      <c r="C5370" s="352">
        <v>200.5</v>
      </c>
      <c r="D5370" s="355">
        <f t="shared" si="170"/>
        <v>8.8050314465408803E-3</v>
      </c>
      <c r="E5370" s="355">
        <v>1.9706098361508044E-2</v>
      </c>
      <c r="G5370" s="355">
        <f t="shared" ca="1" si="169"/>
        <v>1.8864710896061645E-2</v>
      </c>
    </row>
    <row r="5371" spans="2:7">
      <c r="B5371" s="375">
        <v>37973</v>
      </c>
      <c r="C5371" s="352">
        <v>198.75</v>
      </c>
      <c r="D5371" s="355">
        <f t="shared" si="170"/>
        <v>-6.0015003750937173E-3</v>
      </c>
      <c r="E5371" s="355">
        <v>1.9777336786519183E-2</v>
      </c>
      <c r="G5371" s="355">
        <f t="shared" ca="1" si="169"/>
        <v>-4.408922811358211E-2</v>
      </c>
    </row>
    <row r="5372" spans="2:7">
      <c r="B5372" s="375">
        <v>37972</v>
      </c>
      <c r="C5372" s="352">
        <v>199.95</v>
      </c>
      <c r="D5372" s="355">
        <f t="shared" si="170"/>
        <v>2.5012506253118034E-4</v>
      </c>
      <c r="E5372" s="355">
        <v>1.9825535289452818E-2</v>
      </c>
      <c r="G5372" s="355">
        <f t="shared" ca="1" si="169"/>
        <v>-3.2134946322540173E-2</v>
      </c>
    </row>
    <row r="5373" spans="2:7">
      <c r="B5373" s="375">
        <v>37971</v>
      </c>
      <c r="C5373" s="352">
        <v>199.9</v>
      </c>
      <c r="D5373" s="355">
        <f t="shared" si="170"/>
        <v>3.8981288981288983E-2</v>
      </c>
      <c r="E5373" s="355">
        <v>1.9833903273082588E-2</v>
      </c>
      <c r="G5373" s="355">
        <f t="shared" ca="1" si="169"/>
        <v>-5.1073565405382795E-3</v>
      </c>
    </row>
    <row r="5374" spans="2:7">
      <c r="B5374" s="375">
        <v>37970</v>
      </c>
      <c r="C5374" s="352">
        <v>192.4</v>
      </c>
      <c r="D5374" s="355">
        <f t="shared" si="170"/>
        <v>2.915217972719988E-2</v>
      </c>
      <c r="E5374" s="355">
        <v>1.9864918553833929E-2</v>
      </c>
      <c r="G5374" s="355">
        <f t="shared" ca="1" si="169"/>
        <v>-2.1892536206834828E-2</v>
      </c>
    </row>
    <row r="5375" spans="2:7">
      <c r="B5375" s="375">
        <v>37967</v>
      </c>
      <c r="C5375" s="352">
        <v>186.95</v>
      </c>
      <c r="D5375" s="355">
        <f t="shared" si="170"/>
        <v>5.3518865400050482E-4</v>
      </c>
      <c r="E5375" s="355">
        <v>1.9931435860639401E-2</v>
      </c>
      <c r="G5375" s="355">
        <f t="shared" ca="1" si="169"/>
        <v>1.7606797362127811E-2</v>
      </c>
    </row>
    <row r="5376" spans="2:7">
      <c r="B5376" s="375">
        <v>37966</v>
      </c>
      <c r="C5376" s="352">
        <v>186.85</v>
      </c>
      <c r="D5376" s="355">
        <f t="shared" si="170"/>
        <v>-7.4369189907038816E-3</v>
      </c>
      <c r="E5376" s="355">
        <v>1.9985875706214708E-2</v>
      </c>
      <c r="G5376" s="355">
        <f t="shared" ca="1" si="169"/>
        <v>-2.4012561199381135E-2</v>
      </c>
    </row>
    <row r="5377" spans="2:7">
      <c r="B5377" s="375">
        <v>37965</v>
      </c>
      <c r="C5377" s="352">
        <v>188.25</v>
      </c>
      <c r="D5377" s="355">
        <f t="shared" si="170"/>
        <v>4.8038430744595986E-3</v>
      </c>
      <c r="E5377" s="355">
        <v>1.9995514186385472E-2</v>
      </c>
      <c r="G5377" s="355">
        <f t="shared" ca="1" si="169"/>
        <v>2.6498908289905431E-2</v>
      </c>
    </row>
    <row r="5378" spans="2:7">
      <c r="B5378" s="375">
        <v>37964</v>
      </c>
      <c r="C5378" s="352">
        <v>187.35</v>
      </c>
      <c r="D5378" s="355">
        <f t="shared" si="170"/>
        <v>-2.9270888770623277E-3</v>
      </c>
      <c r="E5378" s="355">
        <v>2.0056988491285049E-2</v>
      </c>
      <c r="G5378" s="355">
        <f t="shared" ca="1" si="169"/>
        <v>1.7260924619855612E-3</v>
      </c>
    </row>
    <row r="5379" spans="2:7">
      <c r="B5379" s="375">
        <v>37963</v>
      </c>
      <c r="C5379" s="352">
        <v>187.9</v>
      </c>
      <c r="D5379" s="355">
        <f t="shared" si="170"/>
        <v>4.8128342245989612E-3</v>
      </c>
      <c r="E5379" s="355">
        <v>2.0060944641950205E-2</v>
      </c>
      <c r="G5379" s="355">
        <f t="shared" ca="1" si="169"/>
        <v>1.6214404340077909E-2</v>
      </c>
    </row>
    <row r="5380" spans="2:7">
      <c r="B5380" s="375">
        <v>37960</v>
      </c>
      <c r="C5380" s="352">
        <v>187</v>
      </c>
      <c r="D5380" s="355">
        <f t="shared" si="170"/>
        <v>3.3434650455927119E-2</v>
      </c>
      <c r="E5380" s="355">
        <v>2.0088472547488894E-2</v>
      </c>
      <c r="G5380" s="355">
        <f t="shared" ca="1" si="169"/>
        <v>-3.7599984801273564E-2</v>
      </c>
    </row>
    <row r="5381" spans="2:7">
      <c r="B5381" s="375">
        <v>37959</v>
      </c>
      <c r="C5381" s="352">
        <v>180.95</v>
      </c>
      <c r="D5381" s="355">
        <f t="shared" si="170"/>
        <v>1.1741682974559655E-2</v>
      </c>
      <c r="E5381" s="355">
        <v>2.0089926336936709E-2</v>
      </c>
      <c r="G5381" s="355">
        <f t="shared" ca="1" si="169"/>
        <v>1.3316257097179197E-2</v>
      </c>
    </row>
    <row r="5382" spans="2:7">
      <c r="B5382" s="375">
        <v>37958</v>
      </c>
      <c r="C5382" s="352">
        <v>178.85</v>
      </c>
      <c r="D5382" s="355">
        <f t="shared" si="170"/>
        <v>2.8034763106251754E-3</v>
      </c>
      <c r="E5382" s="355">
        <v>2.0113085621970995E-2</v>
      </c>
      <c r="G5382" s="355">
        <f t="shared" ca="1" si="169"/>
        <v>-1.0745760656359529E-2</v>
      </c>
    </row>
    <row r="5383" spans="2:7">
      <c r="B5383" s="375">
        <v>37957</v>
      </c>
      <c r="C5383" s="352">
        <v>178.35</v>
      </c>
      <c r="D5383" s="355">
        <f t="shared" si="170"/>
        <v>-4.4655316773653999E-3</v>
      </c>
      <c r="E5383" s="355">
        <v>2.0146267421001902E-2</v>
      </c>
      <c r="G5383" s="355">
        <f t="shared" ref="G5383:G5446" ca="1" si="171">_xlfn.NORM.INV(RAND(),$M$13,$M$14)</f>
        <v>-3.7625041502685791E-3</v>
      </c>
    </row>
    <row r="5384" spans="2:7">
      <c r="B5384" s="375">
        <v>37956</v>
      </c>
      <c r="C5384" s="352">
        <v>179.15</v>
      </c>
      <c r="D5384" s="355">
        <f t="shared" ref="D5384:D5447" si="172">(C5384-C5385)/C5385</f>
        <v>5.0490883590463154E-3</v>
      </c>
      <c r="E5384" s="355">
        <v>2.0159653632796769E-2</v>
      </c>
      <c r="G5384" s="355">
        <f t="shared" ca="1" si="171"/>
        <v>1.1922861413559077E-3</v>
      </c>
    </row>
    <row r="5385" spans="2:7">
      <c r="B5385" s="375">
        <v>37953</v>
      </c>
      <c r="C5385" s="352">
        <v>178.25</v>
      </c>
      <c r="D5385" s="355">
        <f t="shared" si="172"/>
        <v>-5.5788005578800556E-3</v>
      </c>
      <c r="E5385" s="355">
        <v>2.0196290389905069E-2</v>
      </c>
      <c r="G5385" s="355">
        <f t="shared" ca="1" si="171"/>
        <v>-7.8546855276196955E-4</v>
      </c>
    </row>
    <row r="5386" spans="2:7">
      <c r="B5386" s="375">
        <v>37952</v>
      </c>
      <c r="C5386" s="352">
        <v>179.25</v>
      </c>
      <c r="D5386" s="355">
        <f t="shared" si="172"/>
        <v>-1.114516578434041E-3</v>
      </c>
      <c r="E5386" s="355">
        <v>2.0199872421858295E-2</v>
      </c>
      <c r="G5386" s="355">
        <f t="shared" ca="1" si="171"/>
        <v>1.6090629248225515E-2</v>
      </c>
    </row>
    <row r="5387" spans="2:7">
      <c r="B5387" s="375">
        <v>37950</v>
      </c>
      <c r="C5387" s="352">
        <v>179.45</v>
      </c>
      <c r="D5387" s="355">
        <f t="shared" si="172"/>
        <v>1.0701210926499449E-2</v>
      </c>
      <c r="E5387" s="355">
        <v>2.0211491378861256E-2</v>
      </c>
      <c r="G5387" s="355">
        <f t="shared" ca="1" si="171"/>
        <v>-4.219073105787368E-2</v>
      </c>
    </row>
    <row r="5388" spans="2:7">
      <c r="B5388" s="375">
        <v>37949</v>
      </c>
      <c r="C5388" s="352">
        <v>177.55</v>
      </c>
      <c r="D5388" s="355">
        <f t="shared" si="172"/>
        <v>-1.2513904338153503E-2</v>
      </c>
      <c r="E5388" s="355">
        <v>2.0220175241518673E-2</v>
      </c>
      <c r="G5388" s="355">
        <f t="shared" ca="1" si="171"/>
        <v>-2.399454824564717E-2</v>
      </c>
    </row>
    <row r="5389" spans="2:7">
      <c r="B5389" s="375">
        <v>37946</v>
      </c>
      <c r="C5389" s="352">
        <v>179.8</v>
      </c>
      <c r="D5389" s="355">
        <f t="shared" si="172"/>
        <v>1.610624470189332E-2</v>
      </c>
      <c r="E5389" s="355">
        <v>2.0221911235505815E-2</v>
      </c>
      <c r="G5389" s="355">
        <f t="shared" ca="1" si="171"/>
        <v>2.2787200063275469E-2</v>
      </c>
    </row>
    <row r="5390" spans="2:7">
      <c r="B5390" s="375">
        <v>37945</v>
      </c>
      <c r="C5390" s="352">
        <v>176.95</v>
      </c>
      <c r="D5390" s="355">
        <f t="shared" si="172"/>
        <v>-1.2831241283124191E-2</v>
      </c>
      <c r="E5390" s="355">
        <v>2.0231083936519352E-2</v>
      </c>
      <c r="G5390" s="355">
        <f t="shared" ca="1" si="171"/>
        <v>2.1875096971715292E-2</v>
      </c>
    </row>
    <row r="5391" spans="2:7">
      <c r="B5391" s="375">
        <v>37944</v>
      </c>
      <c r="C5391" s="352">
        <v>179.25</v>
      </c>
      <c r="D5391" s="355">
        <f t="shared" si="172"/>
        <v>-2.1561135371178979E-2</v>
      </c>
      <c r="E5391" s="355">
        <v>2.0232172470978423E-2</v>
      </c>
      <c r="G5391" s="355">
        <f t="shared" ca="1" si="171"/>
        <v>-2.6007084529791714E-2</v>
      </c>
    </row>
    <row r="5392" spans="2:7">
      <c r="B5392" s="375">
        <v>37943</v>
      </c>
      <c r="C5392" s="352">
        <v>183.2</v>
      </c>
      <c r="D5392" s="355">
        <f t="shared" si="172"/>
        <v>5.764479824320521E-3</v>
      </c>
      <c r="E5392" s="355">
        <v>2.0233812949640419E-2</v>
      </c>
      <c r="G5392" s="355">
        <f t="shared" ca="1" si="171"/>
        <v>-1.3744808837583139E-2</v>
      </c>
    </row>
    <row r="5393" spans="2:7">
      <c r="B5393" s="375">
        <v>37942</v>
      </c>
      <c r="C5393" s="352">
        <v>182.15</v>
      </c>
      <c r="D5393" s="355">
        <f t="shared" si="172"/>
        <v>4.4113592500689899E-3</v>
      </c>
      <c r="E5393" s="355">
        <v>2.024701356549909E-2</v>
      </c>
      <c r="G5393" s="355">
        <f t="shared" ca="1" si="171"/>
        <v>8.1970766418671577E-3</v>
      </c>
    </row>
    <row r="5394" spans="2:7">
      <c r="B5394" s="375">
        <v>37939</v>
      </c>
      <c r="C5394" s="352">
        <v>181.35</v>
      </c>
      <c r="D5394" s="355">
        <f t="shared" si="172"/>
        <v>2.7578599007161027E-4</v>
      </c>
      <c r="E5394" s="355">
        <v>2.0265548567435402E-2</v>
      </c>
      <c r="G5394" s="355">
        <f t="shared" ca="1" si="171"/>
        <v>-8.3363460037102393E-4</v>
      </c>
    </row>
    <row r="5395" spans="2:7">
      <c r="B5395" s="375">
        <v>37938</v>
      </c>
      <c r="C5395" s="352">
        <v>181.3</v>
      </c>
      <c r="D5395" s="355">
        <f t="shared" si="172"/>
        <v>-2.201430930104443E-3</v>
      </c>
      <c r="E5395" s="355">
        <v>2.0276059019514608E-2</v>
      </c>
      <c r="G5395" s="355">
        <f t="shared" ca="1" si="171"/>
        <v>-2.1298615941171228E-2</v>
      </c>
    </row>
    <row r="5396" spans="2:7">
      <c r="B5396" s="375">
        <v>37937</v>
      </c>
      <c r="C5396" s="352">
        <v>181.7</v>
      </c>
      <c r="D5396" s="355">
        <f t="shared" si="172"/>
        <v>-3.291278113000673E-3</v>
      </c>
      <c r="E5396" s="355">
        <v>2.0287074539899065E-2</v>
      </c>
      <c r="G5396" s="355">
        <f t="shared" ca="1" si="171"/>
        <v>-1.8249571204188821E-2</v>
      </c>
    </row>
    <row r="5397" spans="2:7">
      <c r="B5397" s="375">
        <v>37936</v>
      </c>
      <c r="C5397" s="352">
        <v>182.3</v>
      </c>
      <c r="D5397" s="355">
        <f t="shared" si="172"/>
        <v>-3.0079299972654251E-3</v>
      </c>
      <c r="E5397" s="355">
        <v>2.0287404902789567E-2</v>
      </c>
      <c r="G5397" s="355">
        <f t="shared" ca="1" si="171"/>
        <v>3.3467837200189419E-3</v>
      </c>
    </row>
    <row r="5398" spans="2:7">
      <c r="B5398" s="375">
        <v>37935</v>
      </c>
      <c r="C5398" s="352">
        <v>182.85</v>
      </c>
      <c r="D5398" s="355">
        <f t="shared" si="172"/>
        <v>1.105888858169754E-2</v>
      </c>
      <c r="E5398" s="355">
        <v>2.0318098400769029E-2</v>
      </c>
      <c r="G5398" s="355">
        <f t="shared" ca="1" si="171"/>
        <v>-1.6876340235762052E-2</v>
      </c>
    </row>
    <row r="5399" spans="2:7">
      <c r="B5399" s="375">
        <v>37932</v>
      </c>
      <c r="C5399" s="352">
        <v>180.85</v>
      </c>
      <c r="D5399" s="355">
        <f t="shared" si="172"/>
        <v>-1.1478546050833531E-2</v>
      </c>
      <c r="E5399" s="355">
        <v>2.0335508927126707E-2</v>
      </c>
      <c r="G5399" s="355">
        <f t="shared" ca="1" si="171"/>
        <v>1.2986781026715872E-2</v>
      </c>
    </row>
    <row r="5400" spans="2:7">
      <c r="B5400" s="375">
        <v>37931</v>
      </c>
      <c r="C5400" s="352">
        <v>182.95</v>
      </c>
      <c r="D5400" s="355">
        <f t="shared" si="172"/>
        <v>2.1911804984934388E-3</v>
      </c>
      <c r="E5400" s="355">
        <v>2.0347992193015241E-2</v>
      </c>
      <c r="G5400" s="355">
        <f t="shared" ca="1" si="171"/>
        <v>3.0064492696743692E-4</v>
      </c>
    </row>
    <row r="5401" spans="2:7">
      <c r="B5401" s="375">
        <v>37930</v>
      </c>
      <c r="C5401" s="352">
        <v>182.55</v>
      </c>
      <c r="D5401" s="355">
        <f t="shared" si="172"/>
        <v>-1.7227456258411784E-2</v>
      </c>
      <c r="E5401" s="355">
        <v>2.0387488919842971E-2</v>
      </c>
      <c r="G5401" s="355">
        <f t="shared" ca="1" si="171"/>
        <v>-3.1159022273997666E-2</v>
      </c>
    </row>
    <row r="5402" spans="2:7">
      <c r="B5402" s="375">
        <v>37929</v>
      </c>
      <c r="C5402" s="352">
        <v>185.75</v>
      </c>
      <c r="D5402" s="355">
        <f t="shared" si="172"/>
        <v>1.9484083424807966E-2</v>
      </c>
      <c r="E5402" s="355">
        <v>2.0400258231116828E-2</v>
      </c>
      <c r="G5402" s="355">
        <f t="shared" ca="1" si="171"/>
        <v>-1.4446625336475071E-2</v>
      </c>
    </row>
    <row r="5403" spans="2:7">
      <c r="B5403" s="375">
        <v>37928</v>
      </c>
      <c r="C5403" s="352">
        <v>182.2</v>
      </c>
      <c r="D5403" s="355">
        <f t="shared" si="172"/>
        <v>4.5024376254660138E-2</v>
      </c>
      <c r="E5403" s="355">
        <v>2.040816326530609E-2</v>
      </c>
      <c r="G5403" s="355">
        <f t="shared" ca="1" si="171"/>
        <v>-1.7510633682346746E-2</v>
      </c>
    </row>
    <row r="5404" spans="2:7">
      <c r="B5404" s="375">
        <v>37925</v>
      </c>
      <c r="C5404" s="352">
        <v>174.35</v>
      </c>
      <c r="D5404" s="355">
        <f t="shared" si="172"/>
        <v>-3.7142857142857468E-3</v>
      </c>
      <c r="E5404" s="355">
        <v>2.0408163265306121E-2</v>
      </c>
      <c r="G5404" s="355">
        <f t="shared" ca="1" si="171"/>
        <v>2.4915958314775732E-2</v>
      </c>
    </row>
    <row r="5405" spans="2:7">
      <c r="B5405" s="375">
        <v>37924</v>
      </c>
      <c r="C5405" s="352">
        <v>175</v>
      </c>
      <c r="D5405" s="355">
        <f t="shared" si="172"/>
        <v>-9.9009900990099011E-3</v>
      </c>
      <c r="E5405" s="355">
        <v>2.045144675049235E-2</v>
      </c>
      <c r="G5405" s="355">
        <f t="shared" ca="1" si="171"/>
        <v>6.3077308706561081E-3</v>
      </c>
    </row>
    <row r="5406" spans="2:7">
      <c r="B5406" s="375">
        <v>37923</v>
      </c>
      <c r="C5406" s="352">
        <v>176.75</v>
      </c>
      <c r="D5406" s="355">
        <f t="shared" si="172"/>
        <v>9.1350271196117289E-3</v>
      </c>
      <c r="E5406" s="355">
        <v>2.050379793946978E-2</v>
      </c>
      <c r="G5406" s="355">
        <f t="shared" ca="1" si="171"/>
        <v>-2.1288658605536897E-2</v>
      </c>
    </row>
    <row r="5407" spans="2:7">
      <c r="B5407" s="375">
        <v>37922</v>
      </c>
      <c r="C5407" s="352">
        <v>175.15</v>
      </c>
      <c r="D5407" s="355">
        <f t="shared" si="172"/>
        <v>-2.9908612572694573E-2</v>
      </c>
      <c r="E5407" s="355">
        <v>2.050487560375467E-2</v>
      </c>
      <c r="G5407" s="355">
        <f t="shared" ca="1" si="171"/>
        <v>-3.0117490284856479E-2</v>
      </c>
    </row>
    <row r="5408" spans="2:7">
      <c r="B5408" s="375">
        <v>37921</v>
      </c>
      <c r="C5408" s="352">
        <v>180.55</v>
      </c>
      <c r="D5408" s="355">
        <f t="shared" si="172"/>
        <v>-3.603844100373732E-2</v>
      </c>
      <c r="E5408" s="355">
        <v>2.0515695067264555E-2</v>
      </c>
      <c r="G5408" s="355">
        <f t="shared" ca="1" si="171"/>
        <v>-4.8072752209526119E-3</v>
      </c>
    </row>
    <row r="5409" spans="2:7">
      <c r="B5409" s="375">
        <v>37918</v>
      </c>
      <c r="C5409" s="352">
        <v>187.3</v>
      </c>
      <c r="D5409" s="355">
        <f t="shared" si="172"/>
        <v>2.5458527237886698E-2</v>
      </c>
      <c r="E5409" s="355">
        <v>2.0535797629048846E-2</v>
      </c>
      <c r="G5409" s="355">
        <f t="shared" ca="1" si="171"/>
        <v>-6.8070418413973969E-3</v>
      </c>
    </row>
    <row r="5410" spans="2:7">
      <c r="B5410" s="375">
        <v>37917</v>
      </c>
      <c r="C5410" s="352">
        <v>182.65</v>
      </c>
      <c r="D5410" s="355">
        <f t="shared" si="172"/>
        <v>-1.748251748251748E-2</v>
      </c>
      <c r="E5410" s="355">
        <v>2.0558777016341623E-2</v>
      </c>
      <c r="G5410" s="355">
        <f t="shared" ca="1" si="171"/>
        <v>-3.4298171329551251E-3</v>
      </c>
    </row>
    <row r="5411" spans="2:7">
      <c r="B5411" s="375">
        <v>37916</v>
      </c>
      <c r="C5411" s="352">
        <v>185.9</v>
      </c>
      <c r="D5411" s="355">
        <f t="shared" si="172"/>
        <v>-1.509933774834434E-2</v>
      </c>
      <c r="E5411" s="355">
        <v>2.0613373554549948E-2</v>
      </c>
      <c r="G5411" s="355">
        <f t="shared" ca="1" si="171"/>
        <v>-2.6460480620242966E-2</v>
      </c>
    </row>
    <row r="5412" spans="2:7">
      <c r="B5412" s="375">
        <v>37915</v>
      </c>
      <c r="C5412" s="352">
        <v>188.75</v>
      </c>
      <c r="D5412" s="355">
        <f t="shared" si="172"/>
        <v>-3.1554643406875346E-2</v>
      </c>
      <c r="E5412" s="355">
        <v>2.0618556701030796E-2</v>
      </c>
      <c r="G5412" s="355">
        <f t="shared" ca="1" si="171"/>
        <v>8.5212160193811302E-3</v>
      </c>
    </row>
    <row r="5413" spans="2:7">
      <c r="B5413" s="375">
        <v>37914</v>
      </c>
      <c r="C5413" s="352">
        <v>194.9</v>
      </c>
      <c r="D5413" s="355">
        <f t="shared" si="172"/>
        <v>-1.79257362355951E-3</v>
      </c>
      <c r="E5413" s="355">
        <v>2.0653596355176516E-2</v>
      </c>
      <c r="G5413" s="355">
        <f t="shared" ca="1" si="171"/>
        <v>-4.8652173629889295E-3</v>
      </c>
    </row>
    <row r="5414" spans="2:7">
      <c r="B5414" s="375">
        <v>37911</v>
      </c>
      <c r="C5414" s="352">
        <v>195.25</v>
      </c>
      <c r="D5414" s="355">
        <f t="shared" si="172"/>
        <v>2.0915032679738561E-2</v>
      </c>
      <c r="E5414" s="355">
        <v>2.0670569120859444E-2</v>
      </c>
      <c r="G5414" s="355">
        <f t="shared" ca="1" si="171"/>
        <v>-6.7502030402964335E-3</v>
      </c>
    </row>
    <row r="5415" spans="2:7">
      <c r="B5415" s="375">
        <v>37910</v>
      </c>
      <c r="C5415" s="352">
        <v>191.25</v>
      </c>
      <c r="D5415" s="355">
        <f t="shared" si="172"/>
        <v>7.3742428232815684E-3</v>
      </c>
      <c r="E5415" s="355">
        <v>2.0680101586463873E-2</v>
      </c>
      <c r="G5415" s="355">
        <f t="shared" ca="1" si="171"/>
        <v>-1.8405041018940204E-2</v>
      </c>
    </row>
    <row r="5416" spans="2:7">
      <c r="B5416" s="375">
        <v>37909</v>
      </c>
      <c r="C5416" s="352">
        <v>189.85</v>
      </c>
      <c r="D5416" s="355">
        <f t="shared" si="172"/>
        <v>1.2803414243798378E-2</v>
      </c>
      <c r="E5416" s="355">
        <v>2.0823781705242982E-2</v>
      </c>
      <c r="G5416" s="355">
        <f t="shared" ca="1" si="171"/>
        <v>-1.2607996034864743E-2</v>
      </c>
    </row>
    <row r="5417" spans="2:7">
      <c r="B5417" s="375">
        <v>37908</v>
      </c>
      <c r="C5417" s="352">
        <v>187.45</v>
      </c>
      <c r="D5417" s="355">
        <f t="shared" si="172"/>
        <v>-9.5112285336856617E-3</v>
      </c>
      <c r="E5417" s="355">
        <v>2.0827976343533099E-2</v>
      </c>
      <c r="G5417" s="355">
        <f t="shared" ca="1" si="171"/>
        <v>-5.2550841103340632E-3</v>
      </c>
    </row>
    <row r="5418" spans="2:7">
      <c r="B5418" s="375">
        <v>37907</v>
      </c>
      <c r="C5418" s="352">
        <v>189.25</v>
      </c>
      <c r="D5418" s="355">
        <f t="shared" si="172"/>
        <v>1.0579211848716669E-3</v>
      </c>
      <c r="E5418" s="355">
        <v>2.0877840357350859E-2</v>
      </c>
      <c r="G5418" s="355">
        <f t="shared" ca="1" si="171"/>
        <v>-7.8386657201726731E-3</v>
      </c>
    </row>
    <row r="5419" spans="2:7">
      <c r="B5419" s="375">
        <v>37904</v>
      </c>
      <c r="C5419" s="352">
        <v>189.05</v>
      </c>
      <c r="D5419" s="355">
        <f t="shared" si="172"/>
        <v>1.5894039735099941E-3</v>
      </c>
      <c r="E5419" s="355">
        <v>2.0933977455716683E-2</v>
      </c>
      <c r="G5419" s="355">
        <f t="shared" ca="1" si="171"/>
        <v>8.0022893671957175E-3</v>
      </c>
    </row>
    <row r="5420" spans="2:7">
      <c r="B5420" s="375">
        <v>37903</v>
      </c>
      <c r="C5420" s="352">
        <v>188.75</v>
      </c>
      <c r="D5420" s="355">
        <f t="shared" si="172"/>
        <v>1.3422818791946308E-2</v>
      </c>
      <c r="E5420" s="355">
        <v>2.0934127279493859E-2</v>
      </c>
      <c r="G5420" s="355">
        <f t="shared" ca="1" si="171"/>
        <v>3.4242067130266672E-3</v>
      </c>
    </row>
    <row r="5421" spans="2:7">
      <c r="B5421" s="375">
        <v>37902</v>
      </c>
      <c r="C5421" s="352">
        <v>186.25</v>
      </c>
      <c r="D5421" s="355">
        <f t="shared" si="172"/>
        <v>-1.9478810213213946E-2</v>
      </c>
      <c r="E5421" s="355">
        <v>2.0937188434695997E-2</v>
      </c>
      <c r="G5421" s="355">
        <f t="shared" ca="1" si="171"/>
        <v>9.4636071229899851E-3</v>
      </c>
    </row>
    <row r="5422" spans="2:7">
      <c r="B5422" s="375">
        <v>37901</v>
      </c>
      <c r="C5422" s="352">
        <v>189.95</v>
      </c>
      <c r="D5422" s="355">
        <f t="shared" si="172"/>
        <v>-8.3529104672410478E-3</v>
      </c>
      <c r="E5422" s="355">
        <v>2.1004763967085293E-2</v>
      </c>
      <c r="G5422" s="355">
        <f t="shared" ca="1" si="171"/>
        <v>-9.9416980989670868E-3</v>
      </c>
    </row>
    <row r="5423" spans="2:7">
      <c r="B5423" s="375">
        <v>37900</v>
      </c>
      <c r="C5423" s="352">
        <v>191.55</v>
      </c>
      <c r="D5423" s="355">
        <f t="shared" si="172"/>
        <v>3.404924044002125E-3</v>
      </c>
      <c r="E5423" s="355">
        <v>2.1010199719049712E-2</v>
      </c>
      <c r="G5423" s="355">
        <f t="shared" ca="1" si="171"/>
        <v>-3.326872087324742E-2</v>
      </c>
    </row>
    <row r="5424" spans="2:7">
      <c r="B5424" s="375">
        <v>37897</v>
      </c>
      <c r="C5424" s="352">
        <v>190.9</v>
      </c>
      <c r="D5424" s="355">
        <f t="shared" si="172"/>
        <v>3.5530241388662932E-2</v>
      </c>
      <c r="E5424" s="355">
        <v>2.1047174701918102E-2</v>
      </c>
      <c r="G5424" s="355">
        <f t="shared" ca="1" si="171"/>
        <v>-1.6002632859931414E-2</v>
      </c>
    </row>
    <row r="5425" spans="2:7">
      <c r="B5425" s="375">
        <v>37895</v>
      </c>
      <c r="C5425" s="352">
        <v>184.35</v>
      </c>
      <c r="D5425" s="355">
        <f t="shared" si="172"/>
        <v>3.2653061224489485E-3</v>
      </c>
      <c r="E5425" s="355">
        <v>2.1065675340768312E-2</v>
      </c>
      <c r="G5425" s="355">
        <f t="shared" ca="1" si="171"/>
        <v>-1.1916623019762432E-2</v>
      </c>
    </row>
    <row r="5426" spans="2:7">
      <c r="B5426" s="375">
        <v>37894</v>
      </c>
      <c r="C5426" s="352">
        <v>183.75</v>
      </c>
      <c r="D5426" s="355">
        <f t="shared" si="172"/>
        <v>2.2253129346314324E-2</v>
      </c>
      <c r="E5426" s="355">
        <v>2.1116023784113293E-2</v>
      </c>
      <c r="G5426" s="355">
        <f t="shared" ca="1" si="171"/>
        <v>2.1663593287479022E-2</v>
      </c>
    </row>
    <row r="5427" spans="2:7">
      <c r="B5427" s="375">
        <v>37893</v>
      </c>
      <c r="C5427" s="352">
        <v>179.75</v>
      </c>
      <c r="D5427" s="355">
        <f t="shared" si="172"/>
        <v>-1.3446761800219477E-2</v>
      </c>
      <c r="E5427" s="355">
        <v>2.1118012422360284E-2</v>
      </c>
      <c r="G5427" s="355">
        <f t="shared" ca="1" si="171"/>
        <v>4.8993726951166517E-3</v>
      </c>
    </row>
    <row r="5428" spans="2:7">
      <c r="B5428" s="375">
        <v>37890</v>
      </c>
      <c r="C5428" s="352">
        <v>182.2</v>
      </c>
      <c r="D5428" s="355">
        <f t="shared" si="172"/>
        <v>1.5324602953468934E-2</v>
      </c>
      <c r="E5428" s="355">
        <v>2.1126760563380306E-2</v>
      </c>
      <c r="G5428" s="355">
        <f t="shared" ca="1" si="171"/>
        <v>1.0639819565819832E-3</v>
      </c>
    </row>
    <row r="5429" spans="2:7">
      <c r="B5429" s="375">
        <v>37889</v>
      </c>
      <c r="C5429" s="352">
        <v>179.45</v>
      </c>
      <c r="D5429" s="355">
        <f t="shared" si="172"/>
        <v>-2.9475392103840006E-2</v>
      </c>
      <c r="E5429" s="355">
        <v>2.121513944223103E-2</v>
      </c>
      <c r="G5429" s="355">
        <f t="shared" ca="1" si="171"/>
        <v>-1.9610933078315258E-2</v>
      </c>
    </row>
    <row r="5430" spans="2:7">
      <c r="B5430" s="375">
        <v>37888</v>
      </c>
      <c r="C5430" s="352">
        <v>184.9</v>
      </c>
      <c r="D5430" s="355">
        <f t="shared" si="172"/>
        <v>2.4093049016892795E-2</v>
      </c>
      <c r="E5430" s="355">
        <v>2.1243842364532171E-2</v>
      </c>
      <c r="G5430" s="355">
        <f t="shared" ca="1" si="171"/>
        <v>-1.4609048691916256E-2</v>
      </c>
    </row>
    <row r="5431" spans="2:7">
      <c r="B5431" s="375">
        <v>37887</v>
      </c>
      <c r="C5431" s="352">
        <v>180.55</v>
      </c>
      <c r="D5431" s="355">
        <f t="shared" si="172"/>
        <v>3.5857716580608143E-2</v>
      </c>
      <c r="E5431" s="355">
        <v>2.125466958650014E-2</v>
      </c>
      <c r="G5431" s="355">
        <f t="shared" ca="1" si="171"/>
        <v>-2.9495126387389329E-2</v>
      </c>
    </row>
    <row r="5432" spans="2:7">
      <c r="B5432" s="375">
        <v>37886</v>
      </c>
      <c r="C5432" s="352">
        <v>174.3</v>
      </c>
      <c r="D5432" s="355">
        <f t="shared" si="172"/>
        <v>-3.5951327433628319E-2</v>
      </c>
      <c r="E5432" s="355">
        <v>2.1260943132494565E-2</v>
      </c>
      <c r="G5432" s="355">
        <f t="shared" ca="1" si="171"/>
        <v>-2.6856702812665681E-2</v>
      </c>
    </row>
    <row r="5433" spans="2:7">
      <c r="B5433" s="375">
        <v>37883</v>
      </c>
      <c r="C5433" s="352">
        <v>180.8</v>
      </c>
      <c r="D5433" s="355">
        <f t="shared" si="172"/>
        <v>1.345291479820631E-2</v>
      </c>
      <c r="E5433" s="355">
        <v>2.126917293233074E-2</v>
      </c>
      <c r="G5433" s="355">
        <f t="shared" ca="1" si="171"/>
        <v>5.7094314326558608E-3</v>
      </c>
    </row>
    <row r="5434" spans="2:7">
      <c r="B5434" s="375">
        <v>37882</v>
      </c>
      <c r="C5434" s="352">
        <v>178.4</v>
      </c>
      <c r="D5434" s="355">
        <f t="shared" si="172"/>
        <v>-3.5414977020816349E-2</v>
      </c>
      <c r="E5434" s="355">
        <v>2.1293375394321759E-2</v>
      </c>
      <c r="G5434" s="355">
        <f t="shared" ca="1" si="171"/>
        <v>-3.9636110818657429E-2</v>
      </c>
    </row>
    <row r="5435" spans="2:7">
      <c r="B5435" s="375">
        <v>37881</v>
      </c>
      <c r="C5435" s="352">
        <v>184.95</v>
      </c>
      <c r="D5435" s="355">
        <f t="shared" si="172"/>
        <v>-1.2810248198558877E-2</v>
      </c>
      <c r="E5435" s="355">
        <v>2.1305500331345283E-2</v>
      </c>
      <c r="G5435" s="355">
        <f t="shared" ca="1" si="171"/>
        <v>3.6263142449192522E-2</v>
      </c>
    </row>
    <row r="5436" spans="2:7">
      <c r="B5436" s="375">
        <v>37880</v>
      </c>
      <c r="C5436" s="352">
        <v>187.35</v>
      </c>
      <c r="D5436" s="355">
        <f t="shared" si="172"/>
        <v>1.8483283500951377E-2</v>
      </c>
      <c r="E5436" s="355">
        <v>2.1344717182497332E-2</v>
      </c>
      <c r="G5436" s="355">
        <f t="shared" ca="1" si="171"/>
        <v>-3.5540576162830441E-2</v>
      </c>
    </row>
    <row r="5437" spans="2:7">
      <c r="B5437" s="375">
        <v>37879</v>
      </c>
      <c r="C5437" s="352">
        <v>183.95</v>
      </c>
      <c r="D5437" s="355">
        <f t="shared" si="172"/>
        <v>-4.3301759133965436E-3</v>
      </c>
      <c r="E5437" s="355">
        <v>2.1426474904608066E-2</v>
      </c>
      <c r="G5437" s="355">
        <f t="shared" ca="1" si="171"/>
        <v>-1.1453163593936635E-2</v>
      </c>
    </row>
    <row r="5438" spans="2:7">
      <c r="B5438" s="375">
        <v>37876</v>
      </c>
      <c r="C5438" s="352">
        <v>184.75</v>
      </c>
      <c r="D5438" s="355">
        <f t="shared" si="172"/>
        <v>-2.2228102672664667E-2</v>
      </c>
      <c r="E5438" s="355">
        <v>2.1436570148776098E-2</v>
      </c>
      <c r="G5438" s="355">
        <f t="shared" ca="1" si="171"/>
        <v>-2.527144838371537E-2</v>
      </c>
    </row>
    <row r="5439" spans="2:7">
      <c r="B5439" s="375">
        <v>37875</v>
      </c>
      <c r="C5439" s="352">
        <v>188.95</v>
      </c>
      <c r="D5439" s="355">
        <f t="shared" si="172"/>
        <v>-2.3261824760920136E-2</v>
      </c>
      <c r="E5439" s="355">
        <v>2.1489621489621379E-2</v>
      </c>
      <c r="G5439" s="355">
        <f t="shared" ca="1" si="171"/>
        <v>-1.0490358043958229E-2</v>
      </c>
    </row>
    <row r="5440" spans="2:7">
      <c r="B5440" s="375">
        <v>37874</v>
      </c>
      <c r="C5440" s="352">
        <v>193.45</v>
      </c>
      <c r="D5440" s="355">
        <f t="shared" si="172"/>
        <v>1.4686598478887924E-2</v>
      </c>
      <c r="E5440" s="355">
        <v>2.1498272342281011E-2</v>
      </c>
      <c r="G5440" s="355">
        <f t="shared" ca="1" si="171"/>
        <v>-4.6379267675220007E-2</v>
      </c>
    </row>
    <row r="5441" spans="2:7">
      <c r="B5441" s="375">
        <v>37873</v>
      </c>
      <c r="C5441" s="352">
        <v>190.65</v>
      </c>
      <c r="D5441" s="355">
        <f t="shared" si="172"/>
        <v>-2.2056937676327177E-2</v>
      </c>
      <c r="E5441" s="355">
        <v>2.1525830997196693E-2</v>
      </c>
      <c r="G5441" s="355">
        <f t="shared" ca="1" si="171"/>
        <v>-1.9550322869711621E-2</v>
      </c>
    </row>
    <row r="5442" spans="2:7">
      <c r="B5442" s="375">
        <v>37872</v>
      </c>
      <c r="C5442" s="352">
        <v>194.95</v>
      </c>
      <c r="D5442" s="355">
        <f t="shared" si="172"/>
        <v>4.8969072164947863E-3</v>
      </c>
      <c r="E5442" s="355">
        <v>2.1532050009922619E-2</v>
      </c>
      <c r="G5442" s="355">
        <f t="shared" ca="1" si="171"/>
        <v>8.1876944597424929E-3</v>
      </c>
    </row>
    <row r="5443" spans="2:7">
      <c r="B5443" s="375">
        <v>37869</v>
      </c>
      <c r="C5443" s="352">
        <v>194</v>
      </c>
      <c r="D5443" s="355">
        <f t="shared" si="172"/>
        <v>3.632478632478639E-2</v>
      </c>
      <c r="E5443" s="355">
        <v>2.1547209337123955E-2</v>
      </c>
      <c r="G5443" s="355">
        <f t="shared" ca="1" si="171"/>
        <v>-2.3057750851235504E-2</v>
      </c>
    </row>
    <row r="5444" spans="2:7">
      <c r="B5444" s="375">
        <v>37868</v>
      </c>
      <c r="C5444" s="352">
        <v>187.2</v>
      </c>
      <c r="D5444" s="355">
        <f t="shared" si="172"/>
        <v>5.1006711409395363E-3</v>
      </c>
      <c r="E5444" s="355">
        <v>2.1555673947789046E-2</v>
      </c>
      <c r="G5444" s="355">
        <f t="shared" ca="1" si="171"/>
        <v>-3.2792784432398039E-2</v>
      </c>
    </row>
    <row r="5445" spans="2:7">
      <c r="B5445" s="375">
        <v>37867</v>
      </c>
      <c r="C5445" s="352">
        <v>186.25</v>
      </c>
      <c r="D5445" s="355">
        <f t="shared" si="172"/>
        <v>-3.2467532467532464E-2</v>
      </c>
      <c r="E5445" s="355">
        <v>2.1633728950135968E-2</v>
      </c>
      <c r="G5445" s="355">
        <f t="shared" ca="1" si="171"/>
        <v>-5.7255839251968352E-3</v>
      </c>
    </row>
    <row r="5446" spans="2:7">
      <c r="B5446" s="375">
        <v>37866</v>
      </c>
      <c r="C5446" s="352">
        <v>192.5</v>
      </c>
      <c r="D5446" s="355">
        <f t="shared" si="172"/>
        <v>1.6367476240760265E-2</v>
      </c>
      <c r="E5446" s="355">
        <v>2.1641791044776131E-2</v>
      </c>
      <c r="G5446" s="355">
        <f t="shared" ca="1" si="171"/>
        <v>2.2461857220585524E-2</v>
      </c>
    </row>
    <row r="5447" spans="2:7">
      <c r="B5447" s="375">
        <v>37865</v>
      </c>
      <c r="C5447" s="352">
        <v>189.4</v>
      </c>
      <c r="D5447" s="355">
        <f t="shared" si="172"/>
        <v>2.0474137931034544E-2</v>
      </c>
      <c r="E5447" s="355">
        <v>2.1645676919350935E-2</v>
      </c>
      <c r="G5447" s="355">
        <f t="shared" ref="G5447:G5510" ca="1" si="173">_xlfn.NORM.INV(RAND(),$M$13,$M$14)</f>
        <v>-5.582219804496176E-2</v>
      </c>
    </row>
    <row r="5448" spans="2:7">
      <c r="B5448" s="375">
        <v>37862</v>
      </c>
      <c r="C5448" s="352">
        <v>185.6</v>
      </c>
      <c r="D5448" s="355">
        <f t="shared" ref="D5448:D5511" si="174">(C5448-C5449)/C5449</f>
        <v>-7.4866310160428108E-3</v>
      </c>
      <c r="E5448" s="355">
        <v>2.1721422753190452E-2</v>
      </c>
      <c r="G5448" s="355">
        <f t="shared" ca="1" si="173"/>
        <v>-2.7318859721865721E-2</v>
      </c>
    </row>
    <row r="5449" spans="2:7">
      <c r="B5449" s="375">
        <v>37861</v>
      </c>
      <c r="C5449" s="352">
        <v>187</v>
      </c>
      <c r="D5449" s="355">
        <f t="shared" si="174"/>
        <v>-1.8372703412073491E-2</v>
      </c>
      <c r="E5449" s="355">
        <v>2.1725239616613507E-2</v>
      </c>
      <c r="G5449" s="355">
        <f t="shared" ca="1" si="173"/>
        <v>5.6515960746091514E-3</v>
      </c>
    </row>
    <row r="5450" spans="2:7">
      <c r="B5450" s="375">
        <v>37860</v>
      </c>
      <c r="C5450" s="352">
        <v>190.5</v>
      </c>
      <c r="D5450" s="355">
        <f t="shared" si="174"/>
        <v>1.0610079575596816E-2</v>
      </c>
      <c r="E5450" s="355">
        <v>2.1733861194150328E-2</v>
      </c>
      <c r="G5450" s="355">
        <f t="shared" ca="1" si="173"/>
        <v>1.7014042215387312E-2</v>
      </c>
    </row>
    <row r="5451" spans="2:7">
      <c r="B5451" s="375">
        <v>37859</v>
      </c>
      <c r="C5451" s="352">
        <v>188.5</v>
      </c>
      <c r="D5451" s="355">
        <f t="shared" si="174"/>
        <v>4.2012161415146458E-2</v>
      </c>
      <c r="E5451" s="355">
        <v>2.1739130434782532E-2</v>
      </c>
      <c r="G5451" s="355">
        <f t="shared" ca="1" si="173"/>
        <v>-4.0072203714235193E-2</v>
      </c>
    </row>
    <row r="5452" spans="2:7">
      <c r="B5452" s="375">
        <v>37858</v>
      </c>
      <c r="C5452" s="352">
        <v>180.9</v>
      </c>
      <c r="D5452" s="355">
        <f t="shared" si="174"/>
        <v>-3.054662379421216E-2</v>
      </c>
      <c r="E5452" s="355">
        <v>2.1779425393883261E-2</v>
      </c>
      <c r="G5452" s="355">
        <f t="shared" ca="1" si="173"/>
        <v>-1.7883222423289154E-2</v>
      </c>
    </row>
    <row r="5453" spans="2:7">
      <c r="B5453" s="375">
        <v>37855</v>
      </c>
      <c r="C5453" s="352">
        <v>186.6</v>
      </c>
      <c r="D5453" s="355">
        <f t="shared" si="174"/>
        <v>-1.5563175943023038E-2</v>
      </c>
      <c r="E5453" s="355">
        <v>2.178649237472767E-2</v>
      </c>
      <c r="G5453" s="355">
        <f t="shared" ca="1" si="173"/>
        <v>-1.9002237178132896E-3</v>
      </c>
    </row>
    <row r="5454" spans="2:7">
      <c r="B5454" s="375">
        <v>37854</v>
      </c>
      <c r="C5454" s="352">
        <v>189.55</v>
      </c>
      <c r="D5454" s="355">
        <f t="shared" si="174"/>
        <v>-1.8638363965829637E-2</v>
      </c>
      <c r="E5454" s="355">
        <v>2.1849481350695244E-2</v>
      </c>
      <c r="G5454" s="355">
        <f t="shared" ca="1" si="173"/>
        <v>7.1270367799983287E-3</v>
      </c>
    </row>
    <row r="5455" spans="2:7">
      <c r="B5455" s="375">
        <v>37853</v>
      </c>
      <c r="C5455" s="352">
        <v>193.15</v>
      </c>
      <c r="D5455" s="355">
        <f t="shared" si="174"/>
        <v>2.7120446689710153E-2</v>
      </c>
      <c r="E5455" s="355">
        <v>2.1854304635761636E-2</v>
      </c>
      <c r="G5455" s="355">
        <f t="shared" ca="1" si="173"/>
        <v>1.9267940943189159E-2</v>
      </c>
    </row>
    <row r="5456" spans="2:7">
      <c r="B5456" s="375">
        <v>37852</v>
      </c>
      <c r="C5456" s="352">
        <v>188.05</v>
      </c>
      <c r="D5456" s="355">
        <f t="shared" si="174"/>
        <v>3.3809785596481616E-2</v>
      </c>
      <c r="E5456" s="355">
        <v>2.187470911291068E-2</v>
      </c>
      <c r="G5456" s="355">
        <f t="shared" ca="1" si="173"/>
        <v>-7.6577302237503956E-3</v>
      </c>
    </row>
    <row r="5457" spans="2:7">
      <c r="B5457" s="375">
        <v>37851</v>
      </c>
      <c r="C5457" s="352">
        <v>181.9</v>
      </c>
      <c r="D5457" s="355">
        <f t="shared" si="174"/>
        <v>2.3923444976076555E-2</v>
      </c>
      <c r="E5457" s="355">
        <v>2.1876867901972484E-2</v>
      </c>
      <c r="G5457" s="355">
        <f t="shared" ca="1" si="173"/>
        <v>-5.295018736664947E-2</v>
      </c>
    </row>
    <row r="5458" spans="2:7">
      <c r="B5458" s="375">
        <v>37847</v>
      </c>
      <c r="C5458" s="352">
        <v>177.65</v>
      </c>
      <c r="D5458" s="355">
        <f t="shared" si="174"/>
        <v>1.1098463289698447E-2</v>
      </c>
      <c r="E5458" s="355">
        <v>2.1907138990798002E-2</v>
      </c>
      <c r="G5458" s="355">
        <f t="shared" ca="1" si="173"/>
        <v>-6.0255268864422683E-3</v>
      </c>
    </row>
    <row r="5459" spans="2:7">
      <c r="B5459" s="375">
        <v>37846</v>
      </c>
      <c r="C5459" s="352">
        <v>175.7</v>
      </c>
      <c r="D5459" s="355">
        <f t="shared" si="174"/>
        <v>2.1214763150246889E-2</v>
      </c>
      <c r="E5459" s="355">
        <v>2.1909478177039251E-2</v>
      </c>
      <c r="G5459" s="355">
        <f t="shared" ca="1" si="173"/>
        <v>-1.0985784285578478E-2</v>
      </c>
    </row>
    <row r="5460" spans="2:7">
      <c r="B5460" s="375">
        <v>37845</v>
      </c>
      <c r="C5460" s="352">
        <v>172.05</v>
      </c>
      <c r="D5460" s="355">
        <f t="shared" si="174"/>
        <v>5.8462437883659742E-3</v>
      </c>
      <c r="E5460" s="355">
        <v>2.1910919540229865E-2</v>
      </c>
      <c r="G5460" s="355">
        <f t="shared" ca="1" si="173"/>
        <v>-1.3524496497576328E-2</v>
      </c>
    </row>
    <row r="5461" spans="2:7">
      <c r="B5461" s="375">
        <v>37844</v>
      </c>
      <c r="C5461" s="352">
        <v>171.05</v>
      </c>
      <c r="D5461" s="355">
        <f t="shared" si="174"/>
        <v>1.7246506095747877E-2</v>
      </c>
      <c r="E5461" s="355">
        <v>2.1928321798122308E-2</v>
      </c>
      <c r="G5461" s="355">
        <f t="shared" ca="1" si="173"/>
        <v>-6.0012741570395949E-3</v>
      </c>
    </row>
    <row r="5462" spans="2:7">
      <c r="B5462" s="375">
        <v>37841</v>
      </c>
      <c r="C5462" s="352">
        <v>168.15</v>
      </c>
      <c r="D5462" s="355">
        <f t="shared" si="174"/>
        <v>1.4173703256936033E-2</v>
      </c>
      <c r="E5462" s="355">
        <v>2.1947186450869346E-2</v>
      </c>
      <c r="G5462" s="355">
        <f t="shared" ca="1" si="173"/>
        <v>-5.937179451631215E-3</v>
      </c>
    </row>
    <row r="5463" spans="2:7">
      <c r="B5463" s="375">
        <v>37840</v>
      </c>
      <c r="C5463" s="352">
        <v>165.8</v>
      </c>
      <c r="D5463" s="355">
        <f t="shared" si="174"/>
        <v>3.2700093428838367E-2</v>
      </c>
      <c r="E5463" s="355">
        <v>2.1966730912582923E-2</v>
      </c>
      <c r="G5463" s="355">
        <f t="shared" ca="1" si="173"/>
        <v>-1.3284135521358483E-2</v>
      </c>
    </row>
    <row r="5464" spans="2:7">
      <c r="B5464" s="375">
        <v>37839</v>
      </c>
      <c r="C5464" s="352">
        <v>160.55000000000001</v>
      </c>
      <c r="D5464" s="355">
        <f t="shared" si="174"/>
        <v>-1.5030674846625697E-2</v>
      </c>
      <c r="E5464" s="355">
        <v>2.1978749462116479E-2</v>
      </c>
      <c r="G5464" s="355">
        <f t="shared" ca="1" si="173"/>
        <v>-3.2016797978321717E-3</v>
      </c>
    </row>
    <row r="5465" spans="2:7">
      <c r="B5465" s="375">
        <v>37838</v>
      </c>
      <c r="C5465" s="352">
        <v>163</v>
      </c>
      <c r="D5465" s="355">
        <f t="shared" si="174"/>
        <v>-2.3659778376759442E-2</v>
      </c>
      <c r="E5465" s="355">
        <v>2.1978961772000281E-2</v>
      </c>
      <c r="G5465" s="355">
        <f t="shared" ca="1" si="173"/>
        <v>-3.2914966939029261E-3</v>
      </c>
    </row>
    <row r="5466" spans="2:7">
      <c r="B5466" s="375">
        <v>37837</v>
      </c>
      <c r="C5466" s="352">
        <v>166.95</v>
      </c>
      <c r="D5466" s="355">
        <f t="shared" si="174"/>
        <v>-8.9047195013357092E-3</v>
      </c>
      <c r="E5466" s="355">
        <v>2.1993784365288111E-2</v>
      </c>
      <c r="G5466" s="355">
        <f t="shared" ca="1" si="173"/>
        <v>1.278734065479854E-2</v>
      </c>
    </row>
    <row r="5467" spans="2:7">
      <c r="B5467" s="375">
        <v>37834</v>
      </c>
      <c r="C5467" s="352">
        <v>168.45</v>
      </c>
      <c r="D5467" s="355">
        <f t="shared" si="174"/>
        <v>-1.2313104661389754E-2</v>
      </c>
      <c r="E5467" s="355">
        <v>2.2001439884809175E-2</v>
      </c>
      <c r="G5467" s="355">
        <f t="shared" ca="1" si="173"/>
        <v>-2.0687627937303728E-2</v>
      </c>
    </row>
    <row r="5468" spans="2:7">
      <c r="B5468" s="375">
        <v>37833</v>
      </c>
      <c r="C5468" s="352">
        <v>170.55</v>
      </c>
      <c r="D5468" s="355">
        <f t="shared" si="174"/>
        <v>1.2466607301870127E-2</v>
      </c>
      <c r="E5468" s="355">
        <v>2.2008434370058009E-2</v>
      </c>
      <c r="G5468" s="355">
        <f t="shared" ca="1" si="173"/>
        <v>1.3791019560501383E-2</v>
      </c>
    </row>
    <row r="5469" spans="2:7">
      <c r="B5469" s="375">
        <v>37832</v>
      </c>
      <c r="C5469" s="352">
        <v>168.45</v>
      </c>
      <c r="D5469" s="355">
        <f t="shared" si="174"/>
        <v>-8.8261253309797009E-3</v>
      </c>
      <c r="E5469" s="355">
        <v>2.2039377020276227E-2</v>
      </c>
      <c r="G5469" s="355">
        <f t="shared" ca="1" si="173"/>
        <v>2.6184737189646871E-2</v>
      </c>
    </row>
    <row r="5470" spans="2:7">
      <c r="B5470" s="375">
        <v>37831</v>
      </c>
      <c r="C5470" s="352">
        <v>169.95</v>
      </c>
      <c r="D5470" s="355">
        <f t="shared" si="174"/>
        <v>1.7664670658682567E-2</v>
      </c>
      <c r="E5470" s="355">
        <v>2.2060957910014535E-2</v>
      </c>
      <c r="G5470" s="355">
        <f t="shared" ca="1" si="173"/>
        <v>-4.0598171863822523E-2</v>
      </c>
    </row>
    <row r="5471" spans="2:7">
      <c r="B5471" s="375">
        <v>37830</v>
      </c>
      <c r="C5471" s="352">
        <v>167</v>
      </c>
      <c r="D5471" s="355">
        <f t="shared" si="174"/>
        <v>-1.533018867924525E-2</v>
      </c>
      <c r="E5471" s="355">
        <v>2.2073578595317871E-2</v>
      </c>
      <c r="G5471" s="355">
        <f t="shared" ca="1" si="173"/>
        <v>5.6894661797038297E-3</v>
      </c>
    </row>
    <row r="5472" spans="2:7">
      <c r="B5472" s="375">
        <v>37827</v>
      </c>
      <c r="C5472" s="352">
        <v>169.6</v>
      </c>
      <c r="D5472" s="355">
        <f t="shared" si="174"/>
        <v>3.2886723507917208E-2</v>
      </c>
      <c r="E5472" s="355">
        <v>2.2078760490639199E-2</v>
      </c>
      <c r="G5472" s="355">
        <f t="shared" ca="1" si="173"/>
        <v>-6.5563491061032646E-3</v>
      </c>
    </row>
    <row r="5473" spans="2:7">
      <c r="B5473" s="375">
        <v>37826</v>
      </c>
      <c r="C5473" s="352">
        <v>164.2</v>
      </c>
      <c r="D5473" s="355">
        <f t="shared" si="174"/>
        <v>3.3354310887350427E-2</v>
      </c>
      <c r="E5473" s="355">
        <v>2.2121117037966796E-2</v>
      </c>
      <c r="G5473" s="355">
        <f t="shared" ca="1" si="173"/>
        <v>2.0935106019257618E-2</v>
      </c>
    </row>
    <row r="5474" spans="2:7">
      <c r="B5474" s="375">
        <v>37825</v>
      </c>
      <c r="C5474" s="352">
        <v>158.9</v>
      </c>
      <c r="D5474" s="355">
        <f t="shared" si="174"/>
        <v>4.9537648612945837E-2</v>
      </c>
      <c r="E5474" s="355">
        <v>2.2169952210274763E-2</v>
      </c>
      <c r="G5474" s="355">
        <f t="shared" ca="1" si="173"/>
        <v>-7.2228120862498149E-3</v>
      </c>
    </row>
    <row r="5475" spans="2:7">
      <c r="B5475" s="375">
        <v>37824</v>
      </c>
      <c r="C5475" s="352">
        <v>151.4</v>
      </c>
      <c r="D5475" s="355">
        <f t="shared" si="174"/>
        <v>3.1335149863760174E-2</v>
      </c>
      <c r="E5475" s="355">
        <v>2.2186647990194805E-2</v>
      </c>
      <c r="G5475" s="355">
        <f t="shared" ca="1" si="173"/>
        <v>-2.0774878267408047E-2</v>
      </c>
    </row>
    <row r="5476" spans="2:7">
      <c r="B5476" s="375">
        <v>37823</v>
      </c>
      <c r="C5476" s="352">
        <v>146.80000000000001</v>
      </c>
      <c r="D5476" s="355">
        <f t="shared" si="174"/>
        <v>-3.6745406824146946E-2</v>
      </c>
      <c r="E5476" s="355">
        <v>2.2264067346034585E-2</v>
      </c>
      <c r="G5476" s="355">
        <f t="shared" ca="1" si="173"/>
        <v>4.8174564152542579E-2</v>
      </c>
    </row>
    <row r="5477" spans="2:7">
      <c r="B5477" s="375">
        <v>37820</v>
      </c>
      <c r="C5477" s="352">
        <v>152.4</v>
      </c>
      <c r="D5477" s="355">
        <f t="shared" si="174"/>
        <v>-3.5443037974683511E-2</v>
      </c>
      <c r="E5477" s="355">
        <v>2.2268890914134119E-2</v>
      </c>
      <c r="G5477" s="355">
        <f t="shared" ca="1" si="173"/>
        <v>9.4719029428944473E-3</v>
      </c>
    </row>
    <row r="5478" spans="2:7">
      <c r="B5478" s="375">
        <v>37819</v>
      </c>
      <c r="C5478" s="352">
        <v>158</v>
      </c>
      <c r="D5478" s="355">
        <f t="shared" si="174"/>
        <v>-3.334353013153863E-2</v>
      </c>
      <c r="E5478" s="355">
        <v>2.2299541356950853E-2</v>
      </c>
      <c r="G5478" s="355">
        <f t="shared" ca="1" si="173"/>
        <v>1.3466433853502298E-4</v>
      </c>
    </row>
    <row r="5479" spans="2:7">
      <c r="B5479" s="375">
        <v>37818</v>
      </c>
      <c r="C5479" s="352">
        <v>163.44999999999999</v>
      </c>
      <c r="D5479" s="355">
        <f t="shared" si="174"/>
        <v>-1.654632972322503E-2</v>
      </c>
      <c r="E5479" s="355">
        <v>2.2352472089314138E-2</v>
      </c>
      <c r="G5479" s="355">
        <f t="shared" ca="1" si="173"/>
        <v>-1.7405079548213361E-2</v>
      </c>
    </row>
    <row r="5480" spans="2:7">
      <c r="B5480" s="375">
        <v>37817</v>
      </c>
      <c r="C5480" s="352">
        <v>166.2</v>
      </c>
      <c r="D5480" s="355">
        <f t="shared" si="174"/>
        <v>-1.1008628384409537E-2</v>
      </c>
      <c r="E5480" s="355">
        <v>2.2388558444162269E-2</v>
      </c>
      <c r="G5480" s="355">
        <f t="shared" ca="1" si="173"/>
        <v>1.5798746200193985E-2</v>
      </c>
    </row>
    <row r="5481" spans="2:7">
      <c r="B5481" s="375">
        <v>37816</v>
      </c>
      <c r="C5481" s="352">
        <v>168.05</v>
      </c>
      <c r="D5481" s="355">
        <f t="shared" si="174"/>
        <v>-1.8112766579024213E-2</v>
      </c>
      <c r="E5481" s="355">
        <v>2.241467142129382E-2</v>
      </c>
      <c r="G5481" s="355">
        <f t="shared" ca="1" si="173"/>
        <v>-3.4870068232299399E-2</v>
      </c>
    </row>
    <row r="5482" spans="2:7">
      <c r="B5482" s="375">
        <v>37813</v>
      </c>
      <c r="C5482" s="352">
        <v>171.15</v>
      </c>
      <c r="D5482" s="355">
        <f t="shared" si="174"/>
        <v>7.9505300353356553E-3</v>
      </c>
      <c r="E5482" s="355">
        <v>2.2414752404419362E-2</v>
      </c>
      <c r="G5482" s="355">
        <f t="shared" ca="1" si="173"/>
        <v>-2.6541212419860037E-2</v>
      </c>
    </row>
    <row r="5483" spans="2:7">
      <c r="B5483" s="375">
        <v>37812</v>
      </c>
      <c r="C5483" s="352">
        <v>169.8</v>
      </c>
      <c r="D5483" s="355">
        <f t="shared" si="174"/>
        <v>-1.1764705882352272E-3</v>
      </c>
      <c r="E5483" s="355">
        <v>2.2446094026157708E-2</v>
      </c>
      <c r="G5483" s="355">
        <f t="shared" ca="1" si="173"/>
        <v>-4.6938444066292086E-4</v>
      </c>
    </row>
    <row r="5484" spans="2:7">
      <c r="B5484" s="375">
        <v>37811</v>
      </c>
      <c r="C5484" s="352">
        <v>170</v>
      </c>
      <c r="D5484" s="355">
        <f t="shared" si="174"/>
        <v>6.5127294256956438E-3</v>
      </c>
      <c r="E5484" s="355">
        <v>2.2457200402819778E-2</v>
      </c>
      <c r="G5484" s="355">
        <f t="shared" ca="1" si="173"/>
        <v>-4.9215802030488386E-2</v>
      </c>
    </row>
    <row r="5485" spans="2:7">
      <c r="B5485" s="375">
        <v>37810</v>
      </c>
      <c r="C5485" s="352">
        <v>168.9</v>
      </c>
      <c r="D5485" s="355">
        <f t="shared" si="174"/>
        <v>3.5650623885917663E-3</v>
      </c>
      <c r="E5485" s="355">
        <v>2.246951706511903E-2</v>
      </c>
      <c r="G5485" s="355">
        <f t="shared" ca="1" si="173"/>
        <v>-5.9831284629619777E-3</v>
      </c>
    </row>
    <row r="5486" spans="2:7">
      <c r="B5486" s="375">
        <v>37809</v>
      </c>
      <c r="C5486" s="352">
        <v>168.3</v>
      </c>
      <c r="D5486" s="355">
        <f t="shared" si="174"/>
        <v>-1.9230769230769131E-2</v>
      </c>
      <c r="E5486" s="355">
        <v>2.2493573264781429E-2</v>
      </c>
      <c r="G5486" s="355">
        <f t="shared" ca="1" si="173"/>
        <v>-2.2831740555208022E-4</v>
      </c>
    </row>
    <row r="5487" spans="2:7">
      <c r="B5487" s="375">
        <v>37806</v>
      </c>
      <c r="C5487" s="352">
        <v>171.6</v>
      </c>
      <c r="D5487" s="355">
        <f t="shared" si="174"/>
        <v>-4.1340782122905061E-2</v>
      </c>
      <c r="E5487" s="355">
        <v>2.2515761032722903E-2</v>
      </c>
      <c r="G5487" s="355">
        <f t="shared" ca="1" si="173"/>
        <v>-4.6108738496930049E-3</v>
      </c>
    </row>
    <row r="5488" spans="2:7">
      <c r="B5488" s="375">
        <v>37805</v>
      </c>
      <c r="C5488" s="352">
        <v>179</v>
      </c>
      <c r="D5488" s="355">
        <f t="shared" si="174"/>
        <v>9.5882684715171383E-3</v>
      </c>
      <c r="E5488" s="355">
        <v>2.2557151527412455E-2</v>
      </c>
      <c r="G5488" s="355">
        <f t="shared" ca="1" si="173"/>
        <v>2.2110607616203478E-2</v>
      </c>
    </row>
    <row r="5489" spans="2:7">
      <c r="B5489" s="375">
        <v>37804</v>
      </c>
      <c r="C5489" s="352">
        <v>177.3</v>
      </c>
      <c r="D5489" s="355">
        <f t="shared" si="174"/>
        <v>-3.0924936744446611E-3</v>
      </c>
      <c r="E5489" s="355">
        <v>2.2579121398205095E-2</v>
      </c>
      <c r="G5489" s="355">
        <f t="shared" ca="1" si="173"/>
        <v>-1.38919398539828E-2</v>
      </c>
    </row>
    <row r="5490" spans="2:7">
      <c r="B5490" s="375">
        <v>37803</v>
      </c>
      <c r="C5490" s="352">
        <v>177.85</v>
      </c>
      <c r="D5490" s="355">
        <f t="shared" si="174"/>
        <v>-2.810567734683045E-4</v>
      </c>
      <c r="E5490" s="355">
        <v>2.2631052266954027E-2</v>
      </c>
      <c r="G5490" s="355">
        <f t="shared" ca="1" si="173"/>
        <v>-1.9481463569932279E-4</v>
      </c>
    </row>
    <row r="5491" spans="2:7">
      <c r="B5491" s="375">
        <v>37802</v>
      </c>
      <c r="C5491" s="352">
        <v>177.9</v>
      </c>
      <c r="D5491" s="355">
        <f t="shared" si="174"/>
        <v>1.6571428571428605E-2</v>
      </c>
      <c r="E5491" s="355">
        <v>2.264426588750915E-2</v>
      </c>
      <c r="G5491" s="355">
        <f t="shared" ca="1" si="173"/>
        <v>-1.5603794812599509E-2</v>
      </c>
    </row>
    <row r="5492" spans="2:7">
      <c r="B5492" s="375">
        <v>37799</v>
      </c>
      <c r="C5492" s="352">
        <v>175</v>
      </c>
      <c r="D5492" s="355">
        <f t="shared" si="174"/>
        <v>-1.8508132361189068E-2</v>
      </c>
      <c r="E5492" s="355">
        <v>2.265412617567103E-2</v>
      </c>
      <c r="G5492" s="355">
        <f t="shared" ca="1" si="173"/>
        <v>-1.605104906904441E-2</v>
      </c>
    </row>
    <row r="5493" spans="2:7">
      <c r="B5493" s="375">
        <v>37798</v>
      </c>
      <c r="C5493" s="352">
        <v>178.3</v>
      </c>
      <c r="D5493" s="355">
        <f t="shared" si="174"/>
        <v>1.3068181818181883E-2</v>
      </c>
      <c r="E5493" s="355">
        <v>2.2669104204753158E-2</v>
      </c>
      <c r="G5493" s="355">
        <f t="shared" ca="1" si="173"/>
        <v>3.3848527907060118E-4</v>
      </c>
    </row>
    <row r="5494" spans="2:7">
      <c r="B5494" s="375">
        <v>37797</v>
      </c>
      <c r="C5494" s="352">
        <v>176</v>
      </c>
      <c r="D5494" s="355">
        <f t="shared" si="174"/>
        <v>1.6166281755196372E-2</v>
      </c>
      <c r="E5494" s="355">
        <v>2.2672064777327913E-2</v>
      </c>
      <c r="G5494" s="355">
        <f t="shared" ca="1" si="173"/>
        <v>-2.9427477135082734E-2</v>
      </c>
    </row>
    <row r="5495" spans="2:7">
      <c r="B5495" s="375">
        <v>37796</v>
      </c>
      <c r="C5495" s="352">
        <v>173.2</v>
      </c>
      <c r="D5495" s="355">
        <f t="shared" si="174"/>
        <v>1.6431924882629009E-2</v>
      </c>
      <c r="E5495" s="355">
        <v>2.2692307692307685E-2</v>
      </c>
      <c r="G5495" s="355">
        <f t="shared" ca="1" si="173"/>
        <v>-1.4990949702337678E-2</v>
      </c>
    </row>
    <row r="5496" spans="2:7">
      <c r="B5496" s="375">
        <v>37795</v>
      </c>
      <c r="C5496" s="352">
        <v>170.4</v>
      </c>
      <c r="D5496" s="355">
        <f t="shared" si="174"/>
        <v>-4.0911747516071805E-3</v>
      </c>
      <c r="E5496" s="355">
        <v>2.269363591514565E-2</v>
      </c>
      <c r="G5496" s="355">
        <f t="shared" ca="1" si="173"/>
        <v>1.8366797665104788E-2</v>
      </c>
    </row>
    <row r="5497" spans="2:7">
      <c r="B5497" s="375">
        <v>37792</v>
      </c>
      <c r="C5497" s="352">
        <v>171.1</v>
      </c>
      <c r="D5497" s="355">
        <f t="shared" si="174"/>
        <v>6.4705882352940839E-3</v>
      </c>
      <c r="E5497" s="355">
        <v>2.2702256466703239E-2</v>
      </c>
      <c r="G5497" s="355">
        <f t="shared" ca="1" si="173"/>
        <v>-2.3801029321529693E-2</v>
      </c>
    </row>
    <row r="5498" spans="2:7">
      <c r="B5498" s="375">
        <v>37791</v>
      </c>
      <c r="C5498" s="352">
        <v>170</v>
      </c>
      <c r="D5498" s="355">
        <f t="shared" si="174"/>
        <v>0</v>
      </c>
      <c r="E5498" s="355">
        <v>2.2702268740150432E-2</v>
      </c>
      <c r="G5498" s="355">
        <f t="shared" ca="1" si="173"/>
        <v>-3.8931023184305386E-2</v>
      </c>
    </row>
    <row r="5499" spans="2:7">
      <c r="B5499" s="375">
        <v>37790</v>
      </c>
      <c r="C5499" s="352">
        <v>170</v>
      </c>
      <c r="D5499" s="355">
        <f t="shared" si="174"/>
        <v>5.8858151854028441E-4</v>
      </c>
      <c r="E5499" s="355">
        <v>2.2714526079640956E-2</v>
      </c>
      <c r="G5499" s="355">
        <f t="shared" ca="1" si="173"/>
        <v>5.1946000682660072E-3</v>
      </c>
    </row>
    <row r="5500" spans="2:7">
      <c r="B5500" s="375">
        <v>37789</v>
      </c>
      <c r="C5500" s="352">
        <v>169.9</v>
      </c>
      <c r="D5500" s="355">
        <f t="shared" si="174"/>
        <v>2.07269450285372E-2</v>
      </c>
      <c r="E5500" s="355">
        <v>2.2739847294456075E-2</v>
      </c>
      <c r="G5500" s="355">
        <f t="shared" ca="1" si="173"/>
        <v>2.687721007345832E-3</v>
      </c>
    </row>
    <row r="5501" spans="2:7">
      <c r="B5501" s="375">
        <v>37788</v>
      </c>
      <c r="C5501" s="352">
        <v>166.45</v>
      </c>
      <c r="D5501" s="355">
        <f t="shared" si="174"/>
        <v>-2.2607163828538005E-2</v>
      </c>
      <c r="E5501" s="355">
        <v>2.2744421688045604E-2</v>
      </c>
      <c r="G5501" s="355">
        <f t="shared" ca="1" si="173"/>
        <v>-1.4378287305466034E-2</v>
      </c>
    </row>
    <row r="5502" spans="2:7">
      <c r="B5502" s="375">
        <v>37785</v>
      </c>
      <c r="C5502" s="352">
        <v>170.3</v>
      </c>
      <c r="D5502" s="355">
        <f t="shared" si="174"/>
        <v>-8.8002346729232784E-4</v>
      </c>
      <c r="E5502" s="355">
        <v>2.2746301981579616E-2</v>
      </c>
      <c r="G5502" s="355">
        <f t="shared" ca="1" si="173"/>
        <v>-7.6293780387609988E-3</v>
      </c>
    </row>
    <row r="5503" spans="2:7">
      <c r="B5503" s="375">
        <v>37784</v>
      </c>
      <c r="C5503" s="352">
        <v>170.45</v>
      </c>
      <c r="D5503" s="355">
        <f t="shared" si="174"/>
        <v>3.2371983519716477E-3</v>
      </c>
      <c r="E5503" s="355">
        <v>2.2762127693921878E-2</v>
      </c>
      <c r="G5503" s="355">
        <f t="shared" ca="1" si="173"/>
        <v>1.3953506697791728E-2</v>
      </c>
    </row>
    <row r="5504" spans="2:7">
      <c r="B5504" s="375">
        <v>37783</v>
      </c>
      <c r="C5504" s="352">
        <v>169.9</v>
      </c>
      <c r="D5504" s="355">
        <f t="shared" si="174"/>
        <v>5.3254437869822823E-3</v>
      </c>
      <c r="E5504" s="355">
        <v>2.2774916535107048E-2</v>
      </c>
      <c r="G5504" s="355">
        <f t="shared" ca="1" si="173"/>
        <v>3.1342131465859173E-3</v>
      </c>
    </row>
    <row r="5505" spans="2:7">
      <c r="B5505" s="375">
        <v>37782</v>
      </c>
      <c r="C5505" s="352">
        <v>169</v>
      </c>
      <c r="D5505" s="355">
        <f t="shared" si="174"/>
        <v>-4.1249263406009937E-3</v>
      </c>
      <c r="E5505" s="355">
        <v>2.2810671427154591E-2</v>
      </c>
      <c r="G5505" s="355">
        <f t="shared" ca="1" si="173"/>
        <v>1.2371926738884004E-2</v>
      </c>
    </row>
    <row r="5506" spans="2:7">
      <c r="B5506" s="375">
        <v>37781</v>
      </c>
      <c r="C5506" s="352">
        <v>169.7</v>
      </c>
      <c r="D5506" s="355">
        <f t="shared" si="174"/>
        <v>4.5594577942082423E-2</v>
      </c>
      <c r="E5506" s="355">
        <v>2.2815804117974531E-2</v>
      </c>
      <c r="G5506" s="355">
        <f t="shared" ca="1" si="173"/>
        <v>1.2979310572684193E-2</v>
      </c>
    </row>
    <row r="5507" spans="2:7">
      <c r="B5507" s="375">
        <v>37778</v>
      </c>
      <c r="C5507" s="352">
        <v>162.30000000000001</v>
      </c>
      <c r="D5507" s="355">
        <f t="shared" si="174"/>
        <v>9.9564405724954751E-3</v>
      </c>
      <c r="E5507" s="355">
        <v>2.2850933808271016E-2</v>
      </c>
      <c r="G5507" s="355">
        <f t="shared" ca="1" si="173"/>
        <v>-1.4070064490547375E-4</v>
      </c>
    </row>
    <row r="5508" spans="2:7">
      <c r="B5508" s="375">
        <v>37777</v>
      </c>
      <c r="C5508" s="352">
        <v>160.69999999999999</v>
      </c>
      <c r="D5508" s="355">
        <f t="shared" si="174"/>
        <v>2.2915340547421989E-2</v>
      </c>
      <c r="E5508" s="355">
        <v>2.2873526600828347E-2</v>
      </c>
      <c r="G5508" s="355">
        <f t="shared" ca="1" si="173"/>
        <v>1.2629847186415563E-2</v>
      </c>
    </row>
    <row r="5509" spans="2:7">
      <c r="B5509" s="375">
        <v>37776</v>
      </c>
      <c r="C5509" s="352">
        <v>157.1</v>
      </c>
      <c r="D5509" s="355">
        <f t="shared" si="174"/>
        <v>3.1928480204342275E-3</v>
      </c>
      <c r="E5509" s="355">
        <v>2.2950480719528571E-2</v>
      </c>
      <c r="G5509" s="355">
        <f t="shared" ca="1" si="173"/>
        <v>1.6169491252812786E-2</v>
      </c>
    </row>
    <row r="5510" spans="2:7">
      <c r="B5510" s="375">
        <v>37775</v>
      </c>
      <c r="C5510" s="352">
        <v>156.6</v>
      </c>
      <c r="D5510" s="355">
        <f t="shared" si="174"/>
        <v>-1.1675607447144175E-2</v>
      </c>
      <c r="E5510" s="355">
        <v>2.2957847106453832E-2</v>
      </c>
      <c r="G5510" s="355">
        <f t="shared" ca="1" si="173"/>
        <v>-3.5770824404107955E-2</v>
      </c>
    </row>
    <row r="5511" spans="2:7">
      <c r="B5511" s="375">
        <v>37774</v>
      </c>
      <c r="C5511" s="352">
        <v>158.44999999999999</v>
      </c>
      <c r="D5511" s="355">
        <f t="shared" si="174"/>
        <v>6.6709021601015434E-3</v>
      </c>
      <c r="E5511" s="355">
        <v>2.2975670437122026E-2</v>
      </c>
      <c r="G5511" s="355">
        <f t="shared" ref="G5511:G5574" ca="1" si="175">_xlfn.NORM.INV(RAND(),$M$13,$M$14)</f>
        <v>-3.5586332619602347E-2</v>
      </c>
    </row>
    <row r="5512" spans="2:7">
      <c r="B5512" s="375">
        <v>37771</v>
      </c>
      <c r="C5512" s="352">
        <v>157.4</v>
      </c>
      <c r="D5512" s="355">
        <f t="shared" ref="D5512:D5575" si="176">(C5512-C5513)/C5513</f>
        <v>-3.1665611146295121E-3</v>
      </c>
      <c r="E5512" s="355">
        <v>2.2995283018867958E-2</v>
      </c>
      <c r="G5512" s="355">
        <f t="shared" ca="1" si="175"/>
        <v>-1.2908414547880453E-2</v>
      </c>
    </row>
    <row r="5513" spans="2:7">
      <c r="B5513" s="375">
        <v>37770</v>
      </c>
      <c r="C5513" s="352">
        <v>157.9</v>
      </c>
      <c r="D5513" s="355">
        <f t="shared" si="176"/>
        <v>1.2504007694774076E-2</v>
      </c>
      <c r="E5513" s="355">
        <v>2.3085983510011704E-2</v>
      </c>
      <c r="G5513" s="355">
        <f t="shared" ca="1" si="175"/>
        <v>-2.5853770754200311E-2</v>
      </c>
    </row>
    <row r="5514" spans="2:7">
      <c r="B5514" s="375">
        <v>37769</v>
      </c>
      <c r="C5514" s="352">
        <v>155.94999999999999</v>
      </c>
      <c r="D5514" s="355">
        <f t="shared" si="176"/>
        <v>1.7950391644908619E-2</v>
      </c>
      <c r="E5514" s="355">
        <v>2.3102907467728289E-2</v>
      </c>
      <c r="G5514" s="355">
        <f t="shared" ca="1" si="175"/>
        <v>5.106208220210931E-2</v>
      </c>
    </row>
    <row r="5515" spans="2:7">
      <c r="B5515" s="375">
        <v>37768</v>
      </c>
      <c r="C5515" s="352">
        <v>153.19999999999999</v>
      </c>
      <c r="D5515" s="355">
        <f t="shared" si="176"/>
        <v>-6.5231572080901978E-4</v>
      </c>
      <c r="E5515" s="355">
        <v>2.3112112522190455E-2</v>
      </c>
      <c r="G5515" s="355">
        <f t="shared" ca="1" si="175"/>
        <v>1.3916757321954937E-2</v>
      </c>
    </row>
    <row r="5516" spans="2:7">
      <c r="B5516" s="375">
        <v>37767</v>
      </c>
      <c r="C5516" s="352">
        <v>153.30000000000001</v>
      </c>
      <c r="D5516" s="355">
        <f t="shared" si="176"/>
        <v>1.7928286852589754E-2</v>
      </c>
      <c r="E5516" s="355">
        <v>2.3112480739599321E-2</v>
      </c>
      <c r="G5516" s="355">
        <f t="shared" ca="1" si="175"/>
        <v>-4.6788693752989512E-4</v>
      </c>
    </row>
    <row r="5517" spans="2:7">
      <c r="B5517" s="375">
        <v>37764</v>
      </c>
      <c r="C5517" s="352">
        <v>150.6</v>
      </c>
      <c r="D5517" s="355">
        <f t="shared" si="176"/>
        <v>2.4838380401497148E-2</v>
      </c>
      <c r="E5517" s="355">
        <v>2.3114430957568186E-2</v>
      </c>
      <c r="G5517" s="355">
        <f t="shared" ca="1" si="175"/>
        <v>1.7530098169853799E-2</v>
      </c>
    </row>
    <row r="5518" spans="2:7">
      <c r="B5518" s="375">
        <v>37763</v>
      </c>
      <c r="C5518" s="352">
        <v>146.94999999999999</v>
      </c>
      <c r="D5518" s="355">
        <f t="shared" si="176"/>
        <v>-7.4299223235394975E-3</v>
      </c>
      <c r="E5518" s="355">
        <v>2.3120478137779159E-2</v>
      </c>
      <c r="G5518" s="355">
        <f t="shared" ca="1" si="175"/>
        <v>6.3401995063483612E-3</v>
      </c>
    </row>
    <row r="5519" spans="2:7">
      <c r="B5519" s="375">
        <v>37762</v>
      </c>
      <c r="C5519" s="352">
        <v>148.05000000000001</v>
      </c>
      <c r="D5519" s="355">
        <f t="shared" si="176"/>
        <v>-1.012145748987701E-3</v>
      </c>
      <c r="E5519" s="355">
        <v>2.3127422009095341E-2</v>
      </c>
      <c r="G5519" s="355">
        <f t="shared" ca="1" si="175"/>
        <v>-2.7109024929666416E-2</v>
      </c>
    </row>
    <row r="5520" spans="2:7">
      <c r="B5520" s="375">
        <v>37761</v>
      </c>
      <c r="C5520" s="352">
        <v>148.19999999999999</v>
      </c>
      <c r="D5520" s="355">
        <f t="shared" si="176"/>
        <v>0</v>
      </c>
      <c r="E5520" s="355">
        <v>2.3157894736842134E-2</v>
      </c>
      <c r="G5520" s="355">
        <f t="shared" ca="1" si="175"/>
        <v>-1.2124552271958227E-2</v>
      </c>
    </row>
    <row r="5521" spans="2:7">
      <c r="B5521" s="375">
        <v>37760</v>
      </c>
      <c r="C5521" s="352">
        <v>148.19999999999999</v>
      </c>
      <c r="D5521" s="355">
        <f t="shared" si="176"/>
        <v>1.3333333333333256E-2</v>
      </c>
      <c r="E5521" s="355">
        <v>2.3162257710593753E-2</v>
      </c>
      <c r="G5521" s="355">
        <f t="shared" ca="1" si="175"/>
        <v>2.8906994772854352E-4</v>
      </c>
    </row>
    <row r="5522" spans="2:7">
      <c r="B5522" s="375">
        <v>37757</v>
      </c>
      <c r="C5522" s="352">
        <v>146.25</v>
      </c>
      <c r="D5522" s="355">
        <f t="shared" si="176"/>
        <v>6.8846815834767644E-3</v>
      </c>
      <c r="E5522" s="355">
        <v>2.3181191513243781E-2</v>
      </c>
      <c r="G5522" s="355">
        <f t="shared" ca="1" si="175"/>
        <v>-5.0320853070822081E-3</v>
      </c>
    </row>
    <row r="5523" spans="2:7">
      <c r="B5523" s="375">
        <v>37756</v>
      </c>
      <c r="C5523" s="352">
        <v>145.25</v>
      </c>
      <c r="D5523" s="355">
        <f t="shared" si="176"/>
        <v>-1.0895471569628834E-2</v>
      </c>
      <c r="E5523" s="355">
        <v>2.3219386344789421E-2</v>
      </c>
      <c r="G5523" s="355">
        <f t="shared" ca="1" si="175"/>
        <v>-4.1814237048689799E-2</v>
      </c>
    </row>
    <row r="5524" spans="2:7">
      <c r="B5524" s="375">
        <v>37755</v>
      </c>
      <c r="C5524" s="352">
        <v>146.85</v>
      </c>
      <c r="D5524" s="355">
        <f t="shared" si="176"/>
        <v>4.4452347083926036E-2</v>
      </c>
      <c r="E5524" s="355">
        <v>2.3231031543051874E-2</v>
      </c>
      <c r="G5524" s="355">
        <f t="shared" ca="1" si="175"/>
        <v>4.389729906760665E-4</v>
      </c>
    </row>
    <row r="5525" spans="2:7">
      <c r="B5525" s="375">
        <v>37754</v>
      </c>
      <c r="C5525" s="352">
        <v>140.6</v>
      </c>
      <c r="D5525" s="355">
        <f t="shared" si="176"/>
        <v>2.106027596223679E-2</v>
      </c>
      <c r="E5525" s="355">
        <v>2.3300800140683999E-2</v>
      </c>
      <c r="G5525" s="355">
        <f t="shared" ca="1" si="175"/>
        <v>-3.3613550306031977E-2</v>
      </c>
    </row>
    <row r="5526" spans="2:7">
      <c r="B5526" s="375">
        <v>37753</v>
      </c>
      <c r="C5526" s="352">
        <v>137.69999999999999</v>
      </c>
      <c r="D5526" s="355">
        <f t="shared" si="176"/>
        <v>-1.4503263234228938E-3</v>
      </c>
      <c r="E5526" s="355">
        <v>2.3312140478353036E-2</v>
      </c>
      <c r="G5526" s="355">
        <f t="shared" ca="1" si="175"/>
        <v>2.6280548745866968E-3</v>
      </c>
    </row>
    <row r="5527" spans="2:7">
      <c r="B5527" s="375">
        <v>37750</v>
      </c>
      <c r="C5527" s="352">
        <v>137.9</v>
      </c>
      <c r="D5527" s="355">
        <f t="shared" si="176"/>
        <v>-3.6127167630057803E-3</v>
      </c>
      <c r="E5527" s="355">
        <v>2.3349856509261756E-2</v>
      </c>
      <c r="G5527" s="355">
        <f t="shared" ca="1" si="175"/>
        <v>2.8084484445608033E-2</v>
      </c>
    </row>
    <row r="5528" spans="2:7">
      <c r="B5528" s="375">
        <v>37749</v>
      </c>
      <c r="C5528" s="352">
        <v>138.4</v>
      </c>
      <c r="D5528" s="355">
        <f t="shared" si="176"/>
        <v>2.1723388848661216E-3</v>
      </c>
      <c r="E5528" s="355">
        <v>2.3397264737561561E-2</v>
      </c>
      <c r="G5528" s="355">
        <f t="shared" ca="1" si="175"/>
        <v>-5.2642185849611821E-3</v>
      </c>
    </row>
    <row r="5529" spans="2:7">
      <c r="B5529" s="375">
        <v>37748</v>
      </c>
      <c r="C5529" s="352">
        <v>138.1</v>
      </c>
      <c r="D5529" s="355">
        <f t="shared" si="176"/>
        <v>5.4605023662176923E-3</v>
      </c>
      <c r="E5529" s="355">
        <v>2.3408598035463628E-2</v>
      </c>
      <c r="G5529" s="355">
        <f t="shared" ca="1" si="175"/>
        <v>-2.0269760757958166E-2</v>
      </c>
    </row>
    <row r="5530" spans="2:7">
      <c r="B5530" s="375">
        <v>37747</v>
      </c>
      <c r="C5530" s="352">
        <v>137.35</v>
      </c>
      <c r="D5530" s="355">
        <f t="shared" si="176"/>
        <v>-1.816860465116279E-3</v>
      </c>
      <c r="E5530" s="355">
        <v>2.343090802881816E-2</v>
      </c>
      <c r="G5530" s="355">
        <f t="shared" ca="1" si="175"/>
        <v>-1.9128582285585987E-2</v>
      </c>
    </row>
    <row r="5531" spans="2:7">
      <c r="B5531" s="375">
        <v>37746</v>
      </c>
      <c r="C5531" s="352">
        <v>137.6</v>
      </c>
      <c r="D5531" s="355">
        <f t="shared" si="176"/>
        <v>-3.6205648081100651E-3</v>
      </c>
      <c r="E5531" s="355">
        <v>2.343098228970519E-2</v>
      </c>
      <c r="G5531" s="355">
        <f t="shared" ca="1" si="175"/>
        <v>1.1065524643554949E-2</v>
      </c>
    </row>
    <row r="5532" spans="2:7">
      <c r="B5532" s="375">
        <v>37743</v>
      </c>
      <c r="C5532" s="352">
        <v>138.1</v>
      </c>
      <c r="D5532" s="355">
        <f t="shared" si="176"/>
        <v>-4.1305102395001854E-2</v>
      </c>
      <c r="E5532" s="355">
        <v>2.3469711385981605E-2</v>
      </c>
      <c r="G5532" s="355">
        <f t="shared" ca="1" si="175"/>
        <v>-7.2149365229953293E-3</v>
      </c>
    </row>
    <row r="5533" spans="2:7">
      <c r="B5533" s="375">
        <v>37741</v>
      </c>
      <c r="C5533" s="352">
        <v>144.05000000000001</v>
      </c>
      <c r="D5533" s="355">
        <f t="shared" si="176"/>
        <v>2.6362664766654914E-2</v>
      </c>
      <c r="E5533" s="355">
        <v>2.3534169025475182E-2</v>
      </c>
      <c r="G5533" s="355">
        <f t="shared" ca="1" si="175"/>
        <v>-2.4077074097138978E-2</v>
      </c>
    </row>
    <row r="5534" spans="2:7">
      <c r="B5534" s="375">
        <v>37740</v>
      </c>
      <c r="C5534" s="352">
        <v>140.35</v>
      </c>
      <c r="D5534" s="355">
        <f t="shared" si="176"/>
        <v>6.4539261384009014E-3</v>
      </c>
      <c r="E5534" s="355">
        <v>2.3581681476418242E-2</v>
      </c>
      <c r="G5534" s="355">
        <f t="shared" ca="1" si="175"/>
        <v>-4.079552909072013E-2</v>
      </c>
    </row>
    <row r="5535" spans="2:7">
      <c r="B5535" s="375">
        <v>37739</v>
      </c>
      <c r="C5535" s="352">
        <v>139.44999999999999</v>
      </c>
      <c r="D5535" s="355">
        <f t="shared" si="176"/>
        <v>2.6122148638704802E-2</v>
      </c>
      <c r="E5535" s="355">
        <v>2.3590221240973236E-2</v>
      </c>
      <c r="G5535" s="355">
        <f t="shared" ca="1" si="175"/>
        <v>-1.6989933070370337E-2</v>
      </c>
    </row>
    <row r="5536" spans="2:7">
      <c r="B5536" s="375">
        <v>37736</v>
      </c>
      <c r="C5536" s="352">
        <v>135.9</v>
      </c>
      <c r="D5536" s="355">
        <f t="shared" si="176"/>
        <v>1.4738393515108111E-3</v>
      </c>
      <c r="E5536" s="355">
        <v>2.3595505617977464E-2</v>
      </c>
      <c r="G5536" s="355">
        <f t="shared" ca="1" si="175"/>
        <v>1.1286853821822613E-2</v>
      </c>
    </row>
    <row r="5537" spans="2:7">
      <c r="B5537" s="375">
        <v>37735</v>
      </c>
      <c r="C5537" s="352">
        <v>135.69999999999999</v>
      </c>
      <c r="D5537" s="355">
        <f t="shared" si="176"/>
        <v>-3.5536602700781808E-2</v>
      </c>
      <c r="E5537" s="355">
        <v>2.3636363636363619E-2</v>
      </c>
      <c r="G5537" s="355">
        <f t="shared" ca="1" si="175"/>
        <v>1.4340530669553715E-2</v>
      </c>
    </row>
    <row r="5538" spans="2:7">
      <c r="B5538" s="375">
        <v>37734</v>
      </c>
      <c r="C5538" s="352">
        <v>140.69999999999999</v>
      </c>
      <c r="D5538" s="355">
        <f t="shared" si="176"/>
        <v>-2.2577283779089963E-2</v>
      </c>
      <c r="E5538" s="355">
        <v>2.3648402823255473E-2</v>
      </c>
      <c r="G5538" s="355">
        <f t="shared" ca="1" si="175"/>
        <v>-1.0869662098230235E-2</v>
      </c>
    </row>
    <row r="5539" spans="2:7">
      <c r="B5539" s="375">
        <v>37733</v>
      </c>
      <c r="C5539" s="352">
        <v>143.94999999999999</v>
      </c>
      <c r="D5539" s="355">
        <f t="shared" si="176"/>
        <v>-3.8062283737025008E-3</v>
      </c>
      <c r="E5539" s="355">
        <v>2.3692623886732132E-2</v>
      </c>
      <c r="G5539" s="355">
        <f t="shared" ca="1" si="175"/>
        <v>-1.0777260529777856E-2</v>
      </c>
    </row>
    <row r="5540" spans="2:7">
      <c r="B5540" s="375">
        <v>37732</v>
      </c>
      <c r="C5540" s="352">
        <v>144.5</v>
      </c>
      <c r="D5540" s="355">
        <f t="shared" si="176"/>
        <v>1.4391014391014471E-2</v>
      </c>
      <c r="E5540" s="355">
        <v>2.3693272344143448E-2</v>
      </c>
      <c r="G5540" s="355">
        <f t="shared" ca="1" si="175"/>
        <v>1.6502434954927023E-2</v>
      </c>
    </row>
    <row r="5541" spans="2:7">
      <c r="B5541" s="375">
        <v>37728</v>
      </c>
      <c r="C5541" s="352">
        <v>142.44999999999999</v>
      </c>
      <c r="D5541" s="355">
        <f t="shared" si="176"/>
        <v>-3.5545023696682471E-2</v>
      </c>
      <c r="E5541" s="355">
        <v>2.3812185578535441E-2</v>
      </c>
      <c r="G5541" s="355">
        <f t="shared" ca="1" si="175"/>
        <v>-1.330347369163298E-2</v>
      </c>
    </row>
    <row r="5542" spans="2:7">
      <c r="B5542" s="375">
        <v>37727</v>
      </c>
      <c r="C5542" s="352">
        <v>147.69999999999999</v>
      </c>
      <c r="D5542" s="355">
        <f t="shared" si="176"/>
        <v>4.4554455445544434E-2</v>
      </c>
      <c r="E5542" s="355">
        <v>2.3834143315065611E-2</v>
      </c>
      <c r="G5542" s="355">
        <f t="shared" ca="1" si="175"/>
        <v>1.0488286816197321E-2</v>
      </c>
    </row>
    <row r="5543" spans="2:7">
      <c r="B5543" s="375">
        <v>37726</v>
      </c>
      <c r="C5543" s="352">
        <v>141.4</v>
      </c>
      <c r="D5543" s="355">
        <f t="shared" si="176"/>
        <v>-7.0224719101123594E-3</v>
      </c>
      <c r="E5543" s="355">
        <v>2.3879881798578338E-2</v>
      </c>
      <c r="G5543" s="355">
        <f t="shared" ca="1" si="175"/>
        <v>-5.4139401669099528E-3</v>
      </c>
    </row>
    <row r="5544" spans="2:7">
      <c r="B5544" s="375">
        <v>37722</v>
      </c>
      <c r="C5544" s="352">
        <v>142.4</v>
      </c>
      <c r="D5544" s="355">
        <f t="shared" si="176"/>
        <v>-1.2140131807145333E-2</v>
      </c>
      <c r="E5544" s="355">
        <v>2.3928656930811545E-2</v>
      </c>
      <c r="G5544" s="355">
        <f t="shared" ca="1" si="175"/>
        <v>6.4706761020754625E-4</v>
      </c>
    </row>
    <row r="5545" spans="2:7">
      <c r="B5545" s="375">
        <v>37721</v>
      </c>
      <c r="C5545" s="352">
        <v>144.15</v>
      </c>
      <c r="D5545" s="355">
        <f t="shared" si="176"/>
        <v>1.0416666666667061E-3</v>
      </c>
      <c r="E5545" s="355">
        <v>2.3952095808383235E-2</v>
      </c>
      <c r="G5545" s="355">
        <f t="shared" ca="1" si="175"/>
        <v>-4.143415398691527E-3</v>
      </c>
    </row>
    <row r="5546" spans="2:7">
      <c r="B5546" s="375">
        <v>37720</v>
      </c>
      <c r="C5546" s="352">
        <v>144</v>
      </c>
      <c r="D5546" s="355">
        <f t="shared" si="176"/>
        <v>-2.6369168356998009E-2</v>
      </c>
      <c r="E5546" s="355">
        <v>2.3983739837398366E-2</v>
      </c>
      <c r="G5546" s="355">
        <f t="shared" ca="1" si="175"/>
        <v>-1.4826021563052863E-2</v>
      </c>
    </row>
    <row r="5547" spans="2:7">
      <c r="B5547" s="375">
        <v>37719</v>
      </c>
      <c r="C5547" s="352">
        <v>147.9</v>
      </c>
      <c r="D5547" s="355">
        <f t="shared" si="176"/>
        <v>-3.0163934426229472E-2</v>
      </c>
      <c r="E5547" s="355">
        <v>2.3989898989898881E-2</v>
      </c>
      <c r="G5547" s="355">
        <f t="shared" ca="1" si="175"/>
        <v>-2.3203237627815676E-2</v>
      </c>
    </row>
    <row r="5548" spans="2:7">
      <c r="B5548" s="375">
        <v>37718</v>
      </c>
      <c r="C5548" s="352">
        <v>152.5</v>
      </c>
      <c r="D5548" s="355">
        <f t="shared" si="176"/>
        <v>1.1608623548922056E-2</v>
      </c>
      <c r="E5548" s="355">
        <v>2.4046920821114377E-2</v>
      </c>
      <c r="G5548" s="355">
        <f t="shared" ca="1" si="175"/>
        <v>-1.4957721576464481E-2</v>
      </c>
    </row>
    <row r="5549" spans="2:7">
      <c r="B5549" s="375">
        <v>37715</v>
      </c>
      <c r="C5549" s="352">
        <v>150.75</v>
      </c>
      <c r="D5549" s="355">
        <f t="shared" si="176"/>
        <v>-2.6477236034872422E-2</v>
      </c>
      <c r="E5549" s="355">
        <v>2.4072249589490915E-2</v>
      </c>
      <c r="G5549" s="355">
        <f t="shared" ca="1" si="175"/>
        <v>7.8564557815011572E-3</v>
      </c>
    </row>
    <row r="5550" spans="2:7">
      <c r="B5550" s="375">
        <v>37714</v>
      </c>
      <c r="C5550" s="352">
        <v>154.85</v>
      </c>
      <c r="D5550" s="355">
        <f t="shared" si="176"/>
        <v>6.4620355411951094E-4</v>
      </c>
      <c r="E5550" s="355">
        <v>2.4101252187962805E-2</v>
      </c>
      <c r="G5550" s="355">
        <f t="shared" ca="1" si="175"/>
        <v>2.5186301694314142E-2</v>
      </c>
    </row>
    <row r="5551" spans="2:7">
      <c r="B5551" s="375">
        <v>37713</v>
      </c>
      <c r="C5551" s="352">
        <v>154.75</v>
      </c>
      <c r="D5551" s="355">
        <f t="shared" si="176"/>
        <v>3.7546094535702276E-2</v>
      </c>
      <c r="E5551" s="355">
        <v>2.4124659720266527E-2</v>
      </c>
      <c r="G5551" s="355">
        <f t="shared" ca="1" si="175"/>
        <v>-3.183977823854451E-2</v>
      </c>
    </row>
    <row r="5552" spans="2:7">
      <c r="B5552" s="375">
        <v>37712</v>
      </c>
      <c r="C5552" s="352">
        <v>149.15</v>
      </c>
      <c r="D5552" s="355">
        <f t="shared" si="176"/>
        <v>5.392652510953902E-3</v>
      </c>
      <c r="E5552" s="355">
        <v>2.4137344892061902E-2</v>
      </c>
      <c r="G5552" s="355">
        <f t="shared" ca="1" si="175"/>
        <v>-3.0814025628267953E-2</v>
      </c>
    </row>
    <row r="5553" spans="2:7">
      <c r="B5553" s="375">
        <v>37711</v>
      </c>
      <c r="C5553" s="352">
        <v>148.35</v>
      </c>
      <c r="D5553" s="355">
        <f t="shared" si="176"/>
        <v>-2.7213114754098398E-2</v>
      </c>
      <c r="E5553" s="355">
        <v>2.4159821383941217E-2</v>
      </c>
      <c r="G5553" s="355">
        <f t="shared" ca="1" si="175"/>
        <v>9.0469554583922085E-3</v>
      </c>
    </row>
    <row r="5554" spans="2:7">
      <c r="B5554" s="375">
        <v>37708</v>
      </c>
      <c r="C5554" s="352">
        <v>152.5</v>
      </c>
      <c r="D5554" s="355">
        <f t="shared" si="176"/>
        <v>-5.8670143415906493E-3</v>
      </c>
      <c r="E5554" s="355">
        <v>2.418827171351175E-2</v>
      </c>
      <c r="G5554" s="355">
        <f t="shared" ca="1" si="175"/>
        <v>-2.4407873384239944E-3</v>
      </c>
    </row>
    <row r="5555" spans="2:7">
      <c r="B5555" s="375">
        <v>37707</v>
      </c>
      <c r="C5555" s="352">
        <v>153.4</v>
      </c>
      <c r="D5555" s="355">
        <f t="shared" si="176"/>
        <v>-2.2618668365721462E-2</v>
      </c>
      <c r="E5555" s="355">
        <v>2.4211349613278907E-2</v>
      </c>
      <c r="G5555" s="355">
        <f t="shared" ca="1" si="175"/>
        <v>8.2395144035351427E-3</v>
      </c>
    </row>
    <row r="5556" spans="2:7">
      <c r="B5556" s="375">
        <v>37706</v>
      </c>
      <c r="C5556" s="352">
        <v>156.94999999999999</v>
      </c>
      <c r="D5556" s="355">
        <f t="shared" si="176"/>
        <v>6.7350865939703845E-3</v>
      </c>
      <c r="E5556" s="355">
        <v>2.4285564744059386E-2</v>
      </c>
      <c r="G5556" s="355">
        <f t="shared" ca="1" si="175"/>
        <v>-2.9021620226918697E-2</v>
      </c>
    </row>
    <row r="5557" spans="2:7">
      <c r="B5557" s="375">
        <v>37705</v>
      </c>
      <c r="C5557" s="352">
        <v>155.9</v>
      </c>
      <c r="D5557" s="355">
        <f t="shared" si="176"/>
        <v>3.2175032175032173E-3</v>
      </c>
      <c r="E5557" s="355">
        <v>2.4297307996833006E-2</v>
      </c>
      <c r="G5557" s="355">
        <f t="shared" ca="1" si="175"/>
        <v>1.6476207793113352E-2</v>
      </c>
    </row>
    <row r="5558" spans="2:7">
      <c r="B5558" s="375">
        <v>37704</v>
      </c>
      <c r="C5558" s="352">
        <v>155.4</v>
      </c>
      <c r="D5558" s="355">
        <f t="shared" si="176"/>
        <v>-4.1036717062635023E-2</v>
      </c>
      <c r="E5558" s="355">
        <v>2.4341720304271484E-2</v>
      </c>
      <c r="G5558" s="355">
        <f t="shared" ca="1" si="175"/>
        <v>-3.9474076762035772E-2</v>
      </c>
    </row>
    <row r="5559" spans="2:7">
      <c r="B5559" s="375">
        <v>37701</v>
      </c>
      <c r="C5559" s="352">
        <v>162.05000000000001</v>
      </c>
      <c r="D5559" s="355">
        <f t="shared" si="176"/>
        <v>9.3428838368109623E-3</v>
      </c>
      <c r="E5559" s="355">
        <v>2.435321652223417E-2</v>
      </c>
      <c r="G5559" s="355">
        <f t="shared" ca="1" si="175"/>
        <v>-1.8964556278950228E-2</v>
      </c>
    </row>
    <row r="5560" spans="2:7">
      <c r="B5560" s="375">
        <v>37700</v>
      </c>
      <c r="C5560" s="352">
        <v>160.55000000000001</v>
      </c>
      <c r="D5560" s="355">
        <f t="shared" si="176"/>
        <v>1.9365079365079436E-2</v>
      </c>
      <c r="E5560" s="355">
        <v>2.4363110468350182E-2</v>
      </c>
      <c r="G5560" s="355">
        <f t="shared" ca="1" si="175"/>
        <v>-1.4214855313152031E-2</v>
      </c>
    </row>
    <row r="5561" spans="2:7">
      <c r="B5561" s="375">
        <v>37699</v>
      </c>
      <c r="C5561" s="352">
        <v>157.5</v>
      </c>
      <c r="D5561" s="355">
        <f t="shared" si="176"/>
        <v>1.1560693641618571E-2</v>
      </c>
      <c r="E5561" s="355">
        <v>2.4395101065418586E-2</v>
      </c>
      <c r="G5561" s="355">
        <f t="shared" ca="1" si="175"/>
        <v>5.4429470270362058E-3</v>
      </c>
    </row>
    <row r="5562" spans="2:7">
      <c r="B5562" s="375">
        <v>37697</v>
      </c>
      <c r="C5562" s="352">
        <v>155.69999999999999</v>
      </c>
      <c r="D5562" s="355">
        <f t="shared" si="176"/>
        <v>-2.2598870056497317E-2</v>
      </c>
      <c r="E5562" s="355">
        <v>2.4404761904761912E-2</v>
      </c>
      <c r="G5562" s="355">
        <f t="shared" ca="1" si="175"/>
        <v>3.3568463300828926E-3</v>
      </c>
    </row>
    <row r="5563" spans="2:7">
      <c r="B5563" s="375">
        <v>37693</v>
      </c>
      <c r="C5563" s="352">
        <v>159.30000000000001</v>
      </c>
      <c r="D5563" s="355">
        <f t="shared" si="176"/>
        <v>5.6818181818182175E-3</v>
      </c>
      <c r="E5563" s="355">
        <v>2.4409222772875647E-2</v>
      </c>
      <c r="G5563" s="355">
        <f t="shared" ca="1" si="175"/>
        <v>-5.0732278763817744E-2</v>
      </c>
    </row>
    <row r="5564" spans="2:7">
      <c r="B5564" s="375">
        <v>37692</v>
      </c>
      <c r="C5564" s="352">
        <v>158.4</v>
      </c>
      <c r="D5564" s="355">
        <f t="shared" si="176"/>
        <v>-1.3084112149532675E-2</v>
      </c>
      <c r="E5564" s="355">
        <v>2.4409587592527281E-2</v>
      </c>
      <c r="G5564" s="355">
        <f t="shared" ca="1" si="175"/>
        <v>-4.7250872341356677E-3</v>
      </c>
    </row>
    <row r="5565" spans="2:7">
      <c r="B5565" s="375">
        <v>37691</v>
      </c>
      <c r="C5565" s="352">
        <v>160.5</v>
      </c>
      <c r="D5565" s="355">
        <f t="shared" si="176"/>
        <v>-5.2680508211961222E-3</v>
      </c>
      <c r="E5565" s="355">
        <v>2.4410256410256365E-2</v>
      </c>
      <c r="G5565" s="355">
        <f t="shared" ca="1" si="175"/>
        <v>-1.3767274179279837E-2</v>
      </c>
    </row>
    <row r="5566" spans="2:7">
      <c r="B5566" s="375">
        <v>37690</v>
      </c>
      <c r="C5566" s="352">
        <v>161.35</v>
      </c>
      <c r="D5566" s="355">
        <f t="shared" si="176"/>
        <v>-1.7656012176560158E-2</v>
      </c>
      <c r="E5566" s="355">
        <v>2.4439461883407988E-2</v>
      </c>
      <c r="G5566" s="355">
        <f t="shared" ca="1" si="175"/>
        <v>-2.2120800922841811E-3</v>
      </c>
    </row>
    <row r="5567" spans="2:7">
      <c r="B5567" s="375">
        <v>37687</v>
      </c>
      <c r="C5567" s="352">
        <v>164.25</v>
      </c>
      <c r="D5567" s="355">
        <f t="shared" si="176"/>
        <v>-1.1732851985559499E-2</v>
      </c>
      <c r="E5567" s="355">
        <v>2.4472654885800034E-2</v>
      </c>
      <c r="G5567" s="355">
        <f t="shared" ca="1" si="175"/>
        <v>-1.7517245285944226E-3</v>
      </c>
    </row>
    <row r="5568" spans="2:7">
      <c r="B5568" s="375">
        <v>37686</v>
      </c>
      <c r="C5568" s="352">
        <v>166.2</v>
      </c>
      <c r="D5568" s="355">
        <f t="shared" si="176"/>
        <v>-3.0075187969931652E-4</v>
      </c>
      <c r="E5568" s="355">
        <v>2.4486327823265874E-2</v>
      </c>
      <c r="G5568" s="355">
        <f t="shared" ca="1" si="175"/>
        <v>-1.4155164933459956E-2</v>
      </c>
    </row>
    <row r="5569" spans="2:7">
      <c r="B5569" s="375">
        <v>37685</v>
      </c>
      <c r="C5569" s="352">
        <v>166.25</v>
      </c>
      <c r="D5569" s="355">
        <f t="shared" si="176"/>
        <v>-1.3060255268625639E-2</v>
      </c>
      <c r="E5569" s="355">
        <v>2.4513121287314765E-2</v>
      </c>
      <c r="G5569" s="355">
        <f t="shared" ca="1" si="175"/>
        <v>1.2504257529162219E-2</v>
      </c>
    </row>
    <row r="5570" spans="2:7">
      <c r="B5570" s="375">
        <v>37684</v>
      </c>
      <c r="C5570" s="352">
        <v>168.45</v>
      </c>
      <c r="D5570" s="355">
        <f t="shared" si="176"/>
        <v>1.1887072808320276E-3</v>
      </c>
      <c r="E5570" s="355">
        <v>2.4539481466346984E-2</v>
      </c>
      <c r="G5570" s="355">
        <f t="shared" ca="1" si="175"/>
        <v>6.1063223641204369E-3</v>
      </c>
    </row>
    <row r="5571" spans="2:7">
      <c r="B5571" s="375">
        <v>37683</v>
      </c>
      <c r="C5571" s="352">
        <v>168.25</v>
      </c>
      <c r="D5571" s="355">
        <f t="shared" si="176"/>
        <v>-6.4954236787717412E-3</v>
      </c>
      <c r="E5571" s="355">
        <v>2.4596401587215339E-2</v>
      </c>
      <c r="G5571" s="355">
        <f t="shared" ca="1" si="175"/>
        <v>-5.5677187331678431E-2</v>
      </c>
    </row>
    <row r="5572" spans="2:7">
      <c r="B5572" s="375">
        <v>37680</v>
      </c>
      <c r="C5572" s="352">
        <v>169.35</v>
      </c>
      <c r="D5572" s="355">
        <f t="shared" si="176"/>
        <v>-2.65017667844533E-3</v>
      </c>
      <c r="E5572" s="355">
        <v>2.4599563496467407E-2</v>
      </c>
      <c r="G5572" s="355">
        <f t="shared" ca="1" si="175"/>
        <v>9.9782035579560995E-3</v>
      </c>
    </row>
    <row r="5573" spans="2:7">
      <c r="B5573" s="375">
        <v>37679</v>
      </c>
      <c r="C5573" s="352">
        <v>169.8</v>
      </c>
      <c r="D5573" s="355">
        <f t="shared" si="176"/>
        <v>1.1792452830189685E-3</v>
      </c>
      <c r="E5573" s="355">
        <v>2.464788732394357E-2</v>
      </c>
      <c r="G5573" s="355">
        <f t="shared" ca="1" si="175"/>
        <v>-1.3993212899262482E-2</v>
      </c>
    </row>
    <row r="5574" spans="2:7">
      <c r="B5574" s="375">
        <v>37678</v>
      </c>
      <c r="C5574" s="352">
        <v>169.6</v>
      </c>
      <c r="D5574" s="355">
        <f t="shared" si="176"/>
        <v>-3.8179148311307236E-3</v>
      </c>
      <c r="E5574" s="355">
        <v>2.4652087475149145E-2</v>
      </c>
      <c r="G5574" s="355">
        <f t="shared" ca="1" si="175"/>
        <v>-2.4085705048488497E-2</v>
      </c>
    </row>
    <row r="5575" spans="2:7">
      <c r="B5575" s="375">
        <v>37677</v>
      </c>
      <c r="C5575" s="352">
        <v>170.25</v>
      </c>
      <c r="D5575" s="355">
        <f t="shared" si="176"/>
        <v>-1.2757320962597789E-2</v>
      </c>
      <c r="E5575" s="355">
        <v>2.4673595273445276E-2</v>
      </c>
      <c r="G5575" s="355">
        <f t="shared" ref="G5575:G5638" ca="1" si="177">_xlfn.NORM.INV(RAND(),$M$13,$M$14)</f>
        <v>-2.8167397862555918E-3</v>
      </c>
    </row>
    <row r="5576" spans="2:7">
      <c r="B5576" s="375">
        <v>37676</v>
      </c>
      <c r="C5576" s="352">
        <v>172.45</v>
      </c>
      <c r="D5576" s="355">
        <f t="shared" ref="D5576:D5639" si="178">(C5576-C5577)/C5577</f>
        <v>5.8326042578011085E-3</v>
      </c>
      <c r="E5576" s="355">
        <v>2.4682395644283112E-2</v>
      </c>
      <c r="G5576" s="355">
        <f t="shared" ca="1" si="177"/>
        <v>1.4149140043825104E-2</v>
      </c>
    </row>
    <row r="5577" spans="2:7">
      <c r="B5577" s="375">
        <v>37673</v>
      </c>
      <c r="C5577" s="352">
        <v>171.45</v>
      </c>
      <c r="D5577" s="355">
        <f t="shared" si="178"/>
        <v>-2.6178010471205179E-3</v>
      </c>
      <c r="E5577" s="355">
        <v>2.4697635564595255E-2</v>
      </c>
      <c r="G5577" s="355">
        <f t="shared" ca="1" si="177"/>
        <v>4.9676614088591227E-3</v>
      </c>
    </row>
    <row r="5578" spans="2:7">
      <c r="B5578" s="375">
        <v>37672</v>
      </c>
      <c r="C5578" s="352">
        <v>171.9</v>
      </c>
      <c r="D5578" s="355">
        <f t="shared" si="178"/>
        <v>1.2665684830633317E-2</v>
      </c>
      <c r="E5578" s="355">
        <v>2.4713150926743137E-2</v>
      </c>
      <c r="G5578" s="355">
        <f t="shared" ca="1" si="177"/>
        <v>3.1532552128927901E-2</v>
      </c>
    </row>
    <row r="5579" spans="2:7">
      <c r="B5579" s="375">
        <v>37671</v>
      </c>
      <c r="C5579" s="352">
        <v>169.75</v>
      </c>
      <c r="D5579" s="355">
        <f t="shared" si="178"/>
        <v>1.2828162291169485E-2</v>
      </c>
      <c r="E5579" s="355">
        <v>2.4826216484607748E-2</v>
      </c>
      <c r="G5579" s="355">
        <f t="shared" ca="1" si="177"/>
        <v>-1.546778565533985E-3</v>
      </c>
    </row>
    <row r="5580" spans="2:7">
      <c r="B5580" s="375">
        <v>37670</v>
      </c>
      <c r="C5580" s="352">
        <v>167.6</v>
      </c>
      <c r="D5580" s="355">
        <f t="shared" si="178"/>
        <v>1.5449863677673328E-2</v>
      </c>
      <c r="E5580" s="355">
        <v>2.4826865281588992E-2</v>
      </c>
      <c r="G5580" s="355">
        <f t="shared" ca="1" si="177"/>
        <v>-9.5776330919965513E-3</v>
      </c>
    </row>
    <row r="5581" spans="2:7">
      <c r="B5581" s="375">
        <v>37669</v>
      </c>
      <c r="C5581" s="352">
        <v>165.05</v>
      </c>
      <c r="D5581" s="355">
        <f t="shared" si="178"/>
        <v>1.2576687116564487E-2</v>
      </c>
      <c r="E5581" s="355">
        <v>2.4843304843304923E-2</v>
      </c>
      <c r="G5581" s="355">
        <f t="shared" ca="1" si="177"/>
        <v>-1.1292799467738854E-2</v>
      </c>
    </row>
    <row r="5582" spans="2:7">
      <c r="B5582" s="375">
        <v>37666</v>
      </c>
      <c r="C5582" s="352">
        <v>163</v>
      </c>
      <c r="D5582" s="355">
        <f t="shared" si="178"/>
        <v>-2.7736355502535077E-2</v>
      </c>
      <c r="E5582" s="355">
        <v>2.4867469879518055E-2</v>
      </c>
      <c r="G5582" s="355">
        <f t="shared" ca="1" si="177"/>
        <v>-2.5238583850820982E-2</v>
      </c>
    </row>
    <row r="5583" spans="2:7">
      <c r="B5583" s="375">
        <v>37664</v>
      </c>
      <c r="C5583" s="352">
        <v>167.65</v>
      </c>
      <c r="D5583" s="355">
        <f t="shared" si="178"/>
        <v>-1.0622602537621617E-2</v>
      </c>
      <c r="E5583" s="355">
        <v>2.4894213331867865E-2</v>
      </c>
      <c r="G5583" s="355">
        <f t="shared" ca="1" si="177"/>
        <v>-4.5383887040517049E-4</v>
      </c>
    </row>
    <row r="5584" spans="2:7">
      <c r="B5584" s="375">
        <v>37663</v>
      </c>
      <c r="C5584" s="352">
        <v>169.45</v>
      </c>
      <c r="D5584" s="355">
        <f t="shared" si="178"/>
        <v>1.2851165570830707E-2</v>
      </c>
      <c r="E5584" s="355">
        <v>2.4999999999999946E-2</v>
      </c>
      <c r="G5584" s="355">
        <f t="shared" ca="1" si="177"/>
        <v>-4.1500245081645529E-2</v>
      </c>
    </row>
    <row r="5585" spans="2:7">
      <c r="B5585" s="375">
        <v>37662</v>
      </c>
      <c r="C5585" s="352">
        <v>167.3</v>
      </c>
      <c r="D5585" s="355">
        <f t="shared" si="178"/>
        <v>1.4965579167913797E-3</v>
      </c>
      <c r="E5585" s="355">
        <v>2.5086668767727638E-2</v>
      </c>
      <c r="G5585" s="355">
        <f t="shared" ca="1" si="177"/>
        <v>-3.5680316268425251E-5</v>
      </c>
    </row>
    <row r="5586" spans="2:7">
      <c r="B5586" s="375">
        <v>37659</v>
      </c>
      <c r="C5586" s="352">
        <v>167.05</v>
      </c>
      <c r="D5586" s="355">
        <f t="shared" si="178"/>
        <v>-4.7661602621387128E-3</v>
      </c>
      <c r="E5586" s="355">
        <v>2.5087532348911583E-2</v>
      </c>
      <c r="G5586" s="355">
        <f t="shared" ca="1" si="177"/>
        <v>-5.687555386057648E-4</v>
      </c>
    </row>
    <row r="5587" spans="2:7">
      <c r="B5587" s="375">
        <v>37658</v>
      </c>
      <c r="C5587" s="352">
        <v>167.85</v>
      </c>
      <c r="D5587" s="355">
        <f t="shared" si="178"/>
        <v>2.8807845540913198E-2</v>
      </c>
      <c r="E5587" s="355">
        <v>2.5104602510460251E-2</v>
      </c>
      <c r="G5587" s="355">
        <f t="shared" ca="1" si="177"/>
        <v>-8.3116643056791069E-3</v>
      </c>
    </row>
    <row r="5588" spans="2:7">
      <c r="B5588" s="375">
        <v>37657</v>
      </c>
      <c r="C5588" s="352">
        <v>163.15</v>
      </c>
      <c r="D5588" s="355">
        <f t="shared" si="178"/>
        <v>-1.4497130776200576E-2</v>
      </c>
      <c r="E5588" s="355">
        <v>2.512697139802186E-2</v>
      </c>
      <c r="G5588" s="355">
        <f t="shared" ca="1" si="177"/>
        <v>4.250169472110471E-2</v>
      </c>
    </row>
    <row r="5589" spans="2:7">
      <c r="B5589" s="375">
        <v>37656</v>
      </c>
      <c r="C5589" s="352">
        <v>165.55</v>
      </c>
      <c r="D5589" s="355">
        <f t="shared" si="178"/>
        <v>-1.7215791035915567E-2</v>
      </c>
      <c r="E5589" s="355">
        <v>2.5185185185185185E-2</v>
      </c>
      <c r="G5589" s="355">
        <f t="shared" ca="1" si="177"/>
        <v>-8.7493222547643489E-3</v>
      </c>
    </row>
    <row r="5590" spans="2:7">
      <c r="B5590" s="375">
        <v>37655</v>
      </c>
      <c r="C5590" s="352">
        <v>168.45</v>
      </c>
      <c r="D5590" s="355">
        <f t="shared" si="178"/>
        <v>-1.5775635407537347E-2</v>
      </c>
      <c r="E5590" s="355">
        <v>2.5227043390514632E-2</v>
      </c>
      <c r="G5590" s="355">
        <f t="shared" ca="1" si="177"/>
        <v>-8.6767290122040635E-3</v>
      </c>
    </row>
    <row r="5591" spans="2:7">
      <c r="B5591" s="375">
        <v>37652</v>
      </c>
      <c r="C5591" s="352">
        <v>171.15</v>
      </c>
      <c r="D5591" s="355">
        <f t="shared" si="178"/>
        <v>2.0491803278688192E-3</v>
      </c>
      <c r="E5591" s="355">
        <v>2.5248354941135441E-2</v>
      </c>
      <c r="G5591" s="355">
        <f t="shared" ca="1" si="177"/>
        <v>-1.1373418031330077E-2</v>
      </c>
    </row>
    <row r="5592" spans="2:7">
      <c r="B5592" s="375">
        <v>37651</v>
      </c>
      <c r="C5592" s="352">
        <v>170.8</v>
      </c>
      <c r="D5592" s="355">
        <f t="shared" si="178"/>
        <v>-8.9933275311864409E-3</v>
      </c>
      <c r="E5592" s="355">
        <v>2.5248661055853102E-2</v>
      </c>
      <c r="G5592" s="355">
        <f t="shared" ca="1" si="177"/>
        <v>3.042983280763702E-2</v>
      </c>
    </row>
    <row r="5593" spans="2:7">
      <c r="B5593" s="375">
        <v>37650</v>
      </c>
      <c r="C5593" s="352">
        <v>172.35</v>
      </c>
      <c r="D5593" s="355">
        <f t="shared" si="178"/>
        <v>-2.3789294817332295E-2</v>
      </c>
      <c r="E5593" s="355">
        <v>2.5306792740895648E-2</v>
      </c>
      <c r="G5593" s="355">
        <f t="shared" ca="1" si="177"/>
        <v>-7.7233312483307439E-3</v>
      </c>
    </row>
    <row r="5594" spans="2:7">
      <c r="B5594" s="375">
        <v>37649</v>
      </c>
      <c r="C5594" s="352">
        <v>176.55</v>
      </c>
      <c r="D5594" s="355">
        <f t="shared" si="178"/>
        <v>-1.3411567476948742E-2</v>
      </c>
      <c r="E5594" s="355">
        <v>2.5306845501708211E-2</v>
      </c>
      <c r="G5594" s="355">
        <f t="shared" ca="1" si="177"/>
        <v>1.2975650004459624E-3</v>
      </c>
    </row>
    <row r="5595" spans="2:7">
      <c r="B5595" s="375">
        <v>37648</v>
      </c>
      <c r="C5595" s="352">
        <v>178.95</v>
      </c>
      <c r="D5595" s="355">
        <f t="shared" si="178"/>
        <v>-4.4506258692629287E-3</v>
      </c>
      <c r="E5595" s="355">
        <v>2.5345899338279455E-2</v>
      </c>
      <c r="G5595" s="355">
        <f t="shared" ca="1" si="177"/>
        <v>-7.5051250982514552E-3</v>
      </c>
    </row>
    <row r="5596" spans="2:7">
      <c r="B5596" s="375">
        <v>37645</v>
      </c>
      <c r="C5596" s="352">
        <v>179.75</v>
      </c>
      <c r="D5596" s="355">
        <f t="shared" si="178"/>
        <v>-8.3379655364094324E-4</v>
      </c>
      <c r="E5596" s="355">
        <v>2.5356576862123521E-2</v>
      </c>
      <c r="G5596" s="355">
        <f t="shared" ca="1" si="177"/>
        <v>1.0056635739998786E-2</v>
      </c>
    </row>
    <row r="5597" spans="2:7">
      <c r="B5597" s="375">
        <v>37644</v>
      </c>
      <c r="C5597" s="352">
        <v>179.9</v>
      </c>
      <c r="D5597" s="355">
        <f t="shared" si="178"/>
        <v>2.7870680044593085E-3</v>
      </c>
      <c r="E5597" s="355">
        <v>2.5383668976235105E-2</v>
      </c>
      <c r="G5597" s="355">
        <f t="shared" ca="1" si="177"/>
        <v>1.0158286459466016E-2</v>
      </c>
    </row>
    <row r="5598" spans="2:7">
      <c r="B5598" s="375">
        <v>37643</v>
      </c>
      <c r="C5598" s="352">
        <v>179.4</v>
      </c>
      <c r="D5598" s="355">
        <f t="shared" si="178"/>
        <v>4.7605712685521943E-3</v>
      </c>
      <c r="E5598" s="355">
        <v>2.5394837542614665E-2</v>
      </c>
      <c r="G5598" s="355">
        <f t="shared" ca="1" si="177"/>
        <v>-1.294473072291483E-2</v>
      </c>
    </row>
    <row r="5599" spans="2:7">
      <c r="B5599" s="375">
        <v>37642</v>
      </c>
      <c r="C5599" s="352">
        <v>178.55</v>
      </c>
      <c r="D5599" s="355">
        <f t="shared" si="178"/>
        <v>5.0661412890515376E-3</v>
      </c>
      <c r="E5599" s="355">
        <v>2.540532032110808E-2</v>
      </c>
      <c r="G5599" s="355">
        <f t="shared" ca="1" si="177"/>
        <v>-2.3852808841271108E-2</v>
      </c>
    </row>
    <row r="5600" spans="2:7">
      <c r="B5600" s="375">
        <v>37641</v>
      </c>
      <c r="C5600" s="352">
        <v>177.65</v>
      </c>
      <c r="D5600" s="355">
        <f t="shared" si="178"/>
        <v>-4.2040358744394619E-3</v>
      </c>
      <c r="E5600" s="355">
        <v>2.545068928950165E-2</v>
      </c>
      <c r="G5600" s="355">
        <f t="shared" ca="1" si="177"/>
        <v>-1.2000917273686483E-2</v>
      </c>
    </row>
    <row r="5601" spans="2:7">
      <c r="B5601" s="375">
        <v>37638</v>
      </c>
      <c r="C5601" s="352">
        <v>178.4</v>
      </c>
      <c r="D5601" s="355">
        <f t="shared" si="178"/>
        <v>-5.2969054920545787E-3</v>
      </c>
      <c r="E5601" s="355">
        <v>2.5476516755948586E-2</v>
      </c>
      <c r="G5601" s="355">
        <f t="shared" ca="1" si="177"/>
        <v>-5.1674886378707627E-3</v>
      </c>
    </row>
    <row r="5602" spans="2:7">
      <c r="B5602" s="375">
        <v>37637</v>
      </c>
      <c r="C5602" s="352">
        <v>179.35</v>
      </c>
      <c r="D5602" s="355">
        <f t="shared" si="178"/>
        <v>-1.9476905954368077E-3</v>
      </c>
      <c r="E5602" s="355">
        <v>2.5491525423728751E-2</v>
      </c>
      <c r="G5602" s="355">
        <f t="shared" ca="1" si="177"/>
        <v>-3.7155129103417527E-2</v>
      </c>
    </row>
    <row r="5603" spans="2:7">
      <c r="B5603" s="375">
        <v>37636</v>
      </c>
      <c r="C5603" s="352">
        <v>179.7</v>
      </c>
      <c r="D5603" s="355">
        <f t="shared" si="178"/>
        <v>-4.4321329639889825E-3</v>
      </c>
      <c r="E5603" s="355">
        <v>2.557544757033248E-2</v>
      </c>
      <c r="G5603" s="355">
        <f t="shared" ca="1" si="177"/>
        <v>1.1116314239888944E-3</v>
      </c>
    </row>
    <row r="5604" spans="2:7">
      <c r="B5604" s="375">
        <v>37635</v>
      </c>
      <c r="C5604" s="352">
        <v>180.5</v>
      </c>
      <c r="D5604" s="355">
        <f t="shared" si="178"/>
        <v>0</v>
      </c>
      <c r="E5604" s="355">
        <v>2.5579196217494118E-2</v>
      </c>
      <c r="G5604" s="355">
        <f t="shared" ca="1" si="177"/>
        <v>6.93439738062497E-3</v>
      </c>
    </row>
    <row r="5605" spans="2:7">
      <c r="B5605" s="375">
        <v>37634</v>
      </c>
      <c r="C5605" s="352">
        <v>180.5</v>
      </c>
      <c r="D5605" s="355">
        <f t="shared" si="178"/>
        <v>1.1092623405434753E-3</v>
      </c>
      <c r="E5605" s="355">
        <v>2.5589777195281726E-2</v>
      </c>
      <c r="G5605" s="355">
        <f t="shared" ca="1" si="177"/>
        <v>-7.9422449276120334E-3</v>
      </c>
    </row>
    <row r="5606" spans="2:7">
      <c r="B5606" s="375">
        <v>37631</v>
      </c>
      <c r="C5606" s="352">
        <v>180.3</v>
      </c>
      <c r="D5606" s="355">
        <f t="shared" si="178"/>
        <v>1.1104941699057026E-3</v>
      </c>
      <c r="E5606" s="355">
        <v>2.5646957219086389E-2</v>
      </c>
      <c r="G5606" s="355">
        <f t="shared" ca="1" si="177"/>
        <v>-2.0016266540563047E-2</v>
      </c>
    </row>
    <row r="5607" spans="2:7">
      <c r="B5607" s="375">
        <v>37630</v>
      </c>
      <c r="C5607" s="352">
        <v>180.1</v>
      </c>
      <c r="D5607" s="355">
        <f t="shared" si="178"/>
        <v>1.2935883014623076E-2</v>
      </c>
      <c r="E5607" s="355">
        <v>2.5677603423680622E-2</v>
      </c>
      <c r="G5607" s="355">
        <f t="shared" ca="1" si="177"/>
        <v>-7.5105684136633072E-4</v>
      </c>
    </row>
    <row r="5608" spans="2:7">
      <c r="B5608" s="375">
        <v>37629</v>
      </c>
      <c r="C5608" s="352">
        <v>177.8</v>
      </c>
      <c r="D5608" s="355">
        <f t="shared" si="178"/>
        <v>5.6274620146326809E-4</v>
      </c>
      <c r="E5608" s="355">
        <v>2.5833021340321977E-2</v>
      </c>
      <c r="G5608" s="355">
        <f t="shared" ca="1" si="177"/>
        <v>-3.152422949010026E-2</v>
      </c>
    </row>
    <row r="5609" spans="2:7">
      <c r="B5609" s="375">
        <v>37628</v>
      </c>
      <c r="C5609" s="352">
        <v>177.7</v>
      </c>
      <c r="D5609" s="355">
        <f t="shared" si="178"/>
        <v>-9.4760312151617454E-3</v>
      </c>
      <c r="E5609" s="355">
        <v>2.5862068965517408E-2</v>
      </c>
      <c r="G5609" s="355">
        <f t="shared" ca="1" si="177"/>
        <v>-1.140095404783021E-2</v>
      </c>
    </row>
    <row r="5610" spans="2:7">
      <c r="B5610" s="375">
        <v>37627</v>
      </c>
      <c r="C5610" s="352">
        <v>179.4</v>
      </c>
      <c r="D5610" s="355">
        <f t="shared" si="178"/>
        <v>-3.0564045568212445E-3</v>
      </c>
      <c r="E5610" s="355">
        <v>2.5911210917256868E-2</v>
      </c>
      <c r="G5610" s="355">
        <f t="shared" ca="1" si="177"/>
        <v>-4.16916748948917E-2</v>
      </c>
    </row>
    <row r="5611" spans="2:7">
      <c r="B5611" s="375">
        <v>37624</v>
      </c>
      <c r="C5611" s="352">
        <v>179.95</v>
      </c>
      <c r="D5611" s="355">
        <f t="shared" si="178"/>
        <v>1.6699137211243136E-3</v>
      </c>
      <c r="E5611" s="355">
        <v>2.5945731828084673E-2</v>
      </c>
      <c r="G5611" s="355">
        <f t="shared" ca="1" si="177"/>
        <v>6.3396201775342042E-3</v>
      </c>
    </row>
    <row r="5612" spans="2:7">
      <c r="B5612" s="375">
        <v>37623</v>
      </c>
      <c r="C5612" s="352">
        <v>179.65</v>
      </c>
      <c r="D5612" s="355">
        <f t="shared" si="178"/>
        <v>-1.1826182618261856E-2</v>
      </c>
      <c r="E5612" s="355">
        <v>2.5970519950326731E-2</v>
      </c>
      <c r="G5612" s="355">
        <f t="shared" ca="1" si="177"/>
        <v>1.5695014628138659E-2</v>
      </c>
    </row>
    <row r="5613" spans="2:7">
      <c r="B5613" s="375">
        <v>37622</v>
      </c>
      <c r="C5613" s="352">
        <v>181.8</v>
      </c>
      <c r="D5613" s="355">
        <f t="shared" si="178"/>
        <v>5.503577325262672E-4</v>
      </c>
      <c r="E5613" s="355">
        <v>2.5980075730855975E-2</v>
      </c>
      <c r="G5613" s="355">
        <f t="shared" ca="1" si="177"/>
        <v>3.1828535177626949E-3</v>
      </c>
    </row>
    <row r="5614" spans="2:7">
      <c r="B5614" s="375">
        <v>37621</v>
      </c>
      <c r="C5614" s="352">
        <v>181.7</v>
      </c>
      <c r="D5614" s="355">
        <f t="shared" si="178"/>
        <v>-1.6483516483517108E-3</v>
      </c>
      <c r="E5614" s="355">
        <v>2.6034912718204399E-2</v>
      </c>
      <c r="G5614" s="355">
        <f t="shared" ca="1" si="177"/>
        <v>-2.6542006033538169E-2</v>
      </c>
    </row>
    <row r="5615" spans="2:7">
      <c r="B5615" s="375">
        <v>37620</v>
      </c>
      <c r="C5615" s="352">
        <v>182</v>
      </c>
      <c r="D5615" s="355">
        <f t="shared" si="178"/>
        <v>-3.285870755750243E-3</v>
      </c>
      <c r="E5615" s="355">
        <v>2.6041991153199294E-2</v>
      </c>
      <c r="G5615" s="355">
        <f t="shared" ca="1" si="177"/>
        <v>8.9245830484807435E-3</v>
      </c>
    </row>
    <row r="5616" spans="2:7">
      <c r="B5616" s="375">
        <v>37617</v>
      </c>
      <c r="C5616" s="352">
        <v>182.6</v>
      </c>
      <c r="D5616" s="355">
        <f t="shared" si="178"/>
        <v>-9.4928125847572563E-3</v>
      </c>
      <c r="E5616" s="355">
        <v>2.6044352759154205E-2</v>
      </c>
      <c r="G5616" s="355">
        <f t="shared" ca="1" si="177"/>
        <v>2.0178793202670933E-2</v>
      </c>
    </row>
    <row r="5617" spans="2:7">
      <c r="B5617" s="375">
        <v>37616</v>
      </c>
      <c r="C5617" s="352">
        <v>184.35</v>
      </c>
      <c r="D5617" s="355">
        <f t="shared" si="178"/>
        <v>6.8268705625341344E-3</v>
      </c>
      <c r="E5617" s="355">
        <v>2.6123017643921501E-2</v>
      </c>
      <c r="G5617" s="355">
        <f t="shared" ca="1" si="177"/>
        <v>-1.3941642885069144E-2</v>
      </c>
    </row>
    <row r="5618" spans="2:7">
      <c r="B5618" s="375">
        <v>37614</v>
      </c>
      <c r="C5618" s="352">
        <v>183.1</v>
      </c>
      <c r="D5618" s="355">
        <f t="shared" si="178"/>
        <v>1.6939738961399515E-2</v>
      </c>
      <c r="E5618" s="355">
        <v>2.6167515440459397E-2</v>
      </c>
      <c r="G5618" s="355">
        <f t="shared" ca="1" si="177"/>
        <v>1.5917936893509194E-2</v>
      </c>
    </row>
    <row r="5619" spans="2:7">
      <c r="B5619" s="375">
        <v>37613</v>
      </c>
      <c r="C5619" s="352">
        <v>180.05</v>
      </c>
      <c r="D5619" s="355">
        <f t="shared" si="178"/>
        <v>-1.7194323144104681E-2</v>
      </c>
      <c r="E5619" s="355">
        <v>2.618453865336676E-2</v>
      </c>
      <c r="G5619" s="355">
        <f t="shared" ca="1" si="177"/>
        <v>-1.8177603319480666E-3</v>
      </c>
    </row>
    <row r="5620" spans="2:7">
      <c r="B5620" s="375">
        <v>37610</v>
      </c>
      <c r="C5620" s="352">
        <v>183.2</v>
      </c>
      <c r="D5620" s="355">
        <f t="shared" si="178"/>
        <v>7.7007700770075748E-3</v>
      </c>
      <c r="E5620" s="355">
        <v>2.6205206023111861E-2</v>
      </c>
      <c r="G5620" s="355">
        <f t="shared" ca="1" si="177"/>
        <v>-3.8640783211259404E-2</v>
      </c>
    </row>
    <row r="5621" spans="2:7">
      <c r="B5621" s="375">
        <v>37609</v>
      </c>
      <c r="C5621" s="352">
        <v>181.8</v>
      </c>
      <c r="D5621" s="355">
        <f t="shared" si="178"/>
        <v>7.7605321507760849E-3</v>
      </c>
      <c r="E5621" s="355">
        <v>2.6229731571058689E-2</v>
      </c>
      <c r="G5621" s="355">
        <f t="shared" ca="1" si="177"/>
        <v>1.8120127157425945E-3</v>
      </c>
    </row>
    <row r="5622" spans="2:7">
      <c r="B5622" s="375">
        <v>37608</v>
      </c>
      <c r="C5622" s="352">
        <v>180.4</v>
      </c>
      <c r="D5622" s="355">
        <f t="shared" si="178"/>
        <v>1.6657412548584751E-3</v>
      </c>
      <c r="E5622" s="355">
        <v>2.6253281660207635E-2</v>
      </c>
      <c r="G5622" s="355">
        <f t="shared" ca="1" si="177"/>
        <v>1.48046840186341E-2</v>
      </c>
    </row>
    <row r="5623" spans="2:7">
      <c r="B5623" s="375">
        <v>37607</v>
      </c>
      <c r="C5623" s="352">
        <v>180.1</v>
      </c>
      <c r="D5623" s="355">
        <f t="shared" si="178"/>
        <v>2.7770063871137429E-4</v>
      </c>
      <c r="E5623" s="355">
        <v>2.6257161043920934E-2</v>
      </c>
      <c r="G5623" s="355">
        <f t="shared" ca="1" si="177"/>
        <v>3.5859685737567454E-3</v>
      </c>
    </row>
    <row r="5624" spans="2:7">
      <c r="B5624" s="375">
        <v>37606</v>
      </c>
      <c r="C5624" s="352">
        <v>180.05</v>
      </c>
      <c r="D5624" s="355">
        <f t="shared" si="178"/>
        <v>-5.5509297807379576E-4</v>
      </c>
      <c r="E5624" s="355">
        <v>2.6280655537933666E-2</v>
      </c>
      <c r="G5624" s="355">
        <f t="shared" ca="1" si="177"/>
        <v>-3.3980821155585139E-3</v>
      </c>
    </row>
    <row r="5625" spans="2:7">
      <c r="B5625" s="375">
        <v>37603</v>
      </c>
      <c r="C5625" s="352">
        <v>180.15</v>
      </c>
      <c r="D5625" s="355">
        <f t="shared" si="178"/>
        <v>8.3333333333336494E-4</v>
      </c>
      <c r="E5625" s="355">
        <v>2.6301518438177841E-2</v>
      </c>
      <c r="G5625" s="355">
        <f t="shared" ca="1" si="177"/>
        <v>-4.3532500997142502E-2</v>
      </c>
    </row>
    <row r="5626" spans="2:7">
      <c r="B5626" s="375">
        <v>37602</v>
      </c>
      <c r="C5626" s="352">
        <v>180</v>
      </c>
      <c r="D5626" s="355">
        <f t="shared" si="178"/>
        <v>2.7785495971109403E-4</v>
      </c>
      <c r="E5626" s="355">
        <v>2.6313156578289098E-2</v>
      </c>
      <c r="G5626" s="355">
        <f t="shared" ca="1" si="177"/>
        <v>-1.9003855260153885E-2</v>
      </c>
    </row>
    <row r="5627" spans="2:7">
      <c r="B5627" s="375">
        <v>37601</v>
      </c>
      <c r="C5627" s="352">
        <v>179.95</v>
      </c>
      <c r="D5627" s="355">
        <f t="shared" si="178"/>
        <v>5.0265289025410624E-3</v>
      </c>
      <c r="E5627" s="355">
        <v>2.6330893958961227E-2</v>
      </c>
      <c r="G5627" s="355">
        <f t="shared" ca="1" si="177"/>
        <v>-2.793398292735436E-3</v>
      </c>
    </row>
    <row r="5628" spans="2:7">
      <c r="B5628" s="375">
        <v>37600</v>
      </c>
      <c r="C5628" s="352">
        <v>179.05</v>
      </c>
      <c r="D5628" s="355">
        <f t="shared" si="178"/>
        <v>2.285061411025421E-2</v>
      </c>
      <c r="E5628" s="355">
        <v>2.6373576101377048E-2</v>
      </c>
      <c r="G5628" s="355">
        <f t="shared" ca="1" si="177"/>
        <v>-2.2386759021272757E-2</v>
      </c>
    </row>
    <row r="5629" spans="2:7">
      <c r="B5629" s="375">
        <v>37599</v>
      </c>
      <c r="C5629" s="352">
        <v>175.05</v>
      </c>
      <c r="D5629" s="355">
        <f t="shared" si="178"/>
        <v>-1.4912774338773086E-2</v>
      </c>
      <c r="E5629" s="355">
        <v>2.6422764227642313E-2</v>
      </c>
      <c r="G5629" s="355">
        <f t="shared" ca="1" si="177"/>
        <v>4.0588252609513103E-3</v>
      </c>
    </row>
    <row r="5630" spans="2:7">
      <c r="B5630" s="375">
        <v>37596</v>
      </c>
      <c r="C5630" s="352">
        <v>177.7</v>
      </c>
      <c r="D5630" s="355">
        <f t="shared" si="178"/>
        <v>2.6870846576133933E-2</v>
      </c>
      <c r="E5630" s="355">
        <v>2.6475644699140426E-2</v>
      </c>
      <c r="G5630" s="355">
        <f t="shared" ca="1" si="177"/>
        <v>-1.4268376456514537E-2</v>
      </c>
    </row>
    <row r="5631" spans="2:7">
      <c r="B5631" s="375">
        <v>37595</v>
      </c>
      <c r="C5631" s="352">
        <v>173.05</v>
      </c>
      <c r="D5631" s="355">
        <f t="shared" si="178"/>
        <v>6.6899360093077703E-3</v>
      </c>
      <c r="E5631" s="355">
        <v>2.6491631394624363E-2</v>
      </c>
      <c r="G5631" s="355">
        <f t="shared" ca="1" si="177"/>
        <v>-1.1015983772316967E-2</v>
      </c>
    </row>
    <row r="5632" spans="2:7">
      <c r="B5632" s="375">
        <v>37594</v>
      </c>
      <c r="C5632" s="352">
        <v>171.9</v>
      </c>
      <c r="D5632" s="355">
        <f t="shared" si="178"/>
        <v>-5.8139534883717623E-4</v>
      </c>
      <c r="E5632" s="355">
        <v>2.6503844414292238E-2</v>
      </c>
      <c r="G5632" s="355">
        <f t="shared" ca="1" si="177"/>
        <v>1.229002323101718E-3</v>
      </c>
    </row>
    <row r="5633" spans="2:7">
      <c r="B5633" s="375">
        <v>37593</v>
      </c>
      <c r="C5633" s="352">
        <v>172</v>
      </c>
      <c r="D5633" s="355">
        <f t="shared" si="178"/>
        <v>-8.0738177623991096E-3</v>
      </c>
      <c r="E5633" s="355">
        <v>2.6519616096986071E-2</v>
      </c>
      <c r="G5633" s="355">
        <f t="shared" ca="1" si="177"/>
        <v>5.6021114110997279E-3</v>
      </c>
    </row>
    <row r="5634" spans="2:7">
      <c r="B5634" s="375">
        <v>37592</v>
      </c>
      <c r="C5634" s="352">
        <v>173.4</v>
      </c>
      <c r="D5634" s="355">
        <f t="shared" si="178"/>
        <v>1.0195164579085347E-2</v>
      </c>
      <c r="E5634" s="355">
        <v>2.6541669203141115E-2</v>
      </c>
      <c r="G5634" s="355">
        <f t="shared" ca="1" si="177"/>
        <v>-1.6507218831069845E-2</v>
      </c>
    </row>
    <row r="5635" spans="2:7">
      <c r="B5635" s="375">
        <v>37589</v>
      </c>
      <c r="C5635" s="352">
        <v>171.65</v>
      </c>
      <c r="D5635" s="355">
        <f t="shared" si="178"/>
        <v>-5.504055619930409E-3</v>
      </c>
      <c r="E5635" s="355">
        <v>2.6543334003619554E-2</v>
      </c>
      <c r="G5635" s="355">
        <f t="shared" ca="1" si="177"/>
        <v>-2.4584023796051374E-3</v>
      </c>
    </row>
    <row r="5636" spans="2:7">
      <c r="B5636" s="375">
        <v>37588</v>
      </c>
      <c r="C5636" s="352">
        <v>172.6</v>
      </c>
      <c r="D5636" s="355">
        <f t="shared" si="178"/>
        <v>2.4028478196380793E-2</v>
      </c>
      <c r="E5636" s="355">
        <v>2.6581204637571701E-2</v>
      </c>
      <c r="G5636" s="355">
        <f t="shared" ca="1" si="177"/>
        <v>-5.189463587000771E-3</v>
      </c>
    </row>
    <row r="5637" spans="2:7">
      <c r="B5637" s="375">
        <v>37587</v>
      </c>
      <c r="C5637" s="352">
        <v>168.55</v>
      </c>
      <c r="D5637" s="355">
        <f t="shared" si="178"/>
        <v>6.2686567164179779E-3</v>
      </c>
      <c r="E5637" s="355">
        <v>2.6653504442250769E-2</v>
      </c>
      <c r="G5637" s="355">
        <f t="shared" ca="1" si="177"/>
        <v>1.4990403379971831E-2</v>
      </c>
    </row>
    <row r="5638" spans="2:7">
      <c r="B5638" s="375">
        <v>37586</v>
      </c>
      <c r="C5638" s="352">
        <v>167.5</v>
      </c>
      <c r="D5638" s="355">
        <f t="shared" si="178"/>
        <v>2.3525817293003324E-2</v>
      </c>
      <c r="E5638" s="355">
        <v>2.6664861938278276E-2</v>
      </c>
      <c r="G5638" s="355">
        <f t="shared" ca="1" si="177"/>
        <v>-4.8031954818491332E-2</v>
      </c>
    </row>
    <row r="5639" spans="2:7">
      <c r="B5639" s="375">
        <v>37585</v>
      </c>
      <c r="C5639" s="352">
        <v>163.65</v>
      </c>
      <c r="D5639" s="355">
        <f t="shared" si="178"/>
        <v>-9.1575091575095034E-4</v>
      </c>
      <c r="E5639" s="355">
        <v>2.6753163199656798E-2</v>
      </c>
      <c r="G5639" s="355">
        <f t="shared" ref="G5639:G5702" ca="1" si="179">_xlfn.NORM.INV(RAND(),$M$13,$M$14)</f>
        <v>-1.2791976437506847E-2</v>
      </c>
    </row>
    <row r="5640" spans="2:7">
      <c r="B5640" s="375">
        <v>37582</v>
      </c>
      <c r="C5640" s="352">
        <v>163.80000000000001</v>
      </c>
      <c r="D5640" s="355">
        <f t="shared" ref="D5640:D5703" si="180">(C5640-C5641)/C5641</f>
        <v>3.0534351145045113E-4</v>
      </c>
      <c r="E5640" s="355">
        <v>2.6755649931745736E-2</v>
      </c>
      <c r="G5640" s="355">
        <f t="shared" ca="1" si="179"/>
        <v>-2.2643716639590288E-2</v>
      </c>
    </row>
    <row r="5641" spans="2:7">
      <c r="B5641" s="375">
        <v>37581</v>
      </c>
      <c r="C5641" s="352">
        <v>163.75</v>
      </c>
      <c r="D5641" s="355">
        <f t="shared" si="180"/>
        <v>1.8354236769655026E-3</v>
      </c>
      <c r="E5641" s="355">
        <v>2.6824034334763949E-2</v>
      </c>
      <c r="G5641" s="355">
        <f t="shared" ca="1" si="179"/>
        <v>-6.732941088757223E-4</v>
      </c>
    </row>
    <row r="5642" spans="2:7">
      <c r="B5642" s="375">
        <v>37580</v>
      </c>
      <c r="C5642" s="352">
        <v>163.44999999999999</v>
      </c>
      <c r="D5642" s="355">
        <f t="shared" si="180"/>
        <v>-6.3829787234043244E-3</v>
      </c>
      <c r="E5642" s="355">
        <v>2.6834186443306918E-2</v>
      </c>
      <c r="G5642" s="355">
        <f t="shared" ca="1" si="179"/>
        <v>-1.0570028759927342E-2</v>
      </c>
    </row>
    <row r="5643" spans="2:7">
      <c r="B5643" s="375">
        <v>37578</v>
      </c>
      <c r="C5643" s="352">
        <v>164.5</v>
      </c>
      <c r="D5643" s="355">
        <f t="shared" si="180"/>
        <v>3.2967032967032968E-2</v>
      </c>
      <c r="E5643" s="355">
        <v>2.6859242366653872E-2</v>
      </c>
      <c r="G5643" s="355">
        <f t="shared" ca="1" si="179"/>
        <v>-1.0222380039706387E-2</v>
      </c>
    </row>
    <row r="5644" spans="2:7">
      <c r="B5644" s="375">
        <v>37575</v>
      </c>
      <c r="C5644" s="352">
        <v>159.25</v>
      </c>
      <c r="D5644" s="355">
        <f t="shared" si="180"/>
        <v>7.2738772928526612E-3</v>
      </c>
      <c r="E5644" s="355">
        <v>2.6892983881311765E-2</v>
      </c>
      <c r="G5644" s="355">
        <f t="shared" ca="1" si="179"/>
        <v>-1.791639417963261E-2</v>
      </c>
    </row>
    <row r="5645" spans="2:7">
      <c r="B5645" s="375">
        <v>37574</v>
      </c>
      <c r="C5645" s="352">
        <v>158.1</v>
      </c>
      <c r="D5645" s="355">
        <f t="shared" si="180"/>
        <v>-9.7087378640777402E-3</v>
      </c>
      <c r="E5645" s="355">
        <v>2.689888727624578E-2</v>
      </c>
      <c r="G5645" s="355">
        <f t="shared" ca="1" si="179"/>
        <v>1.5925787877451546E-2</v>
      </c>
    </row>
    <row r="5646" spans="2:7">
      <c r="B5646" s="375">
        <v>37573</v>
      </c>
      <c r="C5646" s="352">
        <v>159.65</v>
      </c>
      <c r="D5646" s="355">
        <f t="shared" si="180"/>
        <v>-3.1220730565095223E-3</v>
      </c>
      <c r="E5646" s="355">
        <v>2.6952102263976586E-2</v>
      </c>
      <c r="G5646" s="355">
        <f t="shared" ca="1" si="179"/>
        <v>-1.9913033395046265E-3</v>
      </c>
    </row>
    <row r="5647" spans="2:7">
      <c r="B5647" s="375">
        <v>37572</v>
      </c>
      <c r="C5647" s="352">
        <v>160.15</v>
      </c>
      <c r="D5647" s="355">
        <f t="shared" si="180"/>
        <v>1.5634771732332708E-3</v>
      </c>
      <c r="E5647" s="355">
        <v>2.6958719460825609E-2</v>
      </c>
      <c r="G5647" s="355">
        <f t="shared" ca="1" si="179"/>
        <v>-2.5833565557771932E-2</v>
      </c>
    </row>
    <row r="5648" spans="2:7">
      <c r="B5648" s="375">
        <v>37571</v>
      </c>
      <c r="C5648" s="352">
        <v>159.9</v>
      </c>
      <c r="D5648" s="355">
        <f t="shared" si="180"/>
        <v>6.6100094428707045E-3</v>
      </c>
      <c r="E5648" s="355">
        <v>2.7007880988222766E-2</v>
      </c>
      <c r="G5648" s="355">
        <f t="shared" ca="1" si="179"/>
        <v>6.23616704971153E-3</v>
      </c>
    </row>
    <row r="5649" spans="2:7">
      <c r="B5649" s="375">
        <v>37568</v>
      </c>
      <c r="C5649" s="352">
        <v>158.85</v>
      </c>
      <c r="D5649" s="355">
        <f t="shared" si="180"/>
        <v>-9.9719538797132714E-3</v>
      </c>
      <c r="E5649" s="355">
        <v>2.7034120734908164E-2</v>
      </c>
      <c r="G5649" s="355">
        <f t="shared" ca="1" si="179"/>
        <v>-3.449536376384979E-2</v>
      </c>
    </row>
    <row r="5650" spans="2:7">
      <c r="B5650" s="375">
        <v>37567</v>
      </c>
      <c r="C5650" s="352">
        <v>160.44999999999999</v>
      </c>
      <c r="D5650" s="355">
        <f t="shared" si="180"/>
        <v>2.4992189940642126E-3</v>
      </c>
      <c r="E5650" s="355">
        <v>2.7035056446821051E-2</v>
      </c>
      <c r="G5650" s="355">
        <f t="shared" ca="1" si="179"/>
        <v>5.5771726263742329E-3</v>
      </c>
    </row>
    <row r="5651" spans="2:7">
      <c r="B5651" s="375">
        <v>37565</v>
      </c>
      <c r="C5651" s="352">
        <v>160.05000000000001</v>
      </c>
      <c r="D5651" s="355">
        <f t="shared" si="180"/>
        <v>-8.364312267657957E-3</v>
      </c>
      <c r="E5651" s="355">
        <v>2.7043320988717676E-2</v>
      </c>
      <c r="G5651" s="355">
        <f t="shared" ca="1" si="179"/>
        <v>-5.0927548382195213E-5</v>
      </c>
    </row>
    <row r="5652" spans="2:7">
      <c r="B5652" s="375">
        <v>37564</v>
      </c>
      <c r="C5652" s="352">
        <v>161.4</v>
      </c>
      <c r="D5652" s="355">
        <f t="shared" si="180"/>
        <v>1.1912225705329189E-2</v>
      </c>
      <c r="E5652" s="355">
        <v>2.7054108216432896E-2</v>
      </c>
      <c r="G5652" s="355">
        <f t="shared" ca="1" si="179"/>
        <v>2.8526571284475184E-2</v>
      </c>
    </row>
    <row r="5653" spans="2:7">
      <c r="B5653" s="375">
        <v>37561</v>
      </c>
      <c r="C5653" s="352">
        <v>159.5</v>
      </c>
      <c r="D5653" s="355">
        <f t="shared" si="180"/>
        <v>-4.0586949734624147E-3</v>
      </c>
      <c r="E5653" s="355">
        <v>2.706422018348623E-2</v>
      </c>
      <c r="G5653" s="355">
        <f t="shared" ca="1" si="179"/>
        <v>-1.0720852527016062E-2</v>
      </c>
    </row>
    <row r="5654" spans="2:7">
      <c r="B5654" s="375">
        <v>37560</v>
      </c>
      <c r="C5654" s="352">
        <v>160.15</v>
      </c>
      <c r="D5654" s="355">
        <f t="shared" si="180"/>
        <v>-1.8989280245022937E-2</v>
      </c>
      <c r="E5654" s="355">
        <v>2.7071166980105057E-2</v>
      </c>
      <c r="G5654" s="355">
        <f t="shared" ca="1" si="179"/>
        <v>-3.3505082086214701E-2</v>
      </c>
    </row>
    <row r="5655" spans="2:7">
      <c r="B5655" s="375">
        <v>37559</v>
      </c>
      <c r="C5655" s="352">
        <v>163.25</v>
      </c>
      <c r="D5655" s="355">
        <f t="shared" si="180"/>
        <v>3.6837091140044534E-2</v>
      </c>
      <c r="E5655" s="355">
        <v>2.7085124677558088E-2</v>
      </c>
      <c r="G5655" s="355">
        <f t="shared" ca="1" si="179"/>
        <v>-4.4808339464326732E-2</v>
      </c>
    </row>
    <row r="5656" spans="2:7">
      <c r="B5656" s="375">
        <v>37558</v>
      </c>
      <c r="C5656" s="352">
        <v>157.44999999999999</v>
      </c>
      <c r="D5656" s="355">
        <f t="shared" si="180"/>
        <v>2.9758011772400148E-2</v>
      </c>
      <c r="E5656" s="355">
        <v>2.7090966792648826E-2</v>
      </c>
      <c r="G5656" s="355">
        <f t="shared" ca="1" si="179"/>
        <v>-1.8623035796103526E-2</v>
      </c>
    </row>
    <row r="5657" spans="2:7">
      <c r="B5657" s="375">
        <v>37557</v>
      </c>
      <c r="C5657" s="352">
        <v>152.9</v>
      </c>
      <c r="D5657" s="355">
        <f t="shared" si="180"/>
        <v>-4.7945205479451983E-2</v>
      </c>
      <c r="E5657" s="355">
        <v>2.7124645892351366E-2</v>
      </c>
      <c r="G5657" s="355">
        <f t="shared" ca="1" si="179"/>
        <v>7.0102222914892329E-3</v>
      </c>
    </row>
    <row r="5658" spans="2:7">
      <c r="B5658" s="375">
        <v>37554</v>
      </c>
      <c r="C5658" s="352">
        <v>160.6</v>
      </c>
      <c r="D5658" s="355">
        <f t="shared" si="180"/>
        <v>-4.2337507453786491E-2</v>
      </c>
      <c r="E5658" s="355">
        <v>2.7138749101365888E-2</v>
      </c>
      <c r="G5658" s="355">
        <f t="shared" ca="1" si="179"/>
        <v>3.0596102926926105E-3</v>
      </c>
    </row>
    <row r="5659" spans="2:7">
      <c r="B5659" s="375">
        <v>37553</v>
      </c>
      <c r="C5659" s="352">
        <v>167.7</v>
      </c>
      <c r="D5659" s="355">
        <f t="shared" si="180"/>
        <v>-1.9584916691026147E-2</v>
      </c>
      <c r="E5659" s="355">
        <v>2.7144613638513101E-2</v>
      </c>
      <c r="G5659" s="355">
        <f t="shared" ca="1" si="179"/>
        <v>3.7789589058008749E-2</v>
      </c>
    </row>
    <row r="5660" spans="2:7">
      <c r="B5660" s="375">
        <v>37552</v>
      </c>
      <c r="C5660" s="352">
        <v>171.05</v>
      </c>
      <c r="D5660" s="355">
        <f t="shared" si="180"/>
        <v>-2.5911161731207194E-2</v>
      </c>
      <c r="E5660" s="355">
        <v>2.7171276079573023E-2</v>
      </c>
      <c r="G5660" s="355">
        <f t="shared" ca="1" si="179"/>
        <v>4.7417748817766463E-3</v>
      </c>
    </row>
    <row r="5661" spans="2:7">
      <c r="B5661" s="375">
        <v>37551</v>
      </c>
      <c r="C5661" s="352">
        <v>175.6</v>
      </c>
      <c r="D5661" s="355">
        <f t="shared" si="180"/>
        <v>-5.943956977073373E-3</v>
      </c>
      <c r="E5661" s="355">
        <v>2.7184466019417472E-2</v>
      </c>
      <c r="G5661" s="355">
        <f t="shared" ca="1" si="179"/>
        <v>1.8351441342352014E-2</v>
      </c>
    </row>
    <row r="5662" spans="2:7">
      <c r="B5662" s="375">
        <v>37550</v>
      </c>
      <c r="C5662" s="352">
        <v>176.65</v>
      </c>
      <c r="D5662" s="355">
        <f t="shared" si="180"/>
        <v>0</v>
      </c>
      <c r="E5662" s="355">
        <v>2.7199621570482464E-2</v>
      </c>
      <c r="G5662" s="355">
        <f t="shared" ca="1" si="179"/>
        <v>-6.8909953439294652E-2</v>
      </c>
    </row>
    <row r="5663" spans="2:7">
      <c r="B5663" s="375">
        <v>37547</v>
      </c>
      <c r="C5663" s="352">
        <v>176.65</v>
      </c>
      <c r="D5663" s="355">
        <f t="shared" si="180"/>
        <v>5.1209103840683112E-3</v>
      </c>
      <c r="E5663" s="355">
        <v>2.7202623110085585E-2</v>
      </c>
      <c r="G5663" s="355">
        <f t="shared" ca="1" si="179"/>
        <v>-5.5001692878667392E-3</v>
      </c>
    </row>
    <row r="5664" spans="2:7">
      <c r="B5664" s="375">
        <v>37546</v>
      </c>
      <c r="C5664" s="352">
        <v>175.75</v>
      </c>
      <c r="D5664" s="355">
        <f t="shared" si="180"/>
        <v>4.2857142857142859E-3</v>
      </c>
      <c r="E5664" s="355">
        <v>2.7268572589244932E-2</v>
      </c>
      <c r="G5664" s="355">
        <f t="shared" ca="1" si="179"/>
        <v>3.3947200135211499E-4</v>
      </c>
    </row>
    <row r="5665" spans="2:7">
      <c r="B5665" s="375">
        <v>37545</v>
      </c>
      <c r="C5665" s="352">
        <v>175</v>
      </c>
      <c r="D5665" s="355">
        <f t="shared" si="180"/>
        <v>1.6555329654371155E-2</v>
      </c>
      <c r="E5665" s="355">
        <v>2.7296463327794885E-2</v>
      </c>
      <c r="G5665" s="355">
        <f t="shared" ca="1" si="179"/>
        <v>5.4287470268394979E-3</v>
      </c>
    </row>
    <row r="5666" spans="2:7">
      <c r="B5666" s="375">
        <v>37543</v>
      </c>
      <c r="C5666" s="352">
        <v>172.15</v>
      </c>
      <c r="D5666" s="355">
        <f t="shared" si="180"/>
        <v>8.1991215226940306E-3</v>
      </c>
      <c r="E5666" s="355">
        <v>2.7319830428638638E-2</v>
      </c>
      <c r="G5666" s="355">
        <f t="shared" ca="1" si="179"/>
        <v>-1.7944198187333947E-3</v>
      </c>
    </row>
    <row r="5667" spans="2:7">
      <c r="B5667" s="375">
        <v>37540</v>
      </c>
      <c r="C5667" s="352">
        <v>170.75</v>
      </c>
      <c r="D5667" s="355">
        <f t="shared" si="180"/>
        <v>2.936857562408223E-3</v>
      </c>
      <c r="E5667" s="355">
        <v>2.7327690447400133E-2</v>
      </c>
      <c r="G5667" s="355">
        <f t="shared" ca="1" si="179"/>
        <v>-1.5696092746524094E-2</v>
      </c>
    </row>
    <row r="5668" spans="2:7">
      <c r="B5668" s="375">
        <v>37539</v>
      </c>
      <c r="C5668" s="352">
        <v>170.25</v>
      </c>
      <c r="D5668" s="355">
        <f t="shared" si="180"/>
        <v>5.0177095631640748E-3</v>
      </c>
      <c r="E5668" s="355">
        <v>2.7357198385962265E-2</v>
      </c>
      <c r="G5668" s="355">
        <f t="shared" ca="1" si="179"/>
        <v>1.9720864222377177E-2</v>
      </c>
    </row>
    <row r="5669" spans="2:7">
      <c r="B5669" s="375">
        <v>37538</v>
      </c>
      <c r="C5669" s="352">
        <v>169.4</v>
      </c>
      <c r="D5669" s="355">
        <f t="shared" si="180"/>
        <v>-3.5294117647058491E-3</v>
      </c>
      <c r="E5669" s="355">
        <v>2.7382053654024126E-2</v>
      </c>
      <c r="G5669" s="355">
        <f t="shared" ca="1" si="179"/>
        <v>-2.0966975592000708E-2</v>
      </c>
    </row>
    <row r="5670" spans="2:7">
      <c r="B5670" s="375">
        <v>37537</v>
      </c>
      <c r="C5670" s="352">
        <v>170</v>
      </c>
      <c r="D5670" s="355">
        <f t="shared" si="180"/>
        <v>5.3222945002957172E-3</v>
      </c>
      <c r="E5670" s="355">
        <v>2.7419838178004297E-2</v>
      </c>
      <c r="G5670" s="355">
        <f t="shared" ca="1" si="179"/>
        <v>-1.3102385903405341E-2</v>
      </c>
    </row>
    <row r="5671" spans="2:7">
      <c r="B5671" s="375">
        <v>37536</v>
      </c>
      <c r="C5671" s="352">
        <v>169.1</v>
      </c>
      <c r="D5671" s="355">
        <f t="shared" si="180"/>
        <v>-2.3598820058997384E-3</v>
      </c>
      <c r="E5671" s="355">
        <v>2.7436615671909945E-2</v>
      </c>
      <c r="G5671" s="355">
        <f t="shared" ca="1" si="179"/>
        <v>-7.3722215369512231E-3</v>
      </c>
    </row>
    <row r="5672" spans="2:7">
      <c r="B5672" s="375">
        <v>37533</v>
      </c>
      <c r="C5672" s="352">
        <v>169.5</v>
      </c>
      <c r="D5672" s="355">
        <f t="shared" si="180"/>
        <v>1.7406962785114079E-2</v>
      </c>
      <c r="E5672" s="355">
        <v>2.753937564840141E-2</v>
      </c>
      <c r="G5672" s="355">
        <f t="shared" ca="1" si="179"/>
        <v>4.0995437055004129E-2</v>
      </c>
    </row>
    <row r="5673" spans="2:7">
      <c r="B5673" s="375">
        <v>37532</v>
      </c>
      <c r="C5673" s="352">
        <v>166.6</v>
      </c>
      <c r="D5673" s="355">
        <f t="shared" si="180"/>
        <v>-1.3033175355450337E-2</v>
      </c>
      <c r="E5673" s="355">
        <v>2.7595566613888234E-2</v>
      </c>
      <c r="G5673" s="355">
        <f t="shared" ca="1" si="179"/>
        <v>1.2307122971469533E-2</v>
      </c>
    </row>
    <row r="5674" spans="2:7">
      <c r="B5674" s="375">
        <v>37530</v>
      </c>
      <c r="C5674" s="352">
        <v>168.8</v>
      </c>
      <c r="D5674" s="355">
        <f t="shared" si="180"/>
        <v>-2.1732831063459867E-2</v>
      </c>
      <c r="E5674" s="355">
        <v>2.7660630116596321E-2</v>
      </c>
      <c r="G5674" s="355">
        <f t="shared" ca="1" si="179"/>
        <v>9.6503716335278808E-3</v>
      </c>
    </row>
    <row r="5675" spans="2:7">
      <c r="B5675" s="375">
        <v>37529</v>
      </c>
      <c r="C5675" s="352">
        <v>172.55</v>
      </c>
      <c r="D5675" s="355">
        <f t="shared" si="180"/>
        <v>-2.0715096481271154E-2</v>
      </c>
      <c r="E5675" s="355">
        <v>2.7795733678086472E-2</v>
      </c>
      <c r="G5675" s="355">
        <f t="shared" ca="1" si="179"/>
        <v>8.1455430973273804E-3</v>
      </c>
    </row>
    <row r="5676" spans="2:7">
      <c r="B5676" s="375">
        <v>37526</v>
      </c>
      <c r="C5676" s="352">
        <v>176.2</v>
      </c>
      <c r="D5676" s="355">
        <f t="shared" si="180"/>
        <v>7.4328187535733729E-3</v>
      </c>
      <c r="E5676" s="355">
        <v>2.7827827827827837E-2</v>
      </c>
      <c r="G5676" s="355">
        <f t="shared" ca="1" si="179"/>
        <v>-1.8675261723932232E-2</v>
      </c>
    </row>
    <row r="5677" spans="2:7">
      <c r="B5677" s="375">
        <v>37525</v>
      </c>
      <c r="C5677" s="352">
        <v>174.9</v>
      </c>
      <c r="D5677" s="355">
        <f t="shared" si="180"/>
        <v>-7.3779795686718672E-3</v>
      </c>
      <c r="E5677" s="355">
        <v>2.7848101265822798E-2</v>
      </c>
      <c r="G5677" s="355">
        <f t="shared" ca="1" si="179"/>
        <v>-5.1008057416661399E-4</v>
      </c>
    </row>
    <row r="5678" spans="2:7">
      <c r="B5678" s="375">
        <v>37524</v>
      </c>
      <c r="C5678" s="352">
        <v>176.2</v>
      </c>
      <c r="D5678" s="355">
        <f t="shared" si="180"/>
        <v>-1.1337868480726591E-3</v>
      </c>
      <c r="E5678" s="355">
        <v>2.7860288845641699E-2</v>
      </c>
      <c r="G5678" s="355">
        <f t="shared" ca="1" si="179"/>
        <v>-5.3963017770189154E-5</v>
      </c>
    </row>
    <row r="5679" spans="2:7">
      <c r="B5679" s="375">
        <v>37523</v>
      </c>
      <c r="C5679" s="352">
        <v>176.4</v>
      </c>
      <c r="D5679" s="355">
        <f t="shared" si="180"/>
        <v>9.7309673726389077E-3</v>
      </c>
      <c r="E5679" s="355">
        <v>2.7891935592535107E-2</v>
      </c>
      <c r="G5679" s="355">
        <f t="shared" ca="1" si="179"/>
        <v>1.9722059695611655E-2</v>
      </c>
    </row>
    <row r="5680" spans="2:7">
      <c r="B5680" s="375">
        <v>37522</v>
      </c>
      <c r="C5680" s="352">
        <v>174.7</v>
      </c>
      <c r="D5680" s="355">
        <f t="shared" si="180"/>
        <v>-3.422703936109656E-3</v>
      </c>
      <c r="E5680" s="355">
        <v>2.7899846704139031E-2</v>
      </c>
      <c r="G5680" s="355">
        <f t="shared" ca="1" si="179"/>
        <v>-3.8536868501408791E-2</v>
      </c>
    </row>
    <row r="5681" spans="2:7">
      <c r="B5681" s="375">
        <v>37519</v>
      </c>
      <c r="C5681" s="352">
        <v>175.3</v>
      </c>
      <c r="D5681" s="355">
        <f t="shared" si="180"/>
        <v>-1.9574944071588364E-2</v>
      </c>
      <c r="E5681" s="355">
        <v>2.7912466505040194E-2</v>
      </c>
      <c r="G5681" s="355">
        <f t="shared" ca="1" si="179"/>
        <v>-8.4218866969911453E-3</v>
      </c>
    </row>
    <row r="5682" spans="2:7">
      <c r="B5682" s="375">
        <v>37518</v>
      </c>
      <c r="C5682" s="352">
        <v>178.8</v>
      </c>
      <c r="D5682" s="355">
        <f t="shared" si="180"/>
        <v>-7.7691453940065339E-3</v>
      </c>
      <c r="E5682" s="355">
        <v>2.799131016042776E-2</v>
      </c>
      <c r="G5682" s="355">
        <f t="shared" ca="1" si="179"/>
        <v>-4.4602882698244516E-3</v>
      </c>
    </row>
    <row r="5683" spans="2:7">
      <c r="B5683" s="375">
        <v>37517</v>
      </c>
      <c r="C5683" s="352">
        <v>180.2</v>
      </c>
      <c r="D5683" s="355">
        <f t="shared" si="180"/>
        <v>-1.3854253255749516E-3</v>
      </c>
      <c r="E5683" s="355">
        <v>2.8049711865583502E-2</v>
      </c>
      <c r="G5683" s="355">
        <f t="shared" ca="1" si="179"/>
        <v>-3.5866838470571608E-2</v>
      </c>
    </row>
    <row r="5684" spans="2:7">
      <c r="B5684" s="375">
        <v>37516</v>
      </c>
      <c r="C5684" s="352">
        <v>180.45</v>
      </c>
      <c r="D5684" s="355">
        <f t="shared" si="180"/>
        <v>3.3361134278565158E-3</v>
      </c>
      <c r="E5684" s="355">
        <v>2.8061224489795918E-2</v>
      </c>
      <c r="G5684" s="355">
        <f t="shared" ca="1" si="179"/>
        <v>-2.3842652811192699E-2</v>
      </c>
    </row>
    <row r="5685" spans="2:7">
      <c r="B5685" s="375">
        <v>37515</v>
      </c>
      <c r="C5685" s="352">
        <v>179.85</v>
      </c>
      <c r="D5685" s="355">
        <f t="shared" si="180"/>
        <v>-1.3881177123820101E-3</v>
      </c>
      <c r="E5685" s="355">
        <v>2.8070591022148487E-2</v>
      </c>
      <c r="G5685" s="355">
        <f t="shared" ca="1" si="179"/>
        <v>-2.0466642439086396E-2</v>
      </c>
    </row>
    <row r="5686" spans="2:7">
      <c r="B5686" s="375">
        <v>37512</v>
      </c>
      <c r="C5686" s="352">
        <v>180.1</v>
      </c>
      <c r="D5686" s="355">
        <f t="shared" si="180"/>
        <v>-1.5846994535519156E-2</v>
      </c>
      <c r="E5686" s="355">
        <v>2.8105677346824058E-2</v>
      </c>
      <c r="G5686" s="355">
        <f t="shared" ca="1" si="179"/>
        <v>-1.9035157336682214E-2</v>
      </c>
    </row>
    <row r="5687" spans="2:7">
      <c r="B5687" s="375">
        <v>37511</v>
      </c>
      <c r="C5687" s="352">
        <v>183</v>
      </c>
      <c r="D5687" s="355">
        <f t="shared" si="180"/>
        <v>-1.6921837228041931E-2</v>
      </c>
      <c r="E5687" s="355">
        <v>2.8173821714585844E-2</v>
      </c>
      <c r="G5687" s="355">
        <f t="shared" ca="1" si="179"/>
        <v>-2.5883783503841691E-2</v>
      </c>
    </row>
    <row r="5688" spans="2:7">
      <c r="B5688" s="375">
        <v>37510</v>
      </c>
      <c r="C5688" s="352">
        <v>186.15</v>
      </c>
      <c r="D5688" s="355">
        <f t="shared" si="180"/>
        <v>3.073089700996684E-2</v>
      </c>
      <c r="E5688" s="355">
        <v>2.8185658994888792E-2</v>
      </c>
      <c r="G5688" s="355">
        <f t="shared" ca="1" si="179"/>
        <v>9.0017886946476035E-3</v>
      </c>
    </row>
    <row r="5689" spans="2:7">
      <c r="B5689" s="375">
        <v>37508</v>
      </c>
      <c r="C5689" s="352">
        <v>180.6</v>
      </c>
      <c r="D5689" s="355">
        <f t="shared" si="180"/>
        <v>3.0547070258260646E-3</v>
      </c>
      <c r="E5689" s="355">
        <v>2.8235294117647126E-2</v>
      </c>
      <c r="G5689" s="355">
        <f t="shared" ca="1" si="179"/>
        <v>-3.9015961639139903E-2</v>
      </c>
    </row>
    <row r="5690" spans="2:7">
      <c r="B5690" s="375">
        <v>37505</v>
      </c>
      <c r="C5690" s="352">
        <v>180.05</v>
      </c>
      <c r="D5690" s="355">
        <f t="shared" si="180"/>
        <v>-4.0756526371869883E-2</v>
      </c>
      <c r="E5690" s="355">
        <v>2.8252194732641733E-2</v>
      </c>
      <c r="G5690" s="355">
        <f t="shared" ca="1" si="179"/>
        <v>-5.9672009858412513E-3</v>
      </c>
    </row>
    <row r="5691" spans="2:7">
      <c r="B5691" s="375">
        <v>37504</v>
      </c>
      <c r="C5691" s="352">
        <v>187.7</v>
      </c>
      <c r="D5691" s="355">
        <f t="shared" si="180"/>
        <v>-3.1864046733936415E-3</v>
      </c>
      <c r="E5691" s="355">
        <v>2.8285465622280286E-2</v>
      </c>
      <c r="G5691" s="355">
        <f t="shared" ca="1" si="179"/>
        <v>-4.3864232462092333E-2</v>
      </c>
    </row>
    <row r="5692" spans="2:7">
      <c r="B5692" s="375">
        <v>37503</v>
      </c>
      <c r="C5692" s="352">
        <v>188.3</v>
      </c>
      <c r="D5692" s="355">
        <f t="shared" si="180"/>
        <v>2.6624068157614484E-3</v>
      </c>
      <c r="E5692" s="355">
        <v>2.8337870408648869E-2</v>
      </c>
      <c r="G5692" s="355">
        <f t="shared" ca="1" si="179"/>
        <v>8.893690690030702E-3</v>
      </c>
    </row>
    <row r="5693" spans="2:7">
      <c r="B5693" s="375">
        <v>37502</v>
      </c>
      <c r="C5693" s="352">
        <v>187.8</v>
      </c>
      <c r="D5693" s="355">
        <f t="shared" si="180"/>
        <v>-7.9239302694136295E-3</v>
      </c>
      <c r="E5693" s="355">
        <v>2.8352234823215406E-2</v>
      </c>
      <c r="G5693" s="355">
        <f t="shared" ca="1" si="179"/>
        <v>-1.7436621539241599E-3</v>
      </c>
    </row>
    <row r="5694" spans="2:7">
      <c r="B5694" s="375">
        <v>37501</v>
      </c>
      <c r="C5694" s="352">
        <v>189.3</v>
      </c>
      <c r="D5694" s="355">
        <f t="shared" si="180"/>
        <v>1.4197696222877072E-2</v>
      </c>
      <c r="E5694" s="355">
        <v>2.8384520038562233E-2</v>
      </c>
      <c r="G5694" s="355">
        <f t="shared" ca="1" si="179"/>
        <v>-1.4856796261204304E-3</v>
      </c>
    </row>
    <row r="5695" spans="2:7">
      <c r="B5695" s="375">
        <v>37498</v>
      </c>
      <c r="C5695" s="352">
        <v>186.65</v>
      </c>
      <c r="D5695" s="355">
        <f t="shared" si="180"/>
        <v>4.595124684785664E-2</v>
      </c>
      <c r="E5695" s="355">
        <v>2.8389311105663197E-2</v>
      </c>
      <c r="G5695" s="355">
        <f t="shared" ca="1" si="179"/>
        <v>-8.6705959140137533E-3</v>
      </c>
    </row>
    <row r="5696" spans="2:7">
      <c r="B5696" s="375">
        <v>37497</v>
      </c>
      <c r="C5696" s="352">
        <v>178.45</v>
      </c>
      <c r="D5696" s="355">
        <f t="shared" si="180"/>
        <v>-6.1264271790588843E-3</v>
      </c>
      <c r="E5696" s="355">
        <v>2.8403525954946073E-2</v>
      </c>
      <c r="G5696" s="355">
        <f t="shared" ca="1" si="179"/>
        <v>-9.677986818185845E-3</v>
      </c>
    </row>
    <row r="5697" spans="2:7">
      <c r="B5697" s="375">
        <v>37496</v>
      </c>
      <c r="C5697" s="352">
        <v>179.55</v>
      </c>
      <c r="D5697" s="355">
        <f t="shared" si="180"/>
        <v>-1.1016248967226659E-2</v>
      </c>
      <c r="E5697" s="355">
        <v>2.8424068767908355E-2</v>
      </c>
      <c r="G5697" s="355">
        <f t="shared" ca="1" si="179"/>
        <v>-1.1333480609357176E-2</v>
      </c>
    </row>
    <row r="5698" spans="2:7">
      <c r="B5698" s="375">
        <v>37495</v>
      </c>
      <c r="C5698" s="352">
        <v>181.55</v>
      </c>
      <c r="D5698" s="355">
        <f t="shared" si="180"/>
        <v>2.2081148219707737E-3</v>
      </c>
      <c r="E5698" s="355">
        <v>2.8426424094514392E-2</v>
      </c>
      <c r="G5698" s="355">
        <f t="shared" ca="1" si="179"/>
        <v>-5.2275040566522862E-4</v>
      </c>
    </row>
    <row r="5699" spans="2:7">
      <c r="B5699" s="375">
        <v>37494</v>
      </c>
      <c r="C5699" s="352">
        <v>181.15</v>
      </c>
      <c r="D5699" s="355">
        <f t="shared" si="180"/>
        <v>9.7547380156075801E-3</v>
      </c>
      <c r="E5699" s="355">
        <v>2.8457545420838039E-2</v>
      </c>
      <c r="G5699" s="355">
        <f t="shared" ca="1" si="179"/>
        <v>-3.2110778575731515E-3</v>
      </c>
    </row>
    <row r="5700" spans="2:7">
      <c r="B5700" s="375">
        <v>37491</v>
      </c>
      <c r="C5700" s="352">
        <v>179.4</v>
      </c>
      <c r="D5700" s="355">
        <f t="shared" si="180"/>
        <v>8.1483562798539879E-3</v>
      </c>
      <c r="E5700" s="355">
        <v>2.8460631504337953E-2</v>
      </c>
      <c r="G5700" s="355">
        <f t="shared" ca="1" si="179"/>
        <v>-1.2022671264014493E-2</v>
      </c>
    </row>
    <row r="5701" spans="2:7">
      <c r="B5701" s="375">
        <v>37490</v>
      </c>
      <c r="C5701" s="352">
        <v>177.95</v>
      </c>
      <c r="D5701" s="355">
        <f t="shared" si="180"/>
        <v>-1.0564359188212431E-2</v>
      </c>
      <c r="E5701" s="355">
        <v>2.8493894165535879E-2</v>
      </c>
      <c r="G5701" s="355">
        <f t="shared" ca="1" si="179"/>
        <v>3.1622659177618646E-2</v>
      </c>
    </row>
    <row r="5702" spans="2:7">
      <c r="B5702" s="375">
        <v>37489</v>
      </c>
      <c r="C5702" s="352">
        <v>179.85</v>
      </c>
      <c r="D5702" s="355">
        <f t="shared" si="180"/>
        <v>-2.7793218454703374E-4</v>
      </c>
      <c r="E5702" s="355">
        <v>2.8494041170097614E-2</v>
      </c>
      <c r="G5702" s="355">
        <f t="shared" ca="1" si="179"/>
        <v>6.9931343371141654E-3</v>
      </c>
    </row>
    <row r="5703" spans="2:7">
      <c r="B5703" s="375">
        <v>37488</v>
      </c>
      <c r="C5703" s="352">
        <v>179.9</v>
      </c>
      <c r="D5703" s="355">
        <f t="shared" si="180"/>
        <v>0</v>
      </c>
      <c r="E5703" s="355">
        <v>2.8504521963824251E-2</v>
      </c>
      <c r="G5703" s="355">
        <f t="shared" ref="G5703:G5766" ca="1" si="181">_xlfn.NORM.INV(RAND(),$M$13,$M$14)</f>
        <v>3.1927997113654613E-2</v>
      </c>
    </row>
    <row r="5704" spans="2:7">
      <c r="B5704" s="375">
        <v>37487</v>
      </c>
      <c r="C5704" s="352">
        <v>179.9</v>
      </c>
      <c r="D5704" s="355">
        <f t="shared" ref="D5704:D5767" si="182">(C5704-C5705)/C5705</f>
        <v>-1.262349066959376E-2</v>
      </c>
      <c r="E5704" s="355">
        <v>2.8506271379703532E-2</v>
      </c>
      <c r="G5704" s="355">
        <f t="shared" ca="1" si="181"/>
        <v>2.1358879701781699E-4</v>
      </c>
    </row>
    <row r="5705" spans="2:7">
      <c r="B5705" s="375">
        <v>37484</v>
      </c>
      <c r="C5705" s="352">
        <v>182.2</v>
      </c>
      <c r="D5705" s="355">
        <f t="shared" si="182"/>
        <v>4.4126074498567272E-2</v>
      </c>
      <c r="E5705" s="355">
        <v>2.8549689970988109E-2</v>
      </c>
      <c r="G5705" s="355">
        <f t="shared" ca="1" si="181"/>
        <v>-2.7081417686495704E-2</v>
      </c>
    </row>
    <row r="5706" spans="2:7">
      <c r="B5706" s="375">
        <v>37482</v>
      </c>
      <c r="C5706" s="352">
        <v>174.5</v>
      </c>
      <c r="D5706" s="355">
        <f t="shared" si="182"/>
        <v>6.6339775021632868E-3</v>
      </c>
      <c r="E5706" s="355">
        <v>2.8560775540641407E-2</v>
      </c>
      <c r="G5706" s="355">
        <f t="shared" ca="1" si="181"/>
        <v>1.6023535256358083E-2</v>
      </c>
    </row>
    <row r="5707" spans="2:7">
      <c r="B5707" s="375">
        <v>37481</v>
      </c>
      <c r="C5707" s="352">
        <v>173.35</v>
      </c>
      <c r="D5707" s="355">
        <f t="shared" si="182"/>
        <v>3.3383010432190725E-2</v>
      </c>
      <c r="E5707" s="355">
        <v>2.8563321668400605E-2</v>
      </c>
      <c r="G5707" s="355">
        <f t="shared" ca="1" si="181"/>
        <v>1.0578439999440643E-2</v>
      </c>
    </row>
    <row r="5708" spans="2:7">
      <c r="B5708" s="375">
        <v>37480</v>
      </c>
      <c r="C5708" s="352">
        <v>167.75</v>
      </c>
      <c r="D5708" s="355">
        <f t="shared" si="182"/>
        <v>9.0225563909774441E-3</v>
      </c>
      <c r="E5708" s="355">
        <v>2.8627861786602482E-2</v>
      </c>
      <c r="G5708" s="355">
        <f t="shared" ca="1" si="181"/>
        <v>3.2629284332524468E-2</v>
      </c>
    </row>
    <row r="5709" spans="2:7">
      <c r="B5709" s="375">
        <v>37477</v>
      </c>
      <c r="C5709" s="352">
        <v>166.25</v>
      </c>
      <c r="D5709" s="355">
        <f t="shared" si="182"/>
        <v>-1.129943502824862E-2</v>
      </c>
      <c r="E5709" s="355">
        <v>2.8629183594187323E-2</v>
      </c>
      <c r="G5709" s="355">
        <f t="shared" ca="1" si="181"/>
        <v>-1.7680234839710495E-2</v>
      </c>
    </row>
    <row r="5710" spans="2:7">
      <c r="B5710" s="375">
        <v>37476</v>
      </c>
      <c r="C5710" s="352">
        <v>168.15</v>
      </c>
      <c r="D5710" s="355">
        <f t="shared" si="182"/>
        <v>-1.0882352941176437E-2</v>
      </c>
      <c r="E5710" s="355">
        <v>2.8693466998133788E-2</v>
      </c>
      <c r="G5710" s="355">
        <f t="shared" ca="1" si="181"/>
        <v>-3.6536005603429116E-2</v>
      </c>
    </row>
    <row r="5711" spans="2:7">
      <c r="B5711" s="375">
        <v>37475</v>
      </c>
      <c r="C5711" s="352">
        <v>170</v>
      </c>
      <c r="D5711" s="355">
        <f t="shared" si="182"/>
        <v>-1.9042123485285695E-2</v>
      </c>
      <c r="E5711" s="355">
        <v>2.8703586364212403E-2</v>
      </c>
      <c r="G5711" s="355">
        <f t="shared" ca="1" si="181"/>
        <v>5.2103973038623245E-4</v>
      </c>
    </row>
    <row r="5712" spans="2:7">
      <c r="B5712" s="375">
        <v>37474</v>
      </c>
      <c r="C5712" s="352">
        <v>173.3</v>
      </c>
      <c r="D5712" s="355">
        <f t="shared" si="182"/>
        <v>2.8935185185185184E-3</v>
      </c>
      <c r="E5712" s="355">
        <v>2.8735029154737395E-2</v>
      </c>
      <c r="G5712" s="355">
        <f t="shared" ca="1" si="181"/>
        <v>2.0491520096936749E-3</v>
      </c>
    </row>
    <row r="5713" spans="2:7">
      <c r="B5713" s="375">
        <v>37473</v>
      </c>
      <c r="C5713" s="352">
        <v>172.8</v>
      </c>
      <c r="D5713" s="355">
        <f t="shared" si="182"/>
        <v>9.3457943925234974E-3</v>
      </c>
      <c r="E5713" s="355">
        <v>2.8776978417266157E-2</v>
      </c>
      <c r="G5713" s="355">
        <f t="shared" ca="1" si="181"/>
        <v>3.5531150233826317E-2</v>
      </c>
    </row>
    <row r="5714" spans="2:7">
      <c r="B5714" s="375">
        <v>37470</v>
      </c>
      <c r="C5714" s="352">
        <v>171.2</v>
      </c>
      <c r="D5714" s="355">
        <f t="shared" si="182"/>
        <v>1.904761904761898E-2</v>
      </c>
      <c r="E5714" s="355">
        <v>2.8804347826086887E-2</v>
      </c>
      <c r="G5714" s="355">
        <f t="shared" ca="1" si="181"/>
        <v>-1.5348500913337355E-2</v>
      </c>
    </row>
    <row r="5715" spans="2:7">
      <c r="B5715" s="375">
        <v>37469</v>
      </c>
      <c r="C5715" s="352">
        <v>168</v>
      </c>
      <c r="D5715" s="355">
        <f t="shared" si="182"/>
        <v>-1.6393442622950886E-2</v>
      </c>
      <c r="E5715" s="355">
        <v>2.88056725016618E-2</v>
      </c>
      <c r="G5715" s="355">
        <f t="shared" ca="1" si="181"/>
        <v>-9.4076090785399358E-3</v>
      </c>
    </row>
    <row r="5716" spans="2:7">
      <c r="B5716" s="375">
        <v>37468</v>
      </c>
      <c r="C5716" s="352">
        <v>170.8</v>
      </c>
      <c r="D5716" s="355">
        <f t="shared" si="182"/>
        <v>-1.5278178149322441E-2</v>
      </c>
      <c r="E5716" s="355">
        <v>2.8829428962658752E-2</v>
      </c>
      <c r="G5716" s="355">
        <f t="shared" ca="1" si="181"/>
        <v>2.1443154652750981E-2</v>
      </c>
    </row>
    <row r="5717" spans="2:7">
      <c r="B5717" s="375">
        <v>37467</v>
      </c>
      <c r="C5717" s="352">
        <v>173.45</v>
      </c>
      <c r="D5717" s="355">
        <f t="shared" si="182"/>
        <v>-1.0553337136337836E-2</v>
      </c>
      <c r="E5717" s="355">
        <v>2.8853064996406223E-2</v>
      </c>
      <c r="G5717" s="355">
        <f t="shared" ca="1" si="181"/>
        <v>4.4628354391552244E-4</v>
      </c>
    </row>
    <row r="5718" spans="2:7">
      <c r="B5718" s="375">
        <v>37466</v>
      </c>
      <c r="C5718" s="352">
        <v>175.3</v>
      </c>
      <c r="D5718" s="355">
        <f t="shared" si="182"/>
        <v>2.860411899313501E-3</v>
      </c>
      <c r="E5718" s="355">
        <v>2.8868360277136261E-2</v>
      </c>
      <c r="G5718" s="355">
        <f t="shared" ca="1" si="181"/>
        <v>-1.3947819247303147E-2</v>
      </c>
    </row>
    <row r="5719" spans="2:7">
      <c r="B5719" s="375">
        <v>37463</v>
      </c>
      <c r="C5719" s="352">
        <v>174.8</v>
      </c>
      <c r="D5719" s="355">
        <f t="shared" si="182"/>
        <v>-4.1140976412506851E-2</v>
      </c>
      <c r="E5719" s="355">
        <v>2.8872848417545904E-2</v>
      </c>
      <c r="G5719" s="355">
        <f t="shared" ca="1" si="181"/>
        <v>8.0001233006280724E-3</v>
      </c>
    </row>
    <row r="5720" spans="2:7">
      <c r="B5720" s="375">
        <v>37462</v>
      </c>
      <c r="C5720" s="352">
        <v>182.3</v>
      </c>
      <c r="D5720" s="355">
        <f t="shared" si="182"/>
        <v>-4.6410046410046094E-3</v>
      </c>
      <c r="E5720" s="355">
        <v>2.8875379939209776E-2</v>
      </c>
      <c r="G5720" s="355">
        <f t="shared" ca="1" si="181"/>
        <v>1.4113854916611237E-2</v>
      </c>
    </row>
    <row r="5721" spans="2:7">
      <c r="B5721" s="375">
        <v>37461</v>
      </c>
      <c r="C5721" s="352">
        <v>183.15</v>
      </c>
      <c r="D5721" s="355">
        <f t="shared" si="182"/>
        <v>-8.1234768480909821E-3</v>
      </c>
      <c r="E5721" s="355">
        <v>2.8894499627424425E-2</v>
      </c>
      <c r="G5721" s="355">
        <f t="shared" ca="1" si="181"/>
        <v>-1.2743369408360239E-2</v>
      </c>
    </row>
    <row r="5722" spans="2:7">
      <c r="B5722" s="375">
        <v>37460</v>
      </c>
      <c r="C5722" s="352">
        <v>184.65</v>
      </c>
      <c r="D5722" s="355">
        <f t="shared" si="182"/>
        <v>-2.1615779519049212E-3</v>
      </c>
      <c r="E5722" s="355">
        <v>2.8942115768462989E-2</v>
      </c>
      <c r="G5722" s="355">
        <f t="shared" ca="1" si="181"/>
        <v>-9.4969368662362434E-3</v>
      </c>
    </row>
    <row r="5723" spans="2:7">
      <c r="B5723" s="375">
        <v>37459</v>
      </c>
      <c r="C5723" s="352">
        <v>185.05</v>
      </c>
      <c r="D5723" s="355">
        <f t="shared" si="182"/>
        <v>-1.122094576542877E-2</v>
      </c>
      <c r="E5723" s="355">
        <v>2.8949321816586722E-2</v>
      </c>
      <c r="G5723" s="355">
        <f t="shared" ca="1" si="181"/>
        <v>4.4008145841132841E-3</v>
      </c>
    </row>
    <row r="5724" spans="2:7">
      <c r="B5724" s="375">
        <v>37456</v>
      </c>
      <c r="C5724" s="352">
        <v>187.15</v>
      </c>
      <c r="D5724" s="355">
        <f t="shared" si="182"/>
        <v>2.1419009370816904E-3</v>
      </c>
      <c r="E5724" s="355">
        <v>2.8990679883633227E-2</v>
      </c>
      <c r="G5724" s="355">
        <f t="shared" ca="1" si="181"/>
        <v>-2.8250750878129106E-2</v>
      </c>
    </row>
    <row r="5725" spans="2:7">
      <c r="B5725" s="375">
        <v>37455</v>
      </c>
      <c r="C5725" s="352">
        <v>186.75</v>
      </c>
      <c r="D5725" s="355">
        <f t="shared" si="182"/>
        <v>5.6542810985461033E-3</v>
      </c>
      <c r="E5725" s="355">
        <v>2.9015544041450746E-2</v>
      </c>
      <c r="G5725" s="355">
        <f t="shared" ca="1" si="181"/>
        <v>-4.7087331910886706E-5</v>
      </c>
    </row>
    <row r="5726" spans="2:7">
      <c r="B5726" s="375">
        <v>37454</v>
      </c>
      <c r="C5726" s="352">
        <v>185.7</v>
      </c>
      <c r="D5726" s="355">
        <f t="shared" si="182"/>
        <v>-1.1971268954509178E-2</v>
      </c>
      <c r="E5726" s="355">
        <v>2.9039322098448034E-2</v>
      </c>
      <c r="G5726" s="355">
        <f t="shared" ca="1" si="181"/>
        <v>2.7449155286970121E-3</v>
      </c>
    </row>
    <row r="5727" spans="2:7">
      <c r="B5727" s="375">
        <v>37453</v>
      </c>
      <c r="C5727" s="352">
        <v>187.95</v>
      </c>
      <c r="D5727" s="355">
        <f t="shared" si="182"/>
        <v>-2.1348607133559086E-2</v>
      </c>
      <c r="E5727" s="355">
        <v>2.9051383399209599E-2</v>
      </c>
      <c r="G5727" s="355">
        <f t="shared" ca="1" si="181"/>
        <v>1.2326218493539601E-3</v>
      </c>
    </row>
    <row r="5728" spans="2:7">
      <c r="B5728" s="375">
        <v>37452</v>
      </c>
      <c r="C5728" s="352">
        <v>192.05</v>
      </c>
      <c r="D5728" s="355">
        <f t="shared" si="182"/>
        <v>-1.2596401028277577E-2</v>
      </c>
      <c r="E5728" s="355">
        <v>2.9059360436051639E-2</v>
      </c>
      <c r="G5728" s="355">
        <f t="shared" ca="1" si="181"/>
        <v>-1.4997309980438647E-2</v>
      </c>
    </row>
    <row r="5729" spans="2:7">
      <c r="B5729" s="375">
        <v>37449</v>
      </c>
      <c r="C5729" s="352">
        <v>194.5</v>
      </c>
      <c r="D5729" s="355">
        <f t="shared" si="182"/>
        <v>3.3531080732525443E-3</v>
      </c>
      <c r="E5729" s="355">
        <v>2.9128919860627225E-2</v>
      </c>
      <c r="G5729" s="355">
        <f t="shared" ca="1" si="181"/>
        <v>-1.2706301683923726E-2</v>
      </c>
    </row>
    <row r="5730" spans="2:7">
      <c r="B5730" s="375">
        <v>37448</v>
      </c>
      <c r="C5730" s="352">
        <v>193.85</v>
      </c>
      <c r="D5730" s="355">
        <f t="shared" si="182"/>
        <v>6.4901349948078921E-3</v>
      </c>
      <c r="E5730" s="355">
        <v>2.9143999111801933E-2</v>
      </c>
      <c r="G5730" s="355">
        <f t="shared" ca="1" si="181"/>
        <v>3.9562230247070724E-3</v>
      </c>
    </row>
    <row r="5731" spans="2:7">
      <c r="B5731" s="375">
        <v>37447</v>
      </c>
      <c r="C5731" s="352">
        <v>192.6</v>
      </c>
      <c r="D5731" s="355">
        <f t="shared" si="182"/>
        <v>-1.1039794608472429E-2</v>
      </c>
      <c r="E5731" s="355">
        <v>2.9158512720156595E-2</v>
      </c>
      <c r="G5731" s="355">
        <f t="shared" ca="1" si="181"/>
        <v>2.2442652331607273E-2</v>
      </c>
    </row>
    <row r="5732" spans="2:7">
      <c r="B5732" s="375">
        <v>37446</v>
      </c>
      <c r="C5732" s="352">
        <v>194.75</v>
      </c>
      <c r="D5732" s="355">
        <f t="shared" si="182"/>
        <v>2.5740025740025739E-3</v>
      </c>
      <c r="E5732" s="355">
        <v>2.9245802367189648E-2</v>
      </c>
      <c r="G5732" s="355">
        <f t="shared" ca="1" si="181"/>
        <v>-2.0738890749336884E-5</v>
      </c>
    </row>
    <row r="5733" spans="2:7">
      <c r="B5733" s="375">
        <v>37445</v>
      </c>
      <c r="C5733" s="352">
        <v>194.25</v>
      </c>
      <c r="D5733" s="355">
        <f t="shared" si="182"/>
        <v>7.2595281306715364E-3</v>
      </c>
      <c r="E5733" s="355">
        <v>2.9295338241303984E-2</v>
      </c>
      <c r="G5733" s="355">
        <f t="shared" ca="1" si="181"/>
        <v>-1.9035902043161388E-2</v>
      </c>
    </row>
    <row r="5734" spans="2:7">
      <c r="B5734" s="375">
        <v>37442</v>
      </c>
      <c r="C5734" s="352">
        <v>192.85</v>
      </c>
      <c r="D5734" s="355">
        <f t="shared" si="182"/>
        <v>1.5580368735392518E-3</v>
      </c>
      <c r="E5734" s="355">
        <v>2.9300054259359692E-2</v>
      </c>
      <c r="G5734" s="355">
        <f t="shared" ca="1" si="181"/>
        <v>8.9983095928038957E-3</v>
      </c>
    </row>
    <row r="5735" spans="2:7">
      <c r="B5735" s="375">
        <v>37441</v>
      </c>
      <c r="C5735" s="352">
        <v>192.55</v>
      </c>
      <c r="D5735" s="355">
        <f t="shared" si="182"/>
        <v>-7.7299665034784842E-3</v>
      </c>
      <c r="E5735" s="355">
        <v>2.9373537821679195E-2</v>
      </c>
      <c r="G5735" s="355">
        <f t="shared" ca="1" si="181"/>
        <v>-6.0911522827472864E-3</v>
      </c>
    </row>
    <row r="5736" spans="2:7">
      <c r="B5736" s="375">
        <v>37440</v>
      </c>
      <c r="C5736" s="352">
        <v>194.05</v>
      </c>
      <c r="D5736" s="355">
        <f t="shared" si="182"/>
        <v>1.0150963040083378E-2</v>
      </c>
      <c r="E5736" s="355">
        <v>2.9403854773644118E-2</v>
      </c>
      <c r="G5736" s="355">
        <f t="shared" ca="1" si="181"/>
        <v>-4.4464091755041738E-3</v>
      </c>
    </row>
    <row r="5737" spans="2:7">
      <c r="B5737" s="375">
        <v>37439</v>
      </c>
      <c r="C5737" s="352">
        <v>192.1</v>
      </c>
      <c r="D5737" s="355">
        <f t="shared" si="182"/>
        <v>-1.1831275720164668E-2</v>
      </c>
      <c r="E5737" s="355">
        <v>2.9526415491475541E-2</v>
      </c>
      <c r="G5737" s="355">
        <f t="shared" ca="1" si="181"/>
        <v>1.5191451301774152E-3</v>
      </c>
    </row>
    <row r="5738" spans="2:7">
      <c r="B5738" s="375">
        <v>37438</v>
      </c>
      <c r="C5738" s="352">
        <v>194.4</v>
      </c>
      <c r="D5738" s="355">
        <f t="shared" si="182"/>
        <v>6.9930069930069635E-3</v>
      </c>
      <c r="E5738" s="355">
        <v>2.9541258343985206E-2</v>
      </c>
      <c r="G5738" s="355">
        <f t="shared" ca="1" si="181"/>
        <v>3.8920131630196184E-2</v>
      </c>
    </row>
    <row r="5739" spans="2:7">
      <c r="B5739" s="375">
        <v>37435</v>
      </c>
      <c r="C5739" s="352">
        <v>193.05</v>
      </c>
      <c r="D5739" s="355">
        <f t="shared" si="182"/>
        <v>1.6587677725118512E-2</v>
      </c>
      <c r="E5739" s="355">
        <v>2.9547437975314714E-2</v>
      </c>
      <c r="G5739" s="355">
        <f t="shared" ca="1" si="181"/>
        <v>-3.3063029689021355E-2</v>
      </c>
    </row>
    <row r="5740" spans="2:7">
      <c r="B5740" s="375">
        <v>37434</v>
      </c>
      <c r="C5740" s="352">
        <v>189.9</v>
      </c>
      <c r="D5740" s="355">
        <f t="shared" si="182"/>
        <v>-1.2223667100130009E-2</v>
      </c>
      <c r="E5740" s="355">
        <v>2.9598577235772337E-2</v>
      </c>
      <c r="G5740" s="355">
        <f t="shared" ca="1" si="181"/>
        <v>1.2496128200489166E-2</v>
      </c>
    </row>
    <row r="5741" spans="2:7">
      <c r="B5741" s="375">
        <v>37433</v>
      </c>
      <c r="C5741" s="352">
        <v>192.25</v>
      </c>
      <c r="D5741" s="355">
        <f t="shared" si="182"/>
        <v>7.5995807127881999E-3</v>
      </c>
      <c r="E5741" s="355">
        <v>2.9615004935834157E-2</v>
      </c>
      <c r="G5741" s="355">
        <f t="shared" ca="1" si="181"/>
        <v>-1.3529817911653037E-2</v>
      </c>
    </row>
    <row r="5742" spans="2:7">
      <c r="B5742" s="375">
        <v>37432</v>
      </c>
      <c r="C5742" s="352">
        <v>190.8</v>
      </c>
      <c r="D5742" s="355">
        <f t="shared" si="182"/>
        <v>8.9899524061344115E-3</v>
      </c>
      <c r="E5742" s="355">
        <v>2.9733790646218613E-2</v>
      </c>
      <c r="G5742" s="355">
        <f t="shared" ca="1" si="181"/>
        <v>-6.0546337341782219E-3</v>
      </c>
    </row>
    <row r="5743" spans="2:7">
      <c r="B5743" s="375">
        <v>37431</v>
      </c>
      <c r="C5743" s="352">
        <v>189.1</v>
      </c>
      <c r="D5743" s="355">
        <f t="shared" si="182"/>
        <v>-1.8427199584739224E-2</v>
      </c>
      <c r="E5743" s="355">
        <v>2.973431317128316E-2</v>
      </c>
      <c r="G5743" s="355">
        <f t="shared" ca="1" si="181"/>
        <v>-9.8467501953354401E-3</v>
      </c>
    </row>
    <row r="5744" spans="2:7">
      <c r="B5744" s="375">
        <v>37428</v>
      </c>
      <c r="C5744" s="352">
        <v>192.65</v>
      </c>
      <c r="D5744" s="355">
        <f t="shared" si="182"/>
        <v>-3.8779731127197518E-3</v>
      </c>
      <c r="E5744" s="355">
        <v>2.9753471238311256E-2</v>
      </c>
      <c r="G5744" s="355">
        <f t="shared" ca="1" si="181"/>
        <v>1.0196131006254935E-2</v>
      </c>
    </row>
    <row r="5745" spans="2:7">
      <c r="B5745" s="375">
        <v>37427</v>
      </c>
      <c r="C5745" s="352">
        <v>193.4</v>
      </c>
      <c r="D5745" s="355">
        <f t="shared" si="182"/>
        <v>1.8967334035827156E-2</v>
      </c>
      <c r="E5745" s="355">
        <v>2.9831387808041655E-2</v>
      </c>
      <c r="G5745" s="355">
        <f t="shared" ca="1" si="181"/>
        <v>-1.3466602196070227E-2</v>
      </c>
    </row>
    <row r="5746" spans="2:7">
      <c r="B5746" s="375">
        <v>37426</v>
      </c>
      <c r="C5746" s="352">
        <v>189.8</v>
      </c>
      <c r="D5746" s="355">
        <f t="shared" si="182"/>
        <v>-1.4793667272255355E-2</v>
      </c>
      <c r="E5746" s="355">
        <v>2.9877656149388192E-2</v>
      </c>
      <c r="G5746" s="355">
        <f t="shared" ca="1" si="181"/>
        <v>-4.4990854684098143E-2</v>
      </c>
    </row>
    <row r="5747" spans="2:7">
      <c r="B5747" s="375">
        <v>37425</v>
      </c>
      <c r="C5747" s="352">
        <v>192.65</v>
      </c>
      <c r="D5747" s="355">
        <f t="shared" si="182"/>
        <v>-1.1036960985626312E-2</v>
      </c>
      <c r="E5747" s="355">
        <v>2.9892836999436095E-2</v>
      </c>
      <c r="G5747" s="355">
        <f t="shared" ca="1" si="181"/>
        <v>-3.7865208384783794E-3</v>
      </c>
    </row>
    <row r="5748" spans="2:7">
      <c r="B5748" s="375">
        <v>37424</v>
      </c>
      <c r="C5748" s="352">
        <v>194.8</v>
      </c>
      <c r="D5748" s="355">
        <f t="shared" si="182"/>
        <v>-5.3612458514168135E-3</v>
      </c>
      <c r="E5748" s="355">
        <v>2.9899658498203294E-2</v>
      </c>
      <c r="G5748" s="355">
        <f t="shared" ca="1" si="181"/>
        <v>-3.0313071193155107E-2</v>
      </c>
    </row>
    <row r="5749" spans="2:7">
      <c r="B5749" s="375">
        <v>37421</v>
      </c>
      <c r="C5749" s="352">
        <v>195.85</v>
      </c>
      <c r="D5749" s="355">
        <f t="shared" si="182"/>
        <v>2.553626149130896E-4</v>
      </c>
      <c r="E5749" s="355">
        <v>2.9922202274087373E-2</v>
      </c>
      <c r="G5749" s="355">
        <f t="shared" ca="1" si="181"/>
        <v>-4.9834028104711624E-2</v>
      </c>
    </row>
    <row r="5750" spans="2:7">
      <c r="B5750" s="375">
        <v>37420</v>
      </c>
      <c r="C5750" s="352">
        <v>195.8</v>
      </c>
      <c r="D5750" s="355">
        <f t="shared" si="182"/>
        <v>-3.7601376259523117E-2</v>
      </c>
      <c r="E5750" s="355">
        <v>2.9923518164435902E-2</v>
      </c>
      <c r="G5750" s="355">
        <f t="shared" ca="1" si="181"/>
        <v>-8.7553026875898422E-3</v>
      </c>
    </row>
    <row r="5751" spans="2:7">
      <c r="B5751" s="375">
        <v>37419</v>
      </c>
      <c r="C5751" s="352">
        <v>203.45</v>
      </c>
      <c r="D5751" s="355">
        <f t="shared" si="182"/>
        <v>3.2051282051280927E-3</v>
      </c>
      <c r="E5751" s="355">
        <v>2.9967809697239091E-2</v>
      </c>
      <c r="G5751" s="355">
        <f t="shared" ca="1" si="181"/>
        <v>3.2792810456790103E-3</v>
      </c>
    </row>
    <row r="5752" spans="2:7">
      <c r="B5752" s="375">
        <v>37418</v>
      </c>
      <c r="C5752" s="352">
        <v>202.8</v>
      </c>
      <c r="D5752" s="355">
        <f t="shared" si="182"/>
        <v>2.7615910818343133E-2</v>
      </c>
      <c r="E5752" s="355">
        <v>3.0005085607730072E-2</v>
      </c>
      <c r="G5752" s="355">
        <f t="shared" ca="1" si="181"/>
        <v>-6.6145941792181154E-2</v>
      </c>
    </row>
    <row r="5753" spans="2:7">
      <c r="B5753" s="375">
        <v>37417</v>
      </c>
      <c r="C5753" s="352">
        <v>197.35</v>
      </c>
      <c r="D5753" s="355">
        <f t="shared" si="182"/>
        <v>-1.1272545090180362E-2</v>
      </c>
      <c r="E5753" s="355">
        <v>3.0025773195876453E-2</v>
      </c>
      <c r="G5753" s="355">
        <f t="shared" ca="1" si="181"/>
        <v>2.4446184759868081E-3</v>
      </c>
    </row>
    <row r="5754" spans="2:7">
      <c r="B5754" s="375">
        <v>37414</v>
      </c>
      <c r="C5754" s="352">
        <v>199.6</v>
      </c>
      <c r="D5754" s="355">
        <f t="shared" si="182"/>
        <v>-1.4077550012348701E-2</v>
      </c>
      <c r="E5754" s="355">
        <v>3.003022736233403E-2</v>
      </c>
      <c r="G5754" s="355">
        <f t="shared" ca="1" si="181"/>
        <v>7.8794386440461626E-3</v>
      </c>
    </row>
    <row r="5755" spans="2:7">
      <c r="B5755" s="375">
        <v>37413</v>
      </c>
      <c r="C5755" s="352">
        <v>202.45</v>
      </c>
      <c r="D5755" s="355">
        <f t="shared" si="182"/>
        <v>1.123876123876124E-2</v>
      </c>
      <c r="E5755" s="355">
        <v>3.0042918454935591E-2</v>
      </c>
      <c r="G5755" s="355">
        <f t="shared" ca="1" si="181"/>
        <v>-1.112315263373418E-2</v>
      </c>
    </row>
    <row r="5756" spans="2:7">
      <c r="B5756" s="375">
        <v>37412</v>
      </c>
      <c r="C5756" s="352">
        <v>200.2</v>
      </c>
      <c r="D5756" s="355">
        <f t="shared" si="182"/>
        <v>1.2389380530973394E-2</v>
      </c>
      <c r="E5756" s="355">
        <v>3.0056497175141205E-2</v>
      </c>
      <c r="G5756" s="355">
        <f t="shared" ca="1" si="181"/>
        <v>8.787632357335623E-3</v>
      </c>
    </row>
    <row r="5757" spans="2:7">
      <c r="B5757" s="375">
        <v>37411</v>
      </c>
      <c r="C5757" s="352">
        <v>197.75</v>
      </c>
      <c r="D5757" s="355">
        <f t="shared" si="182"/>
        <v>4.5466560930478427E-2</v>
      </c>
      <c r="E5757" s="355">
        <v>3.0084557187361013E-2</v>
      </c>
      <c r="G5757" s="355">
        <f t="shared" ca="1" si="181"/>
        <v>1.402951983153173E-3</v>
      </c>
    </row>
    <row r="5758" spans="2:7">
      <c r="B5758" s="375">
        <v>37410</v>
      </c>
      <c r="C5758" s="352">
        <v>189.15</v>
      </c>
      <c r="D5758" s="355">
        <f t="shared" si="182"/>
        <v>2.0777118186724199E-2</v>
      </c>
      <c r="E5758" s="355">
        <v>3.0092828725900262E-2</v>
      </c>
      <c r="G5758" s="355">
        <f t="shared" ca="1" si="181"/>
        <v>-1.3292130545505855E-2</v>
      </c>
    </row>
    <row r="5759" spans="2:7">
      <c r="B5759" s="375">
        <v>37407</v>
      </c>
      <c r="C5759" s="352">
        <v>185.3</v>
      </c>
      <c r="D5759" s="355">
        <f t="shared" si="182"/>
        <v>-1.4099494546421801E-2</v>
      </c>
      <c r="E5759" s="355">
        <v>3.011422637590868E-2</v>
      </c>
      <c r="G5759" s="355">
        <f t="shared" ca="1" si="181"/>
        <v>2.0239912109594659E-2</v>
      </c>
    </row>
    <row r="5760" spans="2:7">
      <c r="B5760" s="375">
        <v>37406</v>
      </c>
      <c r="C5760" s="352">
        <v>187.95</v>
      </c>
      <c r="D5760" s="355">
        <f t="shared" si="182"/>
        <v>-2.6165803108808349E-2</v>
      </c>
      <c r="E5760" s="355">
        <v>3.0171923033132254E-2</v>
      </c>
      <c r="G5760" s="355">
        <f t="shared" ca="1" si="181"/>
        <v>-1.058334316040254E-2</v>
      </c>
    </row>
    <row r="5761" spans="2:7">
      <c r="B5761" s="375">
        <v>37405</v>
      </c>
      <c r="C5761" s="352">
        <v>193</v>
      </c>
      <c r="D5761" s="355">
        <f t="shared" si="182"/>
        <v>-3.2823853670759261E-2</v>
      </c>
      <c r="E5761" s="355">
        <v>3.0197755211116926E-2</v>
      </c>
      <c r="G5761" s="355">
        <f t="shared" ca="1" si="181"/>
        <v>-1.6864345395360161E-2</v>
      </c>
    </row>
    <row r="5762" spans="2:7">
      <c r="B5762" s="375">
        <v>37404</v>
      </c>
      <c r="C5762" s="352">
        <v>199.55</v>
      </c>
      <c r="D5762" s="355">
        <f t="shared" si="182"/>
        <v>-1.1394599950458177E-2</v>
      </c>
      <c r="E5762" s="355">
        <v>3.0203755493407917E-2</v>
      </c>
      <c r="G5762" s="355">
        <f t="shared" ca="1" si="181"/>
        <v>-3.0671434234137672E-3</v>
      </c>
    </row>
    <row r="5763" spans="2:7">
      <c r="B5763" s="375">
        <v>37403</v>
      </c>
      <c r="C5763" s="352">
        <v>201.85</v>
      </c>
      <c r="D5763" s="355">
        <f t="shared" si="182"/>
        <v>1.1779448621553857E-2</v>
      </c>
      <c r="E5763" s="355">
        <v>3.0230880230880296E-2</v>
      </c>
      <c r="G5763" s="355">
        <f t="shared" ca="1" si="181"/>
        <v>3.5817563134853464E-3</v>
      </c>
    </row>
    <row r="5764" spans="2:7">
      <c r="B5764" s="375">
        <v>37400</v>
      </c>
      <c r="C5764" s="352">
        <v>199.5</v>
      </c>
      <c r="D5764" s="355">
        <f t="shared" si="182"/>
        <v>5.1660516605166115E-2</v>
      </c>
      <c r="E5764" s="355">
        <v>3.0252525252525298E-2</v>
      </c>
      <c r="G5764" s="355">
        <f t="shared" ca="1" si="181"/>
        <v>1.5688898110013932E-2</v>
      </c>
    </row>
    <row r="5765" spans="2:7">
      <c r="B5765" s="375">
        <v>37399</v>
      </c>
      <c r="C5765" s="352">
        <v>189.7</v>
      </c>
      <c r="D5765" s="355">
        <f t="shared" si="182"/>
        <v>-3.3375796178344005E-2</v>
      </c>
      <c r="E5765" s="355">
        <v>3.0256106755737786E-2</v>
      </c>
      <c r="G5765" s="355">
        <f t="shared" ca="1" si="181"/>
        <v>-1.1365386499944714E-2</v>
      </c>
    </row>
    <row r="5766" spans="2:7">
      <c r="B5766" s="375">
        <v>37398</v>
      </c>
      <c r="C5766" s="352">
        <v>196.25</v>
      </c>
      <c r="D5766" s="355">
        <f t="shared" si="182"/>
        <v>-8.3375442142496498E-3</v>
      </c>
      <c r="E5766" s="355">
        <v>3.026257231864718E-2</v>
      </c>
      <c r="G5766" s="355">
        <f t="shared" ca="1" si="181"/>
        <v>4.9317902219001833E-3</v>
      </c>
    </row>
    <row r="5767" spans="2:7">
      <c r="B5767" s="375">
        <v>37397</v>
      </c>
      <c r="C5767" s="352">
        <v>197.9</v>
      </c>
      <c r="D5767" s="355">
        <f t="shared" si="182"/>
        <v>-6.5261044176705973E-3</v>
      </c>
      <c r="E5767" s="355">
        <v>3.0264817150063125E-2</v>
      </c>
      <c r="G5767" s="355">
        <f t="shared" ref="G5767:G5830" ca="1" si="183">_xlfn.NORM.INV(RAND(),$M$13,$M$14)</f>
        <v>3.6214693116950726E-2</v>
      </c>
    </row>
    <row r="5768" spans="2:7">
      <c r="B5768" s="375">
        <v>37396</v>
      </c>
      <c r="C5768" s="352">
        <v>199.2</v>
      </c>
      <c r="D5768" s="355">
        <f t="shared" ref="D5768:D5831" si="184">(C5768-C5769)/C5769</f>
        <v>-1.7024426350851305E-2</v>
      </c>
      <c r="E5768" s="355">
        <v>3.0270052956996751E-2</v>
      </c>
      <c r="G5768" s="355">
        <f t="shared" ca="1" si="183"/>
        <v>7.2970385524835559E-4</v>
      </c>
    </row>
    <row r="5769" spans="2:7">
      <c r="B5769" s="375">
        <v>37393</v>
      </c>
      <c r="C5769" s="352">
        <v>202.65</v>
      </c>
      <c r="D5769" s="355">
        <f t="shared" si="184"/>
        <v>-1.7241379310344548E-3</v>
      </c>
      <c r="E5769" s="355">
        <v>3.0333908136071411E-2</v>
      </c>
      <c r="G5769" s="355">
        <f t="shared" ca="1" si="183"/>
        <v>-8.0288978593474978E-4</v>
      </c>
    </row>
    <row r="5770" spans="2:7">
      <c r="B5770" s="375">
        <v>37392</v>
      </c>
      <c r="C5770" s="352">
        <v>203</v>
      </c>
      <c r="D5770" s="355">
        <f t="shared" si="184"/>
        <v>-1.6472868217054289E-2</v>
      </c>
      <c r="E5770" s="355">
        <v>3.0339805825242715E-2</v>
      </c>
      <c r="G5770" s="355">
        <f t="shared" ca="1" si="183"/>
        <v>1.4309505199282226E-2</v>
      </c>
    </row>
    <row r="5771" spans="2:7">
      <c r="B5771" s="375">
        <v>37391</v>
      </c>
      <c r="C5771" s="352">
        <v>206.4</v>
      </c>
      <c r="D5771" s="355">
        <f t="shared" si="184"/>
        <v>-2.4218939210454322E-4</v>
      </c>
      <c r="E5771" s="355">
        <v>3.0410790925812434E-2</v>
      </c>
      <c r="G5771" s="355">
        <f t="shared" ca="1" si="183"/>
        <v>7.8052831502369449E-3</v>
      </c>
    </row>
    <row r="5772" spans="2:7">
      <c r="B5772" s="375">
        <v>37390</v>
      </c>
      <c r="C5772" s="352">
        <v>206.45</v>
      </c>
      <c r="D5772" s="355">
        <f t="shared" si="184"/>
        <v>-1.8073721759809803E-2</v>
      </c>
      <c r="E5772" s="355">
        <v>3.0440741542234719E-2</v>
      </c>
      <c r="G5772" s="355">
        <f t="shared" ca="1" si="183"/>
        <v>9.8112846299410264E-3</v>
      </c>
    </row>
    <row r="5773" spans="2:7">
      <c r="B5773" s="375">
        <v>37389</v>
      </c>
      <c r="C5773" s="352">
        <v>210.25</v>
      </c>
      <c r="D5773" s="355">
        <f t="shared" si="184"/>
        <v>9.521542489882819E-4</v>
      </c>
      <c r="E5773" s="355">
        <v>3.0456852791878174E-2</v>
      </c>
      <c r="G5773" s="355">
        <f t="shared" ca="1" si="183"/>
        <v>-2.3404526505404494E-2</v>
      </c>
    </row>
    <row r="5774" spans="2:7">
      <c r="B5774" s="375">
        <v>37386</v>
      </c>
      <c r="C5774" s="352">
        <v>210.05</v>
      </c>
      <c r="D5774" s="355">
        <f t="shared" si="184"/>
        <v>-1.4081201595869513E-2</v>
      </c>
      <c r="E5774" s="355">
        <v>3.0481166993250569E-2</v>
      </c>
      <c r="G5774" s="355">
        <f t="shared" ca="1" si="183"/>
        <v>8.8896750565783736E-3</v>
      </c>
    </row>
    <row r="5775" spans="2:7">
      <c r="B5775" s="375">
        <v>37385</v>
      </c>
      <c r="C5775" s="352">
        <v>213.05</v>
      </c>
      <c r="D5775" s="355">
        <f t="shared" si="184"/>
        <v>1.3317479191438818E-2</v>
      </c>
      <c r="E5775" s="355">
        <v>3.0497026377561805E-2</v>
      </c>
      <c r="G5775" s="355">
        <f t="shared" ca="1" si="183"/>
        <v>3.8043291890685295E-3</v>
      </c>
    </row>
    <row r="5776" spans="2:7">
      <c r="B5776" s="375">
        <v>37384</v>
      </c>
      <c r="C5776" s="352">
        <v>210.25</v>
      </c>
      <c r="D5776" s="355">
        <f t="shared" si="184"/>
        <v>5.0191204588910677E-3</v>
      </c>
      <c r="E5776" s="355">
        <v>3.0502190765082492E-2</v>
      </c>
      <c r="G5776" s="355">
        <f t="shared" ca="1" si="183"/>
        <v>-2.5014614880360556E-2</v>
      </c>
    </row>
    <row r="5777" spans="2:7">
      <c r="B5777" s="375">
        <v>37383</v>
      </c>
      <c r="C5777" s="352">
        <v>209.2</v>
      </c>
      <c r="D5777" s="355">
        <f t="shared" si="184"/>
        <v>2.6496565260058769E-2</v>
      </c>
      <c r="E5777" s="355">
        <v>3.0502392344497746E-2</v>
      </c>
      <c r="G5777" s="355">
        <f t="shared" ca="1" si="183"/>
        <v>9.7369589691749976E-3</v>
      </c>
    </row>
    <row r="5778" spans="2:7">
      <c r="B5778" s="375">
        <v>37382</v>
      </c>
      <c r="C5778" s="352">
        <v>203.8</v>
      </c>
      <c r="D5778" s="355">
        <f t="shared" si="184"/>
        <v>2.2129333661176152E-3</v>
      </c>
      <c r="E5778" s="355">
        <v>3.0529658846429542E-2</v>
      </c>
      <c r="G5778" s="355">
        <f t="shared" ca="1" si="183"/>
        <v>1.5255952960815802E-2</v>
      </c>
    </row>
    <row r="5779" spans="2:7">
      <c r="B5779" s="375">
        <v>37379</v>
      </c>
      <c r="C5779" s="352">
        <v>203.35</v>
      </c>
      <c r="D5779" s="355">
        <f t="shared" si="184"/>
        <v>7.3818897637798072E-4</v>
      </c>
      <c r="E5779" s="355">
        <v>3.0531845042678925E-2</v>
      </c>
      <c r="G5779" s="355">
        <f t="shared" ca="1" si="183"/>
        <v>-2.5345242793712489E-2</v>
      </c>
    </row>
    <row r="5780" spans="2:7">
      <c r="B5780" s="375">
        <v>37378</v>
      </c>
      <c r="C5780" s="352">
        <v>203.2</v>
      </c>
      <c r="D5780" s="355">
        <f t="shared" si="184"/>
        <v>3.4567901234567339E-3</v>
      </c>
      <c r="E5780" s="355">
        <v>3.0538302277432743E-2</v>
      </c>
      <c r="G5780" s="355">
        <f t="shared" ca="1" si="183"/>
        <v>5.8592228802985405E-3</v>
      </c>
    </row>
    <row r="5781" spans="2:7">
      <c r="B5781" s="375">
        <v>37376</v>
      </c>
      <c r="C5781" s="352">
        <v>202.5</v>
      </c>
      <c r="D5781" s="355">
        <f t="shared" si="184"/>
        <v>-2.9542097488921434E-3</v>
      </c>
      <c r="E5781" s="355">
        <v>3.0563798219584389E-2</v>
      </c>
      <c r="G5781" s="355">
        <f t="shared" ca="1" si="183"/>
        <v>2.0351830573367813E-2</v>
      </c>
    </row>
    <row r="5782" spans="2:7">
      <c r="B5782" s="375">
        <v>37375</v>
      </c>
      <c r="C5782" s="352">
        <v>203.1</v>
      </c>
      <c r="D5782" s="355">
        <f t="shared" si="184"/>
        <v>-1.9787644787644762E-2</v>
      </c>
      <c r="E5782" s="355">
        <v>3.0569564063372356E-2</v>
      </c>
      <c r="G5782" s="355">
        <f t="shared" ca="1" si="183"/>
        <v>-2.9233051623929106E-2</v>
      </c>
    </row>
    <row r="5783" spans="2:7">
      <c r="B5783" s="375">
        <v>37372</v>
      </c>
      <c r="C5783" s="352">
        <v>207.2</v>
      </c>
      <c r="D5783" s="355">
        <f t="shared" si="184"/>
        <v>-6.711409395973182E-3</v>
      </c>
      <c r="E5783" s="355">
        <v>3.0586305863058664E-2</v>
      </c>
      <c r="G5783" s="355">
        <f t="shared" ca="1" si="183"/>
        <v>-7.6879288896869085E-3</v>
      </c>
    </row>
    <row r="5784" spans="2:7">
      <c r="B5784" s="375">
        <v>37371</v>
      </c>
      <c r="C5784" s="352">
        <v>208.6</v>
      </c>
      <c r="D5784" s="355">
        <f t="shared" si="184"/>
        <v>-3.5825173155003584E-3</v>
      </c>
      <c r="E5784" s="355">
        <v>3.0592929861359777E-2</v>
      </c>
      <c r="G5784" s="355">
        <f t="shared" ca="1" si="183"/>
        <v>2.2361346113155864E-2</v>
      </c>
    </row>
    <row r="5785" spans="2:7">
      <c r="B5785" s="375">
        <v>37370</v>
      </c>
      <c r="C5785" s="352">
        <v>209.35</v>
      </c>
      <c r="D5785" s="355">
        <f t="shared" si="184"/>
        <v>-4.7539814594723083E-3</v>
      </c>
      <c r="E5785" s="355">
        <v>3.0630178257594752E-2</v>
      </c>
      <c r="G5785" s="355">
        <f t="shared" ca="1" si="183"/>
        <v>-1.0915160197443846E-2</v>
      </c>
    </row>
    <row r="5786" spans="2:7">
      <c r="B5786" s="375">
        <v>37369</v>
      </c>
      <c r="C5786" s="352">
        <v>210.35</v>
      </c>
      <c r="D5786" s="355">
        <f t="shared" si="184"/>
        <v>9.1148956584313056E-3</v>
      </c>
      <c r="E5786" s="355">
        <v>3.0630630630630727E-2</v>
      </c>
      <c r="G5786" s="355">
        <f t="shared" ca="1" si="183"/>
        <v>-3.304287204918447E-2</v>
      </c>
    </row>
    <row r="5787" spans="2:7">
      <c r="B5787" s="375">
        <v>37368</v>
      </c>
      <c r="C5787" s="352">
        <v>208.45</v>
      </c>
      <c r="D5787" s="355">
        <f t="shared" si="184"/>
        <v>2.6341703594288501E-2</v>
      </c>
      <c r="E5787" s="355">
        <v>3.0769230769230844E-2</v>
      </c>
      <c r="G5787" s="355">
        <f t="shared" ca="1" si="183"/>
        <v>-3.0014098964724508E-2</v>
      </c>
    </row>
    <row r="5788" spans="2:7">
      <c r="B5788" s="375">
        <v>37365</v>
      </c>
      <c r="C5788" s="352">
        <v>203.1</v>
      </c>
      <c r="D5788" s="355">
        <f t="shared" si="184"/>
        <v>-1.1197663096397329E-2</v>
      </c>
      <c r="E5788" s="355">
        <v>3.0789954777253808E-2</v>
      </c>
      <c r="G5788" s="355">
        <f t="shared" ca="1" si="183"/>
        <v>-1.5857678773430792E-2</v>
      </c>
    </row>
    <row r="5789" spans="2:7">
      <c r="B5789" s="375">
        <v>37364</v>
      </c>
      <c r="C5789" s="352">
        <v>205.4</v>
      </c>
      <c r="D5789" s="355">
        <f t="shared" si="184"/>
        <v>-1.1549566891241606E-2</v>
      </c>
      <c r="E5789" s="355">
        <v>3.0861242309698507E-2</v>
      </c>
      <c r="G5789" s="355">
        <f t="shared" ca="1" si="183"/>
        <v>2.0426539213050116E-2</v>
      </c>
    </row>
    <row r="5790" spans="2:7">
      <c r="B5790" s="375">
        <v>37363</v>
      </c>
      <c r="C5790" s="352">
        <v>207.8</v>
      </c>
      <c r="D5790" s="355">
        <f t="shared" si="184"/>
        <v>-1.7029328287606407E-2</v>
      </c>
      <c r="E5790" s="355">
        <v>3.0861971250450749E-2</v>
      </c>
      <c r="G5790" s="355">
        <f t="shared" ca="1" si="183"/>
        <v>-1.5437493832234212E-2</v>
      </c>
    </row>
    <row r="5791" spans="2:7">
      <c r="B5791" s="375">
        <v>37362</v>
      </c>
      <c r="C5791" s="352">
        <v>211.4</v>
      </c>
      <c r="D5791" s="355">
        <f t="shared" si="184"/>
        <v>-5.4984354045596706E-2</v>
      </c>
      <c r="E5791" s="355">
        <v>3.0895563016060418E-2</v>
      </c>
      <c r="G5791" s="355">
        <f t="shared" ca="1" si="183"/>
        <v>3.4034416616411066E-2</v>
      </c>
    </row>
    <row r="5792" spans="2:7">
      <c r="B5792" s="375">
        <v>37361</v>
      </c>
      <c r="C5792" s="352">
        <v>223.7</v>
      </c>
      <c r="D5792" s="355">
        <f t="shared" si="184"/>
        <v>-2.2346368715088879E-4</v>
      </c>
      <c r="E5792" s="355">
        <v>3.0990617105737917E-2</v>
      </c>
      <c r="G5792" s="355">
        <f t="shared" ca="1" si="183"/>
        <v>-1.5698365289901439E-2</v>
      </c>
    </row>
    <row r="5793" spans="2:7">
      <c r="B5793" s="375">
        <v>37358</v>
      </c>
      <c r="C5793" s="352">
        <v>223.75</v>
      </c>
      <c r="D5793" s="355">
        <f t="shared" si="184"/>
        <v>2.9134917077543957E-3</v>
      </c>
      <c r="E5793" s="355">
        <v>3.1004054376341454E-2</v>
      </c>
      <c r="G5793" s="355">
        <f t="shared" ca="1" si="183"/>
        <v>1.9150386615774381E-2</v>
      </c>
    </row>
    <row r="5794" spans="2:7">
      <c r="B5794" s="375">
        <v>37357</v>
      </c>
      <c r="C5794" s="352">
        <v>223.1</v>
      </c>
      <c r="D5794" s="355">
        <f t="shared" si="184"/>
        <v>-7.1206052514463476E-3</v>
      </c>
      <c r="E5794" s="355">
        <v>3.1116914270965364E-2</v>
      </c>
      <c r="G5794" s="355">
        <f t="shared" ca="1" si="183"/>
        <v>1.0846192937330697E-2</v>
      </c>
    </row>
    <row r="5795" spans="2:7">
      <c r="B5795" s="375">
        <v>37356</v>
      </c>
      <c r="C5795" s="352">
        <v>224.7</v>
      </c>
      <c r="D5795" s="355">
        <f t="shared" si="184"/>
        <v>-1.5552099533438024E-3</v>
      </c>
      <c r="E5795" s="355">
        <v>3.112449799196796E-2</v>
      </c>
      <c r="G5795" s="355">
        <f t="shared" ca="1" si="183"/>
        <v>-1.244745184527855E-2</v>
      </c>
    </row>
    <row r="5796" spans="2:7">
      <c r="B5796" s="375">
        <v>37355</v>
      </c>
      <c r="C5796" s="352">
        <v>225.05</v>
      </c>
      <c r="D5796" s="355">
        <f t="shared" si="184"/>
        <v>-3.1007751937983993E-3</v>
      </c>
      <c r="E5796" s="355">
        <v>3.115124153498874E-2</v>
      </c>
      <c r="G5796" s="355">
        <f t="shared" ca="1" si="183"/>
        <v>-2.2113663163202128E-2</v>
      </c>
    </row>
    <row r="5797" spans="2:7">
      <c r="B5797" s="375">
        <v>37354</v>
      </c>
      <c r="C5797" s="352">
        <v>225.75</v>
      </c>
      <c r="D5797" s="355">
        <f t="shared" si="184"/>
        <v>-8.1282952548330165E-3</v>
      </c>
      <c r="E5797" s="355">
        <v>3.1179965138202217E-2</v>
      </c>
      <c r="G5797" s="355">
        <f t="shared" ca="1" si="183"/>
        <v>4.0554231736615889E-2</v>
      </c>
    </row>
    <row r="5798" spans="2:7">
      <c r="B5798" s="375">
        <v>37351</v>
      </c>
      <c r="C5798" s="352">
        <v>227.6</v>
      </c>
      <c r="D5798" s="355">
        <f t="shared" si="184"/>
        <v>-4.3917435221780556E-4</v>
      </c>
      <c r="E5798" s="355">
        <v>3.1208014142604618E-2</v>
      </c>
      <c r="G5798" s="355">
        <f t="shared" ca="1" si="183"/>
        <v>1.7609644718421122E-2</v>
      </c>
    </row>
    <row r="5799" spans="2:7">
      <c r="B5799" s="375">
        <v>37350</v>
      </c>
      <c r="C5799" s="352">
        <v>227.7</v>
      </c>
      <c r="D5799" s="355">
        <f t="shared" si="184"/>
        <v>4.4255904609034516E-2</v>
      </c>
      <c r="E5799" s="355">
        <v>3.1261512551970995E-2</v>
      </c>
      <c r="G5799" s="355">
        <f t="shared" ca="1" si="183"/>
        <v>-2.3556517331890636E-2</v>
      </c>
    </row>
    <row r="5800" spans="2:7">
      <c r="B5800" s="375">
        <v>37349</v>
      </c>
      <c r="C5800" s="352">
        <v>218.05</v>
      </c>
      <c r="D5800" s="355">
        <f t="shared" si="184"/>
        <v>-1.9779725781074297E-2</v>
      </c>
      <c r="E5800" s="355">
        <v>3.1343283582089466E-2</v>
      </c>
      <c r="G5800" s="355">
        <f t="shared" ca="1" si="183"/>
        <v>8.7341815231722388E-3</v>
      </c>
    </row>
    <row r="5801" spans="2:7">
      <c r="B5801" s="375">
        <v>37348</v>
      </c>
      <c r="C5801" s="352">
        <v>222.45</v>
      </c>
      <c r="D5801" s="355">
        <f t="shared" si="184"/>
        <v>-2.1122112211221171E-2</v>
      </c>
      <c r="E5801" s="355">
        <v>3.1359533484289256E-2</v>
      </c>
      <c r="G5801" s="355">
        <f t="shared" ca="1" si="183"/>
        <v>-2.2553531328053007E-2</v>
      </c>
    </row>
    <row r="5802" spans="2:7">
      <c r="B5802" s="375">
        <v>37347</v>
      </c>
      <c r="C5802" s="352">
        <v>227.25</v>
      </c>
      <c r="D5802" s="355">
        <f t="shared" si="184"/>
        <v>9.3271152564956446E-3</v>
      </c>
      <c r="E5802" s="355">
        <v>3.1364607386735459E-2</v>
      </c>
      <c r="G5802" s="355">
        <f t="shared" ca="1" si="183"/>
        <v>-3.3841613834879047E-2</v>
      </c>
    </row>
    <row r="5803" spans="2:7">
      <c r="B5803" s="375">
        <v>37343</v>
      </c>
      <c r="C5803" s="352">
        <v>225.15</v>
      </c>
      <c r="D5803" s="355">
        <f t="shared" si="184"/>
        <v>-1.0764499121265328E-2</v>
      </c>
      <c r="E5803" s="355">
        <v>3.1367545321788329E-2</v>
      </c>
      <c r="G5803" s="355">
        <f t="shared" ca="1" si="183"/>
        <v>1.2007995353486246E-3</v>
      </c>
    </row>
    <row r="5804" spans="2:7">
      <c r="B5804" s="375">
        <v>37342</v>
      </c>
      <c r="C5804" s="352">
        <v>227.6</v>
      </c>
      <c r="D5804" s="355">
        <f t="shared" si="184"/>
        <v>-9.7889928214052648E-3</v>
      </c>
      <c r="E5804" s="355">
        <v>3.1402783001128275E-2</v>
      </c>
      <c r="G5804" s="355">
        <f t="shared" ca="1" si="183"/>
        <v>1.6016228580824233E-2</v>
      </c>
    </row>
    <row r="5805" spans="2:7">
      <c r="B5805" s="375">
        <v>37341</v>
      </c>
      <c r="C5805" s="352">
        <v>229.85</v>
      </c>
      <c r="D5805" s="355">
        <f t="shared" si="184"/>
        <v>-5.62405364481943E-3</v>
      </c>
      <c r="E5805" s="355">
        <v>3.1419284940411608E-2</v>
      </c>
      <c r="G5805" s="355">
        <f t="shared" ca="1" si="183"/>
        <v>-8.3636776686500484E-3</v>
      </c>
    </row>
    <row r="5806" spans="2:7">
      <c r="B5806" s="375">
        <v>37337</v>
      </c>
      <c r="C5806" s="352">
        <v>231.15</v>
      </c>
      <c r="D5806" s="355">
        <f t="shared" si="184"/>
        <v>-7.3008374490014542E-3</v>
      </c>
      <c r="E5806" s="355">
        <v>3.1435853865760428E-2</v>
      </c>
      <c r="G5806" s="355">
        <f t="shared" ca="1" si="183"/>
        <v>2.0292033835725389E-2</v>
      </c>
    </row>
    <row r="5807" spans="2:7">
      <c r="B5807" s="375">
        <v>37336</v>
      </c>
      <c r="C5807" s="352">
        <v>232.85</v>
      </c>
      <c r="D5807" s="355">
        <f t="shared" si="184"/>
        <v>-1.4600084638171886E-2</v>
      </c>
      <c r="E5807" s="355">
        <v>3.143812709030093E-2</v>
      </c>
      <c r="G5807" s="355">
        <f t="shared" ca="1" si="183"/>
        <v>-2.5214111243239065E-2</v>
      </c>
    </row>
    <row r="5808" spans="2:7">
      <c r="B5808" s="375">
        <v>37335</v>
      </c>
      <c r="C5808" s="352">
        <v>236.3</v>
      </c>
      <c r="D5808" s="355">
        <f t="shared" si="184"/>
        <v>1.4816405411209006E-2</v>
      </c>
      <c r="E5808" s="355">
        <v>3.1474820143885023E-2</v>
      </c>
      <c r="G5808" s="355">
        <f t="shared" ca="1" si="183"/>
        <v>-2.2442216864104973E-2</v>
      </c>
    </row>
    <row r="5809" spans="2:7">
      <c r="B5809" s="375">
        <v>37334</v>
      </c>
      <c r="C5809" s="352">
        <v>232.85</v>
      </c>
      <c r="D5809" s="355">
        <f t="shared" si="184"/>
        <v>-2.3280201342281925E-2</v>
      </c>
      <c r="E5809" s="355">
        <v>3.1482465462274234E-2</v>
      </c>
      <c r="G5809" s="355">
        <f t="shared" ca="1" si="183"/>
        <v>-1.4129809042897203E-2</v>
      </c>
    </row>
    <row r="5810" spans="2:7">
      <c r="B5810" s="375">
        <v>37333</v>
      </c>
      <c r="C5810" s="352">
        <v>238.4</v>
      </c>
      <c r="D5810" s="355">
        <f t="shared" si="184"/>
        <v>4.2122999157540014E-3</v>
      </c>
      <c r="E5810" s="355">
        <v>3.1591279969873216E-2</v>
      </c>
      <c r="G5810" s="355">
        <f t="shared" ca="1" si="183"/>
        <v>-8.6415135631370925E-3</v>
      </c>
    </row>
    <row r="5811" spans="2:7">
      <c r="B5811" s="375">
        <v>37330</v>
      </c>
      <c r="C5811" s="352">
        <v>237.4</v>
      </c>
      <c r="D5811" s="355">
        <f t="shared" si="184"/>
        <v>-5.6544502617800812E-3</v>
      </c>
      <c r="E5811" s="355">
        <v>3.1629714375887533E-2</v>
      </c>
      <c r="G5811" s="355">
        <f t="shared" ca="1" si="183"/>
        <v>1.4381807728103487E-2</v>
      </c>
    </row>
    <row r="5812" spans="2:7">
      <c r="B5812" s="375">
        <v>37329</v>
      </c>
      <c r="C5812" s="352">
        <v>238.75</v>
      </c>
      <c r="D5812" s="355">
        <f t="shared" si="184"/>
        <v>1.0482180293501049E-3</v>
      </c>
      <c r="E5812" s="355">
        <v>3.167521748828913E-2</v>
      </c>
      <c r="G5812" s="355">
        <f t="shared" ca="1" si="183"/>
        <v>-2.2459119689466147E-2</v>
      </c>
    </row>
    <row r="5813" spans="2:7">
      <c r="B5813" s="375">
        <v>37328</v>
      </c>
      <c r="C5813" s="352">
        <v>238.5</v>
      </c>
      <c r="D5813" s="355">
        <f t="shared" si="184"/>
        <v>2.7131782945736486E-2</v>
      </c>
      <c r="E5813" s="355">
        <v>3.1680500630133453E-2</v>
      </c>
      <c r="G5813" s="355">
        <f t="shared" ca="1" si="183"/>
        <v>8.7183523640526756E-3</v>
      </c>
    </row>
    <row r="5814" spans="2:7">
      <c r="B5814" s="375">
        <v>37327</v>
      </c>
      <c r="C5814" s="352">
        <v>232.2</v>
      </c>
      <c r="D5814" s="355">
        <f t="shared" si="184"/>
        <v>-3.0075187969924883E-2</v>
      </c>
      <c r="E5814" s="355">
        <v>3.1711939355653702E-2</v>
      </c>
      <c r="G5814" s="355">
        <f t="shared" ca="1" si="183"/>
        <v>-7.702979092125764E-3</v>
      </c>
    </row>
    <row r="5815" spans="2:7">
      <c r="B5815" s="375">
        <v>37326</v>
      </c>
      <c r="C5815" s="352">
        <v>239.4</v>
      </c>
      <c r="D5815" s="355">
        <f t="shared" si="184"/>
        <v>-2.8803245436105452E-2</v>
      </c>
      <c r="E5815" s="355">
        <v>3.1726218338794403E-2</v>
      </c>
      <c r="G5815" s="355">
        <f t="shared" ca="1" si="183"/>
        <v>-2.8712874945213678E-2</v>
      </c>
    </row>
    <row r="5816" spans="2:7">
      <c r="B5816" s="375">
        <v>37323</v>
      </c>
      <c r="C5816" s="352">
        <v>246.5</v>
      </c>
      <c r="D5816" s="355">
        <f t="shared" si="184"/>
        <v>-1.8710191082802502E-2</v>
      </c>
      <c r="E5816" s="355">
        <v>3.175432865076766E-2</v>
      </c>
      <c r="G5816" s="355">
        <f t="shared" ca="1" si="183"/>
        <v>-7.1729871790902032E-4</v>
      </c>
    </row>
    <row r="5817" spans="2:7">
      <c r="B5817" s="375">
        <v>37322</v>
      </c>
      <c r="C5817" s="352">
        <v>251.2</v>
      </c>
      <c r="D5817" s="355">
        <f t="shared" si="184"/>
        <v>2.072328321820396E-2</v>
      </c>
      <c r="E5817" s="355">
        <v>3.179018478044892E-2</v>
      </c>
      <c r="G5817" s="355">
        <f t="shared" ca="1" si="183"/>
        <v>-4.9677825627121586E-3</v>
      </c>
    </row>
    <row r="5818" spans="2:7">
      <c r="B5818" s="375">
        <v>37321</v>
      </c>
      <c r="C5818" s="352">
        <v>246.1</v>
      </c>
      <c r="D5818" s="355">
        <f t="shared" si="184"/>
        <v>-6.4594267258780555E-3</v>
      </c>
      <c r="E5818" s="355">
        <v>3.1838336846696194E-2</v>
      </c>
      <c r="G5818" s="355">
        <f t="shared" ca="1" si="183"/>
        <v>3.5211660915440346E-3</v>
      </c>
    </row>
    <row r="5819" spans="2:7">
      <c r="B5819" s="375">
        <v>37320</v>
      </c>
      <c r="C5819" s="352">
        <v>247.7</v>
      </c>
      <c r="D5819" s="355">
        <f t="shared" si="184"/>
        <v>-7.8109353094332748E-3</v>
      </c>
      <c r="E5819" s="355">
        <v>3.1914893617021246E-2</v>
      </c>
      <c r="G5819" s="355">
        <f t="shared" ca="1" si="183"/>
        <v>-7.963974547556962E-3</v>
      </c>
    </row>
    <row r="5820" spans="2:7">
      <c r="B5820" s="375">
        <v>37319</v>
      </c>
      <c r="C5820" s="352">
        <v>249.65</v>
      </c>
      <c r="D5820" s="355">
        <f t="shared" si="184"/>
        <v>-4.9676437000380602E-2</v>
      </c>
      <c r="E5820" s="355">
        <v>3.1921067904817177E-2</v>
      </c>
      <c r="G5820" s="355">
        <f t="shared" ca="1" si="183"/>
        <v>-2.6653789098898123E-3</v>
      </c>
    </row>
    <row r="5821" spans="2:7">
      <c r="B5821" s="375">
        <v>37316</v>
      </c>
      <c r="C5821" s="352">
        <v>262.7</v>
      </c>
      <c r="D5821" s="355">
        <f t="shared" si="184"/>
        <v>5.7142857142857099E-2</v>
      </c>
      <c r="E5821" s="355">
        <v>3.1941908967599207E-2</v>
      </c>
      <c r="G5821" s="355">
        <f t="shared" ca="1" si="183"/>
        <v>2.0789055558376322E-2</v>
      </c>
    </row>
    <row r="5822" spans="2:7">
      <c r="B5822" s="375">
        <v>37315</v>
      </c>
      <c r="C5822" s="352">
        <v>248.5</v>
      </c>
      <c r="D5822" s="355">
        <f t="shared" si="184"/>
        <v>8.1135902636916835E-3</v>
      </c>
      <c r="E5822" s="355">
        <v>3.1996394772419882E-2</v>
      </c>
      <c r="G5822" s="355">
        <f t="shared" ca="1" si="183"/>
        <v>9.8672638418557633E-3</v>
      </c>
    </row>
    <row r="5823" spans="2:7">
      <c r="B5823" s="375">
        <v>37314</v>
      </c>
      <c r="C5823" s="352">
        <v>246.5</v>
      </c>
      <c r="D5823" s="355">
        <f t="shared" si="184"/>
        <v>2.324616023246158E-2</v>
      </c>
      <c r="E5823" s="355">
        <v>3.2012301670511029E-2</v>
      </c>
      <c r="G5823" s="355">
        <f t="shared" ca="1" si="183"/>
        <v>-1.8717695016041244E-2</v>
      </c>
    </row>
    <row r="5824" spans="2:7">
      <c r="B5824" s="375">
        <v>37313</v>
      </c>
      <c r="C5824" s="352">
        <v>240.9</v>
      </c>
      <c r="D5824" s="355">
        <f t="shared" si="184"/>
        <v>8.5827925476240803E-3</v>
      </c>
      <c r="E5824" s="355">
        <v>3.2049531093508173E-2</v>
      </c>
      <c r="G5824" s="355">
        <f t="shared" ca="1" si="183"/>
        <v>-1.0558850613255438E-2</v>
      </c>
    </row>
    <row r="5825" spans="2:7">
      <c r="B5825" s="375">
        <v>37312</v>
      </c>
      <c r="C5825" s="352">
        <v>238.85</v>
      </c>
      <c r="D5825" s="355">
        <f t="shared" si="184"/>
        <v>-8.0980066445183428E-3</v>
      </c>
      <c r="E5825" s="355">
        <v>3.2097698043877645E-2</v>
      </c>
      <c r="G5825" s="355">
        <f t="shared" ca="1" si="183"/>
        <v>-4.9004019260257296E-4</v>
      </c>
    </row>
    <row r="5826" spans="2:7">
      <c r="B5826" s="375">
        <v>37309</v>
      </c>
      <c r="C5826" s="352">
        <v>240.8</v>
      </c>
      <c r="D5826" s="355">
        <f t="shared" si="184"/>
        <v>2.0768431983389976E-4</v>
      </c>
      <c r="E5826" s="355">
        <v>3.2132180513040912E-2</v>
      </c>
      <c r="G5826" s="355">
        <f t="shared" ca="1" si="183"/>
        <v>4.5995313090315092E-2</v>
      </c>
    </row>
    <row r="5827" spans="2:7">
      <c r="B5827" s="375">
        <v>37308</v>
      </c>
      <c r="C5827" s="352">
        <v>240.75</v>
      </c>
      <c r="D5827" s="355">
        <f t="shared" si="184"/>
        <v>2.7072053311120604E-3</v>
      </c>
      <c r="E5827" s="355">
        <v>3.2183731469390783E-2</v>
      </c>
      <c r="G5827" s="355">
        <f t="shared" ca="1" si="183"/>
        <v>3.6718402614013809E-2</v>
      </c>
    </row>
    <row r="5828" spans="2:7">
      <c r="B5828" s="375">
        <v>37307</v>
      </c>
      <c r="C5828" s="352">
        <v>240.1</v>
      </c>
      <c r="D5828" s="355">
        <f t="shared" si="184"/>
        <v>-3.3208800332088476E-3</v>
      </c>
      <c r="E5828" s="355">
        <v>3.219213081246812E-2</v>
      </c>
      <c r="G5828" s="355">
        <f t="shared" ca="1" si="183"/>
        <v>6.7126788489109065E-4</v>
      </c>
    </row>
    <row r="5829" spans="2:7">
      <c r="B5829" s="375">
        <v>37306</v>
      </c>
      <c r="C5829" s="352">
        <v>240.9</v>
      </c>
      <c r="D5829" s="355">
        <f t="shared" si="184"/>
        <v>-8.2338410868670227E-3</v>
      </c>
      <c r="E5829" s="355">
        <v>3.2193304516105692E-2</v>
      </c>
      <c r="G5829" s="355">
        <f t="shared" ca="1" si="183"/>
        <v>-3.8810617988061027E-2</v>
      </c>
    </row>
    <row r="5830" spans="2:7">
      <c r="B5830" s="375">
        <v>37305</v>
      </c>
      <c r="C5830" s="352">
        <v>242.9</v>
      </c>
      <c r="D5830" s="355">
        <f t="shared" si="184"/>
        <v>3.5379369138959983E-2</v>
      </c>
      <c r="E5830" s="355">
        <v>3.2258064516129031E-2</v>
      </c>
      <c r="G5830" s="355">
        <f t="shared" ca="1" si="183"/>
        <v>1.6138114593950464E-2</v>
      </c>
    </row>
    <row r="5831" spans="2:7">
      <c r="B5831" s="375">
        <v>37302</v>
      </c>
      <c r="C5831" s="352">
        <v>234.6</v>
      </c>
      <c r="D5831" s="355">
        <f t="shared" si="184"/>
        <v>1.5364639688379065E-2</v>
      </c>
      <c r="E5831" s="355">
        <v>3.2264559626590153E-2</v>
      </c>
      <c r="G5831" s="355">
        <f t="shared" ref="G5831:G5894" ca="1" si="185">_xlfn.NORM.INV(RAND(),$M$13,$M$14)</f>
        <v>-1.972391460647898E-2</v>
      </c>
    </row>
    <row r="5832" spans="2:7">
      <c r="B5832" s="375">
        <v>37301</v>
      </c>
      <c r="C5832" s="352">
        <v>231.05</v>
      </c>
      <c r="D5832" s="355">
        <f t="shared" ref="D5832:D5895" si="186">(C5832-C5833)/C5833</f>
        <v>-1.0068551842330738E-2</v>
      </c>
      <c r="E5832" s="355">
        <v>3.2305105076852414E-2</v>
      </c>
      <c r="G5832" s="355">
        <f t="shared" ca="1" si="185"/>
        <v>-2.9766632776301941E-2</v>
      </c>
    </row>
    <row r="5833" spans="2:7">
      <c r="B5833" s="375">
        <v>37300</v>
      </c>
      <c r="C5833" s="352">
        <v>233.4</v>
      </c>
      <c r="D5833" s="355">
        <f t="shared" si="186"/>
        <v>8.4251458198315709E-3</v>
      </c>
      <c r="E5833" s="355">
        <v>3.2499342334463832E-2</v>
      </c>
      <c r="G5833" s="355">
        <f t="shared" ca="1" si="185"/>
        <v>2.6079037170884108E-2</v>
      </c>
    </row>
    <row r="5834" spans="2:7">
      <c r="B5834" s="375">
        <v>37299</v>
      </c>
      <c r="C5834" s="352">
        <v>231.45</v>
      </c>
      <c r="D5834" s="355">
        <f t="shared" si="186"/>
        <v>-3.1994981179422857E-2</v>
      </c>
      <c r="E5834" s="355">
        <v>3.252214870472122E-2</v>
      </c>
      <c r="G5834" s="355">
        <f t="shared" ca="1" si="185"/>
        <v>4.5170689161862102E-3</v>
      </c>
    </row>
    <row r="5835" spans="2:7">
      <c r="B5835" s="375">
        <v>37298</v>
      </c>
      <c r="C5835" s="352">
        <v>239.1</v>
      </c>
      <c r="D5835" s="355">
        <f t="shared" si="186"/>
        <v>3.7985673974386805E-2</v>
      </c>
      <c r="E5835" s="355">
        <v>3.2529535523547502E-2</v>
      </c>
      <c r="G5835" s="355">
        <f t="shared" ca="1" si="185"/>
        <v>-2.7931102433986178E-3</v>
      </c>
    </row>
    <row r="5836" spans="2:7">
      <c r="B5836" s="375">
        <v>37295</v>
      </c>
      <c r="C5836" s="352">
        <v>230.35</v>
      </c>
      <c r="D5836" s="355">
        <f t="shared" si="186"/>
        <v>2.7201783723522829E-2</v>
      </c>
      <c r="E5836" s="355">
        <v>3.2591273374888659E-2</v>
      </c>
      <c r="G5836" s="355">
        <f t="shared" ca="1" si="185"/>
        <v>-4.2251098105390511E-3</v>
      </c>
    </row>
    <row r="5837" spans="2:7">
      <c r="B5837" s="375">
        <v>37294</v>
      </c>
      <c r="C5837" s="352">
        <v>224.25</v>
      </c>
      <c r="D5837" s="355">
        <f t="shared" si="186"/>
        <v>9.9076784507993176E-3</v>
      </c>
      <c r="E5837" s="355">
        <v>3.2593196170299335E-2</v>
      </c>
      <c r="G5837" s="355">
        <f t="shared" ca="1" si="185"/>
        <v>-1.4115856138701234E-2</v>
      </c>
    </row>
    <row r="5838" spans="2:7">
      <c r="B5838" s="375">
        <v>37293</v>
      </c>
      <c r="C5838" s="352">
        <v>222.05</v>
      </c>
      <c r="D5838" s="355">
        <f t="shared" si="186"/>
        <v>2.2565047202394682E-2</v>
      </c>
      <c r="E5838" s="355">
        <v>3.2624113475177366E-2</v>
      </c>
      <c r="G5838" s="355">
        <f t="shared" ca="1" si="185"/>
        <v>-4.1996581198346566E-2</v>
      </c>
    </row>
    <row r="5839" spans="2:7">
      <c r="B5839" s="375">
        <v>37292</v>
      </c>
      <c r="C5839" s="352">
        <v>217.15</v>
      </c>
      <c r="D5839" s="355">
        <f t="shared" si="186"/>
        <v>-7.3142857142856881E-3</v>
      </c>
      <c r="E5839" s="355">
        <v>3.2645011979073324E-2</v>
      </c>
      <c r="G5839" s="355">
        <f t="shared" ca="1" si="185"/>
        <v>-4.2358269606766925E-2</v>
      </c>
    </row>
    <row r="5840" spans="2:7">
      <c r="B5840" s="375">
        <v>37291</v>
      </c>
      <c r="C5840" s="352">
        <v>218.75</v>
      </c>
      <c r="D5840" s="355">
        <f t="shared" si="186"/>
        <v>-2.0529197080291451E-3</v>
      </c>
      <c r="E5840" s="355">
        <v>3.2661744462520216E-2</v>
      </c>
      <c r="G5840" s="355">
        <f t="shared" ca="1" si="185"/>
        <v>-3.8928207445278536E-2</v>
      </c>
    </row>
    <row r="5841" spans="2:7">
      <c r="B5841" s="375">
        <v>37288</v>
      </c>
      <c r="C5841" s="352">
        <v>219.2</v>
      </c>
      <c r="D5841" s="355">
        <f t="shared" si="186"/>
        <v>-5.8956916099773757E-3</v>
      </c>
      <c r="E5841" s="355">
        <v>3.2774869109947598E-2</v>
      </c>
      <c r="G5841" s="355">
        <f t="shared" ca="1" si="185"/>
        <v>-2.6329996767924791E-2</v>
      </c>
    </row>
    <row r="5842" spans="2:7">
      <c r="B5842" s="375">
        <v>37287</v>
      </c>
      <c r="C5842" s="352">
        <v>220.5</v>
      </c>
      <c r="D5842" s="355">
        <f t="shared" si="186"/>
        <v>-3.6150022593764634E-3</v>
      </c>
      <c r="E5842" s="355">
        <v>3.2777458309373217E-2</v>
      </c>
      <c r="G5842" s="355">
        <f t="shared" ca="1" si="185"/>
        <v>-4.9728580125895242E-3</v>
      </c>
    </row>
    <row r="5843" spans="2:7">
      <c r="B5843" s="375">
        <v>37286</v>
      </c>
      <c r="C5843" s="352">
        <v>221.3</v>
      </c>
      <c r="D5843" s="355">
        <f t="shared" si="186"/>
        <v>-1.3537906137183347E-3</v>
      </c>
      <c r="E5843" s="355">
        <v>3.2786885245901745E-2</v>
      </c>
      <c r="G5843" s="355">
        <f t="shared" ca="1" si="185"/>
        <v>2.319078554711906E-2</v>
      </c>
    </row>
    <row r="5844" spans="2:7">
      <c r="B5844" s="375">
        <v>37285</v>
      </c>
      <c r="C5844" s="352">
        <v>221.6</v>
      </c>
      <c r="D5844" s="355">
        <f t="shared" si="186"/>
        <v>1.1179557380789362E-2</v>
      </c>
      <c r="E5844" s="355">
        <v>3.2810615199035005E-2</v>
      </c>
      <c r="G5844" s="355">
        <f t="shared" ca="1" si="185"/>
        <v>-6.4408877131072115E-3</v>
      </c>
    </row>
    <row r="5845" spans="2:7">
      <c r="B5845" s="375">
        <v>37284</v>
      </c>
      <c r="C5845" s="352">
        <v>219.15</v>
      </c>
      <c r="D5845" s="355">
        <f t="shared" si="186"/>
        <v>-5.2201543349977555E-3</v>
      </c>
      <c r="E5845" s="355">
        <v>3.2820288905869223E-2</v>
      </c>
      <c r="G5845" s="355">
        <f t="shared" ca="1" si="185"/>
        <v>-1.9729417613244165E-3</v>
      </c>
    </row>
    <row r="5846" spans="2:7">
      <c r="B5846" s="375">
        <v>37281</v>
      </c>
      <c r="C5846" s="352">
        <v>220.3</v>
      </c>
      <c r="D5846" s="355">
        <f t="shared" si="186"/>
        <v>1.1361054305839581E-3</v>
      </c>
      <c r="E5846" s="355">
        <v>3.2839524191782821E-2</v>
      </c>
      <c r="G5846" s="355">
        <f t="shared" ca="1" si="185"/>
        <v>3.1642183673322534E-2</v>
      </c>
    </row>
    <row r="5847" spans="2:7">
      <c r="B5847" s="375">
        <v>37280</v>
      </c>
      <c r="C5847" s="352">
        <v>220.05</v>
      </c>
      <c r="D5847" s="355">
        <f t="shared" si="186"/>
        <v>2.0640074211502862E-2</v>
      </c>
      <c r="E5847" s="355">
        <v>3.2859244727807692E-2</v>
      </c>
      <c r="G5847" s="355">
        <f t="shared" ca="1" si="185"/>
        <v>-8.3312741542840366E-3</v>
      </c>
    </row>
    <row r="5848" spans="2:7">
      <c r="B5848" s="375">
        <v>37279</v>
      </c>
      <c r="C5848" s="352">
        <v>215.6</v>
      </c>
      <c r="D5848" s="355">
        <f t="shared" si="186"/>
        <v>2.0591715976331335E-2</v>
      </c>
      <c r="E5848" s="355">
        <v>3.2878036987791598E-2</v>
      </c>
      <c r="G5848" s="355">
        <f t="shared" ca="1" si="185"/>
        <v>-2.8614778154288367E-2</v>
      </c>
    </row>
    <row r="5849" spans="2:7">
      <c r="B5849" s="375">
        <v>37278</v>
      </c>
      <c r="C5849" s="352">
        <v>211.25</v>
      </c>
      <c r="D5849" s="355">
        <f t="shared" si="186"/>
        <v>-6.8171133051245355E-3</v>
      </c>
      <c r="E5849" s="355">
        <v>3.2887758664988949E-2</v>
      </c>
      <c r="G5849" s="355">
        <f t="shared" ca="1" si="185"/>
        <v>3.5955767141106099E-2</v>
      </c>
    </row>
    <row r="5850" spans="2:7">
      <c r="B5850" s="375">
        <v>37277</v>
      </c>
      <c r="C5850" s="352">
        <v>212.7</v>
      </c>
      <c r="D5850" s="355">
        <f t="shared" si="186"/>
        <v>-4.2134831460674425E-3</v>
      </c>
      <c r="E5850" s="355">
        <v>3.2948592010478062E-2</v>
      </c>
      <c r="G5850" s="355">
        <f t="shared" ca="1" si="185"/>
        <v>9.5258390544905314E-3</v>
      </c>
    </row>
    <row r="5851" spans="2:7">
      <c r="B5851" s="375">
        <v>37274</v>
      </c>
      <c r="C5851" s="352">
        <v>213.6</v>
      </c>
      <c r="D5851" s="355">
        <f t="shared" si="186"/>
        <v>1.0167888389690261E-2</v>
      </c>
      <c r="E5851" s="355">
        <v>3.2979613403196731E-2</v>
      </c>
      <c r="G5851" s="355">
        <f t="shared" ca="1" si="185"/>
        <v>-1.140824285596562E-2</v>
      </c>
    </row>
    <row r="5852" spans="2:7">
      <c r="B5852" s="375">
        <v>37273</v>
      </c>
      <c r="C5852" s="352">
        <v>211.45</v>
      </c>
      <c r="D5852" s="355">
        <f t="shared" si="186"/>
        <v>6.4255116611137281E-3</v>
      </c>
      <c r="E5852" s="355">
        <v>3.2981489021831144E-2</v>
      </c>
      <c r="G5852" s="355">
        <f t="shared" ca="1" si="185"/>
        <v>-2.4727054208577917E-2</v>
      </c>
    </row>
    <row r="5853" spans="2:7">
      <c r="B5853" s="375">
        <v>37272</v>
      </c>
      <c r="C5853" s="352">
        <v>210.1</v>
      </c>
      <c r="D5853" s="355">
        <f t="shared" si="186"/>
        <v>-6.3844880586426782E-3</v>
      </c>
      <c r="E5853" s="355">
        <v>3.3085797639570258E-2</v>
      </c>
      <c r="G5853" s="355">
        <f t="shared" ca="1" si="185"/>
        <v>-2.6109230148329318E-2</v>
      </c>
    </row>
    <row r="5854" spans="2:7">
      <c r="B5854" s="375">
        <v>37271</v>
      </c>
      <c r="C5854" s="352">
        <v>211.45</v>
      </c>
      <c r="D5854" s="355">
        <f t="shared" si="186"/>
        <v>-1.6053978594695286E-2</v>
      </c>
      <c r="E5854" s="355">
        <v>3.3134255092857702E-2</v>
      </c>
      <c r="G5854" s="355">
        <f t="shared" ca="1" si="185"/>
        <v>9.3234552754877832E-3</v>
      </c>
    </row>
    <row r="5855" spans="2:7">
      <c r="B5855" s="375">
        <v>37270</v>
      </c>
      <c r="C5855" s="352">
        <v>214.9</v>
      </c>
      <c r="D5855" s="355">
        <f t="shared" si="186"/>
        <v>-9.2980009297995647E-4</v>
      </c>
      <c r="E5855" s="355">
        <v>3.3139691369101103E-2</v>
      </c>
      <c r="G5855" s="355">
        <f t="shared" ca="1" si="185"/>
        <v>-1.8744699431491891E-2</v>
      </c>
    </row>
    <row r="5856" spans="2:7">
      <c r="B5856" s="375">
        <v>37267</v>
      </c>
      <c r="C5856" s="352">
        <v>215.1</v>
      </c>
      <c r="D5856" s="355">
        <f t="shared" si="186"/>
        <v>1.6298020954598105E-3</v>
      </c>
      <c r="E5856" s="355">
        <v>3.3162217659137468E-2</v>
      </c>
      <c r="G5856" s="355">
        <f t="shared" ca="1" si="185"/>
        <v>-9.9708735451005635E-3</v>
      </c>
    </row>
    <row r="5857" spans="2:7">
      <c r="B5857" s="375">
        <v>37266</v>
      </c>
      <c r="C5857" s="352">
        <v>214.75</v>
      </c>
      <c r="D5857" s="355">
        <f t="shared" si="186"/>
        <v>-1.8591680223100427E-3</v>
      </c>
      <c r="E5857" s="355">
        <v>3.320158102766798E-2</v>
      </c>
      <c r="G5857" s="355">
        <f t="shared" ca="1" si="185"/>
        <v>2.5804381405378503E-2</v>
      </c>
    </row>
    <row r="5858" spans="2:7">
      <c r="B5858" s="375">
        <v>37265</v>
      </c>
      <c r="C5858" s="352">
        <v>215.15</v>
      </c>
      <c r="D5858" s="355">
        <f t="shared" si="186"/>
        <v>-2.2711787417669771E-2</v>
      </c>
      <c r="E5858" s="355">
        <v>3.3212560386473404E-2</v>
      </c>
      <c r="G5858" s="355">
        <f t="shared" ca="1" si="185"/>
        <v>7.391727233573806E-3</v>
      </c>
    </row>
    <row r="5859" spans="2:7">
      <c r="B5859" s="375">
        <v>37264</v>
      </c>
      <c r="C5859" s="352">
        <v>220.15</v>
      </c>
      <c r="D5859" s="355">
        <f t="shared" si="186"/>
        <v>1.1486331265793705E-2</v>
      </c>
      <c r="E5859" s="355">
        <v>3.3212804424119981E-2</v>
      </c>
      <c r="G5859" s="355">
        <f t="shared" ca="1" si="185"/>
        <v>-2.1870356384829287E-2</v>
      </c>
    </row>
    <row r="5860" spans="2:7">
      <c r="B5860" s="375">
        <v>37263</v>
      </c>
      <c r="C5860" s="352">
        <v>217.65</v>
      </c>
      <c r="D5860" s="355">
        <f t="shared" si="186"/>
        <v>-2.3772146221125737E-2</v>
      </c>
      <c r="E5860" s="355">
        <v>3.3312007657708365E-2</v>
      </c>
      <c r="G5860" s="355">
        <f t="shared" ca="1" si="185"/>
        <v>-4.3997374582621096E-3</v>
      </c>
    </row>
    <row r="5861" spans="2:7">
      <c r="B5861" s="375">
        <v>37260</v>
      </c>
      <c r="C5861" s="352">
        <v>222.95</v>
      </c>
      <c r="D5861" s="355">
        <f t="shared" si="186"/>
        <v>1.2718600953894994E-2</v>
      </c>
      <c r="E5861" s="355">
        <v>3.3321921716307219E-2</v>
      </c>
      <c r="G5861" s="355">
        <f t="shared" ca="1" si="185"/>
        <v>-1.5894374708157417E-2</v>
      </c>
    </row>
    <row r="5862" spans="2:7">
      <c r="B5862" s="375">
        <v>37259</v>
      </c>
      <c r="C5862" s="352">
        <v>220.15</v>
      </c>
      <c r="D5862" s="355">
        <f t="shared" si="186"/>
        <v>-1.0339402112834269E-2</v>
      </c>
      <c r="E5862" s="355">
        <v>3.3333333333333423E-2</v>
      </c>
      <c r="G5862" s="355">
        <f t="shared" ca="1" si="185"/>
        <v>-3.0657830409656694E-2</v>
      </c>
    </row>
    <row r="5863" spans="2:7">
      <c r="B5863" s="375">
        <v>37258</v>
      </c>
      <c r="C5863" s="352">
        <v>222.45</v>
      </c>
      <c r="D5863" s="355">
        <f t="shared" si="186"/>
        <v>7.7010192525480796E-3</v>
      </c>
      <c r="E5863" s="355">
        <v>3.3347414885637618E-2</v>
      </c>
      <c r="G5863" s="355">
        <f t="shared" ca="1" si="185"/>
        <v>-1.430305879185945E-2</v>
      </c>
    </row>
    <row r="5864" spans="2:7">
      <c r="B5864" s="375">
        <v>37257</v>
      </c>
      <c r="C5864" s="352">
        <v>220.75</v>
      </c>
      <c r="D5864" s="355">
        <f t="shared" si="186"/>
        <v>-9.8676833370710416E-3</v>
      </c>
      <c r="E5864" s="355">
        <v>3.3469879672545236E-2</v>
      </c>
      <c r="G5864" s="355">
        <f t="shared" ca="1" si="185"/>
        <v>7.9010006918840518E-4</v>
      </c>
    </row>
    <row r="5865" spans="2:7">
      <c r="B5865" s="375">
        <v>37256</v>
      </c>
      <c r="C5865" s="352">
        <v>222.95</v>
      </c>
      <c r="D5865" s="355">
        <f t="shared" si="186"/>
        <v>1.9433013260173757E-2</v>
      </c>
      <c r="E5865" s="355">
        <v>3.3485818847209484E-2</v>
      </c>
      <c r="G5865" s="355">
        <f t="shared" ca="1" si="185"/>
        <v>-2.3812112159181876E-2</v>
      </c>
    </row>
    <row r="5866" spans="2:7">
      <c r="B5866" s="375">
        <v>37253</v>
      </c>
      <c r="C5866" s="352">
        <v>218.7</v>
      </c>
      <c r="D5866" s="355">
        <f t="shared" si="186"/>
        <v>4.1322314049585728E-3</v>
      </c>
      <c r="E5866" s="355">
        <v>3.3538191395961474E-2</v>
      </c>
      <c r="G5866" s="355">
        <f t="shared" ca="1" si="185"/>
        <v>-2.2232879848641425E-2</v>
      </c>
    </row>
    <row r="5867" spans="2:7">
      <c r="B5867" s="375">
        <v>37252</v>
      </c>
      <c r="C5867" s="352">
        <v>217.8</v>
      </c>
      <c r="D5867" s="355">
        <f t="shared" si="186"/>
        <v>1.3023255813953541E-2</v>
      </c>
      <c r="E5867" s="355">
        <v>3.3572931276297298E-2</v>
      </c>
      <c r="G5867" s="355">
        <f t="shared" ca="1" si="185"/>
        <v>1.4647877694171734E-2</v>
      </c>
    </row>
    <row r="5868" spans="2:7">
      <c r="B5868" s="375">
        <v>37251</v>
      </c>
      <c r="C5868" s="352">
        <v>215</v>
      </c>
      <c r="D5868" s="355">
        <f t="shared" si="186"/>
        <v>-5.7803468208092483E-3</v>
      </c>
      <c r="E5868" s="355">
        <v>3.3583088038533652E-2</v>
      </c>
      <c r="G5868" s="355">
        <f t="shared" ca="1" si="185"/>
        <v>-9.2277488016581279E-3</v>
      </c>
    </row>
    <row r="5869" spans="2:7">
      <c r="B5869" s="375">
        <v>37249</v>
      </c>
      <c r="C5869" s="352">
        <v>216.25</v>
      </c>
      <c r="D5869" s="355">
        <f t="shared" si="186"/>
        <v>-8.482347546996765E-3</v>
      </c>
      <c r="E5869" s="355">
        <v>3.3597397085867876E-2</v>
      </c>
      <c r="G5869" s="355">
        <f t="shared" ca="1" si="185"/>
        <v>2.1641579166396387E-2</v>
      </c>
    </row>
    <row r="5870" spans="2:7">
      <c r="B5870" s="375">
        <v>37246</v>
      </c>
      <c r="C5870" s="352">
        <v>218.1</v>
      </c>
      <c r="D5870" s="355">
        <f t="shared" si="186"/>
        <v>4.1436464088398057E-3</v>
      </c>
      <c r="E5870" s="355">
        <v>3.3619384149419472E-2</v>
      </c>
      <c r="G5870" s="355">
        <f t="shared" ca="1" si="185"/>
        <v>1.0836892973383021E-2</v>
      </c>
    </row>
    <row r="5871" spans="2:7">
      <c r="B5871" s="375">
        <v>37245</v>
      </c>
      <c r="C5871" s="352">
        <v>217.2</v>
      </c>
      <c r="D5871" s="355">
        <f t="shared" si="186"/>
        <v>4.160887656033182E-3</v>
      </c>
      <c r="E5871" s="355">
        <v>3.3622296038240226E-2</v>
      </c>
      <c r="G5871" s="355">
        <f t="shared" ca="1" si="185"/>
        <v>-6.6199155990958394E-3</v>
      </c>
    </row>
    <row r="5872" spans="2:7">
      <c r="B5872" s="375">
        <v>37244</v>
      </c>
      <c r="C5872" s="352">
        <v>216.3</v>
      </c>
      <c r="D5872" s="355">
        <f t="shared" si="186"/>
        <v>-4.3728423475258398E-3</v>
      </c>
      <c r="E5872" s="355">
        <v>3.3629939806333525E-2</v>
      </c>
      <c r="G5872" s="355">
        <f t="shared" ca="1" si="185"/>
        <v>-1.1705264771997646E-2</v>
      </c>
    </row>
    <row r="5873" spans="2:7">
      <c r="B5873" s="375">
        <v>37243</v>
      </c>
      <c r="C5873" s="352">
        <v>217.25</v>
      </c>
      <c r="D5873" s="355">
        <f t="shared" si="186"/>
        <v>1.6136468418625832E-3</v>
      </c>
      <c r="E5873" s="355">
        <v>3.366788321167883E-2</v>
      </c>
      <c r="G5873" s="355">
        <f t="shared" ca="1" si="185"/>
        <v>-2.8749840966592721E-2</v>
      </c>
    </row>
    <row r="5874" spans="2:7">
      <c r="B5874" s="375">
        <v>37239</v>
      </c>
      <c r="C5874" s="352">
        <v>216.9</v>
      </c>
      <c r="D5874" s="355">
        <f t="shared" si="186"/>
        <v>-2.3046784973488338E-4</v>
      </c>
      <c r="E5874" s="355">
        <v>3.3693368230913852E-2</v>
      </c>
      <c r="G5874" s="355">
        <f t="shared" ca="1" si="185"/>
        <v>1.1470524156782094E-2</v>
      </c>
    </row>
    <row r="5875" spans="2:7">
      <c r="B5875" s="375">
        <v>37238</v>
      </c>
      <c r="C5875" s="352">
        <v>216.95</v>
      </c>
      <c r="D5875" s="355">
        <f t="shared" si="186"/>
        <v>8.8351546152056603E-3</v>
      </c>
      <c r="E5875" s="355">
        <v>3.3723606524567101E-2</v>
      </c>
      <c r="G5875" s="355">
        <f t="shared" ca="1" si="185"/>
        <v>1.4148548760642945E-2</v>
      </c>
    </row>
    <row r="5876" spans="2:7">
      <c r="B5876" s="375">
        <v>37237</v>
      </c>
      <c r="C5876" s="352">
        <v>215.05</v>
      </c>
      <c r="D5876" s="355">
        <f t="shared" si="186"/>
        <v>-8.7577782899284501E-3</v>
      </c>
      <c r="E5876" s="355">
        <v>3.374120717548109E-2</v>
      </c>
      <c r="G5876" s="355">
        <f t="shared" ca="1" si="185"/>
        <v>-1.3540305552725757E-2</v>
      </c>
    </row>
    <row r="5877" spans="2:7">
      <c r="B5877" s="375">
        <v>37236</v>
      </c>
      <c r="C5877" s="352">
        <v>216.95</v>
      </c>
      <c r="D5877" s="355">
        <f t="shared" si="186"/>
        <v>1.0244470314318922E-2</v>
      </c>
      <c r="E5877" s="355">
        <v>3.3759842519685106E-2</v>
      </c>
      <c r="G5877" s="355">
        <f t="shared" ca="1" si="185"/>
        <v>-3.1289021489217757E-2</v>
      </c>
    </row>
    <row r="5878" spans="2:7">
      <c r="B5878" s="375">
        <v>37235</v>
      </c>
      <c r="C5878" s="352">
        <v>214.75</v>
      </c>
      <c r="D5878" s="355">
        <f t="shared" si="186"/>
        <v>4.658746797111312E-4</v>
      </c>
      <c r="E5878" s="355">
        <v>3.3775331498624002E-2</v>
      </c>
      <c r="G5878" s="355">
        <f t="shared" ca="1" si="185"/>
        <v>-2.5833548386702387E-2</v>
      </c>
    </row>
    <row r="5879" spans="2:7">
      <c r="B5879" s="375">
        <v>37232</v>
      </c>
      <c r="C5879" s="352">
        <v>214.65</v>
      </c>
      <c r="D5879" s="355">
        <f t="shared" si="186"/>
        <v>-4.6371435195919309E-3</v>
      </c>
      <c r="E5879" s="355">
        <v>3.3794312426957525E-2</v>
      </c>
      <c r="G5879" s="355">
        <f t="shared" ca="1" si="185"/>
        <v>-6.9805920619312074E-3</v>
      </c>
    </row>
    <row r="5880" spans="2:7">
      <c r="B5880" s="375">
        <v>37231</v>
      </c>
      <c r="C5880" s="352">
        <v>215.65</v>
      </c>
      <c r="D5880" s="355">
        <f t="shared" si="186"/>
        <v>-1.0098691760385534E-2</v>
      </c>
      <c r="E5880" s="355">
        <v>3.3824733824733909E-2</v>
      </c>
      <c r="G5880" s="355">
        <f t="shared" ca="1" si="185"/>
        <v>5.9887369698538072E-3</v>
      </c>
    </row>
    <row r="5881" spans="2:7">
      <c r="B5881" s="375">
        <v>37230</v>
      </c>
      <c r="C5881" s="352">
        <v>217.85</v>
      </c>
      <c r="D5881" s="355">
        <f t="shared" si="186"/>
        <v>2.1092102179517225E-2</v>
      </c>
      <c r="E5881" s="355">
        <v>3.3827375762859595E-2</v>
      </c>
      <c r="G5881" s="355">
        <f t="shared" ca="1" si="185"/>
        <v>6.4232929232567086E-3</v>
      </c>
    </row>
    <row r="5882" spans="2:7">
      <c r="B5882" s="375">
        <v>37229</v>
      </c>
      <c r="C5882" s="352">
        <v>213.35</v>
      </c>
      <c r="D5882" s="355">
        <f t="shared" si="186"/>
        <v>1.7405817835002411E-2</v>
      </c>
      <c r="E5882" s="355">
        <v>3.3905720223121452E-2</v>
      </c>
      <c r="G5882" s="355">
        <f t="shared" ca="1" si="185"/>
        <v>-1.3438497849003368E-2</v>
      </c>
    </row>
    <row r="5883" spans="2:7">
      <c r="B5883" s="375">
        <v>37228</v>
      </c>
      <c r="C5883" s="352">
        <v>209.7</v>
      </c>
      <c r="D5883" s="355">
        <f t="shared" si="186"/>
        <v>-2.3786869647954329E-3</v>
      </c>
      <c r="E5883" s="355">
        <v>3.3936651583710405E-2</v>
      </c>
      <c r="G5883" s="355">
        <f t="shared" ca="1" si="185"/>
        <v>-1.3631039739361115E-2</v>
      </c>
    </row>
    <row r="5884" spans="2:7">
      <c r="B5884" s="375">
        <v>37224</v>
      </c>
      <c r="C5884" s="352">
        <v>210.2</v>
      </c>
      <c r="D5884" s="355">
        <f t="shared" si="186"/>
        <v>-1.0590727229936456E-2</v>
      </c>
      <c r="E5884" s="355">
        <v>3.3964209757459889E-2</v>
      </c>
      <c r="G5884" s="355">
        <f t="shared" ca="1" si="185"/>
        <v>2.0715160002862262E-2</v>
      </c>
    </row>
    <row r="5885" spans="2:7">
      <c r="B5885" s="375">
        <v>37223</v>
      </c>
      <c r="C5885" s="352">
        <v>212.45</v>
      </c>
      <c r="D5885" s="355">
        <f t="shared" si="186"/>
        <v>2.3590469450342063E-3</v>
      </c>
      <c r="E5885" s="355">
        <v>3.3967898469578289E-2</v>
      </c>
      <c r="G5885" s="355">
        <f t="shared" ca="1" si="185"/>
        <v>7.989743350265123E-3</v>
      </c>
    </row>
    <row r="5886" spans="2:7">
      <c r="B5886" s="375">
        <v>37222</v>
      </c>
      <c r="C5886" s="352">
        <v>211.95</v>
      </c>
      <c r="D5886" s="355">
        <f t="shared" si="186"/>
        <v>-1.0735122520420123E-2</v>
      </c>
      <c r="E5886" s="355">
        <v>3.4028776978417191E-2</v>
      </c>
      <c r="G5886" s="355">
        <f t="shared" ca="1" si="185"/>
        <v>9.2210629060972098E-4</v>
      </c>
    </row>
    <row r="5887" spans="2:7">
      <c r="B5887" s="375">
        <v>37221</v>
      </c>
      <c r="C5887" s="352">
        <v>214.25</v>
      </c>
      <c r="D5887" s="355">
        <f t="shared" si="186"/>
        <v>-1.3982754602657253E-3</v>
      </c>
      <c r="E5887" s="355">
        <v>3.4039924572469044E-2</v>
      </c>
      <c r="G5887" s="355">
        <f t="shared" ca="1" si="185"/>
        <v>3.8898707444962002E-2</v>
      </c>
    </row>
    <row r="5888" spans="2:7">
      <c r="B5888" s="375">
        <v>37218</v>
      </c>
      <c r="C5888" s="352">
        <v>214.55</v>
      </c>
      <c r="D5888" s="355">
        <f t="shared" si="186"/>
        <v>-9.3131548311985396E-4</v>
      </c>
      <c r="E5888" s="355">
        <v>3.4088219048370609E-2</v>
      </c>
      <c r="G5888" s="355">
        <f t="shared" ca="1" si="185"/>
        <v>-1.0434235527188449E-2</v>
      </c>
    </row>
    <row r="5889" spans="2:7">
      <c r="B5889" s="375">
        <v>37217</v>
      </c>
      <c r="C5889" s="352">
        <v>214.75</v>
      </c>
      <c r="D5889" s="355">
        <f t="shared" si="186"/>
        <v>-1.1627906976744186E-3</v>
      </c>
      <c r="E5889" s="355">
        <v>3.4092019146234116E-2</v>
      </c>
      <c r="G5889" s="355">
        <f t="shared" ca="1" si="185"/>
        <v>8.1972394097148439E-3</v>
      </c>
    </row>
    <row r="5890" spans="2:7">
      <c r="B5890" s="375">
        <v>37216</v>
      </c>
      <c r="C5890" s="352">
        <v>215</v>
      </c>
      <c r="D5890" s="355">
        <f t="shared" si="186"/>
        <v>2.331002331002331E-3</v>
      </c>
      <c r="E5890" s="355">
        <v>3.4156302209021716E-2</v>
      </c>
      <c r="G5890" s="355">
        <f t="shared" ca="1" si="185"/>
        <v>-1.3590615318443123E-2</v>
      </c>
    </row>
    <row r="5891" spans="2:7">
      <c r="B5891" s="375">
        <v>37215</v>
      </c>
      <c r="C5891" s="352">
        <v>214.5</v>
      </c>
      <c r="D5891" s="355">
        <f t="shared" si="186"/>
        <v>-2.6990247221592146E-2</v>
      </c>
      <c r="E5891" s="355">
        <v>3.4163744104486672E-2</v>
      </c>
      <c r="G5891" s="355">
        <f t="shared" ca="1" si="185"/>
        <v>8.466645680131283E-3</v>
      </c>
    </row>
    <row r="5892" spans="2:7">
      <c r="B5892" s="375">
        <v>37214</v>
      </c>
      <c r="C5892" s="352">
        <v>220.45</v>
      </c>
      <c r="D5892" s="355">
        <f t="shared" si="186"/>
        <v>1.8480018480018481E-2</v>
      </c>
      <c r="E5892" s="355">
        <v>3.4172661870503551E-2</v>
      </c>
      <c r="G5892" s="355">
        <f t="shared" ca="1" si="185"/>
        <v>1.2430069517250258E-2</v>
      </c>
    </row>
    <row r="5893" spans="2:7">
      <c r="B5893" s="375">
        <v>37210</v>
      </c>
      <c r="C5893" s="352">
        <v>216.45</v>
      </c>
      <c r="D5893" s="355">
        <f t="shared" si="186"/>
        <v>4.4083526682134047E-3</v>
      </c>
      <c r="E5893" s="355">
        <v>3.4186565882150792E-2</v>
      </c>
      <c r="G5893" s="355">
        <f t="shared" ca="1" si="185"/>
        <v>4.14226422838885E-3</v>
      </c>
    </row>
    <row r="5894" spans="2:7">
      <c r="B5894" s="375">
        <v>37209</v>
      </c>
      <c r="C5894" s="352">
        <v>215.5</v>
      </c>
      <c r="D5894" s="355">
        <f t="shared" si="186"/>
        <v>6.7741181966829642E-3</v>
      </c>
      <c r="E5894" s="355">
        <v>3.4201154365712909E-2</v>
      </c>
      <c r="G5894" s="355">
        <f t="shared" ca="1" si="185"/>
        <v>-1.0102267932239877E-3</v>
      </c>
    </row>
    <row r="5895" spans="2:7">
      <c r="B5895" s="375">
        <v>37208</v>
      </c>
      <c r="C5895" s="352">
        <v>214.05</v>
      </c>
      <c r="D5895" s="355">
        <f t="shared" si="186"/>
        <v>-6.2674094707520622E-3</v>
      </c>
      <c r="E5895" s="355">
        <v>3.4285714285714274E-2</v>
      </c>
      <c r="G5895" s="355">
        <f t="shared" ref="G5895:G5958" ca="1" si="187">_xlfn.NORM.INV(RAND(),$M$13,$M$14)</f>
        <v>-1.1818416314938348E-2</v>
      </c>
    </row>
    <row r="5896" spans="2:7">
      <c r="B5896" s="375">
        <v>37207</v>
      </c>
      <c r="C5896" s="352">
        <v>215.4</v>
      </c>
      <c r="D5896" s="355">
        <f t="shared" ref="D5896:D5959" si="188">(C5896-C5897)/C5897</f>
        <v>-4.3910330483013108E-3</v>
      </c>
      <c r="E5896" s="355">
        <v>3.4383704735376046E-2</v>
      </c>
      <c r="G5896" s="355">
        <f t="shared" ca="1" si="187"/>
        <v>-2.7074599453046751E-2</v>
      </c>
    </row>
    <row r="5897" spans="2:7">
      <c r="B5897" s="375">
        <v>37204</v>
      </c>
      <c r="C5897" s="352">
        <v>216.35</v>
      </c>
      <c r="D5897" s="355">
        <f t="shared" si="188"/>
        <v>-1.6151361329026042E-3</v>
      </c>
      <c r="E5897" s="355">
        <v>3.4384533392141793E-2</v>
      </c>
      <c r="G5897" s="355">
        <f t="shared" ca="1" si="187"/>
        <v>2.2517927591792723E-4</v>
      </c>
    </row>
    <row r="5898" spans="2:7">
      <c r="B5898" s="375">
        <v>37203</v>
      </c>
      <c r="C5898" s="352">
        <v>216.7</v>
      </c>
      <c r="D5898" s="355">
        <f t="shared" si="188"/>
        <v>7.2042760864512332E-3</v>
      </c>
      <c r="E5898" s="355">
        <v>3.4427422678604186E-2</v>
      </c>
      <c r="G5898" s="355">
        <f t="shared" ca="1" si="187"/>
        <v>-2.013994415338588E-2</v>
      </c>
    </row>
    <row r="5899" spans="2:7">
      <c r="B5899" s="375">
        <v>37202</v>
      </c>
      <c r="C5899" s="352">
        <v>215.15</v>
      </c>
      <c r="D5899" s="355">
        <f t="shared" si="188"/>
        <v>-1.0349586016559338E-2</v>
      </c>
      <c r="E5899" s="355">
        <v>3.4445993602886804E-2</v>
      </c>
      <c r="G5899" s="355">
        <f t="shared" ca="1" si="187"/>
        <v>-1.7163138971110523E-2</v>
      </c>
    </row>
    <row r="5900" spans="2:7">
      <c r="B5900" s="375">
        <v>37201</v>
      </c>
      <c r="C5900" s="352">
        <v>217.4</v>
      </c>
      <c r="D5900" s="355">
        <f t="shared" si="188"/>
        <v>1.2811553692056837E-2</v>
      </c>
      <c r="E5900" s="355">
        <v>3.4576826024687944E-2</v>
      </c>
      <c r="G5900" s="355">
        <f t="shared" ca="1" si="187"/>
        <v>-6.6746170817803098E-3</v>
      </c>
    </row>
    <row r="5901" spans="2:7">
      <c r="B5901" s="375">
        <v>37200</v>
      </c>
      <c r="C5901" s="352">
        <v>214.65</v>
      </c>
      <c r="D5901" s="355">
        <f t="shared" si="188"/>
        <v>-2.0533880903490759E-2</v>
      </c>
      <c r="E5901" s="355">
        <v>3.4636107072607517E-2</v>
      </c>
      <c r="G5901" s="355">
        <f t="shared" ca="1" si="187"/>
        <v>6.6106906900099136E-3</v>
      </c>
    </row>
    <row r="5902" spans="2:7">
      <c r="B5902" s="375">
        <v>37197</v>
      </c>
      <c r="C5902" s="352">
        <v>219.15</v>
      </c>
      <c r="D5902" s="355">
        <f t="shared" si="188"/>
        <v>1.8355018587360675E-2</v>
      </c>
      <c r="E5902" s="355">
        <v>3.4708936867996608E-2</v>
      </c>
      <c r="G5902" s="355">
        <f t="shared" ca="1" si="187"/>
        <v>-2.1213037001981291E-2</v>
      </c>
    </row>
    <row r="5903" spans="2:7">
      <c r="B5903" s="375">
        <v>37196</v>
      </c>
      <c r="C5903" s="352">
        <v>215.2</v>
      </c>
      <c r="D5903" s="355">
        <f t="shared" si="188"/>
        <v>1.8621973929235439E-3</v>
      </c>
      <c r="E5903" s="355">
        <v>3.4740595881743885E-2</v>
      </c>
      <c r="G5903" s="355">
        <f t="shared" ca="1" si="187"/>
        <v>1.7041348067994372E-2</v>
      </c>
    </row>
    <row r="5904" spans="2:7">
      <c r="B5904" s="375">
        <v>37195</v>
      </c>
      <c r="C5904" s="352">
        <v>214.8</v>
      </c>
      <c r="D5904" s="355">
        <f t="shared" si="188"/>
        <v>2.2857142857142913E-2</v>
      </c>
      <c r="E5904" s="355">
        <v>3.4770514603616139E-2</v>
      </c>
      <c r="G5904" s="355">
        <f t="shared" ca="1" si="187"/>
        <v>-1.6510727692187848E-2</v>
      </c>
    </row>
    <row r="5905" spans="2:7">
      <c r="B5905" s="375">
        <v>37194</v>
      </c>
      <c r="C5905" s="352">
        <v>210</v>
      </c>
      <c r="D5905" s="355">
        <f t="shared" si="188"/>
        <v>-7.3268730796502545E-3</v>
      </c>
      <c r="E5905" s="355">
        <v>3.4806169237182195E-2</v>
      </c>
      <c r="G5905" s="355">
        <f t="shared" ca="1" si="187"/>
        <v>-1.2163251173776226E-2</v>
      </c>
    </row>
    <row r="5906" spans="2:7">
      <c r="B5906" s="375">
        <v>37193</v>
      </c>
      <c r="C5906" s="352">
        <v>211.55</v>
      </c>
      <c r="D5906" s="355">
        <f t="shared" si="188"/>
        <v>-1.4160962945479489E-3</v>
      </c>
      <c r="E5906" s="355">
        <v>3.4809812295163438E-2</v>
      </c>
      <c r="G5906" s="355">
        <f t="shared" ca="1" si="187"/>
        <v>-1.7906459395969267E-2</v>
      </c>
    </row>
    <row r="5907" spans="2:7">
      <c r="B5907" s="375">
        <v>37189</v>
      </c>
      <c r="C5907" s="352">
        <v>211.85</v>
      </c>
      <c r="D5907" s="355">
        <f t="shared" si="188"/>
        <v>-1.7165390860589269E-2</v>
      </c>
      <c r="E5907" s="355">
        <v>3.484113629614962E-2</v>
      </c>
      <c r="G5907" s="355">
        <f t="shared" ca="1" si="187"/>
        <v>1.836306104540034E-2</v>
      </c>
    </row>
    <row r="5908" spans="2:7">
      <c r="B5908" s="375">
        <v>37188</v>
      </c>
      <c r="C5908" s="352">
        <v>215.55</v>
      </c>
      <c r="D5908" s="355">
        <f t="shared" si="188"/>
        <v>-2.3113528212100585E-2</v>
      </c>
      <c r="E5908" s="355">
        <v>3.4848062447727909E-2</v>
      </c>
      <c r="G5908" s="355">
        <f t="shared" ca="1" si="187"/>
        <v>-3.2510893783468407E-2</v>
      </c>
    </row>
    <row r="5909" spans="2:7">
      <c r="B5909" s="375">
        <v>37187</v>
      </c>
      <c r="C5909" s="352">
        <v>220.65</v>
      </c>
      <c r="D5909" s="355">
        <f t="shared" si="188"/>
        <v>2.9871645274212395E-2</v>
      </c>
      <c r="E5909" s="355">
        <v>3.4858288526382938E-2</v>
      </c>
      <c r="G5909" s="355">
        <f t="shared" ca="1" si="187"/>
        <v>-3.4475369429306127E-3</v>
      </c>
    </row>
    <row r="5910" spans="2:7">
      <c r="B5910" s="375">
        <v>37186</v>
      </c>
      <c r="C5910" s="352">
        <v>214.25</v>
      </c>
      <c r="D5910" s="355">
        <f t="shared" si="188"/>
        <v>-1.7877607151042887E-2</v>
      </c>
      <c r="E5910" s="355">
        <v>3.4858812074001932E-2</v>
      </c>
      <c r="G5910" s="355">
        <f t="shared" ca="1" si="187"/>
        <v>-2.1002633534043157E-2</v>
      </c>
    </row>
    <row r="5911" spans="2:7">
      <c r="B5911" s="375">
        <v>37183</v>
      </c>
      <c r="C5911" s="352">
        <v>218.15</v>
      </c>
      <c r="D5911" s="355">
        <f t="shared" si="188"/>
        <v>-1.065759637188206E-2</v>
      </c>
      <c r="E5911" s="355">
        <v>3.4869824533970618E-2</v>
      </c>
      <c r="G5911" s="355">
        <f t="shared" ca="1" si="187"/>
        <v>-4.055745641536028E-2</v>
      </c>
    </row>
    <row r="5912" spans="2:7">
      <c r="B5912" s="375">
        <v>37182</v>
      </c>
      <c r="C5912" s="352">
        <v>220.5</v>
      </c>
      <c r="D5912" s="355">
        <f t="shared" si="188"/>
        <v>-2.7563395810363836E-2</v>
      </c>
      <c r="E5912" s="355">
        <v>3.4946236559139837E-2</v>
      </c>
      <c r="G5912" s="355">
        <f t="shared" ca="1" si="187"/>
        <v>-9.8466289723386294E-3</v>
      </c>
    </row>
    <row r="5913" spans="2:7">
      <c r="B5913" s="375">
        <v>37181</v>
      </c>
      <c r="C5913" s="352">
        <v>226.75</v>
      </c>
      <c r="D5913" s="355">
        <f t="shared" si="188"/>
        <v>-2.6391027050802476E-3</v>
      </c>
      <c r="E5913" s="355">
        <v>3.4960367125573544E-2</v>
      </c>
      <c r="G5913" s="355">
        <f t="shared" ca="1" si="187"/>
        <v>-9.9590659907169065E-4</v>
      </c>
    </row>
    <row r="5914" spans="2:7">
      <c r="B5914" s="375">
        <v>37180</v>
      </c>
      <c r="C5914" s="352">
        <v>227.35</v>
      </c>
      <c r="D5914" s="355">
        <f t="shared" si="188"/>
        <v>1.5181960258986407E-2</v>
      </c>
      <c r="E5914" s="355">
        <v>3.4995625546806651E-2</v>
      </c>
      <c r="G5914" s="355">
        <f t="shared" ca="1" si="187"/>
        <v>2.4050628641163828E-2</v>
      </c>
    </row>
    <row r="5915" spans="2:7">
      <c r="B5915" s="375">
        <v>37179</v>
      </c>
      <c r="C5915" s="352">
        <v>223.95</v>
      </c>
      <c r="D5915" s="355">
        <f t="shared" si="188"/>
        <v>-5.7713651498335688E-3</v>
      </c>
      <c r="E5915" s="355">
        <v>3.5009102366615322E-2</v>
      </c>
      <c r="G5915" s="355">
        <f t="shared" ca="1" si="187"/>
        <v>9.2466730137021752E-3</v>
      </c>
    </row>
    <row r="5916" spans="2:7">
      <c r="B5916" s="375">
        <v>37176</v>
      </c>
      <c r="C5916" s="352">
        <v>225.25</v>
      </c>
      <c r="D5916" s="355">
        <f t="shared" si="188"/>
        <v>-6.1769247738804574E-3</v>
      </c>
      <c r="E5916" s="355">
        <v>3.521502507736634E-2</v>
      </c>
      <c r="G5916" s="355">
        <f t="shared" ca="1" si="187"/>
        <v>-4.5277844447515281E-3</v>
      </c>
    </row>
    <row r="5917" spans="2:7">
      <c r="B5917" s="375">
        <v>37175</v>
      </c>
      <c r="C5917" s="352">
        <v>226.65</v>
      </c>
      <c r="D5917" s="355">
        <f t="shared" si="188"/>
        <v>-1.3492927094668093E-2</v>
      </c>
      <c r="E5917" s="355">
        <v>3.5222210711695907E-2</v>
      </c>
      <c r="G5917" s="355">
        <f t="shared" ca="1" si="187"/>
        <v>2.0544604470491097E-3</v>
      </c>
    </row>
    <row r="5918" spans="2:7">
      <c r="B5918" s="375">
        <v>37174</v>
      </c>
      <c r="C5918" s="352">
        <v>229.75</v>
      </c>
      <c r="D5918" s="355">
        <f t="shared" si="188"/>
        <v>8.8089036230168102E-2</v>
      </c>
      <c r="E5918" s="355">
        <v>3.5420535951180707E-2</v>
      </c>
      <c r="G5918" s="355">
        <f t="shared" ca="1" si="187"/>
        <v>9.7999728999762503E-3</v>
      </c>
    </row>
    <row r="5919" spans="2:7">
      <c r="B5919" s="375">
        <v>37173</v>
      </c>
      <c r="C5919" s="352">
        <v>211.15</v>
      </c>
      <c r="D5919" s="355">
        <f t="shared" si="188"/>
        <v>1.3682189150264014E-2</v>
      </c>
      <c r="E5919" s="355">
        <v>3.5443037974683511E-2</v>
      </c>
      <c r="G5919" s="355">
        <f t="shared" ca="1" si="187"/>
        <v>-4.9674880204707908E-2</v>
      </c>
    </row>
    <row r="5920" spans="2:7">
      <c r="B5920" s="375">
        <v>37172</v>
      </c>
      <c r="C5920" s="352">
        <v>208.3</v>
      </c>
      <c r="D5920" s="355">
        <f t="shared" si="188"/>
        <v>-1.7684508370667294E-2</v>
      </c>
      <c r="E5920" s="355">
        <v>3.5500450378848088E-2</v>
      </c>
      <c r="G5920" s="355">
        <f t="shared" ca="1" si="187"/>
        <v>-1.5923492604025369E-2</v>
      </c>
    </row>
    <row r="5921" spans="2:7">
      <c r="B5921" s="375">
        <v>37169</v>
      </c>
      <c r="C5921" s="352">
        <v>212.05</v>
      </c>
      <c r="D5921" s="355">
        <f t="shared" si="188"/>
        <v>-2.5870178739415945E-3</v>
      </c>
      <c r="E5921" s="355">
        <v>3.5605430867276154E-2</v>
      </c>
      <c r="G5921" s="355">
        <f t="shared" ca="1" si="187"/>
        <v>2.9861070394567781E-2</v>
      </c>
    </row>
    <row r="5922" spans="2:7">
      <c r="B5922" s="375">
        <v>37168</v>
      </c>
      <c r="C5922" s="352">
        <v>212.6</v>
      </c>
      <c r="D5922" s="355">
        <f t="shared" si="188"/>
        <v>2.3573785950023575E-3</v>
      </c>
      <c r="E5922" s="355">
        <v>3.5618909502502454E-2</v>
      </c>
      <c r="G5922" s="355">
        <f t="shared" ca="1" si="187"/>
        <v>8.4574703572585647E-3</v>
      </c>
    </row>
    <row r="5923" spans="2:7">
      <c r="B5923" s="375">
        <v>37167</v>
      </c>
      <c r="C5923" s="352">
        <v>212.1</v>
      </c>
      <c r="D5923" s="355">
        <f t="shared" si="188"/>
        <v>9.5192765349833407E-3</v>
      </c>
      <c r="E5923" s="355">
        <v>3.5647312126684413E-2</v>
      </c>
      <c r="G5923" s="355">
        <f t="shared" ca="1" si="187"/>
        <v>-2.4865346709218149E-4</v>
      </c>
    </row>
    <row r="5924" spans="2:7">
      <c r="B5924" s="375">
        <v>37165</v>
      </c>
      <c r="C5924" s="352">
        <v>210.1</v>
      </c>
      <c r="D5924" s="355">
        <f t="shared" si="188"/>
        <v>1.4730741366819526E-2</v>
      </c>
      <c r="E5924" s="355">
        <v>3.5694673256452418E-2</v>
      </c>
      <c r="G5924" s="355">
        <f t="shared" ca="1" si="187"/>
        <v>3.9428484420262776E-2</v>
      </c>
    </row>
    <row r="5925" spans="2:7">
      <c r="B5925" s="375">
        <v>37162</v>
      </c>
      <c r="C5925" s="352">
        <v>207.05</v>
      </c>
      <c r="D5925" s="355">
        <f t="shared" si="188"/>
        <v>4.0190906807334836E-2</v>
      </c>
      <c r="E5925" s="355">
        <v>3.5718239690008355E-2</v>
      </c>
      <c r="G5925" s="355">
        <f t="shared" ca="1" si="187"/>
        <v>-1.2650347568981514E-2</v>
      </c>
    </row>
    <row r="5926" spans="2:7">
      <c r="B5926" s="375">
        <v>37161</v>
      </c>
      <c r="C5926" s="352">
        <v>199.05</v>
      </c>
      <c r="D5926" s="355">
        <f t="shared" si="188"/>
        <v>3.6448841447539702E-2</v>
      </c>
      <c r="E5926" s="355">
        <v>3.5719893232846689E-2</v>
      </c>
      <c r="G5926" s="355">
        <f t="shared" ca="1" si="187"/>
        <v>-2.2598982779778891E-2</v>
      </c>
    </row>
    <row r="5927" spans="2:7">
      <c r="B5927" s="375">
        <v>37160</v>
      </c>
      <c r="C5927" s="352">
        <v>192.05</v>
      </c>
      <c r="D5927" s="355">
        <f t="shared" si="188"/>
        <v>4.9712192569336322E-3</v>
      </c>
      <c r="E5927" s="355">
        <v>3.5744577729310591E-2</v>
      </c>
      <c r="G5927" s="355">
        <f t="shared" ca="1" si="187"/>
        <v>-1.842028183991198E-2</v>
      </c>
    </row>
    <row r="5928" spans="2:7">
      <c r="B5928" s="375">
        <v>37159</v>
      </c>
      <c r="C5928" s="352">
        <v>191.1</v>
      </c>
      <c r="D5928" s="355">
        <f t="shared" si="188"/>
        <v>-1.6722408026755852E-2</v>
      </c>
      <c r="E5928" s="355">
        <v>3.575503993914049E-2</v>
      </c>
      <c r="G5928" s="355">
        <f t="shared" ca="1" si="187"/>
        <v>-1.2621232334408001E-2</v>
      </c>
    </row>
    <row r="5929" spans="2:7">
      <c r="B5929" s="375">
        <v>37158</v>
      </c>
      <c r="C5929" s="352">
        <v>194.35</v>
      </c>
      <c r="D5929" s="355">
        <f t="shared" si="188"/>
        <v>1.030131341746014E-3</v>
      </c>
      <c r="E5929" s="355">
        <v>3.5804674705969881E-2</v>
      </c>
      <c r="G5929" s="355">
        <f t="shared" ca="1" si="187"/>
        <v>-2.9714051043422032E-2</v>
      </c>
    </row>
    <row r="5930" spans="2:7">
      <c r="B5930" s="375">
        <v>37155</v>
      </c>
      <c r="C5930" s="352">
        <v>194.15</v>
      </c>
      <c r="D5930" s="355">
        <f t="shared" si="188"/>
        <v>-7.6575505350772857E-2</v>
      </c>
      <c r="E5930" s="355">
        <v>3.5937862276837401E-2</v>
      </c>
      <c r="G5930" s="355">
        <f t="shared" ca="1" si="187"/>
        <v>4.2744826982366998E-3</v>
      </c>
    </row>
    <row r="5931" spans="2:7">
      <c r="B5931" s="375">
        <v>37154</v>
      </c>
      <c r="C5931" s="352">
        <v>210.25</v>
      </c>
      <c r="D5931" s="355">
        <f t="shared" si="188"/>
        <v>-6.8493150684930974E-3</v>
      </c>
      <c r="E5931" s="355">
        <v>3.5958904109589011E-2</v>
      </c>
      <c r="G5931" s="355">
        <f t="shared" ca="1" si="187"/>
        <v>5.1782610024386846E-2</v>
      </c>
    </row>
    <row r="5932" spans="2:7">
      <c r="B5932" s="375">
        <v>37153</v>
      </c>
      <c r="C5932" s="352">
        <v>211.7</v>
      </c>
      <c r="D5932" s="355">
        <f t="shared" si="188"/>
        <v>3.8763493621197138E-2</v>
      </c>
      <c r="E5932" s="355">
        <v>3.5992217898832717E-2</v>
      </c>
      <c r="G5932" s="355">
        <f t="shared" ca="1" si="187"/>
        <v>-5.3724325651816618E-3</v>
      </c>
    </row>
    <row r="5933" spans="2:7">
      <c r="B5933" s="375">
        <v>37152</v>
      </c>
      <c r="C5933" s="352">
        <v>203.8</v>
      </c>
      <c r="D5933" s="355">
        <f t="shared" si="188"/>
        <v>8.3466241360978299E-2</v>
      </c>
      <c r="E5933" s="355">
        <v>3.613703262979899E-2</v>
      </c>
      <c r="G5933" s="355">
        <f t="shared" ca="1" si="187"/>
        <v>-4.4678242664677986E-2</v>
      </c>
    </row>
    <row r="5934" spans="2:7">
      <c r="B5934" s="375">
        <v>37151</v>
      </c>
      <c r="C5934" s="352">
        <v>188.1</v>
      </c>
      <c r="D5934" s="355">
        <f t="shared" si="188"/>
        <v>-6.1845386533665864E-2</v>
      </c>
      <c r="E5934" s="355">
        <v>3.6213140196585641E-2</v>
      </c>
      <c r="G5934" s="355">
        <f t="shared" ca="1" si="187"/>
        <v>1.3594182969062465E-2</v>
      </c>
    </row>
    <row r="5935" spans="2:7">
      <c r="B5935" s="375">
        <v>37148</v>
      </c>
      <c r="C5935" s="352">
        <v>200.5</v>
      </c>
      <c r="D5935" s="355">
        <f t="shared" si="188"/>
        <v>-2.2428083861530935E-2</v>
      </c>
      <c r="E5935" s="355">
        <v>3.6245777412581018E-2</v>
      </c>
      <c r="G5935" s="355">
        <f t="shared" ca="1" si="187"/>
        <v>-1.1459806484802167E-2</v>
      </c>
    </row>
    <row r="5936" spans="2:7">
      <c r="B5936" s="375">
        <v>37147</v>
      </c>
      <c r="C5936" s="352">
        <v>205.1</v>
      </c>
      <c r="D5936" s="355">
        <f t="shared" si="188"/>
        <v>-4.8732943469782808E-4</v>
      </c>
      <c r="E5936" s="355">
        <v>3.6338276317721442E-2</v>
      </c>
      <c r="G5936" s="355">
        <f t="shared" ca="1" si="187"/>
        <v>1.6215984399774196E-2</v>
      </c>
    </row>
    <row r="5937" spans="2:7">
      <c r="B5937" s="375">
        <v>37146</v>
      </c>
      <c r="C5937" s="352">
        <v>205.2</v>
      </c>
      <c r="D5937" s="355">
        <f t="shared" si="188"/>
        <v>-2.4946543121881683E-2</v>
      </c>
      <c r="E5937" s="355">
        <v>3.634861627426688E-2</v>
      </c>
      <c r="G5937" s="355">
        <f t="shared" ca="1" si="187"/>
        <v>1.3564022001755244E-2</v>
      </c>
    </row>
    <row r="5938" spans="2:7">
      <c r="B5938" s="375">
        <v>37145</v>
      </c>
      <c r="C5938" s="352">
        <v>210.45</v>
      </c>
      <c r="D5938" s="355">
        <f t="shared" si="188"/>
        <v>-3.640109890109898E-2</v>
      </c>
      <c r="E5938" s="355">
        <v>3.6393713813068655E-2</v>
      </c>
      <c r="G5938" s="355">
        <f t="shared" ca="1" si="187"/>
        <v>1.5426072087475319E-3</v>
      </c>
    </row>
    <row r="5939" spans="2:7">
      <c r="B5939" s="375">
        <v>37144</v>
      </c>
      <c r="C5939" s="352">
        <v>218.4</v>
      </c>
      <c r="D5939" s="355">
        <f t="shared" si="188"/>
        <v>-5.6908718415661277E-3</v>
      </c>
      <c r="E5939" s="355">
        <v>3.6396396396396413E-2</v>
      </c>
      <c r="G5939" s="355">
        <f t="shared" ca="1" si="187"/>
        <v>-1.321003354553563E-2</v>
      </c>
    </row>
    <row r="5940" spans="2:7">
      <c r="B5940" s="375">
        <v>37141</v>
      </c>
      <c r="C5940" s="352">
        <v>219.65</v>
      </c>
      <c r="D5940" s="355">
        <f t="shared" si="188"/>
        <v>9.1136933242204181E-4</v>
      </c>
      <c r="E5940" s="355">
        <v>3.6466631262170209E-2</v>
      </c>
      <c r="G5940" s="355">
        <f t="shared" ca="1" si="187"/>
        <v>-1.5402481665850284E-2</v>
      </c>
    </row>
    <row r="5941" spans="2:7">
      <c r="B5941" s="375">
        <v>37140</v>
      </c>
      <c r="C5941" s="352">
        <v>219.45</v>
      </c>
      <c r="D5941" s="355">
        <f t="shared" si="188"/>
        <v>1.9986056239832597E-2</v>
      </c>
      <c r="E5941" s="355">
        <v>3.6601307189542479E-2</v>
      </c>
      <c r="G5941" s="355">
        <f t="shared" ca="1" si="187"/>
        <v>-9.2055116739659659E-3</v>
      </c>
    </row>
    <row r="5942" spans="2:7">
      <c r="B5942" s="375">
        <v>37139</v>
      </c>
      <c r="C5942" s="352">
        <v>215.15</v>
      </c>
      <c r="D5942" s="355">
        <f t="shared" si="188"/>
        <v>-2.1600727603456115E-2</v>
      </c>
      <c r="E5942" s="355">
        <v>3.6682615629984053E-2</v>
      </c>
      <c r="G5942" s="355">
        <f t="shared" ca="1" si="187"/>
        <v>-2.137645271053561E-2</v>
      </c>
    </row>
    <row r="5943" spans="2:7">
      <c r="B5943" s="375">
        <v>37138</v>
      </c>
      <c r="C5943" s="352">
        <v>219.9</v>
      </c>
      <c r="D5943" s="355">
        <f t="shared" si="188"/>
        <v>9.1033227127909448E-4</v>
      </c>
      <c r="E5943" s="355">
        <v>3.6738056013179518E-2</v>
      </c>
      <c r="G5943" s="355">
        <f t="shared" ca="1" si="187"/>
        <v>-2.6516751396439758E-2</v>
      </c>
    </row>
    <row r="5944" spans="2:7">
      <c r="B5944" s="375">
        <v>37137</v>
      </c>
      <c r="C5944" s="352">
        <v>219.7</v>
      </c>
      <c r="D5944" s="355">
        <f t="shared" si="188"/>
        <v>4.3428571428570911E-3</v>
      </c>
      <c r="E5944" s="355">
        <v>3.6750682954486975E-2</v>
      </c>
      <c r="G5944" s="355">
        <f t="shared" ca="1" si="187"/>
        <v>1.0979196361468727E-2</v>
      </c>
    </row>
    <row r="5945" spans="2:7">
      <c r="B5945" s="375">
        <v>37134</v>
      </c>
      <c r="C5945" s="352">
        <v>218.75</v>
      </c>
      <c r="D5945" s="355">
        <f t="shared" si="188"/>
        <v>1.3733119707027301E-3</v>
      </c>
      <c r="E5945" s="355">
        <v>3.6766962077865832E-2</v>
      </c>
      <c r="G5945" s="355">
        <f t="shared" ca="1" si="187"/>
        <v>4.0214960969657557E-2</v>
      </c>
    </row>
    <row r="5946" spans="2:7">
      <c r="B5946" s="375">
        <v>37133</v>
      </c>
      <c r="C5946" s="352">
        <v>218.45</v>
      </c>
      <c r="D5946" s="355">
        <f t="shared" si="188"/>
        <v>-4.5568466621098199E-3</v>
      </c>
      <c r="E5946" s="355">
        <v>3.6770082523764715E-2</v>
      </c>
      <c r="G5946" s="355">
        <f t="shared" ca="1" si="187"/>
        <v>-2.1299148769581208E-2</v>
      </c>
    </row>
    <row r="5947" spans="2:7">
      <c r="B5947" s="375">
        <v>37132</v>
      </c>
      <c r="C5947" s="352">
        <v>219.45</v>
      </c>
      <c r="D5947" s="355">
        <f t="shared" si="188"/>
        <v>1.3689253935659728E-3</v>
      </c>
      <c r="E5947" s="355">
        <v>3.6775275515093353E-2</v>
      </c>
      <c r="G5947" s="355">
        <f t="shared" ca="1" si="187"/>
        <v>-2.1642294386143505E-2</v>
      </c>
    </row>
    <row r="5948" spans="2:7">
      <c r="B5948" s="375">
        <v>37131</v>
      </c>
      <c r="C5948" s="352">
        <v>219.15</v>
      </c>
      <c r="D5948" s="355">
        <f t="shared" si="188"/>
        <v>-8.8195386702848884E-3</v>
      </c>
      <c r="E5948" s="355">
        <v>3.6838066001534782E-2</v>
      </c>
      <c r="G5948" s="355">
        <f t="shared" ca="1" si="187"/>
        <v>9.1178673089694906E-3</v>
      </c>
    </row>
    <row r="5949" spans="2:7">
      <c r="B5949" s="375">
        <v>37130</v>
      </c>
      <c r="C5949" s="352">
        <v>221.1</v>
      </c>
      <c r="D5949" s="355">
        <f t="shared" si="188"/>
        <v>1.0742857142857117E-2</v>
      </c>
      <c r="E5949" s="355">
        <v>3.6848452365000672E-2</v>
      </c>
      <c r="G5949" s="355">
        <f t="shared" ca="1" si="187"/>
        <v>1.8227407288934298E-3</v>
      </c>
    </row>
    <row r="5950" spans="2:7">
      <c r="B5950" s="375">
        <v>37127</v>
      </c>
      <c r="C5950" s="352">
        <v>218.75</v>
      </c>
      <c r="D5950" s="355">
        <f t="shared" si="188"/>
        <v>-1.4417661635503442E-2</v>
      </c>
      <c r="E5950" s="355">
        <v>3.6893886156008499E-2</v>
      </c>
      <c r="G5950" s="355">
        <f t="shared" ca="1" si="187"/>
        <v>-1.0991957667096727E-2</v>
      </c>
    </row>
    <row r="5951" spans="2:7">
      <c r="B5951" s="375">
        <v>37126</v>
      </c>
      <c r="C5951" s="352">
        <v>221.95</v>
      </c>
      <c r="D5951" s="355">
        <f t="shared" si="188"/>
        <v>-7.8229772016092988E-3</v>
      </c>
      <c r="E5951" s="355">
        <v>3.6925529088815967E-2</v>
      </c>
      <c r="G5951" s="355">
        <f t="shared" ca="1" si="187"/>
        <v>-1.7308951037194962E-2</v>
      </c>
    </row>
    <row r="5952" spans="2:7">
      <c r="B5952" s="375">
        <v>37124</v>
      </c>
      <c r="C5952" s="352">
        <v>223.7</v>
      </c>
      <c r="D5952" s="355">
        <f t="shared" si="188"/>
        <v>2.0296465222348865E-2</v>
      </c>
      <c r="E5952" s="355">
        <v>3.6935324611207195E-2</v>
      </c>
      <c r="G5952" s="355">
        <f t="shared" ca="1" si="187"/>
        <v>-2.5769563380162216E-2</v>
      </c>
    </row>
    <row r="5953" spans="2:7">
      <c r="B5953" s="375">
        <v>37123</v>
      </c>
      <c r="C5953" s="352">
        <v>219.25</v>
      </c>
      <c r="D5953" s="355">
        <f t="shared" si="188"/>
        <v>3.4324942791762012E-3</v>
      </c>
      <c r="E5953" s="355">
        <v>3.7092643292413692E-2</v>
      </c>
      <c r="G5953" s="355">
        <f t="shared" ca="1" si="187"/>
        <v>1.4836386802784093E-2</v>
      </c>
    </row>
    <row r="5954" spans="2:7">
      <c r="B5954" s="375">
        <v>37120</v>
      </c>
      <c r="C5954" s="352">
        <v>218.5</v>
      </c>
      <c r="D5954" s="355">
        <f t="shared" si="188"/>
        <v>-1.5100292990759497E-2</v>
      </c>
      <c r="E5954" s="355">
        <v>3.7241696885972515E-2</v>
      </c>
      <c r="G5954" s="355">
        <f t="shared" ca="1" si="187"/>
        <v>-2.6611524901563426E-2</v>
      </c>
    </row>
    <row r="5955" spans="2:7">
      <c r="B5955" s="375">
        <v>37119</v>
      </c>
      <c r="C5955" s="352">
        <v>221.85</v>
      </c>
      <c r="D5955" s="355">
        <f t="shared" si="188"/>
        <v>2.6608051827857474E-2</v>
      </c>
      <c r="E5955" s="355">
        <v>3.7289915966386603E-2</v>
      </c>
      <c r="G5955" s="355">
        <f t="shared" ca="1" si="187"/>
        <v>2.3849988001720057E-2</v>
      </c>
    </row>
    <row r="5956" spans="2:7">
      <c r="B5956" s="375">
        <v>37117</v>
      </c>
      <c r="C5956" s="352">
        <v>216.1</v>
      </c>
      <c r="D5956" s="355">
        <f t="shared" si="188"/>
        <v>1.6462841015992474E-2</v>
      </c>
      <c r="E5956" s="355">
        <v>3.7341601509840873E-2</v>
      </c>
      <c r="G5956" s="355">
        <f t="shared" ca="1" si="187"/>
        <v>1.2599155751995429E-3</v>
      </c>
    </row>
    <row r="5957" spans="2:7">
      <c r="B5957" s="375">
        <v>37116</v>
      </c>
      <c r="C5957" s="352">
        <v>212.6</v>
      </c>
      <c r="D5957" s="355">
        <f t="shared" si="188"/>
        <v>-1.0702652396463523E-2</v>
      </c>
      <c r="E5957" s="355">
        <v>3.7407568508047107E-2</v>
      </c>
      <c r="G5957" s="355">
        <f t="shared" ca="1" si="187"/>
        <v>-1.0348419344730681E-2</v>
      </c>
    </row>
    <row r="5958" spans="2:7">
      <c r="B5958" s="375">
        <v>37113</v>
      </c>
      <c r="C5958" s="352">
        <v>214.9</v>
      </c>
      <c r="D5958" s="355">
        <f t="shared" si="188"/>
        <v>-1.0817031070195601E-2</v>
      </c>
      <c r="E5958" s="355">
        <v>3.7566466404253915E-2</v>
      </c>
      <c r="G5958" s="355">
        <f t="shared" ca="1" si="187"/>
        <v>-1.2651997377176337E-2</v>
      </c>
    </row>
    <row r="5959" spans="2:7">
      <c r="B5959" s="375">
        <v>37112</v>
      </c>
      <c r="C5959" s="352">
        <v>217.25</v>
      </c>
      <c r="D5959" s="355">
        <f t="shared" si="188"/>
        <v>2.1391631405735832E-2</v>
      </c>
      <c r="E5959" s="355">
        <v>3.7586024351508776E-2</v>
      </c>
      <c r="G5959" s="355">
        <f t="shared" ref="G5959:G6022" ca="1" si="189">_xlfn.NORM.INV(RAND(),$M$13,$M$14)</f>
        <v>-1.2590102343969199E-2</v>
      </c>
    </row>
    <row r="5960" spans="2:7">
      <c r="B5960" s="375">
        <v>37111</v>
      </c>
      <c r="C5960" s="352">
        <v>212.7</v>
      </c>
      <c r="D5960" s="355">
        <f t="shared" ref="D5960:D6023" si="190">(C5960-C5961)/C5961</f>
        <v>7.1022727272727279E-3</v>
      </c>
      <c r="E5960" s="355">
        <v>3.7621359223300961E-2</v>
      </c>
      <c r="G5960" s="355">
        <f t="shared" ca="1" si="189"/>
        <v>-1.1401761362528928E-3</v>
      </c>
    </row>
    <row r="5961" spans="2:7">
      <c r="B5961" s="375">
        <v>37110</v>
      </c>
      <c r="C5961" s="352">
        <v>211.2</v>
      </c>
      <c r="D5961" s="355">
        <f t="shared" si="190"/>
        <v>-1.3084112149532763E-2</v>
      </c>
      <c r="E5961" s="355">
        <v>3.7629723520557601E-2</v>
      </c>
      <c r="G5961" s="355">
        <f t="shared" ca="1" si="189"/>
        <v>2.4028557038662881E-2</v>
      </c>
    </row>
    <row r="5962" spans="2:7">
      <c r="B5962" s="375">
        <v>37109</v>
      </c>
      <c r="C5962" s="352">
        <v>214</v>
      </c>
      <c r="D5962" s="355">
        <f t="shared" si="190"/>
        <v>2.34192037470726E-3</v>
      </c>
      <c r="E5962" s="355">
        <v>3.7657432055639102E-2</v>
      </c>
      <c r="G5962" s="355">
        <f t="shared" ca="1" si="189"/>
        <v>7.8401759257544779E-3</v>
      </c>
    </row>
    <row r="5963" spans="2:7">
      <c r="B5963" s="375">
        <v>37106</v>
      </c>
      <c r="C5963" s="352">
        <v>213.5</v>
      </c>
      <c r="D5963" s="355">
        <f t="shared" si="190"/>
        <v>1.2568176428740838E-2</v>
      </c>
      <c r="E5963" s="355">
        <v>3.7688659972513597E-2</v>
      </c>
      <c r="G5963" s="355">
        <f t="shared" ca="1" si="189"/>
        <v>-8.6620580681779184E-3</v>
      </c>
    </row>
    <row r="5964" spans="2:7">
      <c r="B5964" s="375">
        <v>37105</v>
      </c>
      <c r="C5964" s="352">
        <v>210.85</v>
      </c>
      <c r="D5964" s="355">
        <f t="shared" si="190"/>
        <v>-3.7798251830853361E-3</v>
      </c>
      <c r="E5964" s="355">
        <v>3.7716190873098611E-2</v>
      </c>
      <c r="G5964" s="355">
        <f t="shared" ca="1" si="189"/>
        <v>-1.7218717539454222E-2</v>
      </c>
    </row>
    <row r="5965" spans="2:7">
      <c r="B5965" s="375">
        <v>37104</v>
      </c>
      <c r="C5965" s="352">
        <v>211.65</v>
      </c>
      <c r="D5965" s="355">
        <f t="shared" si="190"/>
        <v>-4.1440217391304372E-2</v>
      </c>
      <c r="E5965" s="355">
        <v>3.7739236597364327E-2</v>
      </c>
      <c r="G5965" s="355">
        <f t="shared" ca="1" si="189"/>
        <v>-4.1522411455878983E-2</v>
      </c>
    </row>
    <row r="5966" spans="2:7">
      <c r="B5966" s="375">
        <v>37103</v>
      </c>
      <c r="C5966" s="352">
        <v>220.8</v>
      </c>
      <c r="D5966" s="355">
        <f t="shared" si="190"/>
        <v>1.4472777394900094E-2</v>
      </c>
      <c r="E5966" s="355">
        <v>3.7761732851985488E-2</v>
      </c>
      <c r="G5966" s="355">
        <f t="shared" ca="1" si="189"/>
        <v>-2.1202383860989975E-2</v>
      </c>
    </row>
    <row r="5967" spans="2:7">
      <c r="B5967" s="375">
        <v>37102</v>
      </c>
      <c r="C5967" s="352">
        <v>217.65</v>
      </c>
      <c r="D5967" s="355">
        <f t="shared" si="190"/>
        <v>4.5966444495515658E-4</v>
      </c>
      <c r="E5967" s="355">
        <v>3.7860082304526622E-2</v>
      </c>
      <c r="G5967" s="355">
        <f t="shared" ca="1" si="189"/>
        <v>-2.255856609041719E-2</v>
      </c>
    </row>
    <row r="5968" spans="2:7">
      <c r="B5968" s="375">
        <v>37099</v>
      </c>
      <c r="C5968" s="352">
        <v>217.55</v>
      </c>
      <c r="D5968" s="355">
        <f t="shared" si="190"/>
        <v>-5.4857142857142336E-3</v>
      </c>
      <c r="E5968" s="355">
        <v>3.8030229156509075E-2</v>
      </c>
      <c r="G5968" s="355">
        <f t="shared" ca="1" si="189"/>
        <v>-3.5349284646959855E-2</v>
      </c>
    </row>
    <row r="5969" spans="2:7">
      <c r="B5969" s="375">
        <v>37098</v>
      </c>
      <c r="C5969" s="352">
        <v>218.75</v>
      </c>
      <c r="D5969" s="355">
        <f t="shared" si="190"/>
        <v>-2.1033788319534522E-2</v>
      </c>
      <c r="E5969" s="355">
        <v>3.8043478260869533E-2</v>
      </c>
      <c r="G5969" s="355">
        <f t="shared" ca="1" si="189"/>
        <v>-2.4889945474826845E-2</v>
      </c>
    </row>
    <row r="5970" spans="2:7">
      <c r="B5970" s="375">
        <v>37097</v>
      </c>
      <c r="C5970" s="352">
        <v>223.45</v>
      </c>
      <c r="D5970" s="355">
        <f t="shared" si="190"/>
        <v>2.7592550011496898E-2</v>
      </c>
      <c r="E5970" s="355">
        <v>3.8267716535433073E-2</v>
      </c>
      <c r="G5970" s="355">
        <f t="shared" ca="1" si="189"/>
        <v>-1.9788656157175448E-2</v>
      </c>
    </row>
    <row r="5971" spans="2:7">
      <c r="B5971" s="375">
        <v>37096</v>
      </c>
      <c r="C5971" s="352">
        <v>217.45</v>
      </c>
      <c r="D5971" s="355">
        <f t="shared" si="190"/>
        <v>9.9860659544820114E-3</v>
      </c>
      <c r="E5971" s="355">
        <v>3.8269230769230805E-2</v>
      </c>
      <c r="G5971" s="355">
        <f t="shared" ca="1" si="189"/>
        <v>-1.7735210450259574E-2</v>
      </c>
    </row>
    <row r="5972" spans="2:7">
      <c r="B5972" s="375">
        <v>37095</v>
      </c>
      <c r="C5972" s="352">
        <v>215.3</v>
      </c>
      <c r="D5972" s="355">
        <f t="shared" si="190"/>
        <v>-3.7019898195279175E-3</v>
      </c>
      <c r="E5972" s="355">
        <v>3.8350173609025213E-2</v>
      </c>
      <c r="G5972" s="355">
        <f t="shared" ca="1" si="189"/>
        <v>-2.5103946722161877E-2</v>
      </c>
    </row>
    <row r="5973" spans="2:7">
      <c r="B5973" s="375">
        <v>37092</v>
      </c>
      <c r="C5973" s="352">
        <v>216.1</v>
      </c>
      <c r="D5973" s="355">
        <f t="shared" si="190"/>
        <v>1.479220474289742E-2</v>
      </c>
      <c r="E5973" s="355">
        <v>3.8399134667387744E-2</v>
      </c>
      <c r="G5973" s="355">
        <f t="shared" ca="1" si="189"/>
        <v>-3.5126446939704879E-3</v>
      </c>
    </row>
    <row r="5974" spans="2:7">
      <c r="B5974" s="375">
        <v>37091</v>
      </c>
      <c r="C5974" s="352">
        <v>212.95</v>
      </c>
      <c r="D5974" s="355">
        <f t="shared" si="190"/>
        <v>-2.7403516784654032E-2</v>
      </c>
      <c r="E5974" s="355">
        <v>3.8418627213194188E-2</v>
      </c>
      <c r="G5974" s="355">
        <f t="shared" ca="1" si="189"/>
        <v>-4.1242047071390559E-3</v>
      </c>
    </row>
    <row r="5975" spans="2:7">
      <c r="B5975" s="375">
        <v>37090</v>
      </c>
      <c r="C5975" s="352">
        <v>218.95</v>
      </c>
      <c r="D5975" s="355">
        <f t="shared" si="190"/>
        <v>-2.5806451612903278E-2</v>
      </c>
      <c r="E5975" s="355">
        <v>3.8452299801993009E-2</v>
      </c>
      <c r="G5975" s="355">
        <f t="shared" ca="1" si="189"/>
        <v>1.5224001025668715E-2</v>
      </c>
    </row>
    <row r="5976" spans="2:7">
      <c r="B5976" s="375">
        <v>37089</v>
      </c>
      <c r="C5976" s="352">
        <v>224.75</v>
      </c>
      <c r="D5976" s="355">
        <f t="shared" si="190"/>
        <v>6.6785396260020337E-4</v>
      </c>
      <c r="E5976" s="355">
        <v>3.8504275568867971E-2</v>
      </c>
      <c r="G5976" s="355">
        <f t="shared" ca="1" si="189"/>
        <v>-7.6975694943166341E-5</v>
      </c>
    </row>
    <row r="5977" spans="2:7">
      <c r="B5977" s="375">
        <v>37088</v>
      </c>
      <c r="C5977" s="352">
        <v>224.6</v>
      </c>
      <c r="D5977" s="355">
        <f t="shared" si="190"/>
        <v>4.4722719141323791E-3</v>
      </c>
      <c r="E5977" s="355">
        <v>3.8508988367994275E-2</v>
      </c>
      <c r="G5977" s="355">
        <f t="shared" ca="1" si="189"/>
        <v>1.5081969986875856E-2</v>
      </c>
    </row>
    <row r="5978" spans="2:7">
      <c r="B5978" s="375">
        <v>37085</v>
      </c>
      <c r="C5978" s="352">
        <v>223.6</v>
      </c>
      <c r="D5978" s="355">
        <f t="shared" si="190"/>
        <v>4.5103996260808632E-2</v>
      </c>
      <c r="E5978" s="355">
        <v>3.8520920179095156E-2</v>
      </c>
      <c r="G5978" s="355">
        <f t="shared" ca="1" si="189"/>
        <v>-1.7438133096979565E-2</v>
      </c>
    </row>
    <row r="5979" spans="2:7">
      <c r="B5979" s="375">
        <v>37084</v>
      </c>
      <c r="C5979" s="352">
        <v>213.95</v>
      </c>
      <c r="D5979" s="355">
        <f t="shared" si="190"/>
        <v>4.7490820073439355E-2</v>
      </c>
      <c r="E5979" s="355">
        <v>3.8593155893536145E-2</v>
      </c>
      <c r="G5979" s="355">
        <f t="shared" ca="1" si="189"/>
        <v>5.6239063020092237E-3</v>
      </c>
    </row>
    <row r="5980" spans="2:7">
      <c r="B5980" s="375">
        <v>37083</v>
      </c>
      <c r="C5980" s="352">
        <v>204.25</v>
      </c>
      <c r="D5980" s="355">
        <f t="shared" si="190"/>
        <v>1.7941689509095412E-2</v>
      </c>
      <c r="E5980" s="355">
        <v>3.8658593386120259E-2</v>
      </c>
      <c r="G5980" s="355">
        <f t="shared" ca="1" si="189"/>
        <v>-9.274354253978441E-3</v>
      </c>
    </row>
    <row r="5981" spans="2:7">
      <c r="B5981" s="375">
        <v>37082</v>
      </c>
      <c r="C5981" s="352">
        <v>200.65</v>
      </c>
      <c r="D5981" s="355">
        <f t="shared" si="190"/>
        <v>1.1850731215330278E-2</v>
      </c>
      <c r="E5981" s="355">
        <v>3.8757879990660715E-2</v>
      </c>
      <c r="G5981" s="355">
        <f t="shared" ca="1" si="189"/>
        <v>1.1685838471966269E-2</v>
      </c>
    </row>
    <row r="5982" spans="2:7">
      <c r="B5982" s="375">
        <v>37081</v>
      </c>
      <c r="C5982" s="352">
        <v>198.3</v>
      </c>
      <c r="D5982" s="355">
        <f t="shared" si="190"/>
        <v>3.2886415380723789E-3</v>
      </c>
      <c r="E5982" s="355">
        <v>3.881278538812781E-2</v>
      </c>
      <c r="G5982" s="355">
        <f t="shared" ca="1" si="189"/>
        <v>-7.7730479792170607E-3</v>
      </c>
    </row>
    <row r="5983" spans="2:7">
      <c r="B5983" s="375">
        <v>37078</v>
      </c>
      <c r="C5983" s="352">
        <v>197.65</v>
      </c>
      <c r="D5983" s="355">
        <f t="shared" si="190"/>
        <v>2.0278833967047184E-3</v>
      </c>
      <c r="E5983" s="355">
        <v>3.8857142857142923E-2</v>
      </c>
      <c r="G5983" s="355">
        <f t="shared" ca="1" si="189"/>
        <v>2.2151023222481022E-2</v>
      </c>
    </row>
    <row r="5984" spans="2:7">
      <c r="B5984" s="375">
        <v>37077</v>
      </c>
      <c r="C5984" s="352">
        <v>197.25</v>
      </c>
      <c r="D5984" s="355">
        <f t="shared" si="190"/>
        <v>0</v>
      </c>
      <c r="E5984" s="355">
        <v>3.8858049167327491E-2</v>
      </c>
      <c r="G5984" s="355">
        <f t="shared" ca="1" si="189"/>
        <v>-1.018529062686596E-2</v>
      </c>
    </row>
    <row r="5985" spans="2:7">
      <c r="B5985" s="375">
        <v>37076</v>
      </c>
      <c r="C5985" s="352">
        <v>197.25</v>
      </c>
      <c r="D5985" s="355">
        <f t="shared" si="190"/>
        <v>-2.808573540280852E-2</v>
      </c>
      <c r="E5985" s="355">
        <v>3.8935335267019304E-2</v>
      </c>
      <c r="G5985" s="355">
        <f t="shared" ca="1" si="189"/>
        <v>-2.4750728434154424E-2</v>
      </c>
    </row>
    <row r="5986" spans="2:7">
      <c r="B5986" s="375">
        <v>37075</v>
      </c>
      <c r="C5986" s="352">
        <v>202.95</v>
      </c>
      <c r="D5986" s="355">
        <f t="shared" si="190"/>
        <v>2.2418136020151077E-2</v>
      </c>
      <c r="E5986" s="355">
        <v>3.9070256380307242E-2</v>
      </c>
      <c r="G5986" s="355">
        <f t="shared" ca="1" si="189"/>
        <v>-3.6964168532522143E-2</v>
      </c>
    </row>
    <row r="5987" spans="2:7">
      <c r="B5987" s="375">
        <v>37074</v>
      </c>
      <c r="C5987" s="352">
        <v>198.5</v>
      </c>
      <c r="D5987" s="355">
        <f t="shared" si="190"/>
        <v>-3.3592989289191848E-2</v>
      </c>
      <c r="E5987" s="355">
        <v>3.908993739502218E-2</v>
      </c>
      <c r="G5987" s="355">
        <f t="shared" ca="1" si="189"/>
        <v>-1.0231636994071751E-2</v>
      </c>
    </row>
    <row r="5988" spans="2:7">
      <c r="B5988" s="375">
        <v>37071</v>
      </c>
      <c r="C5988" s="352">
        <v>205.4</v>
      </c>
      <c r="D5988" s="355">
        <f t="shared" si="190"/>
        <v>4.3434086868173793E-2</v>
      </c>
      <c r="E5988" s="355">
        <v>3.9157894736842135E-2</v>
      </c>
      <c r="G5988" s="355">
        <f t="shared" ca="1" si="189"/>
        <v>3.0777159982277865E-2</v>
      </c>
    </row>
    <row r="5989" spans="2:7">
      <c r="B5989" s="375">
        <v>37070</v>
      </c>
      <c r="C5989" s="352">
        <v>196.85</v>
      </c>
      <c r="D5989" s="355">
        <f t="shared" si="190"/>
        <v>-3.0387439858191663E-3</v>
      </c>
      <c r="E5989" s="355">
        <v>3.9208443271767847E-2</v>
      </c>
      <c r="G5989" s="355">
        <f t="shared" ca="1" si="189"/>
        <v>6.2391457441799639E-4</v>
      </c>
    </row>
    <row r="5990" spans="2:7">
      <c r="B5990" s="375">
        <v>37069</v>
      </c>
      <c r="C5990" s="352">
        <v>197.45</v>
      </c>
      <c r="D5990" s="355">
        <f t="shared" si="190"/>
        <v>-2.5258903763576662E-3</v>
      </c>
      <c r="E5990" s="355">
        <v>3.9289023859233829E-2</v>
      </c>
      <c r="G5990" s="355">
        <f t="shared" ca="1" si="189"/>
        <v>-6.2621584109323666E-3</v>
      </c>
    </row>
    <row r="5991" spans="2:7">
      <c r="B5991" s="375">
        <v>37068</v>
      </c>
      <c r="C5991" s="352">
        <v>197.95</v>
      </c>
      <c r="D5991" s="355">
        <f t="shared" si="190"/>
        <v>-1.1732401397903259E-2</v>
      </c>
      <c r="E5991" s="355">
        <v>3.930530164533818E-2</v>
      </c>
      <c r="G5991" s="355">
        <f t="shared" ca="1" si="189"/>
        <v>-1.3952087075195657E-2</v>
      </c>
    </row>
    <row r="5992" spans="2:7">
      <c r="B5992" s="375">
        <v>37067</v>
      </c>
      <c r="C5992" s="352">
        <v>200.3</v>
      </c>
      <c r="D5992" s="355">
        <f t="shared" si="190"/>
        <v>-1.8858682341415599E-2</v>
      </c>
      <c r="E5992" s="355">
        <v>3.9308251842574263E-2</v>
      </c>
      <c r="G5992" s="355">
        <f t="shared" ca="1" si="189"/>
        <v>1.5121548922513918E-2</v>
      </c>
    </row>
    <row r="5993" spans="2:7">
      <c r="B5993" s="375">
        <v>37064</v>
      </c>
      <c r="C5993" s="352">
        <v>204.15</v>
      </c>
      <c r="D5993" s="355">
        <f t="shared" si="190"/>
        <v>-5.1169590643274027E-3</v>
      </c>
      <c r="E5993" s="355">
        <v>3.9449541284403644E-2</v>
      </c>
      <c r="G5993" s="355">
        <f t="shared" ca="1" si="189"/>
        <v>-3.2518837724800374E-2</v>
      </c>
    </row>
    <row r="5994" spans="2:7">
      <c r="B5994" s="375">
        <v>37063</v>
      </c>
      <c r="C5994" s="352">
        <v>205.2</v>
      </c>
      <c r="D5994" s="355">
        <f t="shared" si="190"/>
        <v>-7.0166948947496593E-3</v>
      </c>
      <c r="E5994" s="355">
        <v>3.9473859829424876E-2</v>
      </c>
      <c r="G5994" s="355">
        <f t="shared" ca="1" si="189"/>
        <v>1.8540492964284529E-2</v>
      </c>
    </row>
    <row r="5995" spans="2:7">
      <c r="B5995" s="375">
        <v>37062</v>
      </c>
      <c r="C5995" s="352">
        <v>206.65</v>
      </c>
      <c r="D5995" s="355">
        <f t="shared" si="190"/>
        <v>2.8877271595718255E-2</v>
      </c>
      <c r="E5995" s="355">
        <v>3.9506816011114006E-2</v>
      </c>
      <c r="G5995" s="355">
        <f t="shared" ca="1" si="189"/>
        <v>-5.6146964464427837E-2</v>
      </c>
    </row>
    <row r="5996" spans="2:7">
      <c r="B5996" s="375">
        <v>37061</v>
      </c>
      <c r="C5996" s="352">
        <v>200.85</v>
      </c>
      <c r="D5996" s="355">
        <f t="shared" si="190"/>
        <v>1.5933232169954507E-2</v>
      </c>
      <c r="E5996" s="355">
        <v>3.987915407854993E-2</v>
      </c>
      <c r="G5996" s="355">
        <f t="shared" ca="1" si="189"/>
        <v>-3.9251898938109916E-2</v>
      </c>
    </row>
    <row r="5997" spans="2:7">
      <c r="B5997" s="375">
        <v>37060</v>
      </c>
      <c r="C5997" s="352">
        <v>197.7</v>
      </c>
      <c r="D5997" s="355">
        <f t="shared" si="190"/>
        <v>-2.5227043390514633E-3</v>
      </c>
      <c r="E5997" s="355">
        <v>3.9932744850777607E-2</v>
      </c>
      <c r="G5997" s="355">
        <f t="shared" ca="1" si="189"/>
        <v>-2.007404193907945E-2</v>
      </c>
    </row>
    <row r="5998" spans="2:7">
      <c r="B5998" s="375">
        <v>37057</v>
      </c>
      <c r="C5998" s="352">
        <v>198.2</v>
      </c>
      <c r="D5998" s="355">
        <f t="shared" si="190"/>
        <v>2.4554148358749032E-2</v>
      </c>
      <c r="E5998" s="355">
        <v>3.9980045610034307E-2</v>
      </c>
      <c r="G5998" s="355">
        <f t="shared" ca="1" si="189"/>
        <v>1.484782897160377E-2</v>
      </c>
    </row>
    <row r="5999" spans="2:7">
      <c r="B5999" s="375">
        <v>37056</v>
      </c>
      <c r="C5999" s="352">
        <v>193.45</v>
      </c>
      <c r="D5999" s="355">
        <f t="shared" si="190"/>
        <v>1.2939958592132505E-3</v>
      </c>
      <c r="E5999" s="355">
        <v>3.9999999999999966E-2</v>
      </c>
      <c r="G5999" s="355">
        <f t="shared" ca="1" si="189"/>
        <v>2.0304957559469063E-2</v>
      </c>
    </row>
    <row r="6000" spans="2:7">
      <c r="B6000" s="375">
        <v>37055</v>
      </c>
      <c r="C6000" s="352">
        <v>193.2</v>
      </c>
      <c r="D6000" s="355">
        <f t="shared" si="190"/>
        <v>2.5947067981318111E-3</v>
      </c>
      <c r="E6000" s="355">
        <v>4.0016113871357645E-2</v>
      </c>
      <c r="G6000" s="355">
        <f t="shared" ca="1" si="189"/>
        <v>-3.5652720114001765E-2</v>
      </c>
    </row>
    <row r="6001" spans="2:7">
      <c r="B6001" s="375">
        <v>37054</v>
      </c>
      <c r="C6001" s="352">
        <v>192.7</v>
      </c>
      <c r="D6001" s="355">
        <f t="shared" si="190"/>
        <v>9.9580712788258762E-3</v>
      </c>
      <c r="E6001" s="355">
        <v>4.0059164304203136E-2</v>
      </c>
      <c r="G6001" s="355">
        <f t="shared" ca="1" si="189"/>
        <v>2.0632170174561065E-2</v>
      </c>
    </row>
    <row r="6002" spans="2:7">
      <c r="B6002" s="375">
        <v>37053</v>
      </c>
      <c r="C6002" s="352">
        <v>190.8</v>
      </c>
      <c r="D6002" s="355">
        <f t="shared" si="190"/>
        <v>2.3605150214592304E-2</v>
      </c>
      <c r="E6002" s="355">
        <v>4.0100250626566393E-2</v>
      </c>
      <c r="G6002" s="355">
        <f t="shared" ca="1" si="189"/>
        <v>-2.1947624821796644E-2</v>
      </c>
    </row>
    <row r="6003" spans="2:7">
      <c r="B6003" s="375">
        <v>37050</v>
      </c>
      <c r="C6003" s="352">
        <v>186.4</v>
      </c>
      <c r="D6003" s="355">
        <f t="shared" si="190"/>
        <v>1.8812147272238339E-3</v>
      </c>
      <c r="E6003" s="355">
        <v>4.0129628352754555E-2</v>
      </c>
      <c r="G6003" s="355">
        <f t="shared" ca="1" si="189"/>
        <v>-5.4052230461994737E-3</v>
      </c>
    </row>
    <row r="6004" spans="2:7">
      <c r="B6004" s="375">
        <v>37049</v>
      </c>
      <c r="C6004" s="352">
        <v>186.05</v>
      </c>
      <c r="D6004" s="355">
        <f t="shared" si="190"/>
        <v>1.0043431053203164E-2</v>
      </c>
      <c r="E6004" s="355">
        <v>4.0273037542662107E-2</v>
      </c>
      <c r="G6004" s="355">
        <f t="shared" ca="1" si="189"/>
        <v>1.8992842223521992E-2</v>
      </c>
    </row>
    <row r="6005" spans="2:7">
      <c r="B6005" s="375">
        <v>37048</v>
      </c>
      <c r="C6005" s="352">
        <v>184.2</v>
      </c>
      <c r="D6005" s="355">
        <f t="shared" si="190"/>
        <v>6.2824364927614156E-3</v>
      </c>
      <c r="E6005" s="355">
        <v>4.0308649084417829E-2</v>
      </c>
      <c r="G6005" s="355">
        <f t="shared" ca="1" si="189"/>
        <v>6.3250529684022701E-3</v>
      </c>
    </row>
    <row r="6006" spans="2:7">
      <c r="B6006" s="375">
        <v>37047</v>
      </c>
      <c r="C6006" s="352">
        <v>183.05</v>
      </c>
      <c r="D6006" s="355">
        <f t="shared" si="190"/>
        <v>-2.3472926113630183E-2</v>
      </c>
      <c r="E6006" s="355">
        <v>4.0471353108492515E-2</v>
      </c>
      <c r="G6006" s="355">
        <f t="shared" ca="1" si="189"/>
        <v>2.4124702832138929E-2</v>
      </c>
    </row>
    <row r="6007" spans="2:7">
      <c r="B6007" s="375">
        <v>37046</v>
      </c>
      <c r="C6007" s="352">
        <v>187.45</v>
      </c>
      <c r="D6007" s="355">
        <f t="shared" si="190"/>
        <v>-2.9510742945897058E-2</v>
      </c>
      <c r="E6007" s="355">
        <v>4.0747969830598252E-2</v>
      </c>
      <c r="G6007" s="355">
        <f t="shared" ca="1" si="189"/>
        <v>5.6158808958977199E-3</v>
      </c>
    </row>
    <row r="6008" spans="2:7">
      <c r="B6008" s="375">
        <v>37043</v>
      </c>
      <c r="C6008" s="352">
        <v>193.15</v>
      </c>
      <c r="D6008" s="355">
        <f t="shared" si="190"/>
        <v>-2.4248547613033508E-2</v>
      </c>
      <c r="E6008" s="355">
        <v>4.0789695234888103E-2</v>
      </c>
      <c r="G6008" s="355">
        <f t="shared" ca="1" si="189"/>
        <v>-2.0862677984161804E-2</v>
      </c>
    </row>
    <row r="6009" spans="2:7">
      <c r="B6009" s="375">
        <v>37042</v>
      </c>
      <c r="C6009" s="352">
        <v>197.95</v>
      </c>
      <c r="D6009" s="355">
        <f t="shared" si="190"/>
        <v>-1.4438635797859128E-2</v>
      </c>
      <c r="E6009" s="355">
        <v>4.082717558875136E-2</v>
      </c>
      <c r="G6009" s="355">
        <f t="shared" ca="1" si="189"/>
        <v>-3.4490131715494685E-2</v>
      </c>
    </row>
    <row r="6010" spans="2:7">
      <c r="B6010" s="375">
        <v>37041</v>
      </c>
      <c r="C6010" s="352">
        <v>200.85</v>
      </c>
      <c r="D6010" s="355">
        <f t="shared" si="190"/>
        <v>2.9962546816479116E-3</v>
      </c>
      <c r="E6010" s="355">
        <v>4.0845308537616178E-2</v>
      </c>
      <c r="G6010" s="355">
        <f t="shared" ca="1" si="189"/>
        <v>2.1303927474732497E-2</v>
      </c>
    </row>
    <row r="6011" spans="2:7">
      <c r="B6011" s="375">
        <v>37040</v>
      </c>
      <c r="C6011" s="352">
        <v>200.25</v>
      </c>
      <c r="D6011" s="355">
        <f t="shared" si="190"/>
        <v>4.996252810391922E-4</v>
      </c>
      <c r="E6011" s="355">
        <v>4.0876717825258327E-2</v>
      </c>
      <c r="G6011" s="355">
        <f t="shared" ca="1" si="189"/>
        <v>-1.9214350375668803E-2</v>
      </c>
    </row>
    <row r="6012" spans="2:7">
      <c r="B6012" s="375">
        <v>37039</v>
      </c>
      <c r="C6012" s="352">
        <v>200.15</v>
      </c>
      <c r="D6012" s="355">
        <f t="shared" si="190"/>
        <v>-4.9937578027462826E-4</v>
      </c>
      <c r="E6012" s="355">
        <v>4.0892193308550213E-2</v>
      </c>
      <c r="G6012" s="355">
        <f t="shared" ca="1" si="189"/>
        <v>-1.216280872604469E-2</v>
      </c>
    </row>
    <row r="6013" spans="2:7">
      <c r="B6013" s="375">
        <v>37036</v>
      </c>
      <c r="C6013" s="352">
        <v>200.25</v>
      </c>
      <c r="D6013" s="355">
        <f t="shared" si="190"/>
        <v>-7.9266782264057183E-3</v>
      </c>
      <c r="E6013" s="355">
        <v>4.0898686905192064E-2</v>
      </c>
      <c r="G6013" s="355">
        <f t="shared" ca="1" si="189"/>
        <v>4.3950453587099834E-2</v>
      </c>
    </row>
    <row r="6014" spans="2:7">
      <c r="B6014" s="375">
        <v>37035</v>
      </c>
      <c r="C6014" s="352">
        <v>201.85</v>
      </c>
      <c r="D6014" s="355">
        <f t="shared" si="190"/>
        <v>1.240079365079365E-3</v>
      </c>
      <c r="E6014" s="355">
        <v>4.090367133710552E-2</v>
      </c>
      <c r="G6014" s="355">
        <f t="shared" ca="1" si="189"/>
        <v>2.7212933167479424E-2</v>
      </c>
    </row>
    <row r="6015" spans="2:7">
      <c r="B6015" s="375">
        <v>37034</v>
      </c>
      <c r="C6015" s="352">
        <v>201.6</v>
      </c>
      <c r="D6015" s="355">
        <f t="shared" si="190"/>
        <v>-2.2271714922049842E-3</v>
      </c>
      <c r="E6015" s="355">
        <v>4.0954832670255091E-2</v>
      </c>
      <c r="G6015" s="355">
        <f t="shared" ca="1" si="189"/>
        <v>1.0351087018478367E-3</v>
      </c>
    </row>
    <row r="6016" spans="2:7">
      <c r="B6016" s="375">
        <v>37033</v>
      </c>
      <c r="C6016" s="352">
        <v>202.05</v>
      </c>
      <c r="D6016" s="355">
        <f t="shared" si="190"/>
        <v>2.9784065524945287E-3</v>
      </c>
      <c r="E6016" s="355">
        <v>4.1141141141141278E-2</v>
      </c>
      <c r="G6016" s="355">
        <f t="shared" ca="1" si="189"/>
        <v>-2.1063303561501812E-2</v>
      </c>
    </row>
    <row r="6017" spans="2:7">
      <c r="B6017" s="375">
        <v>37032</v>
      </c>
      <c r="C6017" s="352">
        <v>201.45</v>
      </c>
      <c r="D6017" s="355">
        <f t="shared" si="190"/>
        <v>-2.7985524728588715E-2</v>
      </c>
      <c r="E6017" s="355">
        <v>4.1208791208791208E-2</v>
      </c>
      <c r="G6017" s="355">
        <f t="shared" ca="1" si="189"/>
        <v>-2.0482233906775316E-3</v>
      </c>
    </row>
    <row r="6018" spans="2:7">
      <c r="B6018" s="375">
        <v>37029</v>
      </c>
      <c r="C6018" s="352">
        <v>207.25</v>
      </c>
      <c r="D6018" s="355">
        <f t="shared" si="190"/>
        <v>-2.0789038506969081E-2</v>
      </c>
      <c r="E6018" s="355">
        <v>4.1358936484490377E-2</v>
      </c>
      <c r="G6018" s="355">
        <f t="shared" ca="1" si="189"/>
        <v>4.1210327750859012E-2</v>
      </c>
    </row>
    <row r="6019" spans="2:7">
      <c r="B6019" s="375">
        <v>37028</v>
      </c>
      <c r="C6019" s="352">
        <v>211.65</v>
      </c>
      <c r="D6019" s="355">
        <f t="shared" si="190"/>
        <v>-3.2964445490934243E-3</v>
      </c>
      <c r="E6019" s="355">
        <v>4.1364136413641263E-2</v>
      </c>
      <c r="G6019" s="355">
        <f t="shared" ca="1" si="189"/>
        <v>4.1868427613996296E-3</v>
      </c>
    </row>
    <row r="6020" spans="2:7">
      <c r="B6020" s="375">
        <v>37027</v>
      </c>
      <c r="C6020" s="352">
        <v>212.35</v>
      </c>
      <c r="D6020" s="355">
        <f t="shared" si="190"/>
        <v>9.7479790775082398E-3</v>
      </c>
      <c r="E6020" s="355">
        <v>4.1384342749921803E-2</v>
      </c>
      <c r="G6020" s="355">
        <f t="shared" ca="1" si="189"/>
        <v>1.8809830070735434E-2</v>
      </c>
    </row>
    <row r="6021" spans="2:7">
      <c r="B6021" s="375">
        <v>37026</v>
      </c>
      <c r="C6021" s="352">
        <v>210.3</v>
      </c>
      <c r="D6021" s="355">
        <f t="shared" si="190"/>
        <v>-4.4970414201182893E-3</v>
      </c>
      <c r="E6021" s="355">
        <v>4.1385135135135059E-2</v>
      </c>
      <c r="G6021" s="355">
        <f t="shared" ca="1" si="189"/>
        <v>7.9038690575503473E-3</v>
      </c>
    </row>
    <row r="6022" spans="2:7">
      <c r="B6022" s="375">
        <v>37025</v>
      </c>
      <c r="C6022" s="352">
        <v>211.25</v>
      </c>
      <c r="D6022" s="355">
        <f t="shared" si="190"/>
        <v>4.9952426260704633E-3</v>
      </c>
      <c r="E6022" s="355">
        <v>4.1386761873444061E-2</v>
      </c>
      <c r="G6022" s="355">
        <f t="shared" ca="1" si="189"/>
        <v>-3.9441713057984081E-3</v>
      </c>
    </row>
    <row r="6023" spans="2:7">
      <c r="B6023" s="375">
        <v>37022</v>
      </c>
      <c r="C6023" s="352">
        <v>210.2</v>
      </c>
      <c r="D6023" s="355">
        <f t="shared" si="190"/>
        <v>0</v>
      </c>
      <c r="E6023" s="355">
        <v>4.166666666666665E-2</v>
      </c>
      <c r="G6023" s="355">
        <f t="shared" ref="G6023:G6086" ca="1" si="191">_xlfn.NORM.INV(RAND(),$M$13,$M$14)</f>
        <v>-1.8788993241934369E-2</v>
      </c>
    </row>
    <row r="6024" spans="2:7">
      <c r="B6024" s="375">
        <v>37021</v>
      </c>
      <c r="C6024" s="352">
        <v>210.2</v>
      </c>
      <c r="D6024" s="355">
        <f t="shared" ref="D6024:D6087" si="192">(C6024-C6025)/C6025</f>
        <v>-2.4367602692039917E-2</v>
      </c>
      <c r="E6024" s="355">
        <v>4.1781450872359932E-2</v>
      </c>
      <c r="G6024" s="355">
        <f t="shared" ca="1" si="191"/>
        <v>3.1185559697405992E-2</v>
      </c>
    </row>
    <row r="6025" spans="2:7">
      <c r="B6025" s="375">
        <v>37020</v>
      </c>
      <c r="C6025" s="352">
        <v>215.45</v>
      </c>
      <c r="D6025" s="355">
        <f t="shared" si="192"/>
        <v>1.0790523105793962E-2</v>
      </c>
      <c r="E6025" s="355">
        <v>4.2034468263976464E-2</v>
      </c>
      <c r="G6025" s="355">
        <f t="shared" ca="1" si="191"/>
        <v>-3.3600905687856358E-3</v>
      </c>
    </row>
    <row r="6026" spans="2:7">
      <c r="B6026" s="375">
        <v>37019</v>
      </c>
      <c r="C6026" s="352">
        <v>213.15</v>
      </c>
      <c r="D6026" s="355">
        <f t="shared" si="192"/>
        <v>1.11480075901328E-2</v>
      </c>
      <c r="E6026" s="355">
        <v>4.2075950916490711E-2</v>
      </c>
      <c r="G6026" s="355">
        <f t="shared" ca="1" si="191"/>
        <v>1.7488717678773635E-2</v>
      </c>
    </row>
    <row r="6027" spans="2:7">
      <c r="B6027" s="375">
        <v>37018</v>
      </c>
      <c r="C6027" s="352">
        <v>210.8</v>
      </c>
      <c r="D6027" s="355">
        <f t="shared" si="192"/>
        <v>2.3775558725630053E-3</v>
      </c>
      <c r="E6027" s="355">
        <v>4.2090108401084E-2</v>
      </c>
      <c r="G6027" s="355">
        <f t="shared" ca="1" si="191"/>
        <v>-1.9750861407826576E-2</v>
      </c>
    </row>
    <row r="6028" spans="2:7">
      <c r="B6028" s="375">
        <v>37015</v>
      </c>
      <c r="C6028" s="352">
        <v>210.3</v>
      </c>
      <c r="D6028" s="355">
        <f t="shared" si="192"/>
        <v>-4.4970414201182893E-3</v>
      </c>
      <c r="E6028" s="355">
        <v>4.2144779713840404E-2</v>
      </c>
      <c r="G6028" s="355">
        <f t="shared" ca="1" si="191"/>
        <v>2.7943613581155765E-2</v>
      </c>
    </row>
    <row r="6029" spans="2:7">
      <c r="B6029" s="375">
        <v>37014</v>
      </c>
      <c r="C6029" s="352">
        <v>211.25</v>
      </c>
      <c r="D6029" s="355">
        <f t="shared" si="192"/>
        <v>5.4735840076154483E-3</v>
      </c>
      <c r="E6029" s="355">
        <v>4.2170292774644118E-2</v>
      </c>
      <c r="G6029" s="355">
        <f t="shared" ca="1" si="191"/>
        <v>8.4056499783306919E-3</v>
      </c>
    </row>
    <row r="6030" spans="2:7">
      <c r="B6030" s="375">
        <v>37013</v>
      </c>
      <c r="C6030" s="352">
        <v>210.1</v>
      </c>
      <c r="D6030" s="355">
        <f t="shared" si="192"/>
        <v>-1.4258555133080388E-3</v>
      </c>
      <c r="E6030" s="355">
        <v>4.2209484106305296E-2</v>
      </c>
      <c r="G6030" s="355">
        <f t="shared" ca="1" si="191"/>
        <v>-7.4827370443755013E-3</v>
      </c>
    </row>
    <row r="6031" spans="2:7">
      <c r="B6031" s="375">
        <v>37011</v>
      </c>
      <c r="C6031" s="352">
        <v>210.4</v>
      </c>
      <c r="D6031" s="355">
        <f t="shared" si="192"/>
        <v>-4.0236686390532272E-3</v>
      </c>
      <c r="E6031" s="355">
        <v>4.2217077488764729E-2</v>
      </c>
      <c r="G6031" s="355">
        <f t="shared" ca="1" si="191"/>
        <v>6.8666582101855819E-4</v>
      </c>
    </row>
    <row r="6032" spans="2:7">
      <c r="B6032" s="375">
        <v>37008</v>
      </c>
      <c r="C6032" s="352">
        <v>211.25</v>
      </c>
      <c r="D6032" s="355">
        <f t="shared" si="192"/>
        <v>1.076555023923445E-2</v>
      </c>
      <c r="E6032" s="355">
        <v>4.2251100110011069E-2</v>
      </c>
      <c r="G6032" s="355">
        <f t="shared" ca="1" si="191"/>
        <v>2.4311559605497537E-2</v>
      </c>
    </row>
    <row r="6033" spans="2:7">
      <c r="B6033" s="375">
        <v>37007</v>
      </c>
      <c r="C6033" s="352">
        <v>209</v>
      </c>
      <c r="D6033" s="355">
        <f t="shared" si="192"/>
        <v>-2.1306485600561982E-2</v>
      </c>
      <c r="E6033" s="355">
        <v>4.2290281799274201E-2</v>
      </c>
      <c r="G6033" s="355">
        <f t="shared" ca="1" si="191"/>
        <v>6.7244253902663089E-3</v>
      </c>
    </row>
    <row r="6034" spans="2:7">
      <c r="B6034" s="375">
        <v>37006</v>
      </c>
      <c r="C6034" s="352">
        <v>213.55</v>
      </c>
      <c r="D6034" s="355">
        <f t="shared" si="192"/>
        <v>-6.9751220646361309E-3</v>
      </c>
      <c r="E6034" s="355">
        <v>4.2535470159113076E-2</v>
      </c>
      <c r="G6034" s="355">
        <f t="shared" ca="1" si="191"/>
        <v>1.1762955738681635E-2</v>
      </c>
    </row>
    <row r="6035" spans="2:7">
      <c r="B6035" s="375">
        <v>37005</v>
      </c>
      <c r="C6035" s="352">
        <v>215.05</v>
      </c>
      <c r="D6035" s="355">
        <f t="shared" si="192"/>
        <v>-2.383113935542442E-2</v>
      </c>
      <c r="E6035" s="355">
        <v>4.2548548985380817E-2</v>
      </c>
      <c r="G6035" s="355">
        <f t="shared" ca="1" si="191"/>
        <v>-2.3144608233347779E-3</v>
      </c>
    </row>
    <row r="6036" spans="2:7">
      <c r="B6036" s="375">
        <v>37004</v>
      </c>
      <c r="C6036" s="352">
        <v>220.3</v>
      </c>
      <c r="D6036" s="355">
        <f t="shared" si="192"/>
        <v>5.7064597123944304E-3</v>
      </c>
      <c r="E6036" s="355">
        <v>4.2570436125048135E-2</v>
      </c>
      <c r="G6036" s="355">
        <f t="shared" ca="1" si="191"/>
        <v>-2.3694425745911664E-2</v>
      </c>
    </row>
    <row r="6037" spans="2:7">
      <c r="B6037" s="375">
        <v>37001</v>
      </c>
      <c r="C6037" s="352">
        <v>219.05</v>
      </c>
      <c r="D6037" s="355">
        <f t="shared" si="192"/>
        <v>2.3837345174106208E-2</v>
      </c>
      <c r="E6037" s="355">
        <v>4.2582237764853252E-2</v>
      </c>
      <c r="G6037" s="355">
        <f t="shared" ca="1" si="191"/>
        <v>-2.484939241706148E-2</v>
      </c>
    </row>
    <row r="6038" spans="2:7">
      <c r="B6038" s="375">
        <v>37000</v>
      </c>
      <c r="C6038" s="352">
        <v>213.95</v>
      </c>
      <c r="D6038" s="355">
        <f t="shared" si="192"/>
        <v>2.0023837902264547E-2</v>
      </c>
      <c r="E6038" s="355">
        <v>4.263038548752824E-2</v>
      </c>
      <c r="G6038" s="355">
        <f t="shared" ca="1" si="191"/>
        <v>-3.3543943501954752E-3</v>
      </c>
    </row>
    <row r="6039" spans="2:7">
      <c r="B6039" s="375">
        <v>36999</v>
      </c>
      <c r="C6039" s="352">
        <v>209.75</v>
      </c>
      <c r="D6039" s="355">
        <f t="shared" si="192"/>
        <v>-6.1596778014688996E-3</v>
      </c>
      <c r="E6039" s="355">
        <v>4.2735042735042729E-2</v>
      </c>
      <c r="G6039" s="355">
        <f t="shared" ca="1" si="191"/>
        <v>-7.0258283016472797E-5</v>
      </c>
    </row>
    <row r="6040" spans="2:7">
      <c r="B6040" s="375">
        <v>36998</v>
      </c>
      <c r="C6040" s="352">
        <v>211.05</v>
      </c>
      <c r="D6040" s="355">
        <f t="shared" si="192"/>
        <v>2.2776835473709799E-2</v>
      </c>
      <c r="E6040" s="355">
        <v>4.2904290429042806E-2</v>
      </c>
      <c r="G6040" s="355">
        <f t="shared" ca="1" si="191"/>
        <v>-5.1865461662456373E-3</v>
      </c>
    </row>
    <row r="6041" spans="2:7">
      <c r="B6041" s="375">
        <v>36997</v>
      </c>
      <c r="C6041" s="352">
        <v>206.35</v>
      </c>
      <c r="D6041" s="355">
        <f t="shared" si="192"/>
        <v>-1.8082322150844689E-2</v>
      </c>
      <c r="E6041" s="355">
        <v>4.2904981163666749E-2</v>
      </c>
      <c r="G6041" s="355">
        <f t="shared" ca="1" si="191"/>
        <v>5.5245339037326901E-3</v>
      </c>
    </row>
    <row r="6042" spans="2:7">
      <c r="B6042" s="375">
        <v>36993</v>
      </c>
      <c r="C6042" s="352">
        <v>210.15</v>
      </c>
      <c r="D6042" s="355">
        <f t="shared" si="192"/>
        <v>-1.6612072999531977E-2</v>
      </c>
      <c r="E6042" s="355">
        <v>4.298496858278384E-2</v>
      </c>
      <c r="G6042" s="355">
        <f t="shared" ca="1" si="191"/>
        <v>-1.8512874464107515E-2</v>
      </c>
    </row>
    <row r="6043" spans="2:7">
      <c r="B6043" s="375">
        <v>36992</v>
      </c>
      <c r="C6043" s="352">
        <v>213.7</v>
      </c>
      <c r="D6043" s="355">
        <f t="shared" si="192"/>
        <v>-1.018990273274672E-2</v>
      </c>
      <c r="E6043" s="355">
        <v>4.3024123352399975E-2</v>
      </c>
      <c r="G6043" s="355">
        <f t="shared" ca="1" si="191"/>
        <v>2.6437137637020547E-2</v>
      </c>
    </row>
    <row r="6044" spans="2:7">
      <c r="B6044" s="375">
        <v>36991</v>
      </c>
      <c r="C6044" s="352">
        <v>215.9</v>
      </c>
      <c r="D6044" s="355">
        <f t="shared" si="192"/>
        <v>7.7012835472579028E-3</v>
      </c>
      <c r="E6044" s="355">
        <v>4.3060918060918038E-2</v>
      </c>
      <c r="G6044" s="355">
        <f t="shared" ca="1" si="191"/>
        <v>-1.7847543619423208E-2</v>
      </c>
    </row>
    <row r="6045" spans="2:7">
      <c r="B6045" s="375">
        <v>36990</v>
      </c>
      <c r="C6045" s="352">
        <v>214.25</v>
      </c>
      <c r="D6045" s="355">
        <f t="shared" si="192"/>
        <v>-2.1912805295594664E-2</v>
      </c>
      <c r="E6045" s="355">
        <v>4.3088893782573627E-2</v>
      </c>
      <c r="G6045" s="355">
        <f t="shared" ca="1" si="191"/>
        <v>-1.1267636877933513E-2</v>
      </c>
    </row>
    <row r="6046" spans="2:7">
      <c r="B6046" s="375">
        <v>36987</v>
      </c>
      <c r="C6046" s="352">
        <v>219.05</v>
      </c>
      <c r="D6046" s="355">
        <f t="shared" si="192"/>
        <v>3.2058621479277172E-3</v>
      </c>
      <c r="E6046" s="355">
        <v>4.3293630243397274E-2</v>
      </c>
      <c r="G6046" s="355">
        <f t="shared" ca="1" si="191"/>
        <v>4.1768171222104071E-2</v>
      </c>
    </row>
    <row r="6047" spans="2:7">
      <c r="B6047" s="375">
        <v>36985</v>
      </c>
      <c r="C6047" s="352">
        <v>218.35</v>
      </c>
      <c r="D6047" s="355">
        <f t="shared" si="192"/>
        <v>-1.7547806524184504E-2</v>
      </c>
      <c r="E6047" s="355">
        <v>4.3294758339006027E-2</v>
      </c>
      <c r="G6047" s="355">
        <f t="shared" ca="1" si="191"/>
        <v>-2.0003055146132254E-2</v>
      </c>
    </row>
    <row r="6048" spans="2:7">
      <c r="B6048" s="375">
        <v>36984</v>
      </c>
      <c r="C6048" s="352">
        <v>222.25</v>
      </c>
      <c r="D6048" s="355">
        <f t="shared" si="192"/>
        <v>2.2502250225027619E-4</v>
      </c>
      <c r="E6048" s="355">
        <v>4.3356402267735746E-2</v>
      </c>
      <c r="G6048" s="355">
        <f t="shared" ca="1" si="191"/>
        <v>2.8723769772897822E-2</v>
      </c>
    </row>
    <row r="6049" spans="2:7">
      <c r="B6049" s="375">
        <v>36983</v>
      </c>
      <c r="C6049" s="352">
        <v>222.2</v>
      </c>
      <c r="D6049" s="355">
        <f t="shared" si="192"/>
        <v>1.3454960091220016E-2</v>
      </c>
      <c r="E6049" s="355">
        <v>4.3452016995124035E-2</v>
      </c>
      <c r="G6049" s="355">
        <f t="shared" ca="1" si="191"/>
        <v>-1.4403382575785027E-2</v>
      </c>
    </row>
    <row r="6050" spans="2:7">
      <c r="B6050" s="375">
        <v>36980</v>
      </c>
      <c r="C6050" s="352">
        <v>219.25</v>
      </c>
      <c r="D6050" s="355">
        <f t="shared" si="192"/>
        <v>-3.1795098255685536E-2</v>
      </c>
      <c r="E6050" s="355">
        <v>4.3499511241446638E-2</v>
      </c>
      <c r="G6050" s="355">
        <f t="shared" ca="1" si="191"/>
        <v>-4.9935509727251377E-5</v>
      </c>
    </row>
    <row r="6051" spans="2:7">
      <c r="B6051" s="375">
        <v>36979</v>
      </c>
      <c r="C6051" s="352">
        <v>226.45</v>
      </c>
      <c r="D6051" s="355">
        <f t="shared" si="192"/>
        <v>2.6518585675430618E-2</v>
      </c>
      <c r="E6051" s="355">
        <v>4.3507067137809163E-2</v>
      </c>
      <c r="G6051" s="355">
        <f t="shared" ca="1" si="191"/>
        <v>1.0012225916894425E-2</v>
      </c>
    </row>
    <row r="6052" spans="2:7">
      <c r="B6052" s="375">
        <v>36978</v>
      </c>
      <c r="C6052" s="352">
        <v>220.6</v>
      </c>
      <c r="D6052" s="355">
        <f t="shared" si="192"/>
        <v>5.0226136634134645E-2</v>
      </c>
      <c r="E6052" s="355">
        <v>4.3517171943170355E-2</v>
      </c>
      <c r="G6052" s="355">
        <f t="shared" ca="1" si="191"/>
        <v>-1.8800381927501504E-2</v>
      </c>
    </row>
    <row r="6053" spans="2:7">
      <c r="B6053" s="375">
        <v>36977</v>
      </c>
      <c r="C6053" s="352">
        <v>210.05</v>
      </c>
      <c r="D6053" s="355">
        <f t="shared" si="192"/>
        <v>-4.9739459971576642E-3</v>
      </c>
      <c r="E6053" s="355">
        <v>4.3563068920676233E-2</v>
      </c>
      <c r="G6053" s="355">
        <f t="shared" ca="1" si="191"/>
        <v>-1.8280890468946421E-2</v>
      </c>
    </row>
    <row r="6054" spans="2:7">
      <c r="B6054" s="375">
        <v>36976</v>
      </c>
      <c r="C6054" s="352">
        <v>211.1</v>
      </c>
      <c r="D6054" s="355">
        <f t="shared" si="192"/>
        <v>-1.9052044609665402E-2</v>
      </c>
      <c r="E6054" s="355">
        <v>4.3569149521399425E-2</v>
      </c>
      <c r="G6054" s="355">
        <f t="shared" ca="1" si="191"/>
        <v>-7.1233479616433131E-4</v>
      </c>
    </row>
    <row r="6055" spans="2:7">
      <c r="B6055" s="375">
        <v>36973</v>
      </c>
      <c r="C6055" s="352">
        <v>215.2</v>
      </c>
      <c r="D6055" s="355">
        <f t="shared" si="192"/>
        <v>-1.8248175182481754E-2</v>
      </c>
      <c r="E6055" s="355">
        <v>4.3683589138134624E-2</v>
      </c>
      <c r="G6055" s="355">
        <f t="shared" ca="1" si="191"/>
        <v>-3.543557395035668E-2</v>
      </c>
    </row>
    <row r="6056" spans="2:7">
      <c r="B6056" s="375">
        <v>36972</v>
      </c>
      <c r="C6056" s="352">
        <v>219.2</v>
      </c>
      <c r="D6056" s="355">
        <f t="shared" si="192"/>
        <v>-1.9458734063967892E-2</v>
      </c>
      <c r="E6056" s="355">
        <v>4.3782032400589144E-2</v>
      </c>
      <c r="G6056" s="355">
        <f t="shared" ca="1" si="191"/>
        <v>8.5107102944060528E-3</v>
      </c>
    </row>
    <row r="6057" spans="2:7">
      <c r="B6057" s="375">
        <v>36971</v>
      </c>
      <c r="C6057" s="352">
        <v>223.55</v>
      </c>
      <c r="D6057" s="355">
        <f t="shared" si="192"/>
        <v>4.073556797020484E-2</v>
      </c>
      <c r="E6057" s="355">
        <v>4.3872063402207881E-2</v>
      </c>
      <c r="G6057" s="355">
        <f t="shared" ca="1" si="191"/>
        <v>-2.3348465090038652E-2</v>
      </c>
    </row>
    <row r="6058" spans="2:7">
      <c r="B6058" s="375">
        <v>36970</v>
      </c>
      <c r="C6058" s="352">
        <v>214.8</v>
      </c>
      <c r="D6058" s="355">
        <f t="shared" si="192"/>
        <v>-1.4678899082568754E-2</v>
      </c>
      <c r="E6058" s="355">
        <v>4.4132397191574635E-2</v>
      </c>
      <c r="G6058" s="355">
        <f t="shared" ca="1" si="191"/>
        <v>1.0390141920715121E-2</v>
      </c>
    </row>
    <row r="6059" spans="2:7">
      <c r="B6059" s="375">
        <v>36969</v>
      </c>
      <c r="C6059" s="352">
        <v>218</v>
      </c>
      <c r="D6059" s="355">
        <f t="shared" si="192"/>
        <v>-6.8337129840546698E-3</v>
      </c>
      <c r="E6059" s="355">
        <v>4.4192898123740249E-2</v>
      </c>
      <c r="G6059" s="355">
        <f t="shared" ca="1" si="191"/>
        <v>7.8289815235497197E-3</v>
      </c>
    </row>
    <row r="6060" spans="2:7">
      <c r="B6060" s="375">
        <v>36966</v>
      </c>
      <c r="C6060" s="352">
        <v>219.5</v>
      </c>
      <c r="D6060" s="355">
        <f t="shared" si="192"/>
        <v>-8.1337550835969778E-3</v>
      </c>
      <c r="E6060" s="355">
        <v>4.4222932040973655E-2</v>
      </c>
      <c r="G6060" s="355">
        <f t="shared" ca="1" si="191"/>
        <v>3.4348205885923987E-3</v>
      </c>
    </row>
    <row r="6061" spans="2:7">
      <c r="B6061" s="375">
        <v>36965</v>
      </c>
      <c r="C6061" s="352">
        <v>221.3</v>
      </c>
      <c r="D6061" s="355">
        <f t="shared" si="192"/>
        <v>2.0285846011987116E-2</v>
      </c>
      <c r="E6061" s="355">
        <v>4.4383826329099485E-2</v>
      </c>
      <c r="G6061" s="355">
        <f t="shared" ca="1" si="191"/>
        <v>2.5661107807346928E-2</v>
      </c>
    </row>
    <row r="6062" spans="2:7">
      <c r="B6062" s="375">
        <v>36964</v>
      </c>
      <c r="C6062" s="352">
        <v>216.9</v>
      </c>
      <c r="D6062" s="355">
        <f t="shared" si="192"/>
        <v>2.6259758694109351E-2</v>
      </c>
      <c r="E6062" s="355">
        <v>4.4396082698585394E-2</v>
      </c>
      <c r="G6062" s="355">
        <f t="shared" ca="1" si="191"/>
        <v>-2.7847195240898653E-2</v>
      </c>
    </row>
    <row r="6063" spans="2:7">
      <c r="B6063" s="375">
        <v>36963</v>
      </c>
      <c r="C6063" s="352">
        <v>211.35</v>
      </c>
      <c r="D6063" s="355">
        <f t="shared" si="192"/>
        <v>-2.039397450753189E-2</v>
      </c>
      <c r="E6063" s="355">
        <v>4.4396090136480701E-2</v>
      </c>
      <c r="G6063" s="355">
        <f t="shared" ca="1" si="191"/>
        <v>-4.5073296213183787E-4</v>
      </c>
    </row>
    <row r="6064" spans="2:7">
      <c r="B6064" s="375">
        <v>36962</v>
      </c>
      <c r="C6064" s="352">
        <v>215.75</v>
      </c>
      <c r="D6064" s="355">
        <f t="shared" si="192"/>
        <v>-3.8118591172536832E-2</v>
      </c>
      <c r="E6064" s="355">
        <v>4.4450362164465296E-2</v>
      </c>
      <c r="G6064" s="355">
        <f t="shared" ca="1" si="191"/>
        <v>5.2260974032551375E-3</v>
      </c>
    </row>
    <row r="6065" spans="2:7">
      <c r="B6065" s="375">
        <v>36959</v>
      </c>
      <c r="C6065" s="352">
        <v>224.3</v>
      </c>
      <c r="D6065" s="355">
        <f t="shared" si="192"/>
        <v>-1.6012283395481365E-2</v>
      </c>
      <c r="E6065" s="355">
        <v>4.4467425025853123E-2</v>
      </c>
      <c r="G6065" s="355">
        <f t="shared" ca="1" si="191"/>
        <v>-1.6988012737959395E-2</v>
      </c>
    </row>
    <row r="6066" spans="2:7">
      <c r="B6066" s="375">
        <v>36958</v>
      </c>
      <c r="C6066" s="352">
        <v>227.95</v>
      </c>
      <c r="D6066" s="355">
        <f t="shared" si="192"/>
        <v>1.1088933244621868E-2</v>
      </c>
      <c r="E6066" s="355">
        <v>4.4500370673845928E-2</v>
      </c>
      <c r="G6066" s="355">
        <f t="shared" ca="1" si="191"/>
        <v>1.1126939364754129E-2</v>
      </c>
    </row>
    <row r="6067" spans="2:7">
      <c r="B6067" s="375">
        <v>36957</v>
      </c>
      <c r="C6067" s="352">
        <v>225.45</v>
      </c>
      <c r="D6067" s="355">
        <f t="shared" si="192"/>
        <v>1.1101243339253998E-3</v>
      </c>
      <c r="E6067" s="355">
        <v>4.454724578086184E-2</v>
      </c>
      <c r="G6067" s="355">
        <f t="shared" ca="1" si="191"/>
        <v>-3.1294753485628518E-2</v>
      </c>
    </row>
    <row r="6068" spans="2:7">
      <c r="B6068" s="375">
        <v>36955</v>
      </c>
      <c r="C6068" s="352">
        <v>225.2</v>
      </c>
      <c r="D6068" s="355">
        <f t="shared" si="192"/>
        <v>-2.4263431542461102E-2</v>
      </c>
      <c r="E6068" s="355">
        <v>4.4567130740918608E-2</v>
      </c>
      <c r="G6068" s="355">
        <f t="shared" ca="1" si="191"/>
        <v>-2.6332374095301127E-2</v>
      </c>
    </row>
    <row r="6069" spans="2:7">
      <c r="B6069" s="375">
        <v>36952</v>
      </c>
      <c r="C6069" s="352">
        <v>230.8</v>
      </c>
      <c r="D6069" s="355">
        <f t="shared" si="192"/>
        <v>-1.2981393336217351E-3</v>
      </c>
      <c r="E6069" s="355">
        <v>4.4615065366258679E-2</v>
      </c>
      <c r="G6069" s="355">
        <f t="shared" ca="1" si="191"/>
        <v>-1.3819907458431969E-2</v>
      </c>
    </row>
    <row r="6070" spans="2:7">
      <c r="B6070" s="375">
        <v>36951</v>
      </c>
      <c r="C6070" s="352">
        <v>231.1</v>
      </c>
      <c r="D6070" s="355">
        <f t="shared" si="192"/>
        <v>6.0949063996517446E-3</v>
      </c>
      <c r="E6070" s="355">
        <v>4.4695373613446499E-2</v>
      </c>
      <c r="G6070" s="355">
        <f t="shared" ca="1" si="191"/>
        <v>-4.3377298604308735E-3</v>
      </c>
    </row>
    <row r="6071" spans="2:7">
      <c r="B6071" s="375">
        <v>36950</v>
      </c>
      <c r="C6071" s="352">
        <v>229.7</v>
      </c>
      <c r="D6071" s="355">
        <f t="shared" si="192"/>
        <v>0.11423720591802078</v>
      </c>
      <c r="E6071" s="355">
        <v>4.4697633654688949E-2</v>
      </c>
      <c r="G6071" s="355">
        <f t="shared" ca="1" si="191"/>
        <v>-8.3843815785097624E-3</v>
      </c>
    </row>
    <row r="6072" spans="2:7">
      <c r="B6072" s="375">
        <v>36949</v>
      </c>
      <c r="C6072" s="352">
        <v>206.15</v>
      </c>
      <c r="D6072" s="355">
        <f t="shared" si="192"/>
        <v>-8.8942307692307411E-3</v>
      </c>
      <c r="E6072" s="355">
        <v>4.4752405331450258E-2</v>
      </c>
      <c r="G6072" s="355">
        <f t="shared" ca="1" si="191"/>
        <v>-1.3741821866840837E-2</v>
      </c>
    </row>
    <row r="6073" spans="2:7">
      <c r="B6073" s="375">
        <v>36948</v>
      </c>
      <c r="C6073" s="352">
        <v>208</v>
      </c>
      <c r="D6073" s="355">
        <f t="shared" si="192"/>
        <v>-4.1474654377880185E-2</v>
      </c>
      <c r="E6073" s="355">
        <v>4.4953802416489108E-2</v>
      </c>
      <c r="G6073" s="355">
        <f t="shared" ca="1" si="191"/>
        <v>5.7499462786751712E-3</v>
      </c>
    </row>
    <row r="6074" spans="2:7">
      <c r="B6074" s="375">
        <v>36945</v>
      </c>
      <c r="C6074" s="352">
        <v>217</v>
      </c>
      <c r="D6074" s="355">
        <f t="shared" si="192"/>
        <v>-4.1303350160624402E-3</v>
      </c>
      <c r="E6074" s="355">
        <v>4.5068603712671441E-2</v>
      </c>
      <c r="G6074" s="355">
        <f t="shared" ca="1" si="191"/>
        <v>5.7671175537484356E-3</v>
      </c>
    </row>
    <row r="6075" spans="2:7">
      <c r="B6075" s="375">
        <v>36944</v>
      </c>
      <c r="C6075" s="352">
        <v>217.9</v>
      </c>
      <c r="D6075" s="355">
        <f t="shared" si="192"/>
        <v>-2.0233812949640287E-2</v>
      </c>
      <c r="E6075" s="355">
        <v>4.5115632503475389E-2</v>
      </c>
      <c r="G6075" s="355">
        <f t="shared" ca="1" si="191"/>
        <v>1.1296215841464074E-2</v>
      </c>
    </row>
    <row r="6076" spans="2:7">
      <c r="B6076" s="375">
        <v>36943</v>
      </c>
      <c r="C6076" s="352">
        <v>222.4</v>
      </c>
      <c r="D6076" s="355">
        <f t="shared" si="192"/>
        <v>1.7150697461696774E-2</v>
      </c>
      <c r="E6076" s="355">
        <v>4.5126472228601486E-2</v>
      </c>
      <c r="G6076" s="355">
        <f t="shared" ca="1" si="191"/>
        <v>-3.7249094094148581E-2</v>
      </c>
    </row>
    <row r="6077" spans="2:7">
      <c r="B6077" s="375">
        <v>36942</v>
      </c>
      <c r="C6077" s="352">
        <v>218.65</v>
      </c>
      <c r="D6077" s="355">
        <f t="shared" si="192"/>
        <v>1.1332099907493141E-2</v>
      </c>
      <c r="E6077" s="355">
        <v>4.5135845749342735E-2</v>
      </c>
      <c r="G6077" s="355">
        <f t="shared" ca="1" si="191"/>
        <v>-1.938203443885082E-2</v>
      </c>
    </row>
    <row r="6078" spans="2:7">
      <c r="B6078" s="375">
        <v>36941</v>
      </c>
      <c r="C6078" s="352">
        <v>216.2</v>
      </c>
      <c r="D6078" s="355">
        <f t="shared" si="192"/>
        <v>2.3132084200778601E-4</v>
      </c>
      <c r="E6078" s="355">
        <v>4.5291157440690233E-2</v>
      </c>
      <c r="G6078" s="355">
        <f t="shared" ca="1" si="191"/>
        <v>-2.0492480307823489E-2</v>
      </c>
    </row>
    <row r="6079" spans="2:7">
      <c r="B6079" s="375">
        <v>36938</v>
      </c>
      <c r="C6079" s="352">
        <v>216.15</v>
      </c>
      <c r="D6079" s="355">
        <f t="shared" si="192"/>
        <v>-1.9950124688279326E-2</v>
      </c>
      <c r="E6079" s="355">
        <v>4.5362903225806418E-2</v>
      </c>
      <c r="G6079" s="355">
        <f t="shared" ca="1" si="191"/>
        <v>-1.17891641783851E-2</v>
      </c>
    </row>
    <row r="6080" spans="2:7">
      <c r="B6080" s="375">
        <v>36937</v>
      </c>
      <c r="C6080" s="352">
        <v>220.55</v>
      </c>
      <c r="D6080" s="355">
        <f t="shared" si="192"/>
        <v>6.2891566265060289E-2</v>
      </c>
      <c r="E6080" s="355">
        <v>4.5416316232127767E-2</v>
      </c>
      <c r="G6080" s="355">
        <f t="shared" ca="1" si="191"/>
        <v>-4.2180005896432591E-3</v>
      </c>
    </row>
    <row r="6081" spans="2:7">
      <c r="B6081" s="375">
        <v>36936</v>
      </c>
      <c r="C6081" s="352">
        <v>207.5</v>
      </c>
      <c r="D6081" s="355">
        <f t="shared" si="192"/>
        <v>-4.7961630695443642E-3</v>
      </c>
      <c r="E6081" s="355">
        <v>4.5574387947269243E-2</v>
      </c>
      <c r="G6081" s="355">
        <f t="shared" ca="1" si="191"/>
        <v>1.1106609734372049E-2</v>
      </c>
    </row>
    <row r="6082" spans="2:7">
      <c r="B6082" s="375">
        <v>36935</v>
      </c>
      <c r="C6082" s="352">
        <v>208.5</v>
      </c>
      <c r="D6082" s="355">
        <f t="shared" si="192"/>
        <v>-3.3603707995365009E-2</v>
      </c>
      <c r="E6082" s="355">
        <v>4.5578851412944391E-2</v>
      </c>
      <c r="G6082" s="355">
        <f t="shared" ca="1" si="191"/>
        <v>-1.5919289609610844E-2</v>
      </c>
    </row>
    <row r="6083" spans="2:7">
      <c r="B6083" s="375">
        <v>36934</v>
      </c>
      <c r="C6083" s="352">
        <v>215.75</v>
      </c>
      <c r="D6083" s="355">
        <f t="shared" si="192"/>
        <v>1.1723329425556858E-2</v>
      </c>
      <c r="E6083" s="355">
        <v>4.5677452172599796E-2</v>
      </c>
      <c r="G6083" s="355">
        <f t="shared" ca="1" si="191"/>
        <v>-2.3182245491431341E-2</v>
      </c>
    </row>
    <row r="6084" spans="2:7">
      <c r="B6084" s="375">
        <v>36931</v>
      </c>
      <c r="C6084" s="352">
        <v>213.25</v>
      </c>
      <c r="D6084" s="355">
        <f t="shared" si="192"/>
        <v>1.7899761336515514E-2</v>
      </c>
      <c r="E6084" s="355">
        <v>4.5693106806622683E-2</v>
      </c>
      <c r="G6084" s="355">
        <f t="shared" ca="1" si="191"/>
        <v>-8.4232045078345072E-3</v>
      </c>
    </row>
    <row r="6085" spans="2:7">
      <c r="B6085" s="375">
        <v>36930</v>
      </c>
      <c r="C6085" s="352">
        <v>209.5</v>
      </c>
      <c r="D6085" s="355">
        <f t="shared" si="192"/>
        <v>3.2782844466354481E-2</v>
      </c>
      <c r="E6085" s="355">
        <v>4.5872538351575669E-2</v>
      </c>
      <c r="G6085" s="355">
        <f t="shared" ca="1" si="191"/>
        <v>-1.6930722100066124E-2</v>
      </c>
    </row>
    <row r="6086" spans="2:7">
      <c r="B6086" s="375">
        <v>36929</v>
      </c>
      <c r="C6086" s="352">
        <v>202.85</v>
      </c>
      <c r="D6086" s="355">
        <f t="shared" si="192"/>
        <v>6.6997518610421554E-3</v>
      </c>
      <c r="E6086" s="355">
        <v>4.5966444495518274E-2</v>
      </c>
      <c r="G6086" s="355">
        <f t="shared" ca="1" si="191"/>
        <v>-1.1837042063933108E-2</v>
      </c>
    </row>
    <row r="6087" spans="2:7">
      <c r="B6087" s="375">
        <v>36928</v>
      </c>
      <c r="C6087" s="352">
        <v>201.5</v>
      </c>
      <c r="D6087" s="355">
        <f t="shared" si="192"/>
        <v>7.2481879530116901E-3</v>
      </c>
      <c r="E6087" s="355">
        <v>4.5989650711513522E-2</v>
      </c>
      <c r="G6087" s="355">
        <f t="shared" ref="G6087:G6150" ca="1" si="193">_xlfn.NORM.INV(RAND(),$M$13,$M$14)</f>
        <v>-2.3366515989408008E-2</v>
      </c>
    </row>
    <row r="6088" spans="2:7">
      <c r="B6088" s="375">
        <v>36927</v>
      </c>
      <c r="C6088" s="352">
        <v>200.05</v>
      </c>
      <c r="D6088" s="355">
        <f t="shared" ref="D6088:D6151" si="194">(C6088-C6089)/C6089</f>
        <v>2.5000000000005682E-4</v>
      </c>
      <c r="E6088" s="355">
        <v>4.6088466921870554E-2</v>
      </c>
      <c r="G6088" s="355">
        <f t="shared" ca="1" si="193"/>
        <v>-4.3632450975588342E-4</v>
      </c>
    </row>
    <row r="6089" spans="2:7">
      <c r="B6089" s="375">
        <v>36924</v>
      </c>
      <c r="C6089" s="352">
        <v>200</v>
      </c>
      <c r="D6089" s="355">
        <f t="shared" si="194"/>
        <v>-1.8404907975460124E-2</v>
      </c>
      <c r="E6089" s="355">
        <v>4.6194657885107945E-2</v>
      </c>
      <c r="G6089" s="355">
        <f t="shared" ca="1" si="193"/>
        <v>-1.8080268620971184E-2</v>
      </c>
    </row>
    <row r="6090" spans="2:7">
      <c r="B6090" s="375">
        <v>36923</v>
      </c>
      <c r="C6090" s="352">
        <v>203.75</v>
      </c>
      <c r="D6090" s="355">
        <f t="shared" si="194"/>
        <v>-1.5224746254229123E-2</v>
      </c>
      <c r="E6090" s="355">
        <v>4.6322347266880934E-2</v>
      </c>
      <c r="G6090" s="355">
        <f t="shared" ca="1" si="193"/>
        <v>4.0583649028970532E-3</v>
      </c>
    </row>
    <row r="6091" spans="2:7">
      <c r="B6091" s="375">
        <v>36922</v>
      </c>
      <c r="C6091" s="352">
        <v>206.9</v>
      </c>
      <c r="D6091" s="355">
        <f t="shared" si="194"/>
        <v>-2.0359848484848404E-2</v>
      </c>
      <c r="E6091" s="355">
        <v>4.6407512557326926E-2</v>
      </c>
      <c r="G6091" s="355">
        <f t="shared" ca="1" si="193"/>
        <v>2.6189127477540729E-2</v>
      </c>
    </row>
    <row r="6092" spans="2:7">
      <c r="B6092" s="375">
        <v>36921</v>
      </c>
      <c r="C6092" s="352">
        <v>211.2</v>
      </c>
      <c r="D6092" s="355">
        <f t="shared" si="194"/>
        <v>3.7328094302554002E-2</v>
      </c>
      <c r="E6092" s="355">
        <v>4.6637744034707128E-2</v>
      </c>
      <c r="G6092" s="355">
        <f t="shared" ca="1" si="193"/>
        <v>8.9973908838905554E-3</v>
      </c>
    </row>
    <row r="6093" spans="2:7">
      <c r="B6093" s="375">
        <v>36920</v>
      </c>
      <c r="C6093" s="352">
        <v>203.6</v>
      </c>
      <c r="D6093" s="355">
        <f t="shared" si="194"/>
        <v>-1.0930289045421423E-2</v>
      </c>
      <c r="E6093" s="355">
        <v>4.6877154280987259E-2</v>
      </c>
      <c r="G6093" s="355">
        <f t="shared" ca="1" si="193"/>
        <v>9.0753902179246289E-3</v>
      </c>
    </row>
    <row r="6094" spans="2:7">
      <c r="B6094" s="375">
        <v>36916</v>
      </c>
      <c r="C6094" s="352">
        <v>205.85</v>
      </c>
      <c r="D6094" s="355">
        <f t="shared" si="194"/>
        <v>1.3540128015755786E-2</v>
      </c>
      <c r="E6094" s="355">
        <v>4.7046989745015561E-2</v>
      </c>
      <c r="G6094" s="355">
        <f t="shared" ca="1" si="193"/>
        <v>2.9170266321715942E-3</v>
      </c>
    </row>
    <row r="6095" spans="2:7">
      <c r="B6095" s="375">
        <v>36915</v>
      </c>
      <c r="C6095" s="352">
        <v>203.1</v>
      </c>
      <c r="D6095" s="355">
        <f t="shared" si="194"/>
        <v>9.4433399602385972E-3</v>
      </c>
      <c r="E6095" s="355">
        <v>4.7447823028218504E-2</v>
      </c>
      <c r="G6095" s="355">
        <f t="shared" ca="1" si="193"/>
        <v>2.0370130346337622E-2</v>
      </c>
    </row>
    <row r="6096" spans="2:7">
      <c r="B6096" s="375">
        <v>36914</v>
      </c>
      <c r="C6096" s="352">
        <v>201.2</v>
      </c>
      <c r="D6096" s="355">
        <f t="shared" si="194"/>
        <v>9.9502487562183389E-4</v>
      </c>
      <c r="E6096" s="355">
        <v>4.7553882996920892E-2</v>
      </c>
      <c r="G6096" s="355">
        <f t="shared" ca="1" si="193"/>
        <v>-2.9092622110266E-2</v>
      </c>
    </row>
    <row r="6097" spans="2:7">
      <c r="B6097" s="375">
        <v>36913</v>
      </c>
      <c r="C6097" s="352">
        <v>201</v>
      </c>
      <c r="D6097" s="355">
        <f t="shared" si="194"/>
        <v>3.7453183520599251E-3</v>
      </c>
      <c r="E6097" s="355">
        <v>4.7813913418048651E-2</v>
      </c>
      <c r="G6097" s="355">
        <f t="shared" ca="1" si="193"/>
        <v>-1.7455601508620331E-2</v>
      </c>
    </row>
    <row r="6098" spans="2:7">
      <c r="B6098" s="375">
        <v>36910</v>
      </c>
      <c r="C6098" s="352">
        <v>200.25</v>
      </c>
      <c r="D6098" s="355">
        <f t="shared" si="194"/>
        <v>2.2522522522521954E-3</v>
      </c>
      <c r="E6098" s="355">
        <v>4.7872340425531838E-2</v>
      </c>
      <c r="G6098" s="355">
        <f t="shared" ca="1" si="193"/>
        <v>2.7040233730322868E-2</v>
      </c>
    </row>
    <row r="6099" spans="2:7">
      <c r="B6099" s="375">
        <v>36909</v>
      </c>
      <c r="C6099" s="352">
        <v>199.8</v>
      </c>
      <c r="D6099" s="355">
        <f t="shared" si="194"/>
        <v>-2.1307861866274768E-2</v>
      </c>
      <c r="E6099" s="355">
        <v>4.7922705314009599E-2</v>
      </c>
      <c r="G6099" s="355">
        <f t="shared" ca="1" si="193"/>
        <v>1.5915555383318833E-2</v>
      </c>
    </row>
    <row r="6100" spans="2:7">
      <c r="B6100" s="375">
        <v>36908</v>
      </c>
      <c r="C6100" s="352">
        <v>204.15</v>
      </c>
      <c r="D6100" s="355">
        <f t="shared" si="194"/>
        <v>2.126063031515758E-2</v>
      </c>
      <c r="E6100" s="355">
        <v>4.8071952858471947E-2</v>
      </c>
      <c r="G6100" s="355">
        <f t="shared" ca="1" si="193"/>
        <v>2.7773239560672697E-2</v>
      </c>
    </row>
    <row r="6101" spans="2:7">
      <c r="B6101" s="375">
        <v>36907</v>
      </c>
      <c r="C6101" s="352">
        <v>199.9</v>
      </c>
      <c r="D6101" s="355">
        <f t="shared" si="194"/>
        <v>3.0412371134020649E-2</v>
      </c>
      <c r="E6101" s="355">
        <v>4.819999999999993E-2</v>
      </c>
      <c r="G6101" s="355">
        <f t="shared" ca="1" si="193"/>
        <v>9.1496916543194994E-3</v>
      </c>
    </row>
    <row r="6102" spans="2:7">
      <c r="B6102" s="375">
        <v>36906</v>
      </c>
      <c r="C6102" s="352">
        <v>194</v>
      </c>
      <c r="D6102" s="355">
        <f t="shared" si="194"/>
        <v>-3.5545612726820809E-2</v>
      </c>
      <c r="E6102" s="355">
        <v>4.8277849834269984E-2</v>
      </c>
      <c r="G6102" s="355">
        <f t="shared" ca="1" si="193"/>
        <v>-4.2289584470762066E-2</v>
      </c>
    </row>
    <row r="6103" spans="2:7">
      <c r="B6103" s="375">
        <v>36903</v>
      </c>
      <c r="C6103" s="352">
        <v>201.15</v>
      </c>
      <c r="D6103" s="355">
        <f t="shared" si="194"/>
        <v>-1.6621852847714523E-2</v>
      </c>
      <c r="E6103" s="355">
        <v>4.8292682926829297E-2</v>
      </c>
      <c r="G6103" s="355">
        <f t="shared" ca="1" si="193"/>
        <v>-3.1521811132545364E-3</v>
      </c>
    </row>
    <row r="6104" spans="2:7">
      <c r="B6104" s="375">
        <v>36902</v>
      </c>
      <c r="C6104" s="352">
        <v>204.55</v>
      </c>
      <c r="D6104" s="355">
        <f t="shared" si="194"/>
        <v>-1.0401548137397085E-2</v>
      </c>
      <c r="E6104" s="355">
        <v>4.8327856176300019E-2</v>
      </c>
      <c r="G6104" s="355">
        <f t="shared" ca="1" si="193"/>
        <v>4.0890513704659919E-3</v>
      </c>
    </row>
    <row r="6105" spans="2:7">
      <c r="B6105" s="375">
        <v>36901</v>
      </c>
      <c r="C6105" s="352">
        <v>206.7</v>
      </c>
      <c r="D6105" s="355">
        <f t="shared" si="194"/>
        <v>-4.5265588914549709E-2</v>
      </c>
      <c r="E6105" s="355">
        <v>4.8358425539633744E-2</v>
      </c>
      <c r="G6105" s="355">
        <f t="shared" ca="1" si="193"/>
        <v>-1.7008804618033305E-3</v>
      </c>
    </row>
    <row r="6106" spans="2:7">
      <c r="B6106" s="375">
        <v>36900</v>
      </c>
      <c r="C6106" s="352">
        <v>216.5</v>
      </c>
      <c r="D6106" s="355">
        <f t="shared" si="194"/>
        <v>3.0952380952380953E-2</v>
      </c>
      <c r="E6106" s="355">
        <v>4.8439531859557856E-2</v>
      </c>
      <c r="G6106" s="355">
        <f t="shared" ca="1" si="193"/>
        <v>1.2684977970084072E-2</v>
      </c>
    </row>
    <row r="6107" spans="2:7">
      <c r="B6107" s="375">
        <v>36899</v>
      </c>
      <c r="C6107" s="352">
        <v>210</v>
      </c>
      <c r="D6107" s="355">
        <f t="shared" si="194"/>
        <v>1.2292118582791089E-2</v>
      </c>
      <c r="E6107" s="355">
        <v>4.8458875885940292E-2</v>
      </c>
      <c r="G6107" s="355">
        <f t="shared" ca="1" si="193"/>
        <v>-1.1933234079854211E-2</v>
      </c>
    </row>
    <row r="6108" spans="2:7">
      <c r="B6108" s="375">
        <v>36896</v>
      </c>
      <c r="C6108" s="352">
        <v>207.45</v>
      </c>
      <c r="D6108" s="355">
        <f t="shared" si="194"/>
        <v>-1.5658362989323896E-2</v>
      </c>
      <c r="E6108" s="355">
        <v>4.8488700725287479E-2</v>
      </c>
      <c r="G6108" s="355">
        <f t="shared" ca="1" si="193"/>
        <v>7.4738667245490579E-3</v>
      </c>
    </row>
    <row r="6109" spans="2:7">
      <c r="B6109" s="375">
        <v>36895</v>
      </c>
      <c r="C6109" s="352">
        <v>210.75</v>
      </c>
      <c r="D6109" s="355">
        <f t="shared" si="194"/>
        <v>4.5127696503843261E-2</v>
      </c>
      <c r="E6109" s="355">
        <v>4.853001317762539E-2</v>
      </c>
      <c r="G6109" s="355">
        <f t="shared" ca="1" si="193"/>
        <v>6.4248294053411677E-3</v>
      </c>
    </row>
    <row r="6110" spans="2:7">
      <c r="B6110" s="375">
        <v>36894</v>
      </c>
      <c r="C6110" s="352">
        <v>201.65</v>
      </c>
      <c r="D6110" s="355">
        <f t="shared" si="194"/>
        <v>1.5357502517623422E-2</v>
      </c>
      <c r="E6110" s="355">
        <v>4.8876598686484647E-2</v>
      </c>
      <c r="G6110" s="355">
        <f t="shared" ca="1" si="193"/>
        <v>-6.3763626561169065E-3</v>
      </c>
    </row>
    <row r="6111" spans="2:7">
      <c r="B6111" s="375">
        <v>36893</v>
      </c>
      <c r="C6111" s="352">
        <v>198.6</v>
      </c>
      <c r="D6111" s="355">
        <f t="shared" si="194"/>
        <v>-5.0100200400801601E-3</v>
      </c>
      <c r="E6111" s="355">
        <v>4.8946216745364507E-2</v>
      </c>
      <c r="G6111" s="355">
        <f t="shared" ca="1" si="193"/>
        <v>-2.1886304452464573E-3</v>
      </c>
    </row>
    <row r="6112" spans="2:7">
      <c r="B6112" s="375">
        <v>36892</v>
      </c>
      <c r="C6112" s="352">
        <v>199.6</v>
      </c>
      <c r="D6112" s="355">
        <f t="shared" si="194"/>
        <v>-3.3648027112079482E-2</v>
      </c>
      <c r="E6112" s="355">
        <v>4.9016626115166197E-2</v>
      </c>
      <c r="G6112" s="355">
        <f t="shared" ca="1" si="193"/>
        <v>1.118593624421528E-2</v>
      </c>
    </row>
    <row r="6113" spans="2:7">
      <c r="B6113" s="375">
        <v>36889</v>
      </c>
      <c r="C6113" s="352">
        <v>206.55</v>
      </c>
      <c r="D6113" s="355">
        <f t="shared" si="194"/>
        <v>4.8437878420936177E-4</v>
      </c>
      <c r="E6113" s="355">
        <v>4.9112477775510865E-2</v>
      </c>
      <c r="G6113" s="355">
        <f t="shared" ca="1" si="193"/>
        <v>-3.6114032091911205E-2</v>
      </c>
    </row>
    <row r="6114" spans="2:7">
      <c r="B6114" s="375">
        <v>36888</v>
      </c>
      <c r="C6114" s="352">
        <v>206.45</v>
      </c>
      <c r="D6114" s="355">
        <f t="shared" si="194"/>
        <v>-1.7138776481790158E-2</v>
      </c>
      <c r="E6114" s="355">
        <v>4.912601393807834E-2</v>
      </c>
      <c r="G6114" s="355">
        <f t="shared" ca="1" si="193"/>
        <v>-8.9606121548113146E-3</v>
      </c>
    </row>
    <row r="6115" spans="2:7">
      <c r="B6115" s="375">
        <v>36887</v>
      </c>
      <c r="C6115" s="352">
        <v>210.05</v>
      </c>
      <c r="D6115" s="355">
        <f t="shared" si="194"/>
        <v>3.4729064039408925E-2</v>
      </c>
      <c r="E6115" s="355">
        <v>4.924242424242424E-2</v>
      </c>
      <c r="G6115" s="355">
        <f t="shared" ca="1" si="193"/>
        <v>1.7902922939592846E-3</v>
      </c>
    </row>
    <row r="6116" spans="2:7">
      <c r="B6116" s="375">
        <v>36886</v>
      </c>
      <c r="C6116" s="352">
        <v>203</v>
      </c>
      <c r="D6116" s="355">
        <f t="shared" si="194"/>
        <v>1.3226853007237364E-2</v>
      </c>
      <c r="E6116" s="355">
        <v>4.929934154989029E-2</v>
      </c>
      <c r="G6116" s="355">
        <f t="shared" ca="1" si="193"/>
        <v>-5.1195837027257635E-3</v>
      </c>
    </row>
    <row r="6117" spans="2:7">
      <c r="B6117" s="375">
        <v>36882</v>
      </c>
      <c r="C6117" s="352">
        <v>200.35</v>
      </c>
      <c r="D6117" s="355">
        <f t="shared" si="194"/>
        <v>6.0256088375595712E-3</v>
      </c>
      <c r="E6117" s="355">
        <v>4.9499827526733438E-2</v>
      </c>
      <c r="G6117" s="355">
        <f t="shared" ca="1" si="193"/>
        <v>2.8429886902037991E-2</v>
      </c>
    </row>
    <row r="6118" spans="2:7">
      <c r="B6118" s="375">
        <v>36881</v>
      </c>
      <c r="C6118" s="352">
        <v>199.15</v>
      </c>
      <c r="D6118" s="355">
        <f t="shared" si="194"/>
        <v>1.8409613909486033E-2</v>
      </c>
      <c r="E6118" s="355">
        <v>4.950495049504941E-2</v>
      </c>
      <c r="G6118" s="355">
        <f t="shared" ca="1" si="193"/>
        <v>-1.7539139604152284E-3</v>
      </c>
    </row>
    <row r="6119" spans="2:7">
      <c r="B6119" s="375">
        <v>36880</v>
      </c>
      <c r="C6119" s="352">
        <v>195.55</v>
      </c>
      <c r="D6119" s="355">
        <f t="shared" si="194"/>
        <v>-3.5749506903353052E-2</v>
      </c>
      <c r="E6119" s="355">
        <v>4.9768680779475639E-2</v>
      </c>
      <c r="G6119" s="355">
        <f t="shared" ca="1" si="193"/>
        <v>1.285697471801853E-2</v>
      </c>
    </row>
    <row r="6120" spans="2:7">
      <c r="B6120" s="375">
        <v>36879</v>
      </c>
      <c r="C6120" s="352">
        <v>202.8</v>
      </c>
      <c r="D6120" s="355">
        <f t="shared" si="194"/>
        <v>2.3467070401211231E-2</v>
      </c>
      <c r="E6120" s="355">
        <v>4.9802544975866676E-2</v>
      </c>
      <c r="G6120" s="355">
        <f t="shared" ca="1" si="193"/>
        <v>2.2320638772665512E-2</v>
      </c>
    </row>
    <row r="6121" spans="2:7">
      <c r="B6121" s="375">
        <v>36878</v>
      </c>
      <c r="C6121" s="352">
        <v>198.15</v>
      </c>
      <c r="D6121" s="355">
        <f t="shared" si="194"/>
        <v>2.4825446082234349E-2</v>
      </c>
      <c r="E6121" s="355">
        <v>4.9876514625299115E-2</v>
      </c>
      <c r="G6121" s="355">
        <f t="shared" ca="1" si="193"/>
        <v>1.9086430156458101E-2</v>
      </c>
    </row>
    <row r="6122" spans="2:7">
      <c r="B6122" s="375">
        <v>36875</v>
      </c>
      <c r="C6122" s="352">
        <v>193.35</v>
      </c>
      <c r="D6122" s="355">
        <f t="shared" si="194"/>
        <v>1.0354646647682559E-3</v>
      </c>
      <c r="E6122" s="355">
        <v>4.9876678542066399E-2</v>
      </c>
      <c r="G6122" s="355">
        <f t="shared" ca="1" si="193"/>
        <v>2.9820480559901056E-2</v>
      </c>
    </row>
    <row r="6123" spans="2:7">
      <c r="B6123" s="375">
        <v>36874</v>
      </c>
      <c r="C6123" s="352">
        <v>193.15</v>
      </c>
      <c r="D6123" s="355">
        <f t="shared" si="194"/>
        <v>6.5138092756644086E-3</v>
      </c>
      <c r="E6123" s="355">
        <v>4.9938029332782387E-2</v>
      </c>
      <c r="G6123" s="355">
        <f t="shared" ca="1" si="193"/>
        <v>-2.107672892981818E-2</v>
      </c>
    </row>
    <row r="6124" spans="2:7">
      <c r="B6124" s="375">
        <v>36873</v>
      </c>
      <c r="C6124" s="352">
        <v>191.9</v>
      </c>
      <c r="D6124" s="355">
        <f t="shared" si="194"/>
        <v>1.4538725878932065E-2</v>
      </c>
      <c r="E6124" s="355">
        <v>5.0000000000000031E-2</v>
      </c>
      <c r="G6124" s="355">
        <f t="shared" ca="1" si="193"/>
        <v>8.311087947234886E-3</v>
      </c>
    </row>
    <row r="6125" spans="2:7">
      <c r="B6125" s="375">
        <v>36872</v>
      </c>
      <c r="C6125" s="352">
        <v>189.15</v>
      </c>
      <c r="D6125" s="355">
        <f t="shared" si="194"/>
        <v>-1.484374999999997E-2</v>
      </c>
      <c r="E6125" s="355">
        <v>5.0085439868010138E-2</v>
      </c>
      <c r="G6125" s="355">
        <f t="shared" ca="1" si="193"/>
        <v>-8.805048936724123E-3</v>
      </c>
    </row>
    <row r="6126" spans="2:7">
      <c r="B6126" s="375">
        <v>36871</v>
      </c>
      <c r="C6126" s="352">
        <v>192</v>
      </c>
      <c r="D6126" s="355">
        <f t="shared" si="194"/>
        <v>3.1347962382444845E-3</v>
      </c>
      <c r="E6126" s="355">
        <v>5.0383877159309053E-2</v>
      </c>
      <c r="G6126" s="355">
        <f t="shared" ca="1" si="193"/>
        <v>-1.3424639778306595E-2</v>
      </c>
    </row>
    <row r="6127" spans="2:7">
      <c r="B6127" s="375">
        <v>36868</v>
      </c>
      <c r="C6127" s="352">
        <v>191.4</v>
      </c>
      <c r="D6127" s="355">
        <f t="shared" si="194"/>
        <v>-4.9389134390433517E-3</v>
      </c>
      <c r="E6127" s="355">
        <v>5.0445103857566856E-2</v>
      </c>
      <c r="G6127" s="355">
        <f t="shared" ca="1" si="193"/>
        <v>5.423448411621427E-4</v>
      </c>
    </row>
    <row r="6128" spans="2:7">
      <c r="B6128" s="375">
        <v>36867</v>
      </c>
      <c r="C6128" s="352">
        <v>192.35</v>
      </c>
      <c r="D6128" s="355">
        <f t="shared" si="194"/>
        <v>-1.2577002053388178E-2</v>
      </c>
      <c r="E6128" s="355">
        <v>5.047955577990914E-2</v>
      </c>
      <c r="G6128" s="355">
        <f t="shared" ca="1" si="193"/>
        <v>2.2855748194166902E-3</v>
      </c>
    </row>
    <row r="6129" spans="2:7">
      <c r="B6129" s="375">
        <v>36866</v>
      </c>
      <c r="C6129" s="352">
        <v>194.8</v>
      </c>
      <c r="D6129" s="355">
        <f t="shared" si="194"/>
        <v>4.6749059645352052E-2</v>
      </c>
      <c r="E6129" s="355">
        <v>5.0539892021595534E-2</v>
      </c>
      <c r="G6129" s="355">
        <f t="shared" ca="1" si="193"/>
        <v>4.8584270442705642E-2</v>
      </c>
    </row>
    <row r="6130" spans="2:7">
      <c r="B6130" s="375">
        <v>36865</v>
      </c>
      <c r="C6130" s="352">
        <v>186.1</v>
      </c>
      <c r="D6130" s="355">
        <f t="shared" si="194"/>
        <v>-9.0521831735890148E-3</v>
      </c>
      <c r="E6130" s="355">
        <v>5.0696141991710075E-2</v>
      </c>
      <c r="G6130" s="355">
        <f t="shared" ca="1" si="193"/>
        <v>-7.2807773202553262E-3</v>
      </c>
    </row>
    <row r="6131" spans="2:7">
      <c r="B6131" s="375">
        <v>36864</v>
      </c>
      <c r="C6131" s="352">
        <v>187.8</v>
      </c>
      <c r="D6131" s="355">
        <f t="shared" si="194"/>
        <v>-3.3702083869307863E-2</v>
      </c>
      <c r="E6131" s="355">
        <v>5.0829354109072689E-2</v>
      </c>
      <c r="G6131" s="355">
        <f t="shared" ca="1" si="193"/>
        <v>-2.0482227904480309E-2</v>
      </c>
    </row>
    <row r="6132" spans="2:7">
      <c r="B6132" s="375">
        <v>36861</v>
      </c>
      <c r="C6132" s="352">
        <v>194.35</v>
      </c>
      <c r="D6132" s="355">
        <f t="shared" si="194"/>
        <v>4.3927648578811077E-3</v>
      </c>
      <c r="E6132" s="355">
        <v>5.1154900169646376E-2</v>
      </c>
      <c r="G6132" s="355">
        <f t="shared" ca="1" si="193"/>
        <v>-1.5479445486646982E-3</v>
      </c>
    </row>
    <row r="6133" spans="2:7">
      <c r="B6133" s="375">
        <v>36860</v>
      </c>
      <c r="C6133" s="352">
        <v>193.5</v>
      </c>
      <c r="D6133" s="355">
        <f t="shared" si="194"/>
        <v>4.3970865929322936E-2</v>
      </c>
      <c r="E6133" s="355">
        <v>5.1221122112211158E-2</v>
      </c>
      <c r="G6133" s="355">
        <f t="shared" ca="1" si="193"/>
        <v>3.3480068632433128E-2</v>
      </c>
    </row>
    <row r="6134" spans="2:7">
      <c r="B6134" s="375">
        <v>36859</v>
      </c>
      <c r="C6134" s="352">
        <v>185.35</v>
      </c>
      <c r="D6134" s="355">
        <f t="shared" si="194"/>
        <v>7.0632980168431562E-3</v>
      </c>
      <c r="E6134" s="355">
        <v>5.1546391752577324E-2</v>
      </c>
      <c r="G6134" s="355">
        <f t="shared" ca="1" si="193"/>
        <v>1.4717856663865804E-2</v>
      </c>
    </row>
    <row r="6135" spans="2:7">
      <c r="B6135" s="375">
        <v>36858</v>
      </c>
      <c r="C6135" s="352">
        <v>184.05</v>
      </c>
      <c r="D6135" s="355">
        <f t="shared" si="194"/>
        <v>4.9315849486887144E-2</v>
      </c>
      <c r="E6135" s="355">
        <v>5.1585377678658076E-2</v>
      </c>
      <c r="G6135" s="355">
        <f t="shared" ca="1" si="193"/>
        <v>2.0376178044281996E-4</v>
      </c>
    </row>
    <row r="6136" spans="2:7">
      <c r="B6136" s="375">
        <v>36857</v>
      </c>
      <c r="C6136" s="352">
        <v>175.4</v>
      </c>
      <c r="D6136" s="355">
        <f t="shared" si="194"/>
        <v>1.6516951608229465E-2</v>
      </c>
      <c r="E6136" s="355">
        <v>5.1834490219057061E-2</v>
      </c>
      <c r="G6136" s="355">
        <f t="shared" ca="1" si="193"/>
        <v>2.3279380227364853E-3</v>
      </c>
    </row>
    <row r="6137" spans="2:7">
      <c r="B6137" s="375">
        <v>36854</v>
      </c>
      <c r="C6137" s="352">
        <v>172.55</v>
      </c>
      <c r="D6137" s="355">
        <f t="shared" si="194"/>
        <v>-9.7560975609755438E-3</v>
      </c>
      <c r="E6137" s="355">
        <v>5.190667438339254E-2</v>
      </c>
      <c r="G6137" s="355">
        <f t="shared" ca="1" si="193"/>
        <v>2.4120134557297822E-3</v>
      </c>
    </row>
    <row r="6138" spans="2:7">
      <c r="B6138" s="375">
        <v>36853</v>
      </c>
      <c r="C6138" s="352">
        <v>174.25</v>
      </c>
      <c r="D6138" s="355">
        <f t="shared" si="194"/>
        <v>-4.3370848202031326E-2</v>
      </c>
      <c r="E6138" s="355">
        <v>5.1994565888600817E-2</v>
      </c>
      <c r="G6138" s="355">
        <f t="shared" ca="1" si="193"/>
        <v>-3.7272899126839641E-2</v>
      </c>
    </row>
    <row r="6139" spans="2:7">
      <c r="B6139" s="375">
        <v>36852</v>
      </c>
      <c r="C6139" s="352">
        <v>182.15</v>
      </c>
      <c r="D6139" s="355">
        <f t="shared" si="194"/>
        <v>-9.516041326808047E-3</v>
      </c>
      <c r="E6139" s="355">
        <v>5.2253177558094811E-2</v>
      </c>
      <c r="G6139" s="355">
        <f t="shared" ca="1" si="193"/>
        <v>2.8454891119751528E-3</v>
      </c>
    </row>
    <row r="6140" spans="2:7">
      <c r="B6140" s="375">
        <v>36851</v>
      </c>
      <c r="C6140" s="352">
        <v>183.9</v>
      </c>
      <c r="D6140" s="355">
        <f t="shared" si="194"/>
        <v>-6.4829821717989665E-3</v>
      </c>
      <c r="E6140" s="355">
        <v>5.2406417112299424E-2</v>
      </c>
      <c r="G6140" s="355">
        <f t="shared" ca="1" si="193"/>
        <v>1.3477054835967254E-3</v>
      </c>
    </row>
    <row r="6141" spans="2:7">
      <c r="B6141" s="375">
        <v>36850</v>
      </c>
      <c r="C6141" s="352">
        <v>185.1</v>
      </c>
      <c r="D6141" s="355">
        <f t="shared" si="194"/>
        <v>8.4445655134839717E-3</v>
      </c>
      <c r="E6141" s="355">
        <v>5.2466330661819334E-2</v>
      </c>
      <c r="G6141" s="355">
        <f t="shared" ca="1" si="193"/>
        <v>1.0729352880309639E-2</v>
      </c>
    </row>
    <row r="6142" spans="2:7">
      <c r="B6142" s="375">
        <v>36847</v>
      </c>
      <c r="C6142" s="352">
        <v>183.55</v>
      </c>
      <c r="D6142" s="355">
        <f t="shared" si="194"/>
        <v>5.7534246575343092E-3</v>
      </c>
      <c r="E6142" s="355">
        <v>5.2580331061343723E-2</v>
      </c>
      <c r="G6142" s="355">
        <f t="shared" ca="1" si="193"/>
        <v>1.5524762916380837E-2</v>
      </c>
    </row>
    <row r="6143" spans="2:7">
      <c r="B6143" s="375">
        <v>36846</v>
      </c>
      <c r="C6143" s="352">
        <v>182.5</v>
      </c>
      <c r="D6143" s="355">
        <f t="shared" si="194"/>
        <v>-3.2086979581013052E-2</v>
      </c>
      <c r="E6143" s="355">
        <v>5.2639727511998628E-2</v>
      </c>
      <c r="G6143" s="355">
        <f t="shared" ca="1" si="193"/>
        <v>-1.9987751195942368E-2</v>
      </c>
    </row>
    <row r="6144" spans="2:7">
      <c r="B6144" s="375">
        <v>36845</v>
      </c>
      <c r="C6144" s="352">
        <v>188.55</v>
      </c>
      <c r="D6144" s="355">
        <f t="shared" si="194"/>
        <v>1.1263073209975988E-2</v>
      </c>
      <c r="E6144" s="355">
        <v>5.2983988355167398E-2</v>
      </c>
      <c r="G6144" s="355">
        <f t="shared" ca="1" si="193"/>
        <v>3.2024950775096303E-3</v>
      </c>
    </row>
    <row r="6145" spans="2:7">
      <c r="B6145" s="375">
        <v>36844</v>
      </c>
      <c r="C6145" s="352">
        <v>186.45</v>
      </c>
      <c r="D6145" s="355">
        <f t="shared" si="194"/>
        <v>9.2016238159674628E-3</v>
      </c>
      <c r="E6145" s="355">
        <v>5.298621745788664E-2</v>
      </c>
      <c r="G6145" s="355">
        <f t="shared" ca="1" si="193"/>
        <v>2.1715245759226839E-3</v>
      </c>
    </row>
    <row r="6146" spans="2:7">
      <c r="B6146" s="375">
        <v>36843</v>
      </c>
      <c r="C6146" s="352">
        <v>184.75</v>
      </c>
      <c r="D6146" s="355">
        <f t="shared" si="194"/>
        <v>-8.8519313304721327E-3</v>
      </c>
      <c r="E6146" s="355">
        <v>5.3034445051940889E-2</v>
      </c>
      <c r="G6146" s="355">
        <f t="shared" ca="1" si="193"/>
        <v>1.0543505726666746E-2</v>
      </c>
    </row>
    <row r="6147" spans="2:7">
      <c r="B6147" s="375">
        <v>36840</v>
      </c>
      <c r="C6147" s="352">
        <v>186.4</v>
      </c>
      <c r="D6147" s="355">
        <f t="shared" si="194"/>
        <v>-2.4594453165881679E-2</v>
      </c>
      <c r="E6147" s="355">
        <v>5.318018519455555E-2</v>
      </c>
      <c r="G6147" s="355">
        <f t="shared" ca="1" si="193"/>
        <v>-9.516975925350387E-3</v>
      </c>
    </row>
    <row r="6148" spans="2:7">
      <c r="B6148" s="375">
        <v>36839</v>
      </c>
      <c r="C6148" s="352">
        <v>191.1</v>
      </c>
      <c r="D6148" s="355">
        <f t="shared" si="194"/>
        <v>2.4664879356568335E-2</v>
      </c>
      <c r="E6148" s="355">
        <v>5.3333333333333281E-2</v>
      </c>
      <c r="G6148" s="355">
        <f t="shared" ca="1" si="193"/>
        <v>1.2469132903480108E-2</v>
      </c>
    </row>
    <row r="6149" spans="2:7">
      <c r="B6149" s="375">
        <v>36838</v>
      </c>
      <c r="C6149" s="352">
        <v>186.5</v>
      </c>
      <c r="D6149" s="355">
        <f t="shared" si="194"/>
        <v>3.9286709389802242E-2</v>
      </c>
      <c r="E6149" s="355">
        <v>5.3558676505593907E-2</v>
      </c>
      <c r="G6149" s="355">
        <f t="shared" ca="1" si="193"/>
        <v>-3.6755963699044034E-2</v>
      </c>
    </row>
    <row r="6150" spans="2:7">
      <c r="B6150" s="375">
        <v>36837</v>
      </c>
      <c r="C6150" s="352">
        <v>179.45</v>
      </c>
      <c r="D6150" s="355">
        <f t="shared" si="194"/>
        <v>1.5850551938862058E-2</v>
      </c>
      <c r="E6150" s="355">
        <v>5.3635398699747844E-2</v>
      </c>
      <c r="G6150" s="355">
        <f t="shared" ca="1" si="193"/>
        <v>7.6110189564482901E-3</v>
      </c>
    </row>
    <row r="6151" spans="2:7">
      <c r="B6151" s="375">
        <v>36836</v>
      </c>
      <c r="C6151" s="352">
        <v>176.65</v>
      </c>
      <c r="D6151" s="355">
        <f t="shared" si="194"/>
        <v>-4.1768375372931862E-2</v>
      </c>
      <c r="E6151" s="355">
        <v>5.3807522804140619E-2</v>
      </c>
      <c r="G6151" s="355">
        <f t="shared" ref="G6151:G6214" ca="1" si="195">_xlfn.NORM.INV(RAND(),$M$13,$M$14)</f>
        <v>-4.1489144635390662E-2</v>
      </c>
    </row>
    <row r="6152" spans="2:7">
      <c r="B6152" s="375">
        <v>36833</v>
      </c>
      <c r="C6152" s="352">
        <v>184.35</v>
      </c>
      <c r="D6152" s="355">
        <f t="shared" ref="D6152:D6215" si="196">(C6152-C6153)/C6153</f>
        <v>1.2633891787970244E-2</v>
      </c>
      <c r="E6152" s="355">
        <v>5.387706503944046E-2</v>
      </c>
      <c r="G6152" s="355">
        <f t="shared" ca="1" si="195"/>
        <v>-1.3023723375531173E-2</v>
      </c>
    </row>
    <row r="6153" spans="2:7">
      <c r="B6153" s="375">
        <v>36832</v>
      </c>
      <c r="C6153" s="352">
        <v>182.05</v>
      </c>
      <c r="D6153" s="355">
        <f t="shared" si="196"/>
        <v>3.8599393438104057E-3</v>
      </c>
      <c r="E6153" s="355">
        <v>5.3881932021466912E-2</v>
      </c>
      <c r="G6153" s="355">
        <f t="shared" ca="1" si="195"/>
        <v>-8.7529975676828454E-3</v>
      </c>
    </row>
    <row r="6154" spans="2:7">
      <c r="B6154" s="375">
        <v>36831</v>
      </c>
      <c r="C6154" s="352">
        <v>181.35</v>
      </c>
      <c r="D6154" s="355">
        <f t="shared" si="196"/>
        <v>1.9392917369308534E-2</v>
      </c>
      <c r="E6154" s="355">
        <v>5.3947017907355295E-2</v>
      </c>
      <c r="G6154" s="355">
        <f t="shared" ca="1" si="195"/>
        <v>-2.3572162340594137E-2</v>
      </c>
    </row>
    <row r="6155" spans="2:7">
      <c r="B6155" s="375">
        <v>36830</v>
      </c>
      <c r="C6155" s="352">
        <v>177.9</v>
      </c>
      <c r="D6155" s="355">
        <f t="shared" si="196"/>
        <v>2.5064822817631772E-2</v>
      </c>
      <c r="E6155" s="355">
        <v>5.4314090626939794E-2</v>
      </c>
      <c r="G6155" s="355">
        <f t="shared" ca="1" si="195"/>
        <v>1.4444449519141558E-2</v>
      </c>
    </row>
    <row r="6156" spans="2:7">
      <c r="B6156" s="375">
        <v>36829</v>
      </c>
      <c r="C6156" s="352">
        <v>173.55</v>
      </c>
      <c r="D6156" s="355">
        <f t="shared" si="196"/>
        <v>2.692307692307699E-2</v>
      </c>
      <c r="E6156" s="355">
        <v>5.4347826086956555E-2</v>
      </c>
      <c r="G6156" s="355">
        <f t="shared" ca="1" si="195"/>
        <v>1.1183009840907431E-2</v>
      </c>
    </row>
    <row r="6157" spans="2:7">
      <c r="B6157" s="375">
        <v>36826</v>
      </c>
      <c r="C6157" s="352">
        <v>169</v>
      </c>
      <c r="D6157" s="355">
        <f t="shared" si="196"/>
        <v>-2.9014650962367199E-2</v>
      </c>
      <c r="E6157" s="355">
        <v>5.4462242562928954E-2</v>
      </c>
      <c r="G6157" s="355">
        <f t="shared" ca="1" si="195"/>
        <v>1.739970224541541E-2</v>
      </c>
    </row>
    <row r="6158" spans="2:7">
      <c r="B6158" s="375">
        <v>36825</v>
      </c>
      <c r="C6158" s="352">
        <v>174.05</v>
      </c>
      <c r="D6158" s="355">
        <f t="shared" si="196"/>
        <v>2.3034840195796467E-3</v>
      </c>
      <c r="E6158" s="355">
        <v>5.4539057002111084E-2</v>
      </c>
      <c r="G6158" s="355">
        <f t="shared" ca="1" si="195"/>
        <v>-3.802076544280391E-2</v>
      </c>
    </row>
    <row r="6159" spans="2:7">
      <c r="B6159" s="375">
        <v>36824</v>
      </c>
      <c r="C6159" s="352">
        <v>173.65</v>
      </c>
      <c r="D6159" s="355">
        <f t="shared" si="196"/>
        <v>2.8732227488151622E-2</v>
      </c>
      <c r="E6159" s="355">
        <v>5.4571913655105511E-2</v>
      </c>
      <c r="G6159" s="355">
        <f t="shared" ca="1" si="195"/>
        <v>-2.6922662219572725E-4</v>
      </c>
    </row>
    <row r="6160" spans="2:7">
      <c r="B6160" s="375">
        <v>36823</v>
      </c>
      <c r="C6160" s="352">
        <v>168.8</v>
      </c>
      <c r="D6160" s="355">
        <f t="shared" si="196"/>
        <v>-9.3896713615023129E-3</v>
      </c>
      <c r="E6160" s="355">
        <v>5.4637657451333164E-2</v>
      </c>
      <c r="G6160" s="355">
        <f t="shared" ca="1" si="195"/>
        <v>-3.1982604769339874E-2</v>
      </c>
    </row>
    <row r="6161" spans="2:7">
      <c r="B6161" s="375">
        <v>36822</v>
      </c>
      <c r="C6161" s="352">
        <v>170.4</v>
      </c>
      <c r="D6161" s="355">
        <f t="shared" si="196"/>
        <v>-2.4613623354321598E-2</v>
      </c>
      <c r="E6161" s="355">
        <v>5.5025011368804042E-2</v>
      </c>
      <c r="G6161" s="355">
        <f t="shared" ca="1" si="195"/>
        <v>-2.0795821952762972E-2</v>
      </c>
    </row>
    <row r="6162" spans="2:7">
      <c r="B6162" s="375">
        <v>36819</v>
      </c>
      <c r="C6162" s="352">
        <v>174.7</v>
      </c>
      <c r="D6162" s="355">
        <f t="shared" si="196"/>
        <v>-1.494220468001131E-2</v>
      </c>
      <c r="E6162" s="355">
        <v>5.5081458494957304E-2</v>
      </c>
      <c r="G6162" s="355">
        <f t="shared" ca="1" si="195"/>
        <v>-7.5650320497939842E-5</v>
      </c>
    </row>
    <row r="6163" spans="2:7">
      <c r="B6163" s="375">
        <v>36818</v>
      </c>
      <c r="C6163" s="352">
        <v>177.35</v>
      </c>
      <c r="D6163" s="355">
        <f t="shared" si="196"/>
        <v>3.0505520046484602E-2</v>
      </c>
      <c r="E6163" s="355">
        <v>5.5084075694481094E-2</v>
      </c>
      <c r="G6163" s="355">
        <f t="shared" ca="1" si="195"/>
        <v>-3.0566564271392847E-2</v>
      </c>
    </row>
    <row r="6164" spans="2:7">
      <c r="B6164" s="375">
        <v>36817</v>
      </c>
      <c r="C6164" s="352">
        <v>172.1</v>
      </c>
      <c r="D6164" s="355">
        <f t="shared" si="196"/>
        <v>-1.450536698578474E-3</v>
      </c>
      <c r="E6164" s="355">
        <v>5.514705882352941E-2</v>
      </c>
      <c r="G6164" s="355">
        <f t="shared" ca="1" si="195"/>
        <v>-2.5416331583949709E-3</v>
      </c>
    </row>
    <row r="6165" spans="2:7">
      <c r="B6165" s="375">
        <v>36816</v>
      </c>
      <c r="C6165" s="352">
        <v>172.35</v>
      </c>
      <c r="D6165" s="355">
        <f t="shared" si="196"/>
        <v>-3.1810294968190361E-3</v>
      </c>
      <c r="E6165" s="355">
        <v>5.519862101386825E-2</v>
      </c>
      <c r="G6165" s="355">
        <f t="shared" ca="1" si="195"/>
        <v>-2.3533203433375605E-2</v>
      </c>
    </row>
    <row r="6166" spans="2:7">
      <c r="B6166" s="375">
        <v>36815</v>
      </c>
      <c r="C6166" s="352">
        <v>172.9</v>
      </c>
      <c r="D6166" s="355">
        <f t="shared" si="196"/>
        <v>-6.5405405405405376E-2</v>
      </c>
      <c r="E6166" s="355">
        <v>5.5443781409724099E-2</v>
      </c>
      <c r="G6166" s="355">
        <f t="shared" ca="1" si="195"/>
        <v>-3.1321390404038391E-2</v>
      </c>
    </row>
    <row r="6167" spans="2:7">
      <c r="B6167" s="375">
        <v>36812</v>
      </c>
      <c r="C6167" s="352">
        <v>185</v>
      </c>
      <c r="D6167" s="355">
        <f t="shared" si="196"/>
        <v>-3.896103896103896E-2</v>
      </c>
      <c r="E6167" s="355">
        <v>5.5770470664087697E-2</v>
      </c>
      <c r="G6167" s="355">
        <f t="shared" ca="1" si="195"/>
        <v>5.3659067497685191E-3</v>
      </c>
    </row>
    <row r="6168" spans="2:7">
      <c r="B6168" s="375">
        <v>36811</v>
      </c>
      <c r="C6168" s="352">
        <v>192.5</v>
      </c>
      <c r="D6168" s="355">
        <f t="shared" si="196"/>
        <v>1.4760147601476075E-2</v>
      </c>
      <c r="E6168" s="355">
        <v>5.590717299578056E-2</v>
      </c>
      <c r="G6168" s="355">
        <f t="shared" ca="1" si="195"/>
        <v>3.5794996801246214E-3</v>
      </c>
    </row>
    <row r="6169" spans="2:7">
      <c r="B6169" s="375">
        <v>36810</v>
      </c>
      <c r="C6169" s="352">
        <v>189.7</v>
      </c>
      <c r="D6169" s="355">
        <f t="shared" si="196"/>
        <v>-8.3638264506012677E-3</v>
      </c>
      <c r="E6169" s="355">
        <v>5.5914972273567391E-2</v>
      </c>
      <c r="G6169" s="355">
        <f t="shared" ca="1" si="195"/>
        <v>9.5302683233422364E-3</v>
      </c>
    </row>
    <row r="6170" spans="2:7">
      <c r="B6170" s="375">
        <v>36809</v>
      </c>
      <c r="C6170" s="352">
        <v>191.3</v>
      </c>
      <c r="D6170" s="355">
        <f t="shared" si="196"/>
        <v>-7.1359223300970817E-2</v>
      </c>
      <c r="E6170" s="355">
        <v>5.5984392230044956E-2</v>
      </c>
      <c r="G6170" s="355">
        <f t="shared" ca="1" si="195"/>
        <v>-3.6897985375962047E-3</v>
      </c>
    </row>
    <row r="6171" spans="2:7">
      <c r="B6171" s="375">
        <v>36808</v>
      </c>
      <c r="C6171" s="352">
        <v>206</v>
      </c>
      <c r="D6171" s="355">
        <f t="shared" si="196"/>
        <v>-3.670797287818562E-2</v>
      </c>
      <c r="E6171" s="355">
        <v>5.6196868008948554E-2</v>
      </c>
      <c r="G6171" s="355">
        <f t="shared" ca="1" si="195"/>
        <v>-3.2638114034602046E-2</v>
      </c>
    </row>
    <row r="6172" spans="2:7">
      <c r="B6172" s="375">
        <v>36805</v>
      </c>
      <c r="C6172" s="352">
        <v>213.85</v>
      </c>
      <c r="D6172" s="355">
        <f t="shared" si="196"/>
        <v>-4.885993485342072E-3</v>
      </c>
      <c r="E6172" s="355">
        <v>5.6309904153354642E-2</v>
      </c>
      <c r="G6172" s="355">
        <f t="shared" ca="1" si="195"/>
        <v>1.0683367471865476E-2</v>
      </c>
    </row>
    <row r="6173" spans="2:7">
      <c r="B6173" s="375">
        <v>36804</v>
      </c>
      <c r="C6173" s="352">
        <v>214.9</v>
      </c>
      <c r="D6173" s="355">
        <f t="shared" si="196"/>
        <v>3.9710348049520876E-3</v>
      </c>
      <c r="E6173" s="355">
        <v>5.6405990016638943E-2</v>
      </c>
      <c r="G6173" s="355">
        <f t="shared" ca="1" si="195"/>
        <v>1.1468753598103891E-2</v>
      </c>
    </row>
    <row r="6174" spans="2:7">
      <c r="B6174" s="375">
        <v>36803</v>
      </c>
      <c r="C6174" s="352">
        <v>214.05</v>
      </c>
      <c r="D6174" s="355">
        <f t="shared" si="196"/>
        <v>1.0861865407320006E-2</v>
      </c>
      <c r="E6174" s="355">
        <v>5.6416701577991869E-2</v>
      </c>
      <c r="G6174" s="355">
        <f t="shared" ca="1" si="195"/>
        <v>7.7480286324693075E-3</v>
      </c>
    </row>
    <row r="6175" spans="2:7">
      <c r="B6175" s="375">
        <v>36802</v>
      </c>
      <c r="C6175" s="352">
        <v>211.75</v>
      </c>
      <c r="D6175" s="355">
        <f t="shared" si="196"/>
        <v>1.5344042196115983E-2</v>
      </c>
      <c r="E6175" s="355">
        <v>5.6451612903225805E-2</v>
      </c>
      <c r="G6175" s="355">
        <f t="shared" ca="1" si="195"/>
        <v>-3.1814196471250292E-2</v>
      </c>
    </row>
    <row r="6176" spans="2:7">
      <c r="B6176" s="375">
        <v>36798</v>
      </c>
      <c r="C6176" s="352">
        <v>208.55</v>
      </c>
      <c r="D6176" s="355">
        <f t="shared" si="196"/>
        <v>4.0668662674650725E-2</v>
      </c>
      <c r="E6176" s="355">
        <v>5.6509500351864826E-2</v>
      </c>
      <c r="G6176" s="355">
        <f t="shared" ca="1" si="195"/>
        <v>-3.9931304027360616E-4</v>
      </c>
    </row>
    <row r="6177" spans="2:7">
      <c r="B6177" s="375">
        <v>36797</v>
      </c>
      <c r="C6177" s="352">
        <v>200.4</v>
      </c>
      <c r="D6177" s="355">
        <f t="shared" si="196"/>
        <v>-6.0257913247362224E-2</v>
      </c>
      <c r="E6177" s="355">
        <v>5.6530065109153545E-2</v>
      </c>
      <c r="G6177" s="355">
        <f t="shared" ca="1" si="195"/>
        <v>-1.5700320975868542E-4</v>
      </c>
    </row>
    <row r="6178" spans="2:7">
      <c r="B6178" s="375">
        <v>36796</v>
      </c>
      <c r="C6178" s="352">
        <v>213.25</v>
      </c>
      <c r="D6178" s="355">
        <f t="shared" si="196"/>
        <v>1.0903057596586923E-2</v>
      </c>
      <c r="E6178" s="355">
        <v>5.6562673066272814E-2</v>
      </c>
      <c r="G6178" s="355">
        <f t="shared" ca="1" si="195"/>
        <v>4.0123857665744136E-3</v>
      </c>
    </row>
    <row r="6179" spans="2:7">
      <c r="B6179" s="375">
        <v>36795</v>
      </c>
      <c r="C6179" s="352">
        <v>210.95</v>
      </c>
      <c r="D6179" s="355">
        <f t="shared" si="196"/>
        <v>-4.9528301886792988E-3</v>
      </c>
      <c r="E6179" s="355">
        <v>5.6611165523995997E-2</v>
      </c>
      <c r="G6179" s="355">
        <f t="shared" ca="1" si="195"/>
        <v>-7.3044434452200768E-3</v>
      </c>
    </row>
    <row r="6180" spans="2:7">
      <c r="B6180" s="375">
        <v>36794</v>
      </c>
      <c r="C6180" s="352">
        <v>212</v>
      </c>
      <c r="D6180" s="355">
        <f t="shared" si="196"/>
        <v>-4.7832921625870224E-2</v>
      </c>
      <c r="E6180" s="355">
        <v>5.6710775047258979E-2</v>
      </c>
      <c r="G6180" s="355">
        <f t="shared" ca="1" si="195"/>
        <v>-8.1451122039562143E-3</v>
      </c>
    </row>
    <row r="6181" spans="2:7">
      <c r="B6181" s="375">
        <v>36791</v>
      </c>
      <c r="C6181" s="352">
        <v>222.65</v>
      </c>
      <c r="D6181" s="355">
        <f t="shared" si="196"/>
        <v>-4.1334768568353046E-2</v>
      </c>
      <c r="E6181" s="355">
        <v>5.7159693576900518E-2</v>
      </c>
      <c r="G6181" s="355">
        <f t="shared" ca="1" si="195"/>
        <v>3.4155223828924962E-2</v>
      </c>
    </row>
    <row r="6182" spans="2:7">
      <c r="B6182" s="375">
        <v>36790</v>
      </c>
      <c r="C6182" s="352">
        <v>232.25</v>
      </c>
      <c r="D6182" s="355">
        <f t="shared" si="196"/>
        <v>1.088139281828074E-2</v>
      </c>
      <c r="E6182" s="355">
        <v>5.7350032959789174E-2</v>
      </c>
      <c r="G6182" s="355">
        <f t="shared" ca="1" si="195"/>
        <v>-4.0278881495960352E-2</v>
      </c>
    </row>
    <row r="6183" spans="2:7">
      <c r="B6183" s="375">
        <v>36789</v>
      </c>
      <c r="C6183" s="352">
        <v>229.75</v>
      </c>
      <c r="D6183" s="355">
        <f t="shared" si="196"/>
        <v>-8.2020289229441205E-3</v>
      </c>
      <c r="E6183" s="355">
        <v>5.7374520777332134E-2</v>
      </c>
      <c r="G6183" s="355">
        <f t="shared" ca="1" si="195"/>
        <v>6.9292281095008441E-3</v>
      </c>
    </row>
    <row r="6184" spans="2:7">
      <c r="B6184" s="375">
        <v>36788</v>
      </c>
      <c r="C6184" s="352">
        <v>231.65</v>
      </c>
      <c r="D6184" s="355">
        <f t="shared" si="196"/>
        <v>-2.5042087542087494E-2</v>
      </c>
      <c r="E6184" s="355">
        <v>5.7441214369241593E-2</v>
      </c>
      <c r="G6184" s="355">
        <f t="shared" ca="1" si="195"/>
        <v>-1.050555065659653E-2</v>
      </c>
    </row>
    <row r="6185" spans="2:7">
      <c r="B6185" s="375">
        <v>36787</v>
      </c>
      <c r="C6185" s="352">
        <v>237.6</v>
      </c>
      <c r="D6185" s="355">
        <f t="shared" si="196"/>
        <v>-1.3084112149532734E-2</v>
      </c>
      <c r="E6185" s="355">
        <v>5.7459339435844511E-2</v>
      </c>
      <c r="G6185" s="355">
        <f t="shared" ca="1" si="195"/>
        <v>-2.2899047138952622E-2</v>
      </c>
    </row>
    <row r="6186" spans="2:7">
      <c r="B6186" s="375">
        <v>36784</v>
      </c>
      <c r="C6186" s="352">
        <v>240.75</v>
      </c>
      <c r="D6186" s="355">
        <f t="shared" si="196"/>
        <v>-6.2266500622667369E-4</v>
      </c>
      <c r="E6186" s="355">
        <v>5.7708119218910683E-2</v>
      </c>
      <c r="G6186" s="355">
        <f t="shared" ca="1" si="195"/>
        <v>-1.5967544323868647E-2</v>
      </c>
    </row>
    <row r="6187" spans="2:7">
      <c r="B6187" s="375">
        <v>36783</v>
      </c>
      <c r="C6187" s="352">
        <v>240.9</v>
      </c>
      <c r="D6187" s="355">
        <f t="shared" si="196"/>
        <v>-3.3888109083617363E-2</v>
      </c>
      <c r="E6187" s="355">
        <v>5.7770075101097634E-2</v>
      </c>
      <c r="G6187" s="355">
        <f t="shared" ca="1" si="195"/>
        <v>-1.958501285065725E-3</v>
      </c>
    </row>
    <row r="6188" spans="2:7">
      <c r="B6188" s="375">
        <v>36782</v>
      </c>
      <c r="C6188" s="352">
        <v>249.35</v>
      </c>
      <c r="D6188" s="355">
        <f t="shared" si="196"/>
        <v>-1.345202769535116E-2</v>
      </c>
      <c r="E6188" s="355">
        <v>5.7805232380696618E-2</v>
      </c>
      <c r="G6188" s="355">
        <f t="shared" ca="1" si="195"/>
        <v>1.3450823438388316E-2</v>
      </c>
    </row>
    <row r="6189" spans="2:7">
      <c r="B6189" s="375">
        <v>36781</v>
      </c>
      <c r="C6189" s="352">
        <v>252.75</v>
      </c>
      <c r="D6189" s="355">
        <f t="shared" si="196"/>
        <v>5.9701492537313433E-3</v>
      </c>
      <c r="E6189" s="355">
        <v>5.8137475948201574E-2</v>
      </c>
      <c r="G6189" s="355">
        <f t="shared" ca="1" si="195"/>
        <v>4.9860507531966055E-3</v>
      </c>
    </row>
    <row r="6190" spans="2:7">
      <c r="B6190" s="375">
        <v>36780</v>
      </c>
      <c r="C6190" s="352">
        <v>251.25</v>
      </c>
      <c r="D6190" s="355">
        <f t="shared" si="196"/>
        <v>7.6198115099258305E-3</v>
      </c>
      <c r="E6190" s="355">
        <v>5.846275241203687E-2</v>
      </c>
      <c r="G6190" s="355">
        <f t="shared" ca="1" si="195"/>
        <v>-2.1253232689767955E-2</v>
      </c>
    </row>
    <row r="6191" spans="2:7">
      <c r="B6191" s="375">
        <v>36777</v>
      </c>
      <c r="C6191" s="352">
        <v>249.35</v>
      </c>
      <c r="D6191" s="355">
        <f t="shared" si="196"/>
        <v>-1.0908369694565649E-2</v>
      </c>
      <c r="E6191" s="355">
        <v>5.8516921802881337E-2</v>
      </c>
      <c r="G6191" s="355">
        <f t="shared" ca="1" si="195"/>
        <v>1.3820774923480926E-3</v>
      </c>
    </row>
    <row r="6192" spans="2:7">
      <c r="B6192" s="375">
        <v>36776</v>
      </c>
      <c r="C6192" s="352">
        <v>252.1</v>
      </c>
      <c r="D6192" s="355">
        <f t="shared" si="196"/>
        <v>9.9265435775263062E-4</v>
      </c>
      <c r="E6192" s="355">
        <v>5.8716265499635385E-2</v>
      </c>
      <c r="G6192" s="355">
        <f t="shared" ca="1" si="195"/>
        <v>7.6098661143123606E-3</v>
      </c>
    </row>
    <row r="6193" spans="2:7">
      <c r="B6193" s="375">
        <v>36775</v>
      </c>
      <c r="C6193" s="352">
        <v>251.85</v>
      </c>
      <c r="D6193" s="355">
        <f t="shared" si="196"/>
        <v>3.0693677102516883E-2</v>
      </c>
      <c r="E6193" s="355">
        <v>5.8959044368600604E-2</v>
      </c>
      <c r="G6193" s="355">
        <f t="shared" ca="1" si="195"/>
        <v>-8.2445333238050748E-3</v>
      </c>
    </row>
    <row r="6194" spans="2:7">
      <c r="B6194" s="375">
        <v>36774</v>
      </c>
      <c r="C6194" s="352">
        <v>244.35</v>
      </c>
      <c r="D6194" s="355">
        <f t="shared" si="196"/>
        <v>-7.5142160844841365E-3</v>
      </c>
      <c r="E6194" s="355">
        <v>5.9054871470037622E-2</v>
      </c>
      <c r="G6194" s="355">
        <f t="shared" ca="1" si="195"/>
        <v>4.3726780299834294E-3</v>
      </c>
    </row>
    <row r="6195" spans="2:7">
      <c r="B6195" s="375">
        <v>36773</v>
      </c>
      <c r="C6195" s="352">
        <v>246.2</v>
      </c>
      <c r="D6195" s="355">
        <f t="shared" si="196"/>
        <v>3.0341075538815654E-2</v>
      </c>
      <c r="E6195" s="355">
        <v>5.9899497487437121E-2</v>
      </c>
      <c r="G6195" s="355">
        <f t="shared" ca="1" si="195"/>
        <v>-4.8528851779777197E-3</v>
      </c>
    </row>
    <row r="6196" spans="2:7">
      <c r="B6196" s="375">
        <v>36769</v>
      </c>
      <c r="C6196" s="352">
        <v>238.95</v>
      </c>
      <c r="D6196" s="355">
        <f t="shared" si="196"/>
        <v>0</v>
      </c>
      <c r="E6196" s="355">
        <v>6.0213076809429333E-2</v>
      </c>
      <c r="G6196" s="355">
        <f t="shared" ca="1" si="195"/>
        <v>-2.6416265117979551E-2</v>
      </c>
    </row>
    <row r="6197" spans="2:7">
      <c r="B6197" s="375">
        <v>36768</v>
      </c>
      <c r="C6197" s="352">
        <v>238.95</v>
      </c>
      <c r="D6197" s="355">
        <f t="shared" si="196"/>
        <v>6.2814070351749265E-4</v>
      </c>
      <c r="E6197" s="355">
        <v>6.0572483841181926E-2</v>
      </c>
      <c r="G6197" s="355">
        <f t="shared" ca="1" si="195"/>
        <v>3.9223657639866592E-3</v>
      </c>
    </row>
    <row r="6198" spans="2:7">
      <c r="B6198" s="375">
        <v>36767</v>
      </c>
      <c r="C6198" s="352">
        <v>238.8</v>
      </c>
      <c r="D6198" s="355">
        <f t="shared" si="196"/>
        <v>-1.0155440414507725E-2</v>
      </c>
      <c r="E6198" s="355">
        <v>6.066411238825032E-2</v>
      </c>
      <c r="G6198" s="355">
        <f t="shared" ca="1" si="195"/>
        <v>-3.5749470111509423E-4</v>
      </c>
    </row>
    <row r="6199" spans="2:7">
      <c r="B6199" s="375">
        <v>36766</v>
      </c>
      <c r="C6199" s="352">
        <v>241.25</v>
      </c>
      <c r="D6199" s="355">
        <f t="shared" si="196"/>
        <v>-4.1433602651748218E-4</v>
      </c>
      <c r="E6199" s="355">
        <v>6.0910427951357822E-2</v>
      </c>
      <c r="G6199" s="355">
        <f t="shared" ca="1" si="195"/>
        <v>1.3293399759602378E-2</v>
      </c>
    </row>
    <row r="6200" spans="2:7">
      <c r="B6200" s="375">
        <v>36763</v>
      </c>
      <c r="C6200" s="352">
        <v>241.35</v>
      </c>
      <c r="D6200" s="355">
        <f t="shared" si="196"/>
        <v>-1.1265874641540352E-2</v>
      </c>
      <c r="E6200" s="355">
        <v>6.1329020083569177E-2</v>
      </c>
      <c r="G6200" s="355">
        <f t="shared" ca="1" si="195"/>
        <v>6.6096373174246255E-3</v>
      </c>
    </row>
    <row r="6201" spans="2:7">
      <c r="B6201" s="375">
        <v>36762</v>
      </c>
      <c r="C6201" s="352">
        <v>244.1</v>
      </c>
      <c r="D6201" s="355">
        <f t="shared" si="196"/>
        <v>-1.8101367658889783E-2</v>
      </c>
      <c r="E6201" s="355">
        <v>6.1592505854800826E-2</v>
      </c>
      <c r="G6201" s="355">
        <f t="shared" ca="1" si="195"/>
        <v>-2.0229689921957519E-2</v>
      </c>
    </row>
    <row r="6202" spans="2:7">
      <c r="B6202" s="375">
        <v>36761</v>
      </c>
      <c r="C6202" s="352">
        <v>248.6</v>
      </c>
      <c r="D6202" s="355">
        <f t="shared" si="196"/>
        <v>2.49433106575963E-2</v>
      </c>
      <c r="E6202" s="355">
        <v>6.1678463094034318E-2</v>
      </c>
      <c r="G6202" s="355">
        <f t="shared" ca="1" si="195"/>
        <v>7.776615235566958E-3</v>
      </c>
    </row>
    <row r="6203" spans="2:7">
      <c r="B6203" s="375">
        <v>36760</v>
      </c>
      <c r="C6203" s="352">
        <v>242.55</v>
      </c>
      <c r="D6203" s="355">
        <f t="shared" si="196"/>
        <v>-1.1009174311926559E-2</v>
      </c>
      <c r="E6203" s="355">
        <v>6.2072336265884737E-2</v>
      </c>
      <c r="G6203" s="355">
        <f t="shared" ca="1" si="195"/>
        <v>-6.1481241124676737E-3</v>
      </c>
    </row>
    <row r="6204" spans="2:7">
      <c r="B6204" s="375">
        <v>36759</v>
      </c>
      <c r="C6204" s="352">
        <v>245.25</v>
      </c>
      <c r="D6204" s="355">
        <f t="shared" si="196"/>
        <v>2.2476501838986978E-3</v>
      </c>
      <c r="E6204" s="355">
        <v>6.2114685875078582E-2</v>
      </c>
      <c r="G6204" s="355">
        <f t="shared" ca="1" si="195"/>
        <v>-2.6669944463758113E-2</v>
      </c>
    </row>
    <row r="6205" spans="2:7">
      <c r="B6205" s="375">
        <v>36756</v>
      </c>
      <c r="C6205" s="352">
        <v>244.7</v>
      </c>
      <c r="D6205" s="355">
        <f t="shared" si="196"/>
        <v>5.9609455292908061E-3</v>
      </c>
      <c r="E6205" s="355">
        <v>6.2470308788598466E-2</v>
      </c>
      <c r="G6205" s="355">
        <f t="shared" ca="1" si="195"/>
        <v>-3.0563436046558357E-2</v>
      </c>
    </row>
    <row r="6206" spans="2:7">
      <c r="B6206" s="375">
        <v>36755</v>
      </c>
      <c r="C6206" s="352">
        <v>243.25</v>
      </c>
      <c r="D6206" s="355">
        <f t="shared" si="196"/>
        <v>-1.8465326220762767E-3</v>
      </c>
      <c r="E6206" s="355">
        <v>6.2964273081004635E-2</v>
      </c>
      <c r="G6206" s="355">
        <f t="shared" ca="1" si="195"/>
        <v>2.4827917145294445E-2</v>
      </c>
    </row>
    <row r="6207" spans="2:7">
      <c r="B6207" s="375">
        <v>36754</v>
      </c>
      <c r="C6207" s="352">
        <v>243.7</v>
      </c>
      <c r="D6207" s="355">
        <f t="shared" si="196"/>
        <v>3.3502968617472338E-2</v>
      </c>
      <c r="E6207" s="355">
        <v>6.2998694327578805E-2</v>
      </c>
      <c r="G6207" s="355">
        <f t="shared" ca="1" si="195"/>
        <v>-3.3148854797561164E-3</v>
      </c>
    </row>
    <row r="6208" spans="2:7">
      <c r="B6208" s="375">
        <v>36752</v>
      </c>
      <c r="C6208" s="352">
        <v>235.8</v>
      </c>
      <c r="D6208" s="355">
        <f t="shared" si="196"/>
        <v>1.2886597938144329E-2</v>
      </c>
      <c r="E6208" s="355">
        <v>6.3088184036249564E-2</v>
      </c>
      <c r="G6208" s="355">
        <f t="shared" ca="1" si="195"/>
        <v>1.3633331053973876E-2</v>
      </c>
    </row>
    <row r="6209" spans="2:7">
      <c r="B6209" s="375">
        <v>36749</v>
      </c>
      <c r="C6209" s="352">
        <v>232.8</v>
      </c>
      <c r="D6209" s="355">
        <f t="shared" si="196"/>
        <v>-3.2820938928126209E-2</v>
      </c>
      <c r="E6209" s="355">
        <v>6.3152240638428628E-2</v>
      </c>
      <c r="G6209" s="355">
        <f t="shared" ca="1" si="195"/>
        <v>-2.5812005562058451E-2</v>
      </c>
    </row>
    <row r="6210" spans="2:7">
      <c r="B6210" s="375">
        <v>36748</v>
      </c>
      <c r="C6210" s="352">
        <v>240.7</v>
      </c>
      <c r="D6210" s="355">
        <f t="shared" si="196"/>
        <v>3.543881592662057E-3</v>
      </c>
      <c r="E6210" s="355">
        <v>6.3320285516923785E-2</v>
      </c>
      <c r="G6210" s="355">
        <f t="shared" ca="1" si="195"/>
        <v>8.4252049127521642E-3</v>
      </c>
    </row>
    <row r="6211" spans="2:7">
      <c r="B6211" s="375">
        <v>36747</v>
      </c>
      <c r="C6211" s="352">
        <v>239.85</v>
      </c>
      <c r="D6211" s="355">
        <f t="shared" si="196"/>
        <v>-4.1175294823106182E-2</v>
      </c>
      <c r="E6211" s="355">
        <v>6.3449939686369E-2</v>
      </c>
      <c r="G6211" s="355">
        <f t="shared" ca="1" si="195"/>
        <v>-1.896393090949337E-2</v>
      </c>
    </row>
    <row r="6212" spans="2:7">
      <c r="B6212" s="375">
        <v>36746</v>
      </c>
      <c r="C6212" s="352">
        <v>250.15</v>
      </c>
      <c r="D6212" s="355">
        <f t="shared" si="196"/>
        <v>-2.2851562499999978E-2</v>
      </c>
      <c r="E6212" s="355">
        <v>6.3946323428727955E-2</v>
      </c>
      <c r="G6212" s="355">
        <f t="shared" ca="1" si="195"/>
        <v>1.8540562381390482E-2</v>
      </c>
    </row>
    <row r="6213" spans="2:7">
      <c r="B6213" s="375">
        <v>36745</v>
      </c>
      <c r="C6213" s="352">
        <v>256</v>
      </c>
      <c r="D6213" s="355">
        <f t="shared" si="196"/>
        <v>7.8186082877243403E-4</v>
      </c>
      <c r="E6213" s="355">
        <v>6.4076064489458337E-2</v>
      </c>
      <c r="G6213" s="355">
        <f t="shared" ca="1" si="195"/>
        <v>-1.1126185770505746E-2</v>
      </c>
    </row>
    <row r="6214" spans="2:7">
      <c r="B6214" s="375">
        <v>36742</v>
      </c>
      <c r="C6214" s="352">
        <v>255.8</v>
      </c>
      <c r="D6214" s="355">
        <f t="shared" si="196"/>
        <v>7.388748950461807E-2</v>
      </c>
      <c r="E6214" s="355">
        <v>6.4083950526528599E-2</v>
      </c>
      <c r="G6214" s="355">
        <f t="shared" ca="1" si="195"/>
        <v>2.3923548008626824E-2</v>
      </c>
    </row>
    <row r="6215" spans="2:7">
      <c r="B6215" s="375">
        <v>36741</v>
      </c>
      <c r="C6215" s="352">
        <v>238.2</v>
      </c>
      <c r="D6215" s="355">
        <f t="shared" si="196"/>
        <v>-1.038637307852098E-2</v>
      </c>
      <c r="E6215" s="355">
        <v>6.4258322322838485E-2</v>
      </c>
      <c r="G6215" s="355">
        <f t="shared" ref="G6215:G6278" ca="1" si="197">_xlfn.NORM.INV(RAND(),$M$13,$M$14)</f>
        <v>2.940406526512954E-2</v>
      </c>
    </row>
    <row r="6216" spans="2:7">
      <c r="B6216" s="375">
        <v>36740</v>
      </c>
      <c r="C6216" s="352">
        <v>240.7</v>
      </c>
      <c r="D6216" s="355">
        <f t="shared" ref="D6216:D6279" si="198">(C6216-C6217)/C6217</f>
        <v>-2.0768431983389976E-4</v>
      </c>
      <c r="E6216" s="355">
        <v>6.4321130204442023E-2</v>
      </c>
      <c r="G6216" s="355">
        <f t="shared" ca="1" si="197"/>
        <v>2.2528404582486162E-2</v>
      </c>
    </row>
    <row r="6217" spans="2:7">
      <c r="B6217" s="375">
        <v>36739</v>
      </c>
      <c r="C6217" s="352">
        <v>240.75</v>
      </c>
      <c r="D6217" s="355">
        <f t="shared" si="198"/>
        <v>0</v>
      </c>
      <c r="E6217" s="355">
        <v>6.4449722882026925E-2</v>
      </c>
      <c r="G6217" s="355">
        <f t="shared" ca="1" si="197"/>
        <v>9.6976663793512385E-3</v>
      </c>
    </row>
    <row r="6218" spans="2:7">
      <c r="B6218" s="375">
        <v>36738</v>
      </c>
      <c r="C6218" s="352">
        <v>240.75</v>
      </c>
      <c r="D6218" s="355">
        <f t="shared" si="198"/>
        <v>1.8401015228426371E-2</v>
      </c>
      <c r="E6218" s="355">
        <v>6.4549223526105079E-2</v>
      </c>
      <c r="G6218" s="355">
        <f t="shared" ca="1" si="197"/>
        <v>-3.9103029422652875E-2</v>
      </c>
    </row>
    <row r="6219" spans="2:7">
      <c r="B6219" s="375">
        <v>36735</v>
      </c>
      <c r="C6219" s="352">
        <v>236.4</v>
      </c>
      <c r="D6219" s="355">
        <f t="shared" si="198"/>
        <v>-1.7252130534192497E-2</v>
      </c>
      <c r="E6219" s="355">
        <v>6.4549444874774084E-2</v>
      </c>
      <c r="G6219" s="355">
        <f t="shared" ca="1" si="197"/>
        <v>1.522903215521659E-2</v>
      </c>
    </row>
    <row r="6220" spans="2:7">
      <c r="B6220" s="375">
        <v>36734</v>
      </c>
      <c r="C6220" s="352">
        <v>240.55</v>
      </c>
      <c r="D6220" s="355">
        <f t="shared" si="198"/>
        <v>-8.307372793353629E-4</v>
      </c>
      <c r="E6220" s="355">
        <v>6.4593104583230435E-2</v>
      </c>
      <c r="G6220" s="355">
        <f t="shared" ca="1" si="197"/>
        <v>-3.3625447219078411E-2</v>
      </c>
    </row>
    <row r="6221" spans="2:7">
      <c r="B6221" s="375">
        <v>36733</v>
      </c>
      <c r="C6221" s="352">
        <v>240.75</v>
      </c>
      <c r="D6221" s="355">
        <f t="shared" si="198"/>
        <v>5.2192066805845511E-3</v>
      </c>
      <c r="E6221" s="355">
        <v>6.4895833333333375E-2</v>
      </c>
      <c r="G6221" s="355">
        <f t="shared" ca="1" si="197"/>
        <v>2.4094800396471324E-2</v>
      </c>
    </row>
    <row r="6222" spans="2:7">
      <c r="B6222" s="375">
        <v>36732</v>
      </c>
      <c r="C6222" s="352">
        <v>239.5</v>
      </c>
      <c r="D6222" s="355">
        <f t="shared" si="198"/>
        <v>-3.7437603993344662E-3</v>
      </c>
      <c r="E6222" s="355">
        <v>6.4953957504747542E-2</v>
      </c>
      <c r="G6222" s="355">
        <f t="shared" ca="1" si="197"/>
        <v>1.5156905317092122E-2</v>
      </c>
    </row>
    <row r="6223" spans="2:7">
      <c r="B6223" s="375">
        <v>36731</v>
      </c>
      <c r="C6223" s="352">
        <v>240.4</v>
      </c>
      <c r="D6223" s="355">
        <f t="shared" si="198"/>
        <v>-6.2768031189083792E-2</v>
      </c>
      <c r="E6223" s="355">
        <v>6.5067248273355055E-2</v>
      </c>
      <c r="G6223" s="355">
        <f t="shared" ca="1" si="197"/>
        <v>-1.5009678806068242E-4</v>
      </c>
    </row>
    <row r="6224" spans="2:7">
      <c r="B6224" s="375">
        <v>36728</v>
      </c>
      <c r="C6224" s="352">
        <v>256.5</v>
      </c>
      <c r="D6224" s="355">
        <f t="shared" si="198"/>
        <v>-2.0244461420932051E-2</v>
      </c>
      <c r="E6224" s="355">
        <v>6.5400884818379246E-2</v>
      </c>
      <c r="G6224" s="355">
        <f t="shared" ca="1" si="197"/>
        <v>-1.0365956865845898E-2</v>
      </c>
    </row>
    <row r="6225" spans="2:7">
      <c r="B6225" s="375">
        <v>36727</v>
      </c>
      <c r="C6225" s="352">
        <v>261.8</v>
      </c>
      <c r="D6225" s="355">
        <f t="shared" si="198"/>
        <v>-2.1491310035507381E-2</v>
      </c>
      <c r="E6225" s="355">
        <v>6.5673289183222988E-2</v>
      </c>
      <c r="G6225" s="355">
        <f t="shared" ca="1" si="197"/>
        <v>-3.6052350662896075E-2</v>
      </c>
    </row>
    <row r="6226" spans="2:7">
      <c r="B6226" s="375">
        <v>36726</v>
      </c>
      <c r="C6226" s="352">
        <v>267.55</v>
      </c>
      <c r="D6226" s="355">
        <f t="shared" si="198"/>
        <v>-3.0440297155281675E-2</v>
      </c>
      <c r="E6226" s="355">
        <v>6.5970409051348974E-2</v>
      </c>
      <c r="G6226" s="355">
        <f t="shared" ca="1" si="197"/>
        <v>1.8841817186556187E-2</v>
      </c>
    </row>
    <row r="6227" spans="2:7">
      <c r="B6227" s="375">
        <v>36725</v>
      </c>
      <c r="C6227" s="352">
        <v>275.95</v>
      </c>
      <c r="D6227" s="355">
        <f t="shared" si="198"/>
        <v>-8.8002873563217988E-3</v>
      </c>
      <c r="E6227" s="355">
        <v>6.6035353535353572E-2</v>
      </c>
      <c r="G6227" s="355">
        <f t="shared" ca="1" si="197"/>
        <v>1.5741629176799716E-3</v>
      </c>
    </row>
    <row r="6228" spans="2:7">
      <c r="B6228" s="375">
        <v>36724</v>
      </c>
      <c r="C6228" s="352">
        <v>278.39999999999998</v>
      </c>
      <c r="D6228" s="355">
        <f t="shared" si="198"/>
        <v>-5.6910569105691096E-2</v>
      </c>
      <c r="E6228" s="355">
        <v>6.6099290780141789E-2</v>
      </c>
      <c r="G6228" s="355">
        <f t="shared" ca="1" si="197"/>
        <v>1.24391171964011E-2</v>
      </c>
    </row>
    <row r="6229" spans="2:7">
      <c r="B6229" s="375">
        <v>36721</v>
      </c>
      <c r="C6229" s="352">
        <v>295.2</v>
      </c>
      <c r="D6229" s="355">
        <f t="shared" si="198"/>
        <v>7.8525093888699611E-3</v>
      </c>
      <c r="E6229" s="355">
        <v>6.6166052706149073E-2</v>
      </c>
      <c r="G6229" s="355">
        <f t="shared" ca="1" si="197"/>
        <v>-1.5589675794623874E-2</v>
      </c>
    </row>
    <row r="6230" spans="2:7">
      <c r="B6230" s="375">
        <v>36720</v>
      </c>
      <c r="C6230" s="352">
        <v>292.89999999999998</v>
      </c>
      <c r="D6230" s="355">
        <f t="shared" si="198"/>
        <v>3.6630684834542439E-2</v>
      </c>
      <c r="E6230" s="355">
        <v>6.6206896551724098E-2</v>
      </c>
      <c r="G6230" s="355">
        <f t="shared" ca="1" si="197"/>
        <v>1.175025028390848E-2</v>
      </c>
    </row>
    <row r="6231" spans="2:7">
      <c r="B6231" s="375">
        <v>36719</v>
      </c>
      <c r="C6231" s="352">
        <v>282.55</v>
      </c>
      <c r="D6231" s="355">
        <f t="shared" si="198"/>
        <v>1.6001438331535375E-2</v>
      </c>
      <c r="E6231" s="355">
        <v>6.6270178419711126E-2</v>
      </c>
      <c r="G6231" s="355">
        <f t="shared" ca="1" si="197"/>
        <v>8.3231316863421161E-3</v>
      </c>
    </row>
    <row r="6232" spans="2:7">
      <c r="B6232" s="375">
        <v>36718</v>
      </c>
      <c r="C6232" s="352">
        <v>278.10000000000002</v>
      </c>
      <c r="D6232" s="355">
        <f t="shared" si="198"/>
        <v>-3.2258064516128217E-3</v>
      </c>
      <c r="E6232" s="355">
        <v>6.7226890756302476E-2</v>
      </c>
      <c r="G6232" s="355">
        <f t="shared" ca="1" si="197"/>
        <v>5.2638062621880701E-3</v>
      </c>
    </row>
    <row r="6233" spans="2:7">
      <c r="B6233" s="375">
        <v>36717</v>
      </c>
      <c r="C6233" s="352">
        <v>279</v>
      </c>
      <c r="D6233" s="355">
        <f t="shared" si="198"/>
        <v>7.5839653304442863E-3</v>
      </c>
      <c r="E6233" s="355">
        <v>6.7396152773905885E-2</v>
      </c>
      <c r="G6233" s="355">
        <f t="shared" ca="1" si="197"/>
        <v>1.7452068251191145E-2</v>
      </c>
    </row>
    <row r="6234" spans="2:7">
      <c r="B6234" s="375">
        <v>36714</v>
      </c>
      <c r="C6234" s="352">
        <v>276.89999999999998</v>
      </c>
      <c r="D6234" s="355">
        <f t="shared" si="198"/>
        <v>-1.0364546104360379E-2</v>
      </c>
      <c r="E6234" s="355">
        <v>6.8208092485549043E-2</v>
      </c>
      <c r="G6234" s="355">
        <f t="shared" ca="1" si="197"/>
        <v>6.0577314820059777E-2</v>
      </c>
    </row>
    <row r="6235" spans="2:7">
      <c r="B6235" s="375">
        <v>36713</v>
      </c>
      <c r="C6235" s="352">
        <v>279.8</v>
      </c>
      <c r="D6235" s="355">
        <f t="shared" si="198"/>
        <v>-2.4066968957097933E-2</v>
      </c>
      <c r="E6235" s="355">
        <v>6.873008648156588E-2</v>
      </c>
      <c r="G6235" s="355">
        <f t="shared" ca="1" si="197"/>
        <v>9.8147359448140965E-3</v>
      </c>
    </row>
    <row r="6236" spans="2:7">
      <c r="B6236" s="375">
        <v>36712</v>
      </c>
      <c r="C6236" s="352">
        <v>286.7</v>
      </c>
      <c r="D6236" s="355">
        <f t="shared" si="198"/>
        <v>3.4383230508352174E-2</v>
      </c>
      <c r="E6236" s="355">
        <v>6.8752799381082363E-2</v>
      </c>
      <c r="G6236" s="355">
        <f t="shared" ca="1" si="197"/>
        <v>6.165755419883936E-3</v>
      </c>
    </row>
    <row r="6237" spans="2:7">
      <c r="B6237" s="375">
        <v>36711</v>
      </c>
      <c r="C6237" s="352">
        <v>277.17</v>
      </c>
      <c r="D6237" s="355">
        <f t="shared" si="198"/>
        <v>2.4847476428175367E-2</v>
      </c>
      <c r="E6237" s="355">
        <v>6.8806161745827973E-2</v>
      </c>
      <c r="G6237" s="355">
        <f t="shared" ca="1" si="197"/>
        <v>-2.7952410573492455E-2</v>
      </c>
    </row>
    <row r="6238" spans="2:7">
      <c r="B6238" s="375">
        <v>36710</v>
      </c>
      <c r="C6238" s="352">
        <v>270.45</v>
      </c>
      <c r="D6238" s="355">
        <f t="shared" si="198"/>
        <v>-4.6939422771963189E-2</v>
      </c>
      <c r="E6238" s="355">
        <v>6.8980477223427303E-2</v>
      </c>
      <c r="G6238" s="355">
        <f t="shared" ca="1" si="197"/>
        <v>-4.5754254894231636E-3</v>
      </c>
    </row>
    <row r="6239" spans="2:7">
      <c r="B6239" s="375">
        <v>36707</v>
      </c>
      <c r="C6239" s="352">
        <v>283.77</v>
      </c>
      <c r="D6239" s="355">
        <f t="shared" si="198"/>
        <v>-1.7926976985637676E-2</v>
      </c>
      <c r="E6239" s="355">
        <v>6.923540036122823E-2</v>
      </c>
      <c r="G6239" s="355">
        <f t="shared" ca="1" si="197"/>
        <v>-1.7335857256848195E-2</v>
      </c>
    </row>
    <row r="6240" spans="2:7">
      <c r="B6240" s="375">
        <v>36706</v>
      </c>
      <c r="C6240" s="352">
        <v>288.95</v>
      </c>
      <c r="D6240" s="355">
        <f t="shared" si="198"/>
        <v>2.6719411478936142E-3</v>
      </c>
      <c r="E6240" s="355">
        <v>6.9612827532264415E-2</v>
      </c>
      <c r="G6240" s="355">
        <f t="shared" ca="1" si="197"/>
        <v>-1.7486411654218968E-2</v>
      </c>
    </row>
    <row r="6241" spans="2:7">
      <c r="B6241" s="375">
        <v>36705</v>
      </c>
      <c r="C6241" s="352">
        <v>288.18</v>
      </c>
      <c r="D6241" s="355">
        <f t="shared" si="198"/>
        <v>2.0575840209654007E-2</v>
      </c>
      <c r="E6241" s="355">
        <v>6.9762858832030511E-2</v>
      </c>
      <c r="G6241" s="355">
        <f t="shared" ca="1" si="197"/>
        <v>-7.869146535128756E-3</v>
      </c>
    </row>
    <row r="6242" spans="2:7">
      <c r="B6242" s="375">
        <v>36704</v>
      </c>
      <c r="C6242" s="352">
        <v>282.37</v>
      </c>
      <c r="D6242" s="355">
        <f t="shared" si="198"/>
        <v>2.3116779593463515E-2</v>
      </c>
      <c r="E6242" s="355">
        <v>6.9846893584714617E-2</v>
      </c>
      <c r="G6242" s="355">
        <f t="shared" ca="1" si="197"/>
        <v>5.9392995870404088E-3</v>
      </c>
    </row>
    <row r="6243" spans="2:7">
      <c r="B6243" s="375">
        <v>36703</v>
      </c>
      <c r="C6243" s="352">
        <v>275.99</v>
      </c>
      <c r="D6243" s="355">
        <f t="shared" si="198"/>
        <v>-1.6779479871749128E-2</v>
      </c>
      <c r="E6243" s="355">
        <v>7.0045323444581795E-2</v>
      </c>
      <c r="G6243" s="355">
        <f t="shared" ca="1" si="197"/>
        <v>6.9036962073921902E-3</v>
      </c>
    </row>
    <row r="6244" spans="2:7">
      <c r="B6244" s="375">
        <v>36700</v>
      </c>
      <c r="C6244" s="352">
        <v>280.7</v>
      </c>
      <c r="D6244" s="355">
        <f t="shared" si="198"/>
        <v>5.697179651316036E-2</v>
      </c>
      <c r="E6244" s="355">
        <v>7.0076225284404214E-2</v>
      </c>
      <c r="G6244" s="355">
        <f t="shared" ca="1" si="197"/>
        <v>2.9987643377759315E-3</v>
      </c>
    </row>
    <row r="6245" spans="2:7">
      <c r="B6245" s="375">
        <v>36699</v>
      </c>
      <c r="C6245" s="352">
        <v>265.57</v>
      </c>
      <c r="D6245" s="355">
        <f t="shared" si="198"/>
        <v>3.2061246696720037E-2</v>
      </c>
      <c r="E6245" s="355">
        <v>7.0428648941942423E-2</v>
      </c>
      <c r="G6245" s="355">
        <f t="shared" ca="1" si="197"/>
        <v>1.8234565254135075E-2</v>
      </c>
    </row>
    <row r="6246" spans="2:7">
      <c r="B6246" s="375">
        <v>36698</v>
      </c>
      <c r="C6246" s="352">
        <v>257.32</v>
      </c>
      <c r="D6246" s="355">
        <f t="shared" si="198"/>
        <v>2.4607788484510659E-2</v>
      </c>
      <c r="E6246" s="355">
        <v>7.0501342882721543E-2</v>
      </c>
      <c r="G6246" s="355">
        <f t="shared" ca="1" si="197"/>
        <v>-1.9310415608927837E-3</v>
      </c>
    </row>
    <row r="6247" spans="2:7">
      <c r="B6247" s="375">
        <v>36697</v>
      </c>
      <c r="C6247" s="352">
        <v>251.14</v>
      </c>
      <c r="D6247" s="355">
        <f t="shared" si="198"/>
        <v>-8.8013576982279591E-3</v>
      </c>
      <c r="E6247" s="355">
        <v>7.0556309362279551E-2</v>
      </c>
      <c r="G6247" s="355">
        <f t="shared" ca="1" si="197"/>
        <v>1.5758622239947031E-2</v>
      </c>
    </row>
    <row r="6248" spans="2:7">
      <c r="B6248" s="375">
        <v>36696</v>
      </c>
      <c r="C6248" s="352">
        <v>253.37</v>
      </c>
      <c r="D6248" s="355">
        <f t="shared" si="198"/>
        <v>1.6651954096781982E-2</v>
      </c>
      <c r="E6248" s="355">
        <v>7.0710855274362119E-2</v>
      </c>
      <c r="G6248" s="355">
        <f t="shared" ca="1" si="197"/>
        <v>-3.0694255245821912E-2</v>
      </c>
    </row>
    <row r="6249" spans="2:7">
      <c r="B6249" s="375">
        <v>36693</v>
      </c>
      <c r="C6249" s="352">
        <v>249.22</v>
      </c>
      <c r="D6249" s="355">
        <f t="shared" si="198"/>
        <v>3.0588424696127783E-3</v>
      </c>
      <c r="E6249" s="355">
        <v>7.0756492284531403E-2</v>
      </c>
      <c r="G6249" s="355">
        <f t="shared" ca="1" si="197"/>
        <v>-3.3223329480124235E-2</v>
      </c>
    </row>
    <row r="6250" spans="2:7">
      <c r="B6250" s="375">
        <v>36692</v>
      </c>
      <c r="C6250" s="352">
        <v>248.46</v>
      </c>
      <c r="D6250" s="355">
        <f t="shared" si="198"/>
        <v>-1.9262650982868855E-2</v>
      </c>
      <c r="E6250" s="355">
        <v>7.0785238557986213E-2</v>
      </c>
      <c r="G6250" s="355">
        <f t="shared" ca="1" si="197"/>
        <v>6.3951380375217763E-3</v>
      </c>
    </row>
    <row r="6251" spans="2:7">
      <c r="B6251" s="375">
        <v>36691</v>
      </c>
      <c r="C6251" s="352">
        <v>253.34</v>
      </c>
      <c r="D6251" s="355">
        <f t="shared" si="198"/>
        <v>1.3643820269675495E-2</v>
      </c>
      <c r="E6251" s="355">
        <v>7.0953158357403068E-2</v>
      </c>
      <c r="G6251" s="355">
        <f t="shared" ca="1" si="197"/>
        <v>1.1626913757601255E-2</v>
      </c>
    </row>
    <row r="6252" spans="2:7">
      <c r="B6252" s="375">
        <v>36690</v>
      </c>
      <c r="C6252" s="352">
        <v>249.93</v>
      </c>
      <c r="D6252" s="355">
        <f t="shared" si="198"/>
        <v>-1.470472285736809E-2</v>
      </c>
      <c r="E6252" s="355">
        <v>7.1044359063918872E-2</v>
      </c>
      <c r="G6252" s="355">
        <f t="shared" ca="1" si="197"/>
        <v>2.3313022865222497E-2</v>
      </c>
    </row>
    <row r="6253" spans="2:7">
      <c r="B6253" s="375">
        <v>36689</v>
      </c>
      <c r="C6253" s="352">
        <v>253.66</v>
      </c>
      <c r="D6253" s="355">
        <f t="shared" si="198"/>
        <v>-2.6294576023952996E-2</v>
      </c>
      <c r="E6253" s="355">
        <v>7.1099424420994803E-2</v>
      </c>
      <c r="G6253" s="355">
        <f t="shared" ca="1" si="197"/>
        <v>-2.3852074101002717E-3</v>
      </c>
    </row>
    <row r="6254" spans="2:7">
      <c r="B6254" s="375">
        <v>36686</v>
      </c>
      <c r="C6254" s="352">
        <v>260.51</v>
      </c>
      <c r="D6254" s="355">
        <f t="shared" si="198"/>
        <v>-2.3742963274997302E-3</v>
      </c>
      <c r="E6254" s="355">
        <v>7.1103008204193227E-2</v>
      </c>
      <c r="G6254" s="355">
        <f t="shared" ca="1" si="197"/>
        <v>3.7019952284784809E-2</v>
      </c>
    </row>
    <row r="6255" spans="2:7">
      <c r="B6255" s="375">
        <v>36685</v>
      </c>
      <c r="C6255" s="352">
        <v>261.13</v>
      </c>
      <c r="D6255" s="355">
        <f t="shared" si="198"/>
        <v>1.4057706496835092E-2</v>
      </c>
      <c r="E6255" s="355">
        <v>7.1145038167938879E-2</v>
      </c>
      <c r="G6255" s="355">
        <f t="shared" ca="1" si="197"/>
        <v>-1.6095148057225533E-2</v>
      </c>
    </row>
    <row r="6256" spans="2:7">
      <c r="B6256" s="375">
        <v>36684</v>
      </c>
      <c r="C6256" s="352">
        <v>257.51</v>
      </c>
      <c r="D6256" s="355">
        <f t="shared" si="198"/>
        <v>-6.5967132165729346E-3</v>
      </c>
      <c r="E6256" s="355">
        <v>7.169590643274848E-2</v>
      </c>
      <c r="G6256" s="355">
        <f t="shared" ca="1" si="197"/>
        <v>-2.4616662189298106E-2</v>
      </c>
    </row>
    <row r="6257" spans="2:7">
      <c r="B6257" s="375">
        <v>36683</v>
      </c>
      <c r="C6257" s="352">
        <v>259.22000000000003</v>
      </c>
      <c r="D6257" s="355">
        <f t="shared" si="198"/>
        <v>1.0643689812468392E-2</v>
      </c>
      <c r="E6257" s="355">
        <v>7.1980963712076115E-2</v>
      </c>
      <c r="G6257" s="355">
        <f t="shared" ca="1" si="197"/>
        <v>-4.6869668005703217E-3</v>
      </c>
    </row>
    <row r="6258" spans="2:7">
      <c r="B6258" s="375">
        <v>36682</v>
      </c>
      <c r="C6258" s="352">
        <v>256.49</v>
      </c>
      <c r="D6258" s="355">
        <f t="shared" si="198"/>
        <v>3.914047516536851E-3</v>
      </c>
      <c r="E6258" s="355">
        <v>7.2107765451664127E-2</v>
      </c>
      <c r="G6258" s="355">
        <f t="shared" ca="1" si="197"/>
        <v>-2.8917868663572911E-2</v>
      </c>
    </row>
    <row r="6259" spans="2:7">
      <c r="B6259" s="375">
        <v>36679</v>
      </c>
      <c r="C6259" s="352">
        <v>255.49</v>
      </c>
      <c r="D6259" s="355">
        <f t="shared" si="198"/>
        <v>2.5899453902987542E-2</v>
      </c>
      <c r="E6259" s="355">
        <v>7.236522583778536E-2</v>
      </c>
      <c r="G6259" s="355">
        <f t="shared" ca="1" si="197"/>
        <v>1.4694892635484687E-2</v>
      </c>
    </row>
    <row r="6260" spans="2:7">
      <c r="B6260" s="375">
        <v>36678</v>
      </c>
      <c r="C6260" s="352">
        <v>249.04</v>
      </c>
      <c r="D6260" s="355">
        <f t="shared" si="198"/>
        <v>-3.4279509849542436E-2</v>
      </c>
      <c r="E6260" s="355">
        <v>7.2536560766515448E-2</v>
      </c>
      <c r="G6260" s="355">
        <f t="shared" ca="1" si="197"/>
        <v>-1.9540066618788217E-2</v>
      </c>
    </row>
    <row r="6261" spans="2:7">
      <c r="B6261" s="375">
        <v>36677</v>
      </c>
      <c r="C6261" s="352">
        <v>257.88</v>
      </c>
      <c r="D6261" s="355">
        <f t="shared" si="198"/>
        <v>1.1809942323537454E-2</v>
      </c>
      <c r="E6261" s="355">
        <v>7.3238321456848887E-2</v>
      </c>
      <c r="G6261" s="355">
        <f t="shared" ca="1" si="197"/>
        <v>-7.2306785568325583E-3</v>
      </c>
    </row>
    <row r="6262" spans="2:7">
      <c r="B6262" s="375">
        <v>36676</v>
      </c>
      <c r="C6262" s="352">
        <v>254.87</v>
      </c>
      <c r="D6262" s="355">
        <f t="shared" si="198"/>
        <v>-9.1746685845352938E-3</v>
      </c>
      <c r="E6262" s="355">
        <v>7.3472190432593246E-2</v>
      </c>
      <c r="G6262" s="355">
        <f t="shared" ca="1" si="197"/>
        <v>1.5414818855348379E-2</v>
      </c>
    </row>
    <row r="6263" spans="2:7">
      <c r="B6263" s="375">
        <v>36675</v>
      </c>
      <c r="C6263" s="352">
        <v>257.23</v>
      </c>
      <c r="D6263" s="355">
        <f t="shared" si="198"/>
        <v>2.7686775868957278E-2</v>
      </c>
      <c r="E6263" s="355">
        <v>7.3626943005181342E-2</v>
      </c>
      <c r="G6263" s="355">
        <f t="shared" ca="1" si="197"/>
        <v>-1.4157324753310774E-2</v>
      </c>
    </row>
    <row r="6264" spans="2:7">
      <c r="B6264" s="375">
        <v>36672</v>
      </c>
      <c r="C6264" s="352">
        <v>250.3</v>
      </c>
      <c r="D6264" s="355">
        <f t="shared" si="198"/>
        <v>0.11925949112373124</v>
      </c>
      <c r="E6264" s="355">
        <v>7.3841272391356697E-2</v>
      </c>
      <c r="G6264" s="355">
        <f t="shared" ca="1" si="197"/>
        <v>8.2372042300511619E-4</v>
      </c>
    </row>
    <row r="6265" spans="2:7">
      <c r="B6265" s="375">
        <v>36671</v>
      </c>
      <c r="C6265" s="352">
        <v>223.63</v>
      </c>
      <c r="D6265" s="355">
        <f t="shared" si="198"/>
        <v>6.7981271384836613E-3</v>
      </c>
      <c r="E6265" s="355">
        <v>7.3986703838730336E-2</v>
      </c>
      <c r="G6265" s="355">
        <f t="shared" ca="1" si="197"/>
        <v>-2.4955757405601169E-2</v>
      </c>
    </row>
    <row r="6266" spans="2:7">
      <c r="B6266" s="375">
        <v>36670</v>
      </c>
      <c r="C6266" s="352">
        <v>222.12</v>
      </c>
      <c r="D6266" s="355">
        <f t="shared" si="198"/>
        <v>7.9869304774005754E-3</v>
      </c>
      <c r="E6266" s="355">
        <v>7.4128711045546802E-2</v>
      </c>
      <c r="G6266" s="355">
        <f t="shared" ca="1" si="197"/>
        <v>1.2315368745314727E-2</v>
      </c>
    </row>
    <row r="6267" spans="2:7">
      <c r="B6267" s="375">
        <v>36669</v>
      </c>
      <c r="C6267" s="352">
        <v>220.36</v>
      </c>
      <c r="D6267" s="355">
        <f t="shared" si="198"/>
        <v>-7.7896348327254252E-3</v>
      </c>
      <c r="E6267" s="355">
        <v>7.4577516531961832E-2</v>
      </c>
      <c r="G6267" s="355">
        <f t="shared" ca="1" si="197"/>
        <v>-4.165396679455835E-2</v>
      </c>
    </row>
    <row r="6268" spans="2:7">
      <c r="B6268" s="375">
        <v>36668</v>
      </c>
      <c r="C6268" s="352">
        <v>222.09</v>
      </c>
      <c r="D6268" s="355">
        <f t="shared" si="198"/>
        <v>-1.143950859075934E-2</v>
      </c>
      <c r="E6268" s="355">
        <v>7.4608344966651197E-2</v>
      </c>
      <c r="G6268" s="355">
        <f t="shared" ca="1" si="197"/>
        <v>-2.059280202523512E-2</v>
      </c>
    </row>
    <row r="6269" spans="2:7">
      <c r="B6269" s="375">
        <v>36665</v>
      </c>
      <c r="C6269" s="352">
        <v>224.66</v>
      </c>
      <c r="D6269" s="355">
        <f t="shared" si="198"/>
        <v>-4.5948700526583973E-2</v>
      </c>
      <c r="E6269" s="355">
        <v>7.461264922529845E-2</v>
      </c>
      <c r="G6269" s="355">
        <f t="shared" ca="1" si="197"/>
        <v>3.4663967302294749E-2</v>
      </c>
    </row>
    <row r="6270" spans="2:7">
      <c r="B6270" s="375">
        <v>36664</v>
      </c>
      <c r="C6270" s="352">
        <v>235.48</v>
      </c>
      <c r="D6270" s="355">
        <f t="shared" si="198"/>
        <v>1.6226480234766059E-2</v>
      </c>
      <c r="E6270" s="355">
        <v>7.4644893226398779E-2</v>
      </c>
      <c r="G6270" s="355">
        <f t="shared" ca="1" si="197"/>
        <v>-1.4076392587387288E-2</v>
      </c>
    </row>
    <row r="6271" spans="2:7">
      <c r="B6271" s="375">
        <v>36663</v>
      </c>
      <c r="C6271" s="352">
        <v>231.72</v>
      </c>
      <c r="D6271" s="355">
        <f t="shared" si="198"/>
        <v>-4.8956454522031036E-3</v>
      </c>
      <c r="E6271" s="355">
        <v>7.5101832993889908E-2</v>
      </c>
      <c r="G6271" s="355">
        <f t="shared" ca="1" si="197"/>
        <v>-3.7526772430002664E-3</v>
      </c>
    </row>
    <row r="6272" spans="2:7">
      <c r="B6272" s="375">
        <v>36662</v>
      </c>
      <c r="C6272" s="352">
        <v>232.86</v>
      </c>
      <c r="D6272" s="355">
        <f t="shared" si="198"/>
        <v>2.2380993371783173E-3</v>
      </c>
      <c r="E6272" s="355">
        <v>7.5180331199837358E-2</v>
      </c>
      <c r="G6272" s="355">
        <f t="shared" ca="1" si="197"/>
        <v>-3.2061830515085966E-2</v>
      </c>
    </row>
    <row r="6273" spans="2:7">
      <c r="B6273" s="375">
        <v>36661</v>
      </c>
      <c r="C6273" s="352">
        <v>232.34</v>
      </c>
      <c r="D6273" s="355">
        <f t="shared" si="198"/>
        <v>1.9840224738828946E-2</v>
      </c>
      <c r="E6273" s="355">
        <v>7.5281979540089278E-2</v>
      </c>
      <c r="G6273" s="355">
        <f t="shared" ca="1" si="197"/>
        <v>-3.9397449800102326E-2</v>
      </c>
    </row>
    <row r="6274" spans="2:7">
      <c r="B6274" s="375">
        <v>36658</v>
      </c>
      <c r="C6274" s="352">
        <v>227.82</v>
      </c>
      <c r="D6274" s="355">
        <f t="shared" si="198"/>
        <v>-5.587079877782633E-3</v>
      </c>
      <c r="E6274" s="355">
        <v>7.5750000000000026E-2</v>
      </c>
      <c r="G6274" s="355">
        <f t="shared" ca="1" si="197"/>
        <v>-4.0070606975388487E-2</v>
      </c>
    </row>
    <row r="6275" spans="2:7">
      <c r="B6275" s="375">
        <v>36657</v>
      </c>
      <c r="C6275" s="352">
        <v>229.1</v>
      </c>
      <c r="D6275" s="355">
        <f t="shared" si="198"/>
        <v>-5.1699159733432712E-2</v>
      </c>
      <c r="E6275" s="355">
        <v>7.6061320754716943E-2</v>
      </c>
      <c r="G6275" s="355">
        <f t="shared" ca="1" si="197"/>
        <v>4.9971094894748795E-3</v>
      </c>
    </row>
    <row r="6276" spans="2:7">
      <c r="B6276" s="375">
        <v>36656</v>
      </c>
      <c r="C6276" s="352">
        <v>241.59</v>
      </c>
      <c r="D6276" s="355">
        <f t="shared" si="198"/>
        <v>-1.6367411750335938E-2</v>
      </c>
      <c r="E6276" s="355">
        <v>7.6130992572586056E-2</v>
      </c>
      <c r="G6276" s="355">
        <f t="shared" ca="1" si="197"/>
        <v>2.6139617720088965E-2</v>
      </c>
    </row>
    <row r="6277" spans="2:7">
      <c r="B6277" s="375">
        <v>36655</v>
      </c>
      <c r="C6277" s="352">
        <v>245.61</v>
      </c>
      <c r="D6277" s="355">
        <f t="shared" si="198"/>
        <v>2.6368575010447145E-2</v>
      </c>
      <c r="E6277" s="355">
        <v>7.6245041868664529E-2</v>
      </c>
      <c r="G6277" s="355">
        <f t="shared" ca="1" si="197"/>
        <v>-2.3702250348466491E-3</v>
      </c>
    </row>
    <row r="6278" spans="2:7">
      <c r="B6278" s="375">
        <v>36654</v>
      </c>
      <c r="C6278" s="352">
        <v>239.3</v>
      </c>
      <c r="D6278" s="355">
        <f t="shared" si="198"/>
        <v>-5.6574019317957795E-2</v>
      </c>
      <c r="E6278" s="355">
        <v>7.6533277609445075E-2</v>
      </c>
      <c r="G6278" s="355">
        <f t="shared" ca="1" si="197"/>
        <v>-2.0426027919101943E-2</v>
      </c>
    </row>
    <row r="6279" spans="2:7">
      <c r="B6279" s="375">
        <v>36651</v>
      </c>
      <c r="C6279" s="352">
        <v>253.65</v>
      </c>
      <c r="D6279" s="355">
        <f t="shared" si="198"/>
        <v>5.2489626556016619E-2</v>
      </c>
      <c r="E6279" s="355">
        <v>7.6977152899824305E-2</v>
      </c>
      <c r="G6279" s="355">
        <f t="shared" ref="G6279:G6342" ca="1" si="199">_xlfn.NORM.INV(RAND(),$M$13,$M$14)</f>
        <v>-3.5298656035317476E-2</v>
      </c>
    </row>
    <row r="6280" spans="2:7">
      <c r="B6280" s="375">
        <v>36650</v>
      </c>
      <c r="C6280" s="352">
        <v>241</v>
      </c>
      <c r="D6280" s="355">
        <f t="shared" ref="D6280:D6343" si="200">(C6280-C6281)/C6281</f>
        <v>0.10247026532479417</v>
      </c>
      <c r="E6280" s="355">
        <v>7.7295172830797149E-2</v>
      </c>
      <c r="G6280" s="355">
        <f t="shared" ca="1" si="199"/>
        <v>-2.8963024543428462E-2</v>
      </c>
    </row>
    <row r="6281" spans="2:7">
      <c r="B6281" s="375">
        <v>36649</v>
      </c>
      <c r="C6281" s="352">
        <v>218.6</v>
      </c>
      <c r="D6281" s="355">
        <f t="shared" si="200"/>
        <v>-3.658313517469019E-4</v>
      </c>
      <c r="E6281" s="355">
        <v>7.7565091173001879E-2</v>
      </c>
      <c r="G6281" s="355">
        <f t="shared" ca="1" si="199"/>
        <v>-2.3770547036940773E-2</v>
      </c>
    </row>
    <row r="6282" spans="2:7">
      <c r="B6282" s="375">
        <v>36648</v>
      </c>
      <c r="C6282" s="352">
        <v>218.68</v>
      </c>
      <c r="D6282" s="355">
        <f t="shared" si="200"/>
        <v>-8.8073394495412863E-2</v>
      </c>
      <c r="E6282" s="355">
        <v>7.7660594439118019E-2</v>
      </c>
      <c r="G6282" s="355">
        <f t="shared" ca="1" si="199"/>
        <v>-1.3116581389225217E-2</v>
      </c>
    </row>
    <row r="6283" spans="2:7">
      <c r="B6283" s="375">
        <v>36644</v>
      </c>
      <c r="C6283" s="352">
        <v>239.8</v>
      </c>
      <c r="D6283" s="355">
        <f t="shared" si="200"/>
        <v>-3.1189398836457653E-2</v>
      </c>
      <c r="E6283" s="355">
        <v>7.7842640796323651E-2</v>
      </c>
      <c r="G6283" s="355">
        <f t="shared" ca="1" si="199"/>
        <v>-5.3969162290888805E-3</v>
      </c>
    </row>
    <row r="6284" spans="2:7">
      <c r="B6284" s="375">
        <v>36643</v>
      </c>
      <c r="C6284" s="352">
        <v>247.52</v>
      </c>
      <c r="D6284" s="355">
        <f t="shared" si="200"/>
        <v>-9.2066287727162882E-3</v>
      </c>
      <c r="E6284" s="355">
        <v>7.8475336322869946E-2</v>
      </c>
      <c r="G6284" s="355">
        <f t="shared" ca="1" si="199"/>
        <v>-1.5456149814484333E-2</v>
      </c>
    </row>
    <row r="6285" spans="2:7">
      <c r="B6285" s="375">
        <v>36642</v>
      </c>
      <c r="C6285" s="352">
        <v>249.82</v>
      </c>
      <c r="D6285" s="355">
        <f t="shared" si="200"/>
        <v>2.8616132087124751E-2</v>
      </c>
      <c r="E6285" s="355">
        <v>7.8846153846153913E-2</v>
      </c>
      <c r="G6285" s="355">
        <f t="shared" ca="1" si="199"/>
        <v>-1.7192805949198756E-2</v>
      </c>
    </row>
    <row r="6286" spans="2:7">
      <c r="B6286" s="375">
        <v>36641</v>
      </c>
      <c r="C6286" s="352">
        <v>242.87</v>
      </c>
      <c r="D6286" s="355">
        <f t="shared" si="200"/>
        <v>-4.5697445972495074E-2</v>
      </c>
      <c r="E6286" s="355">
        <v>7.9010724447362651E-2</v>
      </c>
      <c r="G6286" s="355">
        <f t="shared" ca="1" si="199"/>
        <v>-1.1046928936588067E-2</v>
      </c>
    </row>
    <row r="6287" spans="2:7">
      <c r="B6287" s="375">
        <v>36640</v>
      </c>
      <c r="C6287" s="352">
        <v>254.5</v>
      </c>
      <c r="D6287" s="355">
        <f t="shared" si="200"/>
        <v>6.2868213989166243E-3</v>
      </c>
      <c r="E6287" s="355">
        <v>8.0553154710458194E-2</v>
      </c>
      <c r="G6287" s="355">
        <f t="shared" ca="1" si="199"/>
        <v>1.0294026913558886E-2</v>
      </c>
    </row>
    <row r="6288" spans="2:7">
      <c r="B6288" s="375">
        <v>36636</v>
      </c>
      <c r="C6288" s="352">
        <v>252.91</v>
      </c>
      <c r="D6288" s="355">
        <f t="shared" si="200"/>
        <v>1.0144985421576035E-2</v>
      </c>
      <c r="E6288" s="355">
        <v>8.1665404996214927E-2</v>
      </c>
      <c r="G6288" s="355">
        <f t="shared" ca="1" si="199"/>
        <v>7.769566846899425E-3</v>
      </c>
    </row>
    <row r="6289" spans="2:7">
      <c r="B6289" s="375">
        <v>36635</v>
      </c>
      <c r="C6289" s="352">
        <v>250.37</v>
      </c>
      <c r="D6289" s="355">
        <f t="shared" si="200"/>
        <v>1.5205579433946962E-2</v>
      </c>
      <c r="E6289" s="355">
        <v>8.1714043275350104E-2</v>
      </c>
      <c r="G6289" s="355">
        <f t="shared" ca="1" si="199"/>
        <v>3.3208451847503512E-2</v>
      </c>
    </row>
    <row r="6290" spans="2:7">
      <c r="B6290" s="375">
        <v>36634</v>
      </c>
      <c r="C6290" s="352">
        <v>246.62</v>
      </c>
      <c r="D6290" s="355">
        <f t="shared" si="200"/>
        <v>-5.9252690555846622E-3</v>
      </c>
      <c r="E6290" s="355">
        <v>8.2085803275394373E-2</v>
      </c>
      <c r="G6290" s="355">
        <f t="shared" ca="1" si="199"/>
        <v>4.7570121393853233E-3</v>
      </c>
    </row>
    <row r="6291" spans="2:7">
      <c r="B6291" s="375">
        <v>36633</v>
      </c>
      <c r="C6291" s="352">
        <v>248.09</v>
      </c>
      <c r="D6291" s="355">
        <f t="shared" si="200"/>
        <v>-3.7590193187989646E-2</v>
      </c>
      <c r="E6291" s="355">
        <v>8.3346854886689525E-2</v>
      </c>
      <c r="G6291" s="355">
        <f t="shared" ca="1" si="199"/>
        <v>-8.6387606137663144E-3</v>
      </c>
    </row>
    <row r="6292" spans="2:7">
      <c r="B6292" s="375">
        <v>36629</v>
      </c>
      <c r="C6292" s="352">
        <v>257.77999999999997</v>
      </c>
      <c r="D6292" s="355">
        <f t="shared" si="200"/>
        <v>-2.0406612198365971E-2</v>
      </c>
      <c r="E6292" s="355">
        <v>8.3928810761623354E-2</v>
      </c>
      <c r="G6292" s="355">
        <f t="shared" ca="1" si="199"/>
        <v>-2.9757996112530848E-2</v>
      </c>
    </row>
    <row r="6293" spans="2:7">
      <c r="B6293" s="375">
        <v>36628</v>
      </c>
      <c r="C6293" s="352">
        <v>263.14999999999998</v>
      </c>
      <c r="D6293" s="355">
        <f t="shared" si="200"/>
        <v>-2.6632143517662455E-2</v>
      </c>
      <c r="E6293" s="355">
        <v>8.4136212624584678E-2</v>
      </c>
      <c r="G6293" s="355">
        <f t="shared" ca="1" si="199"/>
        <v>-1.2902217939464149E-2</v>
      </c>
    </row>
    <row r="6294" spans="2:7">
      <c r="B6294" s="375">
        <v>36627</v>
      </c>
      <c r="C6294" s="352">
        <v>270.35000000000002</v>
      </c>
      <c r="D6294" s="355">
        <f t="shared" si="200"/>
        <v>-1.497485972454987E-2</v>
      </c>
      <c r="E6294" s="355">
        <v>8.4615384615384523E-2</v>
      </c>
      <c r="G6294" s="355">
        <f t="shared" ca="1" si="199"/>
        <v>1.4479486061553925E-2</v>
      </c>
    </row>
    <row r="6295" spans="2:7">
      <c r="B6295" s="375">
        <v>36626</v>
      </c>
      <c r="C6295" s="352">
        <v>274.45999999999998</v>
      </c>
      <c r="D6295" s="355">
        <f t="shared" si="200"/>
        <v>2.9966379184329529E-3</v>
      </c>
      <c r="E6295" s="355">
        <v>8.4933385579937321E-2</v>
      </c>
      <c r="G6295" s="355">
        <f t="shared" ca="1" si="199"/>
        <v>1.0758547703706985E-2</v>
      </c>
    </row>
    <row r="6296" spans="2:7">
      <c r="B6296" s="375">
        <v>36623</v>
      </c>
      <c r="C6296" s="352">
        <v>273.64</v>
      </c>
      <c r="D6296" s="355">
        <f t="shared" si="200"/>
        <v>7.3729644889150445E-2</v>
      </c>
      <c r="E6296" s="355">
        <v>8.5344442791251321E-2</v>
      </c>
      <c r="G6296" s="355">
        <f t="shared" ca="1" si="199"/>
        <v>-9.2285726003012505E-3</v>
      </c>
    </row>
    <row r="6297" spans="2:7">
      <c r="B6297" s="375">
        <v>36622</v>
      </c>
      <c r="C6297" s="352">
        <v>254.85</v>
      </c>
      <c r="D6297" s="355">
        <f t="shared" si="200"/>
        <v>3.1489864199959966E-3</v>
      </c>
      <c r="E6297" s="355">
        <v>8.5544277213860695E-2</v>
      </c>
      <c r="G6297" s="355">
        <f t="shared" ca="1" si="199"/>
        <v>1.9705524932116303E-2</v>
      </c>
    </row>
    <row r="6298" spans="2:7">
      <c r="B6298" s="375">
        <v>36621</v>
      </c>
      <c r="C6298" s="352">
        <v>254.05</v>
      </c>
      <c r="D6298" s="355">
        <f t="shared" si="200"/>
        <v>5.9512886812911878E-2</v>
      </c>
      <c r="E6298" s="355">
        <v>8.5679314565483472E-2</v>
      </c>
      <c r="G6298" s="355">
        <f t="shared" ca="1" si="199"/>
        <v>3.3270342770176847E-2</v>
      </c>
    </row>
    <row r="6299" spans="2:7">
      <c r="B6299" s="375">
        <v>36620</v>
      </c>
      <c r="C6299" s="352">
        <v>239.78</v>
      </c>
      <c r="D6299" s="355">
        <f t="shared" si="200"/>
        <v>-7.9680663237890609E-2</v>
      </c>
      <c r="E6299" s="355">
        <v>8.6166240911770442E-2</v>
      </c>
      <c r="G6299" s="355">
        <f t="shared" ca="1" si="199"/>
        <v>-7.91385447972715E-3</v>
      </c>
    </row>
    <row r="6300" spans="2:7">
      <c r="B6300" s="375">
        <v>36619</v>
      </c>
      <c r="C6300" s="352">
        <v>260.54000000000002</v>
      </c>
      <c r="D6300" s="355">
        <f t="shared" si="200"/>
        <v>8.0003316199635258E-2</v>
      </c>
      <c r="E6300" s="355">
        <v>8.7356321839080445E-2</v>
      </c>
      <c r="G6300" s="355">
        <f t="shared" ca="1" si="199"/>
        <v>-1.1578106755447619E-2</v>
      </c>
    </row>
    <row r="6301" spans="2:7">
      <c r="B6301" s="375">
        <v>36616</v>
      </c>
      <c r="C6301" s="352">
        <v>241.24</v>
      </c>
      <c r="D6301" s="355">
        <f t="shared" si="200"/>
        <v>-4.1709700484626994E-2</v>
      </c>
      <c r="E6301" s="355">
        <v>8.7466185752930456E-2</v>
      </c>
      <c r="G6301" s="355">
        <f t="shared" ca="1" si="199"/>
        <v>-3.3169405192672384E-2</v>
      </c>
    </row>
    <row r="6302" spans="2:7">
      <c r="B6302" s="375">
        <v>36615</v>
      </c>
      <c r="C6302" s="352">
        <v>251.74</v>
      </c>
      <c r="D6302" s="355">
        <f t="shared" si="200"/>
        <v>1.4998790420127403E-2</v>
      </c>
      <c r="E6302" s="355">
        <v>8.7991266375545885E-2</v>
      </c>
      <c r="G6302" s="355">
        <f t="shared" ca="1" si="199"/>
        <v>1.3652427245450155E-2</v>
      </c>
    </row>
    <row r="6303" spans="2:7">
      <c r="B6303" s="375">
        <v>36614</v>
      </c>
      <c r="C6303" s="352">
        <v>248.02</v>
      </c>
      <c r="D6303" s="355">
        <f t="shared" si="200"/>
        <v>-1.1202806681816379E-2</v>
      </c>
      <c r="E6303" s="355">
        <v>8.8107595921311288E-2</v>
      </c>
      <c r="G6303" s="355">
        <f t="shared" ca="1" si="199"/>
        <v>3.8698935505878541E-3</v>
      </c>
    </row>
    <row r="6304" spans="2:7">
      <c r="B6304" s="375">
        <v>36613</v>
      </c>
      <c r="C6304" s="352">
        <v>250.83</v>
      </c>
      <c r="D6304" s="355">
        <f t="shared" si="200"/>
        <v>1.2374261536005199E-3</v>
      </c>
      <c r="E6304" s="355">
        <v>8.8894019856845863E-2</v>
      </c>
      <c r="G6304" s="355">
        <f t="shared" ca="1" si="199"/>
        <v>-2.1703626038560953E-2</v>
      </c>
    </row>
    <row r="6305" spans="2:7">
      <c r="B6305" s="375">
        <v>36612</v>
      </c>
      <c r="C6305" s="352">
        <v>250.52</v>
      </c>
      <c r="D6305" s="355">
        <f t="shared" si="200"/>
        <v>-4.1365323537289916E-2</v>
      </c>
      <c r="E6305" s="355">
        <v>8.9286932787444415E-2</v>
      </c>
      <c r="G6305" s="355">
        <f t="shared" ca="1" si="199"/>
        <v>1.6082892873141245E-2</v>
      </c>
    </row>
    <row r="6306" spans="2:7">
      <c r="B6306" s="375">
        <v>36609</v>
      </c>
      <c r="C6306" s="352">
        <v>261.33</v>
      </c>
      <c r="D6306" s="355">
        <f t="shared" si="200"/>
        <v>-1.0413511057255378E-2</v>
      </c>
      <c r="E6306" s="355">
        <v>8.9505714709811418E-2</v>
      </c>
      <c r="G6306" s="355">
        <f t="shared" ca="1" si="199"/>
        <v>-4.4800414401974077E-3</v>
      </c>
    </row>
    <row r="6307" spans="2:7">
      <c r="B6307" s="375">
        <v>36608</v>
      </c>
      <c r="C6307" s="352">
        <v>264.08</v>
      </c>
      <c r="D6307" s="355">
        <f t="shared" si="200"/>
        <v>-2.697126013264552E-2</v>
      </c>
      <c r="E6307" s="355">
        <v>8.9829937699949375E-2</v>
      </c>
      <c r="G6307" s="355">
        <f t="shared" ca="1" si="199"/>
        <v>-2.0513839407678269E-2</v>
      </c>
    </row>
    <row r="6308" spans="2:7">
      <c r="B6308" s="375">
        <v>36607</v>
      </c>
      <c r="C6308" s="352">
        <v>271.39999999999998</v>
      </c>
      <c r="D6308" s="355">
        <f t="shared" si="200"/>
        <v>-4.0514742275330681E-2</v>
      </c>
      <c r="E6308" s="355">
        <v>9.0092847668605244E-2</v>
      </c>
      <c r="G6308" s="355">
        <f t="shared" ca="1" si="199"/>
        <v>-3.2227137135307317E-2</v>
      </c>
    </row>
    <row r="6309" spans="2:7">
      <c r="B6309" s="375">
        <v>36606</v>
      </c>
      <c r="C6309" s="352">
        <v>282.86</v>
      </c>
      <c r="D6309" s="355">
        <f t="shared" si="200"/>
        <v>-3.0072351952816864E-2</v>
      </c>
      <c r="E6309" s="355">
        <v>9.099135680723934E-2</v>
      </c>
      <c r="G6309" s="355">
        <f t="shared" ca="1" si="199"/>
        <v>-2.6815159419475824E-2</v>
      </c>
    </row>
    <row r="6310" spans="2:7">
      <c r="B6310" s="375">
        <v>36601</v>
      </c>
      <c r="C6310" s="352">
        <v>291.63</v>
      </c>
      <c r="D6310" s="355">
        <f t="shared" si="200"/>
        <v>1.2041921154913832E-2</v>
      </c>
      <c r="E6310" s="355">
        <v>9.1087169441723917E-2</v>
      </c>
      <c r="G6310" s="355">
        <f t="shared" ca="1" si="199"/>
        <v>-3.5091578202250978E-2</v>
      </c>
    </row>
    <row r="6311" spans="2:7">
      <c r="B6311" s="375">
        <v>36600</v>
      </c>
      <c r="C6311" s="352">
        <v>288.16000000000003</v>
      </c>
      <c r="D6311" s="355">
        <f t="shared" si="200"/>
        <v>7.997901206806099E-2</v>
      </c>
      <c r="E6311" s="355">
        <v>9.1794158553546501E-2</v>
      </c>
      <c r="G6311" s="355">
        <f t="shared" ca="1" si="199"/>
        <v>-6.2034133036436012E-3</v>
      </c>
    </row>
    <row r="6312" spans="2:7">
      <c r="B6312" s="375">
        <v>36599</v>
      </c>
      <c r="C6312" s="352">
        <v>266.82</v>
      </c>
      <c r="D6312" s="355">
        <f t="shared" si="200"/>
        <v>5.9145760558907613E-2</v>
      </c>
      <c r="E6312" s="355">
        <v>9.2430954849655897E-2</v>
      </c>
      <c r="G6312" s="355">
        <f t="shared" ca="1" si="199"/>
        <v>1.8415828122049938E-2</v>
      </c>
    </row>
    <row r="6313" spans="2:7">
      <c r="B6313" s="375">
        <v>36598</v>
      </c>
      <c r="C6313" s="352">
        <v>251.92</v>
      </c>
      <c r="D6313" s="355">
        <f t="shared" si="200"/>
        <v>6.6237778812375567E-2</v>
      </c>
      <c r="E6313" s="355">
        <v>9.2920353982300891E-2</v>
      </c>
      <c r="G6313" s="355">
        <f t="shared" ca="1" si="199"/>
        <v>2.21932575184835E-2</v>
      </c>
    </row>
    <row r="6314" spans="2:7">
      <c r="B6314" s="375">
        <v>36595</v>
      </c>
      <c r="C6314" s="352">
        <v>236.27</v>
      </c>
      <c r="D6314" s="355">
        <f t="shared" si="200"/>
        <v>-1.640231464135547E-2</v>
      </c>
      <c r="E6314" s="355">
        <v>9.4247447579317134E-2</v>
      </c>
      <c r="G6314" s="355">
        <f t="shared" ca="1" si="199"/>
        <v>-8.5419488358869262E-3</v>
      </c>
    </row>
    <row r="6315" spans="2:7">
      <c r="B6315" s="375">
        <v>36594</v>
      </c>
      <c r="C6315" s="352">
        <v>240.21</v>
      </c>
      <c r="D6315" s="355">
        <f t="shared" si="200"/>
        <v>-3.6191469726758345E-2</v>
      </c>
      <c r="E6315" s="355">
        <v>9.4281414597441687E-2</v>
      </c>
      <c r="G6315" s="355">
        <f t="shared" ca="1" si="199"/>
        <v>-3.9931055285180567E-2</v>
      </c>
    </row>
    <row r="6316" spans="2:7">
      <c r="B6316" s="375">
        <v>36593</v>
      </c>
      <c r="C6316" s="352">
        <v>249.23</v>
      </c>
      <c r="D6316" s="355">
        <f t="shared" si="200"/>
        <v>3.9476334340382262E-3</v>
      </c>
      <c r="E6316" s="355">
        <v>9.4822681585435248E-2</v>
      </c>
      <c r="G6316" s="355">
        <f t="shared" ca="1" si="199"/>
        <v>-3.5230970527503867E-2</v>
      </c>
    </row>
    <row r="6317" spans="2:7">
      <c r="B6317" s="375">
        <v>36592</v>
      </c>
      <c r="C6317" s="352">
        <v>248.25</v>
      </c>
      <c r="D6317" s="355">
        <f t="shared" si="200"/>
        <v>3.7603105288695087E-3</v>
      </c>
      <c r="E6317" s="355">
        <v>9.5422308188265706E-2</v>
      </c>
      <c r="G6317" s="355">
        <f t="shared" ca="1" si="199"/>
        <v>7.1230336858276073E-4</v>
      </c>
    </row>
    <row r="6318" spans="2:7">
      <c r="B6318" s="375">
        <v>36591</v>
      </c>
      <c r="C6318" s="352">
        <v>247.32</v>
      </c>
      <c r="D6318" s="355">
        <f t="shared" si="200"/>
        <v>-4.6421961752005012E-2</v>
      </c>
      <c r="E6318" s="355">
        <v>9.5905172413793163E-2</v>
      </c>
      <c r="G6318" s="355">
        <f t="shared" ca="1" si="199"/>
        <v>1.3508176780857317E-2</v>
      </c>
    </row>
    <row r="6319" spans="2:7">
      <c r="B6319" s="375">
        <v>36588</v>
      </c>
      <c r="C6319" s="352">
        <v>259.36</v>
      </c>
      <c r="D6319" s="355">
        <f t="shared" si="200"/>
        <v>-7.9565618567676771E-2</v>
      </c>
      <c r="E6319" s="355">
        <v>9.5922150139017739E-2</v>
      </c>
      <c r="G6319" s="355">
        <f t="shared" ca="1" si="199"/>
        <v>-1.5039843485814754E-2</v>
      </c>
    </row>
    <row r="6320" spans="2:7">
      <c r="B6320" s="375">
        <v>36587</v>
      </c>
      <c r="C6320" s="352">
        <v>281.77999999999997</v>
      </c>
      <c r="D6320" s="355">
        <f t="shared" si="200"/>
        <v>-5.7812552245293816E-2</v>
      </c>
      <c r="E6320" s="355">
        <v>9.6305747964515701E-2</v>
      </c>
      <c r="G6320" s="355">
        <f t="shared" ca="1" si="199"/>
        <v>-9.5863196909349753E-3</v>
      </c>
    </row>
    <row r="6321" spans="2:7">
      <c r="B6321" s="375">
        <v>36586</v>
      </c>
      <c r="C6321" s="352">
        <v>299.07</v>
      </c>
      <c r="D6321" s="355">
        <f t="shared" si="200"/>
        <v>4.4165910201801467E-2</v>
      </c>
      <c r="E6321" s="355">
        <v>9.6335389875864222E-2</v>
      </c>
      <c r="G6321" s="355">
        <f t="shared" ca="1" si="199"/>
        <v>-4.6274088487320876E-3</v>
      </c>
    </row>
    <row r="6322" spans="2:7">
      <c r="B6322" s="375">
        <v>36585</v>
      </c>
      <c r="C6322" s="352">
        <v>286.42</v>
      </c>
      <c r="D6322" s="355">
        <f t="shared" si="200"/>
        <v>-6.2639088885979799E-2</v>
      </c>
      <c r="E6322" s="355">
        <v>9.6437395393321065E-2</v>
      </c>
      <c r="G6322" s="355">
        <f t="shared" ca="1" si="199"/>
        <v>1.2323931206005043E-2</v>
      </c>
    </row>
    <row r="6323" spans="2:7">
      <c r="B6323" s="375">
        <v>36584</v>
      </c>
      <c r="C6323" s="352">
        <v>305.56</v>
      </c>
      <c r="D6323" s="355">
        <f t="shared" si="200"/>
        <v>-2.728169865979051E-2</v>
      </c>
      <c r="E6323" s="355">
        <v>9.7325699945102456E-2</v>
      </c>
      <c r="G6323" s="355">
        <f t="shared" ca="1" si="199"/>
        <v>-4.0203056283082031E-2</v>
      </c>
    </row>
    <row r="6324" spans="2:7">
      <c r="B6324" s="375">
        <v>36581</v>
      </c>
      <c r="C6324" s="352">
        <v>314.13</v>
      </c>
      <c r="D6324" s="355">
        <f t="shared" si="200"/>
        <v>1.7655824802384309E-2</v>
      </c>
      <c r="E6324" s="355">
        <v>9.873822640838803E-2</v>
      </c>
      <c r="G6324" s="355">
        <f t="shared" ca="1" si="199"/>
        <v>-1.1882427003551722E-2</v>
      </c>
    </row>
    <row r="6325" spans="2:7">
      <c r="B6325" s="375">
        <v>36580</v>
      </c>
      <c r="C6325" s="352">
        <v>308.68</v>
      </c>
      <c r="D6325" s="355">
        <f t="shared" si="200"/>
        <v>7.333356514482435E-2</v>
      </c>
      <c r="E6325" s="355">
        <v>9.9901477832512367E-2</v>
      </c>
      <c r="G6325" s="355">
        <f t="shared" ca="1" si="199"/>
        <v>6.8414124495571717E-3</v>
      </c>
    </row>
    <row r="6326" spans="2:7">
      <c r="B6326" s="375">
        <v>36579</v>
      </c>
      <c r="C6326" s="352">
        <v>287.58999999999997</v>
      </c>
      <c r="D6326" s="355">
        <f t="shared" si="200"/>
        <v>-1.8865993449781761E-2</v>
      </c>
      <c r="E6326" s="355">
        <v>9.9977533138620581E-2</v>
      </c>
      <c r="G6326" s="355">
        <f t="shared" ca="1" si="199"/>
        <v>-1.5284173793187285E-2</v>
      </c>
    </row>
    <row r="6327" spans="2:7">
      <c r="B6327" s="375">
        <v>36578</v>
      </c>
      <c r="C6327" s="352">
        <v>293.12</v>
      </c>
      <c r="D6327" s="355">
        <f t="shared" si="200"/>
        <v>8.0029476787030318E-2</v>
      </c>
      <c r="E6327" s="355">
        <v>0.10015898251192372</v>
      </c>
      <c r="G6327" s="355">
        <f t="shared" ca="1" si="199"/>
        <v>8.7407488976063014E-3</v>
      </c>
    </row>
    <row r="6328" spans="2:7">
      <c r="B6328" s="375">
        <v>36577</v>
      </c>
      <c r="C6328" s="352">
        <v>271.39999999999998</v>
      </c>
      <c r="D6328" s="355">
        <f t="shared" si="200"/>
        <v>7.9984082769597953E-2</v>
      </c>
      <c r="E6328" s="355">
        <v>0.10025380710659906</v>
      </c>
      <c r="G6328" s="355">
        <f t="shared" ca="1" si="199"/>
        <v>1.362829967133327E-2</v>
      </c>
    </row>
    <row r="6329" spans="2:7">
      <c r="B6329" s="375">
        <v>36574</v>
      </c>
      <c r="C6329" s="352">
        <v>251.3</v>
      </c>
      <c r="D6329" s="355">
        <f t="shared" si="200"/>
        <v>7.9884835202612706E-2</v>
      </c>
      <c r="E6329" s="355">
        <v>0.10028019466155434</v>
      </c>
      <c r="G6329" s="355">
        <f t="shared" ca="1" si="199"/>
        <v>-1.4489004504672543E-2</v>
      </c>
    </row>
    <row r="6330" spans="2:7">
      <c r="B6330" s="375">
        <v>36573</v>
      </c>
      <c r="C6330" s="352">
        <v>232.71</v>
      </c>
      <c r="D6330" s="355">
        <f t="shared" si="200"/>
        <v>6.9231102072605868E-3</v>
      </c>
      <c r="E6330" s="355">
        <v>0.10141777915761163</v>
      </c>
      <c r="G6330" s="355">
        <f t="shared" ca="1" si="199"/>
        <v>-2.8963764962864872E-3</v>
      </c>
    </row>
    <row r="6331" spans="2:7">
      <c r="B6331" s="375">
        <v>36572</v>
      </c>
      <c r="C6331" s="352">
        <v>231.11</v>
      </c>
      <c r="D6331" s="355">
        <f t="shared" si="200"/>
        <v>3.9530842745439838E-3</v>
      </c>
      <c r="E6331" s="355">
        <v>0.10166890466142331</v>
      </c>
      <c r="G6331" s="355">
        <f t="shared" ca="1" si="199"/>
        <v>-1.945425632686976E-2</v>
      </c>
    </row>
    <row r="6332" spans="2:7">
      <c r="B6332" s="375">
        <v>36571</v>
      </c>
      <c r="C6332" s="352">
        <v>230.2</v>
      </c>
      <c r="D6332" s="355">
        <f t="shared" si="200"/>
        <v>7.3903403903833188E-4</v>
      </c>
      <c r="E6332" s="355">
        <v>0.10176282051282054</v>
      </c>
      <c r="G6332" s="355">
        <f t="shared" ca="1" si="199"/>
        <v>3.2922083281668093E-4</v>
      </c>
    </row>
    <row r="6333" spans="2:7">
      <c r="B6333" s="375">
        <v>36570</v>
      </c>
      <c r="C6333" s="352">
        <v>230.03</v>
      </c>
      <c r="D6333" s="355">
        <f t="shared" si="200"/>
        <v>-3.206395960446036E-2</v>
      </c>
      <c r="E6333" s="355">
        <v>0.10187242145350671</v>
      </c>
      <c r="G6333" s="355">
        <f t="shared" ca="1" si="199"/>
        <v>-2.3619915841365802E-2</v>
      </c>
    </row>
    <row r="6334" spans="2:7">
      <c r="B6334" s="375">
        <v>36567</v>
      </c>
      <c r="C6334" s="352">
        <v>237.65</v>
      </c>
      <c r="D6334" s="355">
        <f t="shared" si="200"/>
        <v>1.9475783964651844E-2</v>
      </c>
      <c r="E6334" s="355">
        <v>0.10262948207171305</v>
      </c>
      <c r="G6334" s="355">
        <f t="shared" ca="1" si="199"/>
        <v>4.9757240192191696E-3</v>
      </c>
    </row>
    <row r="6335" spans="2:7">
      <c r="B6335" s="375">
        <v>36566</v>
      </c>
      <c r="C6335" s="352">
        <v>233.11</v>
      </c>
      <c r="D6335" s="355">
        <f t="shared" si="200"/>
        <v>-3.5978660932136752E-2</v>
      </c>
      <c r="E6335" s="355">
        <v>0.10365571494678388</v>
      </c>
      <c r="G6335" s="355">
        <f t="shared" ca="1" si="199"/>
        <v>3.4530038255983324E-2</v>
      </c>
    </row>
    <row r="6336" spans="2:7">
      <c r="B6336" s="375">
        <v>36565</v>
      </c>
      <c r="C6336" s="352">
        <v>241.81</v>
      </c>
      <c r="D6336" s="355">
        <f t="shared" si="200"/>
        <v>4.8157780667533658E-2</v>
      </c>
      <c r="E6336" s="355">
        <v>0.10369384359400995</v>
      </c>
      <c r="G6336" s="355">
        <f t="shared" ca="1" si="199"/>
        <v>-1.8974277920109639E-2</v>
      </c>
    </row>
    <row r="6337" spans="2:7">
      <c r="B6337" s="375">
        <v>36564</v>
      </c>
      <c r="C6337" s="352">
        <v>230.7</v>
      </c>
      <c r="D6337" s="355">
        <f t="shared" si="200"/>
        <v>-8.6617583369431373E-4</v>
      </c>
      <c r="E6337" s="355">
        <v>0.10737022526934373</v>
      </c>
      <c r="G6337" s="355">
        <f t="shared" ca="1" si="199"/>
        <v>-1.7357132944063523E-2</v>
      </c>
    </row>
    <row r="6338" spans="2:7">
      <c r="B6338" s="375">
        <v>36563</v>
      </c>
      <c r="C6338" s="352">
        <v>230.9</v>
      </c>
      <c r="D6338" s="355">
        <f t="shared" si="200"/>
        <v>-1.6107039372762914E-2</v>
      </c>
      <c r="E6338" s="355">
        <v>0.10814070351758799</v>
      </c>
      <c r="G6338" s="355">
        <f t="shared" ca="1" si="199"/>
        <v>1.8458672292056586E-2</v>
      </c>
    </row>
    <row r="6339" spans="2:7">
      <c r="B6339" s="375">
        <v>36560</v>
      </c>
      <c r="C6339" s="352">
        <v>234.68</v>
      </c>
      <c r="D6339" s="355">
        <f t="shared" si="200"/>
        <v>-3.736822675253286E-2</v>
      </c>
      <c r="E6339" s="355">
        <v>0.10928236206601916</v>
      </c>
      <c r="G6339" s="355">
        <f t="shared" ca="1" si="199"/>
        <v>-1.6851329347566908E-2</v>
      </c>
    </row>
    <row r="6340" spans="2:7">
      <c r="B6340" s="375">
        <v>36559</v>
      </c>
      <c r="C6340" s="352">
        <v>243.79</v>
      </c>
      <c r="D6340" s="355">
        <f t="shared" si="200"/>
        <v>1.2837557125051947E-2</v>
      </c>
      <c r="E6340" s="355">
        <v>0.11509378375724245</v>
      </c>
      <c r="G6340" s="355">
        <f t="shared" ca="1" si="199"/>
        <v>-2.4890815850948666E-2</v>
      </c>
    </row>
    <row r="6341" spans="2:7">
      <c r="B6341" s="375">
        <v>36558</v>
      </c>
      <c r="C6341" s="352">
        <v>240.7</v>
      </c>
      <c r="D6341" s="355">
        <f t="shared" si="200"/>
        <v>3.4512399535823274E-2</v>
      </c>
      <c r="E6341" s="355">
        <v>0.1166489925768823</v>
      </c>
      <c r="G6341" s="355">
        <f t="shared" ca="1" si="199"/>
        <v>2.0057490388668994E-2</v>
      </c>
    </row>
    <row r="6342" spans="2:7">
      <c r="B6342" s="375">
        <v>36557</v>
      </c>
      <c r="C6342" s="352">
        <v>232.67</v>
      </c>
      <c r="D6342" s="355">
        <f t="shared" si="200"/>
        <v>-4.6434426229508247E-2</v>
      </c>
      <c r="E6342" s="355">
        <v>0.11780104712041883</v>
      </c>
      <c r="G6342" s="355">
        <f t="shared" ca="1" si="199"/>
        <v>-1.1888467366015204E-2</v>
      </c>
    </row>
    <row r="6343" spans="2:7">
      <c r="B6343" s="375">
        <v>36556</v>
      </c>
      <c r="C6343" s="352">
        <v>244</v>
      </c>
      <c r="D6343" s="355">
        <f t="shared" si="200"/>
        <v>-3.3203898882637278E-2</v>
      </c>
      <c r="E6343" s="355">
        <v>0.12444011134189582</v>
      </c>
      <c r="G6343" s="355">
        <f t="shared" ref="G6343:G6362" ca="1" si="201">_xlfn.NORM.INV(RAND(),$M$13,$M$14)</f>
        <v>-2.4005890606634264E-3</v>
      </c>
    </row>
    <row r="6344" spans="2:7">
      <c r="B6344" s="375">
        <v>36553</v>
      </c>
      <c r="C6344" s="352">
        <v>252.38</v>
      </c>
      <c r="D6344" s="355">
        <f t="shared" ref="D6344:D6362" si="202">(C6344-C6345)/C6345</f>
        <v>-1.4025081064187223E-2</v>
      </c>
      <c r="E6344" s="355">
        <v>0.12553016828567515</v>
      </c>
      <c r="G6344" s="355">
        <f t="shared" ca="1" si="201"/>
        <v>-1.4708770709176051E-2</v>
      </c>
    </row>
    <row r="6345" spans="2:7">
      <c r="B6345" s="375">
        <v>36552</v>
      </c>
      <c r="C6345" s="352">
        <v>255.97</v>
      </c>
      <c r="D6345" s="355">
        <f t="shared" si="202"/>
        <v>2.9779397359037296E-3</v>
      </c>
      <c r="E6345" s="355">
        <v>0.127078495123084</v>
      </c>
      <c r="G6345" s="355">
        <f t="shared" ca="1" si="201"/>
        <v>2.738015013912392E-2</v>
      </c>
    </row>
    <row r="6346" spans="2:7">
      <c r="B6346" s="375">
        <v>36550</v>
      </c>
      <c r="C6346" s="352">
        <v>255.21</v>
      </c>
      <c r="D6346" s="355">
        <f t="shared" si="202"/>
        <v>-1.0238510762071027E-2</v>
      </c>
      <c r="E6346" s="355">
        <v>0.13065617405392896</v>
      </c>
      <c r="G6346" s="355">
        <f t="shared" ca="1" si="201"/>
        <v>-2.4391277333701673E-2</v>
      </c>
    </row>
    <row r="6347" spans="2:7">
      <c r="B6347" s="375">
        <v>36549</v>
      </c>
      <c r="C6347" s="352">
        <v>257.85000000000002</v>
      </c>
      <c r="D6347" s="355">
        <f t="shared" si="202"/>
        <v>1.1930457988305092E-2</v>
      </c>
      <c r="E6347" s="355">
        <v>0.13156342182890862</v>
      </c>
      <c r="G6347" s="355">
        <f t="shared" ca="1" si="201"/>
        <v>-4.7903803852782506E-3</v>
      </c>
    </row>
    <row r="6348" spans="2:7">
      <c r="B6348" s="375">
        <v>36546</v>
      </c>
      <c r="C6348" s="352">
        <v>254.81</v>
      </c>
      <c r="D6348" s="355">
        <f t="shared" si="202"/>
        <v>9.3883695135477917E-3</v>
      </c>
      <c r="E6348" s="355">
        <v>0.1348585189644792</v>
      </c>
      <c r="G6348" s="355">
        <f t="shared" ca="1" si="201"/>
        <v>-2.1012670754423568E-3</v>
      </c>
    </row>
    <row r="6349" spans="2:7">
      <c r="B6349" s="375">
        <v>36545</v>
      </c>
      <c r="C6349" s="352">
        <v>252.44</v>
      </c>
      <c r="D6349" s="355">
        <f t="shared" si="202"/>
        <v>-1.8189007512851244E-3</v>
      </c>
      <c r="E6349" s="355">
        <v>0.13546961325966855</v>
      </c>
      <c r="G6349" s="355">
        <f t="shared" ca="1" si="201"/>
        <v>-4.6327211035377111E-2</v>
      </c>
    </row>
    <row r="6350" spans="2:7">
      <c r="B6350" s="375">
        <v>36544</v>
      </c>
      <c r="C6350" s="352">
        <v>252.9</v>
      </c>
      <c r="D6350" s="355">
        <f t="shared" si="202"/>
        <v>-1.2687878196369205E-2</v>
      </c>
      <c r="E6350" s="355">
        <v>0.13616114198122245</v>
      </c>
      <c r="G6350" s="355">
        <f t="shared" ca="1" si="201"/>
        <v>-6.6555634741705168E-3</v>
      </c>
    </row>
    <row r="6351" spans="2:7">
      <c r="B6351" s="375">
        <v>36543</v>
      </c>
      <c r="C6351" s="352">
        <v>256.14999999999998</v>
      </c>
      <c r="D6351" s="355">
        <f t="shared" si="202"/>
        <v>-1.4163106646653609E-2</v>
      </c>
      <c r="E6351" s="355">
        <v>0.14106382978723409</v>
      </c>
      <c r="G6351" s="355">
        <f t="shared" ca="1" si="201"/>
        <v>1.5163759931266355E-2</v>
      </c>
    </row>
    <row r="6352" spans="2:7">
      <c r="B6352" s="375">
        <v>36542</v>
      </c>
      <c r="C6352" s="352">
        <v>259.83</v>
      </c>
      <c r="D6352" s="355">
        <f t="shared" si="202"/>
        <v>-3.8414566448317963E-2</v>
      </c>
      <c r="E6352" s="355">
        <v>0.14556612680659448</v>
      </c>
      <c r="G6352" s="355">
        <f t="shared" ca="1" si="201"/>
        <v>1.0404396203452689E-3</v>
      </c>
    </row>
    <row r="6353" spans="2:7">
      <c r="B6353" s="375">
        <v>36539</v>
      </c>
      <c r="C6353" s="352">
        <v>270.20999999999998</v>
      </c>
      <c r="D6353" s="355">
        <f t="shared" si="202"/>
        <v>-3.0358488534826266E-2</v>
      </c>
      <c r="E6353" s="355">
        <v>0.14824248599083031</v>
      </c>
      <c r="G6353" s="355">
        <f t="shared" ca="1" si="201"/>
        <v>-1.0093394443414947E-3</v>
      </c>
    </row>
    <row r="6354" spans="2:7">
      <c r="B6354" s="375">
        <v>36538</v>
      </c>
      <c r="C6354" s="352">
        <v>278.67</v>
      </c>
      <c r="D6354" s="355">
        <f t="shared" si="202"/>
        <v>5.245864491275793E-2</v>
      </c>
      <c r="E6354" s="355">
        <v>0.14919941775836965</v>
      </c>
      <c r="G6354" s="355">
        <f t="shared" ca="1" si="201"/>
        <v>3.6869763960433949E-3</v>
      </c>
    </row>
    <row r="6355" spans="2:7">
      <c r="B6355" s="375">
        <v>36537</v>
      </c>
      <c r="C6355" s="352">
        <v>264.77999999999997</v>
      </c>
      <c r="D6355" s="355">
        <f t="shared" si="202"/>
        <v>6.5170166545981012E-2</v>
      </c>
      <c r="E6355" s="355">
        <v>0.15731317243384696</v>
      </c>
      <c r="G6355" s="355">
        <f t="shared" ca="1" si="201"/>
        <v>4.0469812571189548E-2</v>
      </c>
    </row>
    <row r="6356" spans="2:7">
      <c r="B6356" s="375">
        <v>36536</v>
      </c>
      <c r="C6356" s="352">
        <v>248.58</v>
      </c>
      <c r="D6356" s="355">
        <f t="shared" si="202"/>
        <v>2.2415991444906087E-2</v>
      </c>
      <c r="E6356" s="355">
        <v>0.16380361044038164</v>
      </c>
      <c r="G6356" s="355">
        <f t="shared" ca="1" si="201"/>
        <v>-9.9519543014159415E-3</v>
      </c>
    </row>
    <row r="6357" spans="2:7">
      <c r="B6357" s="375">
        <v>36535</v>
      </c>
      <c r="C6357" s="352">
        <v>243.13</v>
      </c>
      <c r="D6357" s="355">
        <f t="shared" si="202"/>
        <v>7.5839204309986908E-3</v>
      </c>
      <c r="E6357" s="355">
        <v>0.16768731167960632</v>
      </c>
      <c r="G6357" s="355">
        <f t="shared" ca="1" si="201"/>
        <v>-1.6890180633282442E-3</v>
      </c>
    </row>
    <row r="6358" spans="2:7">
      <c r="B6358" s="375">
        <v>36532</v>
      </c>
      <c r="C6358" s="352">
        <v>241.3</v>
      </c>
      <c r="D6358" s="355">
        <f t="shared" si="202"/>
        <v>5.4540687002884447E-2</v>
      </c>
      <c r="E6358" s="355">
        <v>0.16769380473564716</v>
      </c>
      <c r="G6358" s="355">
        <f t="shared" ca="1" si="201"/>
        <v>-4.0651192424087657E-2</v>
      </c>
    </row>
    <row r="6359" spans="2:7">
      <c r="B6359" s="375">
        <v>36531</v>
      </c>
      <c r="C6359" s="352">
        <v>228.82</v>
      </c>
      <c r="D6359" s="355">
        <f t="shared" si="202"/>
        <v>4.0138188099458995E-2</v>
      </c>
      <c r="E6359" s="355">
        <v>0.17399783315276277</v>
      </c>
      <c r="G6359" s="355">
        <f t="shared" ca="1" si="201"/>
        <v>-4.0890283631708768E-2</v>
      </c>
    </row>
    <row r="6360" spans="2:7">
      <c r="B6360" s="375">
        <v>36530</v>
      </c>
      <c r="C6360" s="352">
        <v>219.99</v>
      </c>
      <c r="D6360" s="355">
        <f t="shared" si="202"/>
        <v>-3.5596861163473784E-2</v>
      </c>
      <c r="E6360" s="355">
        <v>0.19653626275081273</v>
      </c>
      <c r="G6360" s="355">
        <f t="shared" ca="1" si="201"/>
        <v>1.3984116421758144E-2</v>
      </c>
    </row>
    <row r="6361" spans="2:7">
      <c r="B6361" s="375">
        <v>36529</v>
      </c>
      <c r="C6361" s="352">
        <v>228.11</v>
      </c>
      <c r="D6361" s="355">
        <f t="shared" si="202"/>
        <v>-1.1483792685040637E-2</v>
      </c>
      <c r="E6361" s="355">
        <v>0.19995513218747843</v>
      </c>
      <c r="G6361" s="355">
        <f t="shared" ca="1" si="201"/>
        <v>1.1699513041020973E-2</v>
      </c>
    </row>
    <row r="6362" spans="2:7">
      <c r="B6362" s="375">
        <v>36528</v>
      </c>
      <c r="C6362" s="352">
        <v>230.76</v>
      </c>
      <c r="D6362" s="355" t="e">
        <f t="shared" si="202"/>
        <v>#DIV/0!</v>
      </c>
      <c r="E6362" s="355">
        <v>0.20011785503830296</v>
      </c>
      <c r="G6362" s="355">
        <f t="shared" ca="1" si="201"/>
        <v>1.7395278684107191E-2</v>
      </c>
    </row>
  </sheetData>
  <pageMargins left="0.70866141732283472" right="0.70866141732283472" top="0.74803149606299213" bottom="0.74803149606299213" header="0.31496062992125984" footer="0.31496062992125984"/>
  <pageSetup scale="10" orientation="portrait" r:id="rId1"/>
  <rowBreaks count="1" manualBreakCount="1">
    <brk id="55" max="16383" man="1"/>
  </rowBreaks>
  <ignoredErrors>
    <ignoredError sqref="M13:M16" formulaRange="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DEB5-4536-46A0-A709-267553F5F93A}">
  <sheetPr>
    <tabColor rgb="FF7030A0"/>
  </sheetPr>
  <dimension ref="B1:P108"/>
  <sheetViews>
    <sheetView showGridLines="0" view="pageBreakPreview" zoomScale="60" zoomScaleNormal="86" workbookViewId="0">
      <selection activeCell="B1" sqref="B1:I7"/>
    </sheetView>
  </sheetViews>
  <sheetFormatPr defaultRowHeight="14.4"/>
  <cols>
    <col min="1" max="1" width="1.88671875" style="55" customWidth="1"/>
    <col min="2" max="2" width="36" style="55" customWidth="1"/>
    <col min="3" max="6" width="8.88671875" style="55"/>
    <col min="7" max="7" width="10.44140625" style="55" customWidth="1"/>
    <col min="8" max="8" width="8.88671875" style="55"/>
    <col min="9" max="9" width="10.21875" style="55" bestFit="1" customWidth="1"/>
    <col min="10" max="16384" width="8.88671875" style="55"/>
  </cols>
  <sheetData>
    <row r="1" spans="2:12" ht="13.8" customHeight="1">
      <c r="B1" s="179"/>
      <c r="C1" s="179"/>
      <c r="D1" s="179"/>
      <c r="E1" s="179"/>
      <c r="F1" s="179"/>
      <c r="G1" s="179"/>
      <c r="H1" s="179"/>
      <c r="I1" s="179"/>
    </row>
    <row r="2" spans="2:12" ht="8.4" hidden="1" customHeight="1"/>
    <row r="3" spans="2:12" ht="29.4" customHeight="1">
      <c r="B3" s="191" t="str">
        <f>'Data Sheet'!B1</f>
        <v>HINDUSTAN UNILEVER LTD</v>
      </c>
    </row>
    <row r="4" spans="2:12">
      <c r="B4" s="55" t="str">
        <f>CONCATENATE("(",B3," |"," BSE Code :",'Data Sheet'!B4,")")</f>
        <v>(HINDUSTAN UNILEVER LTD | BSE Code :500696)</v>
      </c>
      <c r="L4"/>
    </row>
    <row r="5" spans="2:12" ht="15.6">
      <c r="B5" s="181" t="str">
        <f>CONCATENATE(,"INR ",'Data Sheet'!B8)</f>
        <v>INR 2528.9</v>
      </c>
    </row>
    <row r="6" spans="2:12">
      <c r="B6" s="380" t="s">
        <v>8834</v>
      </c>
    </row>
    <row r="7" spans="2:12" ht="15" thickBot="1">
      <c r="B7" s="182"/>
      <c r="C7" s="182"/>
      <c r="D7" s="182"/>
      <c r="E7" s="182"/>
      <c r="F7" s="182"/>
      <c r="G7" s="182"/>
      <c r="H7" s="182"/>
      <c r="I7" s="182"/>
    </row>
    <row r="8" spans="2:12" ht="15.6">
      <c r="B8" s="181" t="s">
        <v>8582</v>
      </c>
    </row>
    <row r="9" spans="2:12" ht="14.4" customHeight="1">
      <c r="B9" s="486" t="s">
        <v>8835</v>
      </c>
      <c r="C9" s="486"/>
      <c r="D9" s="486"/>
      <c r="E9" s="486"/>
      <c r="F9" s="486"/>
      <c r="G9" s="486"/>
      <c r="H9" s="486"/>
      <c r="I9" s="486"/>
    </row>
    <row r="10" spans="2:12">
      <c r="B10" s="486"/>
      <c r="C10" s="486"/>
      <c r="D10" s="486"/>
      <c r="E10" s="486"/>
      <c r="F10" s="486"/>
      <c r="G10" s="486"/>
      <c r="H10" s="486"/>
      <c r="I10" s="486"/>
    </row>
    <row r="11" spans="2:12">
      <c r="B11" s="486"/>
      <c r="C11" s="486"/>
      <c r="D11" s="486"/>
      <c r="E11" s="486"/>
      <c r="F11" s="486"/>
      <c r="G11" s="486"/>
      <c r="H11" s="486"/>
      <c r="I11" s="486"/>
    </row>
    <row r="12" spans="2:12" ht="18" customHeight="1">
      <c r="B12" s="168"/>
      <c r="C12" s="168"/>
      <c r="D12" s="168"/>
      <c r="E12" s="168"/>
      <c r="F12" s="168"/>
      <c r="G12" s="168"/>
    </row>
    <row r="13" spans="2:12" ht="15.6">
      <c r="B13" s="181" t="s">
        <v>8583</v>
      </c>
    </row>
    <row r="14" spans="2:12" ht="8.4" customHeight="1"/>
    <row r="15" spans="2:12" ht="6.6" customHeight="1"/>
    <row r="16" spans="2:12">
      <c r="D16" s="55" t="s">
        <v>127</v>
      </c>
    </row>
    <row r="17" spans="5:5">
      <c r="E17" s="55" t="s">
        <v>127</v>
      </c>
    </row>
    <row r="25" spans="5:5" ht="9.6" customHeight="1"/>
    <row r="26" spans="5:5" ht="9.6" customHeight="1"/>
    <row r="35" ht="13.8" customHeight="1"/>
    <row r="38" ht="13.8" customHeight="1"/>
    <row r="49" spans="2:9">
      <c r="B49" s="179"/>
      <c r="C49" s="179"/>
      <c r="D49" s="179"/>
      <c r="E49" s="179"/>
      <c r="F49" s="179"/>
      <c r="G49" s="179"/>
      <c r="H49" s="179"/>
      <c r="I49" s="179"/>
    </row>
    <row r="50" spans="2:9" s="169" customFormat="1" ht="12.6" customHeight="1">
      <c r="B50" s="179"/>
      <c r="C50" s="179"/>
      <c r="D50" s="179"/>
      <c r="E50" s="179"/>
      <c r="F50" s="179"/>
      <c r="G50" s="179"/>
      <c r="H50" s="179"/>
      <c r="I50" s="179"/>
    </row>
    <row r="51" spans="2:9" ht="7.8" customHeight="1"/>
    <row r="52" spans="2:9" ht="28.8">
      <c r="B52" s="487" t="s">
        <v>8584</v>
      </c>
      <c r="C52" s="487"/>
      <c r="D52" s="487"/>
      <c r="E52" s="487"/>
      <c r="F52" s="487"/>
      <c r="G52" s="487"/>
      <c r="H52" s="487"/>
      <c r="I52" s="487"/>
    </row>
    <row r="53" spans="2:9" ht="6" customHeight="1"/>
    <row r="54" spans="2:9" ht="15.6">
      <c r="B54" s="488" t="s">
        <v>8585</v>
      </c>
      <c r="C54" s="488"/>
      <c r="D54" s="488"/>
      <c r="E54" s="488"/>
      <c r="F54" s="488"/>
      <c r="G54" s="488"/>
      <c r="H54" s="488"/>
      <c r="I54" s="488"/>
    </row>
    <row r="55" spans="2:9">
      <c r="C55" s="170">
        <f>[3]HistoricalFS!F3</f>
        <v>43555</v>
      </c>
      <c r="D55" s="170">
        <f>[3]HistoricalFS!G3</f>
        <v>43921</v>
      </c>
      <c r="E55" s="170">
        <f>[3]HistoricalFS!H3</f>
        <v>44286</v>
      </c>
      <c r="F55" s="170">
        <f>[3]HistoricalFS!I3</f>
        <v>44651</v>
      </c>
      <c r="G55" s="170">
        <f>[3]HistoricalFS!J3</f>
        <v>45016</v>
      </c>
      <c r="H55" s="170">
        <f>[3]HistoricalFS!K3</f>
        <v>45382</v>
      </c>
      <c r="I55" s="170">
        <f>[3]HistoricalFS!L3</f>
        <v>45747</v>
      </c>
    </row>
    <row r="56" spans="2:9">
      <c r="B56" s="55" t="s">
        <v>208</v>
      </c>
      <c r="C56" s="55">
        <f>'Data Sheet'!E30</f>
        <v>6054</v>
      </c>
      <c r="D56" s="55">
        <f>'Data Sheet'!F30</f>
        <v>6748</v>
      </c>
      <c r="E56" s="55">
        <f>'Data Sheet'!G30</f>
        <v>7995</v>
      </c>
      <c r="F56" s="55">
        <f>'Data Sheet'!H30</f>
        <v>8879</v>
      </c>
      <c r="G56" s="55">
        <f>'Data Sheet'!I30</f>
        <v>10120</v>
      </c>
      <c r="H56" s="55">
        <f>'Data Sheet'!J30</f>
        <v>10277</v>
      </c>
      <c r="I56" s="55">
        <f>'Data Sheet'!K30</f>
        <v>10649</v>
      </c>
    </row>
    <row r="57" spans="2:9">
      <c r="B57" s="55" t="s">
        <v>8586</v>
      </c>
      <c r="C57" s="55">
        <f>(('Data Sheet'!E57+'Data Sheet'!E58)+('Data Sheet'!D57+'Data Sheet'!D58))/2</f>
        <v>7574</v>
      </c>
      <c r="D57" s="55">
        <f>(('Data Sheet'!F57+'Data Sheet'!F58)+('Data Sheet'!E57+'Data Sheet'!E58))/2</f>
        <v>8048</v>
      </c>
      <c r="E57" s="55">
        <f>(('Data Sheet'!G57+'Data Sheet'!G58)+('Data Sheet'!F57+'Data Sheet'!F58))/2</f>
        <v>27951.5</v>
      </c>
      <c r="F57" s="55">
        <f>(('Data Sheet'!H57+'Data Sheet'!H58)+('Data Sheet'!G57+'Data Sheet'!G58))/2</f>
        <v>48367.5</v>
      </c>
      <c r="G57" s="55">
        <f>(('Data Sheet'!I57+'Data Sheet'!I58)+('Data Sheet'!H57+'Data Sheet'!H58))/2</f>
        <v>49682.5</v>
      </c>
      <c r="H57" s="55">
        <f>(('Data Sheet'!J57+'Data Sheet'!J58)+('Data Sheet'!I57+'Data Sheet'!I58))/2</f>
        <v>50761</v>
      </c>
      <c r="I57" s="55">
        <f>(('Data Sheet'!K57+'Data Sheet'!K58)+('Data Sheet'!J57+'Data Sheet'!J58))/2</f>
        <v>50310</v>
      </c>
    </row>
    <row r="58" spans="2:9">
      <c r="B58" s="183" t="s">
        <v>8585</v>
      </c>
      <c r="C58" s="184">
        <f>C56/C57</f>
        <v>0.79931344071824662</v>
      </c>
      <c r="D58" s="184">
        <f t="shared" ref="D58:H58" si="0">D56/D57</f>
        <v>0.83846918489065603</v>
      </c>
      <c r="E58" s="184">
        <f t="shared" si="0"/>
        <v>0.28603116111836574</v>
      </c>
      <c r="F58" s="184">
        <f t="shared" si="0"/>
        <v>0.18357368067400631</v>
      </c>
      <c r="G58" s="184">
        <f t="shared" si="0"/>
        <v>0.20369345342927589</v>
      </c>
      <c r="H58" s="184">
        <f t="shared" si="0"/>
        <v>0.20245858040621736</v>
      </c>
      <c r="I58" s="184">
        <f>I56/I57</f>
        <v>0.21166766050486982</v>
      </c>
    </row>
    <row r="60" spans="2:9" ht="15.6">
      <c r="B60" s="488" t="s">
        <v>8587</v>
      </c>
      <c r="C60" s="488"/>
      <c r="D60" s="488"/>
      <c r="E60" s="488"/>
      <c r="F60" s="488"/>
      <c r="G60" s="488"/>
      <c r="H60" s="488"/>
      <c r="I60" s="488"/>
    </row>
    <row r="61" spans="2:9" ht="15.6">
      <c r="B61" s="171"/>
      <c r="C61" s="172">
        <f>C55</f>
        <v>43555</v>
      </c>
      <c r="D61" s="172">
        <f t="shared" ref="D61:I61" si="1">D55</f>
        <v>43921</v>
      </c>
      <c r="E61" s="172">
        <f t="shared" si="1"/>
        <v>44286</v>
      </c>
      <c r="F61" s="172">
        <f t="shared" si="1"/>
        <v>44651</v>
      </c>
      <c r="G61" s="172">
        <f t="shared" si="1"/>
        <v>45016</v>
      </c>
      <c r="H61" s="172">
        <f t="shared" si="1"/>
        <v>45382</v>
      </c>
      <c r="I61" s="172">
        <f t="shared" si="1"/>
        <v>45747</v>
      </c>
    </row>
    <row r="62" spans="2:9">
      <c r="B62" s="55" t="s">
        <v>208</v>
      </c>
      <c r="C62" s="55">
        <f t="shared" ref="C62:H62" si="2">C56</f>
        <v>6054</v>
      </c>
      <c r="D62" s="55">
        <f t="shared" si="2"/>
        <v>6748</v>
      </c>
      <c r="E62" s="55">
        <f t="shared" si="2"/>
        <v>7995</v>
      </c>
      <c r="F62" s="55">
        <f t="shared" si="2"/>
        <v>8879</v>
      </c>
      <c r="G62" s="55">
        <f t="shared" si="2"/>
        <v>10120</v>
      </c>
      <c r="H62" s="55">
        <f t="shared" si="2"/>
        <v>10277</v>
      </c>
      <c r="I62" s="55">
        <f>I56</f>
        <v>10649</v>
      </c>
    </row>
    <row r="63" spans="2:9">
      <c r="B63" s="55" t="s">
        <v>8588</v>
      </c>
      <c r="C63" s="55">
        <f>'Data Sheet'!E17</f>
        <v>39310</v>
      </c>
      <c r="D63" s="55">
        <f>'Data Sheet'!F17</f>
        <v>39783</v>
      </c>
      <c r="E63" s="55">
        <f>'Data Sheet'!G17</f>
        <v>47028</v>
      </c>
      <c r="F63" s="55">
        <f>'Data Sheet'!H17</f>
        <v>52446</v>
      </c>
      <c r="G63" s="55">
        <f>'Data Sheet'!I17</f>
        <v>60580</v>
      </c>
      <c r="H63" s="55">
        <f>'Data Sheet'!J17</f>
        <v>61896</v>
      </c>
      <c r="I63" s="55">
        <f>'Data Sheet'!K17</f>
        <v>63121</v>
      </c>
    </row>
    <row r="64" spans="2:9">
      <c r="B64" s="187" t="s">
        <v>8589</v>
      </c>
      <c r="C64" s="189">
        <f>C62/C63</f>
        <v>0.15400661409310609</v>
      </c>
      <c r="D64" s="189">
        <f t="shared" ref="D64:I64" si="3">D62/D63</f>
        <v>0.16962018952819044</v>
      </c>
      <c r="E64" s="189">
        <f t="shared" si="3"/>
        <v>0.17000510334268945</v>
      </c>
      <c r="F64" s="189">
        <f t="shared" si="3"/>
        <v>0.16929794455249209</v>
      </c>
      <c r="G64" s="189">
        <f t="shared" si="3"/>
        <v>0.16705183228788378</v>
      </c>
      <c r="H64" s="189">
        <f t="shared" si="3"/>
        <v>0.16603657748481324</v>
      </c>
      <c r="I64" s="189">
        <f t="shared" si="3"/>
        <v>0.16870772009315441</v>
      </c>
    </row>
    <row r="66" spans="2:16">
      <c r="B66" s="55" t="s">
        <v>8588</v>
      </c>
      <c r="C66" s="55">
        <f t="shared" ref="C66:H66" si="4">C63</f>
        <v>39310</v>
      </c>
      <c r="D66" s="55">
        <f t="shared" si="4"/>
        <v>39783</v>
      </c>
      <c r="E66" s="55">
        <f t="shared" si="4"/>
        <v>47028</v>
      </c>
      <c r="F66" s="55">
        <f t="shared" si="4"/>
        <v>52446</v>
      </c>
      <c r="G66" s="55">
        <f t="shared" si="4"/>
        <v>60580</v>
      </c>
      <c r="H66" s="55">
        <f t="shared" si="4"/>
        <v>61896</v>
      </c>
      <c r="I66" s="55">
        <f>I63</f>
        <v>63121</v>
      </c>
    </row>
    <row r="67" spans="2:16">
      <c r="B67" s="55" t="s">
        <v>8590</v>
      </c>
      <c r="C67" s="55">
        <f>('Data Sheet'!E66+'Data Sheet'!D66)/2</f>
        <v>18245.5</v>
      </c>
      <c r="D67" s="55">
        <f>('Data Sheet'!F66+'Data Sheet'!E66)/2</f>
        <v>19391</v>
      </c>
      <c r="E67" s="55">
        <f>('Data Sheet'!G66+'Data Sheet'!F66)/2</f>
        <v>44446.5</v>
      </c>
      <c r="F67" s="55">
        <f>('Data Sheet'!H66+'Data Sheet'!G66)/2</f>
        <v>69623</v>
      </c>
      <c r="G67" s="55">
        <f>('Data Sheet'!I66+'Data Sheet'!H66)/2</f>
        <v>71791.5</v>
      </c>
      <c r="H67" s="55">
        <f>('Data Sheet'!J66+'Data Sheet'!I66)/2</f>
        <v>75783</v>
      </c>
      <c r="I67" s="55">
        <f>('Data Sheet'!K66+'Data Sheet'!J66)/2</f>
        <v>79176</v>
      </c>
    </row>
    <row r="68" spans="2:16">
      <c r="B68" s="187" t="s">
        <v>8591</v>
      </c>
      <c r="C68" s="188">
        <f>C66/C67</f>
        <v>2.1545038502644487</v>
      </c>
      <c r="D68" s="188">
        <f t="shared" ref="D68:I68" si="5">D66/D67</f>
        <v>2.051621886442164</v>
      </c>
      <c r="E68" s="188">
        <f t="shared" si="5"/>
        <v>1.0580810637508016</v>
      </c>
      <c r="F68" s="188">
        <f t="shared" si="5"/>
        <v>0.75328555218821369</v>
      </c>
      <c r="G68" s="188">
        <f t="shared" si="5"/>
        <v>0.84383248713287784</v>
      </c>
      <c r="H68" s="188">
        <f t="shared" si="5"/>
        <v>0.81675309766042514</v>
      </c>
      <c r="I68" s="188">
        <f t="shared" si="5"/>
        <v>0.79722390623421235</v>
      </c>
    </row>
    <row r="70" spans="2:16">
      <c r="B70" s="55" t="s">
        <v>8590</v>
      </c>
      <c r="C70" s="55">
        <f t="shared" ref="C70:H70" si="6">C67</f>
        <v>18245.5</v>
      </c>
      <c r="D70" s="55">
        <f t="shared" si="6"/>
        <v>19391</v>
      </c>
      <c r="E70" s="55">
        <f t="shared" si="6"/>
        <v>44446.5</v>
      </c>
      <c r="F70" s="55">
        <f t="shared" si="6"/>
        <v>69623</v>
      </c>
      <c r="G70" s="55">
        <f t="shared" si="6"/>
        <v>71791.5</v>
      </c>
      <c r="H70" s="55">
        <f t="shared" si="6"/>
        <v>75783</v>
      </c>
      <c r="I70" s="55">
        <f>I67</f>
        <v>79176</v>
      </c>
    </row>
    <row r="71" spans="2:16">
      <c r="B71" s="55" t="s">
        <v>8592</v>
      </c>
      <c r="C71" s="55">
        <f t="shared" ref="C71:H71" si="7">C57</f>
        <v>7574</v>
      </c>
      <c r="D71" s="55">
        <f t="shared" si="7"/>
        <v>8048</v>
      </c>
      <c r="E71" s="55">
        <f t="shared" si="7"/>
        <v>27951.5</v>
      </c>
      <c r="F71" s="55">
        <f t="shared" si="7"/>
        <v>48367.5</v>
      </c>
      <c r="G71" s="55">
        <f t="shared" si="7"/>
        <v>49682.5</v>
      </c>
      <c r="H71" s="55">
        <f t="shared" si="7"/>
        <v>50761</v>
      </c>
      <c r="I71" s="55">
        <f>I57</f>
        <v>50310</v>
      </c>
    </row>
    <row r="72" spans="2:16">
      <c r="B72" s="187" t="s">
        <v>8593</v>
      </c>
      <c r="C72" s="188">
        <f>C70/C71</f>
        <v>2.4089648798521255</v>
      </c>
      <c r="D72" s="190">
        <f>D70/D71</f>
        <v>2.4094184890656063</v>
      </c>
      <c r="E72" s="190">
        <f t="shared" ref="E72:I72" si="8">E70/E71</f>
        <v>1.5901293311629072</v>
      </c>
      <c r="F72" s="190">
        <f>F70/F71</f>
        <v>1.4394583139504833</v>
      </c>
      <c r="G72" s="190">
        <f>G70/G71</f>
        <v>1.4450057867458361</v>
      </c>
      <c r="H72" s="190">
        <f t="shared" si="8"/>
        <v>1.4929374913811784</v>
      </c>
      <c r="I72" s="190">
        <f t="shared" si="8"/>
        <v>1.57376267143709</v>
      </c>
    </row>
    <row r="74" spans="2:16">
      <c r="B74" s="183" t="s">
        <v>8594</v>
      </c>
      <c r="C74" s="184">
        <f t="shared" ref="C74:H74" si="9">C64*C68*C72</f>
        <v>0.7993134407182465</v>
      </c>
      <c r="D74" s="184">
        <f t="shared" si="9"/>
        <v>0.83846918489065614</v>
      </c>
      <c r="E74" s="184">
        <f t="shared" si="9"/>
        <v>0.28603116111836574</v>
      </c>
      <c r="F74" s="184">
        <f t="shared" si="9"/>
        <v>0.18357368067400631</v>
      </c>
      <c r="G74" s="184">
        <f t="shared" si="9"/>
        <v>0.20369345342927589</v>
      </c>
      <c r="H74" s="184">
        <f t="shared" si="9"/>
        <v>0.20245858040621734</v>
      </c>
      <c r="I74" s="184">
        <f>I72*I68*I64</f>
        <v>0.21166766050486979</v>
      </c>
    </row>
    <row r="76" spans="2:16" ht="15.6">
      <c r="B76" s="488" t="s">
        <v>8595</v>
      </c>
      <c r="C76" s="488"/>
      <c r="D76" s="488"/>
      <c r="E76" s="488"/>
      <c r="F76" s="488"/>
      <c r="G76" s="488"/>
      <c r="H76" s="488"/>
      <c r="I76" s="488"/>
      <c r="P76" s="55">
        <v>1.57376267143709</v>
      </c>
    </row>
    <row r="77" spans="2:16">
      <c r="C77" s="170">
        <f t="shared" ref="C77:H78" si="10">C55</f>
        <v>43555</v>
      </c>
      <c r="D77" s="170">
        <f t="shared" si="10"/>
        <v>43921</v>
      </c>
      <c r="E77" s="170">
        <f t="shared" si="10"/>
        <v>44286</v>
      </c>
      <c r="F77" s="170">
        <f t="shared" si="10"/>
        <v>44651</v>
      </c>
      <c r="G77" s="170">
        <f t="shared" si="10"/>
        <v>45016</v>
      </c>
      <c r="H77" s="170">
        <f t="shared" si="10"/>
        <v>45382</v>
      </c>
      <c r="I77" s="170">
        <f>I55</f>
        <v>45747</v>
      </c>
    </row>
    <row r="78" spans="2:16">
      <c r="B78" s="55" t="s">
        <v>208</v>
      </c>
      <c r="C78" s="55">
        <f t="shared" si="10"/>
        <v>6054</v>
      </c>
      <c r="D78" s="55">
        <f t="shared" si="10"/>
        <v>6748</v>
      </c>
      <c r="E78" s="55">
        <f t="shared" si="10"/>
        <v>7995</v>
      </c>
      <c r="F78" s="55">
        <f t="shared" si="10"/>
        <v>8879</v>
      </c>
      <c r="G78" s="55">
        <f t="shared" si="10"/>
        <v>10120</v>
      </c>
      <c r="H78" s="55">
        <f t="shared" si="10"/>
        <v>10277</v>
      </c>
      <c r="I78" s="55">
        <f>I56</f>
        <v>10649</v>
      </c>
    </row>
    <row r="79" spans="2:16">
      <c r="B79" s="55" t="s">
        <v>8590</v>
      </c>
      <c r="C79" s="55">
        <f t="shared" ref="C79:H79" si="11">C67</f>
        <v>18245.5</v>
      </c>
      <c r="D79" s="55">
        <f t="shared" si="11"/>
        <v>19391</v>
      </c>
      <c r="E79" s="55">
        <f t="shared" si="11"/>
        <v>44446.5</v>
      </c>
      <c r="F79" s="55">
        <f t="shared" si="11"/>
        <v>69623</v>
      </c>
      <c r="G79" s="55">
        <f t="shared" si="11"/>
        <v>71791.5</v>
      </c>
      <c r="H79" s="55">
        <f t="shared" si="11"/>
        <v>75783</v>
      </c>
      <c r="I79" s="55">
        <f>I67</f>
        <v>79176</v>
      </c>
    </row>
    <row r="80" spans="2:16">
      <c r="B80" s="183" t="s">
        <v>8585</v>
      </c>
      <c r="C80" s="184">
        <f>C78/C79</f>
        <v>0.33180784302978816</v>
      </c>
      <c r="D80" s="184">
        <f t="shared" ref="D80:H80" si="12">D78/D79</f>
        <v>0.34799649321850346</v>
      </c>
      <c r="E80" s="184">
        <f t="shared" si="12"/>
        <v>0.17987918058789781</v>
      </c>
      <c r="F80" s="184">
        <f t="shared" si="12"/>
        <v>0.12752969564655359</v>
      </c>
      <c r="G80" s="184">
        <f t="shared" si="12"/>
        <v>0.14096376311958936</v>
      </c>
      <c r="H80" s="184">
        <f t="shared" si="12"/>
        <v>0.1356108889856564</v>
      </c>
      <c r="I80" s="184">
        <f>I78/I79</f>
        <v>0.13449782762453269</v>
      </c>
    </row>
    <row r="82" spans="2:16" ht="15.6">
      <c r="B82" s="488" t="s">
        <v>8596</v>
      </c>
      <c r="C82" s="488"/>
      <c r="D82" s="488"/>
      <c r="E82" s="488"/>
      <c r="F82" s="488"/>
      <c r="G82" s="488"/>
      <c r="H82" s="488"/>
      <c r="I82" s="488"/>
    </row>
    <row r="83" spans="2:16" ht="15.6">
      <c r="B83" s="171"/>
      <c r="C83" s="172">
        <f>C77</f>
        <v>43555</v>
      </c>
      <c r="D83" s="172">
        <f t="shared" ref="D83:I83" si="13">D77</f>
        <v>43921</v>
      </c>
      <c r="E83" s="172">
        <f t="shared" si="13"/>
        <v>44286</v>
      </c>
      <c r="F83" s="172">
        <f t="shared" si="13"/>
        <v>44651</v>
      </c>
      <c r="G83" s="172">
        <f t="shared" si="13"/>
        <v>45016</v>
      </c>
      <c r="H83" s="172">
        <f t="shared" si="13"/>
        <v>45382</v>
      </c>
      <c r="I83" s="172">
        <f t="shared" si="13"/>
        <v>45747</v>
      </c>
    </row>
    <row r="84" spans="2:16">
      <c r="B84" s="55" t="s">
        <v>208</v>
      </c>
      <c r="C84" s="55">
        <f t="shared" ref="C84:H84" si="14">C78</f>
        <v>6054</v>
      </c>
      <c r="D84" s="55">
        <f t="shared" si="14"/>
        <v>6748</v>
      </c>
      <c r="E84" s="55">
        <f t="shared" si="14"/>
        <v>7995</v>
      </c>
      <c r="F84" s="55">
        <f t="shared" si="14"/>
        <v>8879</v>
      </c>
      <c r="G84" s="55">
        <f t="shared" si="14"/>
        <v>10120</v>
      </c>
      <c r="H84" s="55">
        <f t="shared" si="14"/>
        <v>10277</v>
      </c>
      <c r="I84" s="55">
        <f>I78</f>
        <v>10649</v>
      </c>
    </row>
    <row r="85" spans="2:16">
      <c r="B85" s="55" t="s">
        <v>8588</v>
      </c>
      <c r="C85" s="55">
        <f t="shared" ref="C85:H85" si="15">C63</f>
        <v>39310</v>
      </c>
      <c r="D85" s="55">
        <f t="shared" si="15"/>
        <v>39783</v>
      </c>
      <c r="E85" s="55">
        <f t="shared" si="15"/>
        <v>47028</v>
      </c>
      <c r="F85" s="55">
        <f t="shared" si="15"/>
        <v>52446</v>
      </c>
      <c r="G85" s="55">
        <f t="shared" si="15"/>
        <v>60580</v>
      </c>
      <c r="H85" s="55">
        <f t="shared" si="15"/>
        <v>61896</v>
      </c>
      <c r="I85" s="55">
        <f>I63</f>
        <v>63121</v>
      </c>
    </row>
    <row r="86" spans="2:16">
      <c r="B86" s="187" t="s">
        <v>8589</v>
      </c>
      <c r="C86" s="189">
        <f>C84/C85</f>
        <v>0.15400661409310609</v>
      </c>
      <c r="D86" s="189">
        <f t="shared" ref="D86:I86" si="16">D84/D85</f>
        <v>0.16962018952819044</v>
      </c>
      <c r="E86" s="189">
        <f t="shared" si="16"/>
        <v>0.17000510334268945</v>
      </c>
      <c r="F86" s="189">
        <f t="shared" si="16"/>
        <v>0.16929794455249209</v>
      </c>
      <c r="G86" s="189">
        <f t="shared" si="16"/>
        <v>0.16705183228788378</v>
      </c>
      <c r="H86" s="189">
        <f t="shared" si="16"/>
        <v>0.16603657748481324</v>
      </c>
      <c r="I86" s="189">
        <f t="shared" si="16"/>
        <v>0.16870772009315441</v>
      </c>
    </row>
    <row r="87" spans="2:16">
      <c r="P87" s="442">
        <v>0.16870772009315399</v>
      </c>
    </row>
    <row r="88" spans="2:16">
      <c r="B88" s="55" t="s">
        <v>8588</v>
      </c>
      <c r="C88" s="55">
        <f t="shared" ref="C88:H88" si="17">C85</f>
        <v>39310</v>
      </c>
      <c r="D88" s="55">
        <f t="shared" si="17"/>
        <v>39783</v>
      </c>
      <c r="E88" s="55">
        <f t="shared" si="17"/>
        <v>47028</v>
      </c>
      <c r="F88" s="55">
        <f t="shared" si="17"/>
        <v>52446</v>
      </c>
      <c r="G88" s="55">
        <f t="shared" si="17"/>
        <v>60580</v>
      </c>
      <c r="H88" s="55">
        <f t="shared" si="17"/>
        <v>61896</v>
      </c>
      <c r="I88" s="55">
        <f>I85</f>
        <v>63121</v>
      </c>
    </row>
    <row r="89" spans="2:16">
      <c r="B89" s="55" t="s">
        <v>8590</v>
      </c>
      <c r="C89" s="55">
        <f t="shared" ref="C89:H89" si="18">C79</f>
        <v>18245.5</v>
      </c>
      <c r="D89" s="55">
        <f t="shared" si="18"/>
        <v>19391</v>
      </c>
      <c r="E89" s="55">
        <f t="shared" si="18"/>
        <v>44446.5</v>
      </c>
      <c r="F89" s="55">
        <f t="shared" si="18"/>
        <v>69623</v>
      </c>
      <c r="G89" s="55">
        <f t="shared" si="18"/>
        <v>71791.5</v>
      </c>
      <c r="H89" s="55">
        <f t="shared" si="18"/>
        <v>75783</v>
      </c>
      <c r="I89" s="55">
        <f>I79</f>
        <v>79176</v>
      </c>
    </row>
    <row r="90" spans="2:16">
      <c r="B90" s="187" t="s">
        <v>8591</v>
      </c>
      <c r="C90" s="188">
        <f>C88/C89</f>
        <v>2.1545038502644487</v>
      </c>
      <c r="D90" s="188">
        <f t="shared" ref="D90:H90" si="19">D88/D89</f>
        <v>2.051621886442164</v>
      </c>
      <c r="E90" s="188">
        <f t="shared" si="19"/>
        <v>1.0580810637508016</v>
      </c>
      <c r="F90" s="188">
        <f t="shared" si="19"/>
        <v>0.75328555218821369</v>
      </c>
      <c r="G90" s="188">
        <f t="shared" si="19"/>
        <v>0.84383248713287784</v>
      </c>
      <c r="H90" s="188">
        <f t="shared" si="19"/>
        <v>0.81675309766042514</v>
      </c>
      <c r="I90" s="188">
        <f>I88/I89</f>
        <v>0.79722390623421235</v>
      </c>
      <c r="P90" s="55">
        <v>0.79722390623421202</v>
      </c>
    </row>
    <row r="92" spans="2:16">
      <c r="B92" s="183" t="s">
        <v>8597</v>
      </c>
      <c r="C92" s="184">
        <f t="shared" ref="C92:H92" si="20">C90*C86</f>
        <v>0.33180784302978816</v>
      </c>
      <c r="D92" s="184">
        <f t="shared" si="20"/>
        <v>0.34799649321850346</v>
      </c>
      <c r="E92" s="184">
        <f t="shared" si="20"/>
        <v>0.17987918058789781</v>
      </c>
      <c r="F92" s="184">
        <f t="shared" si="20"/>
        <v>0.12752969564655359</v>
      </c>
      <c r="G92" s="184">
        <f t="shared" si="20"/>
        <v>0.14096376311958936</v>
      </c>
      <c r="H92" s="184">
        <f t="shared" si="20"/>
        <v>0.1356108889856564</v>
      </c>
      <c r="I92" s="184">
        <f>I90*I86</f>
        <v>0.13449782762453266</v>
      </c>
    </row>
    <row r="106" spans="2:9" ht="22.8" customHeight="1">
      <c r="B106" s="485" t="s">
        <v>8612</v>
      </c>
      <c r="C106" s="485"/>
      <c r="D106" s="485"/>
      <c r="E106" s="485"/>
      <c r="F106" s="485"/>
      <c r="G106" s="485"/>
      <c r="H106" s="485"/>
      <c r="I106" s="485"/>
    </row>
    <row r="107" spans="2:9" ht="6.6" customHeight="1"/>
    <row r="108" spans="2:9">
      <c r="B108" s="179"/>
      <c r="C108" s="179"/>
      <c r="D108" s="179"/>
      <c r="E108" s="179"/>
      <c r="F108" s="179"/>
      <c r="G108" s="179"/>
      <c r="H108" s="179"/>
      <c r="I108" s="179"/>
    </row>
  </sheetData>
  <mergeCells count="7">
    <mergeCell ref="B106:I106"/>
    <mergeCell ref="B9:I11"/>
    <mergeCell ref="B52:I52"/>
    <mergeCell ref="B54:I54"/>
    <mergeCell ref="B60:I60"/>
    <mergeCell ref="B76:I76"/>
    <mergeCell ref="B82:I82"/>
  </mergeCells>
  <hyperlinks>
    <hyperlink ref="B9" r:id="rId1" display="https://www.bseindia.com/xml-data/corpfiling/AttachHis/02d8d87d-90ce-4191-8b3f-4167267aee8a.pdf" xr:uid="{4429E211-FB20-437E-9757-E94F6DA12950}"/>
  </hyperlinks>
  <pageMargins left="0.70866141732283472" right="0.70866141732283472" top="0.74803149606299213" bottom="0.74803149606299213" header="0.31496062992125984" footer="0.31496062992125984"/>
  <pageSetup scale="77" orientation="portrait" r:id="rId2"/>
  <rowBreaks count="2" manualBreakCount="2">
    <brk id="49" max="16383" man="1"/>
    <brk id="108" max="9" man="1"/>
  </rowBreak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6365B-5ADF-4166-B448-26E8B625DDEA}">
  <sheetPr>
    <tabColor theme="8" tint="-0.249977111117893"/>
  </sheetPr>
  <dimension ref="B1:J99"/>
  <sheetViews>
    <sheetView showGridLines="0" view="pageBreakPreview" topLeftCell="A23" zoomScale="60" zoomScaleNormal="85" workbookViewId="0">
      <selection activeCell="I86" sqref="I86"/>
    </sheetView>
  </sheetViews>
  <sheetFormatPr defaultRowHeight="14.4"/>
  <cols>
    <col min="1" max="1" width="1.88671875" style="55" customWidth="1"/>
    <col min="2" max="2" width="36" style="55" customWidth="1"/>
    <col min="3" max="3" width="11.109375" style="55" customWidth="1"/>
    <col min="4" max="5" width="13.21875" style="55" bestFit="1" customWidth="1"/>
    <col min="6" max="6" width="11.5546875" style="55" customWidth="1"/>
    <col min="7" max="7" width="11.109375" style="55" customWidth="1"/>
    <col min="8" max="8" width="10.77734375" style="55" customWidth="1"/>
    <col min="9" max="9" width="11" style="55" customWidth="1"/>
    <col min="10" max="16384" width="8.88671875" style="55"/>
  </cols>
  <sheetData>
    <row r="1" spans="2:9">
      <c r="B1" s="179"/>
      <c r="C1" s="179"/>
      <c r="D1" s="179"/>
      <c r="E1" s="179"/>
      <c r="F1" s="179"/>
      <c r="G1" s="179"/>
      <c r="H1" s="179"/>
      <c r="I1" s="179"/>
    </row>
    <row r="2" spans="2:9" ht="16.8" customHeight="1"/>
    <row r="3" spans="2:9" ht="30" customHeight="1">
      <c r="B3" s="180" t="str">
        <f>'dupont analysis'!B3</f>
        <v>HINDUSTAN UNILEVER LTD</v>
      </c>
    </row>
    <row r="4" spans="2:9">
      <c r="B4" s="55" t="str">
        <f>'dupont analysis'!$B$4</f>
        <v>(HINDUSTAN UNILEVER LTD | BSE Code :500696)</v>
      </c>
    </row>
    <row r="5" spans="2:9" ht="15.6">
      <c r="B5" s="181" t="str">
        <f>'dupont analysis'!$B$5</f>
        <v>INR 2528.9</v>
      </c>
    </row>
    <row r="6" spans="2:9">
      <c r="B6" s="55" t="str">
        <f>'dupont analysis'!$B$6</f>
        <v>52 week (High - INR 3,022.9 &amp; Low - 2,136.0)</v>
      </c>
    </row>
    <row r="7" spans="2:9" ht="15" thickBot="1">
      <c r="B7" s="182"/>
      <c r="C7" s="182"/>
      <c r="D7" s="182"/>
      <c r="E7" s="182"/>
      <c r="F7" s="182"/>
      <c r="G7" s="182"/>
      <c r="H7" s="182"/>
      <c r="I7" s="182"/>
    </row>
    <row r="8" spans="2:9" ht="21">
      <c r="B8" s="489" t="s">
        <v>8598</v>
      </c>
      <c r="C8" s="489"/>
      <c r="D8" s="489"/>
      <c r="E8" s="489"/>
      <c r="F8" s="489"/>
      <c r="G8" s="489"/>
      <c r="H8" s="489"/>
      <c r="I8" s="489"/>
    </row>
    <row r="9" spans="2:9" ht="14.4" customHeight="1">
      <c r="B9" s="486" t="s">
        <v>8835</v>
      </c>
      <c r="C9" s="486"/>
      <c r="D9" s="486"/>
      <c r="E9" s="486"/>
      <c r="F9" s="486"/>
      <c r="G9" s="486"/>
      <c r="H9" s="486"/>
      <c r="I9" s="486"/>
    </row>
    <row r="10" spans="2:9">
      <c r="B10" s="486"/>
      <c r="C10" s="486"/>
      <c r="D10" s="486"/>
      <c r="E10" s="486"/>
      <c r="F10" s="486"/>
      <c r="G10" s="486"/>
      <c r="H10" s="486"/>
      <c r="I10" s="486"/>
    </row>
    <row r="11" spans="2:9">
      <c r="B11" s="486"/>
      <c r="C11" s="486"/>
      <c r="D11" s="486"/>
      <c r="E11" s="486"/>
      <c r="F11" s="486"/>
      <c r="G11" s="486"/>
      <c r="H11" s="486"/>
      <c r="I11" s="486"/>
    </row>
    <row r="12" spans="2:9">
      <c r="B12" s="486"/>
      <c r="C12" s="486"/>
      <c r="D12" s="486"/>
      <c r="E12" s="486"/>
      <c r="F12" s="486"/>
      <c r="G12" s="486"/>
      <c r="H12" s="486"/>
      <c r="I12" s="486"/>
    </row>
    <row r="13" spans="2:9" ht="18">
      <c r="B13" s="404" t="s">
        <v>8583</v>
      </c>
    </row>
    <row r="14" spans="2:9" ht="4.2" customHeight="1"/>
    <row r="15" spans="2:9" ht="6.6" customHeight="1"/>
    <row r="16" spans="2:9">
      <c r="D16" s="55" t="s">
        <v>127</v>
      </c>
    </row>
    <row r="17" spans="5:5">
      <c r="E17" s="55" t="s">
        <v>127</v>
      </c>
    </row>
    <row r="35" ht="13.8" customHeight="1"/>
    <row r="49" spans="2:9">
      <c r="B49" s="179"/>
      <c r="C49" s="179"/>
      <c r="D49" s="179"/>
      <c r="E49" s="179"/>
      <c r="F49" s="179"/>
      <c r="G49" s="179"/>
      <c r="H49" s="179"/>
      <c r="I49" s="179"/>
    </row>
    <row r="50" spans="2:9" s="169" customFormat="1" ht="12.6" customHeight="1">
      <c r="B50" s="179"/>
      <c r="C50" s="179"/>
      <c r="D50" s="179"/>
      <c r="E50" s="179"/>
      <c r="F50" s="179"/>
      <c r="G50" s="179"/>
      <c r="H50" s="179"/>
      <c r="I50" s="179"/>
    </row>
    <row r="51" spans="2:9" ht="7.8" customHeight="1"/>
    <row r="52" spans="2:9" ht="28.8">
      <c r="B52" s="487" t="s">
        <v>8599</v>
      </c>
      <c r="C52" s="487"/>
      <c r="D52" s="487"/>
      <c r="E52" s="487"/>
      <c r="F52" s="487"/>
      <c r="G52" s="487"/>
      <c r="H52" s="487"/>
      <c r="I52" s="487"/>
    </row>
    <row r="53" spans="2:9" ht="6" customHeight="1"/>
    <row r="54" spans="2:9" ht="15.6">
      <c r="B54" s="488" t="s">
        <v>8600</v>
      </c>
      <c r="C54" s="488"/>
      <c r="D54" s="488"/>
      <c r="E54" s="488"/>
      <c r="F54" s="488"/>
      <c r="G54" s="488"/>
      <c r="H54" s="488"/>
      <c r="I54" s="488"/>
    </row>
    <row r="55" spans="2:9">
      <c r="C55" s="170">
        <f>[3]HistoricalFS!F3</f>
        <v>43555</v>
      </c>
      <c r="D55" s="170">
        <f>[3]HistoricalFS!G3</f>
        <v>43921</v>
      </c>
      <c r="E55" s="170">
        <f>[3]HistoricalFS!H3</f>
        <v>44286</v>
      </c>
      <c r="F55" s="170">
        <f>[3]HistoricalFS!I3</f>
        <v>44651</v>
      </c>
      <c r="G55" s="170">
        <f>[3]HistoricalFS!J3</f>
        <v>45016</v>
      </c>
      <c r="H55" s="170">
        <f>[3]HistoricalFS!K3</f>
        <v>45382</v>
      </c>
      <c r="I55" s="170">
        <f>[3]HistoricalFS!L3</f>
        <v>45747</v>
      </c>
    </row>
    <row r="56" spans="2:9">
      <c r="B56" s="55" t="s">
        <v>8601</v>
      </c>
      <c r="C56" s="192">
        <f>'Data Sheet'!E65-'Data Sheet'!E60</f>
        <v>129</v>
      </c>
      <c r="D56" s="192">
        <f>'Data Sheet'!F65-'Data Sheet'!F60</f>
        <v>898</v>
      </c>
      <c r="E56" s="192">
        <f>'Data Sheet'!G65-'Data Sheet'!G60</f>
        <v>-7223</v>
      </c>
      <c r="F56" s="192">
        <f>'Data Sheet'!H65-'Data Sheet'!H60</f>
        <v>-6203</v>
      </c>
      <c r="G56" s="192">
        <f>'Data Sheet'!I65-'Data Sheet'!I60</f>
        <v>-5169</v>
      </c>
      <c r="H56" s="192">
        <f>'Data Sheet'!J65-'Data Sheet'!J60</f>
        <v>-6692</v>
      </c>
      <c r="I56" s="192">
        <f>'Data Sheet'!K65-'Data Sheet'!K60</f>
        <v>-8104</v>
      </c>
    </row>
    <row r="57" spans="2:9">
      <c r="B57" s="55" t="s">
        <v>221</v>
      </c>
      <c r="C57" s="55">
        <f>'Data Sheet'!E66</f>
        <v>18629</v>
      </c>
      <c r="D57" s="55">
        <f>'Data Sheet'!F66</f>
        <v>20153</v>
      </c>
      <c r="E57" s="55">
        <f>'Data Sheet'!G66</f>
        <v>68740</v>
      </c>
      <c r="F57" s="55">
        <f>'Data Sheet'!H66</f>
        <v>70506</v>
      </c>
      <c r="G57" s="55">
        <f>'Data Sheet'!I66</f>
        <v>73077</v>
      </c>
      <c r="H57" s="55">
        <f>'Data Sheet'!J66</f>
        <v>78489</v>
      </c>
      <c r="I57" s="55">
        <f>'Data Sheet'!K66</f>
        <v>79863</v>
      </c>
    </row>
    <row r="58" spans="2:9">
      <c r="B58" s="183" t="s">
        <v>8600</v>
      </c>
      <c r="C58" s="184">
        <f>C56/C57</f>
        <v>6.9246873154758708E-3</v>
      </c>
      <c r="D58" s="184">
        <f t="shared" ref="D58:H58" si="0">D56/D57</f>
        <v>4.4559122711258871E-2</v>
      </c>
      <c r="E58" s="184">
        <f t="shared" si="0"/>
        <v>-0.1050771021239453</v>
      </c>
      <c r="F58" s="184">
        <f t="shared" si="0"/>
        <v>-8.7978328085553004E-2</v>
      </c>
      <c r="G58" s="184">
        <f t="shared" si="0"/>
        <v>-7.0733609754094998E-2</v>
      </c>
      <c r="H58" s="184">
        <f t="shared" si="0"/>
        <v>-8.5260354954197398E-2</v>
      </c>
      <c r="I58" s="184">
        <f>I56/I57</f>
        <v>-0.10147377383769705</v>
      </c>
    </row>
    <row r="60" spans="2:9" ht="15.6">
      <c r="B60" s="488" t="s">
        <v>8602</v>
      </c>
      <c r="C60" s="488"/>
      <c r="D60" s="488"/>
      <c r="E60" s="488"/>
      <c r="F60" s="488"/>
      <c r="G60" s="488"/>
      <c r="H60" s="488"/>
      <c r="I60" s="488"/>
    </row>
    <row r="61" spans="2:9">
      <c r="C61" s="170">
        <f t="shared" ref="C61:H61" si="1">C55</f>
        <v>43555</v>
      </c>
      <c r="D61" s="170">
        <f t="shared" si="1"/>
        <v>43921</v>
      </c>
      <c r="E61" s="170">
        <f t="shared" si="1"/>
        <v>44286</v>
      </c>
      <c r="F61" s="170">
        <f t="shared" si="1"/>
        <v>44651</v>
      </c>
      <c r="G61" s="170">
        <f t="shared" si="1"/>
        <v>45016</v>
      </c>
      <c r="H61" s="170">
        <f t="shared" si="1"/>
        <v>45382</v>
      </c>
      <c r="I61" s="170">
        <f>I55</f>
        <v>45747</v>
      </c>
    </row>
    <row r="62" spans="2:9">
      <c r="B62" s="55" t="s">
        <v>8603</v>
      </c>
      <c r="C62" s="55">
        <f>HistoricalFS!F47*HistoricalFS!F49*HistoricalFS!F55</f>
        <v>986</v>
      </c>
      <c r="D62" s="55">
        <f>HistoricalFS!G47*HistoricalFS!G49*HistoricalFS!G55</f>
        <v>932</v>
      </c>
      <c r="E62" s="55">
        <f>HistoricalFS!H47*HistoricalFS!H49*HistoricalFS!H55</f>
        <v>0</v>
      </c>
      <c r="F62" s="55">
        <f>HistoricalFS!I47*HistoricalFS!I49*HistoricalFS!I55</f>
        <v>682.99999999999898</v>
      </c>
      <c r="G62" s="55">
        <f>HistoricalFS!J47*HistoricalFS!J49*HistoricalFS!J55</f>
        <v>530.00000000000034</v>
      </c>
      <c r="H62" s="55">
        <f>HistoricalFS!K47*HistoricalFS!K49*HistoricalFS!K55</f>
        <v>0</v>
      </c>
      <c r="I62" s="55">
        <f>HistoricalFS!L47*HistoricalFS!L49*HistoricalFS!L55</f>
        <v>0</v>
      </c>
    </row>
    <row r="63" spans="2:9">
      <c r="B63" s="55" t="s">
        <v>221</v>
      </c>
      <c r="C63" s="55">
        <f t="shared" ref="C63:H63" si="2">C57</f>
        <v>18629</v>
      </c>
      <c r="D63" s="55">
        <f t="shared" si="2"/>
        <v>20153</v>
      </c>
      <c r="E63" s="55">
        <f t="shared" si="2"/>
        <v>68740</v>
      </c>
      <c r="F63" s="55">
        <f t="shared" si="2"/>
        <v>70506</v>
      </c>
      <c r="G63" s="55">
        <f t="shared" si="2"/>
        <v>73077</v>
      </c>
      <c r="H63" s="55">
        <f t="shared" si="2"/>
        <v>78489</v>
      </c>
      <c r="I63" s="55">
        <f>I57</f>
        <v>79863</v>
      </c>
    </row>
    <row r="64" spans="2:9">
      <c r="B64" s="183" t="s">
        <v>8602</v>
      </c>
      <c r="C64" s="184">
        <f>C62/C63</f>
        <v>5.2928230178753553E-2</v>
      </c>
      <c r="D64" s="184">
        <f t="shared" ref="D64:H64" si="3">D62/D63</f>
        <v>4.6246216444201856E-2</v>
      </c>
      <c r="E64" s="184">
        <f t="shared" si="3"/>
        <v>0</v>
      </c>
      <c r="F64" s="184">
        <f t="shared" si="3"/>
        <v>9.6871188267665023E-3</v>
      </c>
      <c r="G64" s="184">
        <f t="shared" si="3"/>
        <v>7.2526239446063789E-3</v>
      </c>
      <c r="H64" s="184">
        <f t="shared" si="3"/>
        <v>0</v>
      </c>
      <c r="I64" s="184">
        <f>I62/I63</f>
        <v>0</v>
      </c>
    </row>
    <row r="65" spans="2:9">
      <c r="B65" s="169"/>
      <c r="C65" s="169"/>
      <c r="D65" s="169"/>
      <c r="E65" s="169"/>
      <c r="F65" s="169"/>
      <c r="G65" s="169"/>
      <c r="H65" s="169"/>
      <c r="I65" s="169"/>
    </row>
    <row r="66" spans="2:9" ht="15.6">
      <c r="B66" s="488" t="s">
        <v>8604</v>
      </c>
      <c r="C66" s="488"/>
      <c r="D66" s="488"/>
      <c r="E66" s="488"/>
      <c r="F66" s="488"/>
      <c r="G66" s="488"/>
      <c r="H66" s="488"/>
      <c r="I66" s="488"/>
    </row>
    <row r="67" spans="2:9">
      <c r="C67" s="170">
        <f t="shared" ref="C67:H67" si="4">C55</f>
        <v>43555</v>
      </c>
      <c r="D67" s="170">
        <f t="shared" si="4"/>
        <v>43921</v>
      </c>
      <c r="E67" s="170">
        <f t="shared" si="4"/>
        <v>44286</v>
      </c>
      <c r="F67" s="170">
        <f t="shared" si="4"/>
        <v>44651</v>
      </c>
      <c r="G67" s="170">
        <f t="shared" si="4"/>
        <v>45016</v>
      </c>
      <c r="H67" s="170">
        <f t="shared" si="4"/>
        <v>45382</v>
      </c>
      <c r="I67" s="170">
        <f>I55</f>
        <v>45747</v>
      </c>
    </row>
    <row r="68" spans="2:9">
      <c r="B68" s="55" t="s">
        <v>8605</v>
      </c>
      <c r="C68" s="164">
        <f>'Profit &amp; Loss'!E32</f>
        <v>8637</v>
      </c>
      <c r="D68" s="164">
        <f>'Profit &amp; Loss'!F32</f>
        <v>9283</v>
      </c>
      <c r="E68" s="164">
        <f>'Profit &amp; Loss'!G32</f>
        <v>10722</v>
      </c>
      <c r="F68" s="164">
        <f>'Profit &amp; Loss'!H32</f>
        <v>11985</v>
      </c>
      <c r="G68" s="164">
        <f>'Profit &amp; Loss'!I32</f>
        <v>13458</v>
      </c>
      <c r="H68" s="164">
        <f>'Profit &amp; Loss'!J32</f>
        <v>14260</v>
      </c>
      <c r="I68" s="164">
        <f>'Profit &amp; Loss'!K32</f>
        <v>14810</v>
      </c>
    </row>
    <row r="69" spans="2:9">
      <c r="B69" s="55" t="s">
        <v>221</v>
      </c>
      <c r="C69" s="55">
        <f t="shared" ref="C69:H69" si="5">C57</f>
        <v>18629</v>
      </c>
      <c r="D69" s="55">
        <f t="shared" si="5"/>
        <v>20153</v>
      </c>
      <c r="E69" s="55">
        <f t="shared" si="5"/>
        <v>68740</v>
      </c>
      <c r="F69" s="55">
        <f t="shared" si="5"/>
        <v>70506</v>
      </c>
      <c r="G69" s="55">
        <f t="shared" si="5"/>
        <v>73077</v>
      </c>
      <c r="H69" s="55">
        <f t="shared" si="5"/>
        <v>78489</v>
      </c>
      <c r="I69" s="55">
        <f>I57</f>
        <v>79863</v>
      </c>
    </row>
    <row r="70" spans="2:9">
      <c r="B70" s="183" t="s">
        <v>8604</v>
      </c>
      <c r="C70" s="184">
        <f>C68/C69</f>
        <v>0.4636319716570938</v>
      </c>
      <c r="D70" s="184">
        <f t="shared" ref="D70:H70" si="6">D68/D69</f>
        <v>0.46062620949734528</v>
      </c>
      <c r="E70" s="184">
        <f t="shared" si="6"/>
        <v>0.15597905149839977</v>
      </c>
      <c r="F70" s="184">
        <f t="shared" si="6"/>
        <v>0.16998553314611523</v>
      </c>
      <c r="G70" s="184">
        <f t="shared" si="6"/>
        <v>0.18416191140851432</v>
      </c>
      <c r="H70" s="184">
        <f t="shared" si="6"/>
        <v>0.18168150951088688</v>
      </c>
      <c r="I70" s="184">
        <f>I68/I69</f>
        <v>0.18544257040181311</v>
      </c>
    </row>
    <row r="71" spans="2:9">
      <c r="B71" s="169"/>
      <c r="C71" s="169"/>
      <c r="D71" s="169"/>
      <c r="E71" s="169"/>
      <c r="F71" s="169"/>
      <c r="G71" s="169"/>
      <c r="H71" s="169"/>
      <c r="I71" s="169"/>
    </row>
    <row r="72" spans="2:9" ht="15.6">
      <c r="B72" s="488" t="s">
        <v>8606</v>
      </c>
      <c r="C72" s="488"/>
      <c r="D72" s="488"/>
      <c r="E72" s="488"/>
      <c r="F72" s="488"/>
      <c r="G72" s="488"/>
      <c r="H72" s="488"/>
      <c r="I72" s="488"/>
    </row>
    <row r="73" spans="2:9">
      <c r="C73" s="170">
        <f t="shared" ref="C73:H73" si="7">C55</f>
        <v>43555</v>
      </c>
      <c r="D73" s="170">
        <f t="shared" si="7"/>
        <v>43921</v>
      </c>
      <c r="E73" s="170">
        <f t="shared" si="7"/>
        <v>44286</v>
      </c>
      <c r="F73" s="170">
        <f t="shared" si="7"/>
        <v>44651</v>
      </c>
      <c r="G73" s="170">
        <f t="shared" si="7"/>
        <v>45016</v>
      </c>
      <c r="H73" s="170">
        <f t="shared" si="7"/>
        <v>45382</v>
      </c>
      <c r="I73" s="170">
        <f>I55</f>
        <v>45747</v>
      </c>
    </row>
    <row r="74" spans="2:9">
      <c r="B74" s="55" t="s">
        <v>119</v>
      </c>
      <c r="C74" s="166">
        <f>('Data Sheet'!E90*'Data Sheet'!E70)/10000000</f>
        <v>369471.74784540001</v>
      </c>
      <c r="D74" s="166">
        <f>('Data Sheet'!F90*'Data Sheet'!F70)/10000000</f>
        <v>497557.30748924997</v>
      </c>
      <c r="E74" s="166">
        <f>('Data Sheet'!G90*'Data Sheet'!G70)/10000000</f>
        <v>571297.41518985003</v>
      </c>
      <c r="F74" s="166">
        <f>('Data Sheet'!H90*'Data Sheet'!H70)/10000000</f>
        <v>481349.01388962998</v>
      </c>
      <c r="G74" s="166">
        <f>('Data Sheet'!I90*'Data Sheet'!I70)/10000000</f>
        <v>601577.59876616998</v>
      </c>
      <c r="H74" s="166">
        <f>('Data Sheet'!J90*'Data Sheet'!J70)/10000000</f>
        <v>532029.69741096999</v>
      </c>
      <c r="I74" s="166">
        <f>('Data Sheet'!K90*'Data Sheet'!K70)/10000000</f>
        <v>530737.42221687001</v>
      </c>
    </row>
    <row r="75" spans="2:9">
      <c r="B75" s="55" t="s">
        <v>8607</v>
      </c>
      <c r="C75" s="55">
        <f>'Data Sheet'!E59</f>
        <v>99</v>
      </c>
      <c r="D75" s="55">
        <v>0</v>
      </c>
      <c r="E75" s="55">
        <v>0</v>
      </c>
      <c r="F75" s="55">
        <f>'Data Sheet'!H59</f>
        <v>1043</v>
      </c>
      <c r="G75" s="55">
        <f>'Data Sheet'!I59</f>
        <v>1219</v>
      </c>
      <c r="H75" s="55">
        <f>'Data Sheet'!J59</f>
        <v>1484</v>
      </c>
      <c r="I75" s="55">
        <f>'Data Sheet'!K59</f>
        <v>1648</v>
      </c>
    </row>
    <row r="76" spans="2:9">
      <c r="B76" s="183" t="s">
        <v>8606</v>
      </c>
      <c r="C76" s="184">
        <f>C74/C75</f>
        <v>3732.0378570242424</v>
      </c>
      <c r="D76" s="184">
        <f>D74</f>
        <v>497557.30748924997</v>
      </c>
      <c r="E76" s="184">
        <f>E74</f>
        <v>571297.41518985003</v>
      </c>
      <c r="F76" s="184">
        <f t="shared" ref="F76:H76" si="8">F74/F75</f>
        <v>461.50432779446788</v>
      </c>
      <c r="G76" s="184">
        <f t="shared" si="8"/>
        <v>493.50090136683343</v>
      </c>
      <c r="H76" s="184">
        <f t="shared" si="8"/>
        <v>358.51057777019543</v>
      </c>
      <c r="I76" s="184">
        <f>I74/I75</f>
        <v>322.04940668499393</v>
      </c>
    </row>
    <row r="77" spans="2:9">
      <c r="B77" s="169"/>
      <c r="C77" s="173"/>
      <c r="D77" s="173"/>
      <c r="E77" s="173"/>
      <c r="F77" s="173"/>
      <c r="G77" s="173"/>
      <c r="H77" s="173"/>
      <c r="I77" s="173"/>
    </row>
    <row r="78" spans="2:9" ht="15.6">
      <c r="B78" s="488" t="s">
        <v>8608</v>
      </c>
      <c r="C78" s="488"/>
      <c r="D78" s="488"/>
      <c r="E78" s="488"/>
      <c r="F78" s="488"/>
      <c r="G78" s="488"/>
      <c r="H78" s="488"/>
      <c r="I78" s="488"/>
    </row>
    <row r="79" spans="2:9">
      <c r="C79" s="170">
        <f t="shared" ref="C79:H79" si="9">C55</f>
        <v>43555</v>
      </c>
      <c r="D79" s="170">
        <f t="shared" si="9"/>
        <v>43921</v>
      </c>
      <c r="E79" s="170">
        <f t="shared" si="9"/>
        <v>44286</v>
      </c>
      <c r="F79" s="170">
        <f t="shared" si="9"/>
        <v>44651</v>
      </c>
      <c r="G79" s="170">
        <f t="shared" si="9"/>
        <v>45016</v>
      </c>
      <c r="H79" s="170">
        <f t="shared" si="9"/>
        <v>45382</v>
      </c>
      <c r="I79" s="170">
        <f>I55</f>
        <v>45747</v>
      </c>
    </row>
    <row r="80" spans="2:9">
      <c r="B80" s="380" t="s">
        <v>8836</v>
      </c>
      <c r="C80" s="55">
        <f>'Data Sheet'!E30</f>
        <v>6054</v>
      </c>
      <c r="D80" s="55">
        <f>'Data Sheet'!F30</f>
        <v>6748</v>
      </c>
      <c r="E80" s="55">
        <f>'Data Sheet'!G30</f>
        <v>7995</v>
      </c>
      <c r="F80" s="55">
        <f>'Data Sheet'!H30</f>
        <v>8879</v>
      </c>
      <c r="G80" s="55">
        <f>'Data Sheet'!I30</f>
        <v>10120</v>
      </c>
      <c r="H80" s="55">
        <f>'Data Sheet'!J30</f>
        <v>10277</v>
      </c>
      <c r="I80" s="55">
        <f>'Data Sheet'!K17</f>
        <v>63121</v>
      </c>
    </row>
    <row r="81" spans="2:10">
      <c r="B81" s="380" t="s">
        <v>221</v>
      </c>
      <c r="C81" s="55">
        <f t="shared" ref="C81:H81" si="10">C57</f>
        <v>18629</v>
      </c>
      <c r="D81" s="55">
        <f t="shared" si="10"/>
        <v>20153</v>
      </c>
      <c r="E81" s="55">
        <f t="shared" si="10"/>
        <v>68740</v>
      </c>
      <c r="F81" s="55">
        <f t="shared" si="10"/>
        <v>70506</v>
      </c>
      <c r="G81" s="55">
        <f t="shared" si="10"/>
        <v>73077</v>
      </c>
      <c r="H81" s="55">
        <f t="shared" si="10"/>
        <v>78489</v>
      </c>
      <c r="I81" s="55">
        <f>I57</f>
        <v>79863</v>
      </c>
    </row>
    <row r="82" spans="2:10">
      <c r="B82" s="183" t="s">
        <v>8608</v>
      </c>
      <c r="C82" s="184">
        <f>C80/C81</f>
        <v>0.32497718610768156</v>
      </c>
      <c r="D82" s="184">
        <f t="shared" ref="D82:H82" si="11">D80/D81</f>
        <v>0.33483848558527268</v>
      </c>
      <c r="E82" s="184">
        <f t="shared" si="11"/>
        <v>0.11630782659295898</v>
      </c>
      <c r="F82" s="184">
        <f t="shared" si="11"/>
        <v>0.12593254474796473</v>
      </c>
      <c r="G82" s="184">
        <f t="shared" si="11"/>
        <v>0.13848406475361605</v>
      </c>
      <c r="H82" s="184">
        <f t="shared" si="11"/>
        <v>0.13093554510823172</v>
      </c>
      <c r="I82" s="184">
        <f>I80/I81</f>
        <v>0.79036600177804495</v>
      </c>
    </row>
    <row r="83" spans="2:10" ht="15.6">
      <c r="B83" s="174"/>
      <c r="C83" s="175"/>
      <c r="D83" s="175"/>
      <c r="E83" s="175"/>
      <c r="F83" s="175"/>
      <c r="G83" s="175"/>
      <c r="H83" s="175"/>
      <c r="I83" s="175"/>
    </row>
    <row r="84" spans="2:10" ht="15.6">
      <c r="B84" s="488" t="s">
        <v>8609</v>
      </c>
      <c r="C84" s="488"/>
      <c r="D84" s="488"/>
      <c r="E84" s="488"/>
      <c r="F84" s="488"/>
      <c r="G84" s="488"/>
      <c r="H84" s="488"/>
      <c r="I84" s="488"/>
    </row>
    <row r="85" spans="2:10">
      <c r="C85" s="170">
        <f t="shared" ref="C85:H85" si="12">C61</f>
        <v>43555</v>
      </c>
      <c r="D85" s="170">
        <f t="shared" si="12"/>
        <v>43921</v>
      </c>
      <c r="E85" s="170">
        <f t="shared" si="12"/>
        <v>44286</v>
      </c>
      <c r="F85" s="170">
        <f t="shared" si="12"/>
        <v>44651</v>
      </c>
      <c r="G85" s="170">
        <f t="shared" si="12"/>
        <v>45016</v>
      </c>
      <c r="H85" s="170">
        <f t="shared" si="12"/>
        <v>45382</v>
      </c>
      <c r="I85" s="170">
        <f>I61</f>
        <v>45747</v>
      </c>
    </row>
    <row r="86" spans="2:10">
      <c r="B86" s="185" t="s">
        <v>8610</v>
      </c>
      <c r="C86" s="186">
        <f t="shared" ref="C86:H86" si="13">(C58*1.2)+(C64*1.4)+(C70*3.3)+(C76*0.6)+(C82*1)</f>
        <v>2241.1600860541503</v>
      </c>
      <c r="D86" s="186">
        <f t="shared" si="13"/>
        <v>298536.35761417716</v>
      </c>
      <c r="E86" s="186">
        <f t="shared" si="13"/>
        <v>342778.95406008401</v>
      </c>
      <c r="F86" s="186">
        <f t="shared" si="13"/>
        <v>277.49746945346567</v>
      </c>
      <c r="G86" s="186">
        <f t="shared" si="13"/>
        <v>296.77203253431929</v>
      </c>
      <c r="H86" s="186">
        <f t="shared" si="13"/>
        <v>215.73451876266637</v>
      </c>
      <c r="I86" s="186">
        <f>(I58*1.2)+(I64*1.4)+(I70*3.3)+(I76*0.6)+(I82*1)</f>
        <v>194.51020196649512</v>
      </c>
    </row>
    <row r="87" spans="2:10">
      <c r="B87" s="55" t="s">
        <v>8611</v>
      </c>
      <c r="C87" s="176" t="str">
        <f t="shared" ref="C87:H87" si="14">IF(C86&lt;1.8,"High Risk",IF(C86&gt;3,"Strong","Grey zone"))</f>
        <v>Strong</v>
      </c>
      <c r="D87" s="176" t="str">
        <f t="shared" si="14"/>
        <v>Strong</v>
      </c>
      <c r="E87" s="176" t="str">
        <f t="shared" si="14"/>
        <v>Strong</v>
      </c>
      <c r="F87" s="176" t="str">
        <f t="shared" si="14"/>
        <v>Strong</v>
      </c>
      <c r="G87" s="176" t="str">
        <f t="shared" si="14"/>
        <v>Strong</v>
      </c>
      <c r="H87" s="176" t="str">
        <f t="shared" si="14"/>
        <v>Strong</v>
      </c>
      <c r="I87" s="176" t="str">
        <f>IF(I86&lt;1.8,"High Risk",IF(I86&gt;3,"Strong","Grey zone"))</f>
        <v>Strong</v>
      </c>
    </row>
    <row r="88" spans="2:10" ht="3.6" customHeight="1">
      <c r="C88" s="177"/>
      <c r="D88" s="178"/>
      <c r="E88" s="178"/>
      <c r="F88" s="178"/>
      <c r="G88" s="178"/>
      <c r="H88" s="178"/>
      <c r="I88" s="178"/>
      <c r="J88" s="178"/>
    </row>
    <row r="89" spans="2:10" ht="10.8" customHeight="1"/>
    <row r="90" spans="2:10" ht="40.200000000000003" customHeight="1">
      <c r="B90" s="485" t="s">
        <v>8612</v>
      </c>
      <c r="C90" s="485"/>
      <c r="D90" s="485"/>
      <c r="E90" s="485"/>
      <c r="F90" s="485"/>
      <c r="G90" s="485"/>
      <c r="H90" s="485"/>
      <c r="I90" s="485"/>
    </row>
    <row r="91" spans="2:10" ht="1.8" customHeight="1"/>
    <row r="92" spans="2:10" ht="10.8" customHeight="1">
      <c r="B92" s="179"/>
      <c r="C92" s="179"/>
      <c r="D92" s="179"/>
      <c r="E92" s="179"/>
      <c r="F92" s="179"/>
      <c r="G92" s="179"/>
      <c r="H92" s="179"/>
      <c r="I92" s="179"/>
    </row>
    <row r="93" spans="2:10" ht="10.8" customHeight="1"/>
    <row r="94" spans="2:10" ht="10.8" customHeight="1"/>
    <row r="95" spans="2:10" ht="10.8" customHeight="1"/>
    <row r="96" spans="2:10" ht="10.8" customHeight="1"/>
    <row r="97" ht="10.8" customHeight="1"/>
    <row r="98" ht="10.8" customHeight="1"/>
    <row r="99" ht="10.8" customHeight="1"/>
  </sheetData>
  <mergeCells count="10">
    <mergeCell ref="B72:I72"/>
    <mergeCell ref="B78:I78"/>
    <mergeCell ref="B84:I84"/>
    <mergeCell ref="B90:I90"/>
    <mergeCell ref="B8:I8"/>
    <mergeCell ref="B52:I52"/>
    <mergeCell ref="B54:I54"/>
    <mergeCell ref="B60:I60"/>
    <mergeCell ref="B66:I66"/>
    <mergeCell ref="B9:I12"/>
  </mergeCells>
  <hyperlinks>
    <hyperlink ref="B9" r:id="rId1" display="https://www.bseindia.com/xml-data/corpfiling/AttachHis/02d8d87d-90ce-4191-8b3f-4167267aee8a.pdf" xr:uid="{82390ACC-B9EC-4A10-A003-C9C96EE3DA8B}"/>
  </hyperlinks>
  <pageMargins left="0.70866141732283472" right="0.70866141732283472" top="0.74803149606299213" bottom="0.74803149606299213" header="0.31496062992125984" footer="0.31496062992125984"/>
  <pageSetup scale="75" orientation="portrait" r:id="rId2"/>
  <rowBreaks count="2" manualBreakCount="2">
    <brk id="49" max="16383" man="1"/>
    <brk id="92" max="8" man="1"/>
  </rowBreaks>
  <colBreaks count="1" manualBreakCount="1">
    <brk id="9" max="92" man="1"/>
  </colBreaks>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B446-1022-4C4E-8742-846E1E101392}">
  <sheetPr>
    <tabColor rgb="FF7030A0"/>
    <pageSetUpPr fitToPage="1"/>
  </sheetPr>
  <dimension ref="B1:I62"/>
  <sheetViews>
    <sheetView showGridLines="0" view="pageBreakPreview" zoomScale="60" zoomScaleNormal="96" workbookViewId="0">
      <selection activeCell="B33" sqref="B33:I34"/>
    </sheetView>
  </sheetViews>
  <sheetFormatPr defaultRowHeight="14.4"/>
  <cols>
    <col min="2" max="2" width="27.5546875" customWidth="1"/>
    <col min="3" max="3" width="11.6640625" customWidth="1"/>
    <col min="4" max="4" width="11.21875" customWidth="1"/>
    <col min="8" max="8" width="13.5546875" customWidth="1"/>
    <col min="9" max="9" width="5.33203125" customWidth="1"/>
  </cols>
  <sheetData>
    <row r="1" spans="2:9">
      <c r="B1" s="179"/>
      <c r="C1" s="179"/>
      <c r="D1" s="179"/>
      <c r="E1" s="179"/>
      <c r="F1" s="179"/>
      <c r="G1" s="179"/>
      <c r="H1" s="179"/>
      <c r="I1" s="179"/>
    </row>
    <row r="2" spans="2:9" ht="2.4" customHeight="1">
      <c r="B2" s="55"/>
      <c r="C2" s="55"/>
      <c r="D2" s="55"/>
      <c r="E2" s="55"/>
      <c r="F2" s="55"/>
      <c r="G2" s="55"/>
      <c r="H2" s="55"/>
      <c r="I2" s="55"/>
    </row>
    <row r="3" spans="2:9" ht="29.4" customHeight="1">
      <c r="B3" s="191" t="str">
        <f>'Data Sheet'!B1</f>
        <v>HINDUSTAN UNILEVER LTD</v>
      </c>
      <c r="C3" s="55"/>
      <c r="D3" s="55"/>
      <c r="E3" s="55"/>
      <c r="F3" s="55"/>
      <c r="G3" s="55"/>
      <c r="H3" s="55"/>
      <c r="I3" s="55"/>
    </row>
    <row r="4" spans="2:9">
      <c r="B4" s="55" t="str">
        <f>CONCATENATE("(",B3," |"," BSE Code :",'Data Sheet'!B4,")")</f>
        <v>(HINDUSTAN UNILEVER LTD | BSE Code :500696)</v>
      </c>
      <c r="C4" s="55"/>
      <c r="D4" s="55"/>
      <c r="E4" s="55"/>
      <c r="F4" s="55"/>
      <c r="G4" s="55"/>
      <c r="H4" s="55"/>
      <c r="I4" s="55"/>
    </row>
    <row r="5" spans="2:9" ht="15.6">
      <c r="B5" s="181" t="str">
        <f>CONCATENATE(,"INR ",'Data Sheet'!B8)</f>
        <v>INR 2528.9</v>
      </c>
      <c r="C5" s="55"/>
      <c r="D5" s="55"/>
      <c r="E5" s="55"/>
      <c r="F5" s="55"/>
      <c r="G5" s="55"/>
      <c r="H5" s="55"/>
      <c r="I5" s="55"/>
    </row>
    <row r="6" spans="2:9">
      <c r="B6" s="380" t="s">
        <v>8834</v>
      </c>
      <c r="C6" s="55"/>
      <c r="D6" s="55"/>
      <c r="E6" s="55"/>
      <c r="F6" s="55"/>
      <c r="G6" s="55"/>
      <c r="H6" s="55"/>
      <c r="I6" s="55"/>
    </row>
    <row r="7" spans="2:9" ht="13.8" customHeight="1"/>
    <row r="8" spans="2:9" ht="6" customHeight="1">
      <c r="B8" s="179"/>
      <c r="C8" s="179"/>
      <c r="D8" s="179"/>
      <c r="E8" s="179"/>
      <c r="F8" s="179"/>
      <c r="G8" s="179"/>
      <c r="H8" s="179"/>
      <c r="I8" s="179"/>
    </row>
    <row r="9" spans="2:9" ht="6" customHeight="1"/>
    <row r="10" spans="2:9" ht="15.6">
      <c r="B10" s="488" t="str">
        <f>CONCATENATE("Valuation Summary - ","HINDUSTAN UNILEVER LTD")</f>
        <v>Valuation Summary - HINDUSTAN UNILEVER LTD</v>
      </c>
      <c r="C10" s="488"/>
      <c r="D10" s="488"/>
      <c r="E10" s="488"/>
      <c r="F10" s="488"/>
      <c r="G10" s="488"/>
      <c r="H10" s="488"/>
      <c r="I10" s="488"/>
    </row>
    <row r="11" spans="2:9">
      <c r="B11" s="492" t="s">
        <v>8882</v>
      </c>
      <c r="C11" s="492"/>
      <c r="D11" s="492"/>
      <c r="E11" s="492"/>
      <c r="F11" s="492"/>
      <c r="G11" s="492"/>
      <c r="H11" s="492"/>
      <c r="I11" s="492"/>
    </row>
    <row r="12" spans="2:9">
      <c r="B12" s="492"/>
      <c r="C12" s="492"/>
      <c r="D12" s="492"/>
      <c r="E12" s="492"/>
      <c r="F12" s="492"/>
      <c r="G12" s="492"/>
      <c r="H12" s="492"/>
      <c r="I12" s="492"/>
    </row>
    <row r="13" spans="2:9">
      <c r="B13" s="492"/>
      <c r="C13" s="492"/>
      <c r="D13" s="492"/>
      <c r="E13" s="492"/>
      <c r="F13" s="492"/>
      <c r="G13" s="492"/>
      <c r="H13" s="492"/>
      <c r="I13" s="492"/>
    </row>
    <row r="15" spans="2:9" ht="15.6">
      <c r="B15" s="493" t="s">
        <v>8883</v>
      </c>
      <c r="C15" s="493"/>
      <c r="D15" s="493"/>
      <c r="E15" s="493"/>
      <c r="F15" s="493"/>
      <c r="G15" s="493"/>
      <c r="H15" s="493"/>
      <c r="I15" s="493"/>
    </row>
    <row r="17" spans="2:9">
      <c r="B17" t="s">
        <v>8891</v>
      </c>
    </row>
    <row r="18" spans="2:9">
      <c r="B18" s="494" t="s">
        <v>8890</v>
      </c>
      <c r="C18" s="494"/>
      <c r="D18" s="494"/>
      <c r="E18" s="494"/>
      <c r="F18" s="494"/>
      <c r="G18" s="494"/>
      <c r="H18" s="494"/>
      <c r="I18" s="494"/>
    </row>
    <row r="19" spans="2:9">
      <c r="B19" s="494"/>
      <c r="C19" s="494"/>
      <c r="D19" s="494"/>
      <c r="E19" s="494"/>
      <c r="F19" s="494"/>
      <c r="G19" s="494"/>
      <c r="H19" s="494"/>
      <c r="I19" s="494"/>
    </row>
    <row r="20" spans="2:9">
      <c r="B20" t="s">
        <v>8892</v>
      </c>
    </row>
    <row r="21" spans="2:9">
      <c r="B21" t="s">
        <v>8893</v>
      </c>
    </row>
    <row r="22" spans="2:9">
      <c r="B22" t="s">
        <v>8894</v>
      </c>
    </row>
    <row r="23" spans="2:9">
      <c r="B23" s="494" t="s">
        <v>8895</v>
      </c>
      <c r="C23" s="494"/>
      <c r="D23" s="494"/>
      <c r="E23" s="494"/>
      <c r="F23" s="494"/>
      <c r="G23" s="494"/>
      <c r="H23" s="494"/>
      <c r="I23" s="494"/>
    </row>
    <row r="24" spans="2:9" ht="29.4" customHeight="1">
      <c r="B24" s="494"/>
      <c r="C24" s="494"/>
      <c r="D24" s="494"/>
      <c r="E24" s="494"/>
      <c r="F24" s="494"/>
      <c r="G24" s="494"/>
      <c r="H24" s="494"/>
      <c r="I24" s="494"/>
    </row>
    <row r="26" spans="2:9" ht="15.6">
      <c r="B26" s="493" t="s">
        <v>8884</v>
      </c>
      <c r="C26" s="493"/>
      <c r="D26" s="493"/>
      <c r="E26" s="493"/>
      <c r="F26" s="493"/>
      <c r="G26" s="493"/>
      <c r="H26" s="493"/>
      <c r="I26" s="493"/>
    </row>
    <row r="28" spans="2:9">
      <c r="B28" s="2" t="s">
        <v>8885</v>
      </c>
      <c r="C28" s="441"/>
      <c r="D28" s="441"/>
      <c r="E28" s="441"/>
      <c r="F28" s="441"/>
      <c r="G28" s="441"/>
      <c r="H28" s="441"/>
      <c r="I28" s="441"/>
    </row>
    <row r="29" spans="2:9">
      <c r="B29" t="s">
        <v>8898</v>
      </c>
    </row>
    <row r="30" spans="2:9">
      <c r="B30" t="s">
        <v>8896</v>
      </c>
    </row>
    <row r="31" spans="2:9">
      <c r="B31" t="s">
        <v>8897</v>
      </c>
    </row>
    <row r="32" spans="2:9" ht="4.2" customHeight="1"/>
    <row r="33" spans="2:9" ht="44.4" customHeight="1">
      <c r="B33" s="491" t="s">
        <v>8907</v>
      </c>
      <c r="C33" s="491"/>
      <c r="D33" s="491"/>
      <c r="E33" s="491"/>
      <c r="F33" s="491"/>
      <c r="G33" s="491"/>
      <c r="H33" s="491"/>
      <c r="I33" s="491"/>
    </row>
    <row r="34" spans="2:9" ht="14.4" customHeight="1">
      <c r="B34" s="491"/>
      <c r="C34" s="491"/>
      <c r="D34" s="491"/>
      <c r="E34" s="491"/>
      <c r="F34" s="491"/>
      <c r="G34" s="491"/>
      <c r="H34" s="491"/>
      <c r="I34" s="491"/>
    </row>
    <row r="35" spans="2:9" ht="6" customHeight="1">
      <c r="B35" s="444"/>
      <c r="C35" s="444"/>
      <c r="D35" s="444"/>
      <c r="E35" s="444"/>
      <c r="F35" s="444"/>
      <c r="G35" s="444"/>
      <c r="H35" s="444"/>
      <c r="I35" s="444"/>
    </row>
    <row r="36" spans="2:9">
      <c r="B36" s="2" t="s">
        <v>8886</v>
      </c>
    </row>
    <row r="37" spans="2:9">
      <c r="B37" s="2" t="s">
        <v>8899</v>
      </c>
    </row>
    <row r="38" spans="2:9">
      <c r="B38" t="s">
        <v>8900</v>
      </c>
    </row>
    <row r="39" spans="2:9">
      <c r="B39" t="s">
        <v>8901</v>
      </c>
    </row>
    <row r="40" spans="2:9" ht="9" customHeight="1"/>
    <row r="41" spans="2:9" ht="14.4" customHeight="1">
      <c r="B41" s="490" t="s">
        <v>8908</v>
      </c>
      <c r="C41" s="490"/>
      <c r="D41" s="490"/>
      <c r="E41" s="490"/>
      <c r="F41" s="490"/>
      <c r="G41" s="490"/>
      <c r="H41" s="490"/>
      <c r="I41" s="490"/>
    </row>
    <row r="42" spans="2:9">
      <c r="B42" s="490"/>
      <c r="C42" s="490"/>
      <c r="D42" s="490"/>
      <c r="E42" s="490"/>
      <c r="F42" s="490"/>
      <c r="G42" s="490"/>
      <c r="H42" s="490"/>
      <c r="I42" s="490"/>
    </row>
    <row r="43" spans="2:9">
      <c r="B43" s="490"/>
      <c r="C43" s="490"/>
      <c r="D43" s="490"/>
      <c r="E43" s="490"/>
      <c r="F43" s="490"/>
      <c r="G43" s="490"/>
      <c r="H43" s="490"/>
      <c r="I43" s="490"/>
    </row>
    <row r="44" spans="2:9">
      <c r="B44" s="490"/>
      <c r="C44" s="490"/>
      <c r="D44" s="490"/>
      <c r="E44" s="490"/>
      <c r="F44" s="490"/>
      <c r="G44" s="490"/>
      <c r="H44" s="490"/>
      <c r="I44" s="490"/>
    </row>
    <row r="45" spans="2:9" ht="10.199999999999999" customHeight="1"/>
    <row r="46" spans="2:9">
      <c r="B46" s="2" t="s">
        <v>8887</v>
      </c>
    </row>
    <row r="47" spans="2:9">
      <c r="B47" t="s">
        <v>8903</v>
      </c>
    </row>
    <row r="48" spans="2:9">
      <c r="B48" t="s">
        <v>8904</v>
      </c>
    </row>
    <row r="49" spans="2:9">
      <c r="B49" t="s">
        <v>8902</v>
      </c>
    </row>
    <row r="50" spans="2:9">
      <c r="B50" t="s">
        <v>8905</v>
      </c>
    </row>
    <row r="51" spans="2:9" ht="6.6" customHeight="1"/>
    <row r="52" spans="2:9">
      <c r="B52" s="490" t="s">
        <v>8909</v>
      </c>
      <c r="C52" s="490"/>
      <c r="D52" s="490"/>
      <c r="E52" s="490"/>
      <c r="F52" s="490"/>
      <c r="G52" s="490"/>
      <c r="H52" s="490"/>
    </row>
    <row r="53" spans="2:9">
      <c r="B53" s="490"/>
      <c r="C53" s="490"/>
      <c r="D53" s="490"/>
      <c r="E53" s="490"/>
      <c r="F53" s="490"/>
      <c r="G53" s="490"/>
      <c r="H53" s="490"/>
    </row>
    <row r="54" spans="2:9">
      <c r="B54" s="490"/>
      <c r="C54" s="490"/>
      <c r="D54" s="490"/>
      <c r="E54" s="490"/>
      <c r="F54" s="490"/>
      <c r="G54" s="490"/>
      <c r="H54" s="490"/>
    </row>
    <row r="56" spans="2:9">
      <c r="B56" s="2" t="s">
        <v>8888</v>
      </c>
    </row>
    <row r="57" spans="2:9">
      <c r="B57" t="s">
        <v>8906</v>
      </c>
    </row>
    <row r="58" spans="2:9">
      <c r="B58" t="s">
        <v>8889</v>
      </c>
    </row>
    <row r="59" spans="2:9">
      <c r="B59" s="490" t="s">
        <v>8910</v>
      </c>
      <c r="C59" s="490"/>
      <c r="D59" s="490"/>
      <c r="E59" s="490"/>
      <c r="F59" s="490"/>
      <c r="G59" s="490"/>
      <c r="H59" s="490"/>
      <c r="I59" s="490"/>
    </row>
    <row r="60" spans="2:9">
      <c r="B60" s="490"/>
      <c r="C60" s="490"/>
      <c r="D60" s="490"/>
      <c r="E60" s="490"/>
      <c r="F60" s="490"/>
      <c r="G60" s="490"/>
      <c r="H60" s="490"/>
      <c r="I60" s="490"/>
    </row>
    <row r="62" spans="2:9">
      <c r="B62" s="179"/>
      <c r="C62" s="179"/>
      <c r="D62" s="179"/>
      <c r="E62" s="179"/>
      <c r="F62" s="179"/>
      <c r="G62" s="179"/>
      <c r="H62" s="179"/>
      <c r="I62" s="179"/>
    </row>
  </sheetData>
  <mergeCells count="10">
    <mergeCell ref="B59:I60"/>
    <mergeCell ref="B33:I34"/>
    <mergeCell ref="B41:I44"/>
    <mergeCell ref="B52:H54"/>
    <mergeCell ref="B10:I10"/>
    <mergeCell ref="B11:I13"/>
    <mergeCell ref="B15:I15"/>
    <mergeCell ref="B18:I19"/>
    <mergeCell ref="B23:I24"/>
    <mergeCell ref="B26:I26"/>
  </mergeCells>
  <pageMargins left="1.1023622047244095" right="0.9055118110236221" top="0.74803149606299213" bottom="0.74803149606299213" header="0.31496062992125984" footer="0.31496062992125984"/>
  <pageSetup scale="74" fitToWidth="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3213-EF10-47B8-96BD-BF107E7D7BCA}">
  <sheetPr>
    <tabColor rgb="FF7030A0"/>
    <pageSetUpPr fitToPage="1"/>
  </sheetPr>
  <dimension ref="B1:P51"/>
  <sheetViews>
    <sheetView showGridLines="0" topLeftCell="A4" zoomScale="65" zoomScaleNormal="65" workbookViewId="0">
      <selection activeCell="V40" sqref="V40:V41"/>
    </sheetView>
  </sheetViews>
  <sheetFormatPr defaultRowHeight="14.4"/>
  <cols>
    <col min="2" max="2" width="27.5546875" customWidth="1"/>
    <col min="3" max="3" width="11.6640625" customWidth="1"/>
    <col min="4" max="4" width="11.21875" customWidth="1"/>
    <col min="8" max="8" width="13.5546875" customWidth="1"/>
    <col min="9" max="9" width="5.33203125" customWidth="1"/>
  </cols>
  <sheetData>
    <row r="1" spans="2:16">
      <c r="B1" s="179"/>
      <c r="C1" s="179"/>
      <c r="D1" s="179"/>
      <c r="E1" s="179"/>
      <c r="F1" s="179"/>
      <c r="G1" s="179"/>
      <c r="H1" s="179"/>
      <c r="I1" s="179"/>
    </row>
    <row r="2" spans="2:16" ht="2.4" customHeight="1">
      <c r="B2" s="55"/>
      <c r="C2" s="55"/>
      <c r="D2" s="55"/>
      <c r="E2" s="55"/>
      <c r="F2" s="55"/>
      <c r="G2" s="55"/>
      <c r="H2" s="55"/>
      <c r="I2" s="55"/>
    </row>
    <row r="3" spans="2:16" ht="29.4" customHeight="1">
      <c r="B3" s="191" t="str">
        <f>'Data Sheet'!B1</f>
        <v>HINDUSTAN UNILEVER LTD</v>
      </c>
      <c r="C3" s="55"/>
      <c r="D3" s="55"/>
      <c r="E3" s="55"/>
      <c r="F3" s="55"/>
      <c r="G3" s="55"/>
      <c r="H3" s="55"/>
      <c r="I3" s="55"/>
    </row>
    <row r="4" spans="2:16">
      <c r="B4" s="55" t="str">
        <f>CONCATENATE("(",P5," |"," BSE Code :",'Data Sheet'!B4,")")</f>
        <v>(HINDUNILVR | BSE Code :500696)</v>
      </c>
      <c r="C4" s="55"/>
      <c r="D4" s="55"/>
      <c r="E4" s="55"/>
      <c r="F4" s="55"/>
      <c r="G4" s="55"/>
      <c r="H4" s="55"/>
      <c r="I4" s="55"/>
    </row>
    <row r="5" spans="2:16" ht="18" customHeight="1">
      <c r="B5" s="181" t="str">
        <f>CONCATENATE(,"INR ",'Data Sheet'!B8)</f>
        <v>INR 2528.9</v>
      </c>
      <c r="C5" s="55"/>
      <c r="D5" s="55"/>
      <c r="E5" s="55"/>
      <c r="F5" s="55"/>
      <c r="G5" s="55"/>
      <c r="H5" s="55"/>
      <c r="I5" s="55"/>
      <c r="P5" s="446" t="s">
        <v>2894</v>
      </c>
    </row>
    <row r="6" spans="2:16" ht="12" customHeight="1">
      <c r="B6" s="380" t="s">
        <v>8834</v>
      </c>
      <c r="C6" s="55"/>
      <c r="D6" s="55"/>
      <c r="E6" s="55"/>
      <c r="F6" s="55"/>
      <c r="G6" s="55"/>
      <c r="H6" s="55"/>
      <c r="I6" s="55"/>
    </row>
    <row r="7" spans="2:16" ht="13.8" customHeight="1"/>
    <row r="8" spans="2:16" ht="6" customHeight="1">
      <c r="B8" s="179"/>
      <c r="C8" s="179"/>
      <c r="D8" s="179"/>
      <c r="E8" s="179"/>
      <c r="F8" s="179"/>
      <c r="G8" s="179"/>
      <c r="H8" s="179"/>
      <c r="I8" s="179"/>
    </row>
    <row r="9" spans="2:16" ht="6" customHeight="1"/>
    <row r="10" spans="2:16" ht="15.6">
      <c r="B10" s="495" t="s">
        <v>8911</v>
      </c>
      <c r="C10" s="495"/>
      <c r="D10" s="495"/>
      <c r="E10" s="495"/>
      <c r="F10" s="495"/>
      <c r="G10" s="495"/>
      <c r="H10" s="495"/>
      <c r="I10" s="495"/>
    </row>
    <row r="11" spans="2:16">
      <c r="B11" s="440"/>
      <c r="C11" s="440"/>
      <c r="D11" s="440"/>
      <c r="E11" s="440"/>
      <c r="F11" s="440"/>
      <c r="G11" s="440"/>
      <c r="H11" s="440"/>
      <c r="I11" s="440"/>
    </row>
    <row r="12" spans="2:16" ht="14.4" customHeight="1">
      <c r="B12" s="498" t="s">
        <v>8912</v>
      </c>
      <c r="C12" s="498"/>
      <c r="D12" s="498"/>
      <c r="E12" s="498"/>
      <c r="F12" s="498"/>
      <c r="G12" s="498"/>
      <c r="H12" s="498"/>
      <c r="I12" s="498"/>
    </row>
    <row r="13" spans="2:16">
      <c r="B13" s="498"/>
      <c r="C13" s="498"/>
      <c r="D13" s="498"/>
      <c r="E13" s="498"/>
      <c r="F13" s="498"/>
      <c r="G13" s="498"/>
      <c r="H13" s="498"/>
      <c r="I13" s="498"/>
    </row>
    <row r="14" spans="2:16">
      <c r="B14" s="498"/>
      <c r="C14" s="498"/>
      <c r="D14" s="498"/>
      <c r="E14" s="498"/>
      <c r="F14" s="498"/>
      <c r="G14" s="498"/>
      <c r="H14" s="498"/>
      <c r="I14" s="498"/>
    </row>
    <row r="15" spans="2:16">
      <c r="B15" s="498"/>
      <c r="C15" s="498"/>
      <c r="D15" s="498"/>
      <c r="E15" s="498"/>
      <c r="F15" s="498"/>
      <c r="G15" s="498"/>
      <c r="H15" s="498"/>
      <c r="I15" s="498"/>
    </row>
    <row r="16" spans="2:16" ht="4.8" customHeight="1">
      <c r="B16" s="498"/>
      <c r="C16" s="498"/>
      <c r="D16" s="498"/>
      <c r="E16" s="498"/>
      <c r="F16" s="498"/>
      <c r="G16" s="498"/>
      <c r="H16" s="498"/>
      <c r="I16" s="498"/>
    </row>
    <row r="17" spans="2:9" ht="4.2" customHeight="1">
      <c r="B17" s="447"/>
      <c r="C17" s="447"/>
      <c r="D17" s="447"/>
      <c r="E17" s="447"/>
      <c r="F17" s="447"/>
      <c r="G17" s="447"/>
      <c r="H17" s="447"/>
      <c r="I17" s="447"/>
    </row>
    <row r="18" spans="2:9" ht="44.4" customHeight="1">
      <c r="B18" s="492" t="s">
        <v>8913</v>
      </c>
      <c r="C18" s="492"/>
      <c r="D18" s="492"/>
      <c r="E18" s="492"/>
      <c r="F18" s="492"/>
      <c r="G18" s="492"/>
      <c r="H18" s="492"/>
      <c r="I18" s="492"/>
    </row>
    <row r="19" spans="2:9" ht="14.4" customHeight="1">
      <c r="B19" s="492"/>
      <c r="C19" s="492"/>
      <c r="D19" s="492"/>
      <c r="E19" s="492"/>
      <c r="F19" s="492"/>
      <c r="G19" s="492"/>
      <c r="H19" s="492"/>
      <c r="I19" s="492"/>
    </row>
    <row r="20" spans="2:9" ht="10.8" customHeight="1">
      <c r="B20" s="447"/>
      <c r="C20" s="447"/>
      <c r="D20" s="447"/>
      <c r="E20" s="447"/>
      <c r="F20" s="447"/>
      <c r="G20" s="447"/>
      <c r="H20" s="447"/>
      <c r="I20" s="447"/>
    </row>
    <row r="21" spans="2:9">
      <c r="B21" s="492" t="s">
        <v>8914</v>
      </c>
      <c r="C21" s="492"/>
      <c r="D21" s="492"/>
      <c r="E21" s="492"/>
      <c r="F21" s="492"/>
      <c r="G21" s="492"/>
      <c r="H21" s="492"/>
      <c r="I21" s="492"/>
    </row>
    <row r="22" spans="2:9">
      <c r="B22" s="492"/>
      <c r="C22" s="492"/>
      <c r="D22" s="492"/>
      <c r="E22" s="492"/>
      <c r="F22" s="492"/>
      <c r="G22" s="492"/>
      <c r="H22" s="492"/>
      <c r="I22" s="492"/>
    </row>
    <row r="23" spans="2:9">
      <c r="B23" s="492"/>
      <c r="C23" s="492"/>
      <c r="D23" s="492"/>
      <c r="E23" s="492"/>
      <c r="F23" s="492"/>
      <c r="G23" s="492"/>
      <c r="H23" s="492"/>
      <c r="I23" s="492"/>
    </row>
    <row r="25" spans="2:9" ht="9" customHeight="1">
      <c r="B25" s="498" t="s">
        <v>8915</v>
      </c>
      <c r="C25" s="498"/>
      <c r="D25" s="498"/>
      <c r="E25" s="498"/>
      <c r="F25" s="498"/>
      <c r="G25" s="498"/>
      <c r="H25" s="498"/>
      <c r="I25" s="498"/>
    </row>
    <row r="26" spans="2:9" ht="14.4" customHeight="1">
      <c r="B26" s="498"/>
      <c r="C26" s="498"/>
      <c r="D26" s="498"/>
      <c r="E26" s="498"/>
      <c r="F26" s="498"/>
      <c r="G26" s="498"/>
      <c r="H26" s="498"/>
      <c r="I26" s="498"/>
    </row>
    <row r="27" spans="2:9">
      <c r="B27" s="498"/>
      <c r="C27" s="498"/>
      <c r="D27" s="498"/>
      <c r="E27" s="498"/>
      <c r="F27" s="498"/>
      <c r="G27" s="498"/>
      <c r="H27" s="498"/>
      <c r="I27" s="498"/>
    </row>
    <row r="28" spans="2:9">
      <c r="B28" s="498"/>
      <c r="C28" s="498"/>
      <c r="D28" s="498"/>
      <c r="E28" s="498"/>
      <c r="F28" s="498"/>
      <c r="G28" s="498"/>
      <c r="H28" s="498"/>
      <c r="I28" s="498"/>
    </row>
    <row r="29" spans="2:9" ht="3" customHeight="1">
      <c r="B29" s="498"/>
      <c r="C29" s="498"/>
      <c r="D29" s="498"/>
      <c r="E29" s="498"/>
      <c r="F29" s="498"/>
      <c r="G29" s="498"/>
      <c r="H29" s="498"/>
      <c r="I29" s="498"/>
    </row>
    <row r="30" spans="2:9" ht="10.199999999999999" customHeight="1">
      <c r="B30" s="179"/>
      <c r="C30" s="179"/>
      <c r="D30" s="179"/>
      <c r="E30" s="179"/>
      <c r="F30" s="179"/>
      <c r="G30" s="179"/>
      <c r="H30" s="179"/>
      <c r="I30" s="179"/>
    </row>
    <row r="31" spans="2:9">
      <c r="B31" s="2"/>
    </row>
    <row r="32" spans="2:9">
      <c r="B32" s="496" t="s">
        <v>8917</v>
      </c>
      <c r="C32" s="496"/>
      <c r="D32" s="496"/>
      <c r="E32" s="496"/>
      <c r="F32" s="496"/>
      <c r="G32" s="496"/>
      <c r="H32" s="496"/>
      <c r="I32" s="496"/>
    </row>
    <row r="33" spans="2:9">
      <c r="B33" s="496"/>
      <c r="C33" s="496"/>
      <c r="D33" s="496"/>
      <c r="E33" s="496"/>
      <c r="F33" s="496"/>
      <c r="G33" s="496"/>
      <c r="H33" s="496"/>
      <c r="I33" s="496"/>
    </row>
    <row r="34" spans="2:9">
      <c r="B34" s="496"/>
      <c r="C34" s="496"/>
      <c r="D34" s="496"/>
      <c r="E34" s="496"/>
      <c r="F34" s="496"/>
      <c r="G34" s="496"/>
      <c r="H34" s="496"/>
      <c r="I34" s="496"/>
    </row>
    <row r="35" spans="2:9" ht="7.8" customHeight="1">
      <c r="B35" s="429"/>
      <c r="C35" s="429"/>
      <c r="D35" s="429"/>
      <c r="E35" s="429"/>
      <c r="F35" s="429"/>
      <c r="G35" s="429"/>
      <c r="H35" s="429"/>
      <c r="I35" s="429"/>
    </row>
    <row r="36" spans="2:9" ht="6.6" hidden="1" customHeight="1">
      <c r="B36" s="429"/>
      <c r="C36" s="429"/>
      <c r="D36" s="429"/>
      <c r="E36" s="429"/>
      <c r="F36" s="429"/>
      <c r="G36" s="429"/>
      <c r="H36" s="429"/>
      <c r="I36" s="429"/>
    </row>
    <row r="37" spans="2:9">
      <c r="B37" s="497" t="s">
        <v>8916</v>
      </c>
      <c r="C37" s="497"/>
      <c r="D37" s="497"/>
      <c r="E37" s="497"/>
      <c r="F37" s="497"/>
      <c r="G37" s="497"/>
      <c r="H37" s="497"/>
      <c r="I37" s="497"/>
    </row>
    <row r="38" spans="2:9">
      <c r="B38" s="497"/>
      <c r="C38" s="497"/>
      <c r="D38" s="497"/>
      <c r="E38" s="497"/>
      <c r="F38" s="497"/>
      <c r="G38" s="497"/>
      <c r="H38" s="497"/>
      <c r="I38" s="497"/>
    </row>
    <row r="39" spans="2:9">
      <c r="B39" s="497"/>
      <c r="C39" s="497"/>
      <c r="D39" s="497"/>
      <c r="E39" s="497"/>
      <c r="F39" s="497"/>
      <c r="G39" s="497"/>
      <c r="H39" s="497"/>
      <c r="I39" s="497"/>
    </row>
    <row r="40" spans="2:9">
      <c r="B40" s="497"/>
      <c r="C40" s="497"/>
      <c r="D40" s="497"/>
      <c r="E40" s="497"/>
      <c r="F40" s="497"/>
      <c r="G40" s="497"/>
      <c r="H40" s="497"/>
      <c r="I40" s="497"/>
    </row>
    <row r="41" spans="2:9">
      <c r="B41" s="2"/>
    </row>
    <row r="42" spans="2:9">
      <c r="B42" s="476" t="s">
        <v>8918</v>
      </c>
      <c r="C42" s="476"/>
      <c r="D42" s="476"/>
      <c r="E42" s="476"/>
      <c r="F42" s="476"/>
      <c r="G42" s="476"/>
      <c r="H42" s="476"/>
      <c r="I42" s="476"/>
    </row>
    <row r="43" spans="2:9" ht="3" customHeight="1"/>
    <row r="44" spans="2:9" ht="15.6" customHeight="1">
      <c r="B44" s="23" t="s">
        <v>8919</v>
      </c>
      <c r="C44" s="445"/>
      <c r="D44" s="445"/>
      <c r="E44" s="445"/>
      <c r="F44" s="445"/>
      <c r="G44" s="445"/>
      <c r="H44" s="445"/>
      <c r="I44" s="445"/>
    </row>
    <row r="45" spans="2:9">
      <c r="B45" s="428" t="s">
        <v>8920</v>
      </c>
      <c r="C45" s="445"/>
      <c r="D45" s="445"/>
      <c r="E45" s="445"/>
      <c r="F45" s="445"/>
      <c r="G45" s="445"/>
      <c r="H45" s="445"/>
      <c r="I45" s="445"/>
    </row>
    <row r="46" spans="2:9">
      <c r="B46" s="23" t="s">
        <v>8921</v>
      </c>
    </row>
    <row r="47" spans="2:9">
      <c r="B47" s="23" t="s">
        <v>8922</v>
      </c>
    </row>
    <row r="48" spans="2:9">
      <c r="B48" s="23" t="s">
        <v>8923</v>
      </c>
    </row>
    <row r="49" spans="2:9">
      <c r="B49" s="23" t="s">
        <v>8924</v>
      </c>
    </row>
    <row r="50" spans="2:9">
      <c r="B50" s="23" t="s">
        <v>8925</v>
      </c>
    </row>
    <row r="51" spans="2:9">
      <c r="B51" s="179"/>
      <c r="C51" s="179"/>
      <c r="D51" s="179"/>
      <c r="E51" s="179"/>
      <c r="F51" s="179"/>
      <c r="G51" s="179"/>
      <c r="H51" s="179"/>
      <c r="I51" s="179"/>
    </row>
  </sheetData>
  <mergeCells count="8">
    <mergeCell ref="B10:I10"/>
    <mergeCell ref="B32:I34"/>
    <mergeCell ref="B37:I40"/>
    <mergeCell ref="B42:I42"/>
    <mergeCell ref="B18:I19"/>
    <mergeCell ref="B12:I16"/>
    <mergeCell ref="B21:I23"/>
    <mergeCell ref="B25:I29"/>
  </mergeCells>
  <pageMargins left="0.9055118110236221" right="0.70866141732283472" top="0.74803149606299213" bottom="0.74803149606299213" header="0.31496062992125984" footer="0.31496062992125984"/>
  <pageSetup scale="91" orientation="portrait" r:id="rId1"/>
  <colBreaks count="1" manualBreakCount="1">
    <brk id="7" max="51"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956F-D35C-4374-9053-56FE2A751F19}">
  <dimension ref="A1"/>
  <sheetViews>
    <sheetView showGridLines="0" topLeftCell="A22" zoomScale="68" workbookViewId="0"/>
  </sheetViews>
  <sheetFormatPr defaultRowHeight="14.4"/>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0B25-E390-4BBE-ACA6-C7ED62F4BAEA}">
  <dimension ref="B3:J68"/>
  <sheetViews>
    <sheetView workbookViewId="0">
      <selection activeCell="I10" sqref="I10"/>
    </sheetView>
  </sheetViews>
  <sheetFormatPr defaultRowHeight="14.4"/>
  <cols>
    <col min="2" max="2" width="39.5546875" bestFit="1" customWidth="1"/>
    <col min="3" max="3" width="24" bestFit="1" customWidth="1"/>
    <col min="4" max="4" width="11.33203125" bestFit="1" customWidth="1"/>
    <col min="5" max="5" width="7.77734375" bestFit="1" customWidth="1"/>
    <col min="6" max="6" width="14.33203125" bestFit="1" customWidth="1"/>
    <col min="7" max="7" width="5.6640625" bestFit="1" customWidth="1"/>
    <col min="8" max="8" width="10.6640625" bestFit="1" customWidth="1"/>
    <col min="9" max="9" width="12.5546875" bestFit="1" customWidth="1"/>
    <col min="10" max="10" width="9.5546875" bestFit="1" customWidth="1"/>
  </cols>
  <sheetData>
    <row r="3" spans="2:10">
      <c r="B3" t="s">
        <v>8642</v>
      </c>
      <c r="C3" t="s">
        <v>8643</v>
      </c>
      <c r="D3" t="s">
        <v>8644</v>
      </c>
      <c r="E3" t="s">
        <v>8645</v>
      </c>
      <c r="F3" t="s">
        <v>8646</v>
      </c>
      <c r="G3" t="s">
        <v>8647</v>
      </c>
      <c r="H3" t="s">
        <v>8648</v>
      </c>
      <c r="I3" t="s">
        <v>8649</v>
      </c>
      <c r="J3" t="s">
        <v>259</v>
      </c>
    </row>
    <row r="4" spans="2:10">
      <c r="B4" t="s">
        <v>8650</v>
      </c>
      <c r="C4" t="s">
        <v>8651</v>
      </c>
      <c r="D4" s="245">
        <v>621114.44999999995</v>
      </c>
      <c r="E4">
        <v>58.33</v>
      </c>
      <c r="F4" s="245">
        <v>611664.44999999995</v>
      </c>
      <c r="G4">
        <v>0.74</v>
      </c>
      <c r="H4" s="245">
        <v>49609</v>
      </c>
      <c r="I4">
        <v>0.03</v>
      </c>
      <c r="J4" s="245">
        <v>1648</v>
      </c>
    </row>
    <row r="5" spans="2:10">
      <c r="B5" t="s">
        <v>8652</v>
      </c>
      <c r="C5" t="s">
        <v>8653</v>
      </c>
      <c r="D5" s="245">
        <v>517413.81</v>
      </c>
      <c r="E5">
        <v>14.89</v>
      </c>
      <c r="F5" s="245">
        <v>497766.38</v>
      </c>
      <c r="G5">
        <v>0.83</v>
      </c>
      <c r="H5" s="245">
        <v>70397.94</v>
      </c>
      <c r="I5">
        <v>0</v>
      </c>
      <c r="J5">
        <v>284.54000000000002</v>
      </c>
    </row>
    <row r="6" spans="2:10">
      <c r="B6" t="s">
        <v>8654</v>
      </c>
      <c r="C6" t="s">
        <v>8655</v>
      </c>
      <c r="D6" s="245">
        <v>234772.27</v>
      </c>
      <c r="E6">
        <v>73.19</v>
      </c>
      <c r="F6" s="245">
        <v>235843.47</v>
      </c>
      <c r="G6">
        <v>0.84</v>
      </c>
      <c r="H6" s="245">
        <v>4010.21</v>
      </c>
      <c r="I6">
        <v>0.28999999999999998</v>
      </c>
      <c r="J6" s="245">
        <v>1166.8499999999999</v>
      </c>
    </row>
    <row r="7" spans="2:10">
      <c r="B7" t="s">
        <v>8656</v>
      </c>
      <c r="C7" t="s">
        <v>8655</v>
      </c>
      <c r="D7" s="245">
        <v>149314.26</v>
      </c>
      <c r="E7">
        <v>68.53</v>
      </c>
      <c r="F7" s="245">
        <v>149162.25</v>
      </c>
      <c r="G7">
        <v>0.76</v>
      </c>
      <c r="H7" s="245">
        <v>4381.32</v>
      </c>
      <c r="I7">
        <v>0.28000000000000003</v>
      </c>
      <c r="J7" s="245">
        <v>1246.51</v>
      </c>
    </row>
    <row r="8" spans="2:10">
      <c r="B8" t="s">
        <v>8657</v>
      </c>
      <c r="C8" t="s">
        <v>8658</v>
      </c>
      <c r="D8" s="245">
        <v>128518.6</v>
      </c>
      <c r="E8">
        <v>69.38</v>
      </c>
      <c r="F8" s="245">
        <v>128937.3</v>
      </c>
      <c r="G8">
        <v>0.84</v>
      </c>
      <c r="H8" s="245">
        <v>12003.92</v>
      </c>
      <c r="I8">
        <v>0.33</v>
      </c>
      <c r="J8" s="245">
        <v>4004.49</v>
      </c>
    </row>
    <row r="9" spans="2:10">
      <c r="B9" t="s">
        <v>8659</v>
      </c>
      <c r="C9" t="s">
        <v>8658</v>
      </c>
      <c r="D9" s="245">
        <v>97109.54</v>
      </c>
      <c r="E9">
        <v>54.94</v>
      </c>
      <c r="F9" s="245">
        <v>95803.92</v>
      </c>
      <c r="G9">
        <v>0.54</v>
      </c>
      <c r="H9" s="245">
        <v>11210.26</v>
      </c>
      <c r="I9">
        <v>0.08</v>
      </c>
      <c r="J9">
        <v>950.37</v>
      </c>
    </row>
    <row r="10" spans="2:10">
      <c r="B10" t="s">
        <v>8660</v>
      </c>
      <c r="C10" t="s">
        <v>8658</v>
      </c>
      <c r="D10" s="245">
        <v>95337.54</v>
      </c>
      <c r="E10">
        <v>58.53</v>
      </c>
      <c r="F10" s="245">
        <v>94030.54</v>
      </c>
      <c r="G10">
        <v>0.51</v>
      </c>
      <c r="H10" s="245">
        <v>4266</v>
      </c>
      <c r="I10">
        <v>0.13</v>
      </c>
      <c r="J10">
        <v>554</v>
      </c>
    </row>
    <row r="11" spans="2:10">
      <c r="B11" t="s">
        <v>8661</v>
      </c>
      <c r="C11" t="s">
        <v>8658</v>
      </c>
      <c r="D11" s="245">
        <v>65477.82</v>
      </c>
      <c r="E11">
        <v>45.57</v>
      </c>
      <c r="F11" s="245">
        <v>64443.53</v>
      </c>
      <c r="G11">
        <v>0.93</v>
      </c>
      <c r="H11" s="245">
        <v>1664.47</v>
      </c>
      <c r="I11">
        <v>0.04</v>
      </c>
      <c r="J11">
        <v>60.84</v>
      </c>
    </row>
    <row r="12" spans="2:10">
      <c r="B12" t="s">
        <v>8662</v>
      </c>
      <c r="C12" t="s">
        <v>8663</v>
      </c>
      <c r="D12" s="245">
        <v>65342.22</v>
      </c>
      <c r="E12">
        <v>50.24</v>
      </c>
      <c r="F12" s="245">
        <v>65695.929999999993</v>
      </c>
      <c r="G12">
        <v>1.1399999999999999</v>
      </c>
      <c r="H12" s="245">
        <v>11370.89</v>
      </c>
      <c r="I12">
        <v>7.0000000000000007E-2</v>
      </c>
      <c r="J12">
        <v>787.67</v>
      </c>
    </row>
    <row r="13" spans="2:10">
      <c r="B13" t="s">
        <v>8664</v>
      </c>
      <c r="C13" t="s">
        <v>8653</v>
      </c>
      <c r="D13" s="245">
        <v>56085.84</v>
      </c>
      <c r="E13">
        <v>52.32</v>
      </c>
      <c r="F13" s="245">
        <v>56060.7</v>
      </c>
      <c r="G13">
        <v>0.44</v>
      </c>
      <c r="H13" s="245">
        <v>5253.99</v>
      </c>
      <c r="I13">
        <v>0.03</v>
      </c>
      <c r="J13">
        <v>177.48</v>
      </c>
    </row>
    <row r="14" spans="2:10">
      <c r="B14" t="s">
        <v>8665</v>
      </c>
      <c r="C14" t="s">
        <v>8658</v>
      </c>
      <c r="D14" s="245">
        <v>43026.71</v>
      </c>
      <c r="E14">
        <v>67.59</v>
      </c>
      <c r="F14" s="245">
        <v>42548.33</v>
      </c>
      <c r="G14">
        <v>0.48</v>
      </c>
      <c r="H14">
        <v>736.99</v>
      </c>
      <c r="I14">
        <v>0</v>
      </c>
      <c r="J14">
        <v>2.3199999999999998</v>
      </c>
    </row>
    <row r="15" spans="2:10">
      <c r="B15" t="s">
        <v>8666</v>
      </c>
      <c r="C15" t="s">
        <v>8655</v>
      </c>
      <c r="D15" s="245">
        <v>33191.629999999997</v>
      </c>
      <c r="E15">
        <v>27.08</v>
      </c>
      <c r="F15" s="245">
        <v>32553.66</v>
      </c>
      <c r="G15">
        <v>0.7</v>
      </c>
      <c r="H15" s="245">
        <v>9423.92</v>
      </c>
      <c r="I15">
        <v>0.21</v>
      </c>
      <c r="J15" s="245">
        <v>1937.32</v>
      </c>
    </row>
    <row r="16" spans="2:10">
      <c r="B16" t="s">
        <v>8667</v>
      </c>
      <c r="C16" t="s">
        <v>8658</v>
      </c>
      <c r="D16" s="245">
        <v>32959.949999999997</v>
      </c>
      <c r="E16">
        <v>78.92</v>
      </c>
      <c r="F16" s="245">
        <v>32540.86</v>
      </c>
      <c r="G16">
        <v>0.33</v>
      </c>
      <c r="H16" s="245">
        <v>1023.11</v>
      </c>
      <c r="I16">
        <v>0</v>
      </c>
      <c r="J16">
        <v>0.05</v>
      </c>
    </row>
    <row r="17" spans="2:10">
      <c r="B17" t="s">
        <v>8668</v>
      </c>
      <c r="C17" t="s">
        <v>8658</v>
      </c>
      <c r="D17" s="245">
        <v>26181.27</v>
      </c>
      <c r="E17">
        <v>32.46</v>
      </c>
      <c r="F17" s="245">
        <v>25572.71</v>
      </c>
      <c r="G17">
        <v>0.71</v>
      </c>
      <c r="H17" s="245">
        <v>2693.36</v>
      </c>
      <c r="I17">
        <v>0.03</v>
      </c>
      <c r="J17">
        <v>89.79</v>
      </c>
    </row>
    <row r="18" spans="2:10">
      <c r="B18" t="s">
        <v>8669</v>
      </c>
      <c r="C18" t="s">
        <v>8655</v>
      </c>
      <c r="D18" s="245">
        <v>20233.34</v>
      </c>
      <c r="E18">
        <v>72.569999999999993</v>
      </c>
      <c r="F18" s="245">
        <v>22732.78</v>
      </c>
      <c r="G18">
        <v>0.75</v>
      </c>
      <c r="H18" s="245">
        <v>1717.56</v>
      </c>
      <c r="I18">
        <v>1.5</v>
      </c>
      <c r="J18" s="245">
        <v>2570.4499999999998</v>
      </c>
    </row>
    <row r="19" spans="2:10">
      <c r="B19">
        <v>16</v>
      </c>
    </row>
    <row r="20" spans="2:10">
      <c r="B20" t="s">
        <v>8670</v>
      </c>
      <c r="C20" t="s">
        <v>8655</v>
      </c>
      <c r="D20" s="245">
        <v>15824.68</v>
      </c>
      <c r="E20">
        <v>45.62</v>
      </c>
      <c r="F20" s="245">
        <v>15903.38</v>
      </c>
      <c r="G20">
        <v>0.5</v>
      </c>
      <c r="H20" s="245">
        <v>5671.6</v>
      </c>
      <c r="I20">
        <v>0.03</v>
      </c>
      <c r="J20">
        <v>188.3</v>
      </c>
    </row>
    <row r="21" spans="2:10">
      <c r="B21">
        <v>17</v>
      </c>
    </row>
    <row r="22" spans="2:10">
      <c r="B22" t="s">
        <v>8671</v>
      </c>
      <c r="C22" t="s">
        <v>8663</v>
      </c>
      <c r="D22" s="245">
        <v>15744.45</v>
      </c>
      <c r="E22">
        <v>26.01</v>
      </c>
      <c r="F22" s="245">
        <v>16666.650000000001</v>
      </c>
      <c r="G22">
        <v>0.92</v>
      </c>
      <c r="H22" s="245">
        <v>3426.69</v>
      </c>
      <c r="I22">
        <v>0.27</v>
      </c>
      <c r="J22">
        <v>917.48</v>
      </c>
    </row>
    <row r="23" spans="2:10">
      <c r="B23">
        <v>18</v>
      </c>
    </row>
    <row r="24" spans="2:10">
      <c r="B24" t="s">
        <v>8672</v>
      </c>
      <c r="C24" t="s">
        <v>8651</v>
      </c>
      <c r="D24" s="245">
        <v>11960.18</v>
      </c>
      <c r="E24">
        <v>32.29</v>
      </c>
      <c r="F24" s="245">
        <v>11422.64</v>
      </c>
      <c r="G24">
        <v>0.73</v>
      </c>
      <c r="H24" s="245">
        <v>2049.5100000000002</v>
      </c>
      <c r="I24">
        <v>0.03</v>
      </c>
      <c r="J24">
        <v>61.28</v>
      </c>
    </row>
    <row r="25" spans="2:10">
      <c r="B25">
        <v>19</v>
      </c>
    </row>
    <row r="26" spans="2:10">
      <c r="B26" t="s">
        <v>8673</v>
      </c>
      <c r="C26" t="s">
        <v>8663</v>
      </c>
      <c r="D26" s="245">
        <v>10304.94</v>
      </c>
      <c r="E26">
        <v>19.489999999999998</v>
      </c>
      <c r="F26" s="245">
        <v>8755</v>
      </c>
      <c r="G26">
        <v>0.41</v>
      </c>
      <c r="H26" s="245">
        <v>3174.84</v>
      </c>
      <c r="I26">
        <v>0</v>
      </c>
      <c r="J26">
        <v>15.14</v>
      </c>
    </row>
    <row r="27" spans="2:10">
      <c r="B27">
        <v>20</v>
      </c>
    </row>
    <row r="28" spans="2:10">
      <c r="B28" t="s">
        <v>8674</v>
      </c>
      <c r="C28" t="s">
        <v>8663</v>
      </c>
      <c r="D28" s="245">
        <v>10075.73</v>
      </c>
      <c r="E28">
        <v>21.17</v>
      </c>
      <c r="F28" s="245">
        <v>9670.18</v>
      </c>
      <c r="G28">
        <v>0.56000000000000005</v>
      </c>
      <c r="H28" s="245">
        <v>5241.2</v>
      </c>
      <c r="I28">
        <v>0.08</v>
      </c>
      <c r="J28">
        <v>406.68</v>
      </c>
    </row>
    <row r="29" spans="2:10">
      <c r="B29">
        <v>21</v>
      </c>
    </row>
    <row r="30" spans="2:10">
      <c r="B30" t="s">
        <v>8277</v>
      </c>
      <c r="C30" t="s">
        <v>8655</v>
      </c>
      <c r="D30" s="245">
        <v>8660.06</v>
      </c>
      <c r="E30">
        <v>33.32</v>
      </c>
      <c r="F30" s="245">
        <v>7970.14</v>
      </c>
      <c r="G30">
        <v>0.78</v>
      </c>
      <c r="H30" s="245">
        <v>1405.95</v>
      </c>
      <c r="I30">
        <v>0.03</v>
      </c>
      <c r="J30">
        <v>42.43</v>
      </c>
    </row>
    <row r="31" spans="2:10">
      <c r="B31">
        <v>22</v>
      </c>
    </row>
    <row r="32" spans="2:10">
      <c r="B32" t="s">
        <v>8172</v>
      </c>
      <c r="C32" t="s">
        <v>8655</v>
      </c>
      <c r="D32" s="245">
        <v>8649.77</v>
      </c>
      <c r="E32">
        <v>60.39</v>
      </c>
      <c r="F32" s="245">
        <v>8545.65</v>
      </c>
      <c r="G32">
        <v>0.87</v>
      </c>
      <c r="H32" s="245">
        <v>1165.78</v>
      </c>
      <c r="I32">
        <v>0.16</v>
      </c>
      <c r="J32">
        <v>184.05</v>
      </c>
    </row>
    <row r="33" spans="2:10">
      <c r="B33">
        <v>23</v>
      </c>
    </row>
    <row r="34" spans="2:10">
      <c r="B34" t="s">
        <v>8675</v>
      </c>
      <c r="C34" t="s">
        <v>8655</v>
      </c>
      <c r="D34" s="245">
        <v>6397.05</v>
      </c>
      <c r="E34">
        <v>58.35</v>
      </c>
      <c r="F34" s="245">
        <v>7204.85</v>
      </c>
      <c r="G34">
        <v>1.72</v>
      </c>
      <c r="H34">
        <v>891.93</v>
      </c>
      <c r="I34">
        <v>1</v>
      </c>
      <c r="J34">
        <v>891.42</v>
      </c>
    </row>
    <row r="35" spans="2:10">
      <c r="B35">
        <v>24</v>
      </c>
    </row>
    <row r="36" spans="2:10">
      <c r="B36" t="s">
        <v>8676</v>
      </c>
      <c r="C36" t="s">
        <v>8658</v>
      </c>
      <c r="D36" s="245">
        <v>5439.02</v>
      </c>
      <c r="E36">
        <v>133.02000000000001</v>
      </c>
      <c r="F36" s="245">
        <v>5302.58</v>
      </c>
      <c r="G36">
        <v>7.0000000000000007E-2</v>
      </c>
      <c r="H36">
        <v>342.2</v>
      </c>
      <c r="I36">
        <v>0.06</v>
      </c>
      <c r="J36">
        <v>18.989999999999998</v>
      </c>
    </row>
    <row r="37" spans="2:10">
      <c r="B37">
        <v>25</v>
      </c>
    </row>
    <row r="38" spans="2:10">
      <c r="B38" t="s">
        <v>8677</v>
      </c>
      <c r="C38" t="s">
        <v>8663</v>
      </c>
      <c r="D38" s="245">
        <v>5014.26</v>
      </c>
      <c r="E38">
        <v>20.420000000000002</v>
      </c>
      <c r="F38" s="245">
        <v>5152.37</v>
      </c>
      <c r="G38">
        <v>0.76</v>
      </c>
      <c r="H38" s="245">
        <v>1035.95</v>
      </c>
      <c r="I38">
        <v>0.53</v>
      </c>
      <c r="J38">
        <v>543.91999999999996</v>
      </c>
    </row>
    <row r="39" spans="2:10">
      <c r="B39">
        <v>26</v>
      </c>
    </row>
    <row r="40" spans="2:10">
      <c r="B40" t="s">
        <v>8678</v>
      </c>
      <c r="C40" t="s">
        <v>8653</v>
      </c>
      <c r="D40" s="245">
        <v>4555.6400000000003</v>
      </c>
      <c r="E40">
        <v>15.69</v>
      </c>
      <c r="F40" s="245">
        <v>4205.6400000000003</v>
      </c>
      <c r="G40">
        <v>0.78</v>
      </c>
      <c r="H40" s="245">
        <v>1322.69</v>
      </c>
      <c r="I40">
        <v>0</v>
      </c>
      <c r="J40">
        <v>0</v>
      </c>
    </row>
    <row r="41" spans="2:10">
      <c r="B41">
        <v>27</v>
      </c>
    </row>
    <row r="42" spans="2:10">
      <c r="B42" t="s">
        <v>8679</v>
      </c>
      <c r="C42" t="s">
        <v>8655</v>
      </c>
      <c r="D42" s="245">
        <v>4490.3999999999996</v>
      </c>
      <c r="E42">
        <v>23.85</v>
      </c>
      <c r="F42" s="245">
        <v>4409.21</v>
      </c>
      <c r="G42">
        <v>1.1299999999999999</v>
      </c>
      <c r="H42">
        <v>971.97</v>
      </c>
      <c r="I42">
        <v>0.18</v>
      </c>
      <c r="J42">
        <v>174.7</v>
      </c>
    </row>
    <row r="43" spans="2:10">
      <c r="B43">
        <v>28</v>
      </c>
    </row>
    <row r="44" spans="2:10">
      <c r="B44" t="s">
        <v>8680</v>
      </c>
      <c r="C44" t="s">
        <v>8655</v>
      </c>
      <c r="D44" s="245">
        <v>4061.48</v>
      </c>
      <c r="E44">
        <v>27.02</v>
      </c>
      <c r="F44" s="245">
        <v>4222.8500000000004</v>
      </c>
      <c r="G44">
        <v>0.01</v>
      </c>
      <c r="H44">
        <v>695.62</v>
      </c>
      <c r="I44">
        <v>0.31</v>
      </c>
      <c r="J44">
        <v>218.29</v>
      </c>
    </row>
    <row r="45" spans="2:10">
      <c r="B45">
        <v>29</v>
      </c>
    </row>
    <row r="46" spans="2:10">
      <c r="B46" t="s">
        <v>8681</v>
      </c>
      <c r="C46" t="s">
        <v>8655</v>
      </c>
      <c r="D46" s="245">
        <v>3152.49</v>
      </c>
      <c r="E46">
        <v>26.54</v>
      </c>
      <c r="F46" s="245">
        <v>3769.62</v>
      </c>
      <c r="G46">
        <v>1.18</v>
      </c>
      <c r="H46">
        <v>912.11</v>
      </c>
      <c r="I46">
        <v>0.71</v>
      </c>
      <c r="J46">
        <v>644.70000000000005</v>
      </c>
    </row>
    <row r="47" spans="2:10">
      <c r="B47">
        <v>30</v>
      </c>
    </row>
    <row r="48" spans="2:10">
      <c r="B48" t="s">
        <v>8682</v>
      </c>
      <c r="C48" t="s">
        <v>8658</v>
      </c>
      <c r="D48" s="245">
        <v>3042.71</v>
      </c>
      <c r="E48">
        <v>24.29</v>
      </c>
      <c r="F48" s="245">
        <v>2593.9499999999998</v>
      </c>
      <c r="G48">
        <v>0.84</v>
      </c>
      <c r="H48">
        <v>747.9</v>
      </c>
      <c r="I48">
        <v>0.01</v>
      </c>
      <c r="J48">
        <v>4.17</v>
      </c>
    </row>
    <row r="49" spans="2:10">
      <c r="B49">
        <v>31</v>
      </c>
    </row>
    <row r="50" spans="2:10">
      <c r="B50" t="s">
        <v>8683</v>
      </c>
      <c r="C50" t="s">
        <v>8663</v>
      </c>
      <c r="D50" s="245">
        <v>3026.87</v>
      </c>
      <c r="E50">
        <v>-27.54</v>
      </c>
      <c r="F50" s="245">
        <v>2992.86</v>
      </c>
      <c r="G50">
        <v>0.56999999999999995</v>
      </c>
      <c r="H50" s="245">
        <v>1438.38</v>
      </c>
      <c r="I50">
        <v>0.01</v>
      </c>
      <c r="J50">
        <v>14.31</v>
      </c>
    </row>
    <row r="51" spans="2:10">
      <c r="B51">
        <v>32</v>
      </c>
    </row>
    <row r="52" spans="2:10">
      <c r="B52" t="s">
        <v>8684</v>
      </c>
      <c r="C52" t="s">
        <v>8663</v>
      </c>
      <c r="D52" s="245">
        <v>2848.74</v>
      </c>
      <c r="E52">
        <v>-58.09</v>
      </c>
      <c r="F52" s="245">
        <v>9913.35</v>
      </c>
      <c r="G52">
        <v>1.46</v>
      </c>
      <c r="H52" s="245">
        <v>4588.05</v>
      </c>
      <c r="I52">
        <v>1.34</v>
      </c>
      <c r="J52" s="245">
        <v>6152</v>
      </c>
    </row>
    <row r="53" spans="2:10">
      <c r="B53">
        <v>33</v>
      </c>
    </row>
    <row r="54" spans="2:10">
      <c r="B54" t="s">
        <v>8685</v>
      </c>
      <c r="C54" t="s">
        <v>8663</v>
      </c>
      <c r="D54" s="245">
        <v>2569.9299999999998</v>
      </c>
      <c r="E54">
        <v>37.119999999999997</v>
      </c>
      <c r="F54" s="245">
        <v>2502.4299999999998</v>
      </c>
      <c r="G54">
        <v>0.86</v>
      </c>
      <c r="H54">
        <v>492.66</v>
      </c>
      <c r="I54">
        <v>0.12</v>
      </c>
      <c r="J54">
        <v>59.23</v>
      </c>
    </row>
    <row r="55" spans="2:10">
      <c r="B55">
        <v>34</v>
      </c>
    </row>
    <row r="56" spans="2:10">
      <c r="B56" t="s">
        <v>8686</v>
      </c>
      <c r="C56" t="s">
        <v>8663</v>
      </c>
      <c r="D56" s="245">
        <v>2412.5500000000002</v>
      </c>
      <c r="E56">
        <v>94.13</v>
      </c>
      <c r="F56" s="245">
        <v>2469.63</v>
      </c>
      <c r="G56">
        <v>0.99</v>
      </c>
      <c r="H56">
        <v>311.32</v>
      </c>
      <c r="I56">
        <v>0.23</v>
      </c>
      <c r="J56">
        <v>72.47</v>
      </c>
    </row>
    <row r="57" spans="2:10">
      <c r="B57">
        <v>35</v>
      </c>
    </row>
    <row r="58" spans="2:10">
      <c r="B58" t="s">
        <v>8687</v>
      </c>
      <c r="C58" t="s">
        <v>8663</v>
      </c>
      <c r="D58" s="245">
        <v>2398.25</v>
      </c>
      <c r="E58">
        <v>-69.94</v>
      </c>
      <c r="F58" s="245">
        <v>2460.59</v>
      </c>
      <c r="G58">
        <v>0.39</v>
      </c>
      <c r="H58">
        <v>690.25</v>
      </c>
      <c r="I58">
        <v>0.11</v>
      </c>
      <c r="J58">
        <v>76.42</v>
      </c>
    </row>
    <row r="59" spans="2:10">
      <c r="B59">
        <v>36</v>
      </c>
    </row>
    <row r="60" spans="2:10">
      <c r="B60" t="s">
        <v>8688</v>
      </c>
      <c r="C60" t="s">
        <v>8663</v>
      </c>
      <c r="D60" s="245">
        <v>2135.92</v>
      </c>
      <c r="E60">
        <v>18.309999999999999</v>
      </c>
      <c r="F60" s="245">
        <v>1995.36</v>
      </c>
      <c r="G60">
        <v>1.2</v>
      </c>
      <c r="H60" s="245">
        <v>1475.58</v>
      </c>
      <c r="I60">
        <v>0.11</v>
      </c>
      <c r="J60">
        <v>169.66</v>
      </c>
    </row>
    <row r="61" spans="2:10">
      <c r="B61">
        <v>37</v>
      </c>
    </row>
    <row r="62" spans="2:10">
      <c r="B62" t="s">
        <v>8689</v>
      </c>
      <c r="C62" t="s">
        <v>8651</v>
      </c>
      <c r="D62" s="245">
        <v>1740.86</v>
      </c>
      <c r="E62">
        <v>656.93</v>
      </c>
      <c r="F62" s="245">
        <v>1754.82</v>
      </c>
      <c r="G62">
        <v>-0.53</v>
      </c>
      <c r="H62">
        <v>188.47</v>
      </c>
      <c r="I62">
        <v>0.08</v>
      </c>
      <c r="J62">
        <v>14.65</v>
      </c>
    </row>
    <row r="63" spans="2:10">
      <c r="B63">
        <v>38</v>
      </c>
    </row>
    <row r="64" spans="2:10">
      <c r="B64" t="s">
        <v>8690</v>
      </c>
      <c r="C64" t="s">
        <v>8655</v>
      </c>
      <c r="D64" s="245">
        <v>1505.23</v>
      </c>
      <c r="E64">
        <v>87.36</v>
      </c>
      <c r="F64" s="245">
        <v>1501.51</v>
      </c>
      <c r="G64">
        <v>1.7</v>
      </c>
      <c r="H64">
        <v>36.83</v>
      </c>
      <c r="I64">
        <v>0.01</v>
      </c>
      <c r="J64">
        <v>0.47</v>
      </c>
    </row>
    <row r="65" spans="2:10">
      <c r="B65">
        <v>39</v>
      </c>
    </row>
    <row r="66" spans="2:10">
      <c r="B66" t="s">
        <v>8691</v>
      </c>
      <c r="C66" t="s">
        <v>8663</v>
      </c>
      <c r="D66" s="245">
        <v>1471.39</v>
      </c>
      <c r="E66">
        <v>14.5</v>
      </c>
      <c r="F66" s="245">
        <v>1905.68</v>
      </c>
      <c r="G66">
        <v>1.24</v>
      </c>
      <c r="H66">
        <v>898.95</v>
      </c>
      <c r="I66">
        <v>0.59</v>
      </c>
      <c r="J66">
        <v>533.99</v>
      </c>
    </row>
    <row r="67" spans="2:10">
      <c r="B67">
        <v>40</v>
      </c>
    </row>
    <row r="68" spans="2:10">
      <c r="B68" t="s">
        <v>8692</v>
      </c>
      <c r="C68" t="s">
        <v>8663</v>
      </c>
      <c r="D68" s="245">
        <v>1421.66</v>
      </c>
      <c r="E68">
        <v>13.82</v>
      </c>
      <c r="F68" s="245">
        <v>1487.21</v>
      </c>
      <c r="G68">
        <v>0.77</v>
      </c>
      <c r="H68">
        <v>733.28</v>
      </c>
      <c r="I68">
        <v>0.17</v>
      </c>
      <c r="J68">
        <v>123.16</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10B8-5005-4600-A6F4-A2AED5B790E8}">
  <sheetPr>
    <tabColor theme="2" tint="-0.749992370372631"/>
  </sheetPr>
  <dimension ref="B4:N33"/>
  <sheetViews>
    <sheetView showGridLines="0" topLeftCell="A3" workbookViewId="0">
      <selection activeCell="M8" sqref="M8:N10"/>
    </sheetView>
  </sheetViews>
  <sheetFormatPr defaultRowHeight="14.4"/>
  <cols>
    <col min="1" max="1" width="1.88671875" style="251" customWidth="1"/>
    <col min="2" max="5" width="8.88671875" style="251"/>
    <col min="6" max="6" width="12.88671875" style="251" bestFit="1" customWidth="1"/>
    <col min="7" max="7" width="8.88671875" style="254"/>
    <col min="8" max="8" width="8.88671875" style="251"/>
    <col min="9" max="9" width="5" style="251" bestFit="1" customWidth="1"/>
    <col min="10" max="10" width="9.44140625" style="251" bestFit="1" customWidth="1"/>
    <col min="11" max="11" width="28.77734375" style="251" bestFit="1" customWidth="1"/>
    <col min="12" max="12" width="8.88671875" style="251"/>
    <col min="13" max="13" width="13.109375" style="251" bestFit="1" customWidth="1"/>
    <col min="14" max="16384" width="8.88671875" style="251"/>
  </cols>
  <sheetData>
    <row r="4" spans="2:14">
      <c r="B4" s="248" t="s">
        <v>8693</v>
      </c>
      <c r="C4" s="249"/>
      <c r="D4" s="249"/>
      <c r="E4" s="249"/>
      <c r="F4" s="249"/>
      <c r="G4" s="250"/>
      <c r="H4" s="249"/>
    </row>
    <row r="6" spans="2:14">
      <c r="B6" s="252" t="s">
        <v>8694</v>
      </c>
      <c r="C6" s="253" t="s">
        <v>280</v>
      </c>
    </row>
    <row r="7" spans="2:14">
      <c r="B7" s="255">
        <v>2000</v>
      </c>
      <c r="C7" s="256">
        <v>-0.14649999999999999</v>
      </c>
      <c r="F7" s="251" t="s">
        <v>8695</v>
      </c>
      <c r="G7" s="257">
        <f>AVERAGE(C7:C31)</f>
        <v>0.151836</v>
      </c>
      <c r="I7" s="260" t="s">
        <v>8640</v>
      </c>
      <c r="J7" s="260" t="s">
        <v>8699</v>
      </c>
      <c r="K7" s="260" t="s">
        <v>8700</v>
      </c>
    </row>
    <row r="8" spans="2:14" ht="16.2">
      <c r="B8" s="255">
        <v>2001</v>
      </c>
      <c r="C8" s="256">
        <v>-0.1618</v>
      </c>
      <c r="F8" s="251" t="s">
        <v>8696</v>
      </c>
      <c r="G8" s="258" t="s">
        <v>8697</v>
      </c>
      <c r="I8" s="251">
        <v>2000</v>
      </c>
      <c r="J8" s="256">
        <v>-0.14000000000000001</v>
      </c>
      <c r="K8" s="251" t="s">
        <v>8701</v>
      </c>
      <c r="M8" s="251" t="s">
        <v>8728</v>
      </c>
      <c r="N8" s="257">
        <f>AVERAGE(J8:J32)</f>
        <v>0.15316000000000005</v>
      </c>
    </row>
    <row r="9" spans="2:14" ht="16.2">
      <c r="B9" s="255">
        <v>2002</v>
      </c>
      <c r="C9" s="256">
        <v>3.2500000000000001E-2</v>
      </c>
      <c r="F9" s="251" t="s">
        <v>8698</v>
      </c>
      <c r="G9" s="257">
        <f>SUM(G7:G8)</f>
        <v>0.151836</v>
      </c>
      <c r="I9" s="251">
        <v>2001</v>
      </c>
      <c r="J9" s="256">
        <v>-0.17399999999999999</v>
      </c>
      <c r="K9" s="251" t="s">
        <v>8702</v>
      </c>
      <c r="M9" s="251" t="s">
        <v>8729</v>
      </c>
      <c r="N9" s="261" t="s">
        <v>8731</v>
      </c>
    </row>
    <row r="10" spans="2:14">
      <c r="B10" s="255">
        <v>2003</v>
      </c>
      <c r="C10" s="256">
        <v>0.71899999999999997</v>
      </c>
      <c r="I10" s="251">
        <v>2002</v>
      </c>
      <c r="J10" s="256">
        <v>3.2000000000000001E-2</v>
      </c>
      <c r="K10" s="251" t="s">
        <v>8703</v>
      </c>
      <c r="M10" s="251" t="s">
        <v>8730</v>
      </c>
      <c r="N10" s="257">
        <f>SUM(N8:N9)</f>
        <v>0.15316000000000005</v>
      </c>
    </row>
    <row r="11" spans="2:14">
      <c r="B11" s="255">
        <v>2004</v>
      </c>
      <c r="C11" s="256">
        <v>0.10680000000000001</v>
      </c>
      <c r="I11" s="251">
        <v>2003</v>
      </c>
      <c r="J11" s="256">
        <v>0.71899999999999997</v>
      </c>
      <c r="K11" s="251" t="s">
        <v>8704</v>
      </c>
    </row>
    <row r="12" spans="2:14">
      <c r="B12" s="255">
        <v>2005</v>
      </c>
      <c r="C12" s="256">
        <v>0.3634</v>
      </c>
      <c r="I12" s="251">
        <v>2004</v>
      </c>
      <c r="J12" s="256">
        <v>0.106</v>
      </c>
      <c r="K12" s="251" t="s">
        <v>8705</v>
      </c>
    </row>
    <row r="13" spans="2:14">
      <c r="B13" s="255">
        <v>2006</v>
      </c>
      <c r="C13" s="256">
        <v>0.39829999999999999</v>
      </c>
      <c r="I13" s="251">
        <v>2005</v>
      </c>
      <c r="J13" s="256">
        <v>0.36299999999999999</v>
      </c>
      <c r="K13" s="251" t="s">
        <v>8706</v>
      </c>
    </row>
    <row r="14" spans="2:14">
      <c r="B14" s="255">
        <v>2007</v>
      </c>
      <c r="C14" s="256">
        <v>0.54769999999999996</v>
      </c>
      <c r="I14" s="251">
        <v>2006</v>
      </c>
      <c r="J14" s="256">
        <v>0.39800000000000002</v>
      </c>
      <c r="K14" s="251" t="s">
        <v>8707</v>
      </c>
    </row>
    <row r="15" spans="2:14">
      <c r="B15" s="255">
        <v>2008</v>
      </c>
      <c r="C15" s="256">
        <v>-0.51790000000000003</v>
      </c>
      <c r="I15" s="251">
        <v>2007</v>
      </c>
      <c r="J15" s="256">
        <v>0.54700000000000004</v>
      </c>
      <c r="K15" s="251" t="s">
        <v>8708</v>
      </c>
    </row>
    <row r="16" spans="2:14">
      <c r="B16" s="255">
        <v>2009</v>
      </c>
      <c r="C16" s="256">
        <v>0.75760000000000005</v>
      </c>
      <c r="I16" s="251">
        <v>2008</v>
      </c>
      <c r="J16" s="256">
        <v>-0.51800000000000002</v>
      </c>
      <c r="K16" s="251" t="s">
        <v>8709</v>
      </c>
    </row>
    <row r="17" spans="2:11">
      <c r="B17" s="255">
        <v>2010</v>
      </c>
      <c r="C17" s="256">
        <v>0.17949999999999999</v>
      </c>
      <c r="I17" s="251">
        <v>2009</v>
      </c>
      <c r="J17" s="256">
        <v>0.75700000000000001</v>
      </c>
      <c r="K17" s="251" t="s">
        <v>8710</v>
      </c>
    </row>
    <row r="18" spans="2:11">
      <c r="B18" s="255">
        <v>2011</v>
      </c>
      <c r="C18" s="256">
        <v>-0.2462</v>
      </c>
      <c r="I18" s="251">
        <v>2010</v>
      </c>
      <c r="J18" s="256">
        <v>0.17899999999999999</v>
      </c>
      <c r="K18" s="251" t="s">
        <v>8711</v>
      </c>
    </row>
    <row r="19" spans="2:11">
      <c r="B19" s="255">
        <v>2012</v>
      </c>
      <c r="C19" s="256">
        <v>0.27700000000000002</v>
      </c>
      <c r="I19" s="251">
        <v>2011</v>
      </c>
      <c r="J19" s="256">
        <v>-0.247</v>
      </c>
      <c r="K19" s="251" t="s">
        <v>8712</v>
      </c>
    </row>
    <row r="20" spans="2:11">
      <c r="B20" s="255">
        <v>2013</v>
      </c>
      <c r="C20" s="256">
        <v>6.7599999999999993E-2</v>
      </c>
      <c r="I20" s="251">
        <v>2012</v>
      </c>
      <c r="J20" s="256">
        <v>0.27600000000000002</v>
      </c>
      <c r="K20" s="251" t="s">
        <v>8713</v>
      </c>
    </row>
    <row r="21" spans="2:11">
      <c r="B21" s="255">
        <v>2014</v>
      </c>
      <c r="C21" s="256">
        <v>0.31390000000000001</v>
      </c>
      <c r="I21" s="251">
        <v>2013</v>
      </c>
      <c r="J21" s="256">
        <v>6.7000000000000004E-2</v>
      </c>
      <c r="K21" s="251" t="s">
        <v>8714</v>
      </c>
    </row>
    <row r="22" spans="2:11">
      <c r="B22" s="255">
        <v>2015</v>
      </c>
      <c r="C22" s="256">
        <v>-4.0599999999999997E-2</v>
      </c>
      <c r="I22" s="251">
        <v>2014</v>
      </c>
      <c r="J22" s="256">
        <v>0.313</v>
      </c>
      <c r="K22" s="251" t="s">
        <v>8715</v>
      </c>
    </row>
    <row r="23" spans="2:11">
      <c r="B23" s="255">
        <v>2016</v>
      </c>
      <c r="C23" s="256">
        <v>3.0099999999999998E-2</v>
      </c>
      <c r="I23" s="251">
        <v>2015</v>
      </c>
      <c r="J23" s="256">
        <v>-4.1000000000000002E-2</v>
      </c>
      <c r="K23" s="251" t="s">
        <v>8716</v>
      </c>
    </row>
    <row r="24" spans="2:11">
      <c r="B24" s="255">
        <v>2017</v>
      </c>
      <c r="C24" s="256">
        <v>0.28649999999999998</v>
      </c>
      <c r="I24" s="251">
        <v>2016</v>
      </c>
      <c r="J24" s="256">
        <v>0.03</v>
      </c>
      <c r="K24" s="251" t="s">
        <v>8717</v>
      </c>
    </row>
    <row r="25" spans="2:11">
      <c r="B25" s="255">
        <v>2018</v>
      </c>
      <c r="C25" s="256">
        <v>3.15E-2</v>
      </c>
      <c r="I25" s="251">
        <v>2017</v>
      </c>
      <c r="J25" s="256">
        <v>0.28599999999999998</v>
      </c>
      <c r="K25" s="251" t="s">
        <v>8718</v>
      </c>
    </row>
    <row r="26" spans="2:11">
      <c r="B26" s="255">
        <v>2019</v>
      </c>
      <c r="C26" s="256">
        <v>0.1202</v>
      </c>
      <c r="I26" s="251">
        <v>2018</v>
      </c>
      <c r="J26" s="256">
        <v>3.1E-2</v>
      </c>
      <c r="K26" s="251" t="s">
        <v>8719</v>
      </c>
    </row>
    <row r="27" spans="2:11">
      <c r="B27" s="255">
        <v>2020</v>
      </c>
      <c r="C27" s="256">
        <v>0.14899999999999999</v>
      </c>
      <c r="I27" s="251">
        <v>2019</v>
      </c>
      <c r="J27" s="256">
        <v>0.12</v>
      </c>
      <c r="K27" s="251" t="s">
        <v>8720</v>
      </c>
    </row>
    <row r="28" spans="2:11">
      <c r="B28" s="255">
        <v>2021</v>
      </c>
      <c r="C28" s="256">
        <v>0.2412</v>
      </c>
      <c r="I28" s="251">
        <v>2020</v>
      </c>
      <c r="J28" s="256">
        <v>0.14899999999999999</v>
      </c>
      <c r="K28" s="251" t="s">
        <v>8721</v>
      </c>
    </row>
    <row r="29" spans="2:11">
      <c r="B29" s="255">
        <v>2022</v>
      </c>
      <c r="C29" s="256">
        <v>4.3200000000000002E-2</v>
      </c>
      <c r="I29" s="251">
        <v>2021</v>
      </c>
      <c r="J29" s="256">
        <v>0.24099999999999999</v>
      </c>
      <c r="K29" s="251" t="s">
        <v>8722</v>
      </c>
    </row>
    <row r="30" spans="2:11">
      <c r="B30" s="255">
        <v>2023</v>
      </c>
      <c r="C30" s="256">
        <v>0.19420000000000001</v>
      </c>
      <c r="I30" s="251">
        <v>2022</v>
      </c>
      <c r="J30" s="256">
        <v>4.2999999999999997E-2</v>
      </c>
      <c r="K30" s="251" t="s">
        <v>8723</v>
      </c>
    </row>
    <row r="31" spans="2:11">
      <c r="B31" s="255">
        <v>2024</v>
      </c>
      <c r="C31" s="256">
        <v>4.9699999999999994E-2</v>
      </c>
      <c r="I31" s="251">
        <v>2023</v>
      </c>
      <c r="J31" s="256">
        <v>0.2</v>
      </c>
      <c r="K31" s="251" t="s">
        <v>8724</v>
      </c>
    </row>
    <row r="32" spans="2:11">
      <c r="I32" s="251">
        <v>2024</v>
      </c>
      <c r="J32" s="256">
        <v>9.1999999999999998E-2</v>
      </c>
      <c r="K32" s="251" t="s">
        <v>8725</v>
      </c>
    </row>
    <row r="33" spans="9:11">
      <c r="I33" s="251">
        <v>2025</v>
      </c>
      <c r="J33" s="251" t="s">
        <v>8726</v>
      </c>
      <c r="K33" s="251" t="s">
        <v>8727</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FE18C-974B-406D-A8DB-A55F3C441A4F}">
  <sheetPr>
    <tabColor theme="0" tint="-0.249977111117893"/>
  </sheetPr>
  <dimension ref="A2:D5442"/>
  <sheetViews>
    <sheetView workbookViewId="0">
      <selection activeCell="A3" sqref="A3"/>
    </sheetView>
  </sheetViews>
  <sheetFormatPr defaultColWidth="9.109375" defaultRowHeight="14.4"/>
  <cols>
    <col min="1" max="1" width="59.6640625" style="167" bestFit="1" customWidth="1"/>
    <col min="2" max="2" width="10" style="167" bestFit="1" customWidth="1"/>
    <col min="3" max="3" width="14.5546875" style="167" bestFit="1" customWidth="1"/>
    <col min="4" max="4" width="28.109375" style="167" bestFit="1" customWidth="1"/>
    <col min="5" max="6" width="9.109375" style="167"/>
    <col min="7" max="7" width="49.88671875" style="167" bestFit="1" customWidth="1"/>
    <col min="8" max="8" width="7" style="167" bestFit="1" customWidth="1"/>
    <col min="9" max="9" width="13.5546875" style="167" bestFit="1" customWidth="1"/>
    <col min="10" max="10" width="7.5546875" style="167" bestFit="1" customWidth="1"/>
    <col min="11" max="11" width="14.33203125" style="167" bestFit="1" customWidth="1"/>
    <col min="12" max="16384" width="9.109375" style="167"/>
  </cols>
  <sheetData>
    <row r="2" spans="1:4">
      <c r="A2" s="167" t="s">
        <v>357</v>
      </c>
      <c r="B2" s="167" t="s">
        <v>358</v>
      </c>
      <c r="C2" s="167" t="s">
        <v>359</v>
      </c>
      <c r="D2" s="167" t="s">
        <v>360</v>
      </c>
    </row>
    <row r="3" spans="1:4">
      <c r="A3" s="167" t="s">
        <v>361</v>
      </c>
      <c r="B3" s="167">
        <v>533022</v>
      </c>
      <c r="C3" s="167" t="s">
        <v>362</v>
      </c>
      <c r="D3" s="167" t="s">
        <v>363</v>
      </c>
    </row>
    <row r="4" spans="1:4">
      <c r="A4" s="167" t="s">
        <v>364</v>
      </c>
      <c r="B4" s="167">
        <v>526921</v>
      </c>
      <c r="C4" s="167" t="s">
        <v>365</v>
      </c>
      <c r="D4" s="167" t="s">
        <v>366</v>
      </c>
    </row>
    <row r="5" spans="1:4">
      <c r="A5" s="167" t="s">
        <v>367</v>
      </c>
      <c r="B5" s="167">
        <v>532628</v>
      </c>
      <c r="C5" s="167" t="s">
        <v>368</v>
      </c>
      <c r="D5" s="167" t="s">
        <v>369</v>
      </c>
    </row>
    <row r="6" spans="1:4">
      <c r="A6" s="167" t="s">
        <v>370</v>
      </c>
      <c r="B6" s="167">
        <v>523395</v>
      </c>
      <c r="C6" s="167" t="s">
        <v>371</v>
      </c>
      <c r="D6" s="167" t="s">
        <v>372</v>
      </c>
    </row>
    <row r="7" spans="1:4">
      <c r="A7" s="167" t="s">
        <v>373</v>
      </c>
      <c r="B7" s="167">
        <v>523395</v>
      </c>
      <c r="C7" s="167" t="s">
        <v>374</v>
      </c>
      <c r="D7" s="167" t="s">
        <v>372</v>
      </c>
    </row>
    <row r="8" spans="1:4">
      <c r="A8" s="167" t="s">
        <v>375</v>
      </c>
      <c r="B8" s="167">
        <v>516092</v>
      </c>
      <c r="C8" s="167" t="s">
        <v>376</v>
      </c>
      <c r="D8" s="167" t="s">
        <v>377</v>
      </c>
    </row>
    <row r="9" spans="1:4">
      <c r="A9" s="167" t="s">
        <v>378</v>
      </c>
      <c r="B9" s="167">
        <v>540776</v>
      </c>
      <c r="C9" s="167" t="s">
        <v>379</v>
      </c>
      <c r="D9" s="167" t="s">
        <v>366</v>
      </c>
    </row>
    <row r="10" spans="1:4">
      <c r="A10" s="167" t="s">
        <v>380</v>
      </c>
      <c r="B10" s="167">
        <v>526881</v>
      </c>
      <c r="C10" s="167" t="s">
        <v>381</v>
      </c>
      <c r="D10" s="167" t="s">
        <v>369</v>
      </c>
    </row>
    <row r="11" spans="1:4">
      <c r="A11" s="167" t="s">
        <v>382</v>
      </c>
      <c r="B11" s="167">
        <v>540615</v>
      </c>
      <c r="C11" s="167" t="s">
        <v>383</v>
      </c>
      <c r="D11" s="167" t="s">
        <v>384</v>
      </c>
    </row>
    <row r="12" spans="1:4">
      <c r="A12" s="167" t="s">
        <v>385</v>
      </c>
      <c r="B12" s="167">
        <v>540874</v>
      </c>
      <c r="C12" s="167" t="s">
        <v>383</v>
      </c>
      <c r="D12" s="167" t="s">
        <v>386</v>
      </c>
    </row>
    <row r="13" spans="1:4">
      <c r="A13" s="167" t="s">
        <v>387</v>
      </c>
      <c r="B13" s="167">
        <v>512161</v>
      </c>
      <c r="C13" s="167" t="s">
        <v>388</v>
      </c>
      <c r="D13" s="167" t="s">
        <v>389</v>
      </c>
    </row>
    <row r="14" spans="1:4">
      <c r="A14" s="167" t="s">
        <v>390</v>
      </c>
      <c r="B14" s="167">
        <v>540697</v>
      </c>
      <c r="C14" s="167" t="s">
        <v>383</v>
      </c>
      <c r="D14" s="167" t="s">
        <v>391</v>
      </c>
    </row>
    <row r="15" spans="1:4">
      <c r="A15" s="167" t="s">
        <v>392</v>
      </c>
      <c r="B15" s="167" t="s">
        <v>383</v>
      </c>
      <c r="C15" s="167" t="s">
        <v>393</v>
      </c>
      <c r="D15" s="167" t="s">
        <v>394</v>
      </c>
    </row>
    <row r="16" spans="1:4">
      <c r="A16" s="167" t="s">
        <v>395</v>
      </c>
      <c r="B16" s="167">
        <v>539620</v>
      </c>
      <c r="C16" s="167" t="s">
        <v>383</v>
      </c>
      <c r="D16" s="167" t="s">
        <v>396</v>
      </c>
    </row>
    <row r="17" spans="1:4">
      <c r="A17" s="167" t="s">
        <v>397</v>
      </c>
      <c r="B17" s="167">
        <v>539300</v>
      </c>
      <c r="C17" s="167" t="s">
        <v>383</v>
      </c>
      <c r="D17" s="167" t="s">
        <v>398</v>
      </c>
    </row>
    <row r="18" spans="1:4">
      <c r="A18" s="167" t="s">
        <v>399</v>
      </c>
      <c r="B18" s="167">
        <v>530499</v>
      </c>
      <c r="C18" s="167" t="s">
        <v>383</v>
      </c>
      <c r="D18" s="167" t="s">
        <v>400</v>
      </c>
    </row>
    <row r="19" spans="1:4">
      <c r="A19" s="167" t="s">
        <v>401</v>
      </c>
      <c r="B19" s="167">
        <v>538351</v>
      </c>
      <c r="C19" s="167" t="s">
        <v>402</v>
      </c>
      <c r="D19" s="167" t="s">
        <v>403</v>
      </c>
    </row>
    <row r="20" spans="1:4">
      <c r="A20" s="167" t="s">
        <v>404</v>
      </c>
      <c r="B20" s="167">
        <v>542012</v>
      </c>
      <c r="C20" s="167" t="s">
        <v>383</v>
      </c>
      <c r="D20" s="167" t="s">
        <v>405</v>
      </c>
    </row>
    <row r="21" spans="1:4">
      <c r="A21" s="167" t="s">
        <v>406</v>
      </c>
      <c r="B21" s="167">
        <v>533292</v>
      </c>
      <c r="C21" s="167" t="s">
        <v>407</v>
      </c>
      <c r="D21" s="167" t="s">
        <v>408</v>
      </c>
    </row>
    <row r="22" spans="1:4">
      <c r="A22" s="167" t="s">
        <v>409</v>
      </c>
      <c r="B22" s="167">
        <v>531611</v>
      </c>
      <c r="C22" s="167" t="s">
        <v>383</v>
      </c>
      <c r="D22" s="167" t="s">
        <v>400</v>
      </c>
    </row>
    <row r="23" spans="1:4">
      <c r="A23" s="167" t="s">
        <v>410</v>
      </c>
      <c r="B23" s="167">
        <v>531611</v>
      </c>
      <c r="C23" s="167" t="s">
        <v>383</v>
      </c>
      <c r="D23" s="167" t="s">
        <v>400</v>
      </c>
    </row>
    <row r="24" spans="1:4">
      <c r="A24" s="167" t="s">
        <v>411</v>
      </c>
      <c r="B24" s="167" t="s">
        <v>383</v>
      </c>
      <c r="C24" s="167" t="s">
        <v>412</v>
      </c>
      <c r="D24" s="167" t="s">
        <v>394</v>
      </c>
    </row>
    <row r="25" spans="1:4">
      <c r="A25" s="167" t="s">
        <v>413</v>
      </c>
      <c r="B25" s="167">
        <v>539096</v>
      </c>
      <c r="C25" s="167" t="s">
        <v>383</v>
      </c>
      <c r="D25" s="167" t="s">
        <v>398</v>
      </c>
    </row>
    <row r="26" spans="1:4">
      <c r="A26" s="167" t="s">
        <v>414</v>
      </c>
      <c r="B26" s="167">
        <v>538812</v>
      </c>
      <c r="C26" s="167" t="s">
        <v>383</v>
      </c>
      <c r="D26" s="167" t="s">
        <v>415</v>
      </c>
    </row>
    <row r="27" spans="1:4">
      <c r="A27" s="167" t="s">
        <v>416</v>
      </c>
      <c r="B27" s="167">
        <v>539632</v>
      </c>
      <c r="C27" s="167" t="s">
        <v>383</v>
      </c>
      <c r="D27" s="167" t="s">
        <v>417</v>
      </c>
    </row>
    <row r="28" spans="1:4">
      <c r="A28" s="167" t="s">
        <v>418</v>
      </c>
      <c r="B28" s="167">
        <v>542377</v>
      </c>
      <c r="C28" s="167" t="s">
        <v>419</v>
      </c>
      <c r="D28" s="167" t="s">
        <v>400</v>
      </c>
    </row>
    <row r="29" spans="1:4">
      <c r="A29" s="167" t="s">
        <v>420</v>
      </c>
      <c r="B29" s="167">
        <v>524412</v>
      </c>
      <c r="C29" s="167" t="s">
        <v>383</v>
      </c>
      <c r="D29" s="167" t="s">
        <v>421</v>
      </c>
    </row>
    <row r="30" spans="1:4">
      <c r="A30" s="167" t="s">
        <v>422</v>
      </c>
      <c r="B30" s="167" t="s">
        <v>383</v>
      </c>
      <c r="C30" s="167" t="s">
        <v>423</v>
      </c>
      <c r="D30" s="167" t="s">
        <v>394</v>
      </c>
    </row>
    <row r="31" spans="1:4">
      <c r="A31" s="167" t="s">
        <v>424</v>
      </c>
      <c r="B31" s="167">
        <v>542580</v>
      </c>
      <c r="C31" s="167" t="s">
        <v>425</v>
      </c>
      <c r="D31" s="167" t="s">
        <v>426</v>
      </c>
    </row>
    <row r="32" spans="1:4">
      <c r="A32" s="167" t="s">
        <v>427</v>
      </c>
      <c r="B32" s="167">
        <v>524348</v>
      </c>
      <c r="C32" s="167" t="s">
        <v>428</v>
      </c>
      <c r="D32" s="167" t="s">
        <v>421</v>
      </c>
    </row>
    <row r="33" spans="1:4">
      <c r="A33" s="167" t="s">
        <v>429</v>
      </c>
      <c r="B33" s="167">
        <v>524208</v>
      </c>
      <c r="C33" s="167" t="s">
        <v>430</v>
      </c>
      <c r="D33" s="167" t="s">
        <v>431</v>
      </c>
    </row>
    <row r="34" spans="1:4">
      <c r="A34" s="167" t="s">
        <v>432</v>
      </c>
      <c r="B34" s="167">
        <v>526488</v>
      </c>
      <c r="C34" s="167" t="s">
        <v>383</v>
      </c>
      <c r="D34" s="167" t="s">
        <v>398</v>
      </c>
    </row>
    <row r="35" spans="1:4">
      <c r="A35" s="167" t="s">
        <v>433</v>
      </c>
      <c r="B35" s="167">
        <v>514274</v>
      </c>
      <c r="C35" s="167" t="s">
        <v>434</v>
      </c>
      <c r="D35" s="167" t="s">
        <v>398</v>
      </c>
    </row>
    <row r="36" spans="1:4">
      <c r="A36" s="167" t="s">
        <v>435</v>
      </c>
      <c r="B36" s="167" t="s">
        <v>383</v>
      </c>
      <c r="C36" s="167" t="s">
        <v>436</v>
      </c>
      <c r="D36" s="167" t="s">
        <v>394</v>
      </c>
    </row>
    <row r="37" spans="1:4">
      <c r="A37" s="167" t="s">
        <v>437</v>
      </c>
      <c r="B37" s="167">
        <v>519319</v>
      </c>
      <c r="C37" s="167" t="s">
        <v>383</v>
      </c>
      <c r="D37" s="167" t="s">
        <v>389</v>
      </c>
    </row>
    <row r="38" spans="1:4">
      <c r="A38" s="167" t="s">
        <v>438</v>
      </c>
      <c r="B38" s="167">
        <v>512038</v>
      </c>
      <c r="C38" s="167" t="s">
        <v>383</v>
      </c>
      <c r="D38" s="167" t="s">
        <v>405</v>
      </c>
    </row>
    <row r="39" spans="1:4">
      <c r="A39" s="167" t="s">
        <v>439</v>
      </c>
      <c r="B39" s="167">
        <v>541988</v>
      </c>
      <c r="C39" s="167" t="s">
        <v>440</v>
      </c>
      <c r="D39" s="167" t="s">
        <v>441</v>
      </c>
    </row>
    <row r="40" spans="1:4">
      <c r="A40" s="167" t="s">
        <v>442</v>
      </c>
      <c r="B40" s="167">
        <v>539528</v>
      </c>
      <c r="C40" s="167" t="s">
        <v>383</v>
      </c>
      <c r="D40" s="167" t="s">
        <v>443</v>
      </c>
    </row>
    <row r="41" spans="1:4">
      <c r="A41" s="167" t="s">
        <v>444</v>
      </c>
      <c r="B41" s="167">
        <v>523204</v>
      </c>
      <c r="C41" s="167" t="s">
        <v>445</v>
      </c>
      <c r="D41" s="167" t="s">
        <v>446</v>
      </c>
    </row>
    <row r="42" spans="1:4">
      <c r="A42" s="167" t="s">
        <v>447</v>
      </c>
      <c r="B42" s="167">
        <v>512165</v>
      </c>
      <c r="C42" s="167" t="s">
        <v>383</v>
      </c>
      <c r="D42" s="167" t="s">
        <v>405</v>
      </c>
    </row>
    <row r="43" spans="1:4">
      <c r="A43" s="167" t="s">
        <v>448</v>
      </c>
      <c r="B43" s="167">
        <v>500002</v>
      </c>
      <c r="C43" s="167" t="s">
        <v>449</v>
      </c>
      <c r="D43" s="167" t="s">
        <v>426</v>
      </c>
    </row>
    <row r="44" spans="1:4">
      <c r="A44" s="167" t="s">
        <v>450</v>
      </c>
      <c r="B44" s="167">
        <v>500488</v>
      </c>
      <c r="C44" s="167" t="s">
        <v>451</v>
      </c>
      <c r="D44" s="167" t="s">
        <v>421</v>
      </c>
    </row>
    <row r="45" spans="1:4">
      <c r="A45" s="167" t="s">
        <v>452</v>
      </c>
      <c r="B45" s="167">
        <v>500488</v>
      </c>
      <c r="C45" s="167" t="s">
        <v>453</v>
      </c>
      <c r="D45" s="167" t="s">
        <v>421</v>
      </c>
    </row>
    <row r="46" spans="1:4">
      <c r="A46" s="167" t="s">
        <v>454</v>
      </c>
      <c r="B46" s="167">
        <v>520123</v>
      </c>
      <c r="C46" s="167" t="s">
        <v>383</v>
      </c>
      <c r="D46" s="167" t="s">
        <v>455</v>
      </c>
    </row>
    <row r="47" spans="1:4">
      <c r="A47" s="167" t="s">
        <v>456</v>
      </c>
      <c r="B47" s="167">
        <v>513119</v>
      </c>
      <c r="C47" s="167" t="s">
        <v>383</v>
      </c>
      <c r="D47" s="167" t="s">
        <v>457</v>
      </c>
    </row>
    <row r="48" spans="1:4">
      <c r="A48" s="167" t="s">
        <v>458</v>
      </c>
      <c r="B48" s="167">
        <v>520123</v>
      </c>
      <c r="C48" s="167" t="s">
        <v>383</v>
      </c>
      <c r="D48" s="167" t="s">
        <v>455</v>
      </c>
    </row>
    <row r="49" spans="1:4">
      <c r="A49" s="167" t="s">
        <v>459</v>
      </c>
      <c r="B49" s="167">
        <v>532682</v>
      </c>
      <c r="C49" s="167" t="s">
        <v>460</v>
      </c>
      <c r="D49" s="167" t="s">
        <v>461</v>
      </c>
    </row>
    <row r="50" spans="1:4">
      <c r="A50" s="167" t="s">
        <v>462</v>
      </c>
      <c r="B50" s="167">
        <v>539560</v>
      </c>
      <c r="C50" s="167" t="s">
        <v>383</v>
      </c>
      <c r="D50" s="167" t="s">
        <v>463</v>
      </c>
    </row>
    <row r="51" spans="1:4">
      <c r="A51" s="167" t="s">
        <v>464</v>
      </c>
      <c r="B51" s="167">
        <v>532057</v>
      </c>
      <c r="C51" s="167" t="s">
        <v>383</v>
      </c>
      <c r="D51" s="167" t="s">
        <v>400</v>
      </c>
    </row>
    <row r="52" spans="1:4">
      <c r="A52" s="167" t="s">
        <v>465</v>
      </c>
      <c r="B52" s="167">
        <v>538952</v>
      </c>
      <c r="C52" s="167" t="s">
        <v>383</v>
      </c>
      <c r="D52" s="167" t="s">
        <v>400</v>
      </c>
    </row>
    <row r="53" spans="1:4">
      <c r="A53" s="167" t="s">
        <v>466</v>
      </c>
      <c r="B53" s="167">
        <v>538935</v>
      </c>
      <c r="C53" s="167" t="s">
        <v>383</v>
      </c>
      <c r="D53" s="167" t="s">
        <v>467</v>
      </c>
    </row>
    <row r="54" spans="1:4">
      <c r="A54" s="167" t="s">
        <v>468</v>
      </c>
      <c r="B54" s="167">
        <v>539544</v>
      </c>
      <c r="C54" s="167" t="s">
        <v>383</v>
      </c>
      <c r="D54" s="167" t="s">
        <v>469</v>
      </c>
    </row>
    <row r="55" spans="1:4">
      <c r="A55" s="167" t="s">
        <v>470</v>
      </c>
      <c r="B55" s="167">
        <v>511756</v>
      </c>
      <c r="C55" s="167" t="s">
        <v>383</v>
      </c>
      <c r="D55" s="167" t="s">
        <v>400</v>
      </c>
    </row>
    <row r="56" spans="1:4">
      <c r="A56" s="167" t="s">
        <v>471</v>
      </c>
      <c r="B56" s="167">
        <v>511756</v>
      </c>
      <c r="C56" s="167" t="s">
        <v>383</v>
      </c>
      <c r="D56" s="167" t="s">
        <v>400</v>
      </c>
    </row>
    <row r="57" spans="1:4">
      <c r="A57" s="167" t="s">
        <v>472</v>
      </c>
      <c r="B57" s="167" t="s">
        <v>383</v>
      </c>
      <c r="C57" s="167" t="s">
        <v>473</v>
      </c>
      <c r="D57" s="167" t="s">
        <v>474</v>
      </c>
    </row>
    <row r="58" spans="1:4">
      <c r="A58" s="167" t="s">
        <v>475</v>
      </c>
      <c r="B58" s="167">
        <v>531161</v>
      </c>
      <c r="C58" s="167" t="s">
        <v>383</v>
      </c>
      <c r="D58" s="167" t="s">
        <v>476</v>
      </c>
    </row>
    <row r="59" spans="1:4">
      <c r="A59" s="167" t="s">
        <v>477</v>
      </c>
      <c r="B59" s="167">
        <v>500410</v>
      </c>
      <c r="C59" s="167" t="s">
        <v>478</v>
      </c>
      <c r="D59" s="167" t="s">
        <v>396</v>
      </c>
    </row>
    <row r="60" spans="1:4">
      <c r="A60" s="167" t="s">
        <v>479</v>
      </c>
      <c r="B60" s="167">
        <v>517494</v>
      </c>
      <c r="C60" s="167" t="s">
        <v>383</v>
      </c>
      <c r="D60" s="167" t="s">
        <v>480</v>
      </c>
    </row>
    <row r="61" spans="1:4">
      <c r="A61" s="167" t="s">
        <v>481</v>
      </c>
      <c r="B61" s="167">
        <v>532268</v>
      </c>
      <c r="C61" s="167" t="s">
        <v>482</v>
      </c>
      <c r="D61" s="167" t="s">
        <v>369</v>
      </c>
    </row>
    <row r="62" spans="1:4">
      <c r="A62" s="167" t="s">
        <v>483</v>
      </c>
      <c r="B62" s="167" t="s">
        <v>383</v>
      </c>
      <c r="C62" s="167" t="s">
        <v>484</v>
      </c>
      <c r="D62" s="167" t="s">
        <v>394</v>
      </c>
    </row>
    <row r="63" spans="1:4">
      <c r="A63" s="167" t="s">
        <v>485</v>
      </c>
      <c r="B63" s="167" t="s">
        <v>383</v>
      </c>
      <c r="C63" s="167" t="s">
        <v>486</v>
      </c>
      <c r="D63" s="167" t="s">
        <v>394</v>
      </c>
    </row>
    <row r="64" spans="1:4">
      <c r="A64" s="167" t="s">
        <v>487</v>
      </c>
      <c r="B64" s="167">
        <v>530093</v>
      </c>
      <c r="C64" s="167" t="s">
        <v>383</v>
      </c>
      <c r="D64" s="167" t="s">
        <v>488</v>
      </c>
    </row>
    <row r="65" spans="1:4">
      <c r="A65" s="167" t="s">
        <v>489</v>
      </c>
      <c r="B65" s="167" t="s">
        <v>383</v>
      </c>
      <c r="C65" s="167" t="s">
        <v>490</v>
      </c>
      <c r="D65" s="167" t="s">
        <v>394</v>
      </c>
    </row>
    <row r="66" spans="1:4">
      <c r="A66" s="167" t="s">
        <v>491</v>
      </c>
      <c r="B66" s="167">
        <v>539661</v>
      </c>
      <c r="C66" s="167" t="s">
        <v>383</v>
      </c>
      <c r="D66" s="167" t="s">
        <v>417</v>
      </c>
    </row>
    <row r="67" spans="1:4">
      <c r="A67" s="167" t="s">
        <v>492</v>
      </c>
      <c r="B67" s="167">
        <v>531525</v>
      </c>
      <c r="C67" s="167" t="s">
        <v>383</v>
      </c>
      <c r="D67" s="167" t="s">
        <v>476</v>
      </c>
    </row>
    <row r="68" spans="1:4">
      <c r="A68" s="167" t="s">
        <v>493</v>
      </c>
      <c r="B68" s="167">
        <v>538570</v>
      </c>
      <c r="C68" s="167" t="s">
        <v>494</v>
      </c>
      <c r="D68" s="167" t="s">
        <v>366</v>
      </c>
    </row>
    <row r="69" spans="1:4">
      <c r="A69" s="167" t="s">
        <v>495</v>
      </c>
      <c r="B69" s="167">
        <v>517356</v>
      </c>
      <c r="C69" s="167" t="s">
        <v>383</v>
      </c>
      <c r="D69" s="167" t="s">
        <v>480</v>
      </c>
    </row>
    <row r="70" spans="1:4">
      <c r="A70" s="167" t="s">
        <v>496</v>
      </c>
      <c r="B70" s="167">
        <v>530043</v>
      </c>
      <c r="C70" s="167" t="s">
        <v>383</v>
      </c>
      <c r="D70" s="167" t="s">
        <v>497</v>
      </c>
    </row>
    <row r="71" spans="1:4">
      <c r="A71" s="167" t="s">
        <v>498</v>
      </c>
      <c r="B71" s="167">
        <v>539391</v>
      </c>
      <c r="C71" s="167" t="s">
        <v>383</v>
      </c>
      <c r="D71" s="167" t="s">
        <v>400</v>
      </c>
    </row>
    <row r="72" spans="1:4">
      <c r="A72" s="167" t="s">
        <v>499</v>
      </c>
      <c r="B72" s="167">
        <v>513149</v>
      </c>
      <c r="C72" s="167" t="s">
        <v>500</v>
      </c>
      <c r="D72" s="167" t="s">
        <v>501</v>
      </c>
    </row>
    <row r="73" spans="1:4">
      <c r="A73" s="167" t="s">
        <v>502</v>
      </c>
      <c r="B73" s="167">
        <v>524091</v>
      </c>
      <c r="C73" s="167" t="s">
        <v>383</v>
      </c>
      <c r="D73" s="167" t="s">
        <v>503</v>
      </c>
    </row>
    <row r="74" spans="1:4">
      <c r="A74" s="167" t="s">
        <v>504</v>
      </c>
      <c r="B74" s="167">
        <v>532762</v>
      </c>
      <c r="C74" s="167" t="s">
        <v>505</v>
      </c>
      <c r="D74" s="167" t="s">
        <v>506</v>
      </c>
    </row>
    <row r="75" spans="1:4">
      <c r="A75" s="167" t="s">
        <v>507</v>
      </c>
      <c r="B75" s="167">
        <v>511706</v>
      </c>
      <c r="C75" s="167" t="s">
        <v>383</v>
      </c>
      <c r="D75" s="167" t="s">
        <v>366</v>
      </c>
    </row>
    <row r="76" spans="1:4">
      <c r="A76" s="167" t="s">
        <v>508</v>
      </c>
      <c r="B76" s="167">
        <v>511706</v>
      </c>
      <c r="C76" s="167" t="s">
        <v>383</v>
      </c>
      <c r="D76" s="167" t="s">
        <v>366</v>
      </c>
    </row>
    <row r="77" spans="1:4">
      <c r="A77" s="167" t="s">
        <v>509</v>
      </c>
      <c r="B77" s="167">
        <v>541144</v>
      </c>
      <c r="C77" s="167" t="s">
        <v>383</v>
      </c>
      <c r="D77" s="167" t="s">
        <v>497</v>
      </c>
    </row>
    <row r="78" spans="1:4">
      <c r="A78" s="167" t="s">
        <v>510</v>
      </c>
      <c r="B78" s="167">
        <v>512599</v>
      </c>
      <c r="C78" s="167" t="s">
        <v>511</v>
      </c>
      <c r="D78" s="167" t="s">
        <v>405</v>
      </c>
    </row>
    <row r="79" spans="1:4">
      <c r="A79" s="167" t="s">
        <v>512</v>
      </c>
      <c r="B79" s="167">
        <v>542066</v>
      </c>
      <c r="C79" s="167" t="s">
        <v>513</v>
      </c>
      <c r="D79" s="167" t="s">
        <v>514</v>
      </c>
    </row>
    <row r="80" spans="1:4">
      <c r="A80" s="167" t="s">
        <v>515</v>
      </c>
      <c r="B80" s="167">
        <v>541450</v>
      </c>
      <c r="C80" s="167" t="s">
        <v>516</v>
      </c>
      <c r="D80" s="167" t="s">
        <v>426</v>
      </c>
    </row>
    <row r="81" spans="1:4">
      <c r="A81" s="167" t="s">
        <v>517</v>
      </c>
      <c r="B81" s="167">
        <v>532921</v>
      </c>
      <c r="C81" s="167" t="s">
        <v>518</v>
      </c>
      <c r="D81" s="167" t="s">
        <v>519</v>
      </c>
    </row>
    <row r="82" spans="1:4">
      <c r="A82" s="167" t="s">
        <v>520</v>
      </c>
      <c r="B82" s="167">
        <v>533096</v>
      </c>
      <c r="C82" s="167" t="s">
        <v>521</v>
      </c>
      <c r="D82" s="167" t="s">
        <v>522</v>
      </c>
    </row>
    <row r="83" spans="1:4">
      <c r="A83" s="167" t="s">
        <v>523</v>
      </c>
      <c r="B83" s="167">
        <v>539254</v>
      </c>
      <c r="C83" s="167" t="s">
        <v>524</v>
      </c>
      <c r="D83" s="167" t="s">
        <v>522</v>
      </c>
    </row>
    <row r="84" spans="1:4">
      <c r="A84" s="167" t="s">
        <v>525</v>
      </c>
      <c r="B84" s="167">
        <v>538563</v>
      </c>
      <c r="C84" s="167" t="s">
        <v>383</v>
      </c>
      <c r="D84" s="167" t="s">
        <v>405</v>
      </c>
    </row>
    <row r="85" spans="1:4">
      <c r="A85" s="167" t="s">
        <v>526</v>
      </c>
      <c r="B85" s="167">
        <v>526711</v>
      </c>
      <c r="C85" s="167" t="s">
        <v>383</v>
      </c>
      <c r="D85" s="167" t="s">
        <v>527</v>
      </c>
    </row>
    <row r="86" spans="1:4">
      <c r="A86" s="167" t="s">
        <v>528</v>
      </c>
      <c r="B86" s="167">
        <v>523411</v>
      </c>
      <c r="C86" s="167" t="s">
        <v>383</v>
      </c>
      <c r="D86" s="167" t="s">
        <v>529</v>
      </c>
    </row>
    <row r="87" spans="1:4">
      <c r="A87" s="167" t="s">
        <v>530</v>
      </c>
      <c r="B87" s="167">
        <v>539506</v>
      </c>
      <c r="C87" s="167" t="s">
        <v>383</v>
      </c>
      <c r="D87" s="167" t="s">
        <v>400</v>
      </c>
    </row>
    <row r="88" spans="1:4">
      <c r="A88" s="167" t="s">
        <v>531</v>
      </c>
      <c r="B88" s="167">
        <v>507852</v>
      </c>
      <c r="C88" s="167" t="s">
        <v>383</v>
      </c>
      <c r="D88" s="167" t="s">
        <v>497</v>
      </c>
    </row>
    <row r="89" spans="1:4">
      <c r="A89" s="167" t="s">
        <v>532</v>
      </c>
      <c r="B89" s="167">
        <v>541865</v>
      </c>
      <c r="C89" s="167" t="s">
        <v>383</v>
      </c>
      <c r="D89" s="167" t="s">
        <v>417</v>
      </c>
    </row>
    <row r="90" spans="1:4">
      <c r="A90" s="167" t="s">
        <v>533</v>
      </c>
      <c r="B90" s="167">
        <v>519183</v>
      </c>
      <c r="C90" s="167" t="s">
        <v>534</v>
      </c>
      <c r="D90" s="167" t="s">
        <v>443</v>
      </c>
    </row>
    <row r="91" spans="1:4">
      <c r="A91" s="167" t="s">
        <v>535</v>
      </c>
      <c r="B91" s="167">
        <v>539493</v>
      </c>
      <c r="C91" s="167" t="s">
        <v>383</v>
      </c>
      <c r="D91" s="167" t="s">
        <v>400</v>
      </c>
    </row>
    <row r="92" spans="1:4">
      <c r="A92" s="167" t="s">
        <v>536</v>
      </c>
      <c r="B92" s="167">
        <v>539189</v>
      </c>
      <c r="C92" s="167" t="s">
        <v>383</v>
      </c>
      <c r="D92" s="167" t="s">
        <v>469</v>
      </c>
    </row>
    <row r="93" spans="1:4">
      <c r="A93" s="167" t="s">
        <v>537</v>
      </c>
      <c r="B93" s="167">
        <v>780018</v>
      </c>
      <c r="C93" s="167" t="s">
        <v>383</v>
      </c>
      <c r="D93" s="167" t="s">
        <v>474</v>
      </c>
    </row>
    <row r="94" spans="1:4">
      <c r="A94" s="167" t="s">
        <v>538</v>
      </c>
      <c r="B94" s="167">
        <v>538365</v>
      </c>
      <c r="C94" s="167" t="s">
        <v>539</v>
      </c>
      <c r="D94" s="167" t="s">
        <v>415</v>
      </c>
    </row>
    <row r="95" spans="1:4">
      <c r="A95" s="167" t="s">
        <v>540</v>
      </c>
      <c r="B95" s="167">
        <v>532727</v>
      </c>
      <c r="C95" s="167" t="s">
        <v>541</v>
      </c>
      <c r="D95" s="167" t="s">
        <v>415</v>
      </c>
    </row>
    <row r="96" spans="1:4">
      <c r="A96" s="167" t="s">
        <v>542</v>
      </c>
      <c r="B96" s="167">
        <v>531592</v>
      </c>
      <c r="C96" s="167" t="s">
        <v>383</v>
      </c>
      <c r="D96" s="167" t="s">
        <v>543</v>
      </c>
    </row>
    <row r="97" spans="1:4">
      <c r="A97" s="167" t="s">
        <v>544</v>
      </c>
      <c r="B97" s="167">
        <v>532056</v>
      </c>
      <c r="C97" s="167" t="s">
        <v>383</v>
      </c>
      <c r="D97" s="167" t="s">
        <v>403</v>
      </c>
    </row>
    <row r="98" spans="1:4">
      <c r="A98" s="167" t="s">
        <v>545</v>
      </c>
      <c r="B98" s="167">
        <v>514113</v>
      </c>
      <c r="C98" s="167" t="s">
        <v>383</v>
      </c>
      <c r="D98" s="167" t="s">
        <v>398</v>
      </c>
    </row>
    <row r="99" spans="1:4">
      <c r="A99" s="167" t="s">
        <v>546</v>
      </c>
      <c r="B99" s="167">
        <v>534707</v>
      </c>
      <c r="C99" s="167" t="s">
        <v>383</v>
      </c>
      <c r="D99" s="167" t="s">
        <v>497</v>
      </c>
    </row>
    <row r="100" spans="1:4">
      <c r="A100" s="167" t="s">
        <v>547</v>
      </c>
      <c r="B100" s="167">
        <v>540691</v>
      </c>
      <c r="C100" s="167" t="s">
        <v>548</v>
      </c>
      <c r="D100" s="167" t="s">
        <v>549</v>
      </c>
    </row>
    <row r="101" spans="1:4">
      <c r="A101" s="167" t="s">
        <v>550</v>
      </c>
      <c r="B101" s="167">
        <v>535755</v>
      </c>
      <c r="C101" s="167" t="s">
        <v>551</v>
      </c>
      <c r="D101" s="167" t="s">
        <v>552</v>
      </c>
    </row>
    <row r="102" spans="1:4">
      <c r="A102" s="167" t="s">
        <v>553</v>
      </c>
      <c r="B102" s="167">
        <v>532974</v>
      </c>
      <c r="C102" s="167" t="s">
        <v>554</v>
      </c>
      <c r="D102" s="167" t="s">
        <v>366</v>
      </c>
    </row>
    <row r="103" spans="1:4">
      <c r="A103" s="167" t="s">
        <v>555</v>
      </c>
      <c r="B103" s="167">
        <v>540146</v>
      </c>
      <c r="C103" s="167" t="s">
        <v>383</v>
      </c>
      <c r="D103" s="167" t="s">
        <v>417</v>
      </c>
    </row>
    <row r="104" spans="1:4">
      <c r="A104" s="167" t="s">
        <v>556</v>
      </c>
      <c r="B104" s="167">
        <v>513513</v>
      </c>
      <c r="C104" s="167" t="s">
        <v>383</v>
      </c>
      <c r="D104" s="167" t="s">
        <v>415</v>
      </c>
    </row>
    <row r="105" spans="1:4">
      <c r="A105" s="167" t="s">
        <v>557</v>
      </c>
      <c r="B105" s="167">
        <v>521141</v>
      </c>
      <c r="C105" s="167" t="s">
        <v>383</v>
      </c>
      <c r="D105" s="167" t="s">
        <v>398</v>
      </c>
    </row>
    <row r="106" spans="1:4">
      <c r="A106" s="167" t="s">
        <v>558</v>
      </c>
      <c r="B106" s="167">
        <v>540205</v>
      </c>
      <c r="C106" s="167" t="s">
        <v>383</v>
      </c>
      <c r="D106" s="167" t="s">
        <v>405</v>
      </c>
    </row>
    <row r="107" spans="1:4">
      <c r="A107" s="167" t="s">
        <v>559</v>
      </c>
      <c r="B107" s="167">
        <v>539056</v>
      </c>
      <c r="C107" s="167" t="s">
        <v>560</v>
      </c>
      <c r="D107" s="167" t="s">
        <v>561</v>
      </c>
    </row>
    <row r="108" spans="1:4">
      <c r="A108" s="167" t="s">
        <v>562</v>
      </c>
      <c r="B108" s="167">
        <v>511359</v>
      </c>
      <c r="C108" s="167" t="s">
        <v>383</v>
      </c>
      <c r="D108" s="167" t="s">
        <v>400</v>
      </c>
    </row>
    <row r="109" spans="1:4">
      <c r="A109" s="167" t="s">
        <v>563</v>
      </c>
      <c r="B109" s="167">
        <v>530431</v>
      </c>
      <c r="C109" s="167" t="s">
        <v>383</v>
      </c>
      <c r="D109" s="167" t="s">
        <v>405</v>
      </c>
    </row>
    <row r="110" spans="1:4">
      <c r="A110" s="167" t="s">
        <v>564</v>
      </c>
      <c r="B110" s="167">
        <v>523120</v>
      </c>
      <c r="C110" s="167" t="s">
        <v>383</v>
      </c>
      <c r="D110" s="167" t="s">
        <v>565</v>
      </c>
    </row>
    <row r="111" spans="1:4">
      <c r="A111" s="167" t="s">
        <v>566</v>
      </c>
      <c r="B111" s="167">
        <v>517041</v>
      </c>
      <c r="C111" s="167" t="s">
        <v>567</v>
      </c>
      <c r="D111" s="167" t="s">
        <v>568</v>
      </c>
    </row>
    <row r="112" spans="1:4">
      <c r="A112" s="167" t="s">
        <v>569</v>
      </c>
      <c r="B112" s="167">
        <v>532172</v>
      </c>
      <c r="C112" s="167" t="s">
        <v>570</v>
      </c>
      <c r="D112" s="167" t="s">
        <v>369</v>
      </c>
    </row>
    <row r="113" spans="1:4">
      <c r="A113" s="167" t="s">
        <v>571</v>
      </c>
      <c r="B113" s="167">
        <v>523031</v>
      </c>
      <c r="C113" s="167" t="s">
        <v>383</v>
      </c>
      <c r="D113" s="167" t="s">
        <v>572</v>
      </c>
    </row>
    <row r="114" spans="1:4">
      <c r="A114" s="167" t="s">
        <v>573</v>
      </c>
      <c r="B114" s="167">
        <v>521048</v>
      </c>
      <c r="C114" s="167" t="s">
        <v>383</v>
      </c>
      <c r="D114" s="167" t="s">
        <v>398</v>
      </c>
    </row>
    <row r="115" spans="1:4">
      <c r="A115" s="167" t="s">
        <v>574</v>
      </c>
      <c r="B115" s="167">
        <v>534612</v>
      </c>
      <c r="C115" s="167" t="s">
        <v>383</v>
      </c>
      <c r="D115" s="167" t="s">
        <v>522</v>
      </c>
    </row>
    <row r="116" spans="1:4">
      <c r="A116" s="167" t="s">
        <v>575</v>
      </c>
      <c r="B116" s="167">
        <v>506947</v>
      </c>
      <c r="C116" s="167" t="s">
        <v>383</v>
      </c>
      <c r="D116" s="167" t="s">
        <v>431</v>
      </c>
    </row>
    <row r="117" spans="1:4">
      <c r="A117" s="167" t="s">
        <v>576</v>
      </c>
      <c r="B117" s="167">
        <v>531047</v>
      </c>
      <c r="C117" s="167" t="s">
        <v>383</v>
      </c>
      <c r="D117" s="167" t="s">
        <v>400</v>
      </c>
    </row>
    <row r="118" spans="1:4">
      <c r="A118" s="167" t="s">
        <v>577</v>
      </c>
      <c r="B118" s="167">
        <v>539982</v>
      </c>
      <c r="C118" s="167" t="s">
        <v>383</v>
      </c>
      <c r="D118" s="167" t="s">
        <v>578</v>
      </c>
    </row>
    <row r="119" spans="1:4">
      <c r="A119" s="167" t="s">
        <v>579</v>
      </c>
      <c r="B119" s="167">
        <v>540025</v>
      </c>
      <c r="C119" s="167" t="s">
        <v>580</v>
      </c>
      <c r="D119" s="167" t="s">
        <v>581</v>
      </c>
    </row>
    <row r="120" spans="1:4">
      <c r="A120" s="167" t="s">
        <v>582</v>
      </c>
      <c r="B120" s="167">
        <v>523269</v>
      </c>
      <c r="C120" s="167" t="s">
        <v>583</v>
      </c>
      <c r="D120" s="167" t="s">
        <v>584</v>
      </c>
    </row>
    <row r="121" spans="1:4">
      <c r="A121" s="167" t="s">
        <v>585</v>
      </c>
      <c r="B121" s="167">
        <v>523269</v>
      </c>
      <c r="C121" s="167" t="s">
        <v>583</v>
      </c>
      <c r="D121" s="167" t="s">
        <v>584</v>
      </c>
    </row>
    <row r="122" spans="1:4">
      <c r="A122" s="167" t="s">
        <v>586</v>
      </c>
      <c r="B122" s="167">
        <v>531429</v>
      </c>
      <c r="C122" s="167" t="s">
        <v>383</v>
      </c>
      <c r="D122" s="167" t="s">
        <v>476</v>
      </c>
    </row>
    <row r="123" spans="1:4">
      <c r="A123" s="167" t="s">
        <v>587</v>
      </c>
      <c r="B123" s="167">
        <v>539773</v>
      </c>
      <c r="C123" s="167" t="s">
        <v>383</v>
      </c>
      <c r="D123" s="167" t="s">
        <v>400</v>
      </c>
    </row>
    <row r="124" spans="1:4">
      <c r="A124" s="167" t="s">
        <v>588</v>
      </c>
      <c r="B124" s="167">
        <v>531686</v>
      </c>
      <c r="C124" s="167" t="s">
        <v>383</v>
      </c>
      <c r="D124" s="167" t="s">
        <v>421</v>
      </c>
    </row>
    <row r="125" spans="1:4">
      <c r="A125" s="167" t="s">
        <v>589</v>
      </c>
      <c r="B125" s="167">
        <v>541152</v>
      </c>
      <c r="C125" s="167" t="s">
        <v>383</v>
      </c>
      <c r="D125" s="167" t="s">
        <v>405</v>
      </c>
    </row>
    <row r="126" spans="1:4">
      <c r="A126" s="167" t="s">
        <v>590</v>
      </c>
      <c r="B126" s="167">
        <v>541152</v>
      </c>
      <c r="C126" s="167" t="s">
        <v>383</v>
      </c>
      <c r="D126" s="167" t="s">
        <v>405</v>
      </c>
    </row>
    <row r="127" spans="1:4">
      <c r="A127" s="167" t="s">
        <v>591</v>
      </c>
      <c r="B127" s="167">
        <v>500003</v>
      </c>
      <c r="C127" s="167" t="s">
        <v>592</v>
      </c>
      <c r="D127" s="167" t="s">
        <v>593</v>
      </c>
    </row>
    <row r="128" spans="1:4">
      <c r="A128" s="167" t="s">
        <v>594</v>
      </c>
      <c r="B128" s="167">
        <v>541402</v>
      </c>
      <c r="C128" s="167" t="s">
        <v>383</v>
      </c>
      <c r="D128" s="167" t="s">
        <v>391</v>
      </c>
    </row>
    <row r="129" spans="1:4">
      <c r="A129" s="167" t="s">
        <v>595</v>
      </c>
      <c r="B129" s="167">
        <v>531921</v>
      </c>
      <c r="C129" s="167" t="s">
        <v>596</v>
      </c>
      <c r="D129" s="167" t="s">
        <v>597</v>
      </c>
    </row>
    <row r="130" spans="1:4">
      <c r="A130" s="167" t="s">
        <v>598</v>
      </c>
      <c r="B130" s="167">
        <v>500463</v>
      </c>
      <c r="C130" s="167" t="s">
        <v>599</v>
      </c>
      <c r="D130" s="167" t="s">
        <v>369</v>
      </c>
    </row>
    <row r="131" spans="1:4">
      <c r="A131" s="167" t="s">
        <v>600</v>
      </c>
      <c r="B131" s="167">
        <v>539042</v>
      </c>
      <c r="C131" s="167" t="s">
        <v>383</v>
      </c>
      <c r="D131" s="167" t="s">
        <v>469</v>
      </c>
    </row>
    <row r="132" spans="1:4">
      <c r="A132" s="167" t="s">
        <v>601</v>
      </c>
      <c r="B132" s="167">
        <v>516020</v>
      </c>
      <c r="C132" s="167" t="s">
        <v>383</v>
      </c>
      <c r="D132" s="167" t="s">
        <v>377</v>
      </c>
    </row>
    <row r="133" spans="1:4">
      <c r="A133" s="167" t="s">
        <v>602</v>
      </c>
      <c r="B133" s="167">
        <v>537492</v>
      </c>
      <c r="C133" s="167" t="s">
        <v>383</v>
      </c>
      <c r="D133" s="167" t="s">
        <v>405</v>
      </c>
    </row>
    <row r="134" spans="1:4">
      <c r="A134" s="167" t="s">
        <v>603</v>
      </c>
      <c r="B134" s="167">
        <v>537292</v>
      </c>
      <c r="C134" s="167" t="s">
        <v>604</v>
      </c>
      <c r="D134" s="167" t="s">
        <v>581</v>
      </c>
    </row>
    <row r="135" spans="1:4">
      <c r="A135" s="167" t="s">
        <v>605</v>
      </c>
      <c r="B135" s="167">
        <v>537292</v>
      </c>
      <c r="C135" s="167" t="s">
        <v>604</v>
      </c>
      <c r="D135" s="167" t="s">
        <v>581</v>
      </c>
    </row>
    <row r="136" spans="1:4">
      <c r="A136" s="167" t="s">
        <v>606</v>
      </c>
      <c r="B136" s="167" t="s">
        <v>383</v>
      </c>
      <c r="C136" s="167" t="s">
        <v>607</v>
      </c>
      <c r="D136" s="167" t="s">
        <v>394</v>
      </c>
    </row>
    <row r="137" spans="1:4">
      <c r="A137" s="167" t="s">
        <v>608</v>
      </c>
      <c r="B137" s="167" t="s">
        <v>383</v>
      </c>
      <c r="C137" s="167" t="s">
        <v>607</v>
      </c>
      <c r="D137" s="167" t="s">
        <v>394</v>
      </c>
    </row>
    <row r="138" spans="1:4">
      <c r="A138" s="167" t="s">
        <v>609</v>
      </c>
      <c r="B138" s="167">
        <v>500215</v>
      </c>
      <c r="C138" s="167" t="s">
        <v>610</v>
      </c>
      <c r="D138" s="167" t="s">
        <v>581</v>
      </c>
    </row>
    <row r="139" spans="1:4">
      <c r="A139" s="167" t="s">
        <v>611</v>
      </c>
      <c r="B139" s="167" t="s">
        <v>383</v>
      </c>
      <c r="C139" s="167" t="s">
        <v>612</v>
      </c>
      <c r="D139" s="167" t="s">
        <v>394</v>
      </c>
    </row>
    <row r="140" spans="1:4">
      <c r="A140" s="167" t="s">
        <v>613</v>
      </c>
      <c r="B140" s="167" t="s">
        <v>383</v>
      </c>
      <c r="C140" s="167" t="s">
        <v>614</v>
      </c>
      <c r="D140" s="167" t="s">
        <v>394</v>
      </c>
    </row>
    <row r="141" spans="1:4">
      <c r="A141" s="167" t="s">
        <v>615</v>
      </c>
      <c r="B141" s="167">
        <v>532811</v>
      </c>
      <c r="C141" s="167" t="s">
        <v>616</v>
      </c>
      <c r="D141" s="167" t="s">
        <v>469</v>
      </c>
    </row>
    <row r="142" spans="1:4">
      <c r="A142" s="167" t="s">
        <v>617</v>
      </c>
      <c r="B142" s="167">
        <v>532811</v>
      </c>
      <c r="C142" s="167" t="s">
        <v>616</v>
      </c>
      <c r="D142" s="167" t="s">
        <v>469</v>
      </c>
    </row>
    <row r="143" spans="1:4">
      <c r="A143" s="167" t="s">
        <v>618</v>
      </c>
      <c r="B143" s="167">
        <v>522273</v>
      </c>
      <c r="C143" s="167" t="s">
        <v>383</v>
      </c>
      <c r="D143" s="167" t="s">
        <v>415</v>
      </c>
    </row>
    <row r="144" spans="1:4">
      <c r="A144" s="167" t="s">
        <v>619</v>
      </c>
      <c r="B144" s="167">
        <v>532806</v>
      </c>
      <c r="C144" s="167" t="s">
        <v>383</v>
      </c>
      <c r="D144" s="167" t="s">
        <v>620</v>
      </c>
    </row>
    <row r="145" spans="1:4">
      <c r="A145" s="167" t="s">
        <v>621</v>
      </c>
      <c r="B145" s="167">
        <v>532683</v>
      </c>
      <c r="C145" s="167" t="s">
        <v>622</v>
      </c>
      <c r="D145" s="167" t="s">
        <v>568</v>
      </c>
    </row>
    <row r="146" spans="1:4">
      <c r="A146" s="167" t="s">
        <v>623</v>
      </c>
      <c r="B146" s="167">
        <v>524288</v>
      </c>
      <c r="C146" s="167" t="s">
        <v>383</v>
      </c>
      <c r="D146" s="167" t="s">
        <v>527</v>
      </c>
    </row>
    <row r="147" spans="1:4">
      <c r="A147" s="167" t="s">
        <v>624</v>
      </c>
      <c r="B147" s="167" t="s">
        <v>383</v>
      </c>
      <c r="C147" s="167" t="s">
        <v>625</v>
      </c>
      <c r="D147" s="167" t="s">
        <v>394</v>
      </c>
    </row>
    <row r="148" spans="1:4">
      <c r="A148" s="167" t="s">
        <v>626</v>
      </c>
      <c r="B148" s="167" t="s">
        <v>383</v>
      </c>
      <c r="C148" s="167" t="s">
        <v>627</v>
      </c>
      <c r="D148" s="167" t="s">
        <v>394</v>
      </c>
    </row>
    <row r="149" spans="1:4">
      <c r="A149" s="167" t="s">
        <v>628</v>
      </c>
      <c r="B149" s="167">
        <v>532975</v>
      </c>
      <c r="C149" s="167" t="s">
        <v>383</v>
      </c>
      <c r="D149" s="167" t="s">
        <v>529</v>
      </c>
    </row>
    <row r="150" spans="1:4">
      <c r="A150" s="167" t="s">
        <v>629</v>
      </c>
      <c r="B150" s="167">
        <v>532331</v>
      </c>
      <c r="C150" s="167" t="s">
        <v>630</v>
      </c>
      <c r="D150" s="167" t="s">
        <v>421</v>
      </c>
    </row>
    <row r="151" spans="1:4">
      <c r="A151" s="167" t="s">
        <v>631</v>
      </c>
      <c r="B151" s="167">
        <v>519216</v>
      </c>
      <c r="C151" s="167" t="s">
        <v>383</v>
      </c>
      <c r="D151" s="167" t="s">
        <v>632</v>
      </c>
    </row>
    <row r="152" spans="1:4">
      <c r="A152" s="167" t="s">
        <v>633</v>
      </c>
      <c r="B152" s="167">
        <v>511692</v>
      </c>
      <c r="C152" s="167" t="s">
        <v>383</v>
      </c>
      <c r="D152" s="167" t="s">
        <v>366</v>
      </c>
    </row>
    <row r="153" spans="1:4">
      <c r="A153" s="167" t="s">
        <v>634</v>
      </c>
      <c r="B153" s="167">
        <v>530713</v>
      </c>
      <c r="C153" s="167" t="s">
        <v>383</v>
      </c>
      <c r="D153" s="167" t="s">
        <v>369</v>
      </c>
    </row>
    <row r="154" spans="1:4">
      <c r="A154" s="167" t="s">
        <v>635</v>
      </c>
      <c r="B154" s="167">
        <v>513349</v>
      </c>
      <c r="C154" s="167" t="s">
        <v>636</v>
      </c>
      <c r="D154" s="167" t="s">
        <v>469</v>
      </c>
    </row>
    <row r="155" spans="1:4">
      <c r="A155" s="167" t="s">
        <v>637</v>
      </c>
      <c r="B155" s="167">
        <v>513349</v>
      </c>
      <c r="C155" s="167" t="s">
        <v>636</v>
      </c>
      <c r="D155" s="167" t="s">
        <v>469</v>
      </c>
    </row>
    <row r="156" spans="1:4">
      <c r="A156" s="167" t="s">
        <v>638</v>
      </c>
      <c r="B156" s="167" t="s">
        <v>383</v>
      </c>
      <c r="C156" s="167" t="s">
        <v>639</v>
      </c>
      <c r="D156" s="167" t="s">
        <v>394</v>
      </c>
    </row>
    <row r="157" spans="1:4">
      <c r="A157" s="167" t="s">
        <v>640</v>
      </c>
      <c r="B157" s="167">
        <v>526628</v>
      </c>
      <c r="C157" s="167" t="s">
        <v>383</v>
      </c>
      <c r="D157" s="167" t="s">
        <v>561</v>
      </c>
    </row>
    <row r="158" spans="1:4">
      <c r="A158" s="167" t="s">
        <v>641</v>
      </c>
      <c r="B158" s="167">
        <v>530621</v>
      </c>
      <c r="C158" s="167" t="s">
        <v>383</v>
      </c>
      <c r="D158" s="167" t="s">
        <v>391</v>
      </c>
    </row>
    <row r="159" spans="1:4">
      <c r="A159" s="167" t="s">
        <v>642</v>
      </c>
      <c r="B159" s="167" t="s">
        <v>383</v>
      </c>
      <c r="C159" s="167" t="s">
        <v>643</v>
      </c>
      <c r="D159" s="167" t="s">
        <v>394</v>
      </c>
    </row>
    <row r="160" spans="1:4">
      <c r="A160" s="167" t="s">
        <v>644</v>
      </c>
      <c r="B160" s="167">
        <v>538778</v>
      </c>
      <c r="C160" s="167" t="s">
        <v>383</v>
      </c>
      <c r="D160" s="167" t="s">
        <v>400</v>
      </c>
    </row>
    <row r="161" spans="1:4">
      <c r="A161" s="167" t="s">
        <v>645</v>
      </c>
      <c r="B161" s="167" t="s">
        <v>383</v>
      </c>
      <c r="C161" s="167" t="s">
        <v>646</v>
      </c>
      <c r="D161" s="167" t="s">
        <v>394</v>
      </c>
    </row>
    <row r="162" spans="1:4">
      <c r="A162" s="167" t="s">
        <v>647</v>
      </c>
      <c r="B162" s="167">
        <v>542020</v>
      </c>
      <c r="C162" s="167" t="s">
        <v>383</v>
      </c>
      <c r="D162" s="167" t="s">
        <v>497</v>
      </c>
    </row>
    <row r="163" spans="1:4">
      <c r="A163" s="167" t="s">
        <v>648</v>
      </c>
      <c r="B163" s="167">
        <v>542020</v>
      </c>
      <c r="C163" s="167" t="s">
        <v>383</v>
      </c>
      <c r="D163" s="167" t="s">
        <v>497</v>
      </c>
    </row>
    <row r="164" spans="1:4">
      <c r="A164" s="167" t="s">
        <v>649</v>
      </c>
      <c r="B164" s="167">
        <v>540718</v>
      </c>
      <c r="C164" s="167" t="s">
        <v>383</v>
      </c>
      <c r="D164" s="167" t="s">
        <v>398</v>
      </c>
    </row>
    <row r="165" spans="1:4">
      <c r="A165" s="167" t="s">
        <v>650</v>
      </c>
      <c r="B165" s="167">
        <v>539017</v>
      </c>
      <c r="C165" s="167" t="s">
        <v>383</v>
      </c>
      <c r="D165" s="167" t="s">
        <v>441</v>
      </c>
    </row>
    <row r="166" spans="1:4">
      <c r="A166" s="167" t="s">
        <v>651</v>
      </c>
      <c r="B166" s="167">
        <v>532351</v>
      </c>
      <c r="C166" s="167" t="s">
        <v>652</v>
      </c>
      <c r="D166" s="167" t="s">
        <v>653</v>
      </c>
    </row>
    <row r="167" spans="1:4">
      <c r="A167" s="167" t="s">
        <v>654</v>
      </c>
      <c r="B167" s="167">
        <v>541303</v>
      </c>
      <c r="C167" s="167" t="s">
        <v>383</v>
      </c>
      <c r="D167" s="167" t="s">
        <v>398</v>
      </c>
    </row>
    <row r="168" spans="1:4">
      <c r="A168" s="167" t="s">
        <v>655</v>
      </c>
      <c r="B168" s="167">
        <v>524598</v>
      </c>
      <c r="C168" s="167" t="s">
        <v>656</v>
      </c>
      <c r="D168" s="167" t="s">
        <v>543</v>
      </c>
    </row>
    <row r="169" spans="1:4">
      <c r="A169" s="167" t="s">
        <v>657</v>
      </c>
      <c r="B169" s="167">
        <v>524598</v>
      </c>
      <c r="C169" s="167" t="s">
        <v>656</v>
      </c>
      <c r="D169" s="167" t="s">
        <v>543</v>
      </c>
    </row>
    <row r="170" spans="1:4">
      <c r="A170" s="167" t="s">
        <v>658</v>
      </c>
      <c r="B170" s="167">
        <v>500710</v>
      </c>
      <c r="C170" s="167" t="s">
        <v>659</v>
      </c>
      <c r="D170" s="167" t="s">
        <v>660</v>
      </c>
    </row>
    <row r="171" spans="1:4">
      <c r="A171" s="167" t="s">
        <v>661</v>
      </c>
      <c r="B171" s="167">
        <v>500710</v>
      </c>
      <c r="C171" s="167" t="s">
        <v>662</v>
      </c>
      <c r="D171" s="167" t="s">
        <v>660</v>
      </c>
    </row>
    <row r="172" spans="1:4">
      <c r="A172" s="167" t="s">
        <v>663</v>
      </c>
      <c r="B172" s="167">
        <v>535916</v>
      </c>
      <c r="C172" s="167" t="s">
        <v>383</v>
      </c>
      <c r="D172" s="167" t="s">
        <v>366</v>
      </c>
    </row>
    <row r="173" spans="1:4">
      <c r="A173" s="167" t="s">
        <v>664</v>
      </c>
      <c r="B173" s="167">
        <v>539115</v>
      </c>
      <c r="C173" s="167" t="s">
        <v>383</v>
      </c>
      <c r="D173" s="167" t="s">
        <v>386</v>
      </c>
    </row>
    <row r="174" spans="1:4">
      <c r="A174" s="167" t="s">
        <v>665</v>
      </c>
      <c r="B174" s="167">
        <v>531082</v>
      </c>
      <c r="C174" s="167" t="s">
        <v>666</v>
      </c>
      <c r="D174" s="167" t="s">
        <v>366</v>
      </c>
    </row>
    <row r="175" spans="1:4">
      <c r="A175" s="167" t="s">
        <v>667</v>
      </c>
      <c r="B175" s="167">
        <v>524075</v>
      </c>
      <c r="C175" s="167" t="s">
        <v>668</v>
      </c>
      <c r="D175" s="167" t="s">
        <v>421</v>
      </c>
    </row>
    <row r="176" spans="1:4">
      <c r="A176" s="167" t="s">
        <v>669</v>
      </c>
      <c r="B176" s="167">
        <v>531409</v>
      </c>
      <c r="C176" s="167" t="s">
        <v>383</v>
      </c>
      <c r="D176" s="167" t="s">
        <v>431</v>
      </c>
    </row>
    <row r="177" spans="1:4">
      <c r="A177" s="167" t="s">
        <v>670</v>
      </c>
      <c r="B177" s="167">
        <v>526707</v>
      </c>
      <c r="C177" s="167" t="s">
        <v>671</v>
      </c>
      <c r="D177" s="167" t="s">
        <v>405</v>
      </c>
    </row>
    <row r="178" spans="1:4">
      <c r="A178" s="167" t="s">
        <v>672</v>
      </c>
      <c r="B178" s="167">
        <v>532114</v>
      </c>
      <c r="C178" s="167" t="s">
        <v>383</v>
      </c>
      <c r="D178" s="167" t="s">
        <v>469</v>
      </c>
    </row>
    <row r="179" spans="1:4">
      <c r="A179" s="167" t="s">
        <v>673</v>
      </c>
      <c r="B179" s="167">
        <v>506235</v>
      </c>
      <c r="C179" s="167" t="s">
        <v>674</v>
      </c>
      <c r="D179" s="167" t="s">
        <v>421</v>
      </c>
    </row>
    <row r="180" spans="1:4">
      <c r="A180" s="167" t="s">
        <v>675</v>
      </c>
      <c r="B180" s="167">
        <v>533573</v>
      </c>
      <c r="C180" s="167" t="s">
        <v>676</v>
      </c>
      <c r="D180" s="167" t="s">
        <v>421</v>
      </c>
    </row>
    <row r="181" spans="1:4">
      <c r="A181" s="167" t="s">
        <v>677</v>
      </c>
      <c r="B181" s="167">
        <v>511463</v>
      </c>
      <c r="C181" s="167" t="s">
        <v>383</v>
      </c>
      <c r="D181" s="167" t="s">
        <v>372</v>
      </c>
    </row>
    <row r="182" spans="1:4">
      <c r="A182" s="167" t="s">
        <v>678</v>
      </c>
      <c r="B182" s="167">
        <v>530973</v>
      </c>
      <c r="C182" s="167" t="s">
        <v>383</v>
      </c>
      <c r="D182" s="167" t="s">
        <v>503</v>
      </c>
    </row>
    <row r="183" spans="1:4">
      <c r="A183" s="167" t="s">
        <v>679</v>
      </c>
      <c r="B183" s="167">
        <v>530973</v>
      </c>
      <c r="C183" s="167" t="s">
        <v>383</v>
      </c>
      <c r="D183" s="167" t="s">
        <v>503</v>
      </c>
    </row>
    <row r="184" spans="1:4">
      <c r="A184" s="167" t="s">
        <v>680</v>
      </c>
      <c r="B184" s="167">
        <v>517546</v>
      </c>
      <c r="C184" s="167" t="s">
        <v>383</v>
      </c>
      <c r="D184" s="167" t="s">
        <v>681</v>
      </c>
    </row>
    <row r="185" spans="1:4">
      <c r="A185" s="167" t="s">
        <v>682</v>
      </c>
      <c r="B185" s="167">
        <v>531156</v>
      </c>
      <c r="C185" s="167" t="s">
        <v>383</v>
      </c>
      <c r="D185" s="167" t="s">
        <v>400</v>
      </c>
    </row>
    <row r="186" spans="1:4">
      <c r="A186" s="167" t="s">
        <v>683</v>
      </c>
      <c r="B186" s="167">
        <v>531156</v>
      </c>
      <c r="C186" s="167" t="s">
        <v>383</v>
      </c>
      <c r="D186" s="167" t="s">
        <v>400</v>
      </c>
    </row>
    <row r="187" spans="1:4">
      <c r="A187" s="167" t="s">
        <v>684</v>
      </c>
      <c r="B187" s="167">
        <v>505216</v>
      </c>
      <c r="C187" s="167" t="s">
        <v>383</v>
      </c>
      <c r="D187" s="167" t="s">
        <v>400</v>
      </c>
    </row>
    <row r="188" spans="1:4">
      <c r="A188" s="167" t="s">
        <v>685</v>
      </c>
      <c r="B188" s="167">
        <v>505216</v>
      </c>
      <c r="C188" s="167" t="s">
        <v>383</v>
      </c>
      <c r="D188" s="167" t="s">
        <v>400</v>
      </c>
    </row>
    <row r="189" spans="1:4">
      <c r="A189" s="167" t="s">
        <v>686</v>
      </c>
      <c r="B189" s="167">
        <v>531147</v>
      </c>
      <c r="C189" s="167" t="s">
        <v>687</v>
      </c>
      <c r="D189" s="167" t="s">
        <v>688</v>
      </c>
    </row>
    <row r="190" spans="1:4">
      <c r="A190" s="167" t="s">
        <v>689</v>
      </c>
      <c r="B190" s="167">
        <v>530889</v>
      </c>
      <c r="C190" s="167" t="s">
        <v>383</v>
      </c>
      <c r="D190" s="167" t="s">
        <v>398</v>
      </c>
    </row>
    <row r="191" spans="1:4">
      <c r="A191" s="167" t="s">
        <v>690</v>
      </c>
      <c r="B191" s="167">
        <v>531581</v>
      </c>
      <c r="C191" s="167" t="s">
        <v>383</v>
      </c>
      <c r="D191" s="167" t="s">
        <v>497</v>
      </c>
    </row>
    <row r="192" spans="1:4">
      <c r="A192" s="167" t="s">
        <v>691</v>
      </c>
      <c r="B192" s="167">
        <v>530889</v>
      </c>
      <c r="C192" s="167" t="s">
        <v>383</v>
      </c>
      <c r="D192" s="167" t="s">
        <v>398</v>
      </c>
    </row>
    <row r="193" spans="1:4">
      <c r="A193" s="167" t="s">
        <v>692</v>
      </c>
      <c r="B193" s="167">
        <v>532166</v>
      </c>
      <c r="C193" s="167" t="s">
        <v>383</v>
      </c>
      <c r="D193" s="167" t="s">
        <v>400</v>
      </c>
    </row>
    <row r="194" spans="1:4">
      <c r="A194" s="167" t="s">
        <v>693</v>
      </c>
      <c r="B194" s="167">
        <v>533029</v>
      </c>
      <c r="C194" s="167" t="s">
        <v>694</v>
      </c>
      <c r="D194" s="167" t="s">
        <v>543</v>
      </c>
    </row>
    <row r="195" spans="1:4">
      <c r="A195" s="167" t="s">
        <v>695</v>
      </c>
      <c r="B195" s="167">
        <v>539523</v>
      </c>
      <c r="C195" s="167" t="s">
        <v>696</v>
      </c>
      <c r="D195" s="167" t="s">
        <v>421</v>
      </c>
    </row>
    <row r="196" spans="1:4">
      <c r="A196" s="167" t="s">
        <v>697</v>
      </c>
      <c r="B196" s="167">
        <v>506767</v>
      </c>
      <c r="C196" s="167" t="s">
        <v>698</v>
      </c>
      <c r="D196" s="167" t="s">
        <v>543</v>
      </c>
    </row>
    <row r="197" spans="1:4">
      <c r="A197" s="167" t="s">
        <v>699</v>
      </c>
      <c r="B197" s="167">
        <v>532480</v>
      </c>
      <c r="C197" s="167" t="s">
        <v>700</v>
      </c>
      <c r="D197" s="167" t="s">
        <v>701</v>
      </c>
    </row>
    <row r="198" spans="1:4">
      <c r="A198" s="167" t="s">
        <v>702</v>
      </c>
      <c r="B198" s="167">
        <v>532749</v>
      </c>
      <c r="C198" s="167" t="s">
        <v>703</v>
      </c>
      <c r="D198" s="167" t="s">
        <v>704</v>
      </c>
    </row>
    <row r="199" spans="1:4">
      <c r="A199" s="167" t="s">
        <v>705</v>
      </c>
      <c r="B199" s="167">
        <v>534064</v>
      </c>
      <c r="C199" s="167" t="s">
        <v>383</v>
      </c>
      <c r="D199" s="167" t="s">
        <v>706</v>
      </c>
    </row>
    <row r="200" spans="1:4">
      <c r="A200" s="167" t="s">
        <v>707</v>
      </c>
      <c r="B200" s="167">
        <v>532919</v>
      </c>
      <c r="C200" s="167" t="s">
        <v>383</v>
      </c>
      <c r="D200" s="167" t="s">
        <v>708</v>
      </c>
    </row>
    <row r="201" spans="1:4">
      <c r="A201" s="167" t="s">
        <v>709</v>
      </c>
      <c r="B201" s="167">
        <v>532875</v>
      </c>
      <c r="C201" s="167" t="s">
        <v>710</v>
      </c>
      <c r="D201" s="167" t="s">
        <v>369</v>
      </c>
    </row>
    <row r="202" spans="1:4">
      <c r="A202" s="167" t="s">
        <v>711</v>
      </c>
      <c r="B202" s="167">
        <v>532633</v>
      </c>
      <c r="C202" s="167" t="s">
        <v>712</v>
      </c>
      <c r="D202" s="167" t="s">
        <v>713</v>
      </c>
    </row>
    <row r="203" spans="1:4">
      <c r="A203" s="167" t="s">
        <v>714</v>
      </c>
      <c r="B203" s="167">
        <v>531400</v>
      </c>
      <c r="C203" s="167" t="s">
        <v>715</v>
      </c>
      <c r="D203" s="167" t="s">
        <v>366</v>
      </c>
    </row>
    <row r="204" spans="1:4">
      <c r="A204" s="167" t="s">
        <v>716</v>
      </c>
      <c r="B204" s="167">
        <v>506120</v>
      </c>
      <c r="C204" s="167" t="s">
        <v>383</v>
      </c>
      <c r="D204" s="167" t="s">
        <v>405</v>
      </c>
    </row>
    <row r="205" spans="1:4">
      <c r="A205" s="167" t="s">
        <v>717</v>
      </c>
      <c r="B205" s="167">
        <v>521070</v>
      </c>
      <c r="C205" s="167" t="s">
        <v>718</v>
      </c>
      <c r="D205" s="167" t="s">
        <v>398</v>
      </c>
    </row>
    <row r="206" spans="1:4">
      <c r="A206" s="167" t="s">
        <v>719</v>
      </c>
      <c r="B206" s="167">
        <v>532878</v>
      </c>
      <c r="C206" s="167" t="s">
        <v>720</v>
      </c>
      <c r="D206" s="167" t="s">
        <v>721</v>
      </c>
    </row>
    <row r="207" spans="1:4">
      <c r="A207" s="167" t="s">
        <v>722</v>
      </c>
      <c r="B207" s="167">
        <v>526397</v>
      </c>
      <c r="C207" s="167" t="s">
        <v>723</v>
      </c>
      <c r="D207" s="167" t="s">
        <v>724</v>
      </c>
    </row>
    <row r="208" spans="1:4">
      <c r="A208" s="167" t="s">
        <v>725</v>
      </c>
      <c r="B208" s="167">
        <v>526397</v>
      </c>
      <c r="C208" s="167" t="s">
        <v>723</v>
      </c>
      <c r="D208" s="167" t="s">
        <v>724</v>
      </c>
    </row>
    <row r="209" spans="1:4">
      <c r="A209" s="167" t="s">
        <v>726</v>
      </c>
      <c r="B209" s="167">
        <v>526519</v>
      </c>
      <c r="C209" s="167" t="s">
        <v>383</v>
      </c>
      <c r="D209" s="167" t="s">
        <v>469</v>
      </c>
    </row>
    <row r="210" spans="1:4">
      <c r="A210" s="167" t="s">
        <v>727</v>
      </c>
      <c r="B210" s="167">
        <v>530715</v>
      </c>
      <c r="C210" s="167" t="s">
        <v>728</v>
      </c>
      <c r="D210" s="167" t="s">
        <v>398</v>
      </c>
    </row>
    <row r="211" spans="1:4">
      <c r="A211" s="167" t="s">
        <v>729</v>
      </c>
      <c r="B211" s="167">
        <v>538423</v>
      </c>
      <c r="C211" s="167" t="s">
        <v>730</v>
      </c>
      <c r="D211" s="167" t="s">
        <v>366</v>
      </c>
    </row>
    <row r="212" spans="1:4">
      <c r="A212" s="167" t="s">
        <v>731</v>
      </c>
      <c r="B212" s="167">
        <v>539277</v>
      </c>
      <c r="C212" s="167" t="s">
        <v>383</v>
      </c>
      <c r="D212" s="167" t="s">
        <v>417</v>
      </c>
    </row>
    <row r="213" spans="1:4">
      <c r="A213" s="167" t="s">
        <v>732</v>
      </c>
      <c r="B213" s="167">
        <v>539277</v>
      </c>
      <c r="C213" s="167" t="s">
        <v>383</v>
      </c>
      <c r="D213" s="167" t="s">
        <v>417</v>
      </c>
    </row>
    <row r="214" spans="1:4">
      <c r="A214" s="167" t="s">
        <v>733</v>
      </c>
      <c r="B214" s="167">
        <v>524634</v>
      </c>
      <c r="C214" s="167" t="s">
        <v>383</v>
      </c>
      <c r="D214" s="167" t="s">
        <v>431</v>
      </c>
    </row>
    <row r="215" spans="1:4">
      <c r="A215" s="167" t="s">
        <v>734</v>
      </c>
      <c r="B215" s="167">
        <v>506597</v>
      </c>
      <c r="C215" s="167" t="s">
        <v>383</v>
      </c>
      <c r="D215" s="167" t="s">
        <v>543</v>
      </c>
    </row>
    <row r="216" spans="1:4">
      <c r="A216" s="167" t="s">
        <v>735</v>
      </c>
      <c r="B216" s="167">
        <v>512008</v>
      </c>
      <c r="C216" s="167" t="s">
        <v>383</v>
      </c>
      <c r="D216" s="167" t="s">
        <v>405</v>
      </c>
    </row>
    <row r="217" spans="1:4">
      <c r="A217" s="167" t="s">
        <v>736</v>
      </c>
      <c r="B217" s="167">
        <v>500008</v>
      </c>
      <c r="C217" s="167" t="s">
        <v>737</v>
      </c>
      <c r="D217" s="167" t="s">
        <v>738</v>
      </c>
    </row>
    <row r="218" spans="1:4">
      <c r="A218" s="167" t="s">
        <v>739</v>
      </c>
      <c r="B218" s="167">
        <v>521097</v>
      </c>
      <c r="C218" s="167" t="s">
        <v>383</v>
      </c>
      <c r="D218" s="167" t="s">
        <v>398</v>
      </c>
    </row>
    <row r="219" spans="1:4">
      <c r="A219" s="167" t="s">
        <v>740</v>
      </c>
      <c r="B219" s="167">
        <v>538465</v>
      </c>
      <c r="C219" s="167" t="s">
        <v>383</v>
      </c>
      <c r="D219" s="167" t="s">
        <v>400</v>
      </c>
    </row>
    <row r="220" spans="1:4">
      <c r="A220" s="167" t="s">
        <v>741</v>
      </c>
      <c r="B220" s="167">
        <v>531112</v>
      </c>
      <c r="C220" s="167" t="s">
        <v>383</v>
      </c>
      <c r="D220" s="167" t="s">
        <v>391</v>
      </c>
    </row>
    <row r="221" spans="1:4">
      <c r="A221" s="167" t="s">
        <v>742</v>
      </c>
      <c r="B221" s="167">
        <v>539196</v>
      </c>
      <c r="C221" s="167" t="s">
        <v>383</v>
      </c>
      <c r="D221" s="167" t="s">
        <v>681</v>
      </c>
    </row>
    <row r="222" spans="1:4">
      <c r="A222" s="167" t="s">
        <v>743</v>
      </c>
      <c r="B222" s="167">
        <v>500009</v>
      </c>
      <c r="C222" s="167" t="s">
        <v>383</v>
      </c>
      <c r="D222" s="167" t="s">
        <v>421</v>
      </c>
    </row>
    <row r="223" spans="1:4">
      <c r="A223" s="167" t="s">
        <v>744</v>
      </c>
      <c r="B223" s="167" t="s">
        <v>383</v>
      </c>
      <c r="C223" s="167" t="s">
        <v>745</v>
      </c>
      <c r="D223" s="167" t="s">
        <v>394</v>
      </c>
    </row>
    <row r="224" spans="1:4">
      <c r="A224" s="167" t="s">
        <v>746</v>
      </c>
      <c r="B224" s="167">
        <v>519471</v>
      </c>
      <c r="C224" s="167" t="s">
        <v>383</v>
      </c>
      <c r="D224" s="167" t="s">
        <v>632</v>
      </c>
    </row>
    <row r="225" spans="1:4">
      <c r="A225" s="167" t="s">
        <v>747</v>
      </c>
      <c r="B225" s="167">
        <v>542524</v>
      </c>
      <c r="C225" s="167" t="s">
        <v>748</v>
      </c>
      <c r="D225" s="167" t="s">
        <v>749</v>
      </c>
    </row>
    <row r="226" spans="1:4">
      <c r="A226" s="167" t="s">
        <v>750</v>
      </c>
      <c r="B226" s="167">
        <v>540902</v>
      </c>
      <c r="C226" s="167" t="s">
        <v>751</v>
      </c>
      <c r="D226" s="167" t="s">
        <v>752</v>
      </c>
    </row>
    <row r="227" spans="1:4">
      <c r="A227" s="167" t="s">
        <v>753</v>
      </c>
      <c r="B227" s="167">
        <v>540902</v>
      </c>
      <c r="C227" s="167" t="s">
        <v>751</v>
      </c>
      <c r="D227" s="167" t="s">
        <v>752</v>
      </c>
    </row>
    <row r="228" spans="1:4">
      <c r="A228" s="167" t="s">
        <v>754</v>
      </c>
      <c r="B228" s="167">
        <v>531978</v>
      </c>
      <c r="C228" s="167" t="s">
        <v>755</v>
      </c>
      <c r="D228" s="167" t="s">
        <v>398</v>
      </c>
    </row>
    <row r="229" spans="1:4">
      <c r="A229" s="167" t="s">
        <v>756</v>
      </c>
      <c r="B229" s="167">
        <v>539223</v>
      </c>
      <c r="C229" s="167" t="s">
        <v>383</v>
      </c>
      <c r="D229" s="167" t="s">
        <v>377</v>
      </c>
    </row>
    <row r="230" spans="1:4">
      <c r="A230" s="167" t="s">
        <v>757</v>
      </c>
      <c r="B230" s="167">
        <v>500425</v>
      </c>
      <c r="C230" s="167" t="s">
        <v>758</v>
      </c>
      <c r="D230" s="167" t="s">
        <v>396</v>
      </c>
    </row>
    <row r="231" spans="1:4">
      <c r="A231" s="167" t="s">
        <v>759</v>
      </c>
      <c r="B231" s="167">
        <v>530133</v>
      </c>
      <c r="C231" s="167" t="s">
        <v>383</v>
      </c>
      <c r="D231" s="167" t="s">
        <v>760</v>
      </c>
    </row>
    <row r="232" spans="1:4">
      <c r="A232" s="167" t="s">
        <v>761</v>
      </c>
      <c r="B232" s="167">
        <v>530133</v>
      </c>
      <c r="C232" s="167" t="s">
        <v>383</v>
      </c>
      <c r="D232" s="167" t="s">
        <v>760</v>
      </c>
    </row>
    <row r="233" spans="1:4">
      <c r="A233" s="167" t="s">
        <v>762</v>
      </c>
      <c r="B233" s="167">
        <v>532828</v>
      </c>
      <c r="C233" s="167" t="s">
        <v>763</v>
      </c>
      <c r="D233" s="167" t="s">
        <v>568</v>
      </c>
    </row>
    <row r="234" spans="1:4">
      <c r="A234" s="167" t="s">
        <v>764</v>
      </c>
      <c r="B234" s="167">
        <v>513117</v>
      </c>
      <c r="C234" s="167" t="s">
        <v>383</v>
      </c>
      <c r="D234" s="167" t="s">
        <v>738</v>
      </c>
    </row>
    <row r="235" spans="1:4">
      <c r="A235" s="167" t="s">
        <v>765</v>
      </c>
      <c r="B235" s="167">
        <v>541771</v>
      </c>
      <c r="C235" s="167" t="s">
        <v>383</v>
      </c>
      <c r="D235" s="167" t="s">
        <v>497</v>
      </c>
    </row>
    <row r="236" spans="1:4">
      <c r="A236" s="167" t="s">
        <v>766</v>
      </c>
      <c r="B236" s="167">
        <v>506248</v>
      </c>
      <c r="C236" s="167" t="s">
        <v>383</v>
      </c>
      <c r="D236" s="167" t="s">
        <v>431</v>
      </c>
    </row>
    <row r="237" spans="1:4">
      <c r="A237" s="167" t="s">
        <v>767</v>
      </c>
      <c r="B237" s="167">
        <v>531300</v>
      </c>
      <c r="C237" s="167" t="s">
        <v>383</v>
      </c>
      <c r="D237" s="167" t="s">
        <v>398</v>
      </c>
    </row>
    <row r="238" spans="1:4">
      <c r="A238" s="167" t="s">
        <v>768</v>
      </c>
      <c r="B238" s="167">
        <v>531557</v>
      </c>
      <c r="C238" s="167" t="s">
        <v>383</v>
      </c>
      <c r="D238" s="167" t="s">
        <v>400</v>
      </c>
    </row>
    <row r="239" spans="1:4">
      <c r="A239" s="167" t="s">
        <v>769</v>
      </c>
      <c r="B239" s="167">
        <v>500343</v>
      </c>
      <c r="C239" s="167" t="s">
        <v>770</v>
      </c>
      <c r="D239" s="167" t="s">
        <v>469</v>
      </c>
    </row>
    <row r="240" spans="1:4">
      <c r="A240" s="167" t="s">
        <v>771</v>
      </c>
      <c r="B240" s="167">
        <v>531681</v>
      </c>
      <c r="C240" s="167" t="s">
        <v>383</v>
      </c>
      <c r="D240" s="167" t="s">
        <v>503</v>
      </c>
    </row>
    <row r="241" spans="1:4">
      <c r="A241" s="167" t="s">
        <v>772</v>
      </c>
      <c r="B241" s="167">
        <v>536737</v>
      </c>
      <c r="C241" s="167" t="s">
        <v>383</v>
      </c>
      <c r="D241" s="167" t="s">
        <v>400</v>
      </c>
    </row>
    <row r="242" spans="1:4">
      <c r="A242" s="167" t="s">
        <v>773</v>
      </c>
      <c r="B242" s="167">
        <v>539265</v>
      </c>
      <c r="C242" s="167" t="s">
        <v>383</v>
      </c>
      <c r="D242" s="167" t="s">
        <v>400</v>
      </c>
    </row>
    <row r="243" spans="1:4">
      <c r="A243" s="167" t="s">
        <v>774</v>
      </c>
      <c r="B243" s="167">
        <v>526241</v>
      </c>
      <c r="C243" s="167" t="s">
        <v>383</v>
      </c>
      <c r="D243" s="167" t="s">
        <v>405</v>
      </c>
    </row>
    <row r="244" spans="1:4">
      <c r="A244" s="167" t="s">
        <v>775</v>
      </c>
      <c r="B244" s="167">
        <v>531991</v>
      </c>
      <c r="C244" s="167" t="s">
        <v>383</v>
      </c>
      <c r="D244" s="167" t="s">
        <v>398</v>
      </c>
    </row>
    <row r="245" spans="1:4">
      <c r="A245" s="167" t="s">
        <v>776</v>
      </c>
      <c r="B245" s="167">
        <v>507525</v>
      </c>
      <c r="C245" s="167" t="s">
        <v>383</v>
      </c>
      <c r="D245" s="167" t="s">
        <v>443</v>
      </c>
    </row>
    <row r="246" spans="1:4">
      <c r="A246" s="167" t="s">
        <v>777</v>
      </c>
      <c r="B246" s="167">
        <v>590006</v>
      </c>
      <c r="C246" s="167" t="s">
        <v>778</v>
      </c>
      <c r="D246" s="167" t="s">
        <v>421</v>
      </c>
    </row>
    <row r="247" spans="1:4">
      <c r="A247" s="167" t="s">
        <v>779</v>
      </c>
      <c r="B247" s="167">
        <v>538861</v>
      </c>
      <c r="C247" s="167" t="s">
        <v>383</v>
      </c>
      <c r="D247" s="167" t="s">
        <v>405</v>
      </c>
    </row>
    <row r="248" spans="1:4">
      <c r="A248" s="167" t="s">
        <v>780</v>
      </c>
      <c r="B248" s="167">
        <v>501630</v>
      </c>
      <c r="C248" s="167" t="s">
        <v>383</v>
      </c>
      <c r="D248" s="167" t="s">
        <v>781</v>
      </c>
    </row>
    <row r="249" spans="1:4">
      <c r="A249" s="167" t="s">
        <v>782</v>
      </c>
      <c r="B249" s="167">
        <v>515055</v>
      </c>
      <c r="C249" s="167" t="s">
        <v>783</v>
      </c>
      <c r="D249" s="167" t="s">
        <v>469</v>
      </c>
    </row>
    <row r="250" spans="1:4">
      <c r="A250" s="167" t="s">
        <v>784</v>
      </c>
      <c r="B250" s="167">
        <v>532418</v>
      </c>
      <c r="C250" s="167" t="s">
        <v>785</v>
      </c>
      <c r="D250" s="167" t="s">
        <v>701</v>
      </c>
    </row>
    <row r="251" spans="1:4">
      <c r="A251" s="167" t="s">
        <v>786</v>
      </c>
      <c r="B251" s="167">
        <v>532141</v>
      </c>
      <c r="C251" s="167" t="s">
        <v>787</v>
      </c>
      <c r="D251" s="167" t="s">
        <v>396</v>
      </c>
    </row>
    <row r="252" spans="1:4">
      <c r="A252" s="167" t="s">
        <v>788</v>
      </c>
      <c r="B252" s="167">
        <v>500012</v>
      </c>
      <c r="C252" s="167" t="s">
        <v>383</v>
      </c>
      <c r="D252" s="167" t="s">
        <v>431</v>
      </c>
    </row>
    <row r="253" spans="1:4">
      <c r="A253" s="167" t="s">
        <v>789</v>
      </c>
      <c r="B253" s="167">
        <v>526173</v>
      </c>
      <c r="C253" s="167" t="s">
        <v>383</v>
      </c>
      <c r="D253" s="167" t="s">
        <v>790</v>
      </c>
    </row>
    <row r="254" spans="1:4">
      <c r="A254" s="167" t="s">
        <v>791</v>
      </c>
      <c r="B254" s="167">
        <v>531252</v>
      </c>
      <c r="C254" s="167" t="s">
        <v>383</v>
      </c>
      <c r="D254" s="167" t="s">
        <v>400</v>
      </c>
    </row>
    <row r="255" spans="1:4">
      <c r="A255" s="167" t="s">
        <v>792</v>
      </c>
      <c r="B255" s="167">
        <v>530721</v>
      </c>
      <c r="C255" s="167" t="s">
        <v>793</v>
      </c>
      <c r="D255" s="167" t="s">
        <v>738</v>
      </c>
    </row>
    <row r="256" spans="1:4">
      <c r="A256" s="167" t="s">
        <v>794</v>
      </c>
      <c r="B256" s="167">
        <v>540694</v>
      </c>
      <c r="C256" s="167" t="s">
        <v>383</v>
      </c>
      <c r="D256" s="167" t="s">
        <v>572</v>
      </c>
    </row>
    <row r="257" spans="1:4">
      <c r="A257" s="167" t="s">
        <v>795</v>
      </c>
      <c r="B257" s="167">
        <v>540694</v>
      </c>
      <c r="C257" s="167" t="s">
        <v>383</v>
      </c>
      <c r="D257" s="167" t="s">
        <v>572</v>
      </c>
    </row>
    <row r="258" spans="1:4">
      <c r="A258" s="167" t="s">
        <v>796</v>
      </c>
      <c r="B258" s="167">
        <v>541006</v>
      </c>
      <c r="C258" s="167" t="s">
        <v>383</v>
      </c>
      <c r="D258" s="167" t="s">
        <v>398</v>
      </c>
    </row>
    <row r="259" spans="1:4">
      <c r="A259" s="167" t="s">
        <v>797</v>
      </c>
      <c r="B259" s="167" t="s">
        <v>383</v>
      </c>
      <c r="C259" s="167" t="s">
        <v>798</v>
      </c>
      <c r="D259" s="167" t="s">
        <v>394</v>
      </c>
    </row>
    <row r="260" spans="1:4">
      <c r="A260" s="167" t="s">
        <v>799</v>
      </c>
      <c r="B260" s="167">
        <v>519383</v>
      </c>
      <c r="C260" s="167" t="s">
        <v>800</v>
      </c>
      <c r="D260" s="167" t="s">
        <v>581</v>
      </c>
    </row>
    <row r="261" spans="1:4">
      <c r="A261" s="167" t="s">
        <v>801</v>
      </c>
      <c r="B261" s="167">
        <v>537785</v>
      </c>
      <c r="C261" s="167" t="s">
        <v>383</v>
      </c>
      <c r="D261" s="167" t="s">
        <v>417</v>
      </c>
    </row>
    <row r="262" spans="1:4">
      <c r="A262" s="167" t="s">
        <v>802</v>
      </c>
      <c r="B262" s="167">
        <v>531878</v>
      </c>
      <c r="C262" s="167" t="s">
        <v>383</v>
      </c>
      <c r="D262" s="167" t="s">
        <v>400</v>
      </c>
    </row>
    <row r="263" spans="1:4">
      <c r="A263" s="167" t="s">
        <v>803</v>
      </c>
      <c r="B263" s="167">
        <v>511153</v>
      </c>
      <c r="C263" s="167" t="s">
        <v>383</v>
      </c>
      <c r="D263" s="167" t="s">
        <v>804</v>
      </c>
    </row>
    <row r="264" spans="1:4">
      <c r="A264" s="167" t="s">
        <v>805</v>
      </c>
      <c r="B264" s="167">
        <v>518091</v>
      </c>
      <c r="C264" s="167" t="s">
        <v>806</v>
      </c>
      <c r="D264" s="167" t="s">
        <v>396</v>
      </c>
    </row>
    <row r="265" spans="1:4">
      <c r="A265" s="167" t="s">
        <v>807</v>
      </c>
      <c r="B265" s="167">
        <v>531223</v>
      </c>
      <c r="C265" s="167" t="s">
        <v>383</v>
      </c>
      <c r="D265" s="167" t="s">
        <v>398</v>
      </c>
    </row>
    <row r="266" spans="1:4">
      <c r="A266" s="167" t="s">
        <v>808</v>
      </c>
      <c r="B266" s="167">
        <v>531673</v>
      </c>
      <c r="C266" s="167" t="s">
        <v>383</v>
      </c>
      <c r="D266" s="167" t="s">
        <v>809</v>
      </c>
    </row>
    <row r="267" spans="1:4">
      <c r="A267" s="167" t="s">
        <v>810</v>
      </c>
      <c r="B267" s="167">
        <v>531673</v>
      </c>
      <c r="C267" s="167" t="s">
        <v>383</v>
      </c>
      <c r="D267" s="167" t="s">
        <v>809</v>
      </c>
    </row>
    <row r="268" spans="1:4">
      <c r="A268" s="167" t="s">
        <v>811</v>
      </c>
      <c r="B268" s="167">
        <v>532870</v>
      </c>
      <c r="C268" s="167" t="s">
        <v>812</v>
      </c>
      <c r="D268" s="167" t="s">
        <v>415</v>
      </c>
    </row>
    <row r="269" spans="1:4">
      <c r="A269" s="167" t="s">
        <v>813</v>
      </c>
      <c r="B269" s="167">
        <v>531519</v>
      </c>
      <c r="C269" s="167" t="s">
        <v>383</v>
      </c>
      <c r="D269" s="167" t="s">
        <v>366</v>
      </c>
    </row>
    <row r="270" spans="1:4">
      <c r="A270" s="167" t="s">
        <v>814</v>
      </c>
      <c r="B270" s="167">
        <v>542437</v>
      </c>
      <c r="C270" s="167" t="s">
        <v>815</v>
      </c>
      <c r="D270" s="167" t="s">
        <v>417</v>
      </c>
    </row>
    <row r="271" spans="1:4">
      <c r="A271" s="167" t="s">
        <v>816</v>
      </c>
      <c r="B271" s="167">
        <v>530799</v>
      </c>
      <c r="C271" s="167" t="s">
        <v>383</v>
      </c>
      <c r="D271" s="167" t="s">
        <v>400</v>
      </c>
    </row>
    <row r="272" spans="1:4">
      <c r="A272" s="167" t="s">
        <v>817</v>
      </c>
      <c r="B272" s="167">
        <v>531406</v>
      </c>
      <c r="C272" s="167" t="s">
        <v>383</v>
      </c>
      <c r="D272" s="167" t="s">
        <v>818</v>
      </c>
    </row>
    <row r="273" spans="1:4">
      <c r="A273" s="167" t="s">
        <v>819</v>
      </c>
      <c r="B273" s="167">
        <v>523007</v>
      </c>
      <c r="C273" s="167" t="s">
        <v>383</v>
      </c>
      <c r="D273" s="167" t="s">
        <v>469</v>
      </c>
    </row>
    <row r="274" spans="1:4">
      <c r="A274" s="167" t="s">
        <v>820</v>
      </c>
      <c r="B274" s="167">
        <v>507828</v>
      </c>
      <c r="C274" s="167" t="s">
        <v>821</v>
      </c>
      <c r="D274" s="167" t="s">
        <v>469</v>
      </c>
    </row>
    <row r="275" spans="1:4">
      <c r="A275" s="167" t="s">
        <v>822</v>
      </c>
      <c r="B275" s="167">
        <v>500013</v>
      </c>
      <c r="C275" s="167" t="s">
        <v>823</v>
      </c>
      <c r="D275" s="167" t="s">
        <v>469</v>
      </c>
    </row>
    <row r="276" spans="1:4">
      <c r="A276" s="167" t="s">
        <v>824</v>
      </c>
      <c r="B276" s="167">
        <v>512091</v>
      </c>
      <c r="C276" s="167" t="s">
        <v>383</v>
      </c>
      <c r="D276" s="167" t="s">
        <v>497</v>
      </c>
    </row>
    <row r="277" spans="1:4">
      <c r="A277" s="167" t="s">
        <v>825</v>
      </c>
      <c r="B277" s="167" t="s">
        <v>383</v>
      </c>
      <c r="C277" s="167" t="s">
        <v>826</v>
      </c>
      <c r="D277" s="167" t="s">
        <v>474</v>
      </c>
    </row>
    <row r="278" spans="1:4">
      <c r="A278" s="167" t="s">
        <v>827</v>
      </c>
      <c r="B278" s="167">
        <v>501270</v>
      </c>
      <c r="C278" s="167" t="s">
        <v>383</v>
      </c>
      <c r="D278" s="167" t="s">
        <v>469</v>
      </c>
    </row>
    <row r="279" spans="1:4">
      <c r="A279" s="167" t="s">
        <v>828</v>
      </c>
      <c r="B279" s="167">
        <v>539697</v>
      </c>
      <c r="C279" s="167" t="s">
        <v>383</v>
      </c>
      <c r="D279" s="167" t="s">
        <v>829</v>
      </c>
    </row>
    <row r="280" spans="1:4">
      <c r="A280" s="167" t="s">
        <v>830</v>
      </c>
      <c r="B280" s="167">
        <v>538833</v>
      </c>
      <c r="C280" s="167" t="s">
        <v>383</v>
      </c>
      <c r="D280" s="167" t="s">
        <v>781</v>
      </c>
    </row>
    <row r="281" spans="1:4">
      <c r="A281" s="167" t="s">
        <v>831</v>
      </c>
      <c r="B281" s="167">
        <v>506260</v>
      </c>
      <c r="C281" s="167" t="s">
        <v>383</v>
      </c>
      <c r="D281" s="167" t="s">
        <v>421</v>
      </c>
    </row>
    <row r="282" spans="1:4">
      <c r="A282" s="167" t="s">
        <v>832</v>
      </c>
      <c r="B282" s="167">
        <v>506087</v>
      </c>
      <c r="C282" s="167" t="s">
        <v>383</v>
      </c>
      <c r="D282" s="167" t="s">
        <v>706</v>
      </c>
    </row>
    <row r="283" spans="1:4">
      <c r="A283" s="167" t="s">
        <v>833</v>
      </c>
      <c r="B283" s="167">
        <v>530109</v>
      </c>
      <c r="C283" s="167" t="s">
        <v>383</v>
      </c>
      <c r="D283" s="167" t="s">
        <v>400</v>
      </c>
    </row>
    <row r="284" spans="1:4">
      <c r="A284" s="167" t="s">
        <v>834</v>
      </c>
      <c r="B284" s="167">
        <v>532259</v>
      </c>
      <c r="C284" s="167" t="s">
        <v>835</v>
      </c>
      <c r="D284" s="167" t="s">
        <v>681</v>
      </c>
    </row>
    <row r="285" spans="1:4">
      <c r="A285" s="167" t="s">
        <v>836</v>
      </c>
      <c r="B285" s="167">
        <v>523694</v>
      </c>
      <c r="C285" s="167" t="s">
        <v>837</v>
      </c>
      <c r="D285" s="167" t="s">
        <v>568</v>
      </c>
    </row>
    <row r="286" spans="1:4">
      <c r="A286" s="167" t="s">
        <v>838</v>
      </c>
      <c r="B286" s="167">
        <v>540692</v>
      </c>
      <c r="C286" s="167" t="s">
        <v>839</v>
      </c>
      <c r="D286" s="167" t="s">
        <v>443</v>
      </c>
    </row>
    <row r="287" spans="1:4">
      <c r="A287" s="167" t="s">
        <v>840</v>
      </c>
      <c r="B287" s="167">
        <v>541133</v>
      </c>
      <c r="C287" s="167" t="s">
        <v>383</v>
      </c>
      <c r="D287" s="167" t="s">
        <v>400</v>
      </c>
    </row>
    <row r="288" spans="1:4">
      <c r="A288" s="167" t="s">
        <v>841</v>
      </c>
      <c r="B288" s="167">
        <v>506166</v>
      </c>
      <c r="C288" s="167" t="s">
        <v>383</v>
      </c>
      <c r="D288" s="167" t="s">
        <v>463</v>
      </c>
    </row>
    <row r="289" spans="1:4">
      <c r="A289" s="167" t="s">
        <v>842</v>
      </c>
      <c r="B289" s="167">
        <v>506166</v>
      </c>
      <c r="C289" s="167" t="s">
        <v>383</v>
      </c>
      <c r="D289" s="167" t="s">
        <v>463</v>
      </c>
    </row>
    <row r="290" spans="1:4">
      <c r="A290" s="167" t="s">
        <v>843</v>
      </c>
      <c r="B290" s="167">
        <v>533758</v>
      </c>
      <c r="C290" s="167" t="s">
        <v>844</v>
      </c>
      <c r="D290" s="167" t="s">
        <v>706</v>
      </c>
    </row>
    <row r="291" spans="1:4">
      <c r="A291" s="167" t="s">
        <v>845</v>
      </c>
      <c r="B291" s="167">
        <v>517096</v>
      </c>
      <c r="C291" s="167" t="s">
        <v>383</v>
      </c>
      <c r="D291" s="167" t="s">
        <v>681</v>
      </c>
    </row>
    <row r="292" spans="1:4">
      <c r="A292" s="167" t="s">
        <v>846</v>
      </c>
      <c r="B292" s="167">
        <v>511064</v>
      </c>
      <c r="C292" s="167" t="s">
        <v>847</v>
      </c>
      <c r="D292" s="167" t="s">
        <v>749</v>
      </c>
    </row>
    <row r="293" spans="1:4">
      <c r="A293" s="167" t="s">
        <v>848</v>
      </c>
      <c r="B293" s="167">
        <v>523537</v>
      </c>
      <c r="C293" s="167" t="s">
        <v>383</v>
      </c>
      <c r="D293" s="167" t="s">
        <v>398</v>
      </c>
    </row>
    <row r="294" spans="1:4">
      <c r="A294" s="167" t="s">
        <v>849</v>
      </c>
      <c r="B294" s="167">
        <v>512437</v>
      </c>
      <c r="C294" s="167" t="s">
        <v>383</v>
      </c>
      <c r="D294" s="167" t="s">
        <v>366</v>
      </c>
    </row>
    <row r="295" spans="1:4">
      <c r="A295" s="167" t="s">
        <v>850</v>
      </c>
      <c r="B295" s="167">
        <v>512437</v>
      </c>
      <c r="C295" s="167" t="s">
        <v>383</v>
      </c>
      <c r="D295" s="167" t="s">
        <v>366</v>
      </c>
    </row>
    <row r="296" spans="1:4">
      <c r="A296" s="167" t="s">
        <v>851</v>
      </c>
      <c r="B296" s="167">
        <v>508869</v>
      </c>
      <c r="C296" s="167" t="s">
        <v>852</v>
      </c>
      <c r="D296" s="167" t="s">
        <v>853</v>
      </c>
    </row>
    <row r="297" spans="1:4">
      <c r="A297" s="167" t="s">
        <v>854</v>
      </c>
      <c r="B297" s="167">
        <v>540879</v>
      </c>
      <c r="C297" s="167" t="s">
        <v>855</v>
      </c>
      <c r="D297" s="167" t="s">
        <v>856</v>
      </c>
    </row>
    <row r="298" spans="1:4">
      <c r="A298" s="167" t="s">
        <v>857</v>
      </c>
      <c r="B298" s="167">
        <v>531761</v>
      </c>
      <c r="C298" s="167" t="s">
        <v>383</v>
      </c>
      <c r="D298" s="167" t="s">
        <v>503</v>
      </c>
    </row>
    <row r="299" spans="1:4">
      <c r="A299" s="167" t="s">
        <v>858</v>
      </c>
      <c r="B299" s="167" t="s">
        <v>383</v>
      </c>
      <c r="C299" s="167" t="s">
        <v>859</v>
      </c>
      <c r="D299" s="167" t="s">
        <v>474</v>
      </c>
    </row>
    <row r="300" spans="1:4">
      <c r="A300" s="167" t="s">
        <v>860</v>
      </c>
      <c r="B300" s="167">
        <v>538566</v>
      </c>
      <c r="C300" s="167" t="s">
        <v>383</v>
      </c>
      <c r="D300" s="167" t="s">
        <v>405</v>
      </c>
    </row>
    <row r="301" spans="1:4">
      <c r="A301" s="167" t="s">
        <v>861</v>
      </c>
      <c r="B301" s="167">
        <v>500877</v>
      </c>
      <c r="C301" s="167" t="s">
        <v>862</v>
      </c>
      <c r="D301" s="167" t="s">
        <v>863</v>
      </c>
    </row>
    <row r="302" spans="1:4">
      <c r="A302" s="167" t="s">
        <v>864</v>
      </c>
      <c r="B302" s="167">
        <v>539545</v>
      </c>
      <c r="C302" s="167" t="s">
        <v>383</v>
      </c>
      <c r="D302" s="167" t="s">
        <v>403</v>
      </c>
    </row>
    <row r="303" spans="1:4">
      <c r="A303" s="167" t="s">
        <v>865</v>
      </c>
      <c r="B303" s="167">
        <v>500014</v>
      </c>
      <c r="C303" s="167" t="s">
        <v>383</v>
      </c>
      <c r="D303" s="167" t="s">
        <v>400</v>
      </c>
    </row>
    <row r="304" spans="1:4">
      <c r="A304" s="167" t="s">
        <v>866</v>
      </c>
      <c r="B304" s="167">
        <v>532475</v>
      </c>
      <c r="C304" s="167" t="s">
        <v>867</v>
      </c>
      <c r="D304" s="167" t="s">
        <v>868</v>
      </c>
    </row>
    <row r="305" spans="1:4">
      <c r="A305" s="167" t="s">
        <v>869</v>
      </c>
      <c r="B305" s="167">
        <v>539469</v>
      </c>
      <c r="C305" s="167" t="s">
        <v>383</v>
      </c>
      <c r="D305" s="167" t="s">
        <v>405</v>
      </c>
    </row>
    <row r="306" spans="1:4">
      <c r="A306" s="167" t="s">
        <v>870</v>
      </c>
      <c r="B306" s="167">
        <v>531364</v>
      </c>
      <c r="C306" s="167" t="s">
        <v>383</v>
      </c>
      <c r="D306" s="167" t="s">
        <v>781</v>
      </c>
    </row>
    <row r="307" spans="1:4">
      <c r="A307" s="167" t="s">
        <v>871</v>
      </c>
      <c r="B307" s="167">
        <v>539403</v>
      </c>
      <c r="C307" s="167" t="s">
        <v>383</v>
      </c>
      <c r="D307" s="167" t="s">
        <v>872</v>
      </c>
    </row>
    <row r="308" spans="1:4">
      <c r="A308" s="167" t="s">
        <v>873</v>
      </c>
      <c r="B308" s="167">
        <v>540135</v>
      </c>
      <c r="C308" s="167" t="s">
        <v>383</v>
      </c>
      <c r="D308" s="167" t="s">
        <v>366</v>
      </c>
    </row>
    <row r="309" spans="1:4">
      <c r="A309" s="167" t="s">
        <v>874</v>
      </c>
      <c r="B309" s="167">
        <v>520121</v>
      </c>
      <c r="C309" s="167" t="s">
        <v>383</v>
      </c>
      <c r="D309" s="167" t="s">
        <v>503</v>
      </c>
    </row>
    <row r="310" spans="1:4">
      <c r="A310" s="167" t="s">
        <v>875</v>
      </c>
      <c r="B310" s="167">
        <v>530565</v>
      </c>
      <c r="C310" s="167" t="s">
        <v>383</v>
      </c>
      <c r="D310" s="167" t="s">
        <v>476</v>
      </c>
    </row>
    <row r="311" spans="1:4">
      <c r="A311" s="167" t="s">
        <v>876</v>
      </c>
      <c r="B311" s="167">
        <v>532994</v>
      </c>
      <c r="C311" s="167" t="s">
        <v>877</v>
      </c>
      <c r="D311" s="167" t="s">
        <v>878</v>
      </c>
    </row>
    <row r="312" spans="1:4">
      <c r="A312" s="167" t="s">
        <v>879</v>
      </c>
      <c r="B312" s="167">
        <v>532212</v>
      </c>
      <c r="C312" s="167" t="s">
        <v>880</v>
      </c>
      <c r="D312" s="167" t="s">
        <v>881</v>
      </c>
    </row>
    <row r="313" spans="1:4">
      <c r="A313" s="167" t="s">
        <v>882</v>
      </c>
      <c r="B313" s="167">
        <v>524640</v>
      </c>
      <c r="C313" s="167" t="s">
        <v>383</v>
      </c>
      <c r="D313" s="167" t="s">
        <v>431</v>
      </c>
    </row>
    <row r="314" spans="1:4">
      <c r="A314" s="167" t="s">
        <v>883</v>
      </c>
      <c r="B314" s="167">
        <v>532914</v>
      </c>
      <c r="C314" s="167" t="s">
        <v>884</v>
      </c>
      <c r="D314" s="167" t="s">
        <v>457</v>
      </c>
    </row>
    <row r="315" spans="1:4">
      <c r="A315" s="167" t="s">
        <v>885</v>
      </c>
      <c r="B315" s="167">
        <v>504370</v>
      </c>
      <c r="C315" s="167" t="s">
        <v>383</v>
      </c>
      <c r="D315" s="167" t="s">
        <v>804</v>
      </c>
    </row>
    <row r="316" spans="1:4">
      <c r="A316" s="167" t="s">
        <v>886</v>
      </c>
      <c r="B316" s="167">
        <v>526851</v>
      </c>
      <c r="C316" s="167" t="s">
        <v>383</v>
      </c>
      <c r="D316" s="167" t="s">
        <v>398</v>
      </c>
    </row>
    <row r="317" spans="1:4">
      <c r="A317" s="167" t="s">
        <v>887</v>
      </c>
      <c r="B317" s="167">
        <v>539151</v>
      </c>
      <c r="C317" s="167" t="s">
        <v>383</v>
      </c>
      <c r="D317" s="167" t="s">
        <v>688</v>
      </c>
    </row>
    <row r="318" spans="1:4">
      <c r="A318" s="167" t="s">
        <v>888</v>
      </c>
      <c r="B318" s="167">
        <v>539151</v>
      </c>
      <c r="C318" s="167" t="s">
        <v>383</v>
      </c>
      <c r="D318" s="167" t="s">
        <v>688</v>
      </c>
    </row>
    <row r="319" spans="1:4">
      <c r="A319" s="167" t="s">
        <v>889</v>
      </c>
      <c r="B319" s="167">
        <v>532935</v>
      </c>
      <c r="C319" s="167" t="s">
        <v>890</v>
      </c>
      <c r="D319" s="167" t="s">
        <v>891</v>
      </c>
    </row>
    <row r="320" spans="1:4">
      <c r="A320" s="167" t="s">
        <v>892</v>
      </c>
      <c r="B320" s="167">
        <v>511605</v>
      </c>
      <c r="C320" s="167" t="s">
        <v>383</v>
      </c>
      <c r="D320" s="167" t="s">
        <v>366</v>
      </c>
    </row>
    <row r="321" spans="1:4">
      <c r="A321" s="167" t="s">
        <v>893</v>
      </c>
      <c r="B321" s="167">
        <v>531381</v>
      </c>
      <c r="C321" s="167" t="s">
        <v>894</v>
      </c>
      <c r="D321" s="167" t="s">
        <v>469</v>
      </c>
    </row>
    <row r="322" spans="1:4">
      <c r="A322" s="167" t="s">
        <v>895</v>
      </c>
      <c r="B322" s="167">
        <v>541401</v>
      </c>
      <c r="C322" s="167" t="s">
        <v>383</v>
      </c>
      <c r="D322" s="167" t="s">
        <v>488</v>
      </c>
    </row>
    <row r="323" spans="1:4">
      <c r="A323" s="167" t="s">
        <v>896</v>
      </c>
      <c r="B323" s="167">
        <v>506194</v>
      </c>
      <c r="C323" s="167" t="s">
        <v>897</v>
      </c>
      <c r="D323" s="167" t="s">
        <v>469</v>
      </c>
    </row>
    <row r="324" spans="1:4">
      <c r="A324" s="167" t="s">
        <v>898</v>
      </c>
      <c r="B324" s="167">
        <v>526125</v>
      </c>
      <c r="C324" s="167" t="s">
        <v>383</v>
      </c>
      <c r="D324" s="167" t="s">
        <v>405</v>
      </c>
    </row>
    <row r="325" spans="1:4">
      <c r="A325" s="167" t="s">
        <v>899</v>
      </c>
      <c r="B325" s="167">
        <v>531017</v>
      </c>
      <c r="C325" s="167" t="s">
        <v>383</v>
      </c>
      <c r="D325" s="167" t="s">
        <v>804</v>
      </c>
    </row>
    <row r="326" spans="1:4">
      <c r="A326" s="167" t="s">
        <v>900</v>
      </c>
      <c r="B326" s="167">
        <v>531677</v>
      </c>
      <c r="C326" s="167" t="s">
        <v>383</v>
      </c>
      <c r="D326" s="167" t="s">
        <v>369</v>
      </c>
    </row>
    <row r="327" spans="1:4">
      <c r="A327" s="167" t="s">
        <v>901</v>
      </c>
      <c r="B327" s="167">
        <v>531179</v>
      </c>
      <c r="C327" s="167" t="s">
        <v>902</v>
      </c>
      <c r="D327" s="167" t="s">
        <v>400</v>
      </c>
    </row>
    <row r="328" spans="1:4">
      <c r="A328" s="167" t="s">
        <v>903</v>
      </c>
      <c r="B328" s="167">
        <v>538556</v>
      </c>
      <c r="C328" s="167" t="s">
        <v>904</v>
      </c>
      <c r="D328" s="167" t="s">
        <v>403</v>
      </c>
    </row>
    <row r="329" spans="1:4">
      <c r="A329" s="167" t="s">
        <v>905</v>
      </c>
      <c r="B329" s="167">
        <v>532397</v>
      </c>
      <c r="C329" s="167" t="s">
        <v>383</v>
      </c>
      <c r="D329" s="167" t="s">
        <v>377</v>
      </c>
    </row>
    <row r="330" spans="1:4">
      <c r="A330" s="167" t="s">
        <v>906</v>
      </c>
      <c r="B330" s="167">
        <v>531467</v>
      </c>
      <c r="C330" s="167" t="s">
        <v>383</v>
      </c>
      <c r="D330" s="167" t="s">
        <v>907</v>
      </c>
    </row>
    <row r="331" spans="1:4">
      <c r="A331" s="167" t="s">
        <v>908</v>
      </c>
      <c r="B331" s="167">
        <v>537069</v>
      </c>
      <c r="C331" s="167" t="s">
        <v>383</v>
      </c>
      <c r="D331" s="167" t="s">
        <v>400</v>
      </c>
    </row>
    <row r="332" spans="1:4">
      <c r="A332" s="167" t="s">
        <v>909</v>
      </c>
      <c r="B332" s="167">
        <v>513729</v>
      </c>
      <c r="C332" s="167" t="s">
        <v>910</v>
      </c>
      <c r="D332" s="167" t="s">
        <v>911</v>
      </c>
    </row>
    <row r="333" spans="1:4">
      <c r="A333" s="167" t="s">
        <v>912</v>
      </c>
      <c r="B333" s="167">
        <v>531560</v>
      </c>
      <c r="C333" s="167" t="s">
        <v>383</v>
      </c>
      <c r="D333" s="167" t="s">
        <v>804</v>
      </c>
    </row>
    <row r="334" spans="1:4">
      <c r="A334" s="167" t="s">
        <v>913</v>
      </c>
      <c r="B334" s="167">
        <v>531560</v>
      </c>
      <c r="C334" s="167" t="s">
        <v>383</v>
      </c>
      <c r="D334" s="167" t="s">
        <v>804</v>
      </c>
    </row>
    <row r="335" spans="1:4">
      <c r="A335" s="167" t="s">
        <v>914</v>
      </c>
      <c r="B335" s="167">
        <v>516064</v>
      </c>
      <c r="C335" s="167" t="s">
        <v>915</v>
      </c>
      <c r="D335" s="167" t="s">
        <v>503</v>
      </c>
    </row>
    <row r="336" spans="1:4">
      <c r="A336" s="167" t="s">
        <v>916</v>
      </c>
      <c r="B336" s="167">
        <v>533068</v>
      </c>
      <c r="C336" s="167" t="s">
        <v>917</v>
      </c>
      <c r="D336" s="167" t="s">
        <v>497</v>
      </c>
    </row>
    <row r="337" spans="1:4">
      <c r="A337" s="167" t="s">
        <v>918</v>
      </c>
      <c r="B337" s="167">
        <v>506074</v>
      </c>
      <c r="C337" s="167" t="s">
        <v>919</v>
      </c>
      <c r="D337" s="167" t="s">
        <v>704</v>
      </c>
    </row>
    <row r="338" spans="1:4">
      <c r="A338" s="167" t="s">
        <v>920</v>
      </c>
      <c r="B338" s="167">
        <v>533163</v>
      </c>
      <c r="C338" s="167" t="s">
        <v>921</v>
      </c>
      <c r="D338" s="167" t="s">
        <v>781</v>
      </c>
    </row>
    <row r="339" spans="1:4">
      <c r="A339" s="167" t="s">
        <v>922</v>
      </c>
      <c r="B339" s="167" t="s">
        <v>383</v>
      </c>
      <c r="C339" s="167" t="s">
        <v>923</v>
      </c>
      <c r="D339" s="167" t="s">
        <v>394</v>
      </c>
    </row>
    <row r="340" spans="1:4">
      <c r="A340" s="167" t="s">
        <v>924</v>
      </c>
      <c r="B340" s="167">
        <v>517481</v>
      </c>
      <c r="C340" s="167" t="s">
        <v>383</v>
      </c>
      <c r="D340" s="167" t="s">
        <v>925</v>
      </c>
    </row>
    <row r="341" spans="1:4">
      <c r="A341" s="167" t="s">
        <v>926</v>
      </c>
      <c r="B341" s="167">
        <v>531297</v>
      </c>
      <c r="C341" s="167" t="s">
        <v>383</v>
      </c>
      <c r="D341" s="167" t="s">
        <v>467</v>
      </c>
    </row>
    <row r="342" spans="1:4">
      <c r="A342" s="167" t="s">
        <v>927</v>
      </c>
      <c r="B342" s="167">
        <v>542670</v>
      </c>
      <c r="C342" s="167" t="s">
        <v>928</v>
      </c>
      <c r="D342" s="167" t="s">
        <v>929</v>
      </c>
    </row>
    <row r="343" spans="1:4">
      <c r="A343" s="167" t="s">
        <v>930</v>
      </c>
      <c r="B343" s="167">
        <v>540616</v>
      </c>
      <c r="C343" s="167" t="s">
        <v>931</v>
      </c>
      <c r="D343" s="167" t="s">
        <v>853</v>
      </c>
    </row>
    <row r="344" spans="1:4">
      <c r="A344" s="167" t="s">
        <v>932</v>
      </c>
      <c r="B344" s="167">
        <v>522134</v>
      </c>
      <c r="C344" s="167" t="s">
        <v>383</v>
      </c>
      <c r="D344" s="167" t="s">
        <v>391</v>
      </c>
    </row>
    <row r="345" spans="1:4">
      <c r="A345" s="167" t="s">
        <v>933</v>
      </c>
      <c r="B345" s="167">
        <v>500016</v>
      </c>
      <c r="C345" s="167" t="s">
        <v>383</v>
      </c>
      <c r="D345" s="167" t="s">
        <v>584</v>
      </c>
    </row>
    <row r="346" spans="1:4">
      <c r="A346" s="167" t="s">
        <v>934</v>
      </c>
      <c r="B346" s="167" t="s">
        <v>383</v>
      </c>
      <c r="C346" s="167" t="s">
        <v>935</v>
      </c>
      <c r="D346" s="167" t="s">
        <v>394</v>
      </c>
    </row>
    <row r="347" spans="1:4">
      <c r="A347" s="167" t="s">
        <v>936</v>
      </c>
      <c r="B347" s="167" t="s">
        <v>383</v>
      </c>
      <c r="C347" s="167" t="s">
        <v>935</v>
      </c>
      <c r="D347" s="167" t="s">
        <v>394</v>
      </c>
    </row>
    <row r="348" spans="1:4">
      <c r="A348" s="167" t="s">
        <v>937</v>
      </c>
      <c r="B348" s="167">
        <v>542484</v>
      </c>
      <c r="C348" s="167" t="s">
        <v>938</v>
      </c>
      <c r="D348" s="167" t="s">
        <v>939</v>
      </c>
    </row>
    <row r="349" spans="1:4">
      <c r="A349" s="167" t="s">
        <v>940</v>
      </c>
      <c r="B349" s="167">
        <v>500101</v>
      </c>
      <c r="C349" s="167" t="s">
        <v>941</v>
      </c>
      <c r="D349" s="167" t="s">
        <v>398</v>
      </c>
    </row>
    <row r="350" spans="1:4">
      <c r="A350" s="167" t="s">
        <v>942</v>
      </c>
      <c r="B350" s="167">
        <v>539301</v>
      </c>
      <c r="C350" s="167" t="s">
        <v>943</v>
      </c>
      <c r="D350" s="167" t="s">
        <v>469</v>
      </c>
    </row>
    <row r="351" spans="1:4">
      <c r="A351" s="167" t="s">
        <v>944</v>
      </c>
      <c r="B351" s="167">
        <v>538716</v>
      </c>
      <c r="C351" s="167" t="s">
        <v>383</v>
      </c>
      <c r="D351" s="167" t="s">
        <v>366</v>
      </c>
    </row>
    <row r="352" spans="1:4">
      <c r="A352" s="167" t="s">
        <v>945</v>
      </c>
      <c r="B352" s="167">
        <v>530245</v>
      </c>
      <c r="C352" s="167" t="s">
        <v>383</v>
      </c>
      <c r="D352" s="167" t="s">
        <v>400</v>
      </c>
    </row>
    <row r="353" spans="1:4">
      <c r="A353" s="167" t="s">
        <v>946</v>
      </c>
      <c r="B353" s="167">
        <v>542176</v>
      </c>
      <c r="C353" s="167" t="s">
        <v>947</v>
      </c>
      <c r="D353" s="167" t="s">
        <v>366</v>
      </c>
    </row>
    <row r="354" spans="1:4">
      <c r="A354" s="167" t="s">
        <v>948</v>
      </c>
      <c r="B354" s="167">
        <v>515030</v>
      </c>
      <c r="C354" s="167" t="s">
        <v>949</v>
      </c>
      <c r="D354" s="167" t="s">
        <v>738</v>
      </c>
    </row>
    <row r="355" spans="1:4">
      <c r="A355" s="167" t="s">
        <v>950</v>
      </c>
      <c r="B355" s="167">
        <v>514482</v>
      </c>
      <c r="C355" s="167" t="s">
        <v>383</v>
      </c>
      <c r="D355" s="167" t="s">
        <v>398</v>
      </c>
    </row>
    <row r="356" spans="1:4">
      <c r="A356" s="167" t="s">
        <v>951</v>
      </c>
      <c r="B356" s="167">
        <v>532853</v>
      </c>
      <c r="C356" s="167" t="s">
        <v>952</v>
      </c>
      <c r="D356" s="167" t="s">
        <v>543</v>
      </c>
    </row>
    <row r="357" spans="1:4">
      <c r="A357" s="167" t="s">
        <v>953</v>
      </c>
      <c r="B357" s="167">
        <v>535467</v>
      </c>
      <c r="C357" s="167" t="s">
        <v>954</v>
      </c>
      <c r="D357" s="167" t="s">
        <v>497</v>
      </c>
    </row>
    <row r="358" spans="1:4">
      <c r="A358" s="167" t="s">
        <v>955</v>
      </c>
      <c r="B358" s="167">
        <v>527001</v>
      </c>
      <c r="C358" s="167" t="s">
        <v>956</v>
      </c>
      <c r="D358" s="167" t="s">
        <v>363</v>
      </c>
    </row>
    <row r="359" spans="1:4">
      <c r="A359" s="167" t="s">
        <v>957</v>
      </c>
      <c r="B359" s="167">
        <v>542579</v>
      </c>
      <c r="C359" s="167" t="s">
        <v>958</v>
      </c>
      <c r="D359" s="167" t="s">
        <v>939</v>
      </c>
    </row>
    <row r="360" spans="1:4">
      <c r="A360" s="167" t="s">
        <v>959</v>
      </c>
      <c r="B360" s="167">
        <v>540024</v>
      </c>
      <c r="C360" s="167" t="s">
        <v>383</v>
      </c>
      <c r="D360" s="167" t="s">
        <v>366</v>
      </c>
    </row>
    <row r="361" spans="1:4">
      <c r="A361" s="167" t="s">
        <v>960</v>
      </c>
      <c r="B361" s="167">
        <v>519174</v>
      </c>
      <c r="C361" s="167" t="s">
        <v>383</v>
      </c>
      <c r="D361" s="167" t="s">
        <v>632</v>
      </c>
    </row>
    <row r="362" spans="1:4">
      <c r="A362" s="167" t="s">
        <v>961</v>
      </c>
      <c r="B362" s="167">
        <v>523716</v>
      </c>
      <c r="C362" s="167" t="s">
        <v>962</v>
      </c>
      <c r="D362" s="167" t="s">
        <v>469</v>
      </c>
    </row>
    <row r="363" spans="1:4">
      <c r="A363" s="167" t="s">
        <v>963</v>
      </c>
      <c r="B363" s="167">
        <v>513401</v>
      </c>
      <c r="C363" s="167" t="s">
        <v>383</v>
      </c>
      <c r="D363" s="167" t="s">
        <v>415</v>
      </c>
    </row>
    <row r="364" spans="1:4">
      <c r="A364" s="167" t="s">
        <v>964</v>
      </c>
      <c r="B364" s="167">
        <v>590122</v>
      </c>
      <c r="C364" s="167" t="s">
        <v>965</v>
      </c>
      <c r="D364" s="167" t="s">
        <v>400</v>
      </c>
    </row>
    <row r="365" spans="1:4">
      <c r="A365" s="167" t="s">
        <v>966</v>
      </c>
      <c r="B365" s="167">
        <v>514286</v>
      </c>
      <c r="C365" s="167" t="s">
        <v>967</v>
      </c>
      <c r="D365" s="167" t="s">
        <v>398</v>
      </c>
    </row>
    <row r="366" spans="1:4">
      <c r="A366" s="167" t="s">
        <v>968</v>
      </c>
      <c r="B366" s="167">
        <v>512247</v>
      </c>
      <c r="C366" s="167" t="s">
        <v>383</v>
      </c>
      <c r="D366" s="167" t="s">
        <v>366</v>
      </c>
    </row>
    <row r="367" spans="1:4">
      <c r="A367" s="167" t="s">
        <v>969</v>
      </c>
      <c r="B367" s="167">
        <v>526847</v>
      </c>
      <c r="C367" s="167" t="s">
        <v>383</v>
      </c>
      <c r="D367" s="167" t="s">
        <v>415</v>
      </c>
    </row>
    <row r="368" spans="1:4">
      <c r="A368" s="167" t="s">
        <v>970</v>
      </c>
      <c r="B368" s="167">
        <v>530429</v>
      </c>
      <c r="C368" s="167" t="s">
        <v>383</v>
      </c>
      <c r="D368" s="167" t="s">
        <v>503</v>
      </c>
    </row>
    <row r="369" spans="1:4">
      <c r="A369" s="167" t="s">
        <v>971</v>
      </c>
      <c r="B369" s="167">
        <v>541702</v>
      </c>
      <c r="C369" s="167" t="s">
        <v>383</v>
      </c>
      <c r="D369" s="167" t="s">
        <v>405</v>
      </c>
    </row>
    <row r="370" spans="1:4">
      <c r="A370" s="167" t="s">
        <v>972</v>
      </c>
      <c r="B370" s="167">
        <v>507872</v>
      </c>
      <c r="C370" s="167" t="s">
        <v>383</v>
      </c>
      <c r="D370" s="167" t="s">
        <v>398</v>
      </c>
    </row>
    <row r="371" spans="1:4">
      <c r="A371" s="167" t="s">
        <v>973</v>
      </c>
      <c r="B371" s="167">
        <v>524594</v>
      </c>
      <c r="C371" s="167" t="s">
        <v>383</v>
      </c>
      <c r="D371" s="167" t="s">
        <v>431</v>
      </c>
    </row>
    <row r="372" spans="1:4">
      <c r="A372" s="167" t="s">
        <v>974</v>
      </c>
      <c r="B372" s="167">
        <v>500477</v>
      </c>
      <c r="C372" s="167" t="s">
        <v>975</v>
      </c>
      <c r="D372" s="167" t="s">
        <v>461</v>
      </c>
    </row>
    <row r="373" spans="1:4">
      <c r="A373" s="167" t="s">
        <v>976</v>
      </c>
      <c r="B373" s="167">
        <v>533271</v>
      </c>
      <c r="C373" s="167" t="s">
        <v>977</v>
      </c>
      <c r="D373" s="167" t="s">
        <v>978</v>
      </c>
    </row>
    <row r="374" spans="1:4">
      <c r="A374" s="167" t="s">
        <v>979</v>
      </c>
      <c r="B374" s="167">
        <v>540923</v>
      </c>
      <c r="C374" s="167" t="s">
        <v>383</v>
      </c>
      <c r="D374" s="167" t="s">
        <v>781</v>
      </c>
    </row>
    <row r="375" spans="1:4">
      <c r="A375" s="167" t="s">
        <v>980</v>
      </c>
      <c r="B375" s="167">
        <v>526983</v>
      </c>
      <c r="C375" s="167" t="s">
        <v>383</v>
      </c>
      <c r="D375" s="167" t="s">
        <v>581</v>
      </c>
    </row>
    <row r="376" spans="1:4">
      <c r="A376" s="167" t="s">
        <v>981</v>
      </c>
      <c r="B376" s="167">
        <v>526187</v>
      </c>
      <c r="C376" s="167" t="s">
        <v>383</v>
      </c>
      <c r="D376" s="167" t="s">
        <v>572</v>
      </c>
    </row>
    <row r="377" spans="1:4">
      <c r="A377" s="167" t="s">
        <v>982</v>
      </c>
      <c r="B377" s="167">
        <v>531568</v>
      </c>
      <c r="C377" s="167" t="s">
        <v>383</v>
      </c>
      <c r="D377" s="167" t="s">
        <v>377</v>
      </c>
    </row>
    <row r="378" spans="1:4">
      <c r="A378" s="167" t="s">
        <v>983</v>
      </c>
      <c r="B378" s="167">
        <v>502015</v>
      </c>
      <c r="C378" s="167" t="s">
        <v>383</v>
      </c>
      <c r="D378" s="167" t="s">
        <v>363</v>
      </c>
    </row>
    <row r="379" spans="1:4">
      <c r="A379" s="167" t="s">
        <v>984</v>
      </c>
      <c r="B379" s="167">
        <v>538777</v>
      </c>
      <c r="C379" s="167" t="s">
        <v>383</v>
      </c>
      <c r="D379" s="167" t="s">
        <v>400</v>
      </c>
    </row>
    <row r="380" spans="1:4">
      <c r="A380" s="167" t="s">
        <v>985</v>
      </c>
      <c r="B380" s="167">
        <v>530899</v>
      </c>
      <c r="C380" s="167" t="s">
        <v>383</v>
      </c>
      <c r="D380" s="167" t="s">
        <v>398</v>
      </c>
    </row>
    <row r="381" spans="1:4">
      <c r="A381" s="167" t="s">
        <v>986</v>
      </c>
      <c r="B381" s="167">
        <v>531392</v>
      </c>
      <c r="C381" s="167" t="s">
        <v>383</v>
      </c>
      <c r="D381" s="167" t="s">
        <v>581</v>
      </c>
    </row>
    <row r="382" spans="1:4">
      <c r="A382" s="167" t="s">
        <v>987</v>
      </c>
      <c r="B382" s="167">
        <v>532888</v>
      </c>
      <c r="C382" s="167" t="s">
        <v>988</v>
      </c>
      <c r="D382" s="167" t="s">
        <v>660</v>
      </c>
    </row>
    <row r="383" spans="1:4">
      <c r="A383" s="167" t="s">
        <v>989</v>
      </c>
      <c r="B383" s="167">
        <v>532888</v>
      </c>
      <c r="C383" s="167" t="s">
        <v>988</v>
      </c>
      <c r="D383" s="167" t="s">
        <v>660</v>
      </c>
    </row>
    <row r="384" spans="1:4">
      <c r="A384" s="167" t="s">
        <v>990</v>
      </c>
      <c r="B384" s="167">
        <v>533227</v>
      </c>
      <c r="C384" s="167" t="s">
        <v>991</v>
      </c>
      <c r="D384" s="167" t="s">
        <v>584</v>
      </c>
    </row>
    <row r="385" spans="1:4">
      <c r="A385" s="167" t="s">
        <v>992</v>
      </c>
      <c r="B385" s="167">
        <v>500023</v>
      </c>
      <c r="C385" s="167" t="s">
        <v>993</v>
      </c>
      <c r="D385" s="167" t="s">
        <v>584</v>
      </c>
    </row>
    <row r="386" spans="1:4">
      <c r="A386" s="167" t="s">
        <v>994</v>
      </c>
      <c r="B386" s="167">
        <v>533221</v>
      </c>
      <c r="C386" s="167" t="s">
        <v>995</v>
      </c>
      <c r="D386" s="167" t="s">
        <v>584</v>
      </c>
    </row>
    <row r="387" spans="1:4">
      <c r="A387" s="167" t="s">
        <v>996</v>
      </c>
      <c r="B387" s="167">
        <v>530355</v>
      </c>
      <c r="C387" s="167" t="s">
        <v>383</v>
      </c>
      <c r="D387" s="167" t="s">
        <v>724</v>
      </c>
    </row>
    <row r="388" spans="1:4">
      <c r="A388" s="167" t="s">
        <v>997</v>
      </c>
      <c r="B388" s="167">
        <v>500820</v>
      </c>
      <c r="C388" s="167" t="s">
        <v>998</v>
      </c>
      <c r="D388" s="167" t="s">
        <v>660</v>
      </c>
    </row>
    <row r="389" spans="1:4">
      <c r="A389" s="167" t="s">
        <v>999</v>
      </c>
      <c r="B389" s="167">
        <v>524434</v>
      </c>
      <c r="C389" s="167" t="s">
        <v>383</v>
      </c>
      <c r="D389" s="167" t="s">
        <v>431</v>
      </c>
    </row>
    <row r="390" spans="1:4">
      <c r="A390" s="167" t="s">
        <v>1000</v>
      </c>
      <c r="B390" s="167">
        <v>531847</v>
      </c>
      <c r="C390" s="167" t="s">
        <v>383</v>
      </c>
      <c r="D390" s="167" t="s">
        <v>497</v>
      </c>
    </row>
    <row r="391" spans="1:4">
      <c r="A391" s="167" t="s">
        <v>1001</v>
      </c>
      <c r="B391" s="167">
        <v>519532</v>
      </c>
      <c r="C391" s="167" t="s">
        <v>383</v>
      </c>
      <c r="D391" s="167" t="s">
        <v>405</v>
      </c>
    </row>
    <row r="392" spans="1:4">
      <c r="A392" s="167" t="s">
        <v>1002</v>
      </c>
      <c r="B392" s="167">
        <v>506159</v>
      </c>
      <c r="C392" s="167" t="s">
        <v>1003</v>
      </c>
      <c r="D392" s="167" t="s">
        <v>704</v>
      </c>
    </row>
    <row r="393" spans="1:4">
      <c r="A393" s="167" t="s">
        <v>1004</v>
      </c>
      <c r="B393" s="167">
        <v>530723</v>
      </c>
      <c r="C393" s="167" t="s">
        <v>383</v>
      </c>
      <c r="D393" s="167" t="s">
        <v>366</v>
      </c>
    </row>
    <row r="394" spans="1:4">
      <c r="A394" s="167" t="s">
        <v>1005</v>
      </c>
      <c r="B394" s="167" t="s">
        <v>383</v>
      </c>
      <c r="C394" s="167" t="s">
        <v>1006</v>
      </c>
      <c r="D394" s="167" t="s">
        <v>394</v>
      </c>
    </row>
    <row r="395" spans="1:4">
      <c r="A395" s="167" t="s">
        <v>1007</v>
      </c>
      <c r="B395" s="167">
        <v>526433</v>
      </c>
      <c r="C395" s="167" t="s">
        <v>383</v>
      </c>
      <c r="D395" s="167" t="s">
        <v>369</v>
      </c>
    </row>
    <row r="396" spans="1:4">
      <c r="A396" s="167" t="s">
        <v>1008</v>
      </c>
      <c r="B396" s="167" t="s">
        <v>383</v>
      </c>
      <c r="C396" s="167" t="s">
        <v>1009</v>
      </c>
      <c r="D396" s="167" t="s">
        <v>474</v>
      </c>
    </row>
    <row r="397" spans="1:4">
      <c r="A397" s="167" t="s">
        <v>1010</v>
      </c>
      <c r="B397" s="167">
        <v>540788</v>
      </c>
      <c r="C397" s="167" t="s">
        <v>383</v>
      </c>
      <c r="D397" s="167" t="s">
        <v>572</v>
      </c>
    </row>
    <row r="398" spans="1:4">
      <c r="A398" s="167" t="s">
        <v>1011</v>
      </c>
      <c r="B398" s="167">
        <v>500024</v>
      </c>
      <c r="C398" s="167" t="s">
        <v>1012</v>
      </c>
      <c r="D398" s="167" t="s">
        <v>790</v>
      </c>
    </row>
    <row r="399" spans="1:4">
      <c r="A399" s="167" t="s">
        <v>1013</v>
      </c>
      <c r="B399" s="167">
        <v>500024</v>
      </c>
      <c r="C399" s="167" t="s">
        <v>1012</v>
      </c>
      <c r="D399" s="167" t="s">
        <v>790</v>
      </c>
    </row>
    <row r="400" spans="1:4">
      <c r="A400" s="167" t="s">
        <v>1014</v>
      </c>
      <c r="B400" s="167">
        <v>507526</v>
      </c>
      <c r="C400" s="167" t="s">
        <v>383</v>
      </c>
      <c r="D400" s="167" t="s">
        <v>1015</v>
      </c>
    </row>
    <row r="401" spans="1:4">
      <c r="A401" s="167" t="s">
        <v>1016</v>
      </c>
      <c r="B401" s="167">
        <v>533138</v>
      </c>
      <c r="C401" s="167" t="s">
        <v>1017</v>
      </c>
      <c r="D401" s="167" t="s">
        <v>527</v>
      </c>
    </row>
    <row r="402" spans="1:4">
      <c r="A402" s="167" t="s">
        <v>1018</v>
      </c>
      <c r="B402" s="167">
        <v>540975</v>
      </c>
      <c r="C402" s="167" t="s">
        <v>1019</v>
      </c>
      <c r="D402" s="167" t="s">
        <v>572</v>
      </c>
    </row>
    <row r="403" spans="1:4">
      <c r="A403" s="167" t="s">
        <v>1020</v>
      </c>
      <c r="B403" s="167">
        <v>532493</v>
      </c>
      <c r="C403" s="167" t="s">
        <v>1021</v>
      </c>
      <c r="D403" s="167" t="s">
        <v>856</v>
      </c>
    </row>
    <row r="404" spans="1:4">
      <c r="A404" s="167" t="s">
        <v>1022</v>
      </c>
      <c r="B404" s="167">
        <v>532830</v>
      </c>
      <c r="C404" s="167" t="s">
        <v>1023</v>
      </c>
      <c r="D404" s="167" t="s">
        <v>503</v>
      </c>
    </row>
    <row r="405" spans="1:4">
      <c r="A405" s="167" t="s">
        <v>1024</v>
      </c>
      <c r="B405" s="167">
        <v>506820</v>
      </c>
      <c r="C405" s="167" t="s">
        <v>1025</v>
      </c>
      <c r="D405" s="167" t="s">
        <v>421</v>
      </c>
    </row>
    <row r="406" spans="1:4">
      <c r="A406" s="167" t="s">
        <v>1026</v>
      </c>
      <c r="B406" s="167">
        <v>506820</v>
      </c>
      <c r="C406" s="167" t="s">
        <v>1025</v>
      </c>
      <c r="D406" s="167" t="s">
        <v>421</v>
      </c>
    </row>
    <row r="407" spans="1:4">
      <c r="A407" s="167" t="s">
        <v>1027</v>
      </c>
      <c r="B407" s="167">
        <v>540824</v>
      </c>
      <c r="C407" s="167" t="s">
        <v>1028</v>
      </c>
      <c r="D407" s="167" t="s">
        <v>377</v>
      </c>
    </row>
    <row r="408" spans="1:4">
      <c r="A408" s="167" t="s">
        <v>1029</v>
      </c>
      <c r="B408" s="167">
        <v>512433</v>
      </c>
      <c r="C408" s="167" t="s">
        <v>383</v>
      </c>
      <c r="D408" s="167" t="s">
        <v>405</v>
      </c>
    </row>
    <row r="409" spans="1:4">
      <c r="A409" s="167" t="s">
        <v>1030</v>
      </c>
      <c r="B409" s="167">
        <v>511144</v>
      </c>
      <c r="C409" s="167" t="s">
        <v>383</v>
      </c>
      <c r="D409" s="167" t="s">
        <v>369</v>
      </c>
    </row>
    <row r="410" spans="1:4">
      <c r="A410" s="167" t="s">
        <v>1031</v>
      </c>
      <c r="B410" s="167">
        <v>530187</v>
      </c>
      <c r="C410" s="167" t="s">
        <v>383</v>
      </c>
      <c r="D410" s="167" t="s">
        <v>400</v>
      </c>
    </row>
    <row r="411" spans="1:4">
      <c r="A411" s="167" t="s">
        <v>1032</v>
      </c>
      <c r="B411" s="167">
        <v>539099</v>
      </c>
      <c r="C411" s="167" t="s">
        <v>383</v>
      </c>
      <c r="D411" s="167" t="s">
        <v>469</v>
      </c>
    </row>
    <row r="412" spans="1:4">
      <c r="A412" s="167" t="s">
        <v>1033</v>
      </c>
      <c r="B412" s="167">
        <v>517429</v>
      </c>
      <c r="C412" s="167" t="s">
        <v>1034</v>
      </c>
      <c r="D412" s="167" t="s">
        <v>476</v>
      </c>
    </row>
    <row r="413" spans="1:4">
      <c r="A413" s="167" t="s">
        <v>1035</v>
      </c>
      <c r="B413" s="167">
        <v>538713</v>
      </c>
      <c r="C413" s="167" t="s">
        <v>383</v>
      </c>
      <c r="D413" s="167" t="s">
        <v>476</v>
      </c>
    </row>
    <row r="414" spans="1:4">
      <c r="A414" s="167" t="s">
        <v>1036</v>
      </c>
      <c r="B414" s="167">
        <v>526843</v>
      </c>
      <c r="C414" s="167" t="s">
        <v>383</v>
      </c>
      <c r="D414" s="167" t="s">
        <v>405</v>
      </c>
    </row>
    <row r="415" spans="1:4">
      <c r="A415" s="167" t="s">
        <v>1037</v>
      </c>
      <c r="B415" s="167">
        <v>532759</v>
      </c>
      <c r="C415" s="167" t="s">
        <v>1038</v>
      </c>
      <c r="D415" s="167" t="s">
        <v>781</v>
      </c>
    </row>
    <row r="416" spans="1:4">
      <c r="A416" s="167" t="s">
        <v>1039</v>
      </c>
      <c r="B416" s="167">
        <v>505029</v>
      </c>
      <c r="C416" s="167" t="s">
        <v>1040</v>
      </c>
      <c r="D416" s="167" t="s">
        <v>1041</v>
      </c>
    </row>
    <row r="417" spans="1:4">
      <c r="A417" s="167" t="s">
        <v>1042</v>
      </c>
      <c r="B417" s="167">
        <v>514394</v>
      </c>
      <c r="C417" s="167" t="s">
        <v>383</v>
      </c>
      <c r="D417" s="167" t="s">
        <v>497</v>
      </c>
    </row>
    <row r="418" spans="1:4">
      <c r="A418" s="167" t="s">
        <v>1043</v>
      </c>
      <c r="B418" s="167">
        <v>514394</v>
      </c>
      <c r="C418" s="167" t="s">
        <v>383</v>
      </c>
      <c r="D418" s="167" t="s">
        <v>497</v>
      </c>
    </row>
    <row r="419" spans="1:4">
      <c r="A419" s="167" t="s">
        <v>1044</v>
      </c>
      <c r="B419" s="167">
        <v>531795</v>
      </c>
      <c r="C419" s="167" t="s">
        <v>1045</v>
      </c>
      <c r="D419" s="167" t="s">
        <v>1041</v>
      </c>
    </row>
    <row r="420" spans="1:4">
      <c r="A420" s="167" t="s">
        <v>1046</v>
      </c>
      <c r="B420" s="167">
        <v>500027</v>
      </c>
      <c r="C420" s="167" t="s">
        <v>1047</v>
      </c>
      <c r="D420" s="167" t="s">
        <v>527</v>
      </c>
    </row>
    <row r="421" spans="1:4">
      <c r="A421" s="167" t="s">
        <v>1048</v>
      </c>
      <c r="B421" s="167">
        <v>500028</v>
      </c>
      <c r="C421" s="167" t="s">
        <v>383</v>
      </c>
      <c r="D421" s="167" t="s">
        <v>781</v>
      </c>
    </row>
    <row r="422" spans="1:4">
      <c r="A422" s="167" t="s">
        <v>1049</v>
      </c>
      <c r="B422" s="167">
        <v>500028</v>
      </c>
      <c r="C422" s="167" t="s">
        <v>383</v>
      </c>
      <c r="D422" s="167" t="s">
        <v>781</v>
      </c>
    </row>
    <row r="423" spans="1:4">
      <c r="A423" s="167" t="s">
        <v>1050</v>
      </c>
      <c r="B423" s="167">
        <v>540611</v>
      </c>
      <c r="C423" s="167" t="s">
        <v>1051</v>
      </c>
      <c r="D423" s="167" t="s">
        <v>701</v>
      </c>
    </row>
    <row r="424" spans="1:4">
      <c r="A424" s="167" t="s">
        <v>1052</v>
      </c>
      <c r="B424" s="167">
        <v>532459</v>
      </c>
      <c r="C424" s="167" t="s">
        <v>383</v>
      </c>
      <c r="D424" s="167" t="s">
        <v>398</v>
      </c>
    </row>
    <row r="425" spans="1:4">
      <c r="A425" s="167" t="s">
        <v>1053</v>
      </c>
      <c r="B425" s="167" t="s">
        <v>383</v>
      </c>
      <c r="C425" s="167" t="s">
        <v>1054</v>
      </c>
      <c r="D425" s="167" t="s">
        <v>394</v>
      </c>
    </row>
    <row r="426" spans="1:4">
      <c r="A426" s="167" t="s">
        <v>1055</v>
      </c>
      <c r="B426" s="167">
        <v>532668</v>
      </c>
      <c r="C426" s="167" t="s">
        <v>1056</v>
      </c>
      <c r="D426" s="167" t="s">
        <v>476</v>
      </c>
    </row>
    <row r="427" spans="1:4">
      <c r="A427" s="167" t="s">
        <v>1057</v>
      </c>
      <c r="B427" s="167">
        <v>530233</v>
      </c>
      <c r="C427" s="167" t="s">
        <v>383</v>
      </c>
      <c r="D427" s="167" t="s">
        <v>421</v>
      </c>
    </row>
    <row r="428" spans="1:4">
      <c r="A428" s="167" t="s">
        <v>1058</v>
      </c>
      <c r="B428" s="167">
        <v>524804</v>
      </c>
      <c r="C428" s="167" t="s">
        <v>1059</v>
      </c>
      <c r="D428" s="167" t="s">
        <v>421</v>
      </c>
    </row>
    <row r="429" spans="1:4">
      <c r="A429" s="167" t="s">
        <v>1060</v>
      </c>
      <c r="B429" s="167">
        <v>531336</v>
      </c>
      <c r="C429" s="167" t="s">
        <v>383</v>
      </c>
      <c r="D429" s="167" t="s">
        <v>1061</v>
      </c>
    </row>
    <row r="430" spans="1:4">
      <c r="A430" s="167" t="s">
        <v>1062</v>
      </c>
      <c r="B430" s="167">
        <v>509009</v>
      </c>
      <c r="C430" s="167" t="s">
        <v>1063</v>
      </c>
      <c r="D430" s="167" t="s">
        <v>405</v>
      </c>
    </row>
    <row r="431" spans="1:4">
      <c r="A431" s="167" t="s">
        <v>1064</v>
      </c>
      <c r="B431" s="167">
        <v>522005</v>
      </c>
      <c r="C431" s="167" t="s">
        <v>383</v>
      </c>
      <c r="D431" s="167" t="s">
        <v>391</v>
      </c>
    </row>
    <row r="432" spans="1:4">
      <c r="A432" s="167" t="s">
        <v>1065</v>
      </c>
      <c r="B432" s="167">
        <v>539177</v>
      </c>
      <c r="C432" s="167" t="s">
        <v>383</v>
      </c>
      <c r="D432" s="167" t="s">
        <v>400</v>
      </c>
    </row>
    <row r="433" spans="1:4">
      <c r="A433" s="167" t="s">
        <v>1066</v>
      </c>
      <c r="B433" s="167">
        <v>531994</v>
      </c>
      <c r="C433" s="167" t="s">
        <v>383</v>
      </c>
      <c r="D433" s="167" t="s">
        <v>738</v>
      </c>
    </row>
    <row r="434" spans="1:4">
      <c r="A434" s="167" t="s">
        <v>1067</v>
      </c>
      <c r="B434" s="167">
        <v>531994</v>
      </c>
      <c r="C434" s="167" t="s">
        <v>383</v>
      </c>
      <c r="D434" s="167" t="s">
        <v>738</v>
      </c>
    </row>
    <row r="435" spans="1:4">
      <c r="A435" s="167" t="s">
        <v>1068</v>
      </c>
      <c r="B435" s="167">
        <v>532797</v>
      </c>
      <c r="C435" s="167" t="s">
        <v>1069</v>
      </c>
      <c r="D435" s="167" t="s">
        <v>738</v>
      </c>
    </row>
    <row r="436" spans="1:4">
      <c r="A436" s="167" t="s">
        <v>1070</v>
      </c>
      <c r="B436" s="167">
        <v>500029</v>
      </c>
      <c r="C436" s="167" t="s">
        <v>1071</v>
      </c>
      <c r="D436" s="167" t="s">
        <v>738</v>
      </c>
    </row>
    <row r="437" spans="1:4">
      <c r="A437" s="167" t="s">
        <v>1072</v>
      </c>
      <c r="B437" s="167">
        <v>500029</v>
      </c>
      <c r="C437" s="167" t="s">
        <v>1071</v>
      </c>
      <c r="D437" s="167" t="s">
        <v>738</v>
      </c>
    </row>
    <row r="438" spans="1:4">
      <c r="A438" s="167" t="s">
        <v>1073</v>
      </c>
      <c r="B438" s="167">
        <v>505036</v>
      </c>
      <c r="C438" s="167" t="s">
        <v>383</v>
      </c>
      <c r="D438" s="167" t="s">
        <v>738</v>
      </c>
    </row>
    <row r="439" spans="1:4">
      <c r="A439" s="167" t="s">
        <v>1074</v>
      </c>
      <c r="B439" s="167">
        <v>505010</v>
      </c>
      <c r="C439" s="167" t="s">
        <v>1075</v>
      </c>
      <c r="D439" s="167" t="s">
        <v>738</v>
      </c>
    </row>
    <row r="440" spans="1:4">
      <c r="A440" s="167" t="s">
        <v>1076</v>
      </c>
      <c r="B440" s="167">
        <v>520119</v>
      </c>
      <c r="C440" s="167" t="s">
        <v>1077</v>
      </c>
      <c r="D440" s="167" t="s">
        <v>738</v>
      </c>
    </row>
    <row r="441" spans="1:4">
      <c r="A441" s="167" t="s">
        <v>1078</v>
      </c>
      <c r="B441" s="167">
        <v>512277</v>
      </c>
      <c r="C441" s="167" t="s">
        <v>383</v>
      </c>
      <c r="D441" s="167" t="s">
        <v>704</v>
      </c>
    </row>
    <row r="442" spans="1:4">
      <c r="A442" s="167" t="s">
        <v>1079</v>
      </c>
      <c r="B442" s="167">
        <v>780004</v>
      </c>
      <c r="C442" s="167" t="s">
        <v>383</v>
      </c>
      <c r="D442" s="167" t="s">
        <v>474</v>
      </c>
    </row>
    <row r="443" spans="1:4">
      <c r="A443" s="167" t="s">
        <v>1080</v>
      </c>
      <c r="B443" s="167">
        <v>540649</v>
      </c>
      <c r="C443" s="167" t="s">
        <v>1081</v>
      </c>
      <c r="D443" s="167" t="s">
        <v>1082</v>
      </c>
    </row>
    <row r="444" spans="1:4">
      <c r="A444" s="167" t="s">
        <v>1083</v>
      </c>
      <c r="B444" s="167">
        <v>531310</v>
      </c>
      <c r="C444" s="167" t="s">
        <v>383</v>
      </c>
      <c r="D444" s="167" t="s">
        <v>366</v>
      </c>
    </row>
    <row r="445" spans="1:4">
      <c r="A445" s="167" t="s">
        <v>1084</v>
      </c>
      <c r="B445" s="167">
        <v>512149</v>
      </c>
      <c r="C445" s="167" t="s">
        <v>383</v>
      </c>
      <c r="D445" s="167" t="s">
        <v>476</v>
      </c>
    </row>
    <row r="446" spans="1:4">
      <c r="A446" s="167" t="s">
        <v>1085</v>
      </c>
      <c r="B446" s="167">
        <v>532406</v>
      </c>
      <c r="C446" s="167" t="s">
        <v>383</v>
      </c>
      <c r="D446" s="167" t="s">
        <v>529</v>
      </c>
    </row>
    <row r="447" spans="1:4">
      <c r="A447" s="167" t="s">
        <v>1086</v>
      </c>
      <c r="B447" s="167">
        <v>512573</v>
      </c>
      <c r="C447" s="167" t="s">
        <v>1087</v>
      </c>
      <c r="D447" s="167" t="s">
        <v>463</v>
      </c>
    </row>
    <row r="448" spans="1:4">
      <c r="A448" s="167" t="s">
        <v>1088</v>
      </c>
      <c r="B448" s="167">
        <v>540376</v>
      </c>
      <c r="C448" s="167" t="s">
        <v>1089</v>
      </c>
      <c r="D448" s="167" t="s">
        <v>552</v>
      </c>
    </row>
    <row r="449" spans="1:4">
      <c r="A449" s="167" t="s">
        <v>1090</v>
      </c>
      <c r="B449" s="167" t="s">
        <v>383</v>
      </c>
      <c r="C449" s="167" t="s">
        <v>1091</v>
      </c>
      <c r="D449" s="167" t="s">
        <v>394</v>
      </c>
    </row>
    <row r="450" spans="1:4">
      <c r="A450" s="167" t="s">
        <v>1092</v>
      </c>
      <c r="B450" s="167">
        <v>539288</v>
      </c>
      <c r="C450" s="167" t="s">
        <v>383</v>
      </c>
      <c r="D450" s="167" t="s">
        <v>543</v>
      </c>
    </row>
    <row r="451" spans="1:4">
      <c r="A451" s="167" t="s">
        <v>1093</v>
      </c>
      <c r="B451" s="167">
        <v>523896</v>
      </c>
      <c r="C451" s="167" t="s">
        <v>383</v>
      </c>
      <c r="D451" s="167" t="s">
        <v>405</v>
      </c>
    </row>
    <row r="452" spans="1:4">
      <c r="A452" s="167" t="s">
        <v>1094</v>
      </c>
      <c r="B452" s="167">
        <v>523896</v>
      </c>
      <c r="C452" s="167" t="s">
        <v>383</v>
      </c>
      <c r="D452" s="167" t="s">
        <v>405</v>
      </c>
    </row>
    <row r="453" spans="1:4">
      <c r="A453" s="167" t="s">
        <v>1095</v>
      </c>
      <c r="B453" s="167">
        <v>512109</v>
      </c>
      <c r="C453" s="167" t="s">
        <v>383</v>
      </c>
      <c r="D453" s="167" t="s">
        <v>405</v>
      </c>
    </row>
    <row r="454" spans="1:4">
      <c r="A454" s="167" t="s">
        <v>1096</v>
      </c>
      <c r="B454" s="167">
        <v>531541</v>
      </c>
      <c r="C454" s="167" t="s">
        <v>383</v>
      </c>
      <c r="D454" s="167" t="s">
        <v>431</v>
      </c>
    </row>
    <row r="455" spans="1:4">
      <c r="A455" s="167" t="s">
        <v>1097</v>
      </c>
      <c r="B455" s="167" t="s">
        <v>383</v>
      </c>
      <c r="C455" s="167" t="s">
        <v>1098</v>
      </c>
      <c r="D455" s="167" t="s">
        <v>394</v>
      </c>
    </row>
    <row r="456" spans="1:4">
      <c r="A456" s="167" t="s">
        <v>1099</v>
      </c>
      <c r="B456" s="167">
        <v>511589</v>
      </c>
      <c r="C456" s="167" t="s">
        <v>383</v>
      </c>
      <c r="D456" s="167" t="s">
        <v>400</v>
      </c>
    </row>
    <row r="457" spans="1:4">
      <c r="A457" s="167" t="s">
        <v>1100</v>
      </c>
      <c r="B457" s="167" t="s">
        <v>383</v>
      </c>
      <c r="C457" s="167" t="s">
        <v>1101</v>
      </c>
      <c r="D457" s="167" t="s">
        <v>394</v>
      </c>
    </row>
    <row r="458" spans="1:4">
      <c r="A458" s="167" t="s">
        <v>1102</v>
      </c>
      <c r="B458" s="167">
        <v>519105</v>
      </c>
      <c r="C458" s="167" t="s">
        <v>1103</v>
      </c>
      <c r="D458" s="167" t="s">
        <v>581</v>
      </c>
    </row>
    <row r="459" spans="1:4">
      <c r="A459" s="167" t="s">
        <v>1104</v>
      </c>
      <c r="B459" s="167">
        <v>504390</v>
      </c>
      <c r="C459" s="167" t="s">
        <v>383</v>
      </c>
      <c r="D459" s="167" t="s">
        <v>366</v>
      </c>
    </row>
    <row r="460" spans="1:4">
      <c r="A460" s="167" t="s">
        <v>1105</v>
      </c>
      <c r="B460" s="167">
        <v>513642</v>
      </c>
      <c r="C460" s="167" t="s">
        <v>383</v>
      </c>
      <c r="D460" s="167" t="s">
        <v>503</v>
      </c>
    </row>
    <row r="461" spans="1:4">
      <c r="A461" s="167" t="s">
        <v>1106</v>
      </c>
      <c r="B461" s="167">
        <v>532215</v>
      </c>
      <c r="C461" s="167" t="s">
        <v>1107</v>
      </c>
      <c r="D461" s="167" t="s">
        <v>701</v>
      </c>
    </row>
    <row r="462" spans="1:4">
      <c r="A462" s="167" t="s">
        <v>1108</v>
      </c>
      <c r="B462" s="167">
        <v>532395</v>
      </c>
      <c r="C462" s="167" t="s">
        <v>1109</v>
      </c>
      <c r="D462" s="167" t="s">
        <v>713</v>
      </c>
    </row>
    <row r="463" spans="1:4">
      <c r="A463" s="167" t="s">
        <v>1110</v>
      </c>
      <c r="B463" s="167">
        <v>542285</v>
      </c>
      <c r="C463" s="167" t="s">
        <v>1111</v>
      </c>
      <c r="D463" s="167" t="s">
        <v>398</v>
      </c>
    </row>
    <row r="464" spans="1:4">
      <c r="A464" s="167" t="s">
        <v>1112</v>
      </c>
      <c r="B464" s="167">
        <v>505506</v>
      </c>
      <c r="C464" s="167" t="s">
        <v>383</v>
      </c>
      <c r="D464" s="167" t="s">
        <v>476</v>
      </c>
    </row>
    <row r="465" spans="1:4">
      <c r="A465" s="167" t="s">
        <v>1113</v>
      </c>
      <c r="B465" s="167">
        <v>523850</v>
      </c>
      <c r="C465" s="167" t="s">
        <v>383</v>
      </c>
      <c r="D465" s="167" t="s">
        <v>391</v>
      </c>
    </row>
    <row r="466" spans="1:4">
      <c r="A466" s="167" t="s">
        <v>1114</v>
      </c>
      <c r="B466" s="167">
        <v>523168</v>
      </c>
      <c r="C466" s="167" t="s">
        <v>383</v>
      </c>
      <c r="D466" s="167" t="s">
        <v>597</v>
      </c>
    </row>
    <row r="467" spans="1:4">
      <c r="A467" s="167" t="s">
        <v>1115</v>
      </c>
      <c r="B467" s="167">
        <v>508933</v>
      </c>
      <c r="C467" s="167" t="s">
        <v>1116</v>
      </c>
      <c r="D467" s="167" t="s">
        <v>398</v>
      </c>
    </row>
    <row r="468" spans="1:4">
      <c r="A468" s="167" t="s">
        <v>1117</v>
      </c>
      <c r="B468" s="167">
        <v>512063</v>
      </c>
      <c r="C468" s="167" t="s">
        <v>383</v>
      </c>
      <c r="D468" s="167" t="s">
        <v>405</v>
      </c>
    </row>
    <row r="469" spans="1:4">
      <c r="A469" s="167" t="s">
        <v>1118</v>
      </c>
      <c r="B469" s="167">
        <v>536965</v>
      </c>
      <c r="C469" s="167" t="s">
        <v>383</v>
      </c>
      <c r="D469" s="167" t="s">
        <v>400</v>
      </c>
    </row>
    <row r="470" spans="1:4">
      <c r="A470" s="167" t="s">
        <v>1119</v>
      </c>
      <c r="B470" s="167">
        <v>508136</v>
      </c>
      <c r="C470" s="167" t="s">
        <v>383</v>
      </c>
      <c r="D470" s="167" t="s">
        <v>790</v>
      </c>
    </row>
    <row r="471" spans="1:4">
      <c r="A471" s="167" t="s">
        <v>1120</v>
      </c>
      <c r="B471" s="167">
        <v>532507</v>
      </c>
      <c r="C471" s="167" t="s">
        <v>1121</v>
      </c>
      <c r="D471" s="167" t="s">
        <v>1122</v>
      </c>
    </row>
    <row r="472" spans="1:4">
      <c r="A472" s="167" t="s">
        <v>1123</v>
      </c>
      <c r="B472" s="167">
        <v>537766</v>
      </c>
      <c r="C472" s="167" t="s">
        <v>383</v>
      </c>
      <c r="D472" s="167" t="s">
        <v>681</v>
      </c>
    </row>
    <row r="473" spans="1:4">
      <c r="A473" s="167" t="s">
        <v>1124</v>
      </c>
      <c r="B473" s="167">
        <v>532719</v>
      </c>
      <c r="C473" s="167" t="s">
        <v>1125</v>
      </c>
      <c r="D473" s="167" t="s">
        <v>469</v>
      </c>
    </row>
    <row r="474" spans="1:4">
      <c r="A474" s="167" t="s">
        <v>1126</v>
      </c>
      <c r="B474" s="167">
        <v>523019</v>
      </c>
      <c r="C474" s="167" t="s">
        <v>383</v>
      </c>
      <c r="D474" s="167" t="s">
        <v>366</v>
      </c>
    </row>
    <row r="475" spans="1:4">
      <c r="A475" s="167" t="s">
        <v>1127</v>
      </c>
      <c r="B475" s="167">
        <v>523186</v>
      </c>
      <c r="C475" s="167" t="s">
        <v>383</v>
      </c>
      <c r="D475" s="167" t="s">
        <v>377</v>
      </c>
    </row>
    <row r="476" spans="1:4">
      <c r="A476" s="167" t="s">
        <v>1128</v>
      </c>
      <c r="B476" s="167">
        <v>523186</v>
      </c>
      <c r="C476" s="167" t="s">
        <v>383</v>
      </c>
      <c r="D476" s="167" t="s">
        <v>377</v>
      </c>
    </row>
    <row r="477" spans="1:4">
      <c r="A477" s="167" t="s">
        <v>1129</v>
      </c>
      <c r="B477" s="167" t="s">
        <v>383</v>
      </c>
      <c r="C477" s="167" t="s">
        <v>1130</v>
      </c>
      <c r="D477" s="167" t="s">
        <v>394</v>
      </c>
    </row>
    <row r="478" spans="1:4">
      <c r="A478" s="167" t="s">
        <v>1131</v>
      </c>
      <c r="B478" s="167">
        <v>542206</v>
      </c>
      <c r="C478" s="167" t="s">
        <v>1132</v>
      </c>
      <c r="D478" s="167" t="s">
        <v>749</v>
      </c>
    </row>
    <row r="479" spans="1:4">
      <c r="A479" s="167" t="s">
        <v>1133</v>
      </c>
      <c r="B479" s="167">
        <v>531268</v>
      </c>
      <c r="C479" s="167" t="s">
        <v>383</v>
      </c>
      <c r="D479" s="167" t="s">
        <v>476</v>
      </c>
    </row>
    <row r="480" spans="1:4">
      <c r="A480" s="167" t="s">
        <v>1134</v>
      </c>
      <c r="B480" s="167">
        <v>532380</v>
      </c>
      <c r="C480" s="167" t="s">
        <v>383</v>
      </c>
      <c r="D480" s="167" t="s">
        <v>386</v>
      </c>
    </row>
    <row r="481" spans="1:4">
      <c r="A481" s="167" t="s">
        <v>1135</v>
      </c>
      <c r="B481" s="167">
        <v>524516</v>
      </c>
      <c r="C481" s="167" t="s">
        <v>383</v>
      </c>
      <c r="D481" s="167" t="s">
        <v>421</v>
      </c>
    </row>
    <row r="482" spans="1:4">
      <c r="A482" s="167" t="s">
        <v>1136</v>
      </c>
      <c r="B482" s="167">
        <v>532989</v>
      </c>
      <c r="C482" s="167" t="s">
        <v>1137</v>
      </c>
      <c r="D482" s="167" t="s">
        <v>421</v>
      </c>
    </row>
    <row r="483" spans="1:4">
      <c r="A483" s="167" t="s">
        <v>1138</v>
      </c>
      <c r="B483" s="167">
        <v>530197</v>
      </c>
      <c r="C483" s="167" t="s">
        <v>383</v>
      </c>
      <c r="D483" s="167" t="s">
        <v>543</v>
      </c>
    </row>
    <row r="484" spans="1:4">
      <c r="A484" s="167" t="s">
        <v>1139</v>
      </c>
      <c r="B484" s="167">
        <v>511724</v>
      </c>
      <c r="C484" s="167" t="s">
        <v>383</v>
      </c>
      <c r="D484" s="167" t="s">
        <v>400</v>
      </c>
    </row>
    <row r="485" spans="1:4">
      <c r="A485" s="167" t="s">
        <v>1140</v>
      </c>
      <c r="B485" s="167">
        <v>532977</v>
      </c>
      <c r="C485" s="167" t="s">
        <v>1141</v>
      </c>
      <c r="D485" s="167" t="s">
        <v>1041</v>
      </c>
    </row>
    <row r="486" spans="1:4">
      <c r="A486" s="167" t="s">
        <v>1142</v>
      </c>
      <c r="B486" s="167" t="s">
        <v>383</v>
      </c>
      <c r="C486" s="167" t="s">
        <v>1143</v>
      </c>
      <c r="D486" s="167" t="s">
        <v>565</v>
      </c>
    </row>
    <row r="487" spans="1:4">
      <c r="A487" s="167" t="s">
        <v>1144</v>
      </c>
      <c r="B487" s="167">
        <v>533229</v>
      </c>
      <c r="C487" s="167" t="s">
        <v>1145</v>
      </c>
      <c r="D487" s="167" t="s">
        <v>565</v>
      </c>
    </row>
    <row r="488" spans="1:4">
      <c r="A488" s="167" t="s">
        <v>1146</v>
      </c>
      <c r="B488" s="167">
        <v>500031</v>
      </c>
      <c r="C488" s="167" t="s">
        <v>1147</v>
      </c>
      <c r="D488" s="167" t="s">
        <v>1148</v>
      </c>
    </row>
    <row r="489" spans="1:4">
      <c r="A489" s="167" t="s">
        <v>1149</v>
      </c>
      <c r="B489" s="167">
        <v>500034</v>
      </c>
      <c r="C489" s="167" t="s">
        <v>1150</v>
      </c>
      <c r="D489" s="167" t="s">
        <v>400</v>
      </c>
    </row>
    <row r="490" spans="1:4">
      <c r="A490" s="167" t="s">
        <v>1151</v>
      </c>
      <c r="B490" s="167">
        <v>532978</v>
      </c>
      <c r="C490" s="167" t="s">
        <v>1152</v>
      </c>
      <c r="D490" s="167" t="s">
        <v>549</v>
      </c>
    </row>
    <row r="491" spans="1:4">
      <c r="A491" s="167" t="s">
        <v>1153</v>
      </c>
      <c r="B491" s="167">
        <v>512261</v>
      </c>
      <c r="C491" s="167" t="s">
        <v>383</v>
      </c>
      <c r="D491" s="167" t="s">
        <v>405</v>
      </c>
    </row>
    <row r="492" spans="1:4">
      <c r="A492" s="167" t="s">
        <v>1154</v>
      </c>
      <c r="B492" s="167">
        <v>539872</v>
      </c>
      <c r="C492" s="167" t="s">
        <v>383</v>
      </c>
      <c r="D492" s="167" t="s">
        <v>421</v>
      </c>
    </row>
    <row r="493" spans="1:4">
      <c r="A493" s="167" t="s">
        <v>1155</v>
      </c>
      <c r="B493" s="167">
        <v>500032</v>
      </c>
      <c r="C493" s="167" t="s">
        <v>1156</v>
      </c>
      <c r="D493" s="167" t="s">
        <v>1082</v>
      </c>
    </row>
    <row r="494" spans="1:4">
      <c r="A494" s="167" t="s">
        <v>1157</v>
      </c>
      <c r="B494" s="167">
        <v>500490</v>
      </c>
      <c r="C494" s="167" t="s">
        <v>1158</v>
      </c>
      <c r="D494" s="167" t="s">
        <v>549</v>
      </c>
    </row>
    <row r="495" spans="1:4">
      <c r="A495" s="167" t="s">
        <v>1159</v>
      </c>
      <c r="B495" s="167">
        <v>507944</v>
      </c>
      <c r="C495" s="167" t="s">
        <v>383</v>
      </c>
      <c r="D495" s="167" t="s">
        <v>391</v>
      </c>
    </row>
    <row r="496" spans="1:4">
      <c r="A496" s="167" t="s">
        <v>1160</v>
      </c>
      <c r="B496" s="167">
        <v>511139</v>
      </c>
      <c r="C496" s="167" t="s">
        <v>383</v>
      </c>
      <c r="D496" s="167" t="s">
        <v>804</v>
      </c>
    </row>
    <row r="497" spans="1:4">
      <c r="A497" s="167" t="s">
        <v>1161</v>
      </c>
      <c r="B497" s="167">
        <v>524824</v>
      </c>
      <c r="C497" s="167" t="s">
        <v>1162</v>
      </c>
      <c r="D497" s="167" t="s">
        <v>421</v>
      </c>
    </row>
    <row r="498" spans="1:4">
      <c r="A498" s="167" t="s">
        <v>1163</v>
      </c>
      <c r="B498" s="167">
        <v>530999</v>
      </c>
      <c r="C498" s="167" t="s">
        <v>1164</v>
      </c>
      <c r="D498" s="167" t="s">
        <v>431</v>
      </c>
    </row>
    <row r="499" spans="1:4">
      <c r="A499" s="167" t="s">
        <v>1165</v>
      </c>
      <c r="B499" s="167">
        <v>532382</v>
      </c>
      <c r="C499" s="167" t="s">
        <v>1166</v>
      </c>
      <c r="D499" s="167" t="s">
        <v>1122</v>
      </c>
    </row>
    <row r="500" spans="1:4">
      <c r="A500" s="167" t="s">
        <v>1167</v>
      </c>
      <c r="B500" s="167">
        <v>513142</v>
      </c>
      <c r="C500" s="167" t="s">
        <v>383</v>
      </c>
      <c r="D500" s="167" t="s">
        <v>415</v>
      </c>
    </row>
    <row r="501" spans="1:4">
      <c r="A501" s="167" t="s">
        <v>1168</v>
      </c>
      <c r="B501" s="167" t="s">
        <v>383</v>
      </c>
      <c r="C501" s="167" t="s">
        <v>1169</v>
      </c>
      <c r="D501" s="167" t="s">
        <v>1170</v>
      </c>
    </row>
    <row r="502" spans="1:4">
      <c r="A502" s="167" t="s">
        <v>1171</v>
      </c>
      <c r="B502" s="167">
        <v>539834</v>
      </c>
      <c r="C502" s="167" t="s">
        <v>383</v>
      </c>
      <c r="D502" s="167" t="s">
        <v>405</v>
      </c>
    </row>
    <row r="503" spans="1:4">
      <c r="A503" s="167" t="s">
        <v>1172</v>
      </c>
      <c r="B503" s="167">
        <v>502355</v>
      </c>
      <c r="C503" s="167" t="s">
        <v>1173</v>
      </c>
      <c r="D503" s="167" t="s">
        <v>863</v>
      </c>
    </row>
    <row r="504" spans="1:4">
      <c r="A504" s="167" t="s">
        <v>1174</v>
      </c>
      <c r="B504" s="167">
        <v>539251</v>
      </c>
      <c r="C504" s="167" t="s">
        <v>1175</v>
      </c>
      <c r="D504" s="167" t="s">
        <v>578</v>
      </c>
    </row>
    <row r="505" spans="1:4">
      <c r="A505" s="167" t="s">
        <v>1176</v>
      </c>
      <c r="B505" s="167">
        <v>500102</v>
      </c>
      <c r="C505" s="167" t="s">
        <v>1177</v>
      </c>
      <c r="D505" s="167" t="s">
        <v>377</v>
      </c>
    </row>
    <row r="506" spans="1:4">
      <c r="A506" s="167" t="s">
        <v>1178</v>
      </c>
      <c r="B506" s="167">
        <v>523319</v>
      </c>
      <c r="C506" s="167" t="s">
        <v>1179</v>
      </c>
      <c r="D506" s="167" t="s">
        <v>372</v>
      </c>
    </row>
    <row r="507" spans="1:4">
      <c r="A507" s="167" t="s">
        <v>1180</v>
      </c>
      <c r="B507" s="167">
        <v>532485</v>
      </c>
      <c r="C507" s="167" t="s">
        <v>383</v>
      </c>
      <c r="D507" s="167" t="s">
        <v>400</v>
      </c>
    </row>
    <row r="508" spans="1:4">
      <c r="A508" s="167" t="s">
        <v>1181</v>
      </c>
      <c r="B508" s="167">
        <v>500038</v>
      </c>
      <c r="C508" s="167" t="s">
        <v>1182</v>
      </c>
      <c r="D508" s="167" t="s">
        <v>1082</v>
      </c>
    </row>
    <row r="509" spans="1:4">
      <c r="A509" s="167" t="s">
        <v>1183</v>
      </c>
      <c r="B509" s="167">
        <v>520127</v>
      </c>
      <c r="C509" s="167" t="s">
        <v>383</v>
      </c>
      <c r="D509" s="167" t="s">
        <v>455</v>
      </c>
    </row>
    <row r="510" spans="1:4">
      <c r="A510" s="167" t="s">
        <v>1184</v>
      </c>
      <c r="B510" s="167">
        <v>519295</v>
      </c>
      <c r="C510" s="167" t="s">
        <v>383</v>
      </c>
      <c r="D510" s="167" t="s">
        <v>443</v>
      </c>
    </row>
    <row r="511" spans="1:4">
      <c r="A511" s="167" t="s">
        <v>1185</v>
      </c>
      <c r="B511" s="167">
        <v>531591</v>
      </c>
      <c r="C511" s="167" t="s">
        <v>383</v>
      </c>
      <c r="D511" s="167" t="s">
        <v>400</v>
      </c>
    </row>
    <row r="512" spans="1:4">
      <c r="A512" s="167" t="s">
        <v>1186</v>
      </c>
      <c r="B512" s="167">
        <v>526849</v>
      </c>
      <c r="C512" s="167" t="s">
        <v>1187</v>
      </c>
      <c r="D512" s="167" t="s">
        <v>497</v>
      </c>
    </row>
    <row r="513" spans="1:4">
      <c r="A513" s="167" t="s">
        <v>1188</v>
      </c>
      <c r="B513" s="167">
        <v>509053</v>
      </c>
      <c r="C513" s="167" t="s">
        <v>383</v>
      </c>
      <c r="D513" s="167" t="s">
        <v>804</v>
      </c>
    </row>
    <row r="514" spans="1:4">
      <c r="A514" s="167" t="s">
        <v>1189</v>
      </c>
      <c r="B514" s="167">
        <v>500039</v>
      </c>
      <c r="C514" s="167" t="s">
        <v>1190</v>
      </c>
      <c r="D514" s="167" t="s">
        <v>738</v>
      </c>
    </row>
    <row r="515" spans="1:4">
      <c r="A515" s="167" t="s">
        <v>1191</v>
      </c>
      <c r="B515" s="167">
        <v>541153</v>
      </c>
      <c r="C515" s="167" t="s">
        <v>1192</v>
      </c>
      <c r="D515" s="167" t="s">
        <v>701</v>
      </c>
    </row>
    <row r="516" spans="1:4">
      <c r="A516" s="167" t="s">
        <v>1193</v>
      </c>
      <c r="B516" s="167">
        <v>532946</v>
      </c>
      <c r="C516" s="167" t="s">
        <v>1194</v>
      </c>
      <c r="D516" s="167" t="s">
        <v>497</v>
      </c>
    </row>
    <row r="517" spans="1:4">
      <c r="A517" s="167" t="s">
        <v>1195</v>
      </c>
      <c r="B517" s="167">
        <v>539120</v>
      </c>
      <c r="C517" s="167" t="s">
        <v>383</v>
      </c>
      <c r="D517" s="167" t="s">
        <v>620</v>
      </c>
    </row>
    <row r="518" spans="1:4">
      <c r="A518" s="167" t="s">
        <v>1196</v>
      </c>
      <c r="B518" s="167">
        <v>532134</v>
      </c>
      <c r="C518" s="167" t="s">
        <v>1197</v>
      </c>
      <c r="D518" s="167" t="s">
        <v>701</v>
      </c>
    </row>
    <row r="519" spans="1:4">
      <c r="A519" s="167" t="s">
        <v>1198</v>
      </c>
      <c r="B519" s="167">
        <v>532149</v>
      </c>
      <c r="C519" s="167" t="s">
        <v>1199</v>
      </c>
      <c r="D519" s="167" t="s">
        <v>701</v>
      </c>
    </row>
    <row r="520" spans="1:4">
      <c r="A520" s="167" t="s">
        <v>1200</v>
      </c>
      <c r="B520" s="167">
        <v>532525</v>
      </c>
      <c r="C520" s="167" t="s">
        <v>1201</v>
      </c>
      <c r="D520" s="167" t="s">
        <v>701</v>
      </c>
    </row>
    <row r="521" spans="1:4">
      <c r="A521" s="167" t="s">
        <v>1202</v>
      </c>
      <c r="B521" s="167" t="s">
        <v>383</v>
      </c>
      <c r="C521" s="167" t="s">
        <v>1203</v>
      </c>
      <c r="D521" s="167" t="s">
        <v>394</v>
      </c>
    </row>
    <row r="522" spans="1:4">
      <c r="A522" s="167" t="s">
        <v>1204</v>
      </c>
      <c r="B522" s="167">
        <v>532674</v>
      </c>
      <c r="C522" s="167" t="s">
        <v>1205</v>
      </c>
      <c r="D522" s="167" t="s">
        <v>398</v>
      </c>
    </row>
    <row r="523" spans="1:4">
      <c r="A523" s="167" t="s">
        <v>1206</v>
      </c>
      <c r="B523" s="167">
        <v>500041</v>
      </c>
      <c r="C523" s="167" t="s">
        <v>1207</v>
      </c>
      <c r="D523" s="167" t="s">
        <v>1082</v>
      </c>
    </row>
    <row r="524" spans="1:4">
      <c r="A524" s="167" t="s">
        <v>1208</v>
      </c>
      <c r="B524" s="167" t="s">
        <v>383</v>
      </c>
      <c r="C524" s="167" t="s">
        <v>1209</v>
      </c>
      <c r="D524" s="167" t="s">
        <v>394</v>
      </c>
    </row>
    <row r="525" spans="1:4">
      <c r="A525" s="167" t="s">
        <v>1210</v>
      </c>
      <c r="B525" s="167">
        <v>538546</v>
      </c>
      <c r="C525" s="167" t="s">
        <v>383</v>
      </c>
      <c r="D525" s="167" t="s">
        <v>706</v>
      </c>
    </row>
    <row r="526" spans="1:4">
      <c r="A526" s="167" t="s">
        <v>1211</v>
      </c>
      <c r="B526" s="167">
        <v>519353</v>
      </c>
      <c r="C526" s="167" t="s">
        <v>383</v>
      </c>
      <c r="D526" s="167" t="s">
        <v>790</v>
      </c>
    </row>
    <row r="527" spans="1:4">
      <c r="A527" s="167" t="s">
        <v>1212</v>
      </c>
      <c r="B527" s="167">
        <v>503722</v>
      </c>
      <c r="C527" s="167" t="s">
        <v>1213</v>
      </c>
      <c r="D527" s="167" t="s">
        <v>398</v>
      </c>
    </row>
    <row r="528" spans="1:4">
      <c r="A528" s="167" t="s">
        <v>1214</v>
      </c>
      <c r="B528" s="167">
        <v>532916</v>
      </c>
      <c r="C528" s="167" t="s">
        <v>1215</v>
      </c>
      <c r="D528" s="167" t="s">
        <v>396</v>
      </c>
    </row>
    <row r="529" spans="1:4">
      <c r="A529" s="167" t="s">
        <v>1216</v>
      </c>
      <c r="B529" s="167">
        <v>513502</v>
      </c>
      <c r="C529" s="167" t="s">
        <v>383</v>
      </c>
      <c r="D529" s="167" t="s">
        <v>457</v>
      </c>
    </row>
    <row r="530" spans="1:4">
      <c r="A530" s="167" t="s">
        <v>1217</v>
      </c>
      <c r="B530" s="167">
        <v>532336</v>
      </c>
      <c r="C530" s="167" t="s">
        <v>383</v>
      </c>
      <c r="D530" s="167" t="s">
        <v>476</v>
      </c>
    </row>
    <row r="531" spans="1:4">
      <c r="A531" s="167" t="s">
        <v>1218</v>
      </c>
      <c r="B531" s="167">
        <v>532694</v>
      </c>
      <c r="C531" s="167" t="s">
        <v>1219</v>
      </c>
      <c r="D531" s="167" t="s">
        <v>804</v>
      </c>
    </row>
    <row r="532" spans="1:4">
      <c r="A532" s="167" t="s">
        <v>1220</v>
      </c>
      <c r="B532" s="167">
        <v>532694</v>
      </c>
      <c r="C532" s="167" t="s">
        <v>1219</v>
      </c>
      <c r="D532" s="167" t="s">
        <v>804</v>
      </c>
    </row>
    <row r="533" spans="1:4">
      <c r="A533" s="167" t="s">
        <v>1221</v>
      </c>
      <c r="B533" s="167">
        <v>524687</v>
      </c>
      <c r="C533" s="167" t="s">
        <v>383</v>
      </c>
      <c r="D533" s="167" t="s">
        <v>891</v>
      </c>
    </row>
    <row r="534" spans="1:4">
      <c r="A534" s="167" t="s">
        <v>1222</v>
      </c>
      <c r="B534" s="167">
        <v>524687</v>
      </c>
      <c r="C534" s="167" t="s">
        <v>383</v>
      </c>
      <c r="D534" s="167" t="s">
        <v>891</v>
      </c>
    </row>
    <row r="535" spans="1:4">
      <c r="A535" s="167" t="s">
        <v>1223</v>
      </c>
      <c r="B535" s="167">
        <v>500042</v>
      </c>
      <c r="C535" s="167" t="s">
        <v>1224</v>
      </c>
      <c r="D535" s="167" t="s">
        <v>543</v>
      </c>
    </row>
    <row r="536" spans="1:4">
      <c r="A536" s="167" t="s">
        <v>1225</v>
      </c>
      <c r="B536" s="167">
        <v>500042</v>
      </c>
      <c r="C536" s="167" t="s">
        <v>1224</v>
      </c>
      <c r="D536" s="167" t="s">
        <v>543</v>
      </c>
    </row>
    <row r="537" spans="1:4">
      <c r="A537" s="167" t="s">
        <v>1226</v>
      </c>
      <c r="B537" s="167">
        <v>500043</v>
      </c>
      <c r="C537" s="167" t="s">
        <v>1227</v>
      </c>
      <c r="D537" s="167" t="s">
        <v>809</v>
      </c>
    </row>
    <row r="538" spans="1:4">
      <c r="A538" s="167" t="s">
        <v>1228</v>
      </c>
      <c r="B538" s="167">
        <v>500043</v>
      </c>
      <c r="C538" s="167" t="s">
        <v>1229</v>
      </c>
      <c r="D538" s="167" t="s">
        <v>809</v>
      </c>
    </row>
    <row r="539" spans="1:4">
      <c r="A539" s="167" t="s">
        <v>1230</v>
      </c>
      <c r="B539" s="167">
        <v>522004</v>
      </c>
      <c r="C539" s="167" t="s">
        <v>383</v>
      </c>
      <c r="D539" s="167" t="s">
        <v>391</v>
      </c>
    </row>
    <row r="540" spans="1:4">
      <c r="A540" s="167" t="s">
        <v>1231</v>
      </c>
      <c r="B540" s="167">
        <v>506285</v>
      </c>
      <c r="C540" s="167" t="s">
        <v>1232</v>
      </c>
      <c r="D540" s="167" t="s">
        <v>527</v>
      </c>
    </row>
    <row r="541" spans="1:4">
      <c r="A541" s="167" t="s">
        <v>1233</v>
      </c>
      <c r="B541" s="167">
        <v>539946</v>
      </c>
      <c r="C541" s="167" t="s">
        <v>383</v>
      </c>
      <c r="D541" s="167" t="s">
        <v>400</v>
      </c>
    </row>
    <row r="542" spans="1:4">
      <c r="A542" s="167" t="s">
        <v>1234</v>
      </c>
      <c r="B542" s="167">
        <v>517246</v>
      </c>
      <c r="C542" s="167" t="s">
        <v>383</v>
      </c>
      <c r="D542" s="167" t="s">
        <v>925</v>
      </c>
    </row>
    <row r="543" spans="1:4">
      <c r="A543" s="167" t="s">
        <v>1235</v>
      </c>
      <c r="B543" s="167">
        <v>517246</v>
      </c>
      <c r="C543" s="167" t="s">
        <v>383</v>
      </c>
      <c r="D543" s="167" t="s">
        <v>925</v>
      </c>
    </row>
    <row r="544" spans="1:4">
      <c r="A544" s="167" t="s">
        <v>1236</v>
      </c>
      <c r="B544" s="167">
        <v>539621</v>
      </c>
      <c r="C544" s="167" t="s">
        <v>383</v>
      </c>
      <c r="D544" s="167" t="s">
        <v>400</v>
      </c>
    </row>
    <row r="545" spans="1:4">
      <c r="A545" s="167" t="s">
        <v>1237</v>
      </c>
      <c r="B545" s="167">
        <v>524332</v>
      </c>
      <c r="C545" s="167" t="s">
        <v>383</v>
      </c>
      <c r="D545" s="167" t="s">
        <v>632</v>
      </c>
    </row>
    <row r="546" spans="1:4">
      <c r="A546" s="167" t="s">
        <v>1238</v>
      </c>
      <c r="B546" s="167">
        <v>542057</v>
      </c>
      <c r="C546" s="167" t="s">
        <v>383</v>
      </c>
      <c r="D546" s="167" t="s">
        <v>781</v>
      </c>
    </row>
    <row r="547" spans="1:4">
      <c r="A547" s="167" t="s">
        <v>1239</v>
      </c>
      <c r="B547" s="167">
        <v>524828</v>
      </c>
      <c r="C547" s="167" t="s">
        <v>383</v>
      </c>
      <c r="D547" s="167" t="s">
        <v>421</v>
      </c>
    </row>
    <row r="548" spans="1:4">
      <c r="A548" s="167" t="s">
        <v>1240</v>
      </c>
      <c r="B548" s="167">
        <v>539447</v>
      </c>
      <c r="C548" s="167" t="s">
        <v>1241</v>
      </c>
      <c r="D548" s="167" t="s">
        <v>578</v>
      </c>
    </row>
    <row r="549" spans="1:4">
      <c r="A549" s="167" t="s">
        <v>1242</v>
      </c>
      <c r="B549" s="167">
        <v>533270</v>
      </c>
      <c r="C549" s="167" t="s">
        <v>1243</v>
      </c>
      <c r="D549" s="167" t="s">
        <v>706</v>
      </c>
    </row>
    <row r="550" spans="1:4">
      <c r="A550" s="167" t="s">
        <v>1244</v>
      </c>
      <c r="B550" s="167">
        <v>539546</v>
      </c>
      <c r="C550" s="167" t="s">
        <v>383</v>
      </c>
      <c r="D550" s="167" t="s">
        <v>405</v>
      </c>
    </row>
    <row r="551" spans="1:4">
      <c r="A551" s="167" t="s">
        <v>1245</v>
      </c>
      <c r="B551" s="167">
        <v>539018</v>
      </c>
      <c r="C551" s="167" t="s">
        <v>383</v>
      </c>
      <c r="D551" s="167" t="s">
        <v>415</v>
      </c>
    </row>
    <row r="552" spans="1:4">
      <c r="A552" s="167" t="s">
        <v>1246</v>
      </c>
      <c r="B552" s="167">
        <v>532645</v>
      </c>
      <c r="C552" s="167" t="s">
        <v>383</v>
      </c>
      <c r="D552" s="167" t="s">
        <v>405</v>
      </c>
    </row>
    <row r="553" spans="1:4">
      <c r="A553" s="167" t="s">
        <v>1247</v>
      </c>
      <c r="B553" s="167">
        <v>539399</v>
      </c>
      <c r="C553" s="167" t="s">
        <v>383</v>
      </c>
      <c r="D553" s="167" t="s">
        <v>398</v>
      </c>
    </row>
    <row r="554" spans="1:4">
      <c r="A554" s="167" t="s">
        <v>1248</v>
      </c>
      <c r="B554" s="167">
        <v>522650</v>
      </c>
      <c r="C554" s="167" t="s">
        <v>383</v>
      </c>
      <c r="D554" s="167" t="s">
        <v>568</v>
      </c>
    </row>
    <row r="555" spans="1:4">
      <c r="A555" s="167" t="s">
        <v>1249</v>
      </c>
      <c r="B555" s="167">
        <v>500048</v>
      </c>
      <c r="C555" s="167" t="s">
        <v>1250</v>
      </c>
      <c r="D555" s="167" t="s">
        <v>461</v>
      </c>
    </row>
    <row r="556" spans="1:4">
      <c r="A556" s="167" t="s">
        <v>1251</v>
      </c>
      <c r="B556" s="167">
        <v>541178</v>
      </c>
      <c r="C556" s="167" t="s">
        <v>383</v>
      </c>
      <c r="D556" s="167" t="s">
        <v>568</v>
      </c>
    </row>
    <row r="557" spans="1:4">
      <c r="A557" s="167" t="s">
        <v>1252</v>
      </c>
      <c r="B557" s="167">
        <v>509438</v>
      </c>
      <c r="C557" s="167" t="s">
        <v>383</v>
      </c>
      <c r="D557" s="167" t="s">
        <v>584</v>
      </c>
    </row>
    <row r="558" spans="1:4">
      <c r="A558" s="167" t="s">
        <v>1253</v>
      </c>
      <c r="B558" s="167">
        <v>533095</v>
      </c>
      <c r="C558" s="167" t="s">
        <v>383</v>
      </c>
      <c r="D558" s="167" t="s">
        <v>400</v>
      </c>
    </row>
    <row r="559" spans="1:4">
      <c r="A559" s="167" t="s">
        <v>1254</v>
      </c>
      <c r="B559" s="167">
        <v>512404</v>
      </c>
      <c r="C559" s="167" t="s">
        <v>383</v>
      </c>
      <c r="D559" s="167" t="s">
        <v>415</v>
      </c>
    </row>
    <row r="560" spans="1:4">
      <c r="A560" s="167" t="s">
        <v>1255</v>
      </c>
      <c r="B560" s="167">
        <v>532230</v>
      </c>
      <c r="C560" s="167" t="s">
        <v>383</v>
      </c>
      <c r="D560" s="167" t="s">
        <v>398</v>
      </c>
    </row>
    <row r="561" spans="1:4">
      <c r="A561" s="167" t="s">
        <v>1256</v>
      </c>
      <c r="B561" s="167">
        <v>512195</v>
      </c>
      <c r="C561" s="167" t="s">
        <v>383</v>
      </c>
      <c r="D561" s="167" t="s">
        <v>804</v>
      </c>
    </row>
    <row r="562" spans="1:4">
      <c r="A562" s="167" t="s">
        <v>1257</v>
      </c>
      <c r="B562" s="167">
        <v>509480</v>
      </c>
      <c r="C562" s="167" t="s">
        <v>1258</v>
      </c>
      <c r="D562" s="167" t="s">
        <v>660</v>
      </c>
    </row>
    <row r="563" spans="1:4">
      <c r="A563" s="167" t="s">
        <v>1259</v>
      </c>
      <c r="B563" s="167">
        <v>531340</v>
      </c>
      <c r="C563" s="167" t="s">
        <v>383</v>
      </c>
      <c r="D563" s="167" t="s">
        <v>366</v>
      </c>
    </row>
    <row r="564" spans="1:4">
      <c r="A564" s="167" t="s">
        <v>1260</v>
      </c>
      <c r="B564" s="167">
        <v>524606</v>
      </c>
      <c r="C564" s="167" t="s">
        <v>383</v>
      </c>
      <c r="D564" s="167" t="s">
        <v>421</v>
      </c>
    </row>
    <row r="565" spans="1:4">
      <c r="A565" s="167" t="s">
        <v>1261</v>
      </c>
      <c r="B565" s="167">
        <v>531582</v>
      </c>
      <c r="C565" s="167" t="s">
        <v>383</v>
      </c>
      <c r="D565" s="167" t="s">
        <v>400</v>
      </c>
    </row>
    <row r="566" spans="1:4">
      <c r="A566" s="167" t="s">
        <v>1262</v>
      </c>
      <c r="B566" s="167">
        <v>508664</v>
      </c>
      <c r="C566" s="167" t="s">
        <v>383</v>
      </c>
      <c r="D566" s="167" t="s">
        <v>584</v>
      </c>
    </row>
    <row r="567" spans="1:4">
      <c r="A567" s="167" t="s">
        <v>1263</v>
      </c>
      <c r="B567" s="167" t="s">
        <v>383</v>
      </c>
      <c r="C567" s="167" t="s">
        <v>1264</v>
      </c>
      <c r="D567" s="167" t="s">
        <v>394</v>
      </c>
    </row>
    <row r="568" spans="1:4">
      <c r="A568" s="167" t="s">
        <v>1265</v>
      </c>
      <c r="B568" s="167">
        <v>512477</v>
      </c>
      <c r="C568" s="167" t="s">
        <v>383</v>
      </c>
      <c r="D568" s="167" t="s">
        <v>398</v>
      </c>
    </row>
    <row r="569" spans="1:4">
      <c r="A569" s="167" t="s">
        <v>1266</v>
      </c>
      <c r="B569" s="167">
        <v>512477</v>
      </c>
      <c r="C569" s="167" t="s">
        <v>383</v>
      </c>
      <c r="D569" s="167" t="s">
        <v>398</v>
      </c>
    </row>
    <row r="570" spans="1:4">
      <c r="A570" s="167" t="s">
        <v>1267</v>
      </c>
      <c r="B570" s="167">
        <v>533303</v>
      </c>
      <c r="C570" s="167" t="s">
        <v>1268</v>
      </c>
      <c r="D570" s="167" t="s">
        <v>549</v>
      </c>
    </row>
    <row r="571" spans="1:4">
      <c r="A571" s="167" t="s">
        <v>1269</v>
      </c>
      <c r="B571" s="167">
        <v>532430</v>
      </c>
      <c r="C571" s="167" t="s">
        <v>1270</v>
      </c>
      <c r="D571" s="167" t="s">
        <v>522</v>
      </c>
    </row>
    <row r="572" spans="1:4">
      <c r="A572" s="167" t="s">
        <v>1271</v>
      </c>
      <c r="B572" s="167">
        <v>539662</v>
      </c>
      <c r="C572" s="167" t="s">
        <v>383</v>
      </c>
      <c r="D572" s="167" t="s">
        <v>400</v>
      </c>
    </row>
    <row r="573" spans="1:4">
      <c r="A573" s="167" t="s">
        <v>1272</v>
      </c>
      <c r="B573" s="167">
        <v>511664</v>
      </c>
      <c r="C573" s="167" t="s">
        <v>383</v>
      </c>
      <c r="D573" s="167" t="s">
        <v>386</v>
      </c>
    </row>
    <row r="574" spans="1:4">
      <c r="A574" s="167" t="s">
        <v>1273</v>
      </c>
      <c r="B574" s="167">
        <v>532930</v>
      </c>
      <c r="C574" s="167" t="s">
        <v>1274</v>
      </c>
      <c r="D574" s="167" t="s">
        <v>426</v>
      </c>
    </row>
    <row r="575" spans="1:4">
      <c r="A575" s="167" t="s">
        <v>1275</v>
      </c>
      <c r="B575" s="167">
        <v>530803</v>
      </c>
      <c r="C575" s="167" t="s">
        <v>1276</v>
      </c>
      <c r="D575" s="167" t="s">
        <v>431</v>
      </c>
    </row>
    <row r="576" spans="1:4">
      <c r="A576" s="167" t="s">
        <v>1277</v>
      </c>
      <c r="B576" s="167">
        <v>531719</v>
      </c>
      <c r="C576" s="167" t="s">
        <v>383</v>
      </c>
      <c r="D576" s="167" t="s">
        <v>527</v>
      </c>
    </row>
    <row r="577" spans="1:4">
      <c r="A577" s="167" t="s">
        <v>1278</v>
      </c>
      <c r="B577" s="167">
        <v>504646</v>
      </c>
      <c r="C577" s="167" t="s">
        <v>383</v>
      </c>
      <c r="D577" s="167" t="s">
        <v>738</v>
      </c>
    </row>
    <row r="578" spans="1:4">
      <c r="A578" s="167" t="s">
        <v>1279</v>
      </c>
      <c r="B578" s="167">
        <v>509449</v>
      </c>
      <c r="C578" s="167" t="s">
        <v>383</v>
      </c>
      <c r="D578" s="167" t="s">
        <v>431</v>
      </c>
    </row>
    <row r="579" spans="1:4">
      <c r="A579" s="167" t="s">
        <v>1280</v>
      </c>
      <c r="B579" s="167">
        <v>512296</v>
      </c>
      <c r="C579" s="167" t="s">
        <v>1281</v>
      </c>
      <c r="D579" s="167" t="s">
        <v>457</v>
      </c>
    </row>
    <row r="580" spans="1:4">
      <c r="A580" s="167" t="s">
        <v>1282</v>
      </c>
      <c r="B580" s="167">
        <v>512296</v>
      </c>
      <c r="C580" s="167" t="s">
        <v>1281</v>
      </c>
      <c r="D580" s="167" t="s">
        <v>457</v>
      </c>
    </row>
    <row r="581" spans="1:4">
      <c r="A581" s="167" t="s">
        <v>1283</v>
      </c>
      <c r="B581" s="167">
        <v>540621</v>
      </c>
      <c r="C581" s="167" t="s">
        <v>1284</v>
      </c>
      <c r="D581" s="167" t="s">
        <v>469</v>
      </c>
    </row>
    <row r="582" spans="1:4">
      <c r="A582" s="167" t="s">
        <v>1285</v>
      </c>
      <c r="B582" s="167">
        <v>540545</v>
      </c>
      <c r="C582" s="167" t="s">
        <v>383</v>
      </c>
      <c r="D582" s="167" t="s">
        <v>497</v>
      </c>
    </row>
    <row r="583" spans="1:4">
      <c r="A583" s="167" t="s">
        <v>1286</v>
      </c>
      <c r="B583" s="167">
        <v>512608</v>
      </c>
      <c r="C583" s="167" t="s">
        <v>1287</v>
      </c>
      <c r="D583" s="167" t="s">
        <v>497</v>
      </c>
    </row>
    <row r="584" spans="1:4">
      <c r="A584" s="167" t="s">
        <v>1288</v>
      </c>
      <c r="B584" s="167">
        <v>538576</v>
      </c>
      <c r="C584" s="167" t="s">
        <v>383</v>
      </c>
      <c r="D584" s="167" t="s">
        <v>469</v>
      </c>
    </row>
    <row r="585" spans="1:4">
      <c r="A585" s="167" t="s">
        <v>1289</v>
      </c>
      <c r="B585" s="167">
        <v>500052</v>
      </c>
      <c r="C585" s="167" t="s">
        <v>1290</v>
      </c>
      <c r="D585" s="167" t="s">
        <v>543</v>
      </c>
    </row>
    <row r="586" spans="1:4">
      <c r="A586" s="167" t="s">
        <v>1291</v>
      </c>
      <c r="B586" s="167">
        <v>531862</v>
      </c>
      <c r="C586" s="167" t="s">
        <v>383</v>
      </c>
      <c r="D586" s="167" t="s">
        <v>891</v>
      </c>
    </row>
    <row r="587" spans="1:4">
      <c r="A587" s="167" t="s">
        <v>1292</v>
      </c>
      <c r="B587" s="167">
        <v>511501</v>
      </c>
      <c r="C587" s="167" t="s">
        <v>383</v>
      </c>
      <c r="D587" s="167" t="s">
        <v>366</v>
      </c>
    </row>
    <row r="588" spans="1:4">
      <c r="A588" s="167" t="s">
        <v>1293</v>
      </c>
      <c r="B588" s="167">
        <v>503960</v>
      </c>
      <c r="C588" s="167" t="s">
        <v>1294</v>
      </c>
      <c r="D588" s="167" t="s">
        <v>681</v>
      </c>
    </row>
    <row r="589" spans="1:4">
      <c r="A589" s="167" t="s">
        <v>1295</v>
      </c>
      <c r="B589" s="167">
        <v>541143</v>
      </c>
      <c r="C589" s="167" t="s">
        <v>1296</v>
      </c>
      <c r="D589" s="167" t="s">
        <v>856</v>
      </c>
    </row>
    <row r="590" spans="1:4">
      <c r="A590" s="167" t="s">
        <v>1297</v>
      </c>
      <c r="B590" s="167">
        <v>500049</v>
      </c>
      <c r="C590" s="167" t="s">
        <v>1298</v>
      </c>
      <c r="D590" s="167" t="s">
        <v>856</v>
      </c>
    </row>
    <row r="591" spans="1:4">
      <c r="A591" s="167" t="s">
        <v>1299</v>
      </c>
      <c r="B591" s="167">
        <v>533228</v>
      </c>
      <c r="C591" s="167" t="s">
        <v>1300</v>
      </c>
      <c r="D591" s="167" t="s">
        <v>400</v>
      </c>
    </row>
    <row r="592" spans="1:4">
      <c r="A592" s="167" t="s">
        <v>1301</v>
      </c>
      <c r="B592" s="167">
        <v>500493</v>
      </c>
      <c r="C592" s="167" t="s">
        <v>1302</v>
      </c>
      <c r="D592" s="167" t="s">
        <v>1303</v>
      </c>
    </row>
    <row r="593" spans="1:4">
      <c r="A593" s="167" t="s">
        <v>1304</v>
      </c>
      <c r="B593" s="167">
        <v>505688</v>
      </c>
      <c r="C593" s="167" t="s">
        <v>1305</v>
      </c>
      <c r="D593" s="167" t="s">
        <v>738</v>
      </c>
    </row>
    <row r="594" spans="1:4">
      <c r="A594" s="167" t="s">
        <v>1306</v>
      </c>
      <c r="B594" s="167">
        <v>500103</v>
      </c>
      <c r="C594" s="167" t="s">
        <v>1307</v>
      </c>
      <c r="D594" s="167" t="s">
        <v>426</v>
      </c>
    </row>
    <row r="595" spans="1:4">
      <c r="A595" s="167" t="s">
        <v>1308</v>
      </c>
      <c r="B595" s="167">
        <v>524663</v>
      </c>
      <c r="C595" s="167" t="s">
        <v>383</v>
      </c>
      <c r="D595" s="167" t="s">
        <v>421</v>
      </c>
    </row>
    <row r="596" spans="1:4">
      <c r="A596" s="167" t="s">
        <v>1309</v>
      </c>
      <c r="B596" s="167">
        <v>541096</v>
      </c>
      <c r="C596" s="167" t="s">
        <v>383</v>
      </c>
      <c r="D596" s="167" t="s">
        <v>421</v>
      </c>
    </row>
    <row r="597" spans="1:4">
      <c r="A597" s="167" t="s">
        <v>1310</v>
      </c>
      <c r="B597" s="167">
        <v>500547</v>
      </c>
      <c r="C597" s="167" t="s">
        <v>1311</v>
      </c>
      <c r="D597" s="167" t="s">
        <v>1312</v>
      </c>
    </row>
    <row r="598" spans="1:4">
      <c r="A598" s="167" t="s">
        <v>1313</v>
      </c>
      <c r="B598" s="167">
        <v>590021</v>
      </c>
      <c r="C598" s="167" t="s">
        <v>1314</v>
      </c>
      <c r="D598" s="167" t="s">
        <v>527</v>
      </c>
    </row>
    <row r="599" spans="1:4">
      <c r="A599" s="167" t="s">
        <v>1315</v>
      </c>
      <c r="B599" s="167">
        <v>540700</v>
      </c>
      <c r="C599" s="167" t="s">
        <v>1316</v>
      </c>
      <c r="D599" s="167" t="s">
        <v>978</v>
      </c>
    </row>
    <row r="600" spans="1:4">
      <c r="A600" s="167" t="s">
        <v>1317</v>
      </c>
      <c r="B600" s="167">
        <v>523229</v>
      </c>
      <c r="C600" s="167" t="s">
        <v>383</v>
      </c>
      <c r="D600" s="167" t="s">
        <v>738</v>
      </c>
    </row>
    <row r="601" spans="1:4">
      <c r="A601" s="167" t="s">
        <v>1318</v>
      </c>
      <c r="B601" s="167">
        <v>531029</v>
      </c>
      <c r="C601" s="167" t="s">
        <v>383</v>
      </c>
      <c r="D601" s="167" t="s">
        <v>405</v>
      </c>
    </row>
    <row r="602" spans="1:4">
      <c r="A602" s="167" t="s">
        <v>1319</v>
      </c>
      <c r="B602" s="167">
        <v>539799</v>
      </c>
      <c r="C602" s="167" t="s">
        <v>1320</v>
      </c>
      <c r="D602" s="167" t="s">
        <v>706</v>
      </c>
    </row>
    <row r="603" spans="1:4">
      <c r="A603" s="167" t="s">
        <v>1321</v>
      </c>
      <c r="B603" s="167">
        <v>532609</v>
      </c>
      <c r="C603" s="167" t="s">
        <v>1322</v>
      </c>
      <c r="D603" s="167" t="s">
        <v>461</v>
      </c>
    </row>
    <row r="604" spans="1:4">
      <c r="A604" s="167" t="s">
        <v>1323</v>
      </c>
      <c r="B604" s="167">
        <v>533499</v>
      </c>
      <c r="C604" s="167" t="s">
        <v>1324</v>
      </c>
      <c r="D604" s="167" t="s">
        <v>369</v>
      </c>
    </row>
    <row r="605" spans="1:4">
      <c r="A605" s="167" t="s">
        <v>1325</v>
      </c>
      <c r="B605" s="167">
        <v>532454</v>
      </c>
      <c r="C605" s="167" t="s">
        <v>1326</v>
      </c>
      <c r="D605" s="167" t="s">
        <v>1327</v>
      </c>
    </row>
    <row r="606" spans="1:4">
      <c r="A606" s="167" t="s">
        <v>1328</v>
      </c>
      <c r="B606" s="167">
        <v>534816</v>
      </c>
      <c r="C606" s="167" t="s">
        <v>1329</v>
      </c>
      <c r="D606" s="167" t="s">
        <v>1330</v>
      </c>
    </row>
    <row r="607" spans="1:4">
      <c r="A607" s="167" t="s">
        <v>1331</v>
      </c>
      <c r="B607" s="167">
        <v>526666</v>
      </c>
      <c r="C607" s="167" t="s">
        <v>1332</v>
      </c>
      <c r="D607" s="167" t="s">
        <v>497</v>
      </c>
    </row>
    <row r="608" spans="1:4">
      <c r="A608" s="167" t="s">
        <v>1333</v>
      </c>
      <c r="B608" s="167">
        <v>524534</v>
      </c>
      <c r="C608" s="167" t="s">
        <v>383</v>
      </c>
      <c r="D608" s="167" t="s">
        <v>527</v>
      </c>
    </row>
    <row r="609" spans="1:4">
      <c r="A609" s="167" t="s">
        <v>1334</v>
      </c>
      <c r="B609" s="167">
        <v>540956</v>
      </c>
      <c r="C609" s="167" t="s">
        <v>383</v>
      </c>
      <c r="D609" s="167" t="s">
        <v>384</v>
      </c>
    </row>
    <row r="610" spans="1:4">
      <c r="A610" s="167" t="s">
        <v>1335</v>
      </c>
      <c r="B610" s="167">
        <v>540956</v>
      </c>
      <c r="C610" s="167" t="s">
        <v>383</v>
      </c>
      <c r="D610" s="167" t="s">
        <v>384</v>
      </c>
    </row>
    <row r="611" spans="1:4">
      <c r="A611" s="167" t="s">
        <v>1336</v>
      </c>
      <c r="B611" s="167">
        <v>514272</v>
      </c>
      <c r="C611" s="167" t="s">
        <v>383</v>
      </c>
      <c r="D611" s="167" t="s">
        <v>398</v>
      </c>
    </row>
    <row r="612" spans="1:4">
      <c r="A612" s="167" t="s">
        <v>1337</v>
      </c>
      <c r="B612" s="167">
        <v>533108</v>
      </c>
      <c r="C612" s="167" t="s">
        <v>383</v>
      </c>
      <c r="D612" s="167" t="s">
        <v>398</v>
      </c>
    </row>
    <row r="613" spans="1:4">
      <c r="A613" s="167" t="s">
        <v>1338</v>
      </c>
      <c r="B613" s="167">
        <v>506027</v>
      </c>
      <c r="C613" s="167" t="s">
        <v>383</v>
      </c>
      <c r="D613" s="167" t="s">
        <v>688</v>
      </c>
    </row>
    <row r="614" spans="1:4">
      <c r="A614" s="167" t="s">
        <v>1339</v>
      </c>
      <c r="B614" s="167">
        <v>500055</v>
      </c>
      <c r="C614" s="167" t="s">
        <v>1340</v>
      </c>
      <c r="D614" s="167" t="s">
        <v>415</v>
      </c>
    </row>
    <row r="615" spans="1:4">
      <c r="A615" s="167" t="s">
        <v>1341</v>
      </c>
      <c r="B615" s="167">
        <v>540061</v>
      </c>
      <c r="C615" s="167" t="s">
        <v>1342</v>
      </c>
      <c r="D615" s="167" t="s">
        <v>396</v>
      </c>
    </row>
    <row r="616" spans="1:4">
      <c r="A616" s="167" t="s">
        <v>1343</v>
      </c>
      <c r="B616" s="167">
        <v>500058</v>
      </c>
      <c r="C616" s="167" t="s">
        <v>383</v>
      </c>
      <c r="D616" s="167" t="s">
        <v>415</v>
      </c>
    </row>
    <row r="617" spans="1:4">
      <c r="A617" s="167" t="s">
        <v>1344</v>
      </c>
      <c r="B617" s="167">
        <v>524723</v>
      </c>
      <c r="C617" s="167" t="s">
        <v>383</v>
      </c>
      <c r="D617" s="167" t="s">
        <v>405</v>
      </c>
    </row>
    <row r="618" spans="1:4">
      <c r="A618" s="167" t="s">
        <v>1345</v>
      </c>
      <c r="B618" s="167">
        <v>533321</v>
      </c>
      <c r="C618" s="167" t="s">
        <v>1346</v>
      </c>
      <c r="D618" s="167" t="s">
        <v>681</v>
      </c>
    </row>
    <row r="619" spans="1:4">
      <c r="A619" s="167" t="s">
        <v>1347</v>
      </c>
      <c r="B619" s="167">
        <v>526853</v>
      </c>
      <c r="C619" s="167" t="s">
        <v>383</v>
      </c>
      <c r="D619" s="167" t="s">
        <v>1348</v>
      </c>
    </row>
    <row r="620" spans="1:4">
      <c r="A620" s="167" t="s">
        <v>1349</v>
      </c>
      <c r="B620" s="167">
        <v>505681</v>
      </c>
      <c r="C620" s="167" t="s">
        <v>383</v>
      </c>
      <c r="D620" s="167" t="s">
        <v>738</v>
      </c>
    </row>
    <row r="621" spans="1:4">
      <c r="A621" s="167" t="s">
        <v>1350</v>
      </c>
      <c r="B621" s="167">
        <v>500059</v>
      </c>
      <c r="C621" s="167" t="s">
        <v>1351</v>
      </c>
      <c r="D621" s="167" t="s">
        <v>549</v>
      </c>
    </row>
    <row r="622" spans="1:4">
      <c r="A622" s="167" t="s">
        <v>1352</v>
      </c>
      <c r="B622" s="167">
        <v>523054</v>
      </c>
      <c r="C622" s="167" t="s">
        <v>383</v>
      </c>
      <c r="D622" s="167" t="s">
        <v>398</v>
      </c>
    </row>
    <row r="623" spans="1:4">
      <c r="A623" s="167" t="s">
        <v>1353</v>
      </c>
      <c r="B623" s="167">
        <v>540148</v>
      </c>
      <c r="C623" s="167" t="s">
        <v>383</v>
      </c>
      <c r="D623" s="167" t="s">
        <v>497</v>
      </c>
    </row>
    <row r="624" spans="1:4">
      <c r="A624" s="167" t="s">
        <v>1354</v>
      </c>
      <c r="B624" s="167">
        <v>514215</v>
      </c>
      <c r="C624" s="167" t="s">
        <v>383</v>
      </c>
      <c r="D624" s="167" t="s">
        <v>398</v>
      </c>
    </row>
    <row r="625" spans="1:4">
      <c r="A625" s="167" t="s">
        <v>1355</v>
      </c>
      <c r="B625" s="167">
        <v>535620</v>
      </c>
      <c r="C625" s="167" t="s">
        <v>383</v>
      </c>
      <c r="D625" s="167" t="s">
        <v>405</v>
      </c>
    </row>
    <row r="626" spans="1:4">
      <c r="A626" s="167" t="s">
        <v>1356</v>
      </c>
      <c r="B626" s="167">
        <v>534535</v>
      </c>
      <c r="C626" s="167" t="s">
        <v>383</v>
      </c>
      <c r="D626" s="167" t="s">
        <v>377</v>
      </c>
    </row>
    <row r="627" spans="1:4">
      <c r="A627" s="167" t="s">
        <v>1357</v>
      </c>
      <c r="B627" s="167">
        <v>532523</v>
      </c>
      <c r="C627" s="167" t="s">
        <v>1358</v>
      </c>
      <c r="D627" s="167" t="s">
        <v>721</v>
      </c>
    </row>
    <row r="628" spans="1:4">
      <c r="A628" s="167" t="s">
        <v>1359</v>
      </c>
      <c r="B628" s="167">
        <v>524396</v>
      </c>
      <c r="C628" s="167" t="s">
        <v>1360</v>
      </c>
      <c r="D628" s="167" t="s">
        <v>421</v>
      </c>
    </row>
    <row r="629" spans="1:4">
      <c r="A629" s="167" t="s">
        <v>1361</v>
      </c>
      <c r="B629" s="167">
        <v>532330</v>
      </c>
      <c r="C629" s="167" t="s">
        <v>383</v>
      </c>
      <c r="D629" s="167" t="s">
        <v>503</v>
      </c>
    </row>
    <row r="630" spans="1:4">
      <c r="A630" s="167" t="s">
        <v>1362</v>
      </c>
      <c r="B630" s="167">
        <v>538364</v>
      </c>
      <c r="C630" s="167" t="s">
        <v>383</v>
      </c>
      <c r="D630" s="167" t="s">
        <v>398</v>
      </c>
    </row>
    <row r="631" spans="1:4">
      <c r="A631" s="167" t="s">
        <v>1363</v>
      </c>
      <c r="B631" s="167">
        <v>500060</v>
      </c>
      <c r="C631" s="167" t="s">
        <v>1364</v>
      </c>
      <c r="D631" s="167" t="s">
        <v>681</v>
      </c>
    </row>
    <row r="632" spans="1:4">
      <c r="A632" s="167" t="s">
        <v>1365</v>
      </c>
      <c r="B632" s="167">
        <v>500335</v>
      </c>
      <c r="C632" s="167" t="s">
        <v>1366</v>
      </c>
      <c r="D632" s="167" t="s">
        <v>396</v>
      </c>
    </row>
    <row r="633" spans="1:4">
      <c r="A633" s="167" t="s">
        <v>1367</v>
      </c>
      <c r="B633" s="167">
        <v>533006</v>
      </c>
      <c r="C633" s="167" t="s">
        <v>383</v>
      </c>
      <c r="D633" s="167" t="s">
        <v>398</v>
      </c>
    </row>
    <row r="634" spans="1:4">
      <c r="A634" s="167" t="s">
        <v>1368</v>
      </c>
      <c r="B634" s="167">
        <v>533006</v>
      </c>
      <c r="C634" s="167" t="s">
        <v>383</v>
      </c>
      <c r="D634" s="167" t="s">
        <v>398</v>
      </c>
    </row>
    <row r="635" spans="1:4">
      <c r="A635" s="167" t="s">
        <v>1369</v>
      </c>
      <c r="B635" s="167">
        <v>522105</v>
      </c>
      <c r="C635" s="167" t="s">
        <v>383</v>
      </c>
      <c r="D635" s="167" t="s">
        <v>391</v>
      </c>
    </row>
    <row r="636" spans="1:4">
      <c r="A636" s="167" t="s">
        <v>1370</v>
      </c>
      <c r="B636" s="167">
        <v>533408</v>
      </c>
      <c r="C636" s="167" t="s">
        <v>1371</v>
      </c>
      <c r="D636" s="167" t="s">
        <v>366</v>
      </c>
    </row>
    <row r="637" spans="1:4">
      <c r="A637" s="167" t="s">
        <v>1372</v>
      </c>
      <c r="B637" s="167" t="s">
        <v>383</v>
      </c>
      <c r="C637" s="167" t="s">
        <v>1373</v>
      </c>
      <c r="D637" s="167" t="s">
        <v>369</v>
      </c>
    </row>
    <row r="638" spans="1:4">
      <c r="A638" s="167" t="s">
        <v>1374</v>
      </c>
      <c r="B638" s="167">
        <v>539043</v>
      </c>
      <c r="C638" s="167" t="s">
        <v>1375</v>
      </c>
      <c r="D638" s="167" t="s">
        <v>578</v>
      </c>
    </row>
    <row r="639" spans="1:4">
      <c r="A639" s="167" t="s">
        <v>1376</v>
      </c>
      <c r="B639" s="167">
        <v>514183</v>
      </c>
      <c r="C639" s="167" t="s">
        <v>383</v>
      </c>
      <c r="D639" s="167" t="s">
        <v>543</v>
      </c>
    </row>
    <row r="640" spans="1:4">
      <c r="A640" s="167" t="s">
        <v>1377</v>
      </c>
      <c r="B640" s="167">
        <v>532290</v>
      </c>
      <c r="C640" s="167" t="s">
        <v>1378</v>
      </c>
      <c r="D640" s="167" t="s">
        <v>366</v>
      </c>
    </row>
    <row r="641" spans="1:4">
      <c r="A641" s="167" t="s">
        <v>1379</v>
      </c>
      <c r="B641" s="167">
        <v>506197</v>
      </c>
      <c r="C641" s="167" t="s">
        <v>1380</v>
      </c>
      <c r="D641" s="167" t="s">
        <v>421</v>
      </c>
    </row>
    <row r="642" spans="1:4">
      <c r="A642" s="167" t="s">
        <v>1381</v>
      </c>
      <c r="B642" s="167">
        <v>526225</v>
      </c>
      <c r="C642" s="167" t="s">
        <v>383</v>
      </c>
      <c r="D642" s="167" t="s">
        <v>503</v>
      </c>
    </row>
    <row r="643" spans="1:4">
      <c r="A643" s="167" t="s">
        <v>1382</v>
      </c>
      <c r="B643" s="167">
        <v>513422</v>
      </c>
      <c r="C643" s="167" t="s">
        <v>383</v>
      </c>
      <c r="D643" s="167" t="s">
        <v>415</v>
      </c>
    </row>
    <row r="644" spans="1:4">
      <c r="A644" s="167" t="s">
        <v>1383</v>
      </c>
      <c r="B644" s="167">
        <v>531175</v>
      </c>
      <c r="C644" s="167" t="s">
        <v>383</v>
      </c>
      <c r="D644" s="167" t="s">
        <v>476</v>
      </c>
    </row>
    <row r="645" spans="1:4">
      <c r="A645" s="167" t="s">
        <v>1384</v>
      </c>
      <c r="B645" s="167">
        <v>540073</v>
      </c>
      <c r="C645" s="167" t="s">
        <v>1385</v>
      </c>
      <c r="D645" s="167" t="s">
        <v>1386</v>
      </c>
    </row>
    <row r="646" spans="1:4">
      <c r="A646" s="167" t="s">
        <v>1387</v>
      </c>
      <c r="B646" s="167">
        <v>502761</v>
      </c>
      <c r="C646" s="167" t="s">
        <v>383</v>
      </c>
      <c r="D646" s="167" t="s">
        <v>398</v>
      </c>
    </row>
    <row r="647" spans="1:4">
      <c r="A647" s="167" t="s">
        <v>1388</v>
      </c>
      <c r="B647" s="167" t="s">
        <v>383</v>
      </c>
      <c r="C647" s="167" t="s">
        <v>1389</v>
      </c>
      <c r="D647" s="167" t="s">
        <v>474</v>
      </c>
    </row>
    <row r="648" spans="1:4">
      <c r="A648" s="167" t="s">
        <v>1390</v>
      </c>
      <c r="B648" s="167">
        <v>502761</v>
      </c>
      <c r="C648" s="167" t="s">
        <v>383</v>
      </c>
      <c r="D648" s="167" t="s">
        <v>398</v>
      </c>
    </row>
    <row r="649" spans="1:4">
      <c r="A649" s="167" t="s">
        <v>1391</v>
      </c>
      <c r="B649" s="167">
        <v>506981</v>
      </c>
      <c r="C649" s="167" t="s">
        <v>383</v>
      </c>
      <c r="D649" s="167" t="s">
        <v>398</v>
      </c>
    </row>
    <row r="650" spans="1:4">
      <c r="A650" s="167" t="s">
        <v>1392</v>
      </c>
      <c r="B650" s="167">
        <v>508939</v>
      </c>
      <c r="C650" s="167" t="s">
        <v>383</v>
      </c>
      <c r="D650" s="167" t="s">
        <v>400</v>
      </c>
    </row>
    <row r="651" spans="1:4">
      <c r="A651" s="167" t="s">
        <v>1393</v>
      </c>
      <c r="B651" s="167">
        <v>539607</v>
      </c>
      <c r="C651" s="167" t="s">
        <v>383</v>
      </c>
      <c r="D651" s="167" t="s">
        <v>476</v>
      </c>
    </row>
    <row r="652" spans="1:4">
      <c r="A652" s="167" t="s">
        <v>1394</v>
      </c>
      <c r="B652" s="167">
        <v>531495</v>
      </c>
      <c r="C652" s="167" t="s">
        <v>1395</v>
      </c>
      <c r="D652" s="167" t="s">
        <v>584</v>
      </c>
    </row>
    <row r="653" spans="1:4">
      <c r="A653" s="167" t="s">
        <v>1396</v>
      </c>
      <c r="B653" s="167">
        <v>526612</v>
      </c>
      <c r="C653" s="167" t="s">
        <v>1397</v>
      </c>
      <c r="D653" s="167" t="s">
        <v>704</v>
      </c>
    </row>
    <row r="654" spans="1:4">
      <c r="A654" s="167" t="s">
        <v>1398</v>
      </c>
      <c r="B654" s="167">
        <v>514440</v>
      </c>
      <c r="C654" s="167" t="s">
        <v>383</v>
      </c>
      <c r="D654" s="167" t="s">
        <v>431</v>
      </c>
    </row>
    <row r="655" spans="1:4">
      <c r="A655" s="167" t="s">
        <v>1399</v>
      </c>
      <c r="B655" s="167">
        <v>500067</v>
      </c>
      <c r="C655" s="167" t="s">
        <v>1400</v>
      </c>
      <c r="D655" s="167" t="s">
        <v>752</v>
      </c>
    </row>
    <row r="656" spans="1:4">
      <c r="A656" s="167" t="s">
        <v>1401</v>
      </c>
      <c r="B656" s="167">
        <v>539637</v>
      </c>
      <c r="C656" s="167" t="s">
        <v>383</v>
      </c>
      <c r="D656" s="167" t="s">
        <v>366</v>
      </c>
    </row>
    <row r="657" spans="1:4">
      <c r="A657" s="167" t="s">
        <v>1402</v>
      </c>
      <c r="B657" s="167">
        <v>531713</v>
      </c>
      <c r="C657" s="167" t="s">
        <v>383</v>
      </c>
      <c r="D657" s="167" t="s">
        <v>804</v>
      </c>
    </row>
    <row r="658" spans="1:4">
      <c r="A658" s="167" t="s">
        <v>1403</v>
      </c>
      <c r="B658" s="167">
        <v>531420</v>
      </c>
      <c r="C658" s="167" t="s">
        <v>383</v>
      </c>
      <c r="D658" s="167" t="s">
        <v>386</v>
      </c>
    </row>
    <row r="659" spans="1:4">
      <c r="A659" s="167" t="s">
        <v>1404</v>
      </c>
      <c r="B659" s="167">
        <v>542669</v>
      </c>
      <c r="C659" s="167" t="s">
        <v>1405</v>
      </c>
      <c r="D659" s="167" t="s">
        <v>501</v>
      </c>
    </row>
    <row r="660" spans="1:4">
      <c r="A660" s="167" t="s">
        <v>1406</v>
      </c>
      <c r="B660" s="167">
        <v>500069</v>
      </c>
      <c r="C660" s="167" t="s">
        <v>383</v>
      </c>
      <c r="D660" s="167" t="s">
        <v>366</v>
      </c>
    </row>
    <row r="661" spans="1:4">
      <c r="A661" s="167" t="s">
        <v>1407</v>
      </c>
      <c r="B661" s="167">
        <v>530809</v>
      </c>
      <c r="C661" s="167" t="s">
        <v>383</v>
      </c>
      <c r="D661" s="167" t="s">
        <v>713</v>
      </c>
    </row>
    <row r="662" spans="1:4">
      <c r="A662" s="167" t="s">
        <v>1408</v>
      </c>
      <c r="B662" s="167">
        <v>524370</v>
      </c>
      <c r="C662" s="167" t="s">
        <v>1409</v>
      </c>
      <c r="D662" s="167" t="s">
        <v>543</v>
      </c>
    </row>
    <row r="663" spans="1:4">
      <c r="A663" s="167" t="s">
        <v>1410</v>
      </c>
      <c r="B663" s="167">
        <v>539122</v>
      </c>
      <c r="C663" s="167" t="s">
        <v>383</v>
      </c>
      <c r="D663" s="167" t="s">
        <v>369</v>
      </c>
    </row>
    <row r="664" spans="1:4">
      <c r="A664" s="167" t="s">
        <v>1411</v>
      </c>
      <c r="B664" s="167" t="s">
        <v>383</v>
      </c>
      <c r="C664" s="167" t="s">
        <v>1412</v>
      </c>
      <c r="D664" s="167" t="s">
        <v>394</v>
      </c>
    </row>
    <row r="665" spans="1:4">
      <c r="A665" s="167" t="s">
        <v>1413</v>
      </c>
      <c r="B665" s="167">
        <v>501425</v>
      </c>
      <c r="C665" s="167" t="s">
        <v>1414</v>
      </c>
      <c r="D665" s="167" t="s">
        <v>790</v>
      </c>
    </row>
    <row r="666" spans="1:4">
      <c r="A666" s="167" t="s">
        <v>1415</v>
      </c>
      <c r="B666" s="167">
        <v>501430</v>
      </c>
      <c r="C666" s="167" t="s">
        <v>383</v>
      </c>
      <c r="D666" s="167" t="s">
        <v>405</v>
      </c>
    </row>
    <row r="667" spans="1:4">
      <c r="A667" s="167" t="s">
        <v>1416</v>
      </c>
      <c r="B667" s="167">
        <v>500020</v>
      </c>
      <c r="C667" s="167" t="s">
        <v>1417</v>
      </c>
      <c r="D667" s="167" t="s">
        <v>398</v>
      </c>
    </row>
    <row r="668" spans="1:4">
      <c r="A668" s="167" t="s">
        <v>1418</v>
      </c>
      <c r="B668" s="167">
        <v>509470</v>
      </c>
      <c r="C668" s="167" t="s">
        <v>383</v>
      </c>
      <c r="D668" s="167" t="s">
        <v>1419</v>
      </c>
    </row>
    <row r="669" spans="1:4">
      <c r="A669" s="167" t="s">
        <v>1420</v>
      </c>
      <c r="B669" s="167">
        <v>502216</v>
      </c>
      <c r="C669" s="167" t="s">
        <v>383</v>
      </c>
      <c r="D669" s="167" t="s">
        <v>469</v>
      </c>
    </row>
    <row r="670" spans="1:4">
      <c r="A670" s="167" t="s">
        <v>1421</v>
      </c>
      <c r="B670" s="167">
        <v>532678</v>
      </c>
      <c r="C670" s="167" t="s">
        <v>1422</v>
      </c>
      <c r="D670" s="167" t="s">
        <v>398</v>
      </c>
    </row>
    <row r="671" spans="1:4">
      <c r="A671" s="167" t="s">
        <v>1423</v>
      </c>
      <c r="B671" s="167" t="s">
        <v>383</v>
      </c>
      <c r="C671" s="167" t="s">
        <v>1424</v>
      </c>
      <c r="D671" s="167" t="s">
        <v>394</v>
      </c>
    </row>
    <row r="672" spans="1:4">
      <c r="A672" s="167" t="s">
        <v>1425</v>
      </c>
      <c r="B672" s="167">
        <v>504648</v>
      </c>
      <c r="C672" s="167" t="s">
        <v>383</v>
      </c>
      <c r="D672" s="167" t="s">
        <v>706</v>
      </c>
    </row>
    <row r="673" spans="1:4">
      <c r="A673" s="167" t="s">
        <v>1426</v>
      </c>
      <c r="B673" s="167">
        <v>523133</v>
      </c>
      <c r="C673" s="167" t="s">
        <v>383</v>
      </c>
      <c r="D673" s="167" t="s">
        <v>398</v>
      </c>
    </row>
    <row r="674" spans="1:4">
      <c r="A674" s="167" t="s">
        <v>1427</v>
      </c>
      <c r="B674" s="167">
        <v>502219</v>
      </c>
      <c r="C674" s="167" t="s">
        <v>1428</v>
      </c>
      <c r="D674" s="167" t="s">
        <v>1429</v>
      </c>
    </row>
    <row r="675" spans="1:4">
      <c r="A675" s="167" t="s">
        <v>1430</v>
      </c>
      <c r="B675" s="167">
        <v>500530</v>
      </c>
      <c r="C675" s="167" t="s">
        <v>1431</v>
      </c>
      <c r="D675" s="167" t="s">
        <v>738</v>
      </c>
    </row>
    <row r="676" spans="1:4">
      <c r="A676" s="167" t="s">
        <v>1432</v>
      </c>
      <c r="B676" s="167">
        <v>536820</v>
      </c>
      <c r="C676" s="167" t="s">
        <v>383</v>
      </c>
      <c r="D676" s="167" t="s">
        <v>476</v>
      </c>
    </row>
    <row r="677" spans="1:4">
      <c r="A677" s="167" t="s">
        <v>1433</v>
      </c>
      <c r="B677" s="167">
        <v>536820</v>
      </c>
      <c r="C677" s="167" t="s">
        <v>383</v>
      </c>
      <c r="D677" s="167" t="s">
        <v>476</v>
      </c>
    </row>
    <row r="678" spans="1:4">
      <c r="A678" s="167" t="s">
        <v>1434</v>
      </c>
      <c r="B678" s="167">
        <v>535279</v>
      </c>
      <c r="C678" s="167" t="s">
        <v>383</v>
      </c>
      <c r="D678" s="167" t="s">
        <v>688</v>
      </c>
    </row>
    <row r="679" spans="1:4">
      <c r="A679" s="167" t="s">
        <v>1435</v>
      </c>
      <c r="B679" s="167">
        <v>500074</v>
      </c>
      <c r="C679" s="167" t="s">
        <v>1436</v>
      </c>
      <c r="D679" s="167" t="s">
        <v>752</v>
      </c>
    </row>
    <row r="680" spans="1:4">
      <c r="A680" s="167" t="s">
        <v>1437</v>
      </c>
      <c r="B680" s="167">
        <v>505690</v>
      </c>
      <c r="C680" s="167" t="s">
        <v>383</v>
      </c>
      <c r="D680" s="167" t="s">
        <v>461</v>
      </c>
    </row>
    <row r="681" spans="1:4">
      <c r="A681" s="167" t="s">
        <v>1438</v>
      </c>
      <c r="B681" s="167">
        <v>535693</v>
      </c>
      <c r="C681" s="167" t="s">
        <v>383</v>
      </c>
      <c r="D681" s="167" t="s">
        <v>781</v>
      </c>
    </row>
    <row r="682" spans="1:4">
      <c r="A682" s="167" t="s">
        <v>1439</v>
      </c>
      <c r="B682" s="167" t="s">
        <v>383</v>
      </c>
      <c r="C682" s="167" t="s">
        <v>1440</v>
      </c>
      <c r="D682" s="167" t="s">
        <v>394</v>
      </c>
    </row>
    <row r="683" spans="1:4">
      <c r="A683" s="167" t="s">
        <v>1441</v>
      </c>
      <c r="B683" s="167">
        <v>531203</v>
      </c>
      <c r="C683" s="167" t="s">
        <v>383</v>
      </c>
      <c r="D683" s="167" t="s">
        <v>467</v>
      </c>
    </row>
    <row r="684" spans="1:4">
      <c r="A684" s="167" t="s">
        <v>1442</v>
      </c>
      <c r="B684" s="167">
        <v>530207</v>
      </c>
      <c r="C684" s="167" t="s">
        <v>383</v>
      </c>
      <c r="D684" s="167" t="s">
        <v>421</v>
      </c>
    </row>
    <row r="685" spans="1:4">
      <c r="A685" s="167" t="s">
        <v>1443</v>
      </c>
      <c r="B685" s="167">
        <v>530249</v>
      </c>
      <c r="C685" s="167" t="s">
        <v>383</v>
      </c>
      <c r="D685" s="167" t="s">
        <v>366</v>
      </c>
    </row>
    <row r="686" spans="1:4">
      <c r="A686" s="167" t="s">
        <v>1444</v>
      </c>
      <c r="B686" s="167">
        <v>532929</v>
      </c>
      <c r="C686" s="167" t="s">
        <v>1445</v>
      </c>
      <c r="D686" s="167" t="s">
        <v>469</v>
      </c>
    </row>
    <row r="687" spans="1:4">
      <c r="A687" s="167" t="s">
        <v>1446</v>
      </c>
      <c r="B687" s="167">
        <v>526731</v>
      </c>
      <c r="C687" s="167" t="s">
        <v>383</v>
      </c>
      <c r="D687" s="167" t="s">
        <v>578</v>
      </c>
    </row>
    <row r="688" spans="1:4">
      <c r="A688" s="167" t="s">
        <v>1447</v>
      </c>
      <c r="B688" s="167" t="s">
        <v>383</v>
      </c>
      <c r="C688" s="167" t="s">
        <v>1448</v>
      </c>
      <c r="D688" s="167" t="s">
        <v>394</v>
      </c>
    </row>
    <row r="689" spans="1:4">
      <c r="A689" s="167" t="s">
        <v>1449</v>
      </c>
      <c r="B689" s="167">
        <v>532368</v>
      </c>
      <c r="C689" s="167" t="s">
        <v>1450</v>
      </c>
      <c r="D689" s="167" t="s">
        <v>476</v>
      </c>
    </row>
    <row r="690" spans="1:4">
      <c r="A690" s="167" t="s">
        <v>1451</v>
      </c>
      <c r="B690" s="167">
        <v>532113</v>
      </c>
      <c r="C690" s="167" t="s">
        <v>1452</v>
      </c>
      <c r="D690" s="167" t="s">
        <v>400</v>
      </c>
    </row>
    <row r="691" spans="1:4">
      <c r="A691" s="167" t="s">
        <v>1453</v>
      </c>
      <c r="B691" s="167">
        <v>539434</v>
      </c>
      <c r="C691" s="167" t="s">
        <v>383</v>
      </c>
      <c r="D691" s="167" t="s">
        <v>400</v>
      </c>
    </row>
    <row r="692" spans="1:4">
      <c r="A692" s="167" t="s">
        <v>1454</v>
      </c>
      <c r="B692" s="167">
        <v>500825</v>
      </c>
      <c r="C692" s="167" t="s">
        <v>1455</v>
      </c>
      <c r="D692" s="167" t="s">
        <v>443</v>
      </c>
    </row>
    <row r="693" spans="1:4">
      <c r="A693" s="167" t="s">
        <v>1456</v>
      </c>
      <c r="B693" s="167">
        <v>534731</v>
      </c>
      <c r="C693" s="167" t="s">
        <v>383</v>
      </c>
      <c r="D693" s="167" t="s">
        <v>781</v>
      </c>
    </row>
    <row r="694" spans="1:4">
      <c r="A694" s="167" t="s">
        <v>1457</v>
      </c>
      <c r="B694" s="167">
        <v>533543</v>
      </c>
      <c r="C694" s="167" t="s">
        <v>1458</v>
      </c>
      <c r="D694" s="167" t="s">
        <v>421</v>
      </c>
    </row>
    <row r="695" spans="1:4">
      <c r="A695" s="167" t="s">
        <v>1459</v>
      </c>
      <c r="B695" s="167" t="s">
        <v>383</v>
      </c>
      <c r="C695" s="167" t="s">
        <v>358</v>
      </c>
      <c r="D695" s="167" t="s">
        <v>474</v>
      </c>
    </row>
    <row r="696" spans="1:4">
      <c r="A696" s="167" t="s">
        <v>1460</v>
      </c>
      <c r="B696" s="167">
        <v>532123</v>
      </c>
      <c r="C696" s="167" t="s">
        <v>1461</v>
      </c>
      <c r="D696" s="167" t="s">
        <v>469</v>
      </c>
    </row>
    <row r="697" spans="1:4">
      <c r="A697" s="167" t="s">
        <v>1462</v>
      </c>
      <c r="B697" s="167">
        <v>514045</v>
      </c>
      <c r="C697" s="167" t="s">
        <v>1463</v>
      </c>
      <c r="D697" s="167" t="s">
        <v>398</v>
      </c>
    </row>
    <row r="698" spans="1:4">
      <c r="A698" s="167" t="s">
        <v>1464</v>
      </c>
      <c r="B698" s="167">
        <v>538789</v>
      </c>
      <c r="C698" s="167" t="s">
        <v>383</v>
      </c>
      <c r="D698" s="167" t="s">
        <v>620</v>
      </c>
    </row>
    <row r="699" spans="1:4">
      <c r="A699" s="167" t="s">
        <v>1465</v>
      </c>
      <c r="B699" s="167">
        <v>540006</v>
      </c>
      <c r="C699" s="167" t="s">
        <v>383</v>
      </c>
      <c r="D699" s="167" t="s">
        <v>366</v>
      </c>
    </row>
    <row r="700" spans="1:4">
      <c r="A700" s="167" t="s">
        <v>1466</v>
      </c>
      <c r="B700" s="167">
        <v>532931</v>
      </c>
      <c r="C700" s="167" t="s">
        <v>1467</v>
      </c>
      <c r="D700" s="167" t="s">
        <v>396</v>
      </c>
    </row>
    <row r="701" spans="1:4">
      <c r="A701" s="167" t="s">
        <v>1468</v>
      </c>
      <c r="B701" s="167">
        <v>517421</v>
      </c>
      <c r="C701" s="167" t="s">
        <v>1469</v>
      </c>
      <c r="D701" s="167" t="s">
        <v>1148</v>
      </c>
    </row>
    <row r="702" spans="1:4">
      <c r="A702" s="167" t="s">
        <v>1470</v>
      </c>
      <c r="B702" s="167">
        <v>504643</v>
      </c>
      <c r="C702" s="167" t="s">
        <v>383</v>
      </c>
      <c r="D702" s="167" t="s">
        <v>706</v>
      </c>
    </row>
    <row r="703" spans="1:4">
      <c r="A703" s="167" t="s">
        <v>1471</v>
      </c>
      <c r="B703" s="167">
        <v>532813</v>
      </c>
      <c r="C703" s="167" t="s">
        <v>1472</v>
      </c>
      <c r="D703" s="167" t="s">
        <v>781</v>
      </c>
    </row>
    <row r="704" spans="1:4">
      <c r="A704" s="167" t="s">
        <v>1473</v>
      </c>
      <c r="B704" s="167">
        <v>507515</v>
      </c>
      <c r="C704" s="167" t="s">
        <v>383</v>
      </c>
      <c r="D704" s="167" t="s">
        <v>543</v>
      </c>
    </row>
    <row r="705" spans="1:4">
      <c r="A705" s="167" t="s">
        <v>1474</v>
      </c>
      <c r="B705" s="167">
        <v>532321</v>
      </c>
      <c r="C705" s="167" t="s">
        <v>1475</v>
      </c>
      <c r="D705" s="167" t="s">
        <v>421</v>
      </c>
    </row>
    <row r="706" spans="1:4">
      <c r="A706" s="167" t="s">
        <v>1476</v>
      </c>
      <c r="B706" s="167" t="s">
        <v>383</v>
      </c>
      <c r="C706" s="167" t="s">
        <v>1477</v>
      </c>
      <c r="D706" s="167" t="s">
        <v>394</v>
      </c>
    </row>
    <row r="707" spans="1:4">
      <c r="A707" s="167" t="s">
        <v>1478</v>
      </c>
      <c r="B707" s="167" t="s">
        <v>383</v>
      </c>
      <c r="C707" s="167" t="s">
        <v>1477</v>
      </c>
      <c r="D707" s="167" t="s">
        <v>394</v>
      </c>
    </row>
    <row r="708" spans="1:4">
      <c r="A708" s="167" t="s">
        <v>1479</v>
      </c>
      <c r="B708" s="167">
        <v>517236</v>
      </c>
      <c r="C708" s="167" t="s">
        <v>383</v>
      </c>
      <c r="D708" s="167" t="s">
        <v>752</v>
      </c>
    </row>
    <row r="709" spans="1:4">
      <c r="A709" s="167" t="s">
        <v>1480</v>
      </c>
      <c r="B709" s="167">
        <v>532386</v>
      </c>
      <c r="C709" s="167" t="s">
        <v>1481</v>
      </c>
      <c r="D709" s="167" t="s">
        <v>476</v>
      </c>
    </row>
    <row r="710" spans="1:4">
      <c r="A710" s="167" t="s">
        <v>1482</v>
      </c>
      <c r="B710" s="167">
        <v>532801</v>
      </c>
      <c r="C710" s="167" t="s">
        <v>1483</v>
      </c>
      <c r="D710" s="167" t="s">
        <v>476</v>
      </c>
    </row>
    <row r="711" spans="1:4">
      <c r="A711" s="167" t="s">
        <v>1484</v>
      </c>
      <c r="B711" s="167">
        <v>524440</v>
      </c>
      <c r="C711" s="167" t="s">
        <v>383</v>
      </c>
      <c r="D711" s="167" t="s">
        <v>431</v>
      </c>
    </row>
    <row r="712" spans="1:4">
      <c r="A712" s="167" t="s">
        <v>1485</v>
      </c>
      <c r="B712" s="167">
        <v>532834</v>
      </c>
      <c r="C712" s="167" t="s">
        <v>1486</v>
      </c>
      <c r="D712" s="167" t="s">
        <v>543</v>
      </c>
    </row>
    <row r="713" spans="1:4">
      <c r="A713" s="167" t="s">
        <v>1487</v>
      </c>
      <c r="B713" s="167">
        <v>538858</v>
      </c>
      <c r="C713" s="167" t="s">
        <v>383</v>
      </c>
      <c r="D713" s="167" t="s">
        <v>721</v>
      </c>
    </row>
    <row r="714" spans="1:4">
      <c r="A714" s="167" t="s">
        <v>1488</v>
      </c>
      <c r="B714" s="167">
        <v>540071</v>
      </c>
      <c r="C714" s="167" t="s">
        <v>383</v>
      </c>
      <c r="D714" s="167" t="s">
        <v>581</v>
      </c>
    </row>
    <row r="715" spans="1:4">
      <c r="A715" s="167" t="s">
        <v>1489</v>
      </c>
      <c r="B715" s="167">
        <v>511196</v>
      </c>
      <c r="C715" s="167" t="s">
        <v>1490</v>
      </c>
      <c r="D715" s="167" t="s">
        <v>441</v>
      </c>
    </row>
    <row r="716" spans="1:4">
      <c r="A716" s="167" t="s">
        <v>1491</v>
      </c>
      <c r="B716" s="167">
        <v>532483</v>
      </c>
      <c r="C716" s="167" t="s">
        <v>1492</v>
      </c>
      <c r="D716" s="167" t="s">
        <v>701</v>
      </c>
    </row>
    <row r="717" spans="1:4">
      <c r="A717" s="167" t="s">
        <v>1493</v>
      </c>
      <c r="B717" s="167">
        <v>539304</v>
      </c>
      <c r="C717" s="167" t="s">
        <v>383</v>
      </c>
      <c r="D717" s="167" t="s">
        <v>366</v>
      </c>
    </row>
    <row r="718" spans="1:4">
      <c r="A718" s="167" t="s">
        <v>1494</v>
      </c>
      <c r="B718" s="167">
        <v>533267</v>
      </c>
      <c r="C718" s="167" t="s">
        <v>1495</v>
      </c>
      <c r="D718" s="167" t="s">
        <v>497</v>
      </c>
    </row>
    <row r="719" spans="1:4">
      <c r="A719" s="167" t="s">
        <v>1496</v>
      </c>
      <c r="B719" s="167">
        <v>533267</v>
      </c>
      <c r="C719" s="167" t="s">
        <v>1495</v>
      </c>
      <c r="D719" s="167" t="s">
        <v>497</v>
      </c>
    </row>
    <row r="720" spans="1:4">
      <c r="A720" s="167" t="s">
        <v>1497</v>
      </c>
      <c r="B720" s="167">
        <v>540710</v>
      </c>
      <c r="C720" s="167" t="s">
        <v>1498</v>
      </c>
      <c r="D720" s="167" t="s">
        <v>469</v>
      </c>
    </row>
    <row r="721" spans="1:4">
      <c r="A721" s="167" t="s">
        <v>1499</v>
      </c>
      <c r="B721" s="167">
        <v>539198</v>
      </c>
      <c r="C721" s="167" t="s">
        <v>383</v>
      </c>
      <c r="D721" s="167" t="s">
        <v>366</v>
      </c>
    </row>
    <row r="722" spans="1:4">
      <c r="A722" s="167" t="s">
        <v>1500</v>
      </c>
      <c r="B722" s="167">
        <v>539198</v>
      </c>
      <c r="C722" s="167" t="s">
        <v>383</v>
      </c>
      <c r="D722" s="167" t="s">
        <v>366</v>
      </c>
    </row>
    <row r="723" spans="1:4">
      <c r="A723" s="167" t="s">
        <v>1501</v>
      </c>
      <c r="B723" s="167">
        <v>532938</v>
      </c>
      <c r="C723" s="167" t="s">
        <v>1502</v>
      </c>
      <c r="D723" s="167" t="s">
        <v>366</v>
      </c>
    </row>
    <row r="724" spans="1:4">
      <c r="A724" s="167" t="s">
        <v>1503</v>
      </c>
      <c r="B724" s="167">
        <v>530879</v>
      </c>
      <c r="C724" s="167" t="s">
        <v>383</v>
      </c>
      <c r="D724" s="167" t="s">
        <v>366</v>
      </c>
    </row>
    <row r="725" spans="1:4">
      <c r="A725" s="167" t="s">
        <v>1504</v>
      </c>
      <c r="B725" s="167">
        <v>538476</v>
      </c>
      <c r="C725" s="167" t="s">
        <v>383</v>
      </c>
      <c r="D725" s="167" t="s">
        <v>400</v>
      </c>
    </row>
    <row r="726" spans="1:4">
      <c r="A726" s="167" t="s">
        <v>1505</v>
      </c>
      <c r="B726" s="167">
        <v>511505</v>
      </c>
      <c r="C726" s="167" t="s">
        <v>1506</v>
      </c>
      <c r="D726" s="167" t="s">
        <v>400</v>
      </c>
    </row>
    <row r="727" spans="1:4">
      <c r="A727" s="167" t="s">
        <v>1507</v>
      </c>
      <c r="B727" s="167">
        <v>524742</v>
      </c>
      <c r="C727" s="167" t="s">
        <v>1508</v>
      </c>
      <c r="D727" s="167" t="s">
        <v>421</v>
      </c>
    </row>
    <row r="728" spans="1:4">
      <c r="A728" s="167" t="s">
        <v>1509</v>
      </c>
      <c r="B728" s="167">
        <v>531595</v>
      </c>
      <c r="C728" s="167" t="s">
        <v>1510</v>
      </c>
      <c r="D728" s="167" t="s">
        <v>400</v>
      </c>
    </row>
    <row r="729" spans="1:4">
      <c r="A729" s="167" t="s">
        <v>1511</v>
      </c>
      <c r="B729" s="167">
        <v>512169</v>
      </c>
      <c r="C729" s="167" t="s">
        <v>383</v>
      </c>
      <c r="D729" s="167" t="s">
        <v>804</v>
      </c>
    </row>
    <row r="730" spans="1:4">
      <c r="A730" s="167" t="s">
        <v>1512</v>
      </c>
      <c r="B730" s="167">
        <v>509486</v>
      </c>
      <c r="C730" s="167" t="s">
        <v>383</v>
      </c>
      <c r="D730" s="167" t="s">
        <v>503</v>
      </c>
    </row>
    <row r="731" spans="1:4">
      <c r="A731" s="167" t="s">
        <v>1513</v>
      </c>
      <c r="B731" s="167">
        <v>509486</v>
      </c>
      <c r="C731" s="167" t="s">
        <v>383</v>
      </c>
      <c r="D731" s="167" t="s">
        <v>503</v>
      </c>
    </row>
    <row r="732" spans="1:4">
      <c r="A732" s="167" t="s">
        <v>1514</v>
      </c>
      <c r="B732" s="167">
        <v>507486</v>
      </c>
      <c r="C732" s="167" t="s">
        <v>383</v>
      </c>
      <c r="D732" s="167" t="s">
        <v>431</v>
      </c>
    </row>
    <row r="733" spans="1:4">
      <c r="A733" s="167" t="s">
        <v>1515</v>
      </c>
      <c r="B733" s="167">
        <v>538817</v>
      </c>
      <c r="C733" s="167" t="s">
        <v>383</v>
      </c>
      <c r="D733" s="167" t="s">
        <v>503</v>
      </c>
    </row>
    <row r="734" spans="1:4">
      <c r="A734" s="167" t="s">
        <v>1516</v>
      </c>
      <c r="B734" s="167">
        <v>536974</v>
      </c>
      <c r="C734" s="167" t="s">
        <v>383</v>
      </c>
      <c r="D734" s="167" t="s">
        <v>503</v>
      </c>
    </row>
    <row r="735" spans="1:4">
      <c r="A735" s="167" t="s">
        <v>1517</v>
      </c>
      <c r="B735" s="167">
        <v>540652</v>
      </c>
      <c r="C735" s="167" t="s">
        <v>383</v>
      </c>
      <c r="D735" s="167" t="s">
        <v>568</v>
      </c>
    </row>
    <row r="736" spans="1:4">
      <c r="A736" s="167" t="s">
        <v>1518</v>
      </c>
      <c r="B736" s="167">
        <v>513375</v>
      </c>
      <c r="C736" s="167" t="s">
        <v>1519</v>
      </c>
      <c r="D736" s="167" t="s">
        <v>1303</v>
      </c>
    </row>
    <row r="737" spans="1:4">
      <c r="A737" s="167" t="s">
        <v>1520</v>
      </c>
      <c r="B737" s="167">
        <v>534804</v>
      </c>
      <c r="C737" s="167" t="s">
        <v>1521</v>
      </c>
      <c r="D737" s="167" t="s">
        <v>366</v>
      </c>
    </row>
    <row r="738" spans="1:4">
      <c r="A738" s="167" t="s">
        <v>1522</v>
      </c>
      <c r="B738" s="167">
        <v>533260</v>
      </c>
      <c r="C738" s="167" t="s">
        <v>1523</v>
      </c>
      <c r="D738" s="167" t="s">
        <v>488</v>
      </c>
    </row>
    <row r="739" spans="1:4">
      <c r="A739" s="167" t="s">
        <v>1524</v>
      </c>
      <c r="B739" s="167">
        <v>530609</v>
      </c>
      <c r="C739" s="167" t="s">
        <v>383</v>
      </c>
      <c r="D739" s="167" t="s">
        <v>1303</v>
      </c>
    </row>
    <row r="740" spans="1:4">
      <c r="A740" s="167" t="s">
        <v>1525</v>
      </c>
      <c r="B740" s="167">
        <v>532282</v>
      </c>
      <c r="C740" s="167" t="s">
        <v>1526</v>
      </c>
      <c r="D740" s="167" t="s">
        <v>738</v>
      </c>
    </row>
    <row r="741" spans="1:4">
      <c r="A741" s="167" t="s">
        <v>1527</v>
      </c>
      <c r="B741" s="167">
        <v>500870</v>
      </c>
      <c r="C741" s="167" t="s">
        <v>1528</v>
      </c>
      <c r="D741" s="167" t="s">
        <v>593</v>
      </c>
    </row>
    <row r="742" spans="1:4">
      <c r="A742" s="167" t="s">
        <v>1529</v>
      </c>
      <c r="B742" s="167">
        <v>500870</v>
      </c>
      <c r="C742" s="167" t="s">
        <v>1528</v>
      </c>
      <c r="D742" s="167" t="s">
        <v>593</v>
      </c>
    </row>
    <row r="743" spans="1:4">
      <c r="A743" s="167" t="s">
        <v>1530</v>
      </c>
      <c r="B743" s="167">
        <v>531682</v>
      </c>
      <c r="C743" s="167" t="s">
        <v>383</v>
      </c>
      <c r="D743" s="167" t="s">
        <v>369</v>
      </c>
    </row>
    <row r="744" spans="1:4">
      <c r="A744" s="167" t="s">
        <v>1531</v>
      </c>
      <c r="B744" s="167">
        <v>531158</v>
      </c>
      <c r="C744" s="167" t="s">
        <v>383</v>
      </c>
      <c r="D744" s="167" t="s">
        <v>405</v>
      </c>
    </row>
    <row r="745" spans="1:4">
      <c r="A745" s="167" t="s">
        <v>1532</v>
      </c>
      <c r="B745" s="167">
        <v>531900</v>
      </c>
      <c r="C745" s="167" t="s">
        <v>383</v>
      </c>
      <c r="D745" s="167" t="s">
        <v>405</v>
      </c>
    </row>
    <row r="746" spans="1:4">
      <c r="A746" s="167" t="s">
        <v>1533</v>
      </c>
      <c r="B746" s="167">
        <v>519600</v>
      </c>
      <c r="C746" s="167" t="s">
        <v>1534</v>
      </c>
      <c r="D746" s="167" t="s">
        <v>790</v>
      </c>
    </row>
    <row r="747" spans="1:4">
      <c r="A747" s="167" t="s">
        <v>1535</v>
      </c>
      <c r="B747" s="167">
        <v>519600</v>
      </c>
      <c r="C747" s="167" t="s">
        <v>1534</v>
      </c>
      <c r="D747" s="167" t="s">
        <v>790</v>
      </c>
    </row>
    <row r="748" spans="1:4">
      <c r="A748" s="167" t="s">
        <v>1536</v>
      </c>
      <c r="B748" s="167">
        <v>500878</v>
      </c>
      <c r="C748" s="167" t="s">
        <v>1537</v>
      </c>
      <c r="D748" s="167" t="s">
        <v>863</v>
      </c>
    </row>
    <row r="749" spans="1:4">
      <c r="A749" s="167" t="s">
        <v>1538</v>
      </c>
      <c r="B749" s="167">
        <v>530789</v>
      </c>
      <c r="C749" s="167" t="s">
        <v>383</v>
      </c>
      <c r="D749" s="167" t="s">
        <v>503</v>
      </c>
    </row>
    <row r="750" spans="1:4">
      <c r="A750" s="167" t="s">
        <v>1539</v>
      </c>
      <c r="B750" s="167">
        <v>531119</v>
      </c>
      <c r="C750" s="167" t="s">
        <v>383</v>
      </c>
      <c r="D750" s="167" t="s">
        <v>497</v>
      </c>
    </row>
    <row r="751" spans="1:4">
      <c r="A751" s="167" t="s">
        <v>1540</v>
      </c>
      <c r="B751" s="167">
        <v>531119</v>
      </c>
      <c r="C751" s="167" t="s">
        <v>383</v>
      </c>
      <c r="D751" s="167" t="s">
        <v>497</v>
      </c>
    </row>
    <row r="752" spans="1:4">
      <c r="A752" s="167" t="s">
        <v>1541</v>
      </c>
      <c r="B752" s="167">
        <v>514171</v>
      </c>
      <c r="C752" s="167" t="s">
        <v>383</v>
      </c>
      <c r="D752" s="167" t="s">
        <v>911</v>
      </c>
    </row>
    <row r="753" spans="1:4">
      <c r="A753" s="167" t="s">
        <v>1542</v>
      </c>
      <c r="B753" s="167">
        <v>538734</v>
      </c>
      <c r="C753" s="167" t="s">
        <v>383</v>
      </c>
      <c r="D753" s="167" t="s">
        <v>369</v>
      </c>
    </row>
    <row r="754" spans="1:4">
      <c r="A754" s="167" t="s">
        <v>1543</v>
      </c>
      <c r="B754" s="167">
        <v>532695</v>
      </c>
      <c r="C754" s="167" t="s">
        <v>1544</v>
      </c>
      <c r="D754" s="167" t="s">
        <v>497</v>
      </c>
    </row>
    <row r="755" spans="1:4">
      <c r="A755" s="167" t="s">
        <v>1545</v>
      </c>
      <c r="B755" s="167">
        <v>532871</v>
      </c>
      <c r="C755" s="167" t="s">
        <v>1546</v>
      </c>
      <c r="D755" s="167" t="s">
        <v>721</v>
      </c>
    </row>
    <row r="756" spans="1:4">
      <c r="A756" s="167" t="s">
        <v>1547</v>
      </c>
      <c r="B756" s="167">
        <v>532701</v>
      </c>
      <c r="C756" s="167" t="s">
        <v>383</v>
      </c>
      <c r="D756" s="167" t="s">
        <v>377</v>
      </c>
    </row>
    <row r="757" spans="1:4">
      <c r="A757" s="167" t="s">
        <v>1548</v>
      </c>
      <c r="B757" s="167">
        <v>522251</v>
      </c>
      <c r="C757" s="167" t="s">
        <v>383</v>
      </c>
      <c r="D757" s="167" t="s">
        <v>391</v>
      </c>
    </row>
    <row r="758" spans="1:4">
      <c r="A758" s="167" t="s">
        <v>1549</v>
      </c>
      <c r="B758" s="167">
        <v>531380</v>
      </c>
      <c r="C758" s="167" t="s">
        <v>383</v>
      </c>
      <c r="D758" s="167" t="s">
        <v>1550</v>
      </c>
    </row>
    <row r="759" spans="1:4">
      <c r="A759" s="167" t="s">
        <v>1551</v>
      </c>
      <c r="B759" s="167">
        <v>532885</v>
      </c>
      <c r="C759" s="167" t="s">
        <v>1552</v>
      </c>
      <c r="D759" s="167" t="s">
        <v>701</v>
      </c>
    </row>
    <row r="760" spans="1:4">
      <c r="A760" s="167" t="s">
        <v>1553</v>
      </c>
      <c r="B760" s="167" t="s">
        <v>383</v>
      </c>
      <c r="C760" s="167" t="s">
        <v>1554</v>
      </c>
      <c r="D760" s="167" t="s">
        <v>474</v>
      </c>
    </row>
    <row r="761" spans="1:4">
      <c r="A761" s="167" t="s">
        <v>1555</v>
      </c>
      <c r="B761" s="167" t="s">
        <v>383</v>
      </c>
      <c r="C761" s="167" t="s">
        <v>1554</v>
      </c>
      <c r="D761" s="167" t="s">
        <v>474</v>
      </c>
    </row>
    <row r="762" spans="1:4">
      <c r="A762" s="167" t="s">
        <v>1556</v>
      </c>
      <c r="B762" s="167">
        <v>501827</v>
      </c>
      <c r="C762" s="167" t="s">
        <v>383</v>
      </c>
      <c r="D762" s="167" t="s">
        <v>455</v>
      </c>
    </row>
    <row r="763" spans="1:4">
      <c r="A763" s="167" t="s">
        <v>1557</v>
      </c>
      <c r="B763" s="167">
        <v>501150</v>
      </c>
      <c r="C763" s="167" t="s">
        <v>1558</v>
      </c>
      <c r="D763" s="167" t="s">
        <v>366</v>
      </c>
    </row>
    <row r="764" spans="1:4">
      <c r="A764" s="167" t="s">
        <v>1559</v>
      </c>
      <c r="B764" s="167">
        <v>517544</v>
      </c>
      <c r="C764" s="167" t="s">
        <v>1560</v>
      </c>
      <c r="D764" s="167" t="s">
        <v>804</v>
      </c>
    </row>
    <row r="765" spans="1:4">
      <c r="A765" s="167" t="s">
        <v>1561</v>
      </c>
      <c r="B765" s="167">
        <v>500280</v>
      </c>
      <c r="C765" s="167" t="s">
        <v>1562</v>
      </c>
      <c r="D765" s="167" t="s">
        <v>398</v>
      </c>
    </row>
    <row r="766" spans="1:4">
      <c r="A766" s="167" t="s">
        <v>1563</v>
      </c>
      <c r="B766" s="167">
        <v>500083</v>
      </c>
      <c r="C766" s="167" t="s">
        <v>1564</v>
      </c>
      <c r="D766" s="167" t="s">
        <v>688</v>
      </c>
    </row>
    <row r="767" spans="1:4">
      <c r="A767" s="167" t="s">
        <v>1565</v>
      </c>
      <c r="B767" s="167">
        <v>532548</v>
      </c>
      <c r="C767" s="167" t="s">
        <v>1566</v>
      </c>
      <c r="D767" s="167" t="s">
        <v>878</v>
      </c>
    </row>
    <row r="768" spans="1:4">
      <c r="A768" s="167" t="s">
        <v>1567</v>
      </c>
      <c r="B768" s="167">
        <v>532548</v>
      </c>
      <c r="C768" s="167" t="s">
        <v>1566</v>
      </c>
      <c r="D768" s="167" t="s">
        <v>878</v>
      </c>
    </row>
    <row r="769" spans="1:4">
      <c r="A769" s="167" t="s">
        <v>1568</v>
      </c>
      <c r="B769" s="167">
        <v>500040</v>
      </c>
      <c r="C769" s="167" t="s">
        <v>1569</v>
      </c>
      <c r="D769" s="167" t="s">
        <v>396</v>
      </c>
    </row>
    <row r="770" spans="1:4">
      <c r="A770" s="167" t="s">
        <v>1570</v>
      </c>
      <c r="B770" s="167">
        <v>530881</v>
      </c>
      <c r="C770" s="167" t="s">
        <v>383</v>
      </c>
      <c r="D770" s="167" t="s">
        <v>366</v>
      </c>
    </row>
    <row r="771" spans="1:4">
      <c r="A771" s="167" t="s">
        <v>1571</v>
      </c>
      <c r="B771" s="167">
        <v>532443</v>
      </c>
      <c r="C771" s="167" t="s">
        <v>1572</v>
      </c>
      <c r="D771" s="167" t="s">
        <v>660</v>
      </c>
    </row>
    <row r="772" spans="1:4">
      <c r="A772" s="167" t="s">
        <v>1573</v>
      </c>
      <c r="B772" s="167">
        <v>532413</v>
      </c>
      <c r="C772" s="167" t="s">
        <v>1574</v>
      </c>
      <c r="D772" s="167" t="s">
        <v>708</v>
      </c>
    </row>
    <row r="773" spans="1:4">
      <c r="A773" s="167" t="s">
        <v>1575</v>
      </c>
      <c r="B773" s="167">
        <v>512341</v>
      </c>
      <c r="C773" s="167" t="s">
        <v>383</v>
      </c>
      <c r="D773" s="167" t="s">
        <v>713</v>
      </c>
    </row>
    <row r="774" spans="1:4">
      <c r="A774" s="167" t="s">
        <v>1576</v>
      </c>
      <c r="B774" s="167">
        <v>500084</v>
      </c>
      <c r="C774" s="167" t="s">
        <v>1577</v>
      </c>
      <c r="D774" s="167" t="s">
        <v>522</v>
      </c>
    </row>
    <row r="775" spans="1:4">
      <c r="A775" s="167" t="s">
        <v>1578</v>
      </c>
      <c r="B775" s="167" t="s">
        <v>383</v>
      </c>
      <c r="C775" s="167" t="s">
        <v>1579</v>
      </c>
      <c r="D775" s="167" t="s">
        <v>1580</v>
      </c>
    </row>
    <row r="776" spans="1:4">
      <c r="A776" s="167" t="s">
        <v>1581</v>
      </c>
      <c r="B776" s="167">
        <v>542333</v>
      </c>
      <c r="C776" s="167" t="s">
        <v>1582</v>
      </c>
      <c r="D776" s="167" t="s">
        <v>1580</v>
      </c>
    </row>
    <row r="777" spans="1:4">
      <c r="A777" s="167" t="s">
        <v>1583</v>
      </c>
      <c r="B777" s="167">
        <v>500093</v>
      </c>
      <c r="C777" s="167" t="s">
        <v>1584</v>
      </c>
      <c r="D777" s="167" t="s">
        <v>426</v>
      </c>
    </row>
    <row r="778" spans="1:4">
      <c r="A778" s="167" t="s">
        <v>1585</v>
      </c>
      <c r="B778" s="167">
        <v>531489</v>
      </c>
      <c r="C778" s="167" t="s">
        <v>383</v>
      </c>
      <c r="D778" s="167" t="s">
        <v>476</v>
      </c>
    </row>
    <row r="779" spans="1:4">
      <c r="A779" s="167" t="s">
        <v>1586</v>
      </c>
      <c r="B779" s="167">
        <v>531946</v>
      </c>
      <c r="C779" s="167" t="s">
        <v>383</v>
      </c>
      <c r="D779" s="167" t="s">
        <v>377</v>
      </c>
    </row>
    <row r="780" spans="1:4">
      <c r="A780" s="167" t="s">
        <v>1587</v>
      </c>
      <c r="B780" s="167">
        <v>542399</v>
      </c>
      <c r="C780" s="167" t="s">
        <v>1588</v>
      </c>
      <c r="D780" s="167" t="s">
        <v>584</v>
      </c>
    </row>
    <row r="781" spans="1:4">
      <c r="A781" s="167" t="s">
        <v>1589</v>
      </c>
      <c r="B781" s="167">
        <v>539600</v>
      </c>
      <c r="C781" s="167" t="s">
        <v>383</v>
      </c>
      <c r="D781" s="167" t="s">
        <v>405</v>
      </c>
    </row>
    <row r="782" spans="1:4">
      <c r="A782" s="167" t="s">
        <v>1590</v>
      </c>
      <c r="B782" s="167">
        <v>530307</v>
      </c>
      <c r="C782" s="167" t="s">
        <v>383</v>
      </c>
      <c r="D782" s="167" t="s">
        <v>581</v>
      </c>
    </row>
    <row r="783" spans="1:4">
      <c r="A783" s="167" t="s">
        <v>1591</v>
      </c>
      <c r="B783" s="167">
        <v>512301</v>
      </c>
      <c r="C783" s="167" t="s">
        <v>383</v>
      </c>
      <c r="D783" s="167" t="s">
        <v>405</v>
      </c>
    </row>
    <row r="784" spans="1:4">
      <c r="A784" s="167" t="s">
        <v>1592</v>
      </c>
      <c r="B784" s="167">
        <v>500085</v>
      </c>
      <c r="C784" s="167" t="s">
        <v>1593</v>
      </c>
      <c r="D784" s="167" t="s">
        <v>891</v>
      </c>
    </row>
    <row r="785" spans="1:4">
      <c r="A785" s="167" t="s">
        <v>1594</v>
      </c>
      <c r="B785" s="167">
        <v>542627</v>
      </c>
      <c r="C785" s="167" t="s">
        <v>1595</v>
      </c>
      <c r="D785" s="167" t="s">
        <v>749</v>
      </c>
    </row>
    <row r="786" spans="1:4">
      <c r="A786" s="167" t="s">
        <v>1596</v>
      </c>
      <c r="B786" s="167">
        <v>522292</v>
      </c>
      <c r="C786" s="167" t="s">
        <v>383</v>
      </c>
      <c r="D786" s="167" t="s">
        <v>398</v>
      </c>
    </row>
    <row r="787" spans="1:4">
      <c r="A787" s="167" t="s">
        <v>1597</v>
      </c>
      <c r="B787" s="167">
        <v>530309</v>
      </c>
      <c r="C787" s="167" t="s">
        <v>383</v>
      </c>
      <c r="D787" s="167" t="s">
        <v>405</v>
      </c>
    </row>
    <row r="788" spans="1:4">
      <c r="A788" s="167" t="s">
        <v>1598</v>
      </c>
      <c r="B788" s="167">
        <v>540829</v>
      </c>
      <c r="C788" s="167" t="s">
        <v>383</v>
      </c>
      <c r="D788" s="167" t="s">
        <v>405</v>
      </c>
    </row>
    <row r="789" spans="1:4">
      <c r="A789" s="167" t="s">
        <v>1599</v>
      </c>
      <c r="B789" s="167">
        <v>535142</v>
      </c>
      <c r="C789" s="167" t="s">
        <v>383</v>
      </c>
      <c r="D789" s="167" t="s">
        <v>386</v>
      </c>
    </row>
    <row r="790" spans="1:4">
      <c r="A790" s="167" t="s">
        <v>1600</v>
      </c>
      <c r="B790" s="167">
        <v>531327</v>
      </c>
      <c r="C790" s="167" t="s">
        <v>383</v>
      </c>
      <c r="D790" s="167" t="s">
        <v>366</v>
      </c>
    </row>
    <row r="791" spans="1:4">
      <c r="A791" s="167" t="s">
        <v>1601</v>
      </c>
      <c r="B791" s="167">
        <v>511696</v>
      </c>
      <c r="C791" s="167" t="s">
        <v>383</v>
      </c>
      <c r="D791" s="167" t="s">
        <v>366</v>
      </c>
    </row>
    <row r="792" spans="1:4">
      <c r="A792" s="167" t="s">
        <v>1602</v>
      </c>
      <c r="B792" s="167">
        <v>531977</v>
      </c>
      <c r="C792" s="167" t="s">
        <v>383</v>
      </c>
      <c r="D792" s="167" t="s">
        <v>455</v>
      </c>
    </row>
    <row r="793" spans="1:4">
      <c r="A793" s="167" t="s">
        <v>1603</v>
      </c>
      <c r="B793" s="167">
        <v>504671</v>
      </c>
      <c r="C793" s="167" t="s">
        <v>383</v>
      </c>
      <c r="D793" s="167" t="s">
        <v>415</v>
      </c>
    </row>
    <row r="794" spans="1:4">
      <c r="A794" s="167" t="s">
        <v>1604</v>
      </c>
      <c r="B794" s="167">
        <v>539800</v>
      </c>
      <c r="C794" s="167" t="s">
        <v>383</v>
      </c>
      <c r="D794" s="167" t="s">
        <v>405</v>
      </c>
    </row>
    <row r="795" spans="1:4">
      <c r="A795" s="167" t="s">
        <v>1605</v>
      </c>
      <c r="B795" s="167">
        <v>526917</v>
      </c>
      <c r="C795" s="167" t="s">
        <v>383</v>
      </c>
      <c r="D795" s="167" t="s">
        <v>469</v>
      </c>
    </row>
    <row r="796" spans="1:4">
      <c r="A796" s="167" t="s">
        <v>1606</v>
      </c>
      <c r="B796" s="167">
        <v>530871</v>
      </c>
      <c r="C796" s="167" t="s">
        <v>383</v>
      </c>
      <c r="D796" s="167" t="s">
        <v>543</v>
      </c>
    </row>
    <row r="797" spans="1:4">
      <c r="A797" s="167" t="s">
        <v>1607</v>
      </c>
      <c r="B797" s="167">
        <v>540395</v>
      </c>
      <c r="C797" s="167" t="s">
        <v>383</v>
      </c>
      <c r="D797" s="167" t="s">
        <v>543</v>
      </c>
    </row>
    <row r="798" spans="1:4">
      <c r="A798" s="167" t="s">
        <v>1608</v>
      </c>
      <c r="B798" s="167">
        <v>541269</v>
      </c>
      <c r="C798" s="167" t="s">
        <v>1609</v>
      </c>
      <c r="D798" s="167" t="s">
        <v>431</v>
      </c>
    </row>
    <row r="799" spans="1:4">
      <c r="A799" s="167" t="s">
        <v>1610</v>
      </c>
      <c r="B799" s="167">
        <v>539230</v>
      </c>
      <c r="C799" s="167" t="s">
        <v>383</v>
      </c>
      <c r="D799" s="167" t="s">
        <v>543</v>
      </c>
    </row>
    <row r="800" spans="1:4">
      <c r="A800" s="167" t="s">
        <v>1611</v>
      </c>
      <c r="B800" s="167">
        <v>506365</v>
      </c>
      <c r="C800" s="167" t="s">
        <v>383</v>
      </c>
      <c r="D800" s="167" t="s">
        <v>421</v>
      </c>
    </row>
    <row r="801" spans="1:4">
      <c r="A801" s="167" t="s">
        <v>1612</v>
      </c>
      <c r="B801" s="167">
        <v>537326</v>
      </c>
      <c r="C801" s="167" t="s">
        <v>383</v>
      </c>
      <c r="D801" s="167" t="s">
        <v>391</v>
      </c>
    </row>
    <row r="802" spans="1:4">
      <c r="A802" s="167" t="s">
        <v>1613</v>
      </c>
      <c r="B802" s="167">
        <v>539011</v>
      </c>
      <c r="C802" s="167" t="s">
        <v>383</v>
      </c>
      <c r="D802" s="167" t="s">
        <v>415</v>
      </c>
    </row>
    <row r="803" spans="1:4">
      <c r="A803" s="167" t="s">
        <v>1614</v>
      </c>
      <c r="B803" s="167">
        <v>523489</v>
      </c>
      <c r="C803" s="167" t="s">
        <v>383</v>
      </c>
      <c r="D803" s="167" t="s">
        <v>572</v>
      </c>
    </row>
    <row r="804" spans="1:4">
      <c r="A804" s="167" t="s">
        <v>1615</v>
      </c>
      <c r="B804" s="167">
        <v>500110</v>
      </c>
      <c r="C804" s="167" t="s">
        <v>1616</v>
      </c>
      <c r="D804" s="167" t="s">
        <v>1312</v>
      </c>
    </row>
    <row r="805" spans="1:4">
      <c r="A805" s="167" t="s">
        <v>1617</v>
      </c>
      <c r="B805" s="167">
        <v>526817</v>
      </c>
      <c r="C805" s="167" t="s">
        <v>383</v>
      </c>
      <c r="D805" s="167" t="s">
        <v>620</v>
      </c>
    </row>
    <row r="806" spans="1:4">
      <c r="A806" s="167" t="s">
        <v>1618</v>
      </c>
      <c r="B806" s="167">
        <v>521244</v>
      </c>
      <c r="C806" s="167" t="s">
        <v>383</v>
      </c>
      <c r="D806" s="167" t="s">
        <v>398</v>
      </c>
    </row>
    <row r="807" spans="1:4">
      <c r="A807" s="167" t="s">
        <v>1619</v>
      </c>
      <c r="B807" s="167">
        <v>532992</v>
      </c>
      <c r="C807" s="167" t="s">
        <v>383</v>
      </c>
      <c r="D807" s="167" t="s">
        <v>584</v>
      </c>
    </row>
    <row r="808" spans="1:4">
      <c r="A808" s="167" t="s">
        <v>1620</v>
      </c>
      <c r="B808" s="167">
        <v>531358</v>
      </c>
      <c r="C808" s="167" t="s">
        <v>383</v>
      </c>
      <c r="D808" s="167" t="s">
        <v>400</v>
      </c>
    </row>
    <row r="809" spans="1:4">
      <c r="A809" s="167" t="s">
        <v>1621</v>
      </c>
      <c r="B809" s="167">
        <v>530427</v>
      </c>
      <c r="C809" s="167" t="s">
        <v>383</v>
      </c>
      <c r="D809" s="167" t="s">
        <v>1622</v>
      </c>
    </row>
    <row r="810" spans="1:4">
      <c r="A810" s="167" t="s">
        <v>1623</v>
      </c>
      <c r="B810" s="167">
        <v>526546</v>
      </c>
      <c r="C810" s="167" t="s">
        <v>383</v>
      </c>
      <c r="D810" s="167" t="s">
        <v>572</v>
      </c>
    </row>
    <row r="811" spans="1:4">
      <c r="A811" s="167" t="s">
        <v>1624</v>
      </c>
      <c r="B811" s="167">
        <v>511243</v>
      </c>
      <c r="C811" s="167" t="s">
        <v>1625</v>
      </c>
      <c r="D811" s="167" t="s">
        <v>400</v>
      </c>
    </row>
    <row r="812" spans="1:4">
      <c r="A812" s="167" t="s">
        <v>1626</v>
      </c>
      <c r="B812" s="167">
        <v>511243</v>
      </c>
      <c r="C812" s="167" t="s">
        <v>1627</v>
      </c>
      <c r="D812" s="167" t="s">
        <v>400</v>
      </c>
    </row>
    <row r="813" spans="1:4">
      <c r="A813" s="167" t="s">
        <v>1628</v>
      </c>
      <c r="B813" s="167">
        <v>519475</v>
      </c>
      <c r="C813" s="167" t="s">
        <v>383</v>
      </c>
      <c r="D813" s="167" t="s">
        <v>463</v>
      </c>
    </row>
    <row r="814" spans="1:4">
      <c r="A814" s="167" t="s">
        <v>1629</v>
      </c>
      <c r="B814" s="167">
        <v>540681</v>
      </c>
      <c r="C814" s="167" t="s">
        <v>383</v>
      </c>
      <c r="D814" s="167" t="s">
        <v>443</v>
      </c>
    </row>
    <row r="815" spans="1:4">
      <c r="A815" s="167" t="s">
        <v>1630</v>
      </c>
      <c r="B815" s="167">
        <v>501833</v>
      </c>
      <c r="C815" s="167" t="s">
        <v>383</v>
      </c>
      <c r="D815" s="167" t="s">
        <v>1631</v>
      </c>
    </row>
    <row r="816" spans="1:4">
      <c r="A816" s="167" t="s">
        <v>1632</v>
      </c>
      <c r="B816" s="167">
        <v>539335</v>
      </c>
      <c r="C816" s="167" t="s">
        <v>383</v>
      </c>
      <c r="D816" s="167" t="s">
        <v>405</v>
      </c>
    </row>
    <row r="817" spans="1:4">
      <c r="A817" s="167" t="s">
        <v>1633</v>
      </c>
      <c r="B817" s="167">
        <v>530191</v>
      </c>
      <c r="C817" s="167" t="s">
        <v>1634</v>
      </c>
      <c r="D817" s="167" t="s">
        <v>543</v>
      </c>
    </row>
    <row r="818" spans="1:4">
      <c r="A818" s="167" t="s">
        <v>1635</v>
      </c>
      <c r="B818" s="167">
        <v>530191</v>
      </c>
      <c r="C818" s="167" t="s">
        <v>1634</v>
      </c>
      <c r="D818" s="167" t="s">
        <v>543</v>
      </c>
    </row>
    <row r="819" spans="1:4">
      <c r="A819" s="167" t="s">
        <v>1636</v>
      </c>
      <c r="B819" s="167">
        <v>519477</v>
      </c>
      <c r="C819" s="167" t="s">
        <v>383</v>
      </c>
      <c r="D819" s="167" t="s">
        <v>632</v>
      </c>
    </row>
    <row r="820" spans="1:4">
      <c r="A820" s="167" t="s">
        <v>1637</v>
      </c>
      <c r="B820" s="167">
        <v>542678</v>
      </c>
      <c r="C820" s="167" t="s">
        <v>1638</v>
      </c>
      <c r="D820" s="167" t="s">
        <v>421</v>
      </c>
    </row>
    <row r="821" spans="1:4">
      <c r="A821" s="167" t="s">
        <v>1639</v>
      </c>
      <c r="B821" s="167">
        <v>534758</v>
      </c>
      <c r="C821" s="167" t="s">
        <v>1640</v>
      </c>
      <c r="D821" s="167" t="s">
        <v>369</v>
      </c>
    </row>
    <row r="822" spans="1:4">
      <c r="A822" s="167" t="s">
        <v>1641</v>
      </c>
      <c r="B822" s="167">
        <v>533407</v>
      </c>
      <c r="C822" s="167" t="s">
        <v>1642</v>
      </c>
      <c r="D822" s="167" t="s">
        <v>398</v>
      </c>
    </row>
    <row r="823" spans="1:4">
      <c r="A823" s="167" t="s">
        <v>1643</v>
      </c>
      <c r="B823" s="167">
        <v>530829</v>
      </c>
      <c r="C823" s="167" t="s">
        <v>383</v>
      </c>
      <c r="D823" s="167" t="s">
        <v>400</v>
      </c>
    </row>
    <row r="824" spans="1:4">
      <c r="A824" s="167" t="s">
        <v>1644</v>
      </c>
      <c r="B824" s="167">
        <v>505230</v>
      </c>
      <c r="C824" s="167" t="s">
        <v>1645</v>
      </c>
      <c r="D824" s="167" t="s">
        <v>372</v>
      </c>
    </row>
    <row r="825" spans="1:4">
      <c r="A825" s="167" t="s">
        <v>1646</v>
      </c>
      <c r="B825" s="167">
        <v>531283</v>
      </c>
      <c r="C825" s="167" t="s">
        <v>383</v>
      </c>
      <c r="D825" s="167" t="s">
        <v>400</v>
      </c>
    </row>
    <row r="826" spans="1:4">
      <c r="A826" s="167" t="s">
        <v>1647</v>
      </c>
      <c r="B826" s="167">
        <v>526373</v>
      </c>
      <c r="C826" s="167" t="s">
        <v>383</v>
      </c>
      <c r="D826" s="167" t="s">
        <v>584</v>
      </c>
    </row>
    <row r="827" spans="1:4">
      <c r="A827" s="167" t="s">
        <v>1648</v>
      </c>
      <c r="B827" s="167">
        <v>532807</v>
      </c>
      <c r="C827" s="167" t="s">
        <v>1649</v>
      </c>
      <c r="D827" s="167" t="s">
        <v>384</v>
      </c>
    </row>
    <row r="828" spans="1:4">
      <c r="A828" s="167" t="s">
        <v>1650</v>
      </c>
      <c r="B828" s="167">
        <v>532807</v>
      </c>
      <c r="C828" s="167" t="s">
        <v>1649</v>
      </c>
      <c r="D828" s="167" t="s">
        <v>384</v>
      </c>
    </row>
    <row r="829" spans="1:4">
      <c r="A829" s="167" t="s">
        <v>1651</v>
      </c>
      <c r="B829" s="167">
        <v>530457</v>
      </c>
      <c r="C829" s="167" t="s">
        <v>383</v>
      </c>
      <c r="D829" s="167" t="s">
        <v>386</v>
      </c>
    </row>
    <row r="830" spans="1:4">
      <c r="A830" s="167" t="s">
        <v>1652</v>
      </c>
      <c r="B830" s="167">
        <v>532324</v>
      </c>
      <c r="C830" s="167" t="s">
        <v>1653</v>
      </c>
      <c r="D830" s="167" t="s">
        <v>386</v>
      </c>
    </row>
    <row r="831" spans="1:4">
      <c r="A831" s="167" t="s">
        <v>1654</v>
      </c>
      <c r="B831" s="167">
        <v>500087</v>
      </c>
      <c r="C831" s="167" t="s">
        <v>1655</v>
      </c>
      <c r="D831" s="167" t="s">
        <v>421</v>
      </c>
    </row>
    <row r="832" spans="1:4">
      <c r="A832" s="167" t="s">
        <v>1656</v>
      </c>
      <c r="B832" s="167">
        <v>531775</v>
      </c>
      <c r="C832" s="167" t="s">
        <v>383</v>
      </c>
      <c r="D832" s="167" t="s">
        <v>405</v>
      </c>
    </row>
    <row r="833" spans="1:4">
      <c r="A833" s="167" t="s">
        <v>1657</v>
      </c>
      <c r="B833" s="167">
        <v>502445</v>
      </c>
      <c r="C833" s="167" t="s">
        <v>383</v>
      </c>
      <c r="D833" s="167" t="s">
        <v>469</v>
      </c>
    </row>
    <row r="834" spans="1:4">
      <c r="A834" s="167" t="s">
        <v>1658</v>
      </c>
      <c r="B834" s="167">
        <v>531235</v>
      </c>
      <c r="C834" s="167" t="s">
        <v>383</v>
      </c>
      <c r="D834" s="167" t="s">
        <v>400</v>
      </c>
    </row>
    <row r="835" spans="1:4">
      <c r="A835" s="167" t="s">
        <v>1659</v>
      </c>
      <c r="B835" s="167">
        <v>538786</v>
      </c>
      <c r="C835" s="167" t="s">
        <v>383</v>
      </c>
      <c r="D835" s="167" t="s">
        <v>907</v>
      </c>
    </row>
    <row r="836" spans="1:4">
      <c r="A836" s="167" t="s">
        <v>1660</v>
      </c>
      <c r="B836" s="167">
        <v>538674</v>
      </c>
      <c r="C836" s="167" t="s">
        <v>383</v>
      </c>
      <c r="D836" s="167" t="s">
        <v>1327</v>
      </c>
    </row>
    <row r="837" spans="1:4">
      <c r="A837" s="167" t="s">
        <v>1661</v>
      </c>
      <c r="B837" s="167">
        <v>532210</v>
      </c>
      <c r="C837" s="167" t="s">
        <v>1662</v>
      </c>
      <c r="D837" s="167" t="s">
        <v>701</v>
      </c>
    </row>
    <row r="838" spans="1:4">
      <c r="A838" s="167" t="s">
        <v>1663</v>
      </c>
      <c r="B838" s="167">
        <v>521210</v>
      </c>
      <c r="C838" s="167" t="s">
        <v>383</v>
      </c>
      <c r="D838" s="167" t="s">
        <v>497</v>
      </c>
    </row>
    <row r="839" spans="1:4">
      <c r="A839" s="167" t="s">
        <v>1664</v>
      </c>
      <c r="B839" s="167">
        <v>780013</v>
      </c>
      <c r="C839" s="167" t="s">
        <v>383</v>
      </c>
      <c r="D839" s="167" t="s">
        <v>474</v>
      </c>
    </row>
    <row r="840" spans="1:4">
      <c r="A840" s="167" t="s">
        <v>1665</v>
      </c>
      <c r="B840" s="167">
        <v>780013</v>
      </c>
      <c r="C840" s="167" t="s">
        <v>383</v>
      </c>
      <c r="D840" s="167" t="s">
        <v>474</v>
      </c>
    </row>
    <row r="841" spans="1:4">
      <c r="A841" s="167" t="s">
        <v>1666</v>
      </c>
      <c r="B841" s="167" t="s">
        <v>383</v>
      </c>
      <c r="C841" s="167" t="s">
        <v>1667</v>
      </c>
      <c r="D841" s="167" t="s">
        <v>394</v>
      </c>
    </row>
    <row r="842" spans="1:4">
      <c r="A842" s="167" t="s">
        <v>1668</v>
      </c>
      <c r="B842" s="167" t="s">
        <v>383</v>
      </c>
      <c r="C842" s="167" t="s">
        <v>1669</v>
      </c>
      <c r="D842" s="167" t="s">
        <v>394</v>
      </c>
    </row>
    <row r="843" spans="1:4">
      <c r="A843" s="167" t="s">
        <v>1670</v>
      </c>
      <c r="B843" s="167">
        <v>540403</v>
      </c>
      <c r="C843" s="167" t="s">
        <v>1671</v>
      </c>
      <c r="D843" s="167" t="s">
        <v>488</v>
      </c>
    </row>
    <row r="844" spans="1:4">
      <c r="A844" s="167" t="s">
        <v>1672</v>
      </c>
      <c r="B844" s="167">
        <v>506390</v>
      </c>
      <c r="C844" s="167" t="s">
        <v>1673</v>
      </c>
      <c r="D844" s="167" t="s">
        <v>543</v>
      </c>
    </row>
    <row r="845" spans="1:4">
      <c r="A845" s="167" t="s">
        <v>1674</v>
      </c>
      <c r="B845" s="167">
        <v>506390</v>
      </c>
      <c r="C845" s="167" t="s">
        <v>1675</v>
      </c>
      <c r="D845" s="167" t="s">
        <v>543</v>
      </c>
    </row>
    <row r="846" spans="1:4">
      <c r="A846" s="167" t="s">
        <v>1676</v>
      </c>
      <c r="B846" s="167">
        <v>512213</v>
      </c>
      <c r="C846" s="167" t="s">
        <v>383</v>
      </c>
      <c r="D846" s="167" t="s">
        <v>405</v>
      </c>
    </row>
    <row r="847" spans="1:4">
      <c r="A847" s="167" t="s">
        <v>1677</v>
      </c>
      <c r="B847" s="167">
        <v>540310</v>
      </c>
      <c r="C847" s="167" t="s">
        <v>383</v>
      </c>
      <c r="D847" s="167" t="s">
        <v>398</v>
      </c>
    </row>
    <row r="848" spans="1:4">
      <c r="A848" s="167" t="s">
        <v>1678</v>
      </c>
      <c r="B848" s="167">
        <v>538433</v>
      </c>
      <c r="C848" s="167" t="s">
        <v>383</v>
      </c>
      <c r="D848" s="167" t="s">
        <v>366</v>
      </c>
    </row>
    <row r="849" spans="1:4">
      <c r="A849" s="167" t="s">
        <v>1679</v>
      </c>
      <c r="B849" s="167">
        <v>540481</v>
      </c>
      <c r="C849" s="167" t="s">
        <v>383</v>
      </c>
      <c r="D849" s="167" t="s">
        <v>366</v>
      </c>
    </row>
    <row r="850" spans="1:4">
      <c r="A850" s="167" t="s">
        <v>1680</v>
      </c>
      <c r="B850" s="167">
        <v>530839</v>
      </c>
      <c r="C850" s="167" t="s">
        <v>383</v>
      </c>
      <c r="D850" s="167" t="s">
        <v>476</v>
      </c>
    </row>
    <row r="851" spans="1:4">
      <c r="A851" s="167" t="s">
        <v>1681</v>
      </c>
      <c r="B851" s="167">
        <v>500147</v>
      </c>
      <c r="C851" s="167" t="s">
        <v>383</v>
      </c>
      <c r="D851" s="167" t="s">
        <v>391</v>
      </c>
    </row>
    <row r="852" spans="1:4">
      <c r="A852" s="167" t="s">
        <v>1682</v>
      </c>
      <c r="B852" s="167">
        <v>517330</v>
      </c>
      <c r="C852" s="167" t="s">
        <v>1683</v>
      </c>
      <c r="D852" s="167" t="s">
        <v>681</v>
      </c>
    </row>
    <row r="853" spans="1:4">
      <c r="A853" s="167" t="s">
        <v>1684</v>
      </c>
      <c r="B853" s="167" t="s">
        <v>383</v>
      </c>
      <c r="C853" s="167" t="s">
        <v>1685</v>
      </c>
      <c r="D853" s="167" t="s">
        <v>394</v>
      </c>
    </row>
    <row r="854" spans="1:4">
      <c r="A854" s="167" t="s">
        <v>1686</v>
      </c>
      <c r="B854" s="167">
        <v>512018</v>
      </c>
      <c r="C854" s="167" t="s">
        <v>383</v>
      </c>
      <c r="D854" s="167" t="s">
        <v>389</v>
      </c>
    </row>
    <row r="855" spans="1:4">
      <c r="A855" s="167" t="s">
        <v>1687</v>
      </c>
      <c r="B855" s="167">
        <v>533278</v>
      </c>
      <c r="C855" s="167" t="s">
        <v>1688</v>
      </c>
      <c r="D855" s="167" t="s">
        <v>1061</v>
      </c>
    </row>
    <row r="856" spans="1:4">
      <c r="A856" s="167" t="s">
        <v>1689</v>
      </c>
      <c r="B856" s="167">
        <v>533278</v>
      </c>
      <c r="C856" s="167" t="s">
        <v>1690</v>
      </c>
      <c r="D856" s="167" t="s">
        <v>1061</v>
      </c>
    </row>
    <row r="857" spans="1:4">
      <c r="A857" s="167" t="s">
        <v>1691</v>
      </c>
      <c r="B857" s="167">
        <v>501831</v>
      </c>
      <c r="C857" s="167" t="s">
        <v>383</v>
      </c>
      <c r="D857" s="167" t="s">
        <v>443</v>
      </c>
    </row>
    <row r="858" spans="1:4">
      <c r="A858" s="167" t="s">
        <v>1692</v>
      </c>
      <c r="B858" s="167">
        <v>520131</v>
      </c>
      <c r="C858" s="167" t="s">
        <v>383</v>
      </c>
      <c r="D858" s="167" t="s">
        <v>455</v>
      </c>
    </row>
    <row r="859" spans="1:4">
      <c r="A859" s="167" t="s">
        <v>1693</v>
      </c>
      <c r="B859" s="167">
        <v>508571</v>
      </c>
      <c r="C859" s="167" t="s">
        <v>383</v>
      </c>
      <c r="D859" s="167" t="s">
        <v>863</v>
      </c>
    </row>
    <row r="860" spans="1:4">
      <c r="A860" s="167" t="s">
        <v>1694</v>
      </c>
      <c r="B860" s="167">
        <v>513353</v>
      </c>
      <c r="C860" s="167" t="s">
        <v>383</v>
      </c>
      <c r="D860" s="167" t="s">
        <v>543</v>
      </c>
    </row>
    <row r="861" spans="1:4">
      <c r="A861" s="167" t="s">
        <v>1695</v>
      </c>
      <c r="B861" s="167">
        <v>540678</v>
      </c>
      <c r="C861" s="167" t="s">
        <v>1696</v>
      </c>
      <c r="D861" s="167" t="s">
        <v>1631</v>
      </c>
    </row>
    <row r="862" spans="1:4">
      <c r="A862" s="167" t="s">
        <v>1697</v>
      </c>
      <c r="B862" s="167">
        <v>539436</v>
      </c>
      <c r="C862" s="167" t="s">
        <v>1698</v>
      </c>
      <c r="D862" s="167" t="s">
        <v>872</v>
      </c>
    </row>
    <row r="863" spans="1:4">
      <c r="A863" s="167" t="s">
        <v>1699</v>
      </c>
      <c r="B863" s="167">
        <v>500830</v>
      </c>
      <c r="C863" s="167" t="s">
        <v>1700</v>
      </c>
      <c r="D863" s="167" t="s">
        <v>565</v>
      </c>
    </row>
    <row r="864" spans="1:4">
      <c r="A864" s="167" t="s">
        <v>1701</v>
      </c>
      <c r="B864" s="167">
        <v>500830</v>
      </c>
      <c r="C864" s="167" t="s">
        <v>1700</v>
      </c>
      <c r="D864" s="167" t="s">
        <v>565</v>
      </c>
    </row>
    <row r="865" spans="1:4">
      <c r="A865" s="167" t="s">
        <v>1702</v>
      </c>
      <c r="B865" s="167">
        <v>531210</v>
      </c>
      <c r="C865" s="167" t="s">
        <v>383</v>
      </c>
      <c r="D865" s="167" t="s">
        <v>421</v>
      </c>
    </row>
    <row r="866" spans="1:4">
      <c r="A866" s="167" t="s">
        <v>1703</v>
      </c>
      <c r="B866" s="167">
        <v>540023</v>
      </c>
      <c r="C866" s="167" t="s">
        <v>383</v>
      </c>
      <c r="D866" s="167" t="s">
        <v>1122</v>
      </c>
    </row>
    <row r="867" spans="1:4">
      <c r="A867" s="167" t="s">
        <v>1704</v>
      </c>
      <c r="B867" s="167">
        <v>524752</v>
      </c>
      <c r="C867" s="167" t="s">
        <v>383</v>
      </c>
      <c r="D867" s="167" t="s">
        <v>421</v>
      </c>
    </row>
    <row r="868" spans="1:4">
      <c r="A868" s="167" t="s">
        <v>1705</v>
      </c>
      <c r="B868" s="167">
        <v>534691</v>
      </c>
      <c r="C868" s="167" t="s">
        <v>383</v>
      </c>
      <c r="D868" s="167" t="s">
        <v>366</v>
      </c>
    </row>
    <row r="869" spans="1:4">
      <c r="A869" s="167" t="s">
        <v>1706</v>
      </c>
      <c r="B869" s="167">
        <v>535267</v>
      </c>
      <c r="C869" s="167" t="s">
        <v>383</v>
      </c>
      <c r="D869" s="167" t="s">
        <v>400</v>
      </c>
    </row>
    <row r="870" spans="1:4">
      <c r="A870" s="167" t="s">
        <v>1707</v>
      </c>
      <c r="B870" s="167">
        <v>531216</v>
      </c>
      <c r="C870" s="167" t="s">
        <v>383</v>
      </c>
      <c r="D870" s="167" t="s">
        <v>400</v>
      </c>
    </row>
    <row r="871" spans="1:4">
      <c r="A871" s="167" t="s">
        <v>1708</v>
      </c>
      <c r="B871" s="167">
        <v>533272</v>
      </c>
      <c r="C871" s="167" t="s">
        <v>1709</v>
      </c>
      <c r="D871" s="167" t="s">
        <v>461</v>
      </c>
    </row>
    <row r="872" spans="1:4">
      <c r="A872" s="167" t="s">
        <v>1710</v>
      </c>
      <c r="B872" s="167">
        <v>539986</v>
      </c>
      <c r="C872" s="167" t="s">
        <v>383</v>
      </c>
      <c r="D872" s="167" t="s">
        <v>578</v>
      </c>
    </row>
    <row r="873" spans="1:4">
      <c r="A873" s="167" t="s">
        <v>1711</v>
      </c>
      <c r="B873" s="167">
        <v>532342</v>
      </c>
      <c r="C873" s="167" t="s">
        <v>383</v>
      </c>
      <c r="D873" s="167" t="s">
        <v>369</v>
      </c>
    </row>
    <row r="874" spans="1:4">
      <c r="A874" s="167" t="s">
        <v>1712</v>
      </c>
      <c r="B874" s="167">
        <v>531041</v>
      </c>
      <c r="C874" s="167" t="s">
        <v>383</v>
      </c>
      <c r="D874" s="167" t="s">
        <v>405</v>
      </c>
    </row>
    <row r="875" spans="1:4">
      <c r="A875" s="167" t="s">
        <v>1713</v>
      </c>
      <c r="B875" s="167">
        <v>532456</v>
      </c>
      <c r="C875" s="167" t="s">
        <v>1714</v>
      </c>
      <c r="D875" s="167" t="s">
        <v>480</v>
      </c>
    </row>
    <row r="876" spans="1:4">
      <c r="A876" s="167" t="s">
        <v>1715</v>
      </c>
      <c r="B876" s="167">
        <v>532339</v>
      </c>
      <c r="C876" s="167" t="s">
        <v>1716</v>
      </c>
      <c r="D876" s="167" t="s">
        <v>868</v>
      </c>
    </row>
    <row r="877" spans="1:4">
      <c r="A877" s="167" t="s">
        <v>1717</v>
      </c>
      <c r="B877" s="167">
        <v>507833</v>
      </c>
      <c r="C877" s="167" t="s">
        <v>383</v>
      </c>
      <c r="D877" s="167" t="s">
        <v>708</v>
      </c>
    </row>
    <row r="878" spans="1:4">
      <c r="A878" s="167" t="s">
        <v>1718</v>
      </c>
      <c r="B878" s="167">
        <v>522231</v>
      </c>
      <c r="C878" s="167" t="s">
        <v>383</v>
      </c>
      <c r="D878" s="167" t="s">
        <v>781</v>
      </c>
    </row>
    <row r="879" spans="1:4">
      <c r="A879" s="167" t="s">
        <v>1719</v>
      </c>
      <c r="B879" s="167">
        <v>538965</v>
      </c>
      <c r="C879" s="167" t="s">
        <v>383</v>
      </c>
      <c r="D879" s="167" t="s">
        <v>421</v>
      </c>
    </row>
    <row r="880" spans="1:4">
      <c r="A880" s="167" t="s">
        <v>1720</v>
      </c>
      <c r="B880" s="167">
        <v>539266</v>
      </c>
      <c r="C880" s="167" t="s">
        <v>383</v>
      </c>
      <c r="D880" s="167" t="s">
        <v>403</v>
      </c>
    </row>
    <row r="881" spans="1:4">
      <c r="A881" s="167" t="s">
        <v>1721</v>
      </c>
      <c r="B881" s="167">
        <v>504340</v>
      </c>
      <c r="C881" s="167" t="s">
        <v>383</v>
      </c>
      <c r="D881" s="167" t="s">
        <v>366</v>
      </c>
    </row>
    <row r="882" spans="1:4">
      <c r="A882" s="167" t="s">
        <v>1722</v>
      </c>
      <c r="B882" s="167">
        <v>539991</v>
      </c>
      <c r="C882" s="167" t="s">
        <v>1723</v>
      </c>
      <c r="D882" s="167" t="s">
        <v>749</v>
      </c>
    </row>
    <row r="883" spans="1:4">
      <c r="A883" s="167" t="s">
        <v>1724</v>
      </c>
      <c r="B883" s="167">
        <v>526829</v>
      </c>
      <c r="C883" s="167" t="s">
        <v>383</v>
      </c>
      <c r="D883" s="167" t="s">
        <v>593</v>
      </c>
    </row>
    <row r="884" spans="1:4">
      <c r="A884" s="167" t="s">
        <v>1725</v>
      </c>
      <c r="B884" s="167">
        <v>526829</v>
      </c>
      <c r="C884" s="167" t="s">
        <v>1726</v>
      </c>
      <c r="D884" s="167" t="s">
        <v>593</v>
      </c>
    </row>
    <row r="885" spans="1:4">
      <c r="A885" s="167" t="s">
        <v>1727</v>
      </c>
      <c r="B885" s="167">
        <v>526829</v>
      </c>
      <c r="C885" s="167" t="s">
        <v>383</v>
      </c>
      <c r="D885" s="167" t="s">
        <v>593</v>
      </c>
    </row>
    <row r="886" spans="1:4">
      <c r="A886" s="167" t="s">
        <v>1728</v>
      </c>
      <c r="B886" s="167">
        <v>539091</v>
      </c>
      <c r="C886" s="167" t="s">
        <v>383</v>
      </c>
      <c r="D886" s="167" t="s">
        <v>403</v>
      </c>
    </row>
    <row r="887" spans="1:4">
      <c r="A887" s="167" t="s">
        <v>1729</v>
      </c>
      <c r="B887" s="167">
        <v>532902</v>
      </c>
      <c r="C887" s="167" t="s">
        <v>1730</v>
      </c>
      <c r="D887" s="167" t="s">
        <v>469</v>
      </c>
    </row>
    <row r="888" spans="1:4">
      <c r="A888" s="167" t="s">
        <v>1731</v>
      </c>
      <c r="B888" s="167" t="s">
        <v>383</v>
      </c>
      <c r="C888" s="167" t="s">
        <v>1732</v>
      </c>
      <c r="D888" s="167" t="s">
        <v>474</v>
      </c>
    </row>
    <row r="889" spans="1:4">
      <c r="A889" s="167" t="s">
        <v>1733</v>
      </c>
      <c r="B889" s="167">
        <v>531344</v>
      </c>
      <c r="C889" s="167" t="s">
        <v>1734</v>
      </c>
      <c r="D889" s="167" t="s">
        <v>506</v>
      </c>
    </row>
    <row r="890" spans="1:4">
      <c r="A890" s="167" t="s">
        <v>1735</v>
      </c>
      <c r="B890" s="167">
        <v>531344</v>
      </c>
      <c r="C890" s="167" t="s">
        <v>1734</v>
      </c>
      <c r="D890" s="167" t="s">
        <v>506</v>
      </c>
    </row>
    <row r="891" spans="1:4">
      <c r="A891" s="167" t="s">
        <v>1736</v>
      </c>
      <c r="B891" s="167">
        <v>540597</v>
      </c>
      <c r="C891" s="167" t="s">
        <v>383</v>
      </c>
      <c r="D891" s="167" t="s">
        <v>704</v>
      </c>
    </row>
    <row r="892" spans="1:4">
      <c r="A892" s="167" t="s">
        <v>1737</v>
      </c>
      <c r="B892" s="167">
        <v>531067</v>
      </c>
      <c r="C892" s="167" t="s">
        <v>383</v>
      </c>
      <c r="D892" s="167" t="s">
        <v>400</v>
      </c>
    </row>
    <row r="893" spans="1:4">
      <c r="A893" s="167" t="s">
        <v>1738</v>
      </c>
      <c r="B893" s="167">
        <v>531067</v>
      </c>
      <c r="C893" s="167" t="s">
        <v>383</v>
      </c>
      <c r="D893" s="167" t="s">
        <v>400</v>
      </c>
    </row>
    <row r="894" spans="1:4">
      <c r="A894" s="167" t="s">
        <v>1739</v>
      </c>
      <c r="B894" s="167">
        <v>506935</v>
      </c>
      <c r="C894" s="167" t="s">
        <v>383</v>
      </c>
      <c r="D894" s="167" t="s">
        <v>476</v>
      </c>
    </row>
    <row r="895" spans="1:4">
      <c r="A895" s="167" t="s">
        <v>1740</v>
      </c>
      <c r="B895" s="167">
        <v>531460</v>
      </c>
      <c r="C895" s="167" t="s">
        <v>383</v>
      </c>
      <c r="D895" s="167" t="s">
        <v>681</v>
      </c>
    </row>
    <row r="896" spans="1:4">
      <c r="A896" s="167" t="s">
        <v>1741</v>
      </c>
      <c r="B896" s="167">
        <v>523232</v>
      </c>
      <c r="C896" s="167" t="s">
        <v>383</v>
      </c>
      <c r="D896" s="167" t="s">
        <v>593</v>
      </c>
    </row>
    <row r="897" spans="1:4">
      <c r="A897" s="167" t="s">
        <v>1742</v>
      </c>
      <c r="B897" s="167">
        <v>538868</v>
      </c>
      <c r="C897" s="167" t="s">
        <v>383</v>
      </c>
      <c r="D897" s="167" t="s">
        <v>400</v>
      </c>
    </row>
    <row r="898" spans="1:4">
      <c r="A898" s="167" t="s">
        <v>1743</v>
      </c>
      <c r="B898" s="167" t="s">
        <v>383</v>
      </c>
      <c r="C898" s="167" t="s">
        <v>1744</v>
      </c>
      <c r="D898" s="167" t="s">
        <v>394</v>
      </c>
    </row>
    <row r="899" spans="1:4">
      <c r="A899" s="167" t="s">
        <v>1745</v>
      </c>
      <c r="B899" s="167">
        <v>522295</v>
      </c>
      <c r="C899" s="167" t="s">
        <v>1746</v>
      </c>
      <c r="D899" s="167" t="s">
        <v>578</v>
      </c>
    </row>
    <row r="900" spans="1:4">
      <c r="A900" s="167" t="s">
        <v>1747</v>
      </c>
      <c r="B900" s="167">
        <v>531556</v>
      </c>
      <c r="C900" s="167" t="s">
        <v>1748</v>
      </c>
      <c r="D900" s="167" t="s">
        <v>441</v>
      </c>
    </row>
    <row r="901" spans="1:4">
      <c r="A901" s="167" t="s">
        <v>1749</v>
      </c>
      <c r="B901" s="167">
        <v>524506</v>
      </c>
      <c r="C901" s="167" t="s">
        <v>383</v>
      </c>
      <c r="D901" s="167" t="s">
        <v>421</v>
      </c>
    </row>
    <row r="902" spans="1:4">
      <c r="A902" s="167" t="s">
        <v>1750</v>
      </c>
      <c r="B902" s="167">
        <v>530755</v>
      </c>
      <c r="C902" s="167" t="s">
        <v>1751</v>
      </c>
      <c r="D902" s="167" t="s">
        <v>1752</v>
      </c>
    </row>
    <row r="903" spans="1:4">
      <c r="A903" s="167" t="s">
        <v>1753</v>
      </c>
      <c r="B903" s="167">
        <v>532941</v>
      </c>
      <c r="C903" s="167" t="s">
        <v>1754</v>
      </c>
      <c r="D903" s="167" t="s">
        <v>681</v>
      </c>
    </row>
    <row r="904" spans="1:4">
      <c r="A904" s="167" t="s">
        <v>1755</v>
      </c>
      <c r="B904" s="167">
        <v>507543</v>
      </c>
      <c r="C904" s="167" t="s">
        <v>383</v>
      </c>
      <c r="D904" s="167" t="s">
        <v>632</v>
      </c>
    </row>
    <row r="905" spans="1:4">
      <c r="A905" s="167" t="s">
        <v>1756</v>
      </c>
      <c r="B905" s="167">
        <v>533167</v>
      </c>
      <c r="C905" s="167" t="s">
        <v>383</v>
      </c>
      <c r="D905" s="167" t="s">
        <v>781</v>
      </c>
    </row>
    <row r="906" spans="1:4">
      <c r="A906" s="167" t="s">
        <v>1757</v>
      </c>
      <c r="B906" s="167">
        <v>506395</v>
      </c>
      <c r="C906" s="167" t="s">
        <v>1758</v>
      </c>
      <c r="D906" s="167" t="s">
        <v>891</v>
      </c>
    </row>
    <row r="907" spans="1:4">
      <c r="A907" s="167" t="s">
        <v>1759</v>
      </c>
      <c r="B907" s="167">
        <v>526737</v>
      </c>
      <c r="C907" s="167" t="s">
        <v>383</v>
      </c>
      <c r="D907" s="167" t="s">
        <v>704</v>
      </c>
    </row>
    <row r="908" spans="1:4">
      <c r="A908" s="167" t="s">
        <v>1760</v>
      </c>
      <c r="B908" s="167">
        <v>540199</v>
      </c>
      <c r="C908" s="167" t="s">
        <v>383</v>
      </c>
      <c r="D908" s="167" t="s">
        <v>366</v>
      </c>
    </row>
    <row r="909" spans="1:4">
      <c r="A909" s="167" t="s">
        <v>1761</v>
      </c>
      <c r="B909" s="167">
        <v>532179</v>
      </c>
      <c r="C909" s="167" t="s">
        <v>1762</v>
      </c>
      <c r="D909" s="167" t="s">
        <v>701</v>
      </c>
    </row>
    <row r="910" spans="1:4">
      <c r="A910" s="167" t="s">
        <v>1763</v>
      </c>
      <c r="B910" s="167">
        <v>530859</v>
      </c>
      <c r="C910" s="167" t="s">
        <v>383</v>
      </c>
      <c r="D910" s="167" t="s">
        <v>377</v>
      </c>
    </row>
    <row r="911" spans="1:4">
      <c r="A911" s="167" t="s">
        <v>1764</v>
      </c>
      <c r="B911" s="167">
        <v>530545</v>
      </c>
      <c r="C911" s="167" t="s">
        <v>383</v>
      </c>
      <c r="D911" s="167" t="s">
        <v>372</v>
      </c>
    </row>
    <row r="912" spans="1:4">
      <c r="A912" s="167" t="s">
        <v>1765</v>
      </c>
      <c r="B912" s="167">
        <v>530545</v>
      </c>
      <c r="C912" s="167" t="s">
        <v>383</v>
      </c>
      <c r="D912" s="167" t="s">
        <v>372</v>
      </c>
    </row>
    <row r="913" spans="1:4">
      <c r="A913" s="167" t="s">
        <v>1766</v>
      </c>
      <c r="B913" s="167">
        <v>523100</v>
      </c>
      <c r="C913" s="167" t="s">
        <v>383</v>
      </c>
      <c r="D913" s="167" t="s">
        <v>415</v>
      </c>
    </row>
    <row r="914" spans="1:4">
      <c r="A914" s="167" t="s">
        <v>1767</v>
      </c>
      <c r="B914" s="167">
        <v>508814</v>
      </c>
      <c r="C914" s="167" t="s">
        <v>1768</v>
      </c>
      <c r="D914" s="167" t="s">
        <v>431</v>
      </c>
    </row>
    <row r="915" spans="1:4">
      <c r="A915" s="167" t="s">
        <v>1769</v>
      </c>
      <c r="B915" s="167">
        <v>538922</v>
      </c>
      <c r="C915" s="167" t="s">
        <v>383</v>
      </c>
      <c r="D915" s="167" t="s">
        <v>476</v>
      </c>
    </row>
    <row r="916" spans="1:4">
      <c r="A916" s="167" t="s">
        <v>1770</v>
      </c>
      <c r="B916" s="167">
        <v>526550</v>
      </c>
      <c r="C916" s="167" t="s">
        <v>1771</v>
      </c>
      <c r="D916" s="167" t="s">
        <v>584</v>
      </c>
    </row>
    <row r="917" spans="1:4">
      <c r="A917" s="167" t="s">
        <v>1772</v>
      </c>
      <c r="B917" s="167">
        <v>531624</v>
      </c>
      <c r="C917" s="167" t="s">
        <v>1773</v>
      </c>
      <c r="D917" s="167" t="s">
        <v>469</v>
      </c>
    </row>
    <row r="918" spans="1:4">
      <c r="A918" s="167" t="s">
        <v>1774</v>
      </c>
      <c r="B918" s="167">
        <v>523415</v>
      </c>
      <c r="C918" s="167" t="s">
        <v>383</v>
      </c>
      <c r="D918" s="167" t="s">
        <v>415</v>
      </c>
    </row>
    <row r="919" spans="1:4">
      <c r="A919" s="167" t="s">
        <v>1775</v>
      </c>
      <c r="B919" s="167">
        <v>534920</v>
      </c>
      <c r="C919" s="167" t="s">
        <v>383</v>
      </c>
      <c r="D919" s="167" t="s">
        <v>369</v>
      </c>
    </row>
    <row r="920" spans="1:4">
      <c r="A920" s="167" t="s">
        <v>1776</v>
      </c>
      <c r="B920" s="167">
        <v>533144</v>
      </c>
      <c r="C920" s="167" t="s">
        <v>1777</v>
      </c>
      <c r="D920" s="167" t="s">
        <v>1386</v>
      </c>
    </row>
    <row r="921" spans="1:4">
      <c r="A921" s="167" t="s">
        <v>1778</v>
      </c>
      <c r="B921" s="167">
        <v>542641</v>
      </c>
      <c r="C921" s="167" t="s">
        <v>1779</v>
      </c>
      <c r="D921" s="167" t="s">
        <v>400</v>
      </c>
    </row>
    <row r="922" spans="1:4">
      <c r="A922" s="167" t="s">
        <v>1780</v>
      </c>
      <c r="B922" s="167">
        <v>538770</v>
      </c>
      <c r="C922" s="167" t="s">
        <v>383</v>
      </c>
      <c r="D922" s="167" t="s">
        <v>469</v>
      </c>
    </row>
    <row r="923" spans="1:4">
      <c r="A923" s="167" t="s">
        <v>1781</v>
      </c>
      <c r="B923" s="167">
        <v>512093</v>
      </c>
      <c r="C923" s="167" t="s">
        <v>383</v>
      </c>
      <c r="D923" s="167" t="s">
        <v>476</v>
      </c>
    </row>
    <row r="924" spans="1:4">
      <c r="A924" s="167" t="s">
        <v>1782</v>
      </c>
      <c r="B924" s="167">
        <v>522001</v>
      </c>
      <c r="C924" s="167" t="s">
        <v>383</v>
      </c>
      <c r="D924" s="167" t="s">
        <v>461</v>
      </c>
    </row>
    <row r="925" spans="1:4">
      <c r="A925" s="167" t="s">
        <v>1783</v>
      </c>
      <c r="B925" s="167">
        <v>509472</v>
      </c>
      <c r="C925" s="167" t="s">
        <v>383</v>
      </c>
      <c r="D925" s="167" t="s">
        <v>405</v>
      </c>
    </row>
    <row r="926" spans="1:4">
      <c r="A926" s="167" t="s">
        <v>1784</v>
      </c>
      <c r="B926" s="167">
        <v>524388</v>
      </c>
      <c r="C926" s="167" t="s">
        <v>383</v>
      </c>
      <c r="D926" s="167" t="s">
        <v>708</v>
      </c>
    </row>
    <row r="927" spans="1:4">
      <c r="A927" s="167" t="s">
        <v>1785</v>
      </c>
      <c r="B927" s="167">
        <v>539527</v>
      </c>
      <c r="C927" s="167" t="s">
        <v>383</v>
      </c>
      <c r="D927" s="167" t="s">
        <v>1303</v>
      </c>
    </row>
    <row r="928" spans="1:4">
      <c r="A928" s="167" t="s">
        <v>1786</v>
      </c>
      <c r="B928" s="167">
        <v>532392</v>
      </c>
      <c r="C928" s="167" t="s">
        <v>1787</v>
      </c>
      <c r="D928" s="167" t="s">
        <v>386</v>
      </c>
    </row>
    <row r="929" spans="1:4">
      <c r="A929" s="167" t="s">
        <v>1788</v>
      </c>
      <c r="B929" s="167" t="s">
        <v>383</v>
      </c>
      <c r="C929" s="167" t="s">
        <v>1789</v>
      </c>
      <c r="D929" s="167" t="s">
        <v>394</v>
      </c>
    </row>
    <row r="930" spans="1:4">
      <c r="A930" s="167" t="s">
        <v>1790</v>
      </c>
      <c r="B930" s="167">
        <v>541770</v>
      </c>
      <c r="C930" s="167" t="s">
        <v>1791</v>
      </c>
      <c r="D930" s="167" t="s">
        <v>400</v>
      </c>
    </row>
    <row r="931" spans="1:4">
      <c r="A931" s="167" t="s">
        <v>1792</v>
      </c>
      <c r="B931" s="167">
        <v>539131</v>
      </c>
      <c r="C931" s="167" t="s">
        <v>383</v>
      </c>
      <c r="D931" s="167" t="s">
        <v>403</v>
      </c>
    </row>
    <row r="932" spans="1:4">
      <c r="A932" s="167" t="s">
        <v>1793</v>
      </c>
      <c r="B932" s="167">
        <v>512379</v>
      </c>
      <c r="C932" s="167" t="s">
        <v>383</v>
      </c>
      <c r="D932" s="167" t="s">
        <v>476</v>
      </c>
    </row>
    <row r="933" spans="1:4">
      <c r="A933" s="167" t="s">
        <v>1794</v>
      </c>
      <c r="B933" s="167">
        <v>511413</v>
      </c>
      <c r="C933" s="167" t="s">
        <v>1795</v>
      </c>
      <c r="D933" s="167" t="s">
        <v>400</v>
      </c>
    </row>
    <row r="934" spans="1:4">
      <c r="A934" s="167" t="s">
        <v>1796</v>
      </c>
      <c r="B934" s="167">
        <v>526269</v>
      </c>
      <c r="C934" s="167" t="s">
        <v>383</v>
      </c>
      <c r="D934" s="167" t="s">
        <v>543</v>
      </c>
    </row>
    <row r="935" spans="1:4">
      <c r="A935" s="167" t="s">
        <v>1797</v>
      </c>
      <c r="B935" s="167">
        <v>526977</v>
      </c>
      <c r="C935" s="167" t="s">
        <v>383</v>
      </c>
      <c r="D935" s="167" t="s">
        <v>706</v>
      </c>
    </row>
    <row r="936" spans="1:4">
      <c r="A936" s="167" t="s">
        <v>1798</v>
      </c>
      <c r="B936" s="167">
        <v>500092</v>
      </c>
      <c r="C936" s="167" t="s">
        <v>1799</v>
      </c>
      <c r="D936" s="167" t="s">
        <v>366</v>
      </c>
    </row>
    <row r="937" spans="1:4">
      <c r="A937" s="167" t="s">
        <v>1800</v>
      </c>
      <c r="B937" s="167">
        <v>539876</v>
      </c>
      <c r="C937" s="167" t="s">
        <v>1801</v>
      </c>
      <c r="D937" s="167" t="s">
        <v>1148</v>
      </c>
    </row>
    <row r="938" spans="1:4">
      <c r="A938" s="167" t="s">
        <v>1802</v>
      </c>
      <c r="B938" s="167" t="s">
        <v>383</v>
      </c>
      <c r="C938" s="167" t="s">
        <v>1803</v>
      </c>
      <c r="D938" s="167" t="s">
        <v>394</v>
      </c>
    </row>
    <row r="939" spans="1:4">
      <c r="A939" s="167" t="s">
        <v>1804</v>
      </c>
      <c r="B939" s="167">
        <v>538521</v>
      </c>
      <c r="C939" s="167" t="s">
        <v>383</v>
      </c>
      <c r="D939" s="167" t="s">
        <v>1386</v>
      </c>
    </row>
    <row r="940" spans="1:4">
      <c r="A940" s="167" t="s">
        <v>1805</v>
      </c>
      <c r="B940" s="167">
        <v>540903</v>
      </c>
      <c r="C940" s="167" t="s">
        <v>383</v>
      </c>
      <c r="D940" s="167" t="s">
        <v>467</v>
      </c>
    </row>
    <row r="941" spans="1:4">
      <c r="A941" s="167" t="s">
        <v>1806</v>
      </c>
      <c r="B941" s="167">
        <v>530067</v>
      </c>
      <c r="C941" s="167" t="s">
        <v>383</v>
      </c>
      <c r="D941" s="167" t="s">
        <v>400</v>
      </c>
    </row>
    <row r="942" spans="1:4">
      <c r="A942" s="167" t="s">
        <v>1807</v>
      </c>
      <c r="B942" s="167">
        <v>526027</v>
      </c>
      <c r="C942" s="167" t="s">
        <v>1808</v>
      </c>
      <c r="D942" s="167" t="s">
        <v>457</v>
      </c>
    </row>
    <row r="943" spans="1:4">
      <c r="A943" s="167" t="s">
        <v>1809</v>
      </c>
      <c r="B943" s="167">
        <v>511710</v>
      </c>
      <c r="C943" s="167" t="s">
        <v>383</v>
      </c>
      <c r="D943" s="167" t="s">
        <v>400</v>
      </c>
    </row>
    <row r="944" spans="1:4">
      <c r="A944" s="167" t="s">
        <v>1810</v>
      </c>
      <c r="B944" s="167">
        <v>500480</v>
      </c>
      <c r="C944" s="167" t="s">
        <v>1811</v>
      </c>
      <c r="D944" s="167" t="s">
        <v>391</v>
      </c>
    </row>
    <row r="945" spans="1:4">
      <c r="A945" s="167" t="s">
        <v>1812</v>
      </c>
      <c r="B945" s="167">
        <v>500480</v>
      </c>
      <c r="C945" s="167" t="s">
        <v>1811</v>
      </c>
      <c r="D945" s="167" t="s">
        <v>391</v>
      </c>
    </row>
    <row r="946" spans="1:4">
      <c r="A946" s="167" t="s">
        <v>1813</v>
      </c>
      <c r="B946" s="167">
        <v>530843</v>
      </c>
      <c r="C946" s="167" t="s">
        <v>1814</v>
      </c>
      <c r="D946" s="167" t="s">
        <v>565</v>
      </c>
    </row>
    <row r="947" spans="1:4">
      <c r="A947" s="167" t="s">
        <v>1815</v>
      </c>
      <c r="B947" s="167">
        <v>532332</v>
      </c>
      <c r="C947" s="167" t="s">
        <v>1816</v>
      </c>
      <c r="D947" s="167" t="s">
        <v>476</v>
      </c>
    </row>
    <row r="948" spans="1:4">
      <c r="A948" s="167" t="s">
        <v>1817</v>
      </c>
      <c r="B948" s="167">
        <v>531472</v>
      </c>
      <c r="C948" s="167" t="s">
        <v>383</v>
      </c>
      <c r="D948" s="167" t="s">
        <v>681</v>
      </c>
    </row>
    <row r="949" spans="1:4">
      <c r="A949" s="167" t="s">
        <v>1818</v>
      </c>
      <c r="B949" s="167">
        <v>532640</v>
      </c>
      <c r="C949" s="167" t="s">
        <v>1819</v>
      </c>
      <c r="D949" s="167" t="s">
        <v>907</v>
      </c>
    </row>
    <row r="950" spans="1:4">
      <c r="A950" s="167" t="s">
        <v>1820</v>
      </c>
      <c r="B950" s="167">
        <v>532640</v>
      </c>
      <c r="C950" s="167" t="s">
        <v>1819</v>
      </c>
      <c r="D950" s="167" t="s">
        <v>907</v>
      </c>
    </row>
    <row r="951" spans="1:4">
      <c r="A951" s="167" t="s">
        <v>1821</v>
      </c>
      <c r="B951" s="167">
        <v>532271</v>
      </c>
      <c r="C951" s="167" t="s">
        <v>383</v>
      </c>
      <c r="D951" s="167" t="s">
        <v>476</v>
      </c>
    </row>
    <row r="952" spans="1:4">
      <c r="A952" s="167" t="s">
        <v>1822</v>
      </c>
      <c r="B952" s="167">
        <v>532173</v>
      </c>
      <c r="C952" s="167" t="s">
        <v>1823</v>
      </c>
      <c r="D952" s="167" t="s">
        <v>476</v>
      </c>
    </row>
    <row r="953" spans="1:4">
      <c r="A953" s="167" t="s">
        <v>1824</v>
      </c>
      <c r="B953" s="167">
        <v>532175</v>
      </c>
      <c r="C953" s="167" t="s">
        <v>1825</v>
      </c>
      <c r="D953" s="167" t="s">
        <v>369</v>
      </c>
    </row>
    <row r="954" spans="1:4">
      <c r="A954" s="167" t="s">
        <v>1826</v>
      </c>
      <c r="B954" s="167">
        <v>533151</v>
      </c>
      <c r="C954" s="167" t="s">
        <v>1827</v>
      </c>
      <c r="D954" s="167" t="s">
        <v>907</v>
      </c>
    </row>
    <row r="955" spans="1:4">
      <c r="A955" s="167" t="s">
        <v>1828</v>
      </c>
      <c r="B955" s="167">
        <v>533160</v>
      </c>
      <c r="C955" s="167" t="s">
        <v>1829</v>
      </c>
      <c r="D955" s="167" t="s">
        <v>469</v>
      </c>
    </row>
    <row r="956" spans="1:4">
      <c r="A956" s="167" t="s">
        <v>1830</v>
      </c>
      <c r="B956" s="167" t="s">
        <v>383</v>
      </c>
      <c r="C956" s="167" t="s">
        <v>1831</v>
      </c>
      <c r="D956" s="167" t="s">
        <v>394</v>
      </c>
    </row>
    <row r="957" spans="1:4">
      <c r="A957" s="167" t="s">
        <v>1832</v>
      </c>
      <c r="B957" s="167" t="s">
        <v>383</v>
      </c>
      <c r="C957" s="167" t="s">
        <v>1833</v>
      </c>
      <c r="D957" s="167" t="s">
        <v>394</v>
      </c>
    </row>
    <row r="958" spans="1:4">
      <c r="A958" s="167" t="s">
        <v>1834</v>
      </c>
      <c r="B958" s="167">
        <v>517514</v>
      </c>
      <c r="C958" s="167" t="s">
        <v>383</v>
      </c>
      <c r="D958" s="167" t="s">
        <v>568</v>
      </c>
    </row>
    <row r="959" spans="1:4">
      <c r="A959" s="167" t="s">
        <v>1835</v>
      </c>
      <c r="B959" s="167">
        <v>517514</v>
      </c>
      <c r="C959" s="167" t="s">
        <v>383</v>
      </c>
      <c r="D959" s="167" t="s">
        <v>568</v>
      </c>
    </row>
    <row r="960" spans="1:4">
      <c r="A960" s="167" t="s">
        <v>1836</v>
      </c>
      <c r="B960" s="167">
        <v>500096</v>
      </c>
      <c r="C960" s="167" t="s">
        <v>1837</v>
      </c>
      <c r="D960" s="167" t="s">
        <v>565</v>
      </c>
    </row>
    <row r="961" spans="1:4">
      <c r="A961" s="167" t="s">
        <v>1838</v>
      </c>
      <c r="B961" s="167">
        <v>500096</v>
      </c>
      <c r="C961" s="167" t="s">
        <v>1837</v>
      </c>
      <c r="D961" s="167" t="s">
        <v>565</v>
      </c>
    </row>
    <row r="962" spans="1:4">
      <c r="A962" s="167" t="s">
        <v>1839</v>
      </c>
      <c r="B962" s="167">
        <v>526821</v>
      </c>
      <c r="C962" s="167" t="s">
        <v>383</v>
      </c>
      <c r="D962" s="167" t="s">
        <v>543</v>
      </c>
    </row>
    <row r="963" spans="1:4">
      <c r="A963" s="167" t="s">
        <v>1840</v>
      </c>
      <c r="B963" s="167">
        <v>530825</v>
      </c>
      <c r="C963" s="167" t="s">
        <v>383</v>
      </c>
      <c r="D963" s="167" t="s">
        <v>543</v>
      </c>
    </row>
    <row r="964" spans="1:4">
      <c r="A964" s="167" t="s">
        <v>1841</v>
      </c>
      <c r="B964" s="167">
        <v>530825</v>
      </c>
      <c r="C964" s="167" t="s">
        <v>383</v>
      </c>
      <c r="D964" s="167" t="s">
        <v>543</v>
      </c>
    </row>
    <row r="965" spans="1:4">
      <c r="A965" s="167" t="s">
        <v>1842</v>
      </c>
      <c r="B965" s="167">
        <v>501148</v>
      </c>
      <c r="C965" s="167" t="s">
        <v>383</v>
      </c>
      <c r="D965" s="167" t="s">
        <v>403</v>
      </c>
    </row>
    <row r="966" spans="1:4">
      <c r="A966" s="167" t="s">
        <v>1843</v>
      </c>
      <c r="B966" s="167">
        <v>542216</v>
      </c>
      <c r="C966" s="167" t="s">
        <v>1844</v>
      </c>
      <c r="D966" s="167" t="s">
        <v>1845</v>
      </c>
    </row>
    <row r="967" spans="1:4">
      <c r="A967" s="167" t="s">
        <v>1846</v>
      </c>
      <c r="B967" s="167">
        <v>500097</v>
      </c>
      <c r="C967" s="167" t="s">
        <v>1847</v>
      </c>
      <c r="D967" s="167" t="s">
        <v>1082</v>
      </c>
    </row>
    <row r="968" spans="1:4">
      <c r="A968" s="167" t="s">
        <v>1848</v>
      </c>
      <c r="B968" s="167">
        <v>539900</v>
      </c>
      <c r="C968" s="167" t="s">
        <v>383</v>
      </c>
      <c r="D968" s="167" t="s">
        <v>405</v>
      </c>
    </row>
    <row r="969" spans="1:4">
      <c r="A969" s="167" t="s">
        <v>1849</v>
      </c>
      <c r="B969" s="167">
        <v>521220</v>
      </c>
      <c r="C969" s="167" t="s">
        <v>1850</v>
      </c>
      <c r="D969" s="167" t="s">
        <v>398</v>
      </c>
    </row>
    <row r="970" spans="1:4">
      <c r="A970" s="167" t="s">
        <v>1851</v>
      </c>
      <c r="B970" s="167" t="s">
        <v>383</v>
      </c>
      <c r="C970" s="167" t="s">
        <v>1852</v>
      </c>
      <c r="D970" s="167" t="s">
        <v>394</v>
      </c>
    </row>
    <row r="971" spans="1:4">
      <c r="A971" s="167" t="s">
        <v>1853</v>
      </c>
      <c r="B971" s="167">
        <v>532329</v>
      </c>
      <c r="C971" s="167" t="s">
        <v>383</v>
      </c>
      <c r="D971" s="167" t="s">
        <v>476</v>
      </c>
    </row>
    <row r="972" spans="1:4">
      <c r="A972" s="167" t="s">
        <v>1854</v>
      </c>
      <c r="B972" s="167">
        <v>532329</v>
      </c>
      <c r="C972" s="167" t="s">
        <v>383</v>
      </c>
      <c r="D972" s="167" t="s">
        <v>476</v>
      </c>
    </row>
    <row r="973" spans="1:4">
      <c r="A973" s="167" t="s">
        <v>1855</v>
      </c>
      <c r="B973" s="167">
        <v>540361</v>
      </c>
      <c r="C973" s="167" t="s">
        <v>383</v>
      </c>
      <c r="D973" s="167" t="s">
        <v>405</v>
      </c>
    </row>
    <row r="974" spans="1:4">
      <c r="A974" s="167" t="s">
        <v>1856</v>
      </c>
      <c r="B974" s="167">
        <v>539770</v>
      </c>
      <c r="C974" s="167" t="s">
        <v>383</v>
      </c>
      <c r="D974" s="167" t="s">
        <v>366</v>
      </c>
    </row>
    <row r="975" spans="1:4">
      <c r="A975" s="167" t="s">
        <v>1857</v>
      </c>
      <c r="B975" s="167">
        <v>539884</v>
      </c>
      <c r="C975" s="167" t="s">
        <v>383</v>
      </c>
      <c r="D975" s="167" t="s">
        <v>497</v>
      </c>
    </row>
    <row r="976" spans="1:4">
      <c r="A976" s="167" t="s">
        <v>1858</v>
      </c>
      <c r="B976" s="167">
        <v>532528</v>
      </c>
      <c r="C976" s="167" t="s">
        <v>1859</v>
      </c>
      <c r="D976" s="167" t="s">
        <v>476</v>
      </c>
    </row>
    <row r="977" spans="1:4">
      <c r="A977" s="167" t="s">
        <v>1860</v>
      </c>
      <c r="B977" s="167">
        <v>530171</v>
      </c>
      <c r="C977" s="167" t="s">
        <v>383</v>
      </c>
      <c r="D977" s="167" t="s">
        <v>366</v>
      </c>
    </row>
    <row r="978" spans="1:4">
      <c r="A978" s="167" t="s">
        <v>1861</v>
      </c>
      <c r="B978" s="167">
        <v>530393</v>
      </c>
      <c r="C978" s="167" t="s">
        <v>1862</v>
      </c>
      <c r="D978" s="167" t="s">
        <v>366</v>
      </c>
    </row>
    <row r="979" spans="1:4">
      <c r="A979" s="167" t="s">
        <v>1863</v>
      </c>
      <c r="B979" s="167">
        <v>532772</v>
      </c>
      <c r="C979" s="167" t="s">
        <v>1864</v>
      </c>
      <c r="D979" s="167" t="s">
        <v>701</v>
      </c>
    </row>
    <row r="980" spans="1:4">
      <c r="A980" s="167" t="s">
        <v>1865</v>
      </c>
      <c r="B980" s="167">
        <v>511611</v>
      </c>
      <c r="C980" s="167" t="s">
        <v>1866</v>
      </c>
      <c r="D980" s="167" t="s">
        <v>400</v>
      </c>
    </row>
    <row r="981" spans="1:4">
      <c r="A981" s="167" t="s">
        <v>1867</v>
      </c>
      <c r="B981" s="167">
        <v>502820</v>
      </c>
      <c r="C981" s="167" t="s">
        <v>1868</v>
      </c>
      <c r="D981" s="167" t="s">
        <v>398</v>
      </c>
    </row>
    <row r="982" spans="1:4">
      <c r="A982" s="167" t="s">
        <v>1869</v>
      </c>
      <c r="B982" s="167">
        <v>523369</v>
      </c>
      <c r="C982" s="167" t="s">
        <v>383</v>
      </c>
      <c r="D982" s="167" t="s">
        <v>1082</v>
      </c>
    </row>
    <row r="983" spans="1:4">
      <c r="A983" s="167" t="s">
        <v>1870</v>
      </c>
      <c r="B983" s="167">
        <v>523367</v>
      </c>
      <c r="C983" s="167" t="s">
        <v>1871</v>
      </c>
      <c r="D983" s="167" t="s">
        <v>372</v>
      </c>
    </row>
    <row r="984" spans="1:4">
      <c r="A984" s="167" t="s">
        <v>1872</v>
      </c>
      <c r="B984" s="167">
        <v>500117</v>
      </c>
      <c r="C984" s="167" t="s">
        <v>1873</v>
      </c>
      <c r="D984" s="167" t="s">
        <v>597</v>
      </c>
    </row>
    <row r="985" spans="1:4">
      <c r="A985" s="167" t="s">
        <v>1874</v>
      </c>
      <c r="B985" s="167">
        <v>590031</v>
      </c>
      <c r="C985" s="167" t="s">
        <v>1875</v>
      </c>
      <c r="D985" s="167" t="s">
        <v>568</v>
      </c>
    </row>
    <row r="986" spans="1:4">
      <c r="A986" s="167" t="s">
        <v>1876</v>
      </c>
      <c r="B986" s="167">
        <v>590031</v>
      </c>
      <c r="C986" s="167" t="s">
        <v>1875</v>
      </c>
      <c r="D986" s="167" t="s">
        <v>568</v>
      </c>
    </row>
    <row r="987" spans="1:4">
      <c r="A987" s="167" t="s">
        <v>1877</v>
      </c>
      <c r="B987" s="167" t="s">
        <v>383</v>
      </c>
      <c r="C987" s="167" t="s">
        <v>1878</v>
      </c>
      <c r="D987" s="167" t="s">
        <v>394</v>
      </c>
    </row>
    <row r="988" spans="1:4">
      <c r="A988" s="167" t="s">
        <v>1879</v>
      </c>
      <c r="B988" s="167">
        <v>505703</v>
      </c>
      <c r="C988" s="167" t="s">
        <v>383</v>
      </c>
      <c r="D988" s="167" t="s">
        <v>391</v>
      </c>
    </row>
    <row r="989" spans="1:4">
      <c r="A989" s="167" t="s">
        <v>1880</v>
      </c>
      <c r="B989" s="167">
        <v>502137</v>
      </c>
      <c r="C989" s="167" t="s">
        <v>1881</v>
      </c>
      <c r="D989" s="167" t="s">
        <v>396</v>
      </c>
    </row>
    <row r="990" spans="1:4">
      <c r="A990" s="167" t="s">
        <v>1882</v>
      </c>
      <c r="B990" s="167">
        <v>512068</v>
      </c>
      <c r="C990" s="167" t="s">
        <v>383</v>
      </c>
      <c r="D990" s="167" t="s">
        <v>363</v>
      </c>
    </row>
    <row r="991" spans="1:4">
      <c r="A991" s="167" t="s">
        <v>1883</v>
      </c>
      <c r="B991" s="167">
        <v>542248</v>
      </c>
      <c r="C991" s="167" t="s">
        <v>1884</v>
      </c>
      <c r="D991" s="167" t="s">
        <v>572</v>
      </c>
    </row>
    <row r="992" spans="1:4">
      <c r="A992" s="167" t="s">
        <v>1885</v>
      </c>
      <c r="B992" s="167">
        <v>531989</v>
      </c>
      <c r="C992" s="167" t="s">
        <v>383</v>
      </c>
      <c r="D992" s="167" t="s">
        <v>578</v>
      </c>
    </row>
    <row r="993" spans="1:4">
      <c r="A993" s="167" t="s">
        <v>1886</v>
      </c>
      <c r="B993" s="167">
        <v>539190</v>
      </c>
      <c r="C993" s="167" t="s">
        <v>383</v>
      </c>
      <c r="D993" s="167" t="s">
        <v>400</v>
      </c>
    </row>
    <row r="994" spans="1:4">
      <c r="A994" s="167" t="s">
        <v>1887</v>
      </c>
      <c r="B994" s="167">
        <v>531227</v>
      </c>
      <c r="C994" s="167" t="s">
        <v>383</v>
      </c>
      <c r="D994" s="167" t="s">
        <v>431</v>
      </c>
    </row>
    <row r="995" spans="1:4">
      <c r="A995" s="167" t="s">
        <v>1888</v>
      </c>
      <c r="B995" s="167">
        <v>539405</v>
      </c>
      <c r="C995" s="167" t="s">
        <v>383</v>
      </c>
      <c r="D995" s="167" t="s">
        <v>497</v>
      </c>
    </row>
    <row r="996" spans="1:4">
      <c r="A996" s="167" t="s">
        <v>1889</v>
      </c>
      <c r="B996" s="167">
        <v>539559</v>
      </c>
      <c r="C996" s="167" t="s">
        <v>383</v>
      </c>
      <c r="D996" s="167" t="s">
        <v>497</v>
      </c>
    </row>
    <row r="997" spans="1:4">
      <c r="A997" s="167" t="s">
        <v>1890</v>
      </c>
      <c r="B997" s="167">
        <v>539559</v>
      </c>
      <c r="C997" s="167" t="s">
        <v>383</v>
      </c>
      <c r="D997" s="167" t="s">
        <v>497</v>
      </c>
    </row>
    <row r="998" spans="1:4">
      <c r="A998" s="167" t="s">
        <v>1891</v>
      </c>
      <c r="B998" s="167">
        <v>532760</v>
      </c>
      <c r="C998" s="167" t="s">
        <v>1892</v>
      </c>
      <c r="D998" s="167" t="s">
        <v>514</v>
      </c>
    </row>
    <row r="999" spans="1:4">
      <c r="A999" s="167" t="s">
        <v>1893</v>
      </c>
      <c r="B999" s="167">
        <v>541778</v>
      </c>
      <c r="C999" s="167" t="s">
        <v>383</v>
      </c>
      <c r="D999" s="167" t="s">
        <v>543</v>
      </c>
    </row>
    <row r="1000" spans="1:4">
      <c r="A1000" s="167" t="s">
        <v>1894</v>
      </c>
      <c r="B1000" s="167">
        <v>500645</v>
      </c>
      <c r="C1000" s="167" t="s">
        <v>1895</v>
      </c>
      <c r="D1000" s="167" t="s">
        <v>431</v>
      </c>
    </row>
    <row r="1001" spans="1:4">
      <c r="A1001" s="167" t="s">
        <v>1896</v>
      </c>
      <c r="B1001" s="167">
        <v>506401</v>
      </c>
      <c r="C1001" s="167" t="s">
        <v>1897</v>
      </c>
      <c r="D1001" s="167" t="s">
        <v>431</v>
      </c>
    </row>
    <row r="1002" spans="1:4">
      <c r="A1002" s="167" t="s">
        <v>1898</v>
      </c>
      <c r="B1002" s="167">
        <v>514030</v>
      </c>
      <c r="C1002" s="167" t="s">
        <v>383</v>
      </c>
      <c r="D1002" s="167" t="s">
        <v>398</v>
      </c>
    </row>
    <row r="1003" spans="1:4">
      <c r="A1003" s="167" t="s">
        <v>1899</v>
      </c>
      <c r="B1003" s="167">
        <v>539455</v>
      </c>
      <c r="C1003" s="167" t="s">
        <v>383</v>
      </c>
      <c r="D1003" s="167" t="s">
        <v>415</v>
      </c>
    </row>
    <row r="1004" spans="1:4">
      <c r="A1004" s="167" t="s">
        <v>1900</v>
      </c>
      <c r="B1004" s="167">
        <v>780006</v>
      </c>
      <c r="C1004" s="167" t="s">
        <v>383</v>
      </c>
      <c r="D1004" s="167" t="s">
        <v>474</v>
      </c>
    </row>
    <row r="1005" spans="1:4">
      <c r="A1005" s="167" t="s">
        <v>1901</v>
      </c>
      <c r="B1005" s="167">
        <v>532848</v>
      </c>
      <c r="C1005" s="167" t="s">
        <v>1902</v>
      </c>
      <c r="D1005" s="167" t="s">
        <v>804</v>
      </c>
    </row>
    <row r="1006" spans="1:4">
      <c r="A1006" s="167" t="s">
        <v>1903</v>
      </c>
      <c r="B1006" s="167">
        <v>539596</v>
      </c>
      <c r="C1006" s="167" t="s">
        <v>383</v>
      </c>
      <c r="D1006" s="167" t="s">
        <v>366</v>
      </c>
    </row>
    <row r="1007" spans="1:4">
      <c r="A1007" s="167" t="s">
        <v>1904</v>
      </c>
      <c r="B1007" s="167">
        <v>504286</v>
      </c>
      <c r="C1007" s="167" t="s">
        <v>1905</v>
      </c>
      <c r="D1007" s="167" t="s">
        <v>681</v>
      </c>
    </row>
    <row r="1008" spans="1:4">
      <c r="A1008" s="167" t="s">
        <v>1906</v>
      </c>
      <c r="B1008" s="167">
        <v>504240</v>
      </c>
      <c r="C1008" s="167" t="s">
        <v>383</v>
      </c>
      <c r="D1008" s="167" t="s">
        <v>681</v>
      </c>
    </row>
    <row r="1009" spans="1:4">
      <c r="A1009" s="167" t="s">
        <v>1907</v>
      </c>
      <c r="B1009" s="167">
        <v>504256</v>
      </c>
      <c r="C1009" s="167" t="s">
        <v>383</v>
      </c>
      <c r="D1009" s="167" t="s">
        <v>925</v>
      </c>
    </row>
    <row r="1010" spans="1:4">
      <c r="A1010" s="167" t="s">
        <v>1908</v>
      </c>
      <c r="B1010" s="167">
        <v>533137</v>
      </c>
      <c r="C1010" s="167" t="s">
        <v>1909</v>
      </c>
      <c r="D1010" s="167" t="s">
        <v>1122</v>
      </c>
    </row>
    <row r="1011" spans="1:4">
      <c r="A1011" s="167" t="s">
        <v>1910</v>
      </c>
      <c r="B1011" s="167">
        <v>532121</v>
      </c>
      <c r="C1011" s="167" t="s">
        <v>1911</v>
      </c>
      <c r="D1011" s="167" t="s">
        <v>701</v>
      </c>
    </row>
    <row r="1012" spans="1:4">
      <c r="A1012" s="167" t="s">
        <v>1912</v>
      </c>
      <c r="B1012" s="167">
        <v>537536</v>
      </c>
      <c r="C1012" s="167" t="s">
        <v>383</v>
      </c>
      <c r="D1012" s="167" t="s">
        <v>421</v>
      </c>
    </row>
    <row r="1013" spans="1:4">
      <c r="A1013" s="167" t="s">
        <v>1913</v>
      </c>
      <c r="B1013" s="167">
        <v>531521</v>
      </c>
      <c r="C1013" s="167" t="s">
        <v>383</v>
      </c>
      <c r="D1013" s="167" t="s">
        <v>421</v>
      </c>
    </row>
    <row r="1014" spans="1:4">
      <c r="A1014" s="167" t="s">
        <v>1914</v>
      </c>
      <c r="B1014" s="167" t="s">
        <v>383</v>
      </c>
      <c r="C1014" s="167" t="s">
        <v>1915</v>
      </c>
      <c r="D1014" s="167" t="s">
        <v>394</v>
      </c>
    </row>
    <row r="1015" spans="1:4">
      <c r="A1015" s="167" t="s">
        <v>1916</v>
      </c>
      <c r="B1015" s="167">
        <v>539197</v>
      </c>
      <c r="C1015" s="167" t="s">
        <v>383</v>
      </c>
      <c r="D1015" s="167" t="s">
        <v>405</v>
      </c>
    </row>
    <row r="1016" spans="1:4">
      <c r="A1016" s="167" t="s">
        <v>1917</v>
      </c>
      <c r="B1016" s="167">
        <v>539197</v>
      </c>
      <c r="C1016" s="167" t="s">
        <v>383</v>
      </c>
      <c r="D1016" s="167" t="s">
        <v>405</v>
      </c>
    </row>
    <row r="1017" spans="1:4">
      <c r="A1017" s="167" t="s">
        <v>1918</v>
      </c>
      <c r="B1017" s="167">
        <v>531585</v>
      </c>
      <c r="C1017" s="167" t="s">
        <v>383</v>
      </c>
      <c r="D1017" s="167" t="s">
        <v>405</v>
      </c>
    </row>
    <row r="1018" spans="1:4">
      <c r="A1018" s="167" t="s">
        <v>1919</v>
      </c>
      <c r="B1018" s="167">
        <v>512445</v>
      </c>
      <c r="C1018" s="167" t="s">
        <v>383</v>
      </c>
      <c r="D1018" s="167" t="s">
        <v>366</v>
      </c>
    </row>
    <row r="1019" spans="1:4">
      <c r="A1019" s="167" t="s">
        <v>1920</v>
      </c>
      <c r="B1019" s="167">
        <v>530765</v>
      </c>
      <c r="C1019" s="167" t="s">
        <v>383</v>
      </c>
      <c r="D1019" s="167" t="s">
        <v>400</v>
      </c>
    </row>
    <row r="1020" spans="1:4">
      <c r="A1020" s="167" t="s">
        <v>1921</v>
      </c>
      <c r="B1020" s="167">
        <v>542002</v>
      </c>
      <c r="C1020" s="167" t="s">
        <v>383</v>
      </c>
      <c r="D1020" s="167" t="s">
        <v>469</v>
      </c>
    </row>
    <row r="1021" spans="1:4">
      <c r="A1021" s="167" t="s">
        <v>1922</v>
      </c>
      <c r="B1021" s="167">
        <v>511072</v>
      </c>
      <c r="C1021" s="167" t="s">
        <v>1923</v>
      </c>
      <c r="D1021" s="167" t="s">
        <v>441</v>
      </c>
    </row>
    <row r="1022" spans="1:4">
      <c r="A1022" s="167" t="s">
        <v>1924</v>
      </c>
      <c r="B1022" s="167">
        <v>519588</v>
      </c>
      <c r="C1022" s="167" t="s">
        <v>1925</v>
      </c>
      <c r="D1022" s="167" t="s">
        <v>443</v>
      </c>
    </row>
    <row r="1023" spans="1:4">
      <c r="A1023" s="167" t="s">
        <v>1926</v>
      </c>
      <c r="B1023" s="167">
        <v>538715</v>
      </c>
      <c r="C1023" s="167" t="s">
        <v>383</v>
      </c>
      <c r="D1023" s="167" t="s">
        <v>503</v>
      </c>
    </row>
    <row r="1024" spans="1:4">
      <c r="A1024" s="167" t="s">
        <v>1927</v>
      </c>
      <c r="B1024" s="167">
        <v>500119</v>
      </c>
      <c r="C1024" s="167" t="s">
        <v>1928</v>
      </c>
      <c r="D1024" s="167" t="s">
        <v>1082</v>
      </c>
    </row>
    <row r="1025" spans="1:4">
      <c r="A1025" s="167" t="s">
        <v>1929</v>
      </c>
      <c r="B1025" s="167">
        <v>531923</v>
      </c>
      <c r="C1025" s="167" t="s">
        <v>383</v>
      </c>
      <c r="D1025" s="167" t="s">
        <v>1082</v>
      </c>
    </row>
    <row r="1026" spans="1:4">
      <c r="A1026" s="167" t="s">
        <v>1930</v>
      </c>
      <c r="B1026" s="167">
        <v>531198</v>
      </c>
      <c r="C1026" s="167" t="s">
        <v>383</v>
      </c>
      <c r="D1026" s="167" t="s">
        <v>584</v>
      </c>
    </row>
    <row r="1027" spans="1:4">
      <c r="A1027" s="167" t="s">
        <v>1931</v>
      </c>
      <c r="B1027" s="167">
        <v>521216</v>
      </c>
      <c r="C1027" s="167" t="s">
        <v>383</v>
      </c>
      <c r="D1027" s="167" t="s">
        <v>398</v>
      </c>
    </row>
    <row r="1028" spans="1:4">
      <c r="A1028" s="167" t="s">
        <v>1932</v>
      </c>
      <c r="B1028" s="167">
        <v>542679</v>
      </c>
      <c r="C1028" s="167" t="s">
        <v>1933</v>
      </c>
      <c r="D1028" s="167" t="s">
        <v>681</v>
      </c>
    </row>
    <row r="1029" spans="1:4">
      <c r="A1029" s="167" t="s">
        <v>1934</v>
      </c>
      <c r="B1029" s="167">
        <v>532180</v>
      </c>
      <c r="C1029" s="167" t="s">
        <v>1935</v>
      </c>
      <c r="D1029" s="167" t="s">
        <v>701</v>
      </c>
    </row>
    <row r="1030" spans="1:4">
      <c r="A1030" s="167" t="s">
        <v>1936</v>
      </c>
      <c r="B1030" s="167">
        <v>512485</v>
      </c>
      <c r="C1030" s="167" t="s">
        <v>383</v>
      </c>
      <c r="D1030" s="167" t="s">
        <v>405</v>
      </c>
    </row>
    <row r="1031" spans="1:4">
      <c r="A1031" s="167" t="s">
        <v>1937</v>
      </c>
      <c r="B1031" s="167">
        <v>521151</v>
      </c>
      <c r="C1031" s="167" t="s">
        <v>383</v>
      </c>
      <c r="D1031" s="167" t="s">
        <v>398</v>
      </c>
    </row>
    <row r="1032" spans="1:4">
      <c r="A1032" s="167" t="s">
        <v>1938</v>
      </c>
      <c r="B1032" s="167">
        <v>503637</v>
      </c>
      <c r="C1032" s="167" t="s">
        <v>383</v>
      </c>
      <c r="D1032" s="167" t="s">
        <v>366</v>
      </c>
    </row>
    <row r="1033" spans="1:4">
      <c r="A1033" s="167" t="s">
        <v>1939</v>
      </c>
      <c r="B1033" s="167">
        <v>507717</v>
      </c>
      <c r="C1033" s="167" t="s">
        <v>1940</v>
      </c>
      <c r="D1033" s="167" t="s">
        <v>527</v>
      </c>
    </row>
    <row r="1034" spans="1:4">
      <c r="A1034" s="167" t="s">
        <v>1941</v>
      </c>
      <c r="B1034" s="167">
        <v>538446</v>
      </c>
      <c r="C1034" s="167" t="s">
        <v>383</v>
      </c>
      <c r="D1034" s="167" t="s">
        <v>366</v>
      </c>
    </row>
    <row r="1035" spans="1:4">
      <c r="A1035" s="167" t="s">
        <v>1942</v>
      </c>
      <c r="B1035" s="167" t="s">
        <v>383</v>
      </c>
      <c r="C1035" s="167" t="s">
        <v>1943</v>
      </c>
      <c r="D1035" s="167" t="s">
        <v>394</v>
      </c>
    </row>
    <row r="1036" spans="1:4">
      <c r="A1036" s="167" t="s">
        <v>1944</v>
      </c>
      <c r="B1036" s="167">
        <v>531043</v>
      </c>
      <c r="C1036" s="167" t="s">
        <v>383</v>
      </c>
      <c r="D1036" s="167" t="s">
        <v>572</v>
      </c>
    </row>
    <row r="1037" spans="1:4">
      <c r="A1037" s="167" t="s">
        <v>1945</v>
      </c>
      <c r="B1037" s="167">
        <v>540268</v>
      </c>
      <c r="C1037" s="167" t="s">
        <v>383</v>
      </c>
      <c r="D1037" s="167" t="s">
        <v>366</v>
      </c>
    </row>
    <row r="1038" spans="1:4">
      <c r="A1038" s="167" t="s">
        <v>1946</v>
      </c>
      <c r="B1038" s="167">
        <v>506405</v>
      </c>
      <c r="C1038" s="167" t="s">
        <v>383</v>
      </c>
      <c r="D1038" s="167" t="s">
        <v>543</v>
      </c>
    </row>
    <row r="1039" spans="1:4">
      <c r="A1039" s="167" t="s">
        <v>1947</v>
      </c>
      <c r="B1039" s="167">
        <v>511451</v>
      </c>
      <c r="C1039" s="167" t="s">
        <v>383</v>
      </c>
      <c r="D1039" s="167" t="s">
        <v>400</v>
      </c>
    </row>
    <row r="1040" spans="1:4">
      <c r="A1040" s="167" t="s">
        <v>1948</v>
      </c>
      <c r="B1040" s="167">
        <v>507442</v>
      </c>
      <c r="C1040" s="167" t="s">
        <v>1949</v>
      </c>
      <c r="D1040" s="167" t="s">
        <v>1082</v>
      </c>
    </row>
    <row r="1041" spans="1:4">
      <c r="A1041" s="167" t="s">
        <v>1950</v>
      </c>
      <c r="B1041" s="167">
        <v>501945</v>
      </c>
      <c r="C1041" s="167" t="s">
        <v>383</v>
      </c>
      <c r="D1041" s="167" t="s">
        <v>400</v>
      </c>
    </row>
    <row r="1042" spans="1:4">
      <c r="A1042" s="167" t="s">
        <v>1951</v>
      </c>
      <c r="B1042" s="167">
        <v>526971</v>
      </c>
      <c r="C1042" s="167" t="s">
        <v>383</v>
      </c>
      <c r="D1042" s="167" t="s">
        <v>405</v>
      </c>
    </row>
    <row r="1043" spans="1:4">
      <c r="A1043" s="167" t="s">
        <v>1952</v>
      </c>
      <c r="B1043" s="167">
        <v>531306</v>
      </c>
      <c r="C1043" s="167" t="s">
        <v>383</v>
      </c>
      <c r="D1043" s="167" t="s">
        <v>391</v>
      </c>
    </row>
    <row r="1044" spans="1:4">
      <c r="A1044" s="167" t="s">
        <v>1953</v>
      </c>
      <c r="B1044" s="167">
        <v>531306</v>
      </c>
      <c r="C1044" s="167" t="s">
        <v>383</v>
      </c>
      <c r="D1044" s="167" t="s">
        <v>391</v>
      </c>
    </row>
    <row r="1045" spans="1:4">
      <c r="A1045" s="167" t="s">
        <v>1954</v>
      </c>
      <c r="B1045" s="167">
        <v>541302</v>
      </c>
      <c r="C1045" s="167" t="s">
        <v>383</v>
      </c>
      <c r="D1045" s="167" t="s">
        <v>781</v>
      </c>
    </row>
    <row r="1046" spans="1:4">
      <c r="A1046" s="167" t="s">
        <v>1955</v>
      </c>
      <c r="B1046" s="167">
        <v>507886</v>
      </c>
      <c r="C1046" s="167" t="s">
        <v>383</v>
      </c>
      <c r="D1046" s="167" t="s">
        <v>469</v>
      </c>
    </row>
    <row r="1047" spans="1:4">
      <c r="A1047" s="167" t="s">
        <v>1956</v>
      </c>
      <c r="B1047" s="167">
        <v>540695</v>
      </c>
      <c r="C1047" s="167" t="s">
        <v>383</v>
      </c>
      <c r="D1047" s="167" t="s">
        <v>405</v>
      </c>
    </row>
    <row r="1048" spans="1:4">
      <c r="A1048" s="167" t="s">
        <v>1957</v>
      </c>
      <c r="B1048" s="167">
        <v>531237</v>
      </c>
      <c r="C1048" s="167" t="s">
        <v>383</v>
      </c>
      <c r="D1048" s="167" t="s">
        <v>400</v>
      </c>
    </row>
    <row r="1049" spans="1:4">
      <c r="A1049" s="167" t="s">
        <v>1958</v>
      </c>
      <c r="B1049" s="167">
        <v>533336</v>
      </c>
      <c r="C1049" s="167" t="s">
        <v>1959</v>
      </c>
      <c r="D1049" s="167" t="s">
        <v>403</v>
      </c>
    </row>
    <row r="1050" spans="1:4">
      <c r="A1050" s="167" t="s">
        <v>1960</v>
      </c>
      <c r="B1050" s="167">
        <v>523736</v>
      </c>
      <c r="C1050" s="167" t="s">
        <v>1961</v>
      </c>
      <c r="D1050" s="167" t="s">
        <v>760</v>
      </c>
    </row>
    <row r="1051" spans="1:4">
      <c r="A1051" s="167" t="s">
        <v>1962</v>
      </c>
      <c r="B1051" s="167">
        <v>538902</v>
      </c>
      <c r="C1051" s="167" t="s">
        <v>1963</v>
      </c>
      <c r="D1051" s="167" t="s">
        <v>790</v>
      </c>
    </row>
    <row r="1052" spans="1:4">
      <c r="A1052" s="167" t="s">
        <v>1964</v>
      </c>
      <c r="B1052" s="167" t="s">
        <v>383</v>
      </c>
      <c r="C1052" s="167" t="s">
        <v>1965</v>
      </c>
      <c r="D1052" s="167" t="s">
        <v>790</v>
      </c>
    </row>
    <row r="1053" spans="1:4">
      <c r="A1053" s="167" t="s">
        <v>1966</v>
      </c>
      <c r="B1053" s="167">
        <v>508860</v>
      </c>
      <c r="C1053" s="167" t="s">
        <v>383</v>
      </c>
      <c r="D1053" s="167" t="s">
        <v>781</v>
      </c>
    </row>
    <row r="1054" spans="1:4">
      <c r="A1054" s="167" t="s">
        <v>1967</v>
      </c>
      <c r="B1054" s="167">
        <v>500120</v>
      </c>
      <c r="C1054" s="167" t="s">
        <v>383</v>
      </c>
      <c r="D1054" s="167" t="s">
        <v>431</v>
      </c>
    </row>
    <row r="1055" spans="1:4">
      <c r="A1055" s="167" t="s">
        <v>1968</v>
      </c>
      <c r="B1055" s="167">
        <v>522163</v>
      </c>
      <c r="C1055" s="167" t="s">
        <v>1969</v>
      </c>
      <c r="D1055" s="167" t="s">
        <v>681</v>
      </c>
    </row>
    <row r="1056" spans="1:4">
      <c r="A1056" s="167" t="s">
        <v>1970</v>
      </c>
      <c r="B1056" s="167">
        <v>530959</v>
      </c>
      <c r="C1056" s="167" t="s">
        <v>383</v>
      </c>
      <c r="D1056" s="167" t="s">
        <v>790</v>
      </c>
    </row>
    <row r="1057" spans="1:4">
      <c r="A1057" s="167" t="s">
        <v>1971</v>
      </c>
      <c r="B1057" s="167">
        <v>500089</v>
      </c>
      <c r="C1057" s="167" t="s">
        <v>1972</v>
      </c>
      <c r="D1057" s="167" t="s">
        <v>543</v>
      </c>
    </row>
    <row r="1058" spans="1:4">
      <c r="A1058" s="167" t="s">
        <v>1973</v>
      </c>
      <c r="B1058" s="167">
        <v>500089</v>
      </c>
      <c r="C1058" s="167" t="s">
        <v>1972</v>
      </c>
      <c r="D1058" s="167" t="s">
        <v>543</v>
      </c>
    </row>
    <row r="1059" spans="1:4">
      <c r="A1059" s="167" t="s">
        <v>1974</v>
      </c>
      <c r="B1059" s="167">
        <v>540811</v>
      </c>
      <c r="C1059" s="167" t="s">
        <v>383</v>
      </c>
      <c r="D1059" s="167" t="s">
        <v>405</v>
      </c>
    </row>
    <row r="1060" spans="1:4">
      <c r="A1060" s="167" t="s">
        <v>1975</v>
      </c>
      <c r="B1060" s="167">
        <v>542685</v>
      </c>
      <c r="C1060" s="167" t="s">
        <v>1976</v>
      </c>
      <c r="D1060" s="167" t="s">
        <v>907</v>
      </c>
    </row>
    <row r="1061" spans="1:4">
      <c r="A1061" s="167" t="s">
        <v>1977</v>
      </c>
      <c r="B1061" s="167">
        <v>539979</v>
      </c>
      <c r="C1061" s="167" t="s">
        <v>1978</v>
      </c>
      <c r="D1061" s="167" t="s">
        <v>398</v>
      </c>
    </row>
    <row r="1062" spans="1:4">
      <c r="A1062" s="167" t="s">
        <v>1979</v>
      </c>
      <c r="B1062" s="167">
        <v>540151</v>
      </c>
      <c r="C1062" s="167" t="s">
        <v>383</v>
      </c>
      <c r="D1062" s="167" t="s">
        <v>386</v>
      </c>
    </row>
    <row r="1063" spans="1:4">
      <c r="A1063" s="167" t="s">
        <v>1980</v>
      </c>
      <c r="B1063" s="167">
        <v>542155</v>
      </c>
      <c r="C1063" s="167" t="s">
        <v>1981</v>
      </c>
      <c r="D1063" s="167" t="s">
        <v>749</v>
      </c>
    </row>
    <row r="1064" spans="1:4">
      <c r="A1064" s="167" t="s">
        <v>1982</v>
      </c>
      <c r="B1064" s="167">
        <v>506414</v>
      </c>
      <c r="C1064" s="167" t="s">
        <v>383</v>
      </c>
      <c r="D1064" s="167" t="s">
        <v>421</v>
      </c>
    </row>
    <row r="1065" spans="1:4">
      <c r="A1065" s="167" t="s">
        <v>1983</v>
      </c>
      <c r="B1065" s="167">
        <v>531153</v>
      </c>
      <c r="C1065" s="167" t="s">
        <v>383</v>
      </c>
      <c r="D1065" s="167" t="s">
        <v>632</v>
      </c>
    </row>
    <row r="1066" spans="1:4">
      <c r="A1066" s="167" t="s">
        <v>1984</v>
      </c>
      <c r="B1066" s="167">
        <v>540789</v>
      </c>
      <c r="C1066" s="167" t="s">
        <v>1985</v>
      </c>
      <c r="D1066" s="167" t="s">
        <v>1986</v>
      </c>
    </row>
    <row r="1067" spans="1:4">
      <c r="A1067" s="167" t="s">
        <v>1987</v>
      </c>
      <c r="B1067" s="167">
        <v>540047</v>
      </c>
      <c r="C1067" s="167" t="s">
        <v>1988</v>
      </c>
      <c r="D1067" s="167" t="s">
        <v>978</v>
      </c>
    </row>
    <row r="1068" spans="1:4">
      <c r="A1068" s="167" t="s">
        <v>1989</v>
      </c>
      <c r="B1068" s="167">
        <v>526927</v>
      </c>
      <c r="C1068" s="167" t="s">
        <v>383</v>
      </c>
      <c r="D1068" s="167" t="s">
        <v>476</v>
      </c>
    </row>
    <row r="1069" spans="1:4">
      <c r="A1069" s="167" t="s">
        <v>1990</v>
      </c>
      <c r="B1069" s="167">
        <v>500068</v>
      </c>
      <c r="C1069" s="167" t="s">
        <v>383</v>
      </c>
      <c r="D1069" s="167" t="s">
        <v>391</v>
      </c>
    </row>
    <row r="1070" spans="1:4">
      <c r="A1070" s="167" t="s">
        <v>1991</v>
      </c>
      <c r="B1070" s="167">
        <v>500068</v>
      </c>
      <c r="C1070" s="167" t="s">
        <v>383</v>
      </c>
      <c r="D1070" s="167" t="s">
        <v>391</v>
      </c>
    </row>
    <row r="1071" spans="1:4">
      <c r="A1071" s="167" t="s">
        <v>1992</v>
      </c>
      <c r="B1071" s="167">
        <v>532839</v>
      </c>
      <c r="C1071" s="167" t="s">
        <v>1993</v>
      </c>
      <c r="D1071" s="167" t="s">
        <v>1122</v>
      </c>
    </row>
    <row r="1072" spans="1:4">
      <c r="A1072" s="167" t="s">
        <v>1994</v>
      </c>
      <c r="B1072" s="167">
        <v>532839</v>
      </c>
      <c r="C1072" s="167" t="s">
        <v>1993</v>
      </c>
      <c r="D1072" s="167" t="s">
        <v>1122</v>
      </c>
    </row>
    <row r="1073" spans="1:4">
      <c r="A1073" s="167" t="s">
        <v>1995</v>
      </c>
      <c r="B1073" s="167">
        <v>531553</v>
      </c>
      <c r="C1073" s="167" t="s">
        <v>383</v>
      </c>
      <c r="D1073" s="167" t="s">
        <v>804</v>
      </c>
    </row>
    <row r="1074" spans="1:4">
      <c r="A1074" s="167" t="s">
        <v>1996</v>
      </c>
      <c r="B1074" s="167">
        <v>540701</v>
      </c>
      <c r="C1074" s="167" t="s">
        <v>1997</v>
      </c>
      <c r="D1074" s="167" t="s">
        <v>421</v>
      </c>
    </row>
    <row r="1075" spans="1:4">
      <c r="A1075" s="167" t="s">
        <v>1998</v>
      </c>
      <c r="B1075" s="167">
        <v>538432</v>
      </c>
      <c r="C1075" s="167" t="s">
        <v>383</v>
      </c>
      <c r="D1075" s="167" t="s">
        <v>405</v>
      </c>
    </row>
    <row r="1076" spans="1:4">
      <c r="A1076" s="167" t="s">
        <v>1999</v>
      </c>
      <c r="B1076" s="167">
        <v>532488</v>
      </c>
      <c r="C1076" s="167" t="s">
        <v>2000</v>
      </c>
      <c r="D1076" s="167" t="s">
        <v>421</v>
      </c>
    </row>
    <row r="1077" spans="1:4">
      <c r="A1077" s="167" t="s">
        <v>2001</v>
      </c>
      <c r="B1077" s="167">
        <v>526285</v>
      </c>
      <c r="C1077" s="167" t="s">
        <v>383</v>
      </c>
      <c r="D1077" s="167" t="s">
        <v>632</v>
      </c>
    </row>
    <row r="1078" spans="1:4">
      <c r="A1078" s="167" t="s">
        <v>2002</v>
      </c>
      <c r="B1078" s="167">
        <v>526315</v>
      </c>
      <c r="C1078" s="167" t="s">
        <v>383</v>
      </c>
      <c r="D1078" s="167" t="s">
        <v>911</v>
      </c>
    </row>
    <row r="1079" spans="1:4">
      <c r="A1079" s="167" t="s">
        <v>2003</v>
      </c>
      <c r="B1079" s="167">
        <v>540699</v>
      </c>
      <c r="C1079" s="167" t="s">
        <v>2004</v>
      </c>
      <c r="D1079" s="167" t="s">
        <v>752</v>
      </c>
    </row>
    <row r="1080" spans="1:4">
      <c r="A1080" s="167" t="s">
        <v>2005</v>
      </c>
      <c r="B1080" s="167">
        <v>540699</v>
      </c>
      <c r="C1080" s="167" t="s">
        <v>2004</v>
      </c>
      <c r="D1080" s="167" t="s">
        <v>752</v>
      </c>
    </row>
    <row r="1081" spans="1:4">
      <c r="A1081" s="167" t="s">
        <v>2006</v>
      </c>
      <c r="B1081" s="167">
        <v>532868</v>
      </c>
      <c r="C1081" s="167" t="s">
        <v>2007</v>
      </c>
      <c r="D1081" s="167" t="s">
        <v>469</v>
      </c>
    </row>
    <row r="1082" spans="1:4">
      <c r="A1082" s="167" t="s">
        <v>2008</v>
      </c>
      <c r="B1082" s="167">
        <v>533146</v>
      </c>
      <c r="C1082" s="167" t="s">
        <v>2009</v>
      </c>
      <c r="D1082" s="167" t="s">
        <v>2010</v>
      </c>
    </row>
    <row r="1083" spans="1:4">
      <c r="A1083" s="167" t="s">
        <v>2011</v>
      </c>
      <c r="B1083" s="167">
        <v>533146</v>
      </c>
      <c r="C1083" s="167" t="s">
        <v>2012</v>
      </c>
      <c r="D1083" s="167" t="s">
        <v>2010</v>
      </c>
    </row>
    <row r="1084" spans="1:4">
      <c r="A1084" s="167" t="s">
        <v>2013</v>
      </c>
      <c r="B1084" s="167">
        <v>505526</v>
      </c>
      <c r="C1084" s="167" t="s">
        <v>383</v>
      </c>
      <c r="D1084" s="167" t="s">
        <v>403</v>
      </c>
    </row>
    <row r="1085" spans="1:4">
      <c r="A1085" s="167" t="s">
        <v>2014</v>
      </c>
      <c r="B1085" s="167">
        <v>542013</v>
      </c>
      <c r="C1085" s="167" t="s">
        <v>383</v>
      </c>
      <c r="D1085" s="167" t="s">
        <v>863</v>
      </c>
    </row>
    <row r="1086" spans="1:4">
      <c r="A1086" s="167" t="s">
        <v>2015</v>
      </c>
      <c r="B1086" s="167">
        <v>541403</v>
      </c>
      <c r="C1086" s="167" t="s">
        <v>2016</v>
      </c>
      <c r="D1086" s="167" t="s">
        <v>497</v>
      </c>
    </row>
    <row r="1087" spans="1:4">
      <c r="A1087" s="167" t="s">
        <v>2017</v>
      </c>
      <c r="B1087" s="167">
        <v>526504</v>
      </c>
      <c r="C1087" s="167" t="s">
        <v>383</v>
      </c>
      <c r="D1087" s="167" t="s">
        <v>572</v>
      </c>
    </row>
    <row r="1088" spans="1:4">
      <c r="A1088" s="167" t="s">
        <v>2018</v>
      </c>
      <c r="B1088" s="167">
        <v>522261</v>
      </c>
      <c r="C1088" s="167" t="s">
        <v>2019</v>
      </c>
      <c r="D1088" s="167" t="s">
        <v>724</v>
      </c>
    </row>
    <row r="1089" spans="1:4">
      <c r="A1089" s="167" t="s">
        <v>2020</v>
      </c>
      <c r="B1089" s="167">
        <v>522261</v>
      </c>
      <c r="C1089" s="167" t="s">
        <v>2019</v>
      </c>
      <c r="D1089" s="167" t="s">
        <v>724</v>
      </c>
    </row>
    <row r="1090" spans="1:4">
      <c r="A1090" s="167" t="s">
        <v>2021</v>
      </c>
      <c r="B1090" s="167">
        <v>512519</v>
      </c>
      <c r="C1090" s="167" t="s">
        <v>2022</v>
      </c>
      <c r="D1090" s="167" t="s">
        <v>398</v>
      </c>
    </row>
    <row r="1091" spans="1:4">
      <c r="A1091" s="167" t="s">
        <v>2023</v>
      </c>
      <c r="B1091" s="167" t="s">
        <v>383</v>
      </c>
      <c r="C1091" s="167" t="s">
        <v>2024</v>
      </c>
      <c r="D1091" s="167" t="s">
        <v>474</v>
      </c>
    </row>
    <row r="1092" spans="1:4">
      <c r="A1092" s="167" t="s">
        <v>2025</v>
      </c>
      <c r="B1092" s="167">
        <v>533176</v>
      </c>
      <c r="C1092" s="167" t="s">
        <v>2026</v>
      </c>
      <c r="D1092" s="167" t="s">
        <v>386</v>
      </c>
    </row>
    <row r="1093" spans="1:4">
      <c r="A1093" s="167" t="s">
        <v>2027</v>
      </c>
      <c r="B1093" s="167">
        <v>526783</v>
      </c>
      <c r="C1093" s="167" t="s">
        <v>383</v>
      </c>
      <c r="D1093" s="167" t="s">
        <v>572</v>
      </c>
    </row>
    <row r="1094" spans="1:4">
      <c r="A1094" s="167" t="s">
        <v>2028</v>
      </c>
      <c r="B1094" s="167">
        <v>539267</v>
      </c>
      <c r="C1094" s="167" t="s">
        <v>383</v>
      </c>
      <c r="D1094" s="167" t="s">
        <v>405</v>
      </c>
    </row>
    <row r="1095" spans="1:4">
      <c r="A1095" s="167" t="s">
        <v>2029</v>
      </c>
      <c r="B1095" s="167">
        <v>539524</v>
      </c>
      <c r="C1095" s="167" t="s">
        <v>2030</v>
      </c>
      <c r="D1095" s="167" t="s">
        <v>572</v>
      </c>
    </row>
    <row r="1096" spans="1:4">
      <c r="A1096" s="167" t="s">
        <v>2031</v>
      </c>
      <c r="B1096" s="167">
        <v>541299</v>
      </c>
      <c r="C1096" s="167" t="s">
        <v>383</v>
      </c>
      <c r="D1096" s="167" t="s">
        <v>572</v>
      </c>
    </row>
    <row r="1097" spans="1:4">
      <c r="A1097" s="167" t="s">
        <v>2032</v>
      </c>
      <c r="B1097" s="167">
        <v>500124</v>
      </c>
      <c r="C1097" s="167" t="s">
        <v>2033</v>
      </c>
      <c r="D1097" s="167" t="s">
        <v>421</v>
      </c>
    </row>
    <row r="1098" spans="1:4">
      <c r="A1098" s="167" t="s">
        <v>2034</v>
      </c>
      <c r="B1098" s="167">
        <v>540144</v>
      </c>
      <c r="C1098" s="167" t="s">
        <v>383</v>
      </c>
      <c r="D1098" s="167" t="s">
        <v>467</v>
      </c>
    </row>
    <row r="1099" spans="1:4">
      <c r="A1099" s="167" t="s">
        <v>2035</v>
      </c>
      <c r="B1099" s="167">
        <v>523618</v>
      </c>
      <c r="C1099" s="167" t="s">
        <v>2036</v>
      </c>
      <c r="D1099" s="167" t="s">
        <v>1631</v>
      </c>
    </row>
    <row r="1100" spans="1:4">
      <c r="A1100" s="167" t="s">
        <v>2037</v>
      </c>
      <c r="B1100" s="167">
        <v>523618</v>
      </c>
      <c r="C1100" s="167" t="s">
        <v>2036</v>
      </c>
      <c r="D1100" s="167" t="s">
        <v>1631</v>
      </c>
    </row>
    <row r="1101" spans="1:4">
      <c r="A1101" s="167" t="s">
        <v>2038</v>
      </c>
      <c r="B1101" s="167">
        <v>534674</v>
      </c>
      <c r="C1101" s="167" t="s">
        <v>2039</v>
      </c>
      <c r="D1101" s="167" t="s">
        <v>405</v>
      </c>
    </row>
    <row r="1102" spans="1:4">
      <c r="A1102" s="167" t="s">
        <v>2040</v>
      </c>
      <c r="B1102" s="167">
        <v>511634</v>
      </c>
      <c r="C1102" s="167" t="s">
        <v>383</v>
      </c>
      <c r="D1102" s="167" t="s">
        <v>781</v>
      </c>
    </row>
    <row r="1103" spans="1:4">
      <c r="A1103" s="167" t="s">
        <v>2041</v>
      </c>
      <c r="B1103" s="167">
        <v>531471</v>
      </c>
      <c r="C1103" s="167" t="s">
        <v>383</v>
      </c>
      <c r="D1103" s="167" t="s">
        <v>724</v>
      </c>
    </row>
    <row r="1104" spans="1:4">
      <c r="A1104" s="167" t="s">
        <v>2042</v>
      </c>
      <c r="B1104" s="167">
        <v>504908</v>
      </c>
      <c r="C1104" s="167" t="s">
        <v>383</v>
      </c>
      <c r="D1104" s="167" t="s">
        <v>738</v>
      </c>
    </row>
    <row r="1105" spans="1:4">
      <c r="A1105" s="167" t="s">
        <v>2043</v>
      </c>
      <c r="B1105" s="167">
        <v>526355</v>
      </c>
      <c r="C1105" s="167" t="s">
        <v>383</v>
      </c>
      <c r="D1105" s="167" t="s">
        <v>503</v>
      </c>
    </row>
    <row r="1106" spans="1:4">
      <c r="A1106" s="167" t="s">
        <v>2044</v>
      </c>
      <c r="B1106" s="167">
        <v>517437</v>
      </c>
      <c r="C1106" s="167" t="s">
        <v>383</v>
      </c>
      <c r="D1106" s="167" t="s">
        <v>503</v>
      </c>
    </row>
    <row r="1107" spans="1:4">
      <c r="A1107" s="167" t="s">
        <v>2045</v>
      </c>
      <c r="B1107" s="167">
        <v>532610</v>
      </c>
      <c r="C1107" s="167" t="s">
        <v>2046</v>
      </c>
      <c r="D1107" s="167" t="s">
        <v>1082</v>
      </c>
    </row>
    <row r="1108" spans="1:4">
      <c r="A1108" s="167" t="s">
        <v>2047</v>
      </c>
      <c r="B1108" s="167">
        <v>538608</v>
      </c>
      <c r="C1108" s="167" t="s">
        <v>2048</v>
      </c>
      <c r="D1108" s="167" t="s">
        <v>749</v>
      </c>
    </row>
    <row r="1109" spans="1:4">
      <c r="A1109" s="167" t="s">
        <v>2049</v>
      </c>
      <c r="B1109" s="167">
        <v>532365</v>
      </c>
      <c r="C1109" s="167" t="s">
        <v>2050</v>
      </c>
      <c r="D1109" s="167" t="s">
        <v>369</v>
      </c>
    </row>
    <row r="1110" spans="1:4">
      <c r="A1110" s="167" t="s">
        <v>2051</v>
      </c>
      <c r="B1110" s="167">
        <v>505242</v>
      </c>
      <c r="C1110" s="167" t="s">
        <v>2052</v>
      </c>
      <c r="D1110" s="167" t="s">
        <v>391</v>
      </c>
    </row>
    <row r="1111" spans="1:4">
      <c r="A1111" s="167" t="s">
        <v>2053</v>
      </c>
      <c r="B1111" s="167">
        <v>539681</v>
      </c>
      <c r="C1111" s="167" t="s">
        <v>383</v>
      </c>
      <c r="D1111" s="167" t="s">
        <v>400</v>
      </c>
    </row>
    <row r="1112" spans="1:4">
      <c r="A1112" s="167" t="s">
        <v>2054</v>
      </c>
      <c r="B1112" s="167">
        <v>540795</v>
      </c>
      <c r="C1112" s="167" t="s">
        <v>383</v>
      </c>
      <c r="D1112" s="167" t="s">
        <v>681</v>
      </c>
    </row>
    <row r="1113" spans="1:4">
      <c r="A1113" s="167" t="s">
        <v>2055</v>
      </c>
      <c r="B1113" s="167">
        <v>524818</v>
      </c>
      <c r="C1113" s="167" t="s">
        <v>383</v>
      </c>
      <c r="D1113" s="167" t="s">
        <v>543</v>
      </c>
    </row>
    <row r="1114" spans="1:4">
      <c r="A1114" s="167" t="s">
        <v>2056</v>
      </c>
      <c r="B1114" s="167">
        <v>530779</v>
      </c>
      <c r="C1114" s="167" t="s">
        <v>383</v>
      </c>
      <c r="D1114" s="167" t="s">
        <v>400</v>
      </c>
    </row>
    <row r="1115" spans="1:4">
      <c r="A1115" s="167" t="s">
        <v>2057</v>
      </c>
      <c r="B1115" s="167">
        <v>517238</v>
      </c>
      <c r="C1115" s="167" t="s">
        <v>383</v>
      </c>
      <c r="D1115" s="167" t="s">
        <v>925</v>
      </c>
    </row>
    <row r="1116" spans="1:4">
      <c r="A1116" s="167" t="s">
        <v>2058</v>
      </c>
      <c r="B1116" s="167">
        <v>532707</v>
      </c>
      <c r="C1116" s="167" t="s">
        <v>2059</v>
      </c>
      <c r="D1116" s="167" t="s">
        <v>543</v>
      </c>
    </row>
    <row r="1117" spans="1:4">
      <c r="A1117" s="167" t="s">
        <v>2060</v>
      </c>
      <c r="B1117" s="167">
        <v>531533</v>
      </c>
      <c r="C1117" s="167" t="s">
        <v>383</v>
      </c>
      <c r="D1117" s="167" t="s">
        <v>369</v>
      </c>
    </row>
    <row r="1118" spans="1:4">
      <c r="A1118" s="167" t="s">
        <v>2061</v>
      </c>
      <c r="B1118" s="167" t="s">
        <v>383</v>
      </c>
      <c r="C1118" s="167" t="s">
        <v>2062</v>
      </c>
      <c r="D1118" s="167" t="s">
        <v>394</v>
      </c>
    </row>
    <row r="1119" spans="1:4">
      <c r="A1119" s="167" t="s">
        <v>2063</v>
      </c>
      <c r="B1119" s="167">
        <v>507917</v>
      </c>
      <c r="C1119" s="167" t="s">
        <v>383</v>
      </c>
      <c r="D1119" s="167" t="s">
        <v>469</v>
      </c>
    </row>
    <row r="1120" spans="1:4">
      <c r="A1120" s="167" t="s">
        <v>2064</v>
      </c>
      <c r="B1120" s="167">
        <v>520081</v>
      </c>
      <c r="C1120" s="167" t="s">
        <v>383</v>
      </c>
      <c r="D1120" s="167" t="s">
        <v>415</v>
      </c>
    </row>
    <row r="1121" spans="1:4">
      <c r="A1121" s="167" t="s">
        <v>2065</v>
      </c>
      <c r="B1121" s="167">
        <v>541053</v>
      </c>
      <c r="C1121" s="167" t="s">
        <v>383</v>
      </c>
      <c r="D1121" s="167" t="s">
        <v>366</v>
      </c>
    </row>
    <row r="1122" spans="1:4">
      <c r="A1122" s="167" t="s">
        <v>2066</v>
      </c>
      <c r="B1122" s="167">
        <v>590022</v>
      </c>
      <c r="C1122" s="167" t="s">
        <v>2067</v>
      </c>
      <c r="D1122" s="167" t="s">
        <v>398</v>
      </c>
    </row>
    <row r="1123" spans="1:4">
      <c r="A1123" s="167" t="s">
        <v>2068</v>
      </c>
      <c r="B1123" s="167">
        <v>531346</v>
      </c>
      <c r="C1123" s="167" t="s">
        <v>383</v>
      </c>
      <c r="D1123" s="167" t="s">
        <v>863</v>
      </c>
    </row>
    <row r="1124" spans="1:4">
      <c r="A1124" s="167" t="s">
        <v>2069</v>
      </c>
      <c r="B1124" s="167">
        <v>532751</v>
      </c>
      <c r="C1124" s="167" t="s">
        <v>2070</v>
      </c>
      <c r="D1124" s="167" t="s">
        <v>681</v>
      </c>
    </row>
    <row r="1125" spans="1:4">
      <c r="A1125" s="167" t="s">
        <v>2071</v>
      </c>
      <c r="B1125" s="167" t="s">
        <v>383</v>
      </c>
      <c r="C1125" s="167" t="s">
        <v>2072</v>
      </c>
      <c r="D1125" s="167" t="s">
        <v>474</v>
      </c>
    </row>
    <row r="1126" spans="1:4">
      <c r="A1126" s="167" t="s">
        <v>2073</v>
      </c>
      <c r="B1126" s="167">
        <v>532927</v>
      </c>
      <c r="C1126" s="167" t="s">
        <v>2074</v>
      </c>
      <c r="D1126" s="167" t="s">
        <v>713</v>
      </c>
    </row>
    <row r="1127" spans="1:4">
      <c r="A1127" s="167" t="s">
        <v>2075</v>
      </c>
      <c r="B1127" s="167">
        <v>534839</v>
      </c>
      <c r="C1127" s="167" t="s">
        <v>383</v>
      </c>
      <c r="D1127" s="167" t="s">
        <v>581</v>
      </c>
    </row>
    <row r="1128" spans="1:4">
      <c r="A1128" s="167" t="s">
        <v>2076</v>
      </c>
      <c r="B1128" s="167">
        <v>530643</v>
      </c>
      <c r="C1128" s="167" t="s">
        <v>383</v>
      </c>
      <c r="D1128" s="167" t="s">
        <v>925</v>
      </c>
    </row>
    <row r="1129" spans="1:4">
      <c r="A1129" s="167" t="s">
        <v>2077</v>
      </c>
      <c r="B1129" s="167">
        <v>523732</v>
      </c>
      <c r="C1129" s="167" t="s">
        <v>383</v>
      </c>
      <c r="D1129" s="167" t="s">
        <v>878</v>
      </c>
    </row>
    <row r="1130" spans="1:4">
      <c r="A1130" s="167" t="s">
        <v>2078</v>
      </c>
      <c r="B1130" s="167">
        <v>538708</v>
      </c>
      <c r="C1130" s="167" t="s">
        <v>383</v>
      </c>
      <c r="D1130" s="167" t="s">
        <v>400</v>
      </c>
    </row>
    <row r="1131" spans="1:4">
      <c r="A1131" s="167" t="s">
        <v>2079</v>
      </c>
      <c r="B1131" s="167">
        <v>538708</v>
      </c>
      <c r="C1131" s="167" t="s">
        <v>383</v>
      </c>
      <c r="D1131" s="167" t="s">
        <v>400</v>
      </c>
    </row>
    <row r="1132" spans="1:4">
      <c r="A1132" s="167" t="s">
        <v>2080</v>
      </c>
      <c r="B1132" s="167">
        <v>526703</v>
      </c>
      <c r="C1132" s="167" t="s">
        <v>383</v>
      </c>
      <c r="D1132" s="167" t="s">
        <v>503</v>
      </c>
    </row>
    <row r="1133" spans="1:4">
      <c r="A1133" s="167" t="s">
        <v>2081</v>
      </c>
      <c r="B1133" s="167">
        <v>540063</v>
      </c>
      <c r="C1133" s="167" t="s">
        <v>383</v>
      </c>
      <c r="D1133" s="167" t="s">
        <v>369</v>
      </c>
    </row>
    <row r="1134" spans="1:4">
      <c r="A1134" s="167" t="s">
        <v>2082</v>
      </c>
      <c r="B1134" s="167">
        <v>532922</v>
      </c>
      <c r="C1134" s="167" t="s">
        <v>2083</v>
      </c>
      <c r="D1134" s="167" t="s">
        <v>366</v>
      </c>
    </row>
    <row r="1135" spans="1:4">
      <c r="A1135" s="167" t="s">
        <v>2084</v>
      </c>
      <c r="B1135" s="167">
        <v>532696</v>
      </c>
      <c r="C1135" s="167" t="s">
        <v>2085</v>
      </c>
      <c r="D1135" s="167" t="s">
        <v>488</v>
      </c>
    </row>
    <row r="1136" spans="1:4">
      <c r="A1136" s="167" t="s">
        <v>2086</v>
      </c>
      <c r="B1136" s="167">
        <v>526483</v>
      </c>
      <c r="C1136" s="167" t="s">
        <v>383</v>
      </c>
      <c r="D1136" s="167" t="s">
        <v>1622</v>
      </c>
    </row>
    <row r="1137" spans="1:4">
      <c r="A1137" s="167" t="s">
        <v>2087</v>
      </c>
      <c r="B1137" s="167">
        <v>535694</v>
      </c>
      <c r="C1137" s="167" t="s">
        <v>383</v>
      </c>
      <c r="D1137" s="167" t="s">
        <v>405</v>
      </c>
    </row>
    <row r="1138" spans="1:4">
      <c r="A1138" s="167" t="s">
        <v>2088</v>
      </c>
      <c r="B1138" s="167">
        <v>505200</v>
      </c>
      <c r="C1138" s="167" t="s">
        <v>2089</v>
      </c>
      <c r="D1138" s="167" t="s">
        <v>1041</v>
      </c>
    </row>
    <row r="1139" spans="1:4">
      <c r="A1139" s="167" t="s">
        <v>2090</v>
      </c>
      <c r="B1139" s="167">
        <v>500125</v>
      </c>
      <c r="C1139" s="167" t="s">
        <v>2091</v>
      </c>
      <c r="D1139" s="167" t="s">
        <v>1082</v>
      </c>
    </row>
    <row r="1140" spans="1:4">
      <c r="A1140" s="167" t="s">
        <v>2092</v>
      </c>
      <c r="B1140" s="167">
        <v>500125</v>
      </c>
      <c r="C1140" s="167" t="s">
        <v>2091</v>
      </c>
      <c r="D1140" s="167" t="s">
        <v>1082</v>
      </c>
    </row>
    <row r="1141" spans="1:4">
      <c r="A1141" s="167" t="s">
        <v>2093</v>
      </c>
      <c r="B1141" s="167">
        <v>523127</v>
      </c>
      <c r="C1141" s="167" t="s">
        <v>2094</v>
      </c>
      <c r="D1141" s="167" t="s">
        <v>584</v>
      </c>
    </row>
    <row r="1142" spans="1:4">
      <c r="A1142" s="167" t="s">
        <v>2095</v>
      </c>
      <c r="B1142" s="167">
        <v>500840</v>
      </c>
      <c r="C1142" s="167" t="s">
        <v>2096</v>
      </c>
      <c r="D1142" s="167" t="s">
        <v>584</v>
      </c>
    </row>
    <row r="1143" spans="1:4">
      <c r="A1143" s="167" t="s">
        <v>2097</v>
      </c>
      <c r="B1143" s="167">
        <v>523708</v>
      </c>
      <c r="C1143" s="167" t="s">
        <v>2098</v>
      </c>
      <c r="D1143" s="167" t="s">
        <v>391</v>
      </c>
    </row>
    <row r="1144" spans="1:4">
      <c r="A1144" s="167" t="s">
        <v>2099</v>
      </c>
      <c r="B1144" s="167">
        <v>523708</v>
      </c>
      <c r="C1144" s="167" t="s">
        <v>2098</v>
      </c>
      <c r="D1144" s="167" t="s">
        <v>391</v>
      </c>
    </row>
    <row r="1145" spans="1:4">
      <c r="A1145" s="167" t="s">
        <v>2100</v>
      </c>
      <c r="B1145" s="167">
        <v>538653</v>
      </c>
      <c r="C1145" s="167" t="s">
        <v>2101</v>
      </c>
      <c r="D1145" s="167" t="s">
        <v>749</v>
      </c>
    </row>
    <row r="1146" spans="1:4">
      <c r="A1146" s="167" t="s">
        <v>2102</v>
      </c>
      <c r="B1146" s="167">
        <v>530581</v>
      </c>
      <c r="C1146" s="167" t="s">
        <v>383</v>
      </c>
      <c r="D1146" s="167" t="s">
        <v>804</v>
      </c>
    </row>
    <row r="1147" spans="1:4">
      <c r="A1147" s="167" t="s">
        <v>2103</v>
      </c>
      <c r="B1147" s="167">
        <v>532820</v>
      </c>
      <c r="C1147" s="167" t="s">
        <v>2104</v>
      </c>
      <c r="D1147" s="167" t="s">
        <v>398</v>
      </c>
    </row>
    <row r="1148" spans="1:4">
      <c r="A1148" s="167" t="s">
        <v>2105</v>
      </c>
      <c r="B1148" s="167">
        <v>513452</v>
      </c>
      <c r="C1148" s="167" t="s">
        <v>383</v>
      </c>
      <c r="D1148" s="167" t="s">
        <v>415</v>
      </c>
    </row>
    <row r="1149" spans="1:4">
      <c r="A1149" s="167" t="s">
        <v>2106</v>
      </c>
      <c r="B1149" s="167">
        <v>500123</v>
      </c>
      <c r="C1149" s="167" t="s">
        <v>383</v>
      </c>
      <c r="D1149" s="167" t="s">
        <v>431</v>
      </c>
    </row>
    <row r="1150" spans="1:4">
      <c r="A1150" s="167" t="s">
        <v>2107</v>
      </c>
      <c r="B1150" s="167">
        <v>500123</v>
      </c>
      <c r="C1150" s="167" t="s">
        <v>383</v>
      </c>
      <c r="D1150" s="167" t="s">
        <v>431</v>
      </c>
    </row>
    <row r="1151" spans="1:4">
      <c r="A1151" s="167" t="s">
        <v>2108</v>
      </c>
      <c r="B1151" s="167">
        <v>503681</v>
      </c>
      <c r="C1151" s="167" t="s">
        <v>383</v>
      </c>
      <c r="D1151" s="167" t="s">
        <v>804</v>
      </c>
    </row>
    <row r="1152" spans="1:4">
      <c r="A1152" s="167" t="s">
        <v>2109</v>
      </c>
      <c r="B1152" s="167">
        <v>523329</v>
      </c>
      <c r="C1152" s="167" t="s">
        <v>383</v>
      </c>
      <c r="D1152" s="167" t="s">
        <v>469</v>
      </c>
    </row>
    <row r="1153" spans="1:4">
      <c r="A1153" s="167" t="s">
        <v>2110</v>
      </c>
      <c r="B1153" s="167">
        <v>505700</v>
      </c>
      <c r="C1153" s="167" t="s">
        <v>2111</v>
      </c>
      <c r="D1153" s="167" t="s">
        <v>391</v>
      </c>
    </row>
    <row r="1154" spans="1:4">
      <c r="A1154" s="167" t="s">
        <v>2112</v>
      </c>
      <c r="B1154" s="167">
        <v>500128</v>
      </c>
      <c r="C1154" s="167" t="s">
        <v>2113</v>
      </c>
      <c r="D1154" s="167" t="s">
        <v>781</v>
      </c>
    </row>
    <row r="1155" spans="1:4">
      <c r="A1155" s="167" t="s">
        <v>2114</v>
      </c>
      <c r="B1155" s="167">
        <v>533264</v>
      </c>
      <c r="C1155" s="167" t="s">
        <v>2115</v>
      </c>
      <c r="D1155" s="167" t="s">
        <v>781</v>
      </c>
    </row>
    <row r="1156" spans="1:4">
      <c r="A1156" s="167" t="s">
        <v>2116</v>
      </c>
      <c r="B1156" s="167">
        <v>526608</v>
      </c>
      <c r="C1156" s="167" t="s">
        <v>2117</v>
      </c>
      <c r="D1156" s="167" t="s">
        <v>706</v>
      </c>
    </row>
    <row r="1157" spans="1:4">
      <c r="A1157" s="167" t="s">
        <v>2118</v>
      </c>
      <c r="B1157" s="167">
        <v>526608</v>
      </c>
      <c r="C1157" s="167" t="s">
        <v>2117</v>
      </c>
      <c r="D1157" s="167" t="s">
        <v>706</v>
      </c>
    </row>
    <row r="1158" spans="1:4">
      <c r="A1158" s="167" t="s">
        <v>2119</v>
      </c>
      <c r="B1158" s="167">
        <v>526473</v>
      </c>
      <c r="C1158" s="167" t="s">
        <v>383</v>
      </c>
      <c r="D1158" s="167" t="s">
        <v>581</v>
      </c>
    </row>
    <row r="1159" spans="1:4">
      <c r="A1159" s="167" t="s">
        <v>2120</v>
      </c>
      <c r="B1159" s="167">
        <v>526473</v>
      </c>
      <c r="C1159" s="167" t="s">
        <v>383</v>
      </c>
      <c r="D1159" s="167" t="s">
        <v>581</v>
      </c>
    </row>
    <row r="1160" spans="1:4">
      <c r="A1160" s="167" t="s">
        <v>2121</v>
      </c>
      <c r="B1160" s="167">
        <v>526705</v>
      </c>
      <c r="C1160" s="167" t="s">
        <v>383</v>
      </c>
      <c r="D1160" s="167" t="s">
        <v>405</v>
      </c>
    </row>
    <row r="1161" spans="1:4">
      <c r="A1161" s="167" t="s">
        <v>2122</v>
      </c>
      <c r="B1161" s="167">
        <v>522074</v>
      </c>
      <c r="C1161" s="167" t="s">
        <v>2123</v>
      </c>
      <c r="D1161" s="167" t="s">
        <v>391</v>
      </c>
    </row>
    <row r="1162" spans="1:4">
      <c r="A1162" s="167" t="s">
        <v>2124</v>
      </c>
      <c r="B1162" s="167" t="s">
        <v>383</v>
      </c>
      <c r="C1162" s="167" t="s">
        <v>2125</v>
      </c>
      <c r="D1162" s="167" t="s">
        <v>474</v>
      </c>
    </row>
    <row r="1163" spans="1:4">
      <c r="A1163" s="167" t="s">
        <v>2126</v>
      </c>
      <c r="B1163" s="167">
        <v>531278</v>
      </c>
      <c r="C1163" s="167" t="s">
        <v>383</v>
      </c>
      <c r="D1163" s="167" t="s">
        <v>366</v>
      </c>
    </row>
    <row r="1164" spans="1:4">
      <c r="A1164" s="167" t="s">
        <v>2127</v>
      </c>
      <c r="B1164" s="167">
        <v>517477</v>
      </c>
      <c r="C1164" s="167" t="s">
        <v>383</v>
      </c>
      <c r="D1164" s="167" t="s">
        <v>476</v>
      </c>
    </row>
    <row r="1165" spans="1:4">
      <c r="A1165" s="167" t="s">
        <v>2128</v>
      </c>
      <c r="B1165" s="167">
        <v>504000</v>
      </c>
      <c r="C1165" s="167" t="s">
        <v>383</v>
      </c>
      <c r="D1165" s="167" t="s">
        <v>681</v>
      </c>
    </row>
    <row r="1166" spans="1:4">
      <c r="A1166" s="167" t="s">
        <v>2129</v>
      </c>
      <c r="B1166" s="167">
        <v>522027</v>
      </c>
      <c r="C1166" s="167" t="s">
        <v>383</v>
      </c>
      <c r="D1166" s="167" t="s">
        <v>391</v>
      </c>
    </row>
    <row r="1167" spans="1:4">
      <c r="A1167" s="167" t="s">
        <v>2130</v>
      </c>
      <c r="B1167" s="167">
        <v>522027</v>
      </c>
      <c r="C1167" s="167" t="s">
        <v>383</v>
      </c>
      <c r="D1167" s="167" t="s">
        <v>391</v>
      </c>
    </row>
    <row r="1168" spans="1:4">
      <c r="A1168" s="167" t="s">
        <v>2131</v>
      </c>
      <c r="B1168" s="167">
        <v>531162</v>
      </c>
      <c r="C1168" s="167" t="s">
        <v>2132</v>
      </c>
      <c r="D1168" s="167" t="s">
        <v>565</v>
      </c>
    </row>
    <row r="1169" spans="1:4">
      <c r="A1169" s="167" t="s">
        <v>2133</v>
      </c>
      <c r="B1169" s="167" t="s">
        <v>383</v>
      </c>
      <c r="C1169" s="167" t="s">
        <v>2134</v>
      </c>
      <c r="D1169" s="167" t="s">
        <v>565</v>
      </c>
    </row>
    <row r="1170" spans="1:4">
      <c r="A1170" s="167" t="s">
        <v>2135</v>
      </c>
      <c r="B1170" s="167">
        <v>533208</v>
      </c>
      <c r="C1170" s="167" t="s">
        <v>383</v>
      </c>
      <c r="D1170" s="167" t="s">
        <v>377</v>
      </c>
    </row>
    <row r="1171" spans="1:4">
      <c r="A1171" s="167" t="s">
        <v>2136</v>
      </c>
      <c r="B1171" s="167">
        <v>533218</v>
      </c>
      <c r="C1171" s="167" t="s">
        <v>2137</v>
      </c>
      <c r="D1171" s="167" t="s">
        <v>469</v>
      </c>
    </row>
    <row r="1172" spans="1:4">
      <c r="A1172" s="167" t="s">
        <v>2138</v>
      </c>
      <c r="B1172" s="167">
        <v>542602</v>
      </c>
      <c r="C1172" s="167" t="s">
        <v>2139</v>
      </c>
      <c r="D1172" s="167" t="s">
        <v>403</v>
      </c>
    </row>
    <row r="1173" spans="1:4">
      <c r="A1173" s="167" t="s">
        <v>2140</v>
      </c>
      <c r="B1173" s="167">
        <v>504008</v>
      </c>
      <c r="C1173" s="167" t="s">
        <v>2141</v>
      </c>
      <c r="D1173" s="167" t="s">
        <v>426</v>
      </c>
    </row>
    <row r="1174" spans="1:4">
      <c r="A1174" s="167" t="s">
        <v>2142</v>
      </c>
      <c r="B1174" s="167">
        <v>538882</v>
      </c>
      <c r="C1174" s="167" t="s">
        <v>383</v>
      </c>
      <c r="D1174" s="167" t="s">
        <v>366</v>
      </c>
    </row>
    <row r="1175" spans="1:4">
      <c r="A1175" s="167" t="s">
        <v>2143</v>
      </c>
      <c r="B1175" s="167">
        <v>507265</v>
      </c>
      <c r="C1175" s="167" t="s">
        <v>383</v>
      </c>
      <c r="D1175" s="167" t="s">
        <v>561</v>
      </c>
    </row>
    <row r="1176" spans="1:4">
      <c r="A1176" s="167" t="s">
        <v>2144</v>
      </c>
      <c r="B1176" s="167">
        <v>530333</v>
      </c>
      <c r="C1176" s="167" t="s">
        <v>383</v>
      </c>
      <c r="D1176" s="167" t="s">
        <v>681</v>
      </c>
    </row>
    <row r="1177" spans="1:4">
      <c r="A1177" s="167" t="s">
        <v>2145</v>
      </c>
      <c r="B1177" s="167">
        <v>532737</v>
      </c>
      <c r="C1177" s="167" t="s">
        <v>2146</v>
      </c>
      <c r="D1177" s="167" t="s">
        <v>366</v>
      </c>
    </row>
    <row r="1178" spans="1:4">
      <c r="A1178" s="167" t="s">
        <v>2147</v>
      </c>
      <c r="B1178" s="167" t="s">
        <v>383</v>
      </c>
      <c r="C1178" s="167" t="s">
        <v>2148</v>
      </c>
      <c r="D1178" s="167" t="s">
        <v>394</v>
      </c>
    </row>
    <row r="1179" spans="1:4">
      <c r="A1179" s="167" t="s">
        <v>2149</v>
      </c>
      <c r="B1179" s="167">
        <v>533161</v>
      </c>
      <c r="C1179" s="167" t="s">
        <v>2150</v>
      </c>
      <c r="D1179" s="167" t="s">
        <v>578</v>
      </c>
    </row>
    <row r="1180" spans="1:4">
      <c r="A1180" s="167" t="s">
        <v>2151</v>
      </c>
      <c r="B1180" s="167">
        <v>524768</v>
      </c>
      <c r="C1180" s="167" t="s">
        <v>383</v>
      </c>
      <c r="D1180" s="167" t="s">
        <v>431</v>
      </c>
    </row>
    <row r="1181" spans="1:4">
      <c r="A1181" s="167" t="s">
        <v>2152</v>
      </c>
      <c r="B1181" s="167">
        <v>532038</v>
      </c>
      <c r="C1181" s="167" t="s">
        <v>383</v>
      </c>
      <c r="D1181" s="167" t="s">
        <v>405</v>
      </c>
    </row>
    <row r="1182" spans="1:4">
      <c r="A1182" s="167" t="s">
        <v>2153</v>
      </c>
      <c r="B1182" s="167">
        <v>532920</v>
      </c>
      <c r="C1182" s="167" t="s">
        <v>2154</v>
      </c>
      <c r="D1182" s="167" t="s">
        <v>1015</v>
      </c>
    </row>
    <row r="1183" spans="1:4">
      <c r="A1183" s="167" t="s">
        <v>2155</v>
      </c>
      <c r="B1183" s="167">
        <v>500132</v>
      </c>
      <c r="C1183" s="167" t="s">
        <v>383</v>
      </c>
      <c r="D1183" s="167" t="s">
        <v>1082</v>
      </c>
    </row>
    <row r="1184" spans="1:4">
      <c r="A1184" s="167" t="s">
        <v>2156</v>
      </c>
      <c r="B1184" s="167">
        <v>509525</v>
      </c>
      <c r="C1184" s="167" t="s">
        <v>383</v>
      </c>
      <c r="D1184" s="167" t="s">
        <v>372</v>
      </c>
    </row>
    <row r="1185" spans="1:4">
      <c r="A1185" s="167" t="s">
        <v>2157</v>
      </c>
      <c r="B1185" s="167">
        <v>504351</v>
      </c>
      <c r="C1185" s="167" t="s">
        <v>383</v>
      </c>
      <c r="D1185" s="167" t="s">
        <v>369</v>
      </c>
    </row>
    <row r="1186" spans="1:4">
      <c r="A1186" s="167" t="s">
        <v>2158</v>
      </c>
      <c r="B1186" s="167">
        <v>504351</v>
      </c>
      <c r="C1186" s="167" t="s">
        <v>383</v>
      </c>
      <c r="D1186" s="167" t="s">
        <v>369</v>
      </c>
    </row>
    <row r="1187" spans="1:4">
      <c r="A1187" s="167" t="s">
        <v>2159</v>
      </c>
      <c r="B1187" s="167">
        <v>512441</v>
      </c>
      <c r="C1187" s="167" t="s">
        <v>383</v>
      </c>
      <c r="D1187" s="167" t="s">
        <v>804</v>
      </c>
    </row>
    <row r="1188" spans="1:4">
      <c r="A1188" s="167" t="s">
        <v>2160</v>
      </c>
      <c r="B1188" s="167">
        <v>538684</v>
      </c>
      <c r="C1188" s="167" t="s">
        <v>383</v>
      </c>
      <c r="D1188" s="167" t="s">
        <v>386</v>
      </c>
    </row>
    <row r="1189" spans="1:4">
      <c r="A1189" s="167" t="s">
        <v>2161</v>
      </c>
      <c r="B1189" s="167">
        <v>540153</v>
      </c>
      <c r="C1189" s="167" t="s">
        <v>2162</v>
      </c>
      <c r="D1189" s="167" t="s">
        <v>1041</v>
      </c>
    </row>
    <row r="1190" spans="1:4">
      <c r="A1190" s="167" t="s">
        <v>2163</v>
      </c>
      <c r="B1190" s="167">
        <v>532219</v>
      </c>
      <c r="C1190" s="167" t="s">
        <v>2164</v>
      </c>
      <c r="D1190" s="167" t="s">
        <v>522</v>
      </c>
    </row>
    <row r="1191" spans="1:4">
      <c r="A1191" s="167" t="s">
        <v>2165</v>
      </c>
      <c r="B1191" s="167">
        <v>532178</v>
      </c>
      <c r="C1191" s="167" t="s">
        <v>2166</v>
      </c>
      <c r="D1191" s="167" t="s">
        <v>467</v>
      </c>
    </row>
    <row r="1192" spans="1:4">
      <c r="A1192" s="167" t="s">
        <v>2167</v>
      </c>
      <c r="B1192" s="167">
        <v>532178</v>
      </c>
      <c r="C1192" s="167" t="s">
        <v>2166</v>
      </c>
      <c r="D1192" s="167" t="s">
        <v>467</v>
      </c>
    </row>
    <row r="1193" spans="1:4">
      <c r="A1193" s="167" t="s">
        <v>2168</v>
      </c>
      <c r="B1193" s="167">
        <v>533477</v>
      </c>
      <c r="C1193" s="167" t="s">
        <v>383</v>
      </c>
      <c r="D1193" s="167" t="s">
        <v>738</v>
      </c>
    </row>
    <row r="1194" spans="1:4">
      <c r="A1194" s="167" t="s">
        <v>2169</v>
      </c>
      <c r="B1194" s="167">
        <v>533477</v>
      </c>
      <c r="C1194" s="167" t="s">
        <v>383</v>
      </c>
      <c r="D1194" s="167" t="s">
        <v>738</v>
      </c>
    </row>
    <row r="1195" spans="1:4">
      <c r="A1195" s="167" t="s">
        <v>2170</v>
      </c>
      <c r="B1195" s="167">
        <v>526574</v>
      </c>
      <c r="C1195" s="167" t="s">
        <v>383</v>
      </c>
      <c r="D1195" s="167" t="s">
        <v>405</v>
      </c>
    </row>
    <row r="1196" spans="1:4">
      <c r="A1196" s="167" t="s">
        <v>2171</v>
      </c>
      <c r="B1196" s="167">
        <v>532700</v>
      </c>
      <c r="C1196" s="167" t="s">
        <v>2172</v>
      </c>
      <c r="D1196" s="167" t="s">
        <v>1122</v>
      </c>
    </row>
    <row r="1197" spans="1:4">
      <c r="A1197" s="167" t="s">
        <v>2173</v>
      </c>
      <c r="B1197" s="167">
        <v>532700</v>
      </c>
      <c r="C1197" s="167" t="s">
        <v>2172</v>
      </c>
      <c r="D1197" s="167" t="s">
        <v>1122</v>
      </c>
    </row>
    <row r="1198" spans="1:4">
      <c r="A1198" s="167" t="s">
        <v>2174</v>
      </c>
      <c r="B1198" s="167">
        <v>500246</v>
      </c>
      <c r="C1198" s="167" t="s">
        <v>383</v>
      </c>
      <c r="D1198" s="167" t="s">
        <v>391</v>
      </c>
    </row>
    <row r="1199" spans="1:4">
      <c r="A1199" s="167" t="s">
        <v>2175</v>
      </c>
      <c r="B1199" s="167">
        <v>532658</v>
      </c>
      <c r="C1199" s="167" t="s">
        <v>2176</v>
      </c>
      <c r="D1199" s="167" t="s">
        <v>681</v>
      </c>
    </row>
    <row r="1200" spans="1:4">
      <c r="A1200" s="167" t="s">
        <v>2177</v>
      </c>
      <c r="B1200" s="167">
        <v>523754</v>
      </c>
      <c r="C1200" s="167" t="s">
        <v>383</v>
      </c>
      <c r="D1200" s="167" t="s">
        <v>503</v>
      </c>
    </row>
    <row r="1201" spans="1:4">
      <c r="A1201" s="167" t="s">
        <v>2178</v>
      </c>
      <c r="B1201" s="167">
        <v>530407</v>
      </c>
      <c r="C1201" s="167" t="s">
        <v>383</v>
      </c>
      <c r="D1201" s="167" t="s">
        <v>400</v>
      </c>
    </row>
    <row r="1202" spans="1:4">
      <c r="A1202" s="167" t="s">
        <v>2179</v>
      </c>
      <c r="B1202" s="167">
        <v>531155</v>
      </c>
      <c r="C1202" s="167" t="s">
        <v>383</v>
      </c>
      <c r="D1202" s="167" t="s">
        <v>421</v>
      </c>
    </row>
    <row r="1203" spans="1:4">
      <c r="A1203" s="167" t="s">
        <v>2180</v>
      </c>
      <c r="B1203" s="167">
        <v>539844</v>
      </c>
      <c r="C1203" s="167" t="s">
        <v>2181</v>
      </c>
      <c r="D1203" s="167" t="s">
        <v>549</v>
      </c>
    </row>
    <row r="1204" spans="1:4">
      <c r="A1204" s="167" t="s">
        <v>2182</v>
      </c>
      <c r="B1204" s="167">
        <v>540596</v>
      </c>
      <c r="C1204" s="167" t="s">
        <v>2183</v>
      </c>
      <c r="D1204" s="167" t="s">
        <v>421</v>
      </c>
    </row>
    <row r="1205" spans="1:4">
      <c r="A1205" s="167" t="s">
        <v>2184</v>
      </c>
      <c r="B1205" s="167">
        <v>533261</v>
      </c>
      <c r="C1205" s="167" t="s">
        <v>2185</v>
      </c>
      <c r="D1205" s="167" t="s">
        <v>386</v>
      </c>
    </row>
    <row r="1206" spans="1:4">
      <c r="A1206" s="167" t="s">
        <v>2186</v>
      </c>
      <c r="B1206" s="167">
        <v>530909</v>
      </c>
      <c r="C1206" s="167" t="s">
        <v>383</v>
      </c>
      <c r="D1206" s="167" t="s">
        <v>804</v>
      </c>
    </row>
    <row r="1207" spans="1:4">
      <c r="A1207" s="167" t="s">
        <v>2187</v>
      </c>
      <c r="B1207" s="167">
        <v>531502</v>
      </c>
      <c r="C1207" s="167" t="s">
        <v>383</v>
      </c>
      <c r="D1207" s="167" t="s">
        <v>804</v>
      </c>
    </row>
    <row r="1208" spans="1:4">
      <c r="A1208" s="167" t="s">
        <v>2188</v>
      </c>
      <c r="B1208" s="167">
        <v>531502</v>
      </c>
      <c r="C1208" s="167" t="s">
        <v>383</v>
      </c>
      <c r="D1208" s="167" t="s">
        <v>804</v>
      </c>
    </row>
    <row r="1209" spans="1:4">
      <c r="A1209" s="167" t="s">
        <v>2189</v>
      </c>
      <c r="B1209" s="167">
        <v>500133</v>
      </c>
      <c r="C1209" s="167" t="s">
        <v>2190</v>
      </c>
      <c r="D1209" s="167" t="s">
        <v>568</v>
      </c>
    </row>
    <row r="1210" spans="1:4">
      <c r="A1210" s="167" t="s">
        <v>2191</v>
      </c>
      <c r="B1210" s="167">
        <v>500133</v>
      </c>
      <c r="C1210" s="167" t="s">
        <v>2192</v>
      </c>
      <c r="D1210" s="167" t="s">
        <v>568</v>
      </c>
    </row>
    <row r="1211" spans="1:4">
      <c r="A1211" s="167" t="s">
        <v>2193</v>
      </c>
      <c r="B1211" s="167">
        <v>540455</v>
      </c>
      <c r="C1211" s="167" t="s">
        <v>383</v>
      </c>
      <c r="D1211" s="167" t="s">
        <v>366</v>
      </c>
    </row>
    <row r="1212" spans="1:4">
      <c r="A1212" s="167" t="s">
        <v>2194</v>
      </c>
      <c r="B1212" s="167">
        <v>511716</v>
      </c>
      <c r="C1212" s="167" t="s">
        <v>383</v>
      </c>
      <c r="D1212" s="167" t="s">
        <v>400</v>
      </c>
    </row>
    <row r="1213" spans="1:4">
      <c r="A1213" s="167" t="s">
        <v>2195</v>
      </c>
      <c r="B1213" s="167">
        <v>500495</v>
      </c>
      <c r="C1213" s="167" t="s">
        <v>2196</v>
      </c>
      <c r="D1213" s="167" t="s">
        <v>461</v>
      </c>
    </row>
    <row r="1214" spans="1:4">
      <c r="A1214" s="167" t="s">
        <v>2197</v>
      </c>
      <c r="B1214" s="167">
        <v>531259</v>
      </c>
      <c r="C1214" s="167" t="s">
        <v>383</v>
      </c>
      <c r="D1214" s="167" t="s">
        <v>1986</v>
      </c>
    </row>
    <row r="1215" spans="1:4">
      <c r="A1215" s="167" t="s">
        <v>2198</v>
      </c>
      <c r="B1215" s="167">
        <v>514118</v>
      </c>
      <c r="C1215" s="167" t="s">
        <v>383</v>
      </c>
      <c r="D1215" s="167" t="s">
        <v>398</v>
      </c>
    </row>
    <row r="1216" spans="1:4">
      <c r="A1216" s="167" t="s">
        <v>2199</v>
      </c>
      <c r="B1216" s="167">
        <v>514118</v>
      </c>
      <c r="C1216" s="167" t="s">
        <v>383</v>
      </c>
      <c r="D1216" s="167" t="s">
        <v>398</v>
      </c>
    </row>
    <row r="1217" spans="1:4">
      <c r="A1217" s="167" t="s">
        <v>2200</v>
      </c>
      <c r="B1217" s="167">
        <v>532787</v>
      </c>
      <c r="C1217" s="167" t="s">
        <v>2201</v>
      </c>
      <c r="D1217" s="167" t="s">
        <v>2202</v>
      </c>
    </row>
    <row r="1218" spans="1:4">
      <c r="A1218" s="167" t="s">
        <v>2203</v>
      </c>
      <c r="B1218" s="167">
        <v>533149</v>
      </c>
      <c r="C1218" s="167" t="s">
        <v>383</v>
      </c>
      <c r="D1218" s="167" t="s">
        <v>366</v>
      </c>
    </row>
    <row r="1219" spans="1:4">
      <c r="A1219" s="167" t="s">
        <v>2204</v>
      </c>
      <c r="B1219" s="167">
        <v>533704</v>
      </c>
      <c r="C1219" s="167" t="s">
        <v>2205</v>
      </c>
      <c r="D1219" s="167" t="s">
        <v>1631</v>
      </c>
    </row>
    <row r="1220" spans="1:4">
      <c r="A1220" s="167" t="s">
        <v>2206</v>
      </c>
      <c r="B1220" s="167">
        <v>500135</v>
      </c>
      <c r="C1220" s="167" t="s">
        <v>2207</v>
      </c>
      <c r="D1220" s="167" t="s">
        <v>578</v>
      </c>
    </row>
    <row r="1221" spans="1:4">
      <c r="A1221" s="167" t="s">
        <v>2208</v>
      </c>
      <c r="B1221" s="167">
        <v>534927</v>
      </c>
      <c r="C1221" s="167" t="s">
        <v>383</v>
      </c>
      <c r="D1221" s="167" t="s">
        <v>581</v>
      </c>
    </row>
    <row r="1222" spans="1:4">
      <c r="A1222" s="167" t="s">
        <v>2209</v>
      </c>
      <c r="B1222" s="167">
        <v>500136</v>
      </c>
      <c r="C1222" s="167" t="s">
        <v>2210</v>
      </c>
      <c r="D1222" s="167" t="s">
        <v>431</v>
      </c>
    </row>
    <row r="1223" spans="1:4">
      <c r="A1223" s="167" t="s">
        <v>2211</v>
      </c>
      <c r="B1223" s="167">
        <v>537707</v>
      </c>
      <c r="C1223" s="167" t="s">
        <v>383</v>
      </c>
      <c r="D1223" s="167" t="s">
        <v>469</v>
      </c>
    </row>
    <row r="1224" spans="1:4">
      <c r="A1224" s="167" t="s">
        <v>2212</v>
      </c>
      <c r="B1224" s="167">
        <v>521137</v>
      </c>
      <c r="C1224" s="167" t="s">
        <v>383</v>
      </c>
      <c r="D1224" s="167" t="s">
        <v>398</v>
      </c>
    </row>
    <row r="1225" spans="1:4">
      <c r="A1225" s="167" t="s">
        <v>2213</v>
      </c>
      <c r="B1225" s="167">
        <v>530929</v>
      </c>
      <c r="C1225" s="167" t="s">
        <v>383</v>
      </c>
      <c r="D1225" s="167" t="s">
        <v>405</v>
      </c>
    </row>
    <row r="1226" spans="1:4">
      <c r="A1226" s="167" t="s">
        <v>2214</v>
      </c>
      <c r="B1226" s="167">
        <v>532823</v>
      </c>
      <c r="C1226" s="167" t="s">
        <v>2215</v>
      </c>
      <c r="D1226" s="167" t="s">
        <v>660</v>
      </c>
    </row>
    <row r="1227" spans="1:4">
      <c r="A1227" s="167" t="s">
        <v>2216</v>
      </c>
      <c r="B1227" s="167" t="s">
        <v>383</v>
      </c>
      <c r="C1227" s="167" t="s">
        <v>2217</v>
      </c>
      <c r="D1227" s="167" t="s">
        <v>394</v>
      </c>
    </row>
    <row r="1228" spans="1:4">
      <c r="A1228" s="167" t="s">
        <v>2218</v>
      </c>
      <c r="B1228" s="167">
        <v>533109</v>
      </c>
      <c r="C1228" s="167" t="s">
        <v>2219</v>
      </c>
      <c r="D1228" s="167" t="s">
        <v>480</v>
      </c>
    </row>
    <row r="1229" spans="1:4">
      <c r="A1229" s="167" t="s">
        <v>2220</v>
      </c>
      <c r="B1229" s="167">
        <v>521014</v>
      </c>
      <c r="C1229" s="167" t="s">
        <v>383</v>
      </c>
      <c r="D1229" s="167" t="s">
        <v>398</v>
      </c>
    </row>
    <row r="1230" spans="1:4">
      <c r="A1230" s="167" t="s">
        <v>2221</v>
      </c>
      <c r="B1230" s="167" t="s">
        <v>383</v>
      </c>
      <c r="C1230" s="167" t="s">
        <v>2222</v>
      </c>
      <c r="D1230" s="167" t="s">
        <v>398</v>
      </c>
    </row>
    <row r="1231" spans="1:4">
      <c r="A1231" s="167" t="s">
        <v>2223</v>
      </c>
      <c r="B1231" s="167">
        <v>542668</v>
      </c>
      <c r="C1231" s="167" t="s">
        <v>2224</v>
      </c>
      <c r="D1231" s="167" t="s">
        <v>804</v>
      </c>
    </row>
    <row r="1232" spans="1:4">
      <c r="A1232" s="167" t="s">
        <v>2225</v>
      </c>
      <c r="B1232" s="167">
        <v>531508</v>
      </c>
      <c r="C1232" s="167" t="s">
        <v>2226</v>
      </c>
      <c r="D1232" s="167" t="s">
        <v>929</v>
      </c>
    </row>
    <row r="1233" spans="1:4">
      <c r="A1233" s="167" t="s">
        <v>2227</v>
      </c>
      <c r="B1233" s="167">
        <v>531508</v>
      </c>
      <c r="C1233" s="167" t="s">
        <v>2226</v>
      </c>
      <c r="D1233" s="167" t="s">
        <v>929</v>
      </c>
    </row>
    <row r="1234" spans="1:4">
      <c r="A1234" s="167" t="s">
        <v>2228</v>
      </c>
      <c r="B1234" s="167">
        <v>508906</v>
      </c>
      <c r="C1234" s="167" t="s">
        <v>2229</v>
      </c>
      <c r="D1234" s="167" t="s">
        <v>396</v>
      </c>
    </row>
    <row r="1235" spans="1:4">
      <c r="A1235" s="167" t="s">
        <v>2230</v>
      </c>
      <c r="B1235" s="167">
        <v>532684</v>
      </c>
      <c r="C1235" s="167" t="s">
        <v>2231</v>
      </c>
      <c r="D1235" s="167" t="s">
        <v>1303</v>
      </c>
    </row>
    <row r="1236" spans="1:4">
      <c r="A1236" s="167" t="s">
        <v>2232</v>
      </c>
      <c r="B1236" s="167">
        <v>524790</v>
      </c>
      <c r="C1236" s="167" t="s">
        <v>383</v>
      </c>
      <c r="D1236" s="167" t="s">
        <v>421</v>
      </c>
    </row>
    <row r="1237" spans="1:4">
      <c r="A1237" s="167" t="s">
        <v>2233</v>
      </c>
      <c r="B1237" s="167">
        <v>514060</v>
      </c>
      <c r="C1237" s="167" t="s">
        <v>383</v>
      </c>
      <c r="D1237" s="167" t="s">
        <v>398</v>
      </c>
    </row>
    <row r="1238" spans="1:4">
      <c r="A1238" s="167" t="s">
        <v>2234</v>
      </c>
      <c r="B1238" s="167">
        <v>514358</v>
      </c>
      <c r="C1238" s="167" t="s">
        <v>383</v>
      </c>
      <c r="D1238" s="167" t="s">
        <v>398</v>
      </c>
    </row>
    <row r="1239" spans="1:4">
      <c r="A1239" s="167" t="s">
        <v>2235</v>
      </c>
      <c r="B1239" s="167">
        <v>532511</v>
      </c>
      <c r="C1239" s="167" t="s">
        <v>2236</v>
      </c>
      <c r="D1239" s="167" t="s">
        <v>527</v>
      </c>
    </row>
    <row r="1240" spans="1:4">
      <c r="A1240" s="167" t="s">
        <v>2237</v>
      </c>
      <c r="B1240" s="167">
        <v>500650</v>
      </c>
      <c r="C1240" s="167" t="s">
        <v>2238</v>
      </c>
      <c r="D1240" s="167" t="s">
        <v>543</v>
      </c>
    </row>
    <row r="1241" spans="1:4">
      <c r="A1241" s="167" t="s">
        <v>2239</v>
      </c>
      <c r="B1241" s="167">
        <v>533090</v>
      </c>
      <c r="C1241" s="167" t="s">
        <v>2240</v>
      </c>
      <c r="D1241" s="167" t="s">
        <v>713</v>
      </c>
    </row>
    <row r="1242" spans="1:4">
      <c r="A1242" s="167" t="s">
        <v>2241</v>
      </c>
      <c r="B1242" s="167">
        <v>500086</v>
      </c>
      <c r="C1242" s="167" t="s">
        <v>2242</v>
      </c>
      <c r="D1242" s="167" t="s">
        <v>738</v>
      </c>
    </row>
    <row r="1243" spans="1:4">
      <c r="A1243" s="167" t="s">
        <v>2243</v>
      </c>
      <c r="B1243" s="167" t="s">
        <v>383</v>
      </c>
      <c r="C1243" s="167" t="s">
        <v>2244</v>
      </c>
      <c r="D1243" s="167" t="s">
        <v>738</v>
      </c>
    </row>
    <row r="1244" spans="1:4">
      <c r="A1244" s="167" t="s">
        <v>2245</v>
      </c>
      <c r="B1244" s="167">
        <v>530571</v>
      </c>
      <c r="C1244" s="167" t="s">
        <v>383</v>
      </c>
      <c r="D1244" s="167" t="s">
        <v>804</v>
      </c>
    </row>
    <row r="1245" spans="1:4">
      <c r="A1245" s="167" t="s">
        <v>2246</v>
      </c>
      <c r="B1245" s="167">
        <v>526614</v>
      </c>
      <c r="C1245" s="167" t="s">
        <v>383</v>
      </c>
      <c r="D1245" s="167" t="s">
        <v>1303</v>
      </c>
    </row>
    <row r="1246" spans="1:4">
      <c r="A1246" s="167" t="s">
        <v>2247</v>
      </c>
      <c r="B1246" s="167">
        <v>539552</v>
      </c>
      <c r="C1246" s="167" t="s">
        <v>383</v>
      </c>
      <c r="D1246" s="167" t="s">
        <v>400</v>
      </c>
    </row>
    <row r="1247" spans="1:4">
      <c r="A1247" s="167" t="s">
        <v>2248</v>
      </c>
      <c r="B1247" s="167">
        <v>532656</v>
      </c>
      <c r="C1247" s="167" t="s">
        <v>383</v>
      </c>
      <c r="D1247" s="167" t="s">
        <v>415</v>
      </c>
    </row>
    <row r="1248" spans="1:4">
      <c r="A1248" s="167" t="s">
        <v>2249</v>
      </c>
      <c r="B1248" s="167">
        <v>514474</v>
      </c>
      <c r="C1248" s="167" t="s">
        <v>383</v>
      </c>
      <c r="D1248" s="167" t="s">
        <v>398</v>
      </c>
    </row>
    <row r="1249" spans="1:4">
      <c r="A1249" s="167" t="s">
        <v>2250</v>
      </c>
      <c r="B1249" s="167">
        <v>530117</v>
      </c>
      <c r="C1249" s="167" t="s">
        <v>2251</v>
      </c>
      <c r="D1249" s="167" t="s">
        <v>543</v>
      </c>
    </row>
    <row r="1250" spans="1:4">
      <c r="A1250" s="167" t="s">
        <v>2252</v>
      </c>
      <c r="B1250" s="167">
        <v>530079</v>
      </c>
      <c r="C1250" s="167" t="s">
        <v>383</v>
      </c>
      <c r="D1250" s="167" t="s">
        <v>398</v>
      </c>
    </row>
    <row r="1251" spans="1:4">
      <c r="A1251" s="167" t="s">
        <v>2253</v>
      </c>
      <c r="B1251" s="167">
        <v>532666</v>
      </c>
      <c r="C1251" s="167" t="s">
        <v>2254</v>
      </c>
      <c r="D1251" s="167" t="s">
        <v>369</v>
      </c>
    </row>
    <row r="1252" spans="1:4">
      <c r="A1252" s="167" t="s">
        <v>2255</v>
      </c>
      <c r="B1252" s="167">
        <v>531599</v>
      </c>
      <c r="C1252" s="167" t="s">
        <v>2256</v>
      </c>
      <c r="D1252" s="167" t="s">
        <v>421</v>
      </c>
    </row>
    <row r="1253" spans="1:4">
      <c r="A1253" s="167" t="s">
        <v>2257</v>
      </c>
      <c r="B1253" s="167">
        <v>505744</v>
      </c>
      <c r="C1253" s="167" t="s">
        <v>2258</v>
      </c>
      <c r="D1253" s="167" t="s">
        <v>738</v>
      </c>
    </row>
    <row r="1254" spans="1:4">
      <c r="A1254" s="167" t="s">
        <v>2259</v>
      </c>
      <c r="B1254" s="167">
        <v>505744</v>
      </c>
      <c r="C1254" s="167" t="s">
        <v>2258</v>
      </c>
      <c r="D1254" s="167" t="s">
        <v>738</v>
      </c>
    </row>
    <row r="1255" spans="1:4">
      <c r="A1255" s="167" t="s">
        <v>2260</v>
      </c>
      <c r="B1255" s="167" t="s">
        <v>383</v>
      </c>
      <c r="C1255" s="167" t="s">
        <v>2261</v>
      </c>
      <c r="D1255" s="167" t="s">
        <v>394</v>
      </c>
    </row>
    <row r="1256" spans="1:4">
      <c r="A1256" s="167" t="s">
        <v>2262</v>
      </c>
      <c r="B1256" s="167">
        <v>526689</v>
      </c>
      <c r="C1256" s="167" t="s">
        <v>383</v>
      </c>
      <c r="D1256" s="167" t="s">
        <v>503</v>
      </c>
    </row>
    <row r="1257" spans="1:4">
      <c r="A1257" s="167" t="s">
        <v>2263</v>
      </c>
      <c r="B1257" s="167">
        <v>500141</v>
      </c>
      <c r="C1257" s="167" t="s">
        <v>383</v>
      </c>
      <c r="D1257" s="167" t="s">
        <v>415</v>
      </c>
    </row>
    <row r="1258" spans="1:4">
      <c r="A1258" s="167" t="s">
        <v>2264</v>
      </c>
      <c r="B1258" s="167">
        <v>590024</v>
      </c>
      <c r="C1258" s="167" t="s">
        <v>2265</v>
      </c>
      <c r="D1258" s="167" t="s">
        <v>891</v>
      </c>
    </row>
    <row r="1259" spans="1:4">
      <c r="A1259" s="167" t="s">
        <v>2266</v>
      </c>
      <c r="B1259" s="167">
        <v>533896</v>
      </c>
      <c r="C1259" s="167" t="s">
        <v>383</v>
      </c>
      <c r="D1259" s="167" t="s">
        <v>421</v>
      </c>
    </row>
    <row r="1260" spans="1:4">
      <c r="A1260" s="167" t="s">
        <v>2267</v>
      </c>
      <c r="B1260" s="167">
        <v>500142</v>
      </c>
      <c r="C1260" s="167" t="s">
        <v>383</v>
      </c>
      <c r="D1260" s="167" t="s">
        <v>400</v>
      </c>
    </row>
    <row r="1261" spans="1:4">
      <c r="A1261" s="167" t="s">
        <v>2268</v>
      </c>
      <c r="B1261" s="167">
        <v>507910</v>
      </c>
      <c r="C1261" s="167" t="s">
        <v>383</v>
      </c>
      <c r="D1261" s="167" t="s">
        <v>503</v>
      </c>
    </row>
    <row r="1262" spans="1:4">
      <c r="A1262" s="167" t="s">
        <v>2269</v>
      </c>
      <c r="B1262" s="167">
        <v>507910</v>
      </c>
      <c r="C1262" s="167" t="s">
        <v>383</v>
      </c>
      <c r="D1262" s="167" t="s">
        <v>503</v>
      </c>
    </row>
    <row r="1263" spans="1:4">
      <c r="A1263" s="167" t="s">
        <v>2270</v>
      </c>
      <c r="B1263" s="167">
        <v>532768</v>
      </c>
      <c r="C1263" s="167" t="s">
        <v>2271</v>
      </c>
      <c r="D1263" s="167" t="s">
        <v>738</v>
      </c>
    </row>
    <row r="1264" spans="1:4">
      <c r="A1264" s="167" t="s">
        <v>2272</v>
      </c>
      <c r="B1264" s="167">
        <v>526227</v>
      </c>
      <c r="C1264" s="167" t="s">
        <v>2273</v>
      </c>
      <c r="D1264" s="167" t="s">
        <v>398</v>
      </c>
    </row>
    <row r="1265" spans="1:4">
      <c r="A1265" s="167" t="s">
        <v>2274</v>
      </c>
      <c r="B1265" s="167">
        <v>532022</v>
      </c>
      <c r="C1265" s="167" t="s">
        <v>383</v>
      </c>
      <c r="D1265" s="167" t="s">
        <v>398</v>
      </c>
    </row>
    <row r="1266" spans="1:4">
      <c r="A1266" s="167" t="s">
        <v>2275</v>
      </c>
      <c r="B1266" s="167">
        <v>526227</v>
      </c>
      <c r="C1266" s="167" t="s">
        <v>2273</v>
      </c>
      <c r="D1266" s="167" t="s">
        <v>398</v>
      </c>
    </row>
    <row r="1267" spans="1:4">
      <c r="A1267" s="167" t="s">
        <v>2276</v>
      </c>
      <c r="B1267" s="167">
        <v>539098</v>
      </c>
      <c r="C1267" s="167" t="s">
        <v>383</v>
      </c>
      <c r="D1267" s="167" t="s">
        <v>408</v>
      </c>
    </row>
    <row r="1268" spans="1:4">
      <c r="A1268" s="167" t="s">
        <v>2277</v>
      </c>
      <c r="B1268" s="167">
        <v>541557</v>
      </c>
      <c r="C1268" s="167" t="s">
        <v>2278</v>
      </c>
      <c r="D1268" s="167" t="s">
        <v>543</v>
      </c>
    </row>
    <row r="1269" spans="1:4">
      <c r="A1269" s="167" t="s">
        <v>2279</v>
      </c>
      <c r="B1269" s="167">
        <v>517264</v>
      </c>
      <c r="C1269" s="167" t="s">
        <v>2280</v>
      </c>
      <c r="D1269" s="167" t="s">
        <v>925</v>
      </c>
    </row>
    <row r="1270" spans="1:4">
      <c r="A1270" s="167" t="s">
        <v>2281</v>
      </c>
      <c r="B1270" s="167">
        <v>533333</v>
      </c>
      <c r="C1270" s="167" t="s">
        <v>2282</v>
      </c>
      <c r="D1270" s="167" t="s">
        <v>543</v>
      </c>
    </row>
    <row r="1271" spans="1:4">
      <c r="A1271" s="167" t="s">
        <v>2283</v>
      </c>
      <c r="B1271" s="167">
        <v>508954</v>
      </c>
      <c r="C1271" s="167" t="s">
        <v>383</v>
      </c>
      <c r="D1271" s="167" t="s">
        <v>400</v>
      </c>
    </row>
    <row r="1272" spans="1:4">
      <c r="A1272" s="167" t="s">
        <v>2284</v>
      </c>
      <c r="B1272" s="167">
        <v>500144</v>
      </c>
      <c r="C1272" s="167" t="s">
        <v>2285</v>
      </c>
      <c r="D1272" s="167" t="s">
        <v>681</v>
      </c>
    </row>
    <row r="1273" spans="1:4">
      <c r="A1273" s="167" t="s">
        <v>2286</v>
      </c>
      <c r="B1273" s="167">
        <v>500940</v>
      </c>
      <c r="C1273" s="167" t="s">
        <v>2287</v>
      </c>
      <c r="D1273" s="167" t="s">
        <v>503</v>
      </c>
    </row>
    <row r="1274" spans="1:4">
      <c r="A1274" s="167" t="s">
        <v>2288</v>
      </c>
      <c r="B1274" s="167">
        <v>511122</v>
      </c>
      <c r="C1274" s="167" t="s">
        <v>383</v>
      </c>
      <c r="D1274" s="167" t="s">
        <v>400</v>
      </c>
    </row>
    <row r="1275" spans="1:4">
      <c r="A1275" s="167" t="s">
        <v>2289</v>
      </c>
      <c r="B1275" s="167">
        <v>511122</v>
      </c>
      <c r="C1275" s="167" t="s">
        <v>383</v>
      </c>
      <c r="D1275" s="167" t="s">
        <v>400</v>
      </c>
    </row>
    <row r="1276" spans="1:4">
      <c r="A1276" s="167" t="s">
        <v>2290</v>
      </c>
      <c r="B1276" s="167">
        <v>532379</v>
      </c>
      <c r="C1276" s="167" t="s">
        <v>383</v>
      </c>
      <c r="D1276" s="167" t="s">
        <v>476</v>
      </c>
    </row>
    <row r="1277" spans="1:4">
      <c r="A1277" s="167" t="s">
        <v>2291</v>
      </c>
      <c r="B1277" s="167">
        <v>532809</v>
      </c>
      <c r="C1277" s="167" t="s">
        <v>2292</v>
      </c>
      <c r="D1277" s="167" t="s">
        <v>713</v>
      </c>
    </row>
    <row r="1278" spans="1:4">
      <c r="A1278" s="167" t="s">
        <v>2293</v>
      </c>
      <c r="B1278" s="167">
        <v>524743</v>
      </c>
      <c r="C1278" s="167" t="s">
        <v>383</v>
      </c>
      <c r="D1278" s="167" t="s">
        <v>431</v>
      </c>
    </row>
    <row r="1279" spans="1:4">
      <c r="A1279" s="167" t="s">
        <v>2294</v>
      </c>
      <c r="B1279" s="167" t="s">
        <v>383</v>
      </c>
      <c r="C1279" s="167" t="s">
        <v>2295</v>
      </c>
      <c r="D1279" s="167" t="s">
        <v>394</v>
      </c>
    </row>
    <row r="1280" spans="1:4">
      <c r="A1280" s="167" t="s">
        <v>2296</v>
      </c>
      <c r="B1280" s="167">
        <v>530885</v>
      </c>
      <c r="C1280" s="167" t="s">
        <v>383</v>
      </c>
      <c r="D1280" s="167" t="s">
        <v>369</v>
      </c>
    </row>
    <row r="1281" spans="1:4">
      <c r="A1281" s="167" t="s">
        <v>2297</v>
      </c>
      <c r="B1281" s="167">
        <v>536751</v>
      </c>
      <c r="C1281" s="167" t="s">
        <v>383</v>
      </c>
      <c r="D1281" s="167" t="s">
        <v>366</v>
      </c>
    </row>
    <row r="1282" spans="1:4">
      <c r="A1282" s="167" t="s">
        <v>2298</v>
      </c>
      <c r="B1282" s="167">
        <v>523672</v>
      </c>
      <c r="C1282" s="167" t="s">
        <v>383</v>
      </c>
      <c r="D1282" s="167" t="s">
        <v>581</v>
      </c>
    </row>
    <row r="1283" spans="1:4">
      <c r="A1283" s="167" t="s">
        <v>2299</v>
      </c>
      <c r="B1283" s="167">
        <v>533638</v>
      </c>
      <c r="C1283" s="167" t="s">
        <v>2300</v>
      </c>
      <c r="D1283" s="167" t="s">
        <v>503</v>
      </c>
    </row>
    <row r="1284" spans="1:4">
      <c r="A1284" s="167" t="s">
        <v>2301</v>
      </c>
      <c r="B1284" s="167">
        <v>540267</v>
      </c>
      <c r="C1284" s="167" t="s">
        <v>383</v>
      </c>
      <c r="D1284" s="167" t="s">
        <v>405</v>
      </c>
    </row>
    <row r="1285" spans="1:4">
      <c r="A1285" s="167" t="s">
        <v>2302</v>
      </c>
      <c r="B1285" s="167">
        <v>530705</v>
      </c>
      <c r="C1285" s="167" t="s">
        <v>383</v>
      </c>
      <c r="D1285" s="167" t="s">
        <v>398</v>
      </c>
    </row>
    <row r="1286" spans="1:4">
      <c r="A1286" s="167" t="s">
        <v>2303</v>
      </c>
      <c r="B1286" s="167">
        <v>532518</v>
      </c>
      <c r="C1286" s="167" t="s">
        <v>383</v>
      </c>
      <c r="D1286" s="167" t="s">
        <v>403</v>
      </c>
    </row>
    <row r="1287" spans="1:4">
      <c r="A1287" s="167" t="s">
        <v>2304</v>
      </c>
      <c r="B1287" s="167">
        <v>522017</v>
      </c>
      <c r="C1287" s="167" t="s">
        <v>383</v>
      </c>
      <c r="D1287" s="167" t="s">
        <v>681</v>
      </c>
    </row>
    <row r="1288" spans="1:4">
      <c r="A1288" s="167" t="s">
        <v>2305</v>
      </c>
      <c r="B1288" s="167">
        <v>534757</v>
      </c>
      <c r="C1288" s="167" t="s">
        <v>383</v>
      </c>
      <c r="D1288" s="167" t="s">
        <v>400</v>
      </c>
    </row>
    <row r="1289" spans="1:4">
      <c r="A1289" s="167" t="s">
        <v>2306</v>
      </c>
      <c r="B1289" s="167" t="s">
        <v>383</v>
      </c>
      <c r="C1289" s="167" t="s">
        <v>2307</v>
      </c>
      <c r="D1289" s="167" t="s">
        <v>394</v>
      </c>
    </row>
    <row r="1290" spans="1:4">
      <c r="A1290" s="167" t="s">
        <v>2308</v>
      </c>
      <c r="B1290" s="167">
        <v>540945</v>
      </c>
      <c r="C1290" s="167" t="s">
        <v>383</v>
      </c>
      <c r="D1290" s="167" t="s">
        <v>467</v>
      </c>
    </row>
    <row r="1291" spans="1:4">
      <c r="A1291" s="167" t="s">
        <v>2309</v>
      </c>
      <c r="B1291" s="167">
        <v>503831</v>
      </c>
      <c r="C1291" s="167" t="s">
        <v>383</v>
      </c>
      <c r="D1291" s="167" t="s">
        <v>584</v>
      </c>
    </row>
    <row r="1292" spans="1:4">
      <c r="A1292" s="167" t="s">
        <v>2310</v>
      </c>
      <c r="B1292" s="167">
        <v>507552</v>
      </c>
      <c r="C1292" s="167" t="s">
        <v>383</v>
      </c>
      <c r="D1292" s="167" t="s">
        <v>463</v>
      </c>
    </row>
    <row r="1293" spans="1:4">
      <c r="A1293" s="167" t="s">
        <v>2311</v>
      </c>
      <c r="B1293" s="167">
        <v>502865</v>
      </c>
      <c r="C1293" s="167" t="s">
        <v>383</v>
      </c>
      <c r="D1293" s="167" t="s">
        <v>391</v>
      </c>
    </row>
    <row r="1294" spans="1:4">
      <c r="A1294" s="167" t="s">
        <v>2312</v>
      </c>
      <c r="B1294" s="167">
        <v>500033</v>
      </c>
      <c r="C1294" s="167" t="s">
        <v>383</v>
      </c>
      <c r="D1294" s="167" t="s">
        <v>2313</v>
      </c>
    </row>
    <row r="1295" spans="1:4">
      <c r="A1295" s="167" t="s">
        <v>2314</v>
      </c>
      <c r="B1295" s="167">
        <v>532843</v>
      </c>
      <c r="C1295" s="167" t="s">
        <v>2315</v>
      </c>
      <c r="D1295" s="167" t="s">
        <v>853</v>
      </c>
    </row>
    <row r="1296" spans="1:4">
      <c r="A1296" s="167" t="s">
        <v>2316</v>
      </c>
      <c r="B1296" s="167">
        <v>523696</v>
      </c>
      <c r="C1296" s="167" t="s">
        <v>383</v>
      </c>
      <c r="D1296" s="167" t="s">
        <v>572</v>
      </c>
    </row>
    <row r="1297" spans="1:4">
      <c r="A1297" s="167" t="s">
        <v>2317</v>
      </c>
      <c r="B1297" s="167">
        <v>530213</v>
      </c>
      <c r="C1297" s="167" t="s">
        <v>383</v>
      </c>
      <c r="D1297" s="167" t="s">
        <v>405</v>
      </c>
    </row>
    <row r="1298" spans="1:4">
      <c r="A1298" s="167" t="s">
        <v>2318</v>
      </c>
      <c r="B1298" s="167">
        <v>500150</v>
      </c>
      <c r="C1298" s="167" t="s">
        <v>2319</v>
      </c>
      <c r="D1298" s="167" t="s">
        <v>431</v>
      </c>
    </row>
    <row r="1299" spans="1:4">
      <c r="A1299" s="167" t="s">
        <v>2320</v>
      </c>
      <c r="B1299" s="167">
        <v>500150</v>
      </c>
      <c r="C1299" s="167" t="s">
        <v>2319</v>
      </c>
      <c r="D1299" s="167" t="s">
        <v>431</v>
      </c>
    </row>
    <row r="1300" spans="1:4">
      <c r="A1300" s="167" t="s">
        <v>2321</v>
      </c>
      <c r="B1300" s="167">
        <v>513579</v>
      </c>
      <c r="C1300" s="167" t="s">
        <v>383</v>
      </c>
      <c r="D1300" s="167" t="s">
        <v>1061</v>
      </c>
    </row>
    <row r="1301" spans="1:4">
      <c r="A1301" s="167" t="s">
        <v>2322</v>
      </c>
      <c r="B1301" s="167" t="s">
        <v>383</v>
      </c>
      <c r="C1301" s="167" t="s">
        <v>2323</v>
      </c>
      <c r="D1301" s="167" t="s">
        <v>394</v>
      </c>
    </row>
    <row r="1302" spans="1:4">
      <c r="A1302" s="167" t="s">
        <v>2324</v>
      </c>
      <c r="B1302" s="167">
        <v>532403</v>
      </c>
      <c r="C1302" s="167" t="s">
        <v>383</v>
      </c>
      <c r="D1302" s="167" t="s">
        <v>476</v>
      </c>
    </row>
    <row r="1303" spans="1:4">
      <c r="A1303" s="167" t="s">
        <v>2325</v>
      </c>
      <c r="B1303" s="167">
        <v>540190</v>
      </c>
      <c r="C1303" s="167" t="s">
        <v>383</v>
      </c>
      <c r="D1303" s="167" t="s">
        <v>405</v>
      </c>
    </row>
    <row r="1304" spans="1:4">
      <c r="A1304" s="167" t="s">
        <v>2326</v>
      </c>
      <c r="B1304" s="167">
        <v>539839</v>
      </c>
      <c r="C1304" s="167" t="s">
        <v>383</v>
      </c>
      <c r="D1304" s="167" t="s">
        <v>400</v>
      </c>
    </row>
    <row r="1305" spans="1:4">
      <c r="A1305" s="167" t="s">
        <v>2327</v>
      </c>
      <c r="B1305" s="167">
        <v>539032</v>
      </c>
      <c r="C1305" s="167" t="s">
        <v>2328</v>
      </c>
      <c r="D1305" s="167" t="s">
        <v>749</v>
      </c>
    </row>
    <row r="1306" spans="1:4">
      <c r="A1306" s="167" t="s">
        <v>2329</v>
      </c>
      <c r="B1306" s="167">
        <v>539730</v>
      </c>
      <c r="C1306" s="167" t="s">
        <v>383</v>
      </c>
      <c r="D1306" s="167" t="s">
        <v>421</v>
      </c>
    </row>
    <row r="1307" spans="1:4">
      <c r="A1307" s="167" t="s">
        <v>2330</v>
      </c>
      <c r="B1307" s="167">
        <v>530077</v>
      </c>
      <c r="C1307" s="167" t="s">
        <v>383</v>
      </c>
      <c r="D1307" s="167" t="s">
        <v>581</v>
      </c>
    </row>
    <row r="1308" spans="1:4">
      <c r="A1308" s="167" t="s">
        <v>2331</v>
      </c>
      <c r="B1308" s="167">
        <v>508980</v>
      </c>
      <c r="C1308" s="167" t="s">
        <v>383</v>
      </c>
      <c r="D1308" s="167" t="s">
        <v>804</v>
      </c>
    </row>
    <row r="1309" spans="1:4">
      <c r="A1309" s="167" t="s">
        <v>2332</v>
      </c>
      <c r="B1309" s="167">
        <v>522195</v>
      </c>
      <c r="C1309" s="167" t="s">
        <v>383</v>
      </c>
      <c r="D1309" s="167" t="s">
        <v>738</v>
      </c>
    </row>
    <row r="1310" spans="1:4">
      <c r="A1310" s="167" t="s">
        <v>2333</v>
      </c>
      <c r="B1310" s="167">
        <v>521167</v>
      </c>
      <c r="C1310" s="167" t="s">
        <v>2334</v>
      </c>
      <c r="D1310" s="167" t="s">
        <v>939</v>
      </c>
    </row>
    <row r="1311" spans="1:4">
      <c r="A1311" s="167" t="s">
        <v>2335</v>
      </c>
      <c r="B1311" s="167">
        <v>532042</v>
      </c>
      <c r="C1311" s="167" t="s">
        <v>383</v>
      </c>
      <c r="D1311" s="167" t="s">
        <v>455</v>
      </c>
    </row>
    <row r="1312" spans="1:4">
      <c r="A1312" s="167" t="s">
        <v>2336</v>
      </c>
      <c r="B1312" s="167">
        <v>533213</v>
      </c>
      <c r="C1312" s="167" t="s">
        <v>383</v>
      </c>
      <c r="D1312" s="167" t="s">
        <v>366</v>
      </c>
    </row>
    <row r="1313" spans="1:4">
      <c r="A1313" s="167" t="s">
        <v>2337</v>
      </c>
      <c r="B1313" s="167">
        <v>538568</v>
      </c>
      <c r="C1313" s="167" t="s">
        <v>383</v>
      </c>
      <c r="D1313" s="167" t="s">
        <v>405</v>
      </c>
    </row>
    <row r="1314" spans="1:4">
      <c r="A1314" s="167" t="s">
        <v>2338</v>
      </c>
      <c r="B1314" s="167">
        <v>539169</v>
      </c>
      <c r="C1314" s="167" t="s">
        <v>383</v>
      </c>
      <c r="D1314" s="167" t="s">
        <v>369</v>
      </c>
    </row>
    <row r="1315" spans="1:4">
      <c r="A1315" s="167" t="s">
        <v>2339</v>
      </c>
      <c r="B1315" s="167">
        <v>533400</v>
      </c>
      <c r="C1315" s="167" t="s">
        <v>2340</v>
      </c>
      <c r="D1315" s="167" t="s">
        <v>443</v>
      </c>
    </row>
    <row r="1316" spans="1:4">
      <c r="A1316" s="167" t="s">
        <v>2341</v>
      </c>
      <c r="B1316" s="167">
        <v>523574</v>
      </c>
      <c r="C1316" s="167" t="s">
        <v>2342</v>
      </c>
      <c r="D1316" s="167" t="s">
        <v>552</v>
      </c>
    </row>
    <row r="1317" spans="1:4">
      <c r="A1317" s="167" t="s">
        <v>2341</v>
      </c>
      <c r="B1317" s="167">
        <v>570002</v>
      </c>
      <c r="C1317" s="167" t="s">
        <v>2343</v>
      </c>
      <c r="D1317" s="167" t="s">
        <v>552</v>
      </c>
    </row>
    <row r="1318" spans="1:4">
      <c r="A1318" s="167" t="s">
        <v>2344</v>
      </c>
      <c r="B1318" s="167">
        <v>536507</v>
      </c>
      <c r="C1318" s="167" t="s">
        <v>2345</v>
      </c>
      <c r="D1318" s="167" t="s">
        <v>552</v>
      </c>
    </row>
    <row r="1319" spans="1:4">
      <c r="A1319" s="167" t="s">
        <v>2346</v>
      </c>
      <c r="B1319" s="167">
        <v>533296</v>
      </c>
      <c r="C1319" s="167" t="s">
        <v>2347</v>
      </c>
      <c r="D1319" s="167" t="s">
        <v>552</v>
      </c>
    </row>
    <row r="1320" spans="1:4">
      <c r="A1320" s="167" t="s">
        <v>2348</v>
      </c>
      <c r="B1320" s="167">
        <v>540064</v>
      </c>
      <c r="C1320" s="167" t="s">
        <v>2349</v>
      </c>
      <c r="D1320" s="167" t="s">
        <v>552</v>
      </c>
    </row>
    <row r="1321" spans="1:4">
      <c r="A1321" s="167" t="s">
        <v>2350</v>
      </c>
      <c r="B1321" s="167">
        <v>540798</v>
      </c>
      <c r="C1321" s="167" t="s">
        <v>2351</v>
      </c>
      <c r="D1321" s="167" t="s">
        <v>704</v>
      </c>
    </row>
    <row r="1322" spans="1:4">
      <c r="A1322" s="167" t="s">
        <v>2352</v>
      </c>
      <c r="B1322" s="167">
        <v>523113</v>
      </c>
      <c r="C1322" s="167" t="s">
        <v>383</v>
      </c>
      <c r="D1322" s="167" t="s">
        <v>400</v>
      </c>
    </row>
    <row r="1323" spans="1:4">
      <c r="A1323" s="167" t="s">
        <v>2353</v>
      </c>
      <c r="B1323" s="167">
        <v>534063</v>
      </c>
      <c r="C1323" s="167" t="s">
        <v>383</v>
      </c>
      <c r="D1323" s="167" t="s">
        <v>366</v>
      </c>
    </row>
    <row r="1324" spans="1:4">
      <c r="A1324" s="167" t="s">
        <v>2354</v>
      </c>
      <c r="B1324" s="167">
        <v>504346</v>
      </c>
      <c r="C1324" s="167" t="s">
        <v>383</v>
      </c>
      <c r="D1324" s="167" t="s">
        <v>366</v>
      </c>
    </row>
    <row r="1325" spans="1:4">
      <c r="A1325" s="167" t="s">
        <v>2355</v>
      </c>
      <c r="B1325" s="167">
        <v>505250</v>
      </c>
      <c r="C1325" s="167" t="s">
        <v>383</v>
      </c>
      <c r="D1325" s="167" t="s">
        <v>391</v>
      </c>
    </row>
    <row r="1326" spans="1:4">
      <c r="A1326" s="167" t="s">
        <v>2356</v>
      </c>
      <c r="B1326" s="167">
        <v>540614</v>
      </c>
      <c r="C1326" s="167" t="s">
        <v>383</v>
      </c>
      <c r="D1326" s="167" t="s">
        <v>426</v>
      </c>
    </row>
    <row r="1327" spans="1:4">
      <c r="A1327" s="167" t="s">
        <v>2357</v>
      </c>
      <c r="B1327" s="167">
        <v>531758</v>
      </c>
      <c r="C1327" s="167" t="s">
        <v>383</v>
      </c>
      <c r="D1327" s="167" t="s">
        <v>400</v>
      </c>
    </row>
    <row r="1328" spans="1:4">
      <c r="A1328" s="167" t="s">
        <v>2358</v>
      </c>
      <c r="B1328" s="167">
        <v>513059</v>
      </c>
      <c r="C1328" s="167" t="s">
        <v>383</v>
      </c>
      <c r="D1328" s="167" t="s">
        <v>738</v>
      </c>
    </row>
    <row r="1329" spans="1:4">
      <c r="A1329" s="167" t="s">
        <v>2359</v>
      </c>
      <c r="B1329" s="167">
        <v>542666</v>
      </c>
      <c r="C1329" s="167" t="s">
        <v>2360</v>
      </c>
      <c r="D1329" s="167" t="s">
        <v>2361</v>
      </c>
    </row>
    <row r="1330" spans="1:4">
      <c r="A1330" s="167" t="s">
        <v>2362</v>
      </c>
      <c r="B1330" s="167">
        <v>505714</v>
      </c>
      <c r="C1330" s="167" t="s">
        <v>2363</v>
      </c>
      <c r="D1330" s="167" t="s">
        <v>738</v>
      </c>
    </row>
    <row r="1331" spans="1:4">
      <c r="A1331" s="167" t="s">
        <v>2364</v>
      </c>
      <c r="B1331" s="167">
        <v>505714</v>
      </c>
      <c r="C1331" s="167" t="s">
        <v>2363</v>
      </c>
      <c r="D1331" s="167" t="s">
        <v>738</v>
      </c>
    </row>
    <row r="1332" spans="1:4">
      <c r="A1332" s="167" t="s">
        <v>2365</v>
      </c>
      <c r="B1332" s="167">
        <v>524624</v>
      </c>
      <c r="C1332" s="167" t="s">
        <v>2366</v>
      </c>
      <c r="D1332" s="167" t="s">
        <v>2367</v>
      </c>
    </row>
    <row r="1333" spans="1:4">
      <c r="A1333" s="167" t="s">
        <v>2368</v>
      </c>
      <c r="B1333" s="167">
        <v>531196</v>
      </c>
      <c r="C1333" s="167" t="s">
        <v>383</v>
      </c>
      <c r="D1333" s="167" t="s">
        <v>405</v>
      </c>
    </row>
    <row r="1334" spans="1:4">
      <c r="A1334" s="167" t="s">
        <v>2369</v>
      </c>
      <c r="B1334" s="167">
        <v>531196</v>
      </c>
      <c r="C1334" s="167" t="s">
        <v>383</v>
      </c>
      <c r="D1334" s="167" t="s">
        <v>405</v>
      </c>
    </row>
    <row r="1335" spans="1:4">
      <c r="A1335" s="167" t="s">
        <v>2370</v>
      </c>
      <c r="B1335" s="167">
        <v>532155</v>
      </c>
      <c r="C1335" s="167" t="s">
        <v>2371</v>
      </c>
      <c r="D1335" s="167" t="s">
        <v>408</v>
      </c>
    </row>
    <row r="1336" spans="1:4">
      <c r="A1336" s="167" t="s">
        <v>2372</v>
      </c>
      <c r="B1336" s="167">
        <v>532155</v>
      </c>
      <c r="C1336" s="167" t="s">
        <v>2371</v>
      </c>
      <c r="D1336" s="167" t="s">
        <v>408</v>
      </c>
    </row>
    <row r="1337" spans="1:4">
      <c r="A1337" s="167" t="s">
        <v>2373</v>
      </c>
      <c r="B1337" s="167">
        <v>538609</v>
      </c>
      <c r="C1337" s="167" t="s">
        <v>383</v>
      </c>
      <c r="D1337" s="167" t="s">
        <v>366</v>
      </c>
    </row>
    <row r="1338" spans="1:4">
      <c r="A1338" s="167" t="s">
        <v>2374</v>
      </c>
      <c r="B1338" s="167">
        <v>505711</v>
      </c>
      <c r="C1338" s="167" t="s">
        <v>383</v>
      </c>
      <c r="D1338" s="167" t="s">
        <v>738</v>
      </c>
    </row>
    <row r="1339" spans="1:4">
      <c r="A1339" s="167" t="s">
        <v>2375</v>
      </c>
      <c r="B1339" s="167">
        <v>539228</v>
      </c>
      <c r="C1339" s="167" t="s">
        <v>383</v>
      </c>
      <c r="D1339" s="167" t="s">
        <v>2376</v>
      </c>
    </row>
    <row r="1340" spans="1:4">
      <c r="A1340" s="167" t="s">
        <v>2377</v>
      </c>
      <c r="B1340" s="167">
        <v>538881</v>
      </c>
      <c r="C1340" s="167" t="s">
        <v>383</v>
      </c>
      <c r="D1340" s="167" t="s">
        <v>400</v>
      </c>
    </row>
    <row r="1341" spans="1:4">
      <c r="A1341" s="167" t="s">
        <v>2378</v>
      </c>
      <c r="B1341" s="167">
        <v>504697</v>
      </c>
      <c r="C1341" s="167" t="s">
        <v>383</v>
      </c>
      <c r="D1341" s="167" t="s">
        <v>681</v>
      </c>
    </row>
    <row r="1342" spans="1:4">
      <c r="A1342" s="167" t="s">
        <v>2379</v>
      </c>
      <c r="B1342" s="167">
        <v>531911</v>
      </c>
      <c r="C1342" s="167" t="s">
        <v>383</v>
      </c>
      <c r="D1342" s="167" t="s">
        <v>391</v>
      </c>
    </row>
    <row r="1343" spans="1:4">
      <c r="A1343" s="167" t="s">
        <v>2380</v>
      </c>
      <c r="B1343" s="167">
        <v>526073</v>
      </c>
      <c r="C1343" s="167" t="s">
        <v>383</v>
      </c>
      <c r="D1343" s="167" t="s">
        <v>568</v>
      </c>
    </row>
    <row r="1344" spans="1:4">
      <c r="A1344" s="167" t="s">
        <v>2381</v>
      </c>
      <c r="B1344" s="167">
        <v>506186</v>
      </c>
      <c r="C1344" s="167" t="s">
        <v>383</v>
      </c>
      <c r="D1344" s="167" t="s">
        <v>386</v>
      </c>
    </row>
    <row r="1345" spans="1:4">
      <c r="A1345" s="167" t="s">
        <v>2382</v>
      </c>
      <c r="B1345" s="167">
        <v>540935</v>
      </c>
      <c r="C1345" s="167" t="s">
        <v>2383</v>
      </c>
      <c r="D1345" s="167" t="s">
        <v>543</v>
      </c>
    </row>
    <row r="1346" spans="1:4">
      <c r="A1346" s="167" t="s">
        <v>2384</v>
      </c>
      <c r="B1346" s="167">
        <v>533265</v>
      </c>
      <c r="C1346" s="167" t="s">
        <v>2385</v>
      </c>
      <c r="D1346" s="167" t="s">
        <v>415</v>
      </c>
    </row>
    <row r="1347" spans="1:4">
      <c r="A1347" s="167" t="s">
        <v>2386</v>
      </c>
      <c r="B1347" s="167">
        <v>532726</v>
      </c>
      <c r="C1347" s="167" t="s">
        <v>2387</v>
      </c>
      <c r="D1347" s="167" t="s">
        <v>415</v>
      </c>
    </row>
    <row r="1348" spans="1:4">
      <c r="A1348" s="167" t="s">
        <v>2388</v>
      </c>
      <c r="B1348" s="167">
        <v>531902</v>
      </c>
      <c r="C1348" s="167" t="s">
        <v>2389</v>
      </c>
      <c r="D1348" s="167" t="s">
        <v>469</v>
      </c>
    </row>
    <row r="1349" spans="1:4">
      <c r="A1349" s="167" t="s">
        <v>2390</v>
      </c>
      <c r="B1349" s="167">
        <v>532959</v>
      </c>
      <c r="C1349" s="167" t="s">
        <v>2391</v>
      </c>
      <c r="D1349" s="167" t="s">
        <v>781</v>
      </c>
    </row>
    <row r="1350" spans="1:4">
      <c r="A1350" s="167" t="s">
        <v>2392</v>
      </c>
      <c r="B1350" s="167">
        <v>513108</v>
      </c>
      <c r="C1350" s="167" t="s">
        <v>2393</v>
      </c>
      <c r="D1350" s="167" t="s">
        <v>706</v>
      </c>
    </row>
    <row r="1351" spans="1:4">
      <c r="A1351" s="167" t="s">
        <v>2394</v>
      </c>
      <c r="B1351" s="167">
        <v>500153</v>
      </c>
      <c r="C1351" s="167" t="s">
        <v>383</v>
      </c>
      <c r="D1351" s="167" t="s">
        <v>431</v>
      </c>
    </row>
    <row r="1352" spans="1:4">
      <c r="A1352" s="167" t="s">
        <v>2395</v>
      </c>
      <c r="B1352" s="167">
        <v>541703</v>
      </c>
      <c r="C1352" s="167" t="s">
        <v>383</v>
      </c>
      <c r="D1352" s="167" t="s">
        <v>384</v>
      </c>
    </row>
    <row r="1353" spans="1:4">
      <c r="A1353" s="167" t="s">
        <v>2396</v>
      </c>
      <c r="B1353" s="167">
        <v>541703</v>
      </c>
      <c r="C1353" s="167" t="s">
        <v>383</v>
      </c>
      <c r="D1353" s="167" t="s">
        <v>384</v>
      </c>
    </row>
    <row r="1354" spans="1:4">
      <c r="A1354" s="167" t="s">
        <v>2397</v>
      </c>
      <c r="B1354" s="167">
        <v>504397</v>
      </c>
      <c r="C1354" s="167" t="s">
        <v>383</v>
      </c>
      <c r="D1354" s="167" t="s">
        <v>804</v>
      </c>
    </row>
    <row r="1355" spans="1:4">
      <c r="A1355" s="167" t="s">
        <v>2398</v>
      </c>
      <c r="B1355" s="167">
        <v>526367</v>
      </c>
      <c r="C1355" s="167" t="s">
        <v>2399</v>
      </c>
      <c r="D1355" s="167" t="s">
        <v>469</v>
      </c>
    </row>
    <row r="1356" spans="1:4">
      <c r="A1356" s="167" t="s">
        <v>2400</v>
      </c>
      <c r="B1356" s="167">
        <v>514167</v>
      </c>
      <c r="C1356" s="167" t="s">
        <v>2401</v>
      </c>
      <c r="D1356" s="167" t="s">
        <v>804</v>
      </c>
    </row>
    <row r="1357" spans="1:4">
      <c r="A1357" s="167" t="s">
        <v>2402</v>
      </c>
      <c r="B1357" s="167" t="s">
        <v>383</v>
      </c>
      <c r="C1357" s="167" t="s">
        <v>2403</v>
      </c>
      <c r="D1357" s="167" t="s">
        <v>394</v>
      </c>
    </row>
    <row r="1358" spans="1:4">
      <c r="A1358" s="167" t="s">
        <v>2404</v>
      </c>
      <c r="B1358" s="167">
        <v>531813</v>
      </c>
      <c r="C1358" s="167" t="s">
        <v>383</v>
      </c>
      <c r="D1358" s="167" t="s">
        <v>377</v>
      </c>
    </row>
    <row r="1359" spans="1:4">
      <c r="A1359" s="167" t="s">
        <v>2405</v>
      </c>
      <c r="B1359" s="167">
        <v>531813</v>
      </c>
      <c r="C1359" s="167" t="s">
        <v>383</v>
      </c>
      <c r="D1359" s="167" t="s">
        <v>377</v>
      </c>
    </row>
    <row r="1360" spans="1:4">
      <c r="A1360" s="167" t="s">
        <v>2406</v>
      </c>
      <c r="B1360" s="167">
        <v>539680</v>
      </c>
      <c r="C1360" s="167" t="s">
        <v>383</v>
      </c>
      <c r="D1360" s="167" t="s">
        <v>421</v>
      </c>
    </row>
    <row r="1361" spans="1:4">
      <c r="A1361" s="167" t="s">
        <v>2407</v>
      </c>
      <c r="B1361" s="167">
        <v>540647</v>
      </c>
      <c r="C1361" s="167" t="s">
        <v>2408</v>
      </c>
      <c r="D1361" s="167" t="s">
        <v>403</v>
      </c>
    </row>
    <row r="1362" spans="1:4">
      <c r="A1362" s="167" t="s">
        <v>2409</v>
      </c>
      <c r="B1362" s="167">
        <v>521176</v>
      </c>
      <c r="C1362" s="167" t="s">
        <v>2410</v>
      </c>
      <c r="D1362" s="167" t="s">
        <v>398</v>
      </c>
    </row>
    <row r="1363" spans="1:4">
      <c r="A1363" s="167" t="s">
        <v>2411</v>
      </c>
      <c r="B1363" s="167">
        <v>512443</v>
      </c>
      <c r="C1363" s="167" t="s">
        <v>383</v>
      </c>
      <c r="D1363" s="167" t="s">
        <v>405</v>
      </c>
    </row>
    <row r="1364" spans="1:4">
      <c r="A1364" s="167" t="s">
        <v>2412</v>
      </c>
      <c r="B1364" s="167">
        <v>539492</v>
      </c>
      <c r="C1364" s="167" t="s">
        <v>383</v>
      </c>
      <c r="D1364" s="167" t="s">
        <v>400</v>
      </c>
    </row>
    <row r="1365" spans="1:4">
      <c r="A1365" s="167" t="s">
        <v>2413</v>
      </c>
      <c r="B1365" s="167">
        <v>542011</v>
      </c>
      <c r="C1365" s="167" t="s">
        <v>2414</v>
      </c>
      <c r="D1365" s="167" t="s">
        <v>461</v>
      </c>
    </row>
    <row r="1366" spans="1:4">
      <c r="A1366" s="167" t="s">
        <v>2415</v>
      </c>
      <c r="B1366" s="167">
        <v>500155</v>
      </c>
      <c r="C1366" s="167" t="s">
        <v>2416</v>
      </c>
      <c r="D1366" s="167" t="s">
        <v>398</v>
      </c>
    </row>
    <row r="1367" spans="1:4">
      <c r="A1367" s="167" t="s">
        <v>2417</v>
      </c>
      <c r="B1367" s="167">
        <v>530615</v>
      </c>
      <c r="C1367" s="167" t="s">
        <v>383</v>
      </c>
      <c r="D1367" s="167" t="s">
        <v>415</v>
      </c>
    </row>
    <row r="1368" spans="1:4">
      <c r="A1368" s="167" t="s">
        <v>2418</v>
      </c>
      <c r="B1368" s="167">
        <v>526727</v>
      </c>
      <c r="C1368" s="167" t="s">
        <v>383</v>
      </c>
      <c r="D1368" s="167" t="s">
        <v>781</v>
      </c>
    </row>
    <row r="1369" spans="1:4">
      <c r="A1369" s="167" t="s">
        <v>2419</v>
      </c>
      <c r="B1369" s="167">
        <v>512493</v>
      </c>
      <c r="C1369" s="167" t="s">
        <v>383</v>
      </c>
      <c r="D1369" s="167" t="s">
        <v>366</v>
      </c>
    </row>
    <row r="1370" spans="1:4">
      <c r="A1370" s="167" t="s">
        <v>2420</v>
      </c>
      <c r="B1370" s="167">
        <v>530161</v>
      </c>
      <c r="C1370" s="167" t="s">
        <v>383</v>
      </c>
      <c r="D1370" s="167" t="s">
        <v>405</v>
      </c>
    </row>
    <row r="1371" spans="1:4">
      <c r="A1371" s="167" t="s">
        <v>2421</v>
      </c>
      <c r="B1371" s="167">
        <v>541276</v>
      </c>
      <c r="C1371" s="167" t="s">
        <v>383</v>
      </c>
      <c r="D1371" s="167" t="s">
        <v>405</v>
      </c>
    </row>
    <row r="1372" spans="1:4">
      <c r="A1372" s="167" t="s">
        <v>2422</v>
      </c>
      <c r="B1372" s="167">
        <v>509563</v>
      </c>
      <c r="C1372" s="167" t="s">
        <v>383</v>
      </c>
      <c r="D1372" s="167" t="s">
        <v>398</v>
      </c>
    </row>
    <row r="1373" spans="1:4">
      <c r="A1373" s="167" t="s">
        <v>2423</v>
      </c>
      <c r="B1373" s="167">
        <v>500655</v>
      </c>
      <c r="C1373" s="167" t="s">
        <v>383</v>
      </c>
      <c r="D1373" s="167" t="s">
        <v>431</v>
      </c>
    </row>
    <row r="1374" spans="1:4">
      <c r="A1374" s="167" t="s">
        <v>2424</v>
      </c>
      <c r="B1374" s="167">
        <v>514400</v>
      </c>
      <c r="C1374" s="167" t="s">
        <v>383</v>
      </c>
      <c r="D1374" s="167" t="s">
        <v>405</v>
      </c>
    </row>
    <row r="1375" spans="1:4">
      <c r="A1375" s="167" t="s">
        <v>2425</v>
      </c>
      <c r="B1375" s="167">
        <v>509557</v>
      </c>
      <c r="C1375" s="167" t="s">
        <v>2426</v>
      </c>
      <c r="D1375" s="167" t="s">
        <v>398</v>
      </c>
    </row>
    <row r="1376" spans="1:4">
      <c r="A1376" s="167" t="s">
        <v>2427</v>
      </c>
      <c r="B1376" s="167">
        <v>532622</v>
      </c>
      <c r="C1376" s="167" t="s">
        <v>2428</v>
      </c>
      <c r="D1376" s="167" t="s">
        <v>704</v>
      </c>
    </row>
    <row r="1377" spans="1:4">
      <c r="A1377" s="167" t="s">
        <v>2429</v>
      </c>
      <c r="B1377" s="167">
        <v>532345</v>
      </c>
      <c r="C1377" s="167" t="s">
        <v>2430</v>
      </c>
      <c r="D1377" s="167" t="s">
        <v>704</v>
      </c>
    </row>
    <row r="1378" spans="1:4">
      <c r="A1378" s="167" t="s">
        <v>2431</v>
      </c>
      <c r="B1378" s="167">
        <v>539515</v>
      </c>
      <c r="C1378" s="167" t="s">
        <v>383</v>
      </c>
      <c r="D1378" s="167" t="s">
        <v>405</v>
      </c>
    </row>
    <row r="1379" spans="1:4">
      <c r="A1379" s="167" t="s">
        <v>2432</v>
      </c>
      <c r="B1379" s="167">
        <v>540613</v>
      </c>
      <c r="C1379" s="167" t="s">
        <v>383</v>
      </c>
      <c r="D1379" s="167" t="s">
        <v>405</v>
      </c>
    </row>
    <row r="1380" spans="1:4">
      <c r="A1380" s="167" t="s">
        <v>2433</v>
      </c>
      <c r="B1380" s="167">
        <v>540936</v>
      </c>
      <c r="C1380" s="167" t="s">
        <v>383</v>
      </c>
      <c r="D1380" s="167" t="s">
        <v>405</v>
      </c>
    </row>
    <row r="1381" spans="1:4">
      <c r="A1381" s="167" t="s">
        <v>2434</v>
      </c>
      <c r="B1381" s="167">
        <v>524564</v>
      </c>
      <c r="C1381" s="167" t="s">
        <v>383</v>
      </c>
      <c r="D1381" s="167" t="s">
        <v>431</v>
      </c>
    </row>
    <row r="1382" spans="1:4">
      <c r="A1382" s="167" t="s">
        <v>2435</v>
      </c>
      <c r="B1382" s="167">
        <v>541546</v>
      </c>
      <c r="C1382" s="167" t="s">
        <v>2436</v>
      </c>
      <c r="D1382" s="167" t="s">
        <v>781</v>
      </c>
    </row>
    <row r="1383" spans="1:4">
      <c r="A1383" s="167" t="s">
        <v>2437</v>
      </c>
      <c r="B1383" s="167">
        <v>532767</v>
      </c>
      <c r="C1383" s="167" t="s">
        <v>2438</v>
      </c>
      <c r="D1383" s="167" t="s">
        <v>781</v>
      </c>
    </row>
    <row r="1384" spans="1:4">
      <c r="A1384" s="167" t="s">
        <v>2439</v>
      </c>
      <c r="B1384" s="167">
        <v>532183</v>
      </c>
      <c r="C1384" s="167" t="s">
        <v>383</v>
      </c>
      <c r="D1384" s="167" t="s">
        <v>1082</v>
      </c>
    </row>
    <row r="1385" spans="1:4">
      <c r="A1385" s="167" t="s">
        <v>2440</v>
      </c>
      <c r="B1385" s="167">
        <v>539009</v>
      </c>
      <c r="C1385" s="167" t="s">
        <v>383</v>
      </c>
      <c r="D1385" s="167" t="s">
        <v>781</v>
      </c>
    </row>
    <row r="1386" spans="1:4">
      <c r="A1386" s="167" t="s">
        <v>2441</v>
      </c>
      <c r="B1386" s="167">
        <v>538319</v>
      </c>
      <c r="C1386" s="167" t="s">
        <v>383</v>
      </c>
      <c r="D1386" s="167" t="s">
        <v>366</v>
      </c>
    </row>
    <row r="1387" spans="1:4">
      <c r="A1387" s="167" t="s">
        <v>2442</v>
      </c>
      <c r="B1387" s="167">
        <v>535917</v>
      </c>
      <c r="C1387" s="167" t="s">
        <v>383</v>
      </c>
      <c r="D1387" s="167" t="s">
        <v>366</v>
      </c>
    </row>
    <row r="1388" spans="1:4">
      <c r="A1388" s="167" t="s">
        <v>2443</v>
      </c>
      <c r="B1388" s="167">
        <v>535431</v>
      </c>
      <c r="C1388" s="167" t="s">
        <v>383</v>
      </c>
      <c r="D1388" s="167" t="s">
        <v>366</v>
      </c>
    </row>
    <row r="1389" spans="1:4">
      <c r="A1389" s="167" t="s">
        <v>2444</v>
      </c>
      <c r="B1389" s="167">
        <v>530855</v>
      </c>
      <c r="C1389" s="167" t="s">
        <v>383</v>
      </c>
      <c r="D1389" s="167" t="s">
        <v>400</v>
      </c>
    </row>
    <row r="1390" spans="1:4">
      <c r="A1390" s="167" t="s">
        <v>2445</v>
      </c>
      <c r="B1390" s="167">
        <v>532309</v>
      </c>
      <c r="C1390" s="167" t="s">
        <v>2446</v>
      </c>
      <c r="D1390" s="167" t="s">
        <v>426</v>
      </c>
    </row>
    <row r="1391" spans="1:4">
      <c r="A1391" s="167" t="s">
        <v>2447</v>
      </c>
      <c r="B1391" s="167">
        <v>532309</v>
      </c>
      <c r="C1391" s="167" t="s">
        <v>2446</v>
      </c>
      <c r="D1391" s="167" t="s">
        <v>426</v>
      </c>
    </row>
    <row r="1392" spans="1:4">
      <c r="A1392" s="167" t="s">
        <v>2448</v>
      </c>
      <c r="B1392" s="167">
        <v>522275</v>
      </c>
      <c r="C1392" s="167" t="s">
        <v>2449</v>
      </c>
      <c r="D1392" s="167" t="s">
        <v>522</v>
      </c>
    </row>
    <row r="1393" spans="1:4">
      <c r="A1393" s="167" t="s">
        <v>2450</v>
      </c>
      <c r="B1393" s="167">
        <v>522275</v>
      </c>
      <c r="C1393" s="167" t="s">
        <v>2449</v>
      </c>
      <c r="D1393" s="167" t="s">
        <v>522</v>
      </c>
    </row>
    <row r="1394" spans="1:4">
      <c r="A1394" s="167" t="s">
        <v>2451</v>
      </c>
      <c r="B1394" s="167">
        <v>504028</v>
      </c>
      <c r="C1394" s="167" t="s">
        <v>383</v>
      </c>
      <c r="D1394" s="167" t="s">
        <v>568</v>
      </c>
    </row>
    <row r="1395" spans="1:4">
      <c r="A1395" s="167" t="s">
        <v>2452</v>
      </c>
      <c r="B1395" s="167">
        <v>532764</v>
      </c>
      <c r="C1395" s="167" t="s">
        <v>2453</v>
      </c>
      <c r="D1395" s="167" t="s">
        <v>469</v>
      </c>
    </row>
    <row r="1396" spans="1:4">
      <c r="A1396" s="167" t="s">
        <v>2454</v>
      </c>
      <c r="B1396" s="167">
        <v>530389</v>
      </c>
      <c r="C1396" s="167" t="s">
        <v>383</v>
      </c>
      <c r="D1396" s="167" t="s">
        <v>403</v>
      </c>
    </row>
    <row r="1397" spans="1:4">
      <c r="A1397" s="167" t="s">
        <v>2455</v>
      </c>
      <c r="B1397" s="167" t="s">
        <v>383</v>
      </c>
      <c r="C1397" s="167" t="s">
        <v>2456</v>
      </c>
      <c r="D1397" s="167" t="s">
        <v>394</v>
      </c>
    </row>
    <row r="1398" spans="1:4">
      <c r="A1398" s="167" t="s">
        <v>2457</v>
      </c>
      <c r="B1398" s="167">
        <v>539486</v>
      </c>
      <c r="C1398" s="167" t="s">
        <v>383</v>
      </c>
      <c r="D1398" s="167" t="s">
        <v>400</v>
      </c>
    </row>
    <row r="1399" spans="1:4">
      <c r="A1399" s="167" t="s">
        <v>2458</v>
      </c>
      <c r="B1399" s="167">
        <v>521133</v>
      </c>
      <c r="C1399" s="167" t="s">
        <v>383</v>
      </c>
      <c r="D1399" s="167" t="s">
        <v>398</v>
      </c>
    </row>
    <row r="1400" spans="1:4">
      <c r="A1400" s="167" t="s">
        <v>2459</v>
      </c>
      <c r="B1400" s="167">
        <v>521133</v>
      </c>
      <c r="C1400" s="167" t="s">
        <v>383</v>
      </c>
      <c r="D1400" s="167" t="s">
        <v>398</v>
      </c>
    </row>
    <row r="1401" spans="1:4">
      <c r="A1401" s="167" t="s">
        <v>2460</v>
      </c>
      <c r="B1401" s="167">
        <v>532318</v>
      </c>
      <c r="C1401" s="167" t="s">
        <v>2461</v>
      </c>
      <c r="D1401" s="167" t="s">
        <v>2010</v>
      </c>
    </row>
    <row r="1402" spans="1:4">
      <c r="A1402" s="167" t="s">
        <v>2462</v>
      </c>
      <c r="B1402" s="167">
        <v>531137</v>
      </c>
      <c r="C1402" s="167" t="s">
        <v>383</v>
      </c>
      <c r="D1402" s="167" t="s">
        <v>804</v>
      </c>
    </row>
    <row r="1403" spans="1:4">
      <c r="A1403" s="167" t="s">
        <v>2463</v>
      </c>
      <c r="B1403" s="167">
        <v>541999</v>
      </c>
      <c r="C1403" s="167" t="s">
        <v>383</v>
      </c>
      <c r="D1403" s="167" t="s">
        <v>581</v>
      </c>
    </row>
    <row r="1404" spans="1:4">
      <c r="A1404" s="167" t="s">
        <v>2464</v>
      </c>
      <c r="B1404" s="167">
        <v>540755</v>
      </c>
      <c r="C1404" s="167" t="s">
        <v>2465</v>
      </c>
      <c r="D1404" s="167" t="s">
        <v>2466</v>
      </c>
    </row>
    <row r="1405" spans="1:4">
      <c r="A1405" s="167" t="s">
        <v>2467</v>
      </c>
      <c r="B1405" s="167">
        <v>539407</v>
      </c>
      <c r="C1405" s="167" t="s">
        <v>383</v>
      </c>
      <c r="D1405" s="167" t="s">
        <v>781</v>
      </c>
    </row>
    <row r="1406" spans="1:4">
      <c r="A1406" s="167" t="s">
        <v>2468</v>
      </c>
      <c r="B1406" s="167">
        <v>514336</v>
      </c>
      <c r="C1406" s="167" t="s">
        <v>383</v>
      </c>
      <c r="D1406" s="167" t="s">
        <v>721</v>
      </c>
    </row>
    <row r="1407" spans="1:4">
      <c r="A1407" s="167" t="s">
        <v>2469</v>
      </c>
      <c r="B1407" s="167">
        <v>514336</v>
      </c>
      <c r="C1407" s="167" t="s">
        <v>383</v>
      </c>
      <c r="D1407" s="167" t="s">
        <v>721</v>
      </c>
    </row>
    <row r="1408" spans="1:4">
      <c r="A1408" s="167" t="s">
        <v>2470</v>
      </c>
      <c r="B1408" s="167">
        <v>506109</v>
      </c>
      <c r="C1408" s="167" t="s">
        <v>2471</v>
      </c>
      <c r="D1408" s="167" t="s">
        <v>476</v>
      </c>
    </row>
    <row r="1409" spans="1:4">
      <c r="A1409" s="167" t="s">
        <v>2472</v>
      </c>
      <c r="B1409" s="167">
        <v>531739</v>
      </c>
      <c r="C1409" s="167" t="s">
        <v>383</v>
      </c>
      <c r="D1409" s="167" t="s">
        <v>421</v>
      </c>
    </row>
    <row r="1410" spans="1:4">
      <c r="A1410" s="167" t="s">
        <v>2473</v>
      </c>
      <c r="B1410" s="167">
        <v>539206</v>
      </c>
      <c r="C1410" s="167" t="s">
        <v>383</v>
      </c>
      <c r="D1410" s="167" t="s">
        <v>721</v>
      </c>
    </row>
    <row r="1411" spans="1:4">
      <c r="A1411" s="167" t="s">
        <v>2474</v>
      </c>
      <c r="B1411" s="167">
        <v>538961</v>
      </c>
      <c r="C1411" s="167" t="s">
        <v>2475</v>
      </c>
      <c r="D1411" s="167" t="s">
        <v>377</v>
      </c>
    </row>
    <row r="1412" spans="1:4">
      <c r="A1412" s="167" t="s">
        <v>2476</v>
      </c>
      <c r="B1412" s="167">
        <v>530343</v>
      </c>
      <c r="C1412" s="167" t="s">
        <v>2477</v>
      </c>
      <c r="D1412" s="167" t="s">
        <v>681</v>
      </c>
    </row>
    <row r="1413" spans="1:4">
      <c r="A1413" s="167" t="s">
        <v>2478</v>
      </c>
      <c r="B1413" s="167">
        <v>532285</v>
      </c>
      <c r="C1413" s="167" t="s">
        <v>2479</v>
      </c>
      <c r="D1413" s="167" t="s">
        <v>366</v>
      </c>
    </row>
    <row r="1414" spans="1:4">
      <c r="A1414" s="167" t="s">
        <v>2480</v>
      </c>
      <c r="B1414" s="167">
        <v>500171</v>
      </c>
      <c r="C1414" s="167" t="s">
        <v>2481</v>
      </c>
      <c r="D1414" s="167" t="s">
        <v>431</v>
      </c>
    </row>
    <row r="1415" spans="1:4">
      <c r="A1415" s="167" t="s">
        <v>2482</v>
      </c>
      <c r="B1415" s="167">
        <v>533048</v>
      </c>
      <c r="C1415" s="167" t="s">
        <v>2483</v>
      </c>
      <c r="D1415" s="167" t="s">
        <v>781</v>
      </c>
    </row>
    <row r="1416" spans="1:4">
      <c r="A1416" s="167" t="s">
        <v>2484</v>
      </c>
      <c r="B1416" s="167">
        <v>511676</v>
      </c>
      <c r="C1416" s="167" t="s">
        <v>2485</v>
      </c>
      <c r="D1416" s="167" t="s">
        <v>441</v>
      </c>
    </row>
    <row r="1417" spans="1:4">
      <c r="A1417" s="167" t="s">
        <v>2486</v>
      </c>
      <c r="B1417" s="167">
        <v>538788</v>
      </c>
      <c r="C1417" s="167" t="s">
        <v>383</v>
      </c>
      <c r="D1417" s="167" t="s">
        <v>400</v>
      </c>
    </row>
    <row r="1418" spans="1:4">
      <c r="A1418" s="167" t="s">
        <v>2487</v>
      </c>
      <c r="B1418" s="167">
        <v>532716</v>
      </c>
      <c r="C1418" s="167" t="s">
        <v>2488</v>
      </c>
      <c r="D1418" s="167" t="s">
        <v>372</v>
      </c>
    </row>
    <row r="1419" spans="1:4">
      <c r="A1419" s="167" t="s">
        <v>2489</v>
      </c>
      <c r="B1419" s="167">
        <v>507815</v>
      </c>
      <c r="C1419" s="167" t="s">
        <v>2490</v>
      </c>
      <c r="D1419" s="167" t="s">
        <v>565</v>
      </c>
    </row>
    <row r="1420" spans="1:4">
      <c r="A1420" s="167" t="s">
        <v>2491</v>
      </c>
      <c r="B1420" s="167">
        <v>507815</v>
      </c>
      <c r="C1420" s="167" t="s">
        <v>2490</v>
      </c>
      <c r="D1420" s="167" t="s">
        <v>565</v>
      </c>
    </row>
    <row r="1421" spans="1:4">
      <c r="A1421" s="167" t="s">
        <v>2492</v>
      </c>
      <c r="B1421" s="167">
        <v>531744</v>
      </c>
      <c r="C1421" s="167" t="s">
        <v>383</v>
      </c>
      <c r="D1421" s="167" t="s">
        <v>405</v>
      </c>
    </row>
    <row r="1422" spans="1:4">
      <c r="A1422" s="167" t="s">
        <v>2493</v>
      </c>
      <c r="B1422" s="167">
        <v>590025</v>
      </c>
      <c r="C1422" s="167" t="s">
        <v>2494</v>
      </c>
      <c r="D1422" s="167" t="s">
        <v>398</v>
      </c>
    </row>
    <row r="1423" spans="1:4">
      <c r="A1423" s="167" t="s">
        <v>2495</v>
      </c>
      <c r="B1423" s="167">
        <v>507506</v>
      </c>
      <c r="C1423" s="167" t="s">
        <v>383</v>
      </c>
      <c r="D1423" s="167" t="s">
        <v>1082</v>
      </c>
    </row>
    <row r="1424" spans="1:4">
      <c r="A1424" s="167" t="s">
        <v>2496</v>
      </c>
      <c r="B1424" s="167" t="s">
        <v>383</v>
      </c>
      <c r="C1424" s="167" t="s">
        <v>2497</v>
      </c>
      <c r="D1424" s="167" t="s">
        <v>394</v>
      </c>
    </row>
    <row r="1425" spans="1:4">
      <c r="A1425" s="167" t="s">
        <v>2498</v>
      </c>
      <c r="B1425" s="167">
        <v>539013</v>
      </c>
      <c r="C1425" s="167" t="s">
        <v>383</v>
      </c>
      <c r="D1425" s="167" t="s">
        <v>522</v>
      </c>
    </row>
    <row r="1426" spans="1:4">
      <c r="A1426" s="167" t="s">
        <v>2499</v>
      </c>
      <c r="B1426" s="167">
        <v>533212</v>
      </c>
      <c r="C1426" s="167" t="s">
        <v>383</v>
      </c>
      <c r="D1426" s="167" t="s">
        <v>572</v>
      </c>
    </row>
    <row r="1427" spans="1:4">
      <c r="A1427" s="167" t="s">
        <v>2500</v>
      </c>
      <c r="B1427" s="167" t="s">
        <v>383</v>
      </c>
      <c r="C1427" s="167" t="s">
        <v>2501</v>
      </c>
      <c r="D1427" s="167" t="s">
        <v>474</v>
      </c>
    </row>
    <row r="1428" spans="1:4">
      <c r="A1428" s="167" t="s">
        <v>2502</v>
      </c>
      <c r="B1428" s="167">
        <v>531199</v>
      </c>
      <c r="C1428" s="167" t="s">
        <v>383</v>
      </c>
      <c r="D1428" s="167" t="s">
        <v>400</v>
      </c>
    </row>
    <row r="1429" spans="1:4">
      <c r="A1429" s="167" t="s">
        <v>2503</v>
      </c>
      <c r="B1429" s="167">
        <v>500676</v>
      </c>
      <c r="C1429" s="167" t="s">
        <v>2504</v>
      </c>
      <c r="D1429" s="167" t="s">
        <v>443</v>
      </c>
    </row>
    <row r="1430" spans="1:4">
      <c r="A1430" s="167" t="s">
        <v>2505</v>
      </c>
      <c r="B1430" s="167">
        <v>500660</v>
      </c>
      <c r="C1430" s="167" t="s">
        <v>2506</v>
      </c>
      <c r="D1430" s="167" t="s">
        <v>421</v>
      </c>
    </row>
    <row r="1431" spans="1:4">
      <c r="A1431" s="167" t="s">
        <v>2507</v>
      </c>
      <c r="B1431" s="167">
        <v>542477</v>
      </c>
      <c r="C1431" s="167" t="s">
        <v>2508</v>
      </c>
      <c r="D1431" s="167" t="s">
        <v>749</v>
      </c>
    </row>
    <row r="1432" spans="1:4">
      <c r="A1432" s="167" t="s">
        <v>2509</v>
      </c>
      <c r="B1432" s="167">
        <v>532296</v>
      </c>
      <c r="C1432" s="167" t="s">
        <v>2510</v>
      </c>
      <c r="D1432" s="167" t="s">
        <v>421</v>
      </c>
    </row>
    <row r="1433" spans="1:4">
      <c r="A1433" s="167" t="s">
        <v>2511</v>
      </c>
      <c r="B1433" s="167">
        <v>513528</v>
      </c>
      <c r="C1433" s="167" t="s">
        <v>383</v>
      </c>
      <c r="D1433" s="167" t="s">
        <v>911</v>
      </c>
    </row>
    <row r="1434" spans="1:4">
      <c r="A1434" s="167" t="s">
        <v>2512</v>
      </c>
      <c r="B1434" s="167">
        <v>530263</v>
      </c>
      <c r="C1434" s="167" t="s">
        <v>383</v>
      </c>
      <c r="D1434" s="167" t="s">
        <v>400</v>
      </c>
    </row>
    <row r="1435" spans="1:4">
      <c r="A1435" s="167" t="s">
        <v>2513</v>
      </c>
      <c r="B1435" s="167" t="s">
        <v>383</v>
      </c>
      <c r="C1435" s="167" t="s">
        <v>2514</v>
      </c>
      <c r="D1435" s="167" t="s">
        <v>394</v>
      </c>
    </row>
    <row r="1436" spans="1:4">
      <c r="A1436" s="167" t="s">
        <v>2515</v>
      </c>
      <c r="B1436" s="167">
        <v>531463</v>
      </c>
      <c r="C1436" s="167" t="s">
        <v>383</v>
      </c>
      <c r="D1436" s="167" t="s">
        <v>804</v>
      </c>
    </row>
    <row r="1437" spans="1:4">
      <c r="A1437" s="167" t="s">
        <v>2516</v>
      </c>
      <c r="B1437" s="167">
        <v>531479</v>
      </c>
      <c r="C1437" s="167" t="s">
        <v>383</v>
      </c>
      <c r="D1437" s="167" t="s">
        <v>469</v>
      </c>
    </row>
    <row r="1438" spans="1:4">
      <c r="A1438" s="167" t="s">
        <v>2517</v>
      </c>
      <c r="B1438" s="167">
        <v>501848</v>
      </c>
      <c r="C1438" s="167" t="s">
        <v>2518</v>
      </c>
      <c r="D1438" s="167" t="s">
        <v>1631</v>
      </c>
    </row>
    <row r="1439" spans="1:4">
      <c r="A1439" s="167" t="s">
        <v>2519</v>
      </c>
      <c r="B1439" s="167">
        <v>532773</v>
      </c>
      <c r="C1439" s="167" t="s">
        <v>2520</v>
      </c>
      <c r="D1439" s="167" t="s">
        <v>2521</v>
      </c>
    </row>
    <row r="1440" spans="1:4">
      <c r="A1440" s="167" t="s">
        <v>2522</v>
      </c>
      <c r="B1440" s="167">
        <v>540654</v>
      </c>
      <c r="C1440" s="167" t="s">
        <v>383</v>
      </c>
      <c r="D1440" s="167" t="s">
        <v>369</v>
      </c>
    </row>
    <row r="1441" spans="1:4">
      <c r="A1441" s="167" t="s">
        <v>2523</v>
      </c>
      <c r="B1441" s="167">
        <v>540266</v>
      </c>
      <c r="C1441" s="167" t="s">
        <v>383</v>
      </c>
      <c r="D1441" s="167" t="s">
        <v>405</v>
      </c>
    </row>
    <row r="1442" spans="1:4">
      <c r="A1442" s="167" t="s">
        <v>2524</v>
      </c>
      <c r="B1442" s="167" t="s">
        <v>383</v>
      </c>
      <c r="C1442" s="167" t="s">
        <v>2525</v>
      </c>
      <c r="D1442" s="167" t="s">
        <v>394</v>
      </c>
    </row>
    <row r="1443" spans="1:4">
      <c r="A1443" s="167" t="s">
        <v>2526</v>
      </c>
      <c r="B1443" s="167" t="s">
        <v>383</v>
      </c>
      <c r="C1443" s="167" t="s">
        <v>2527</v>
      </c>
      <c r="D1443" s="167" t="s">
        <v>394</v>
      </c>
    </row>
    <row r="1444" spans="1:4">
      <c r="A1444" s="167" t="s">
        <v>2528</v>
      </c>
      <c r="B1444" s="167" t="s">
        <v>383</v>
      </c>
      <c r="C1444" s="167" t="s">
        <v>2527</v>
      </c>
      <c r="D1444" s="167" t="s">
        <v>394</v>
      </c>
    </row>
    <row r="1445" spans="1:4">
      <c r="A1445" s="167" t="s">
        <v>2529</v>
      </c>
      <c r="B1445" s="167">
        <v>526025</v>
      </c>
      <c r="C1445" s="167" t="s">
        <v>383</v>
      </c>
      <c r="D1445" s="167" t="s">
        <v>398</v>
      </c>
    </row>
    <row r="1446" spans="1:4">
      <c r="A1446" s="167" t="s">
        <v>2530</v>
      </c>
      <c r="B1446" s="167">
        <v>531904</v>
      </c>
      <c r="C1446" s="167" t="s">
        <v>2531</v>
      </c>
      <c r="D1446" s="167" t="s">
        <v>749</v>
      </c>
    </row>
    <row r="1447" spans="1:4">
      <c r="A1447" s="167" t="s">
        <v>2532</v>
      </c>
      <c r="B1447" s="167">
        <v>533104</v>
      </c>
      <c r="C1447" s="167" t="s">
        <v>2533</v>
      </c>
      <c r="D1447" s="167" t="s">
        <v>1015</v>
      </c>
    </row>
    <row r="1448" spans="1:4">
      <c r="A1448" s="167" t="s">
        <v>2534</v>
      </c>
      <c r="B1448" s="167">
        <v>542351</v>
      </c>
      <c r="C1448" s="167" t="s">
        <v>2535</v>
      </c>
      <c r="D1448" s="167" t="s">
        <v>2536</v>
      </c>
    </row>
    <row r="1449" spans="1:4">
      <c r="A1449" s="167" t="s">
        <v>2537</v>
      </c>
      <c r="B1449" s="167">
        <v>507488</v>
      </c>
      <c r="C1449" s="167" t="s">
        <v>2538</v>
      </c>
      <c r="D1449" s="167" t="s">
        <v>1015</v>
      </c>
    </row>
    <row r="1450" spans="1:4">
      <c r="A1450" s="167" t="s">
        <v>2539</v>
      </c>
      <c r="B1450" s="167">
        <v>505255</v>
      </c>
      <c r="C1450" s="167" t="s">
        <v>2540</v>
      </c>
      <c r="D1450" s="167" t="s">
        <v>391</v>
      </c>
    </row>
    <row r="1451" spans="1:4">
      <c r="A1451" s="167" t="s">
        <v>2541</v>
      </c>
      <c r="B1451" s="167">
        <v>532754</v>
      </c>
      <c r="C1451" s="167" t="s">
        <v>2542</v>
      </c>
      <c r="D1451" s="167" t="s">
        <v>522</v>
      </c>
    </row>
    <row r="1452" spans="1:4">
      <c r="A1452" s="167" t="s">
        <v>2543</v>
      </c>
      <c r="B1452" s="167">
        <v>540124</v>
      </c>
      <c r="C1452" s="167" t="s">
        <v>2544</v>
      </c>
      <c r="D1452" s="167" t="s">
        <v>738</v>
      </c>
    </row>
    <row r="1453" spans="1:4">
      <c r="A1453" s="167" t="s">
        <v>2545</v>
      </c>
      <c r="B1453" s="167">
        <v>509567</v>
      </c>
      <c r="C1453" s="167" t="s">
        <v>2546</v>
      </c>
      <c r="D1453" s="167" t="s">
        <v>1312</v>
      </c>
    </row>
    <row r="1454" spans="1:4">
      <c r="A1454" s="167" t="s">
        <v>2547</v>
      </c>
      <c r="B1454" s="167">
        <v>506480</v>
      </c>
      <c r="C1454" s="167" t="s">
        <v>2548</v>
      </c>
      <c r="D1454" s="167" t="s">
        <v>593</v>
      </c>
    </row>
    <row r="1455" spans="1:4">
      <c r="A1455" s="167" t="s">
        <v>2549</v>
      </c>
      <c r="B1455" s="167">
        <v>530317</v>
      </c>
      <c r="C1455" s="167" t="s">
        <v>383</v>
      </c>
      <c r="D1455" s="167" t="s">
        <v>421</v>
      </c>
    </row>
    <row r="1456" spans="1:4">
      <c r="A1456" s="167" t="s">
        <v>2550</v>
      </c>
      <c r="B1456" s="167">
        <v>532734</v>
      </c>
      <c r="C1456" s="167" t="s">
        <v>2551</v>
      </c>
      <c r="D1456" s="167" t="s">
        <v>415</v>
      </c>
    </row>
    <row r="1457" spans="1:4">
      <c r="A1457" s="167" t="s">
        <v>2552</v>
      </c>
      <c r="B1457" s="167">
        <v>500163</v>
      </c>
      <c r="C1457" s="167" t="s">
        <v>2553</v>
      </c>
      <c r="D1457" s="167" t="s">
        <v>2554</v>
      </c>
    </row>
    <row r="1458" spans="1:4">
      <c r="A1458" s="167" t="s">
        <v>2555</v>
      </c>
      <c r="B1458" s="167">
        <v>500163</v>
      </c>
      <c r="C1458" s="167" t="s">
        <v>2553</v>
      </c>
      <c r="D1458" s="167" t="s">
        <v>2554</v>
      </c>
    </row>
    <row r="1459" spans="1:4">
      <c r="A1459" s="167" t="s">
        <v>2556</v>
      </c>
      <c r="B1459" s="167" t="s">
        <v>383</v>
      </c>
      <c r="C1459" s="167" t="s">
        <v>2557</v>
      </c>
      <c r="D1459" s="167" t="s">
        <v>394</v>
      </c>
    </row>
    <row r="1460" spans="1:4">
      <c r="A1460" s="167" t="s">
        <v>2558</v>
      </c>
      <c r="B1460" s="167">
        <v>540743</v>
      </c>
      <c r="C1460" s="167" t="s">
        <v>2559</v>
      </c>
      <c r="D1460" s="167" t="s">
        <v>581</v>
      </c>
    </row>
    <row r="1461" spans="1:4">
      <c r="A1461" s="167" t="s">
        <v>2560</v>
      </c>
      <c r="B1461" s="167">
        <v>532424</v>
      </c>
      <c r="C1461" s="167" t="s">
        <v>2561</v>
      </c>
      <c r="D1461" s="167" t="s">
        <v>565</v>
      </c>
    </row>
    <row r="1462" spans="1:4">
      <c r="A1462" s="167" t="s">
        <v>2562</v>
      </c>
      <c r="B1462" s="167">
        <v>500164</v>
      </c>
      <c r="C1462" s="167" t="s">
        <v>2563</v>
      </c>
      <c r="D1462" s="167" t="s">
        <v>431</v>
      </c>
    </row>
    <row r="1463" spans="1:4">
      <c r="A1463" s="167" t="s">
        <v>2564</v>
      </c>
      <c r="B1463" s="167">
        <v>533150</v>
      </c>
      <c r="C1463" s="167" t="s">
        <v>2565</v>
      </c>
      <c r="D1463" s="167" t="s">
        <v>469</v>
      </c>
    </row>
    <row r="1464" spans="1:4">
      <c r="A1464" s="167" t="s">
        <v>2566</v>
      </c>
      <c r="B1464" s="167">
        <v>538787</v>
      </c>
      <c r="C1464" s="167" t="s">
        <v>383</v>
      </c>
      <c r="D1464" s="167" t="s">
        <v>400</v>
      </c>
    </row>
    <row r="1465" spans="1:4">
      <c r="A1465" s="167" t="s">
        <v>2567</v>
      </c>
      <c r="B1465" s="167">
        <v>533189</v>
      </c>
      <c r="C1465" s="167" t="s">
        <v>2568</v>
      </c>
      <c r="D1465" s="167" t="s">
        <v>497</v>
      </c>
    </row>
    <row r="1466" spans="1:4">
      <c r="A1466" s="167" t="s">
        <v>2569</v>
      </c>
      <c r="B1466" s="167">
        <v>531600</v>
      </c>
      <c r="C1466" s="167" t="s">
        <v>383</v>
      </c>
      <c r="D1466" s="167" t="s">
        <v>366</v>
      </c>
    </row>
    <row r="1467" spans="1:4">
      <c r="A1467" s="167" t="s">
        <v>2570</v>
      </c>
      <c r="B1467" s="167">
        <v>532957</v>
      </c>
      <c r="C1467" s="167" t="s">
        <v>383</v>
      </c>
      <c r="D1467" s="167" t="s">
        <v>398</v>
      </c>
    </row>
    <row r="1468" spans="1:4">
      <c r="A1468" s="167" t="s">
        <v>2571</v>
      </c>
      <c r="B1468" s="167">
        <v>532630</v>
      </c>
      <c r="C1468" s="167" t="s">
        <v>2572</v>
      </c>
      <c r="D1468" s="167" t="s">
        <v>497</v>
      </c>
    </row>
    <row r="1469" spans="1:4">
      <c r="A1469" s="167" t="s">
        <v>2573</v>
      </c>
      <c r="B1469" s="167">
        <v>539725</v>
      </c>
      <c r="C1469" s="167" t="s">
        <v>2574</v>
      </c>
      <c r="D1469" s="167" t="s">
        <v>632</v>
      </c>
    </row>
    <row r="1470" spans="1:4">
      <c r="A1470" s="167" t="s">
        <v>2575</v>
      </c>
      <c r="B1470" s="167">
        <v>532980</v>
      </c>
      <c r="C1470" s="167" t="s">
        <v>2576</v>
      </c>
      <c r="D1470" s="167" t="s">
        <v>632</v>
      </c>
    </row>
    <row r="1471" spans="1:4">
      <c r="A1471" s="167" t="s">
        <v>2577</v>
      </c>
      <c r="B1471" s="167">
        <v>780012</v>
      </c>
      <c r="C1471" s="167" t="s">
        <v>383</v>
      </c>
      <c r="D1471" s="167" t="s">
        <v>474</v>
      </c>
    </row>
    <row r="1472" spans="1:4">
      <c r="A1472" s="167" t="s">
        <v>2578</v>
      </c>
      <c r="B1472" s="167">
        <v>538542</v>
      </c>
      <c r="C1472" s="167" t="s">
        <v>383</v>
      </c>
      <c r="D1472" s="167" t="s">
        <v>443</v>
      </c>
    </row>
    <row r="1473" spans="1:4">
      <c r="A1473" s="167" t="s">
        <v>2579</v>
      </c>
      <c r="B1473" s="167">
        <v>538180</v>
      </c>
      <c r="C1473" s="167" t="s">
        <v>2580</v>
      </c>
      <c r="D1473" s="167" t="s">
        <v>403</v>
      </c>
    </row>
    <row r="1474" spans="1:4">
      <c r="A1474" s="167" t="s">
        <v>2581</v>
      </c>
      <c r="B1474" s="167">
        <v>505576</v>
      </c>
      <c r="C1474" s="167" t="s">
        <v>383</v>
      </c>
      <c r="D1474" s="167" t="s">
        <v>400</v>
      </c>
    </row>
    <row r="1475" spans="1:4">
      <c r="A1475" s="167" t="s">
        <v>2582</v>
      </c>
      <c r="B1475" s="167">
        <v>531928</v>
      </c>
      <c r="C1475" s="167" t="s">
        <v>383</v>
      </c>
      <c r="D1475" s="167" t="s">
        <v>660</v>
      </c>
    </row>
    <row r="1476" spans="1:4">
      <c r="A1476" s="167" t="s">
        <v>2583</v>
      </c>
      <c r="B1476" s="167">
        <v>540062</v>
      </c>
      <c r="C1476" s="167" t="s">
        <v>383</v>
      </c>
      <c r="D1476" s="167" t="s">
        <v>488</v>
      </c>
    </row>
    <row r="1477" spans="1:4">
      <c r="A1477" s="167" t="s">
        <v>2584</v>
      </c>
      <c r="B1477" s="167">
        <v>530579</v>
      </c>
      <c r="C1477" s="167" t="s">
        <v>383</v>
      </c>
      <c r="D1477" s="167" t="s">
        <v>400</v>
      </c>
    </row>
    <row r="1478" spans="1:4">
      <c r="A1478" s="167" t="s">
        <v>2585</v>
      </c>
      <c r="B1478" s="167">
        <v>500151</v>
      </c>
      <c r="C1478" s="167" t="s">
        <v>2586</v>
      </c>
      <c r="D1478" s="167" t="s">
        <v>2554</v>
      </c>
    </row>
    <row r="1479" spans="1:4">
      <c r="A1479" s="167" t="s">
        <v>2587</v>
      </c>
      <c r="B1479" s="167">
        <v>526729</v>
      </c>
      <c r="C1479" s="167" t="s">
        <v>2588</v>
      </c>
      <c r="D1479" s="167" t="s">
        <v>497</v>
      </c>
    </row>
    <row r="1480" spans="1:4">
      <c r="A1480" s="167" t="s">
        <v>2589</v>
      </c>
      <c r="B1480" s="167" t="s">
        <v>383</v>
      </c>
      <c r="C1480" s="167" t="s">
        <v>2590</v>
      </c>
      <c r="D1480" s="167" t="s">
        <v>394</v>
      </c>
    </row>
    <row r="1481" spans="1:4">
      <c r="A1481" s="167" t="s">
        <v>2591</v>
      </c>
      <c r="B1481" s="167">
        <v>531439</v>
      </c>
      <c r="C1481" s="167" t="s">
        <v>2592</v>
      </c>
      <c r="D1481" s="167" t="s">
        <v>369</v>
      </c>
    </row>
    <row r="1482" spans="1:4">
      <c r="A1482" s="167" t="s">
        <v>2593</v>
      </c>
      <c r="B1482" s="167">
        <v>531360</v>
      </c>
      <c r="C1482" s="167" t="s">
        <v>383</v>
      </c>
      <c r="D1482" s="167" t="s">
        <v>804</v>
      </c>
    </row>
    <row r="1483" spans="1:4">
      <c r="A1483" s="167" t="s">
        <v>2594</v>
      </c>
      <c r="B1483" s="167">
        <v>513309</v>
      </c>
      <c r="C1483" s="167" t="s">
        <v>383</v>
      </c>
      <c r="D1483" s="167" t="s">
        <v>688</v>
      </c>
    </row>
    <row r="1484" spans="1:4">
      <c r="A1484" s="167" t="s">
        <v>2595</v>
      </c>
      <c r="B1484" s="167">
        <v>523676</v>
      </c>
      <c r="C1484" s="167" t="s">
        <v>383</v>
      </c>
      <c r="D1484" s="167" t="s">
        <v>497</v>
      </c>
    </row>
    <row r="1485" spans="1:4">
      <c r="A1485" s="167" t="s">
        <v>2596</v>
      </c>
      <c r="B1485" s="167">
        <v>530655</v>
      </c>
      <c r="C1485" s="167" t="s">
        <v>2597</v>
      </c>
      <c r="D1485" s="167" t="s">
        <v>706</v>
      </c>
    </row>
    <row r="1486" spans="1:4">
      <c r="A1486" s="167" t="s">
        <v>2598</v>
      </c>
      <c r="B1486" s="167">
        <v>530655</v>
      </c>
      <c r="C1486" s="167" t="s">
        <v>2597</v>
      </c>
      <c r="D1486" s="167" t="s">
        <v>706</v>
      </c>
    </row>
    <row r="1487" spans="1:4">
      <c r="A1487" s="167" t="s">
        <v>2599</v>
      </c>
      <c r="B1487" s="167">
        <v>500166</v>
      </c>
      <c r="C1487" s="167" t="s">
        <v>383</v>
      </c>
      <c r="D1487" s="167" t="s">
        <v>790</v>
      </c>
    </row>
    <row r="1488" spans="1:4">
      <c r="A1488" s="167" t="s">
        <v>2600</v>
      </c>
      <c r="B1488" s="167">
        <v>500168</v>
      </c>
      <c r="C1488" s="167" t="s">
        <v>383</v>
      </c>
      <c r="D1488" s="167" t="s">
        <v>863</v>
      </c>
    </row>
    <row r="1489" spans="1:4">
      <c r="A1489" s="167" t="s">
        <v>2601</v>
      </c>
      <c r="B1489" s="167">
        <v>500168</v>
      </c>
      <c r="C1489" s="167" t="s">
        <v>383</v>
      </c>
      <c r="D1489" s="167" t="s">
        <v>863</v>
      </c>
    </row>
    <row r="1490" spans="1:4">
      <c r="A1490" s="167" t="s">
        <v>2602</v>
      </c>
      <c r="B1490" s="167">
        <v>531913</v>
      </c>
      <c r="C1490" s="167" t="s">
        <v>383</v>
      </c>
      <c r="D1490" s="167" t="s">
        <v>706</v>
      </c>
    </row>
    <row r="1491" spans="1:4">
      <c r="A1491" s="167" t="s">
        <v>2603</v>
      </c>
      <c r="B1491" s="167">
        <v>526717</v>
      </c>
      <c r="C1491" s="167" t="s">
        <v>383</v>
      </c>
      <c r="D1491" s="167" t="s">
        <v>578</v>
      </c>
    </row>
    <row r="1492" spans="1:4">
      <c r="A1492" s="167" t="s">
        <v>2604</v>
      </c>
      <c r="B1492" s="167">
        <v>531608</v>
      </c>
      <c r="C1492" s="167" t="s">
        <v>383</v>
      </c>
      <c r="D1492" s="167" t="s">
        <v>1429</v>
      </c>
    </row>
    <row r="1493" spans="1:4">
      <c r="A1493" s="167" t="s">
        <v>2605</v>
      </c>
      <c r="B1493" s="167">
        <v>531111</v>
      </c>
      <c r="C1493" s="167" t="s">
        <v>383</v>
      </c>
      <c r="D1493" s="167" t="s">
        <v>1429</v>
      </c>
    </row>
    <row r="1494" spans="1:4">
      <c r="A1494" s="167" t="s">
        <v>2606</v>
      </c>
      <c r="B1494" s="167">
        <v>531111</v>
      </c>
      <c r="C1494" s="167" t="s">
        <v>383</v>
      </c>
      <c r="D1494" s="167" t="s">
        <v>1429</v>
      </c>
    </row>
    <row r="1495" spans="1:4">
      <c r="A1495" s="167" t="s">
        <v>2607</v>
      </c>
      <c r="B1495" s="167">
        <v>509148</v>
      </c>
      <c r="C1495" s="167" t="s">
        <v>383</v>
      </c>
      <c r="D1495" s="167" t="s">
        <v>863</v>
      </c>
    </row>
    <row r="1496" spans="1:4">
      <c r="A1496" s="167" t="s">
        <v>2608</v>
      </c>
      <c r="B1496" s="167">
        <v>530709</v>
      </c>
      <c r="C1496" s="167" t="s">
        <v>383</v>
      </c>
      <c r="D1496" s="167" t="s">
        <v>400</v>
      </c>
    </row>
    <row r="1497" spans="1:4">
      <c r="A1497" s="167" t="s">
        <v>2609</v>
      </c>
      <c r="B1497" s="167">
        <v>530663</v>
      </c>
      <c r="C1497" s="167" t="s">
        <v>383</v>
      </c>
      <c r="D1497" s="167" t="s">
        <v>366</v>
      </c>
    </row>
    <row r="1498" spans="1:4">
      <c r="A1498" s="167" t="s">
        <v>2610</v>
      </c>
      <c r="B1498" s="167">
        <v>532543</v>
      </c>
      <c r="C1498" s="167" t="s">
        <v>2611</v>
      </c>
      <c r="D1498" s="167" t="s">
        <v>593</v>
      </c>
    </row>
    <row r="1499" spans="1:4">
      <c r="A1499" s="167" t="s">
        <v>2612</v>
      </c>
      <c r="B1499" s="167">
        <v>533761</v>
      </c>
      <c r="C1499" s="167" t="s">
        <v>2613</v>
      </c>
      <c r="D1499" s="167" t="s">
        <v>781</v>
      </c>
    </row>
    <row r="1500" spans="1:4">
      <c r="A1500" s="167" t="s">
        <v>2614</v>
      </c>
      <c r="B1500" s="167">
        <v>780002</v>
      </c>
      <c r="C1500" s="167" t="s">
        <v>383</v>
      </c>
      <c r="D1500" s="167" t="s">
        <v>474</v>
      </c>
    </row>
    <row r="1501" spans="1:4">
      <c r="A1501" s="167" t="s">
        <v>2615</v>
      </c>
      <c r="B1501" s="167">
        <v>590126</v>
      </c>
      <c r="C1501" s="167" t="s">
        <v>383</v>
      </c>
      <c r="D1501" s="167" t="s">
        <v>1986</v>
      </c>
    </row>
    <row r="1502" spans="1:4">
      <c r="A1502" s="167" t="s">
        <v>2616</v>
      </c>
      <c r="B1502" s="167">
        <v>539235</v>
      </c>
      <c r="C1502" s="167" t="s">
        <v>383</v>
      </c>
      <c r="D1502" s="167" t="s">
        <v>790</v>
      </c>
    </row>
    <row r="1503" spans="1:4">
      <c r="A1503" s="167" t="s">
        <v>2617</v>
      </c>
      <c r="B1503" s="167">
        <v>532482</v>
      </c>
      <c r="C1503" s="167" t="s">
        <v>2618</v>
      </c>
      <c r="D1503" s="167" t="s">
        <v>421</v>
      </c>
    </row>
    <row r="1504" spans="1:4">
      <c r="A1504" s="167" t="s">
        <v>2619</v>
      </c>
      <c r="B1504" s="167">
        <v>532482</v>
      </c>
      <c r="C1504" s="167" t="s">
        <v>2618</v>
      </c>
      <c r="D1504" s="167" t="s">
        <v>421</v>
      </c>
    </row>
    <row r="1505" spans="1:4">
      <c r="A1505" s="167" t="s">
        <v>2620</v>
      </c>
      <c r="B1505" s="167">
        <v>509488</v>
      </c>
      <c r="C1505" s="167" t="s">
        <v>2621</v>
      </c>
      <c r="D1505" s="167" t="s">
        <v>568</v>
      </c>
    </row>
    <row r="1506" spans="1:4">
      <c r="A1506" s="167" t="s">
        <v>2622</v>
      </c>
      <c r="B1506" s="167">
        <v>509488</v>
      </c>
      <c r="C1506" s="167" t="s">
        <v>2621</v>
      </c>
      <c r="D1506" s="167" t="s">
        <v>568</v>
      </c>
    </row>
    <row r="1507" spans="1:4">
      <c r="A1507" s="167" t="s">
        <v>2623</v>
      </c>
      <c r="B1507" s="167">
        <v>500300</v>
      </c>
      <c r="C1507" s="167" t="s">
        <v>2624</v>
      </c>
      <c r="D1507" s="167" t="s">
        <v>396</v>
      </c>
    </row>
    <row r="1508" spans="1:4">
      <c r="A1508" s="167" t="s">
        <v>2625</v>
      </c>
      <c r="B1508" s="167">
        <v>526751</v>
      </c>
      <c r="C1508" s="167" t="s">
        <v>383</v>
      </c>
      <c r="D1508" s="167" t="s">
        <v>377</v>
      </c>
    </row>
    <row r="1509" spans="1:4">
      <c r="A1509" s="167" t="s">
        <v>2626</v>
      </c>
      <c r="B1509" s="167">
        <v>505710</v>
      </c>
      <c r="C1509" s="167" t="s">
        <v>383</v>
      </c>
      <c r="D1509" s="167" t="s">
        <v>431</v>
      </c>
    </row>
    <row r="1510" spans="1:4">
      <c r="A1510" s="167" t="s">
        <v>2627</v>
      </c>
      <c r="B1510" s="167">
        <v>505710</v>
      </c>
      <c r="C1510" s="167" t="s">
        <v>383</v>
      </c>
      <c r="D1510" s="167" t="s">
        <v>431</v>
      </c>
    </row>
    <row r="1511" spans="1:4">
      <c r="A1511" s="167" t="s">
        <v>2628</v>
      </c>
      <c r="B1511" s="167">
        <v>509546</v>
      </c>
      <c r="C1511" s="167" t="s">
        <v>383</v>
      </c>
      <c r="D1511" s="167" t="s">
        <v>584</v>
      </c>
    </row>
    <row r="1512" spans="1:4">
      <c r="A1512" s="167" t="s">
        <v>2629</v>
      </c>
      <c r="B1512" s="167">
        <v>533282</v>
      </c>
      <c r="C1512" s="167" t="s">
        <v>2630</v>
      </c>
      <c r="D1512" s="167" t="s">
        <v>2631</v>
      </c>
    </row>
    <row r="1513" spans="1:4">
      <c r="A1513" s="167" t="s">
        <v>2632</v>
      </c>
      <c r="B1513" s="167">
        <v>533282</v>
      </c>
      <c r="C1513" s="167" t="s">
        <v>2630</v>
      </c>
      <c r="D1513" s="167" t="s">
        <v>2631</v>
      </c>
    </row>
    <row r="1514" spans="1:4">
      <c r="A1514" s="167" t="s">
        <v>2633</v>
      </c>
      <c r="B1514" s="167">
        <v>532015</v>
      </c>
      <c r="C1514" s="167" t="s">
        <v>383</v>
      </c>
      <c r="D1514" s="167" t="s">
        <v>398</v>
      </c>
    </row>
    <row r="1515" spans="1:4">
      <c r="A1515" s="167" t="s">
        <v>2634</v>
      </c>
      <c r="B1515" s="167">
        <v>532015</v>
      </c>
      <c r="C1515" s="167" t="s">
        <v>383</v>
      </c>
      <c r="D1515" s="167" t="s">
        <v>398</v>
      </c>
    </row>
    <row r="1516" spans="1:4">
      <c r="A1516" s="167" t="s">
        <v>2635</v>
      </c>
      <c r="B1516" s="167">
        <v>501455</v>
      </c>
      <c r="C1516" s="167" t="s">
        <v>2636</v>
      </c>
      <c r="D1516" s="167" t="s">
        <v>391</v>
      </c>
    </row>
    <row r="1517" spans="1:4">
      <c r="A1517" s="167" t="s">
        <v>2637</v>
      </c>
      <c r="B1517" s="167">
        <v>531737</v>
      </c>
      <c r="C1517" s="167" t="s">
        <v>383</v>
      </c>
      <c r="D1517" s="167" t="s">
        <v>804</v>
      </c>
    </row>
    <row r="1518" spans="1:4">
      <c r="A1518" s="167" t="s">
        <v>2638</v>
      </c>
      <c r="B1518" s="167">
        <v>538979</v>
      </c>
      <c r="C1518" s="167" t="s">
        <v>2639</v>
      </c>
      <c r="D1518" s="167" t="s">
        <v>660</v>
      </c>
    </row>
    <row r="1519" spans="1:4">
      <c r="A1519" s="167" t="s">
        <v>2640</v>
      </c>
      <c r="B1519" s="167">
        <v>526797</v>
      </c>
      <c r="C1519" s="167" t="s">
        <v>2641</v>
      </c>
      <c r="D1519" s="167" t="s">
        <v>878</v>
      </c>
    </row>
    <row r="1520" spans="1:4">
      <c r="A1520" s="167" t="s">
        <v>2642</v>
      </c>
      <c r="B1520" s="167" t="s">
        <v>383</v>
      </c>
      <c r="C1520" s="167" t="s">
        <v>2643</v>
      </c>
      <c r="D1520" s="167" t="s">
        <v>394</v>
      </c>
    </row>
    <row r="1521" spans="1:4">
      <c r="A1521" s="167" t="s">
        <v>2644</v>
      </c>
      <c r="B1521" s="167">
        <v>508918</v>
      </c>
      <c r="C1521" s="167" t="s">
        <v>383</v>
      </c>
      <c r="D1521" s="167" t="s">
        <v>488</v>
      </c>
    </row>
    <row r="1522" spans="1:4">
      <c r="A1522" s="167" t="s">
        <v>2645</v>
      </c>
      <c r="B1522" s="167">
        <v>506076</v>
      </c>
      <c r="C1522" s="167" t="s">
        <v>2646</v>
      </c>
      <c r="D1522" s="167" t="s">
        <v>1303</v>
      </c>
    </row>
    <row r="1523" spans="1:4">
      <c r="A1523" s="167" t="s">
        <v>2647</v>
      </c>
      <c r="B1523" s="167">
        <v>531449</v>
      </c>
      <c r="C1523" s="167" t="s">
        <v>383</v>
      </c>
      <c r="D1523" s="167" t="s">
        <v>581</v>
      </c>
    </row>
    <row r="1524" spans="1:4">
      <c r="A1524" s="167" t="s">
        <v>2648</v>
      </c>
      <c r="B1524" s="167">
        <v>501314</v>
      </c>
      <c r="C1524" s="167" t="s">
        <v>383</v>
      </c>
      <c r="D1524" s="167" t="s">
        <v>405</v>
      </c>
    </row>
    <row r="1525" spans="1:4">
      <c r="A1525" s="167" t="s">
        <v>2649</v>
      </c>
      <c r="B1525" s="167">
        <v>539522</v>
      </c>
      <c r="C1525" s="167" t="s">
        <v>383</v>
      </c>
      <c r="D1525" s="167" t="s">
        <v>829</v>
      </c>
    </row>
    <row r="1526" spans="1:4">
      <c r="A1526" s="167" t="s">
        <v>2650</v>
      </c>
      <c r="B1526" s="167">
        <v>539522</v>
      </c>
      <c r="C1526" s="167" t="s">
        <v>383</v>
      </c>
      <c r="D1526" s="167" t="s">
        <v>829</v>
      </c>
    </row>
    <row r="1527" spans="1:4">
      <c r="A1527" s="167" t="s">
        <v>2651</v>
      </c>
      <c r="B1527" s="167">
        <v>509152</v>
      </c>
      <c r="C1527" s="167" t="s">
        <v>2652</v>
      </c>
      <c r="D1527" s="167" t="s">
        <v>863</v>
      </c>
    </row>
    <row r="1528" spans="1:4">
      <c r="A1528" s="167" t="s">
        <v>2653</v>
      </c>
      <c r="B1528" s="167">
        <v>511288</v>
      </c>
      <c r="C1528" s="167" t="s">
        <v>2654</v>
      </c>
      <c r="D1528" s="167" t="s">
        <v>441</v>
      </c>
    </row>
    <row r="1529" spans="1:4">
      <c r="A1529" s="167" t="s">
        <v>2655</v>
      </c>
      <c r="B1529" s="167">
        <v>511543</v>
      </c>
      <c r="C1529" s="167" t="s">
        <v>383</v>
      </c>
      <c r="D1529" s="167" t="s">
        <v>400</v>
      </c>
    </row>
    <row r="1530" spans="1:4">
      <c r="A1530" s="167" t="s">
        <v>2656</v>
      </c>
      <c r="B1530" s="167">
        <v>530605</v>
      </c>
      <c r="C1530" s="167" t="s">
        <v>383</v>
      </c>
      <c r="D1530" s="167" t="s">
        <v>398</v>
      </c>
    </row>
    <row r="1531" spans="1:4">
      <c r="A1531" s="167" t="s">
        <v>2657</v>
      </c>
      <c r="B1531" s="167">
        <v>530469</v>
      </c>
      <c r="C1531" s="167" t="s">
        <v>383</v>
      </c>
      <c r="D1531" s="167" t="s">
        <v>400</v>
      </c>
    </row>
    <row r="1532" spans="1:4">
      <c r="A1532" s="167" t="s">
        <v>2658</v>
      </c>
      <c r="B1532" s="167">
        <v>532951</v>
      </c>
      <c r="C1532" s="167" t="s">
        <v>2659</v>
      </c>
      <c r="D1532" s="167" t="s">
        <v>369</v>
      </c>
    </row>
    <row r="1533" spans="1:4">
      <c r="A1533" s="167" t="s">
        <v>2660</v>
      </c>
      <c r="B1533" s="167">
        <v>532139</v>
      </c>
      <c r="C1533" s="167" t="s">
        <v>383</v>
      </c>
      <c r="D1533" s="167" t="s">
        <v>713</v>
      </c>
    </row>
    <row r="1534" spans="1:4">
      <c r="A1534" s="167" t="s">
        <v>2661</v>
      </c>
      <c r="B1534" s="167">
        <v>532775</v>
      </c>
      <c r="C1534" s="167" t="s">
        <v>2662</v>
      </c>
      <c r="D1534" s="167" t="s">
        <v>529</v>
      </c>
    </row>
    <row r="1535" spans="1:4">
      <c r="A1535" s="167" t="s">
        <v>2663</v>
      </c>
      <c r="B1535" s="167">
        <v>500160</v>
      </c>
      <c r="C1535" s="167" t="s">
        <v>2664</v>
      </c>
      <c r="D1535" s="167" t="s">
        <v>1330</v>
      </c>
    </row>
    <row r="1536" spans="1:4">
      <c r="A1536" s="167" t="s">
        <v>2665</v>
      </c>
      <c r="B1536" s="167">
        <v>500170</v>
      </c>
      <c r="C1536" s="167" t="s">
        <v>2666</v>
      </c>
      <c r="D1536" s="167" t="s">
        <v>398</v>
      </c>
    </row>
    <row r="1537" spans="1:4">
      <c r="A1537" s="167" t="s">
        <v>2667</v>
      </c>
      <c r="B1537" s="167">
        <v>532744</v>
      </c>
      <c r="C1537" s="167" t="s">
        <v>2668</v>
      </c>
      <c r="D1537" s="167" t="s">
        <v>398</v>
      </c>
    </row>
    <row r="1538" spans="1:4">
      <c r="A1538" s="167" t="s">
        <v>2669</v>
      </c>
      <c r="B1538" s="167">
        <v>540602</v>
      </c>
      <c r="C1538" s="167" t="s">
        <v>2670</v>
      </c>
      <c r="D1538" s="167" t="s">
        <v>1330</v>
      </c>
    </row>
    <row r="1539" spans="1:4">
      <c r="A1539" s="167" t="s">
        <v>2671</v>
      </c>
      <c r="B1539" s="167">
        <v>539479</v>
      </c>
      <c r="C1539" s="167" t="s">
        <v>383</v>
      </c>
      <c r="D1539" s="167" t="s">
        <v>391</v>
      </c>
    </row>
    <row r="1540" spans="1:4">
      <c r="A1540" s="167" t="s">
        <v>2672</v>
      </c>
      <c r="B1540" s="167">
        <v>509079</v>
      </c>
      <c r="C1540" s="167" t="s">
        <v>2673</v>
      </c>
      <c r="D1540" s="167" t="s">
        <v>421</v>
      </c>
    </row>
    <row r="1541" spans="1:4">
      <c r="A1541" s="167" t="s">
        <v>2674</v>
      </c>
      <c r="B1541" s="167">
        <v>530001</v>
      </c>
      <c r="C1541" s="167" t="s">
        <v>2675</v>
      </c>
      <c r="D1541" s="167" t="s">
        <v>431</v>
      </c>
    </row>
    <row r="1542" spans="1:4">
      <c r="A1542" s="167" t="s">
        <v>2676</v>
      </c>
      <c r="B1542" s="167">
        <v>524226</v>
      </c>
      <c r="C1542" s="167" t="s">
        <v>2677</v>
      </c>
      <c r="D1542" s="167" t="s">
        <v>581</v>
      </c>
    </row>
    <row r="1543" spans="1:4">
      <c r="A1543" s="167" t="s">
        <v>2678</v>
      </c>
      <c r="B1543" s="167">
        <v>522217</v>
      </c>
      <c r="C1543" s="167" t="s">
        <v>2679</v>
      </c>
      <c r="D1543" s="167" t="s">
        <v>461</v>
      </c>
    </row>
    <row r="1544" spans="1:4">
      <c r="A1544" s="167" t="s">
        <v>2680</v>
      </c>
      <c r="B1544" s="167">
        <v>523768</v>
      </c>
      <c r="C1544" s="167" t="s">
        <v>383</v>
      </c>
      <c r="D1544" s="167" t="s">
        <v>911</v>
      </c>
    </row>
    <row r="1545" spans="1:4">
      <c r="A1545" s="167" t="s">
        <v>2681</v>
      </c>
      <c r="B1545" s="167">
        <v>513507</v>
      </c>
      <c r="C1545" s="167" t="s">
        <v>383</v>
      </c>
      <c r="D1545" s="167" t="s">
        <v>706</v>
      </c>
    </row>
    <row r="1546" spans="1:4">
      <c r="A1546" s="167" t="s">
        <v>2682</v>
      </c>
      <c r="B1546" s="167">
        <v>514386</v>
      </c>
      <c r="C1546" s="167" t="s">
        <v>383</v>
      </c>
      <c r="D1546" s="167" t="s">
        <v>398</v>
      </c>
    </row>
    <row r="1547" spans="1:4">
      <c r="A1547" s="167" t="s">
        <v>2683</v>
      </c>
      <c r="B1547" s="167">
        <v>526965</v>
      </c>
      <c r="C1547" s="167" t="s">
        <v>383</v>
      </c>
      <c r="D1547" s="167" t="s">
        <v>578</v>
      </c>
    </row>
    <row r="1548" spans="1:4">
      <c r="A1548" s="167" t="s">
        <v>2684</v>
      </c>
      <c r="B1548" s="167">
        <v>511441</v>
      </c>
      <c r="C1548" s="167" t="s">
        <v>383</v>
      </c>
      <c r="D1548" s="167" t="s">
        <v>366</v>
      </c>
    </row>
    <row r="1549" spans="1:4">
      <c r="A1549" s="167" t="s">
        <v>2685</v>
      </c>
      <c r="B1549" s="167">
        <v>500173</v>
      </c>
      <c r="C1549" s="167" t="s">
        <v>2686</v>
      </c>
      <c r="D1549" s="167" t="s">
        <v>1419</v>
      </c>
    </row>
    <row r="1550" spans="1:4">
      <c r="A1550" s="167" t="s">
        <v>2687</v>
      </c>
      <c r="B1550" s="167">
        <v>531410</v>
      </c>
      <c r="C1550" s="167" t="s">
        <v>383</v>
      </c>
      <c r="D1550" s="167" t="s">
        <v>688</v>
      </c>
    </row>
    <row r="1551" spans="1:4">
      <c r="A1551" s="167" t="s">
        <v>2688</v>
      </c>
      <c r="B1551" s="167">
        <v>539336</v>
      </c>
      <c r="C1551" s="167" t="s">
        <v>2689</v>
      </c>
      <c r="D1551" s="167" t="s">
        <v>514</v>
      </c>
    </row>
    <row r="1552" spans="1:4">
      <c r="A1552" s="167" t="s">
        <v>2690</v>
      </c>
      <c r="B1552" s="167">
        <v>507960</v>
      </c>
      <c r="C1552" s="167" t="s">
        <v>383</v>
      </c>
      <c r="D1552" s="167" t="s">
        <v>584</v>
      </c>
    </row>
    <row r="1553" spans="1:4">
      <c r="A1553" s="167" t="s">
        <v>2691</v>
      </c>
      <c r="B1553" s="167">
        <v>540938</v>
      </c>
      <c r="C1553" s="167" t="s">
        <v>383</v>
      </c>
      <c r="D1553" s="167" t="s">
        <v>398</v>
      </c>
    </row>
    <row r="1554" spans="1:4">
      <c r="A1554" s="167" t="s">
        <v>2692</v>
      </c>
      <c r="B1554" s="167">
        <v>517300</v>
      </c>
      <c r="C1554" s="167" t="s">
        <v>2693</v>
      </c>
      <c r="D1554" s="167" t="s">
        <v>522</v>
      </c>
    </row>
    <row r="1555" spans="1:4">
      <c r="A1555" s="167" t="s">
        <v>2694</v>
      </c>
      <c r="B1555" s="167">
        <v>517372</v>
      </c>
      <c r="C1555" s="167" t="s">
        <v>383</v>
      </c>
      <c r="D1555" s="167" t="s">
        <v>1303</v>
      </c>
    </row>
    <row r="1556" spans="1:4">
      <c r="A1556" s="167" t="s">
        <v>2695</v>
      </c>
      <c r="B1556" s="167">
        <v>531341</v>
      </c>
      <c r="C1556" s="167" t="s">
        <v>383</v>
      </c>
      <c r="D1556" s="167" t="s">
        <v>400</v>
      </c>
    </row>
    <row r="1557" spans="1:4">
      <c r="A1557" s="167" t="s">
        <v>2696</v>
      </c>
      <c r="B1557" s="167">
        <v>500174</v>
      </c>
      <c r="C1557" s="167" t="s">
        <v>2697</v>
      </c>
      <c r="D1557" s="167" t="s">
        <v>400</v>
      </c>
    </row>
    <row r="1558" spans="1:4">
      <c r="A1558" s="167" t="s">
        <v>2698</v>
      </c>
      <c r="B1558" s="167">
        <v>524754</v>
      </c>
      <c r="C1558" s="167" t="s">
        <v>383</v>
      </c>
      <c r="D1558" s="167" t="s">
        <v>1348</v>
      </c>
    </row>
    <row r="1559" spans="1:4">
      <c r="A1559" s="167" t="s">
        <v>2699</v>
      </c>
      <c r="B1559" s="167">
        <v>531881</v>
      </c>
      <c r="C1559" s="167" t="s">
        <v>383</v>
      </c>
      <c r="D1559" s="167" t="s">
        <v>405</v>
      </c>
    </row>
    <row r="1560" spans="1:4">
      <c r="A1560" s="167" t="s">
        <v>2700</v>
      </c>
      <c r="B1560" s="167">
        <v>532181</v>
      </c>
      <c r="C1560" s="167" t="s">
        <v>2701</v>
      </c>
      <c r="D1560" s="167" t="s">
        <v>1061</v>
      </c>
    </row>
    <row r="1561" spans="1:4">
      <c r="A1561" s="167" t="s">
        <v>2702</v>
      </c>
      <c r="B1561" s="167">
        <v>500670</v>
      </c>
      <c r="C1561" s="167" t="s">
        <v>2703</v>
      </c>
      <c r="D1561" s="167" t="s">
        <v>891</v>
      </c>
    </row>
    <row r="1562" spans="1:4">
      <c r="A1562" s="167" t="s">
        <v>2704</v>
      </c>
      <c r="B1562" s="167">
        <v>513536</v>
      </c>
      <c r="C1562" s="167" t="s">
        <v>383</v>
      </c>
      <c r="D1562" s="167" t="s">
        <v>446</v>
      </c>
    </row>
    <row r="1563" spans="1:4">
      <c r="A1563" s="167" t="s">
        <v>2705</v>
      </c>
      <c r="B1563" s="167">
        <v>506858</v>
      </c>
      <c r="C1563" s="167" t="s">
        <v>383</v>
      </c>
      <c r="D1563" s="167" t="s">
        <v>760</v>
      </c>
    </row>
    <row r="1564" spans="1:4">
      <c r="A1564" s="167" t="s">
        <v>2706</v>
      </c>
      <c r="B1564" s="167">
        <v>533248</v>
      </c>
      <c r="C1564" s="167" t="s">
        <v>2707</v>
      </c>
      <c r="D1564" s="167" t="s">
        <v>519</v>
      </c>
    </row>
    <row r="1565" spans="1:4">
      <c r="A1565" s="167" t="s">
        <v>2708</v>
      </c>
      <c r="B1565" s="167">
        <v>517288</v>
      </c>
      <c r="C1565" s="167" t="s">
        <v>383</v>
      </c>
      <c r="D1565" s="167" t="s">
        <v>681</v>
      </c>
    </row>
    <row r="1566" spans="1:4">
      <c r="A1566" s="167" t="s">
        <v>2709</v>
      </c>
      <c r="B1566" s="167">
        <v>523836</v>
      </c>
      <c r="C1566" s="167" t="s">
        <v>2710</v>
      </c>
      <c r="D1566" s="167" t="s">
        <v>578</v>
      </c>
    </row>
    <row r="1567" spans="1:4">
      <c r="A1567" s="167" t="s">
        <v>2711</v>
      </c>
      <c r="B1567" s="167">
        <v>518029</v>
      </c>
      <c r="C1567" s="167" t="s">
        <v>2712</v>
      </c>
      <c r="D1567" s="167" t="s">
        <v>396</v>
      </c>
    </row>
    <row r="1568" spans="1:4">
      <c r="A1568" s="167" t="s">
        <v>2713</v>
      </c>
      <c r="B1568" s="167">
        <v>500690</v>
      </c>
      <c r="C1568" s="167" t="s">
        <v>2714</v>
      </c>
      <c r="D1568" s="167" t="s">
        <v>891</v>
      </c>
    </row>
    <row r="1569" spans="1:4">
      <c r="A1569" s="167" t="s">
        <v>2715</v>
      </c>
      <c r="B1569" s="167">
        <v>532160</v>
      </c>
      <c r="C1569" s="167" t="s">
        <v>383</v>
      </c>
      <c r="D1569" s="167" t="s">
        <v>2716</v>
      </c>
    </row>
    <row r="1570" spans="1:4">
      <c r="A1570" s="167" t="s">
        <v>2717</v>
      </c>
      <c r="B1570" s="167">
        <v>532702</v>
      </c>
      <c r="C1570" s="167" t="s">
        <v>2718</v>
      </c>
      <c r="D1570" s="167" t="s">
        <v>408</v>
      </c>
    </row>
    <row r="1571" spans="1:4">
      <c r="A1571" s="167" t="s">
        <v>2719</v>
      </c>
      <c r="B1571" s="167">
        <v>524314</v>
      </c>
      <c r="C1571" s="167" t="s">
        <v>383</v>
      </c>
      <c r="D1571" s="167" t="s">
        <v>421</v>
      </c>
    </row>
    <row r="1572" spans="1:4">
      <c r="A1572" s="167" t="s">
        <v>2720</v>
      </c>
      <c r="B1572" s="167">
        <v>506879</v>
      </c>
      <c r="C1572" s="167" t="s">
        <v>383</v>
      </c>
      <c r="D1572" s="167" t="s">
        <v>421</v>
      </c>
    </row>
    <row r="1573" spans="1:4">
      <c r="A1573" s="167" t="s">
        <v>2721</v>
      </c>
      <c r="B1573" s="167">
        <v>513337</v>
      </c>
      <c r="C1573" s="167" t="s">
        <v>383</v>
      </c>
      <c r="D1573" s="167" t="s">
        <v>503</v>
      </c>
    </row>
    <row r="1574" spans="1:4">
      <c r="A1574" s="167" t="s">
        <v>2722</v>
      </c>
      <c r="B1574" s="167">
        <v>506640</v>
      </c>
      <c r="C1574" s="167" t="s">
        <v>383</v>
      </c>
      <c r="D1574" s="167" t="s">
        <v>431</v>
      </c>
    </row>
    <row r="1575" spans="1:4">
      <c r="A1575" s="167" t="s">
        <v>2723</v>
      </c>
      <c r="B1575" s="167">
        <v>506640</v>
      </c>
      <c r="C1575" s="167" t="s">
        <v>383</v>
      </c>
      <c r="D1575" s="167" t="s">
        <v>431</v>
      </c>
    </row>
    <row r="1576" spans="1:4">
      <c r="A1576" s="167" t="s">
        <v>2724</v>
      </c>
      <c r="B1576" s="167">
        <v>538567</v>
      </c>
      <c r="C1576" s="167" t="s">
        <v>2725</v>
      </c>
      <c r="D1576" s="167" t="s">
        <v>593</v>
      </c>
    </row>
    <row r="1577" spans="1:4">
      <c r="A1577" s="167" t="s">
        <v>2726</v>
      </c>
      <c r="B1577" s="167">
        <v>538567</v>
      </c>
      <c r="C1577" s="167" t="s">
        <v>2725</v>
      </c>
      <c r="D1577" s="167" t="s">
        <v>593</v>
      </c>
    </row>
    <row r="1578" spans="1:4">
      <c r="A1578" s="167" t="s">
        <v>2727</v>
      </c>
      <c r="B1578" s="167">
        <v>532425</v>
      </c>
      <c r="C1578" s="167" t="s">
        <v>383</v>
      </c>
      <c r="D1578" s="167" t="s">
        <v>431</v>
      </c>
    </row>
    <row r="1579" spans="1:4">
      <c r="A1579" s="167" t="s">
        <v>2728</v>
      </c>
      <c r="B1579" s="167">
        <v>532457</v>
      </c>
      <c r="C1579" s="167" t="s">
        <v>2729</v>
      </c>
      <c r="D1579" s="167" t="s">
        <v>431</v>
      </c>
    </row>
    <row r="1580" spans="1:4">
      <c r="A1580" s="167" t="s">
        <v>2730</v>
      </c>
      <c r="B1580" s="167">
        <v>523277</v>
      </c>
      <c r="C1580" s="167" t="s">
        <v>383</v>
      </c>
      <c r="D1580" s="167" t="s">
        <v>386</v>
      </c>
    </row>
    <row r="1581" spans="1:4">
      <c r="A1581" s="167" t="s">
        <v>2731</v>
      </c>
      <c r="B1581" s="167">
        <v>532708</v>
      </c>
      <c r="C1581" s="167" t="s">
        <v>2732</v>
      </c>
      <c r="D1581" s="167" t="s">
        <v>522</v>
      </c>
    </row>
    <row r="1582" spans="1:4">
      <c r="A1582" s="167" t="s">
        <v>2733</v>
      </c>
      <c r="B1582" s="167">
        <v>530141</v>
      </c>
      <c r="C1582" s="167" t="s">
        <v>383</v>
      </c>
      <c r="D1582" s="167" t="s">
        <v>469</v>
      </c>
    </row>
    <row r="1583" spans="1:4">
      <c r="A1583" s="167" t="s">
        <v>2734</v>
      </c>
      <c r="B1583" s="167">
        <v>533275</v>
      </c>
      <c r="C1583" s="167" t="s">
        <v>2735</v>
      </c>
      <c r="D1583" s="167" t="s">
        <v>415</v>
      </c>
    </row>
    <row r="1584" spans="1:4">
      <c r="A1584" s="167" t="s">
        <v>2736</v>
      </c>
      <c r="B1584" s="167">
        <v>541019</v>
      </c>
      <c r="C1584" s="167" t="s">
        <v>2737</v>
      </c>
      <c r="D1584" s="167" t="s">
        <v>781</v>
      </c>
    </row>
    <row r="1585" spans="1:4">
      <c r="A1585" s="167" t="s">
        <v>2738</v>
      </c>
      <c r="B1585" s="167">
        <v>539337</v>
      </c>
      <c r="C1585" s="167" t="s">
        <v>383</v>
      </c>
      <c r="D1585" s="167" t="s">
        <v>578</v>
      </c>
    </row>
    <row r="1586" spans="1:4">
      <c r="A1586" s="167" t="s">
        <v>2739</v>
      </c>
      <c r="B1586" s="167">
        <v>502873</v>
      </c>
      <c r="C1586" s="167" t="s">
        <v>383</v>
      </c>
      <c r="D1586" s="167" t="s">
        <v>398</v>
      </c>
    </row>
    <row r="1587" spans="1:4">
      <c r="A1587" s="167" t="s">
        <v>2740</v>
      </c>
      <c r="B1587" s="167">
        <v>532145</v>
      </c>
      <c r="C1587" s="167" t="s">
        <v>383</v>
      </c>
      <c r="D1587" s="167" t="s">
        <v>584</v>
      </c>
    </row>
    <row r="1588" spans="1:4">
      <c r="A1588" s="167" t="s">
        <v>2741</v>
      </c>
      <c r="B1588" s="167">
        <v>532145</v>
      </c>
      <c r="C1588" s="167" t="s">
        <v>383</v>
      </c>
      <c r="D1588" s="167" t="s">
        <v>584</v>
      </c>
    </row>
    <row r="1589" spans="1:4">
      <c r="A1589" s="167" t="s">
        <v>2742</v>
      </c>
      <c r="B1589" s="167">
        <v>539854</v>
      </c>
      <c r="C1589" s="167" t="s">
        <v>383</v>
      </c>
      <c r="D1589" s="167" t="s">
        <v>581</v>
      </c>
    </row>
    <row r="1590" spans="1:4">
      <c r="A1590" s="167" t="s">
        <v>2743</v>
      </c>
      <c r="B1590" s="167">
        <v>515147</v>
      </c>
      <c r="C1590" s="167" t="s">
        <v>383</v>
      </c>
      <c r="D1590" s="167" t="s">
        <v>578</v>
      </c>
    </row>
    <row r="1591" spans="1:4">
      <c r="A1591" s="167" t="s">
        <v>2744</v>
      </c>
      <c r="B1591" s="167">
        <v>509597</v>
      </c>
      <c r="C1591" s="167" t="s">
        <v>383</v>
      </c>
      <c r="D1591" s="167" t="s">
        <v>543</v>
      </c>
    </row>
    <row r="1592" spans="1:4">
      <c r="A1592" s="167" t="s">
        <v>2745</v>
      </c>
      <c r="B1592" s="167">
        <v>531971</v>
      </c>
      <c r="C1592" s="167" t="s">
        <v>383</v>
      </c>
      <c r="D1592" s="167" t="s">
        <v>398</v>
      </c>
    </row>
    <row r="1593" spans="1:4">
      <c r="A1593" s="167" t="s">
        <v>2746</v>
      </c>
      <c r="B1593" s="167">
        <v>538081</v>
      </c>
      <c r="C1593" s="167" t="s">
        <v>383</v>
      </c>
      <c r="D1593" s="167" t="s">
        <v>398</v>
      </c>
    </row>
    <row r="1594" spans="1:4">
      <c r="A1594" s="167" t="s">
        <v>2747</v>
      </c>
      <c r="B1594" s="167">
        <v>512604</v>
      </c>
      <c r="C1594" s="167" t="s">
        <v>383</v>
      </c>
      <c r="D1594" s="167" t="s">
        <v>497</v>
      </c>
    </row>
    <row r="1595" spans="1:4">
      <c r="A1595" s="167" t="s">
        <v>2748</v>
      </c>
      <c r="B1595" s="167">
        <v>542682</v>
      </c>
      <c r="C1595" s="167" t="s">
        <v>2749</v>
      </c>
      <c r="D1595" s="167" t="s">
        <v>391</v>
      </c>
    </row>
    <row r="1596" spans="1:4">
      <c r="A1596" s="167" t="s">
        <v>2750</v>
      </c>
      <c r="B1596" s="167">
        <v>590043</v>
      </c>
      <c r="C1596" s="167" t="s">
        <v>2751</v>
      </c>
      <c r="D1596" s="167" t="s">
        <v>738</v>
      </c>
    </row>
    <row r="1597" spans="1:4">
      <c r="A1597" s="167" t="s">
        <v>2752</v>
      </c>
      <c r="B1597" s="167">
        <v>506024</v>
      </c>
      <c r="C1597" s="167" t="s">
        <v>383</v>
      </c>
      <c r="D1597" s="167" t="s">
        <v>415</v>
      </c>
    </row>
    <row r="1598" spans="1:4">
      <c r="A1598" s="167" t="s">
        <v>2753</v>
      </c>
      <c r="B1598" s="167">
        <v>526931</v>
      </c>
      <c r="C1598" s="167" t="s">
        <v>383</v>
      </c>
      <c r="D1598" s="167" t="s">
        <v>568</v>
      </c>
    </row>
    <row r="1599" spans="1:4">
      <c r="A1599" s="167" t="s">
        <v>2754</v>
      </c>
      <c r="B1599" s="167">
        <v>530055</v>
      </c>
      <c r="C1599" s="167" t="s">
        <v>383</v>
      </c>
      <c r="D1599" s="167" t="s">
        <v>804</v>
      </c>
    </row>
    <row r="1600" spans="1:4">
      <c r="A1600" s="167" t="s">
        <v>2755</v>
      </c>
      <c r="B1600" s="167">
        <v>500467</v>
      </c>
      <c r="C1600" s="167" t="s">
        <v>2756</v>
      </c>
      <c r="D1600" s="167" t="s">
        <v>863</v>
      </c>
    </row>
    <row r="1601" spans="1:4">
      <c r="A1601" s="167" t="s">
        <v>2757</v>
      </c>
      <c r="B1601" s="167">
        <v>532855</v>
      </c>
      <c r="C1601" s="167" t="s">
        <v>383</v>
      </c>
      <c r="D1601" s="167" t="s">
        <v>403</v>
      </c>
    </row>
    <row r="1602" spans="1:4">
      <c r="A1602" s="167" t="s">
        <v>2758</v>
      </c>
      <c r="B1602" s="167">
        <v>530927</v>
      </c>
      <c r="C1602" s="167" t="s">
        <v>383</v>
      </c>
      <c r="D1602" s="167" t="s">
        <v>2716</v>
      </c>
    </row>
    <row r="1603" spans="1:4">
      <c r="A1603" s="167" t="s">
        <v>2759</v>
      </c>
      <c r="B1603" s="167">
        <v>524080</v>
      </c>
      <c r="C1603" s="167" t="s">
        <v>383</v>
      </c>
      <c r="D1603" s="167" t="s">
        <v>431</v>
      </c>
    </row>
    <row r="1604" spans="1:4">
      <c r="A1604" s="167" t="s">
        <v>2760</v>
      </c>
      <c r="B1604" s="167">
        <v>780014</v>
      </c>
      <c r="C1604" s="167" t="s">
        <v>383</v>
      </c>
      <c r="D1604" s="167" t="s">
        <v>474</v>
      </c>
    </row>
    <row r="1605" spans="1:4">
      <c r="A1605" s="167" t="s">
        <v>2761</v>
      </c>
      <c r="B1605" s="167">
        <v>531387</v>
      </c>
      <c r="C1605" s="167" t="s">
        <v>383</v>
      </c>
      <c r="D1605" s="167" t="s">
        <v>400</v>
      </c>
    </row>
    <row r="1606" spans="1:4">
      <c r="A1606" s="167" t="s">
        <v>2762</v>
      </c>
      <c r="B1606" s="167">
        <v>509073</v>
      </c>
      <c r="C1606" s="167" t="s">
        <v>2763</v>
      </c>
      <c r="D1606" s="167" t="s">
        <v>2764</v>
      </c>
    </row>
    <row r="1607" spans="1:4">
      <c r="A1607" s="167" t="s">
        <v>2765</v>
      </c>
      <c r="B1607" s="167">
        <v>533162</v>
      </c>
      <c r="C1607" s="167" t="s">
        <v>2766</v>
      </c>
      <c r="D1607" s="167" t="s">
        <v>1122</v>
      </c>
    </row>
    <row r="1608" spans="1:4">
      <c r="A1608" s="167" t="s">
        <v>2767</v>
      </c>
      <c r="B1608" s="167">
        <v>531531</v>
      </c>
      <c r="C1608" s="167" t="s">
        <v>2768</v>
      </c>
      <c r="D1608" s="167" t="s">
        <v>443</v>
      </c>
    </row>
    <row r="1609" spans="1:4">
      <c r="A1609" s="167" t="s">
        <v>2769</v>
      </c>
      <c r="B1609" s="167">
        <v>517354</v>
      </c>
      <c r="C1609" s="167" t="s">
        <v>2770</v>
      </c>
      <c r="D1609" s="167" t="s">
        <v>681</v>
      </c>
    </row>
    <row r="1610" spans="1:4">
      <c r="A1610" s="167" t="s">
        <v>2771</v>
      </c>
      <c r="B1610" s="167">
        <v>517354</v>
      </c>
      <c r="C1610" s="167" t="s">
        <v>2770</v>
      </c>
      <c r="D1610" s="167" t="s">
        <v>681</v>
      </c>
    </row>
    <row r="1611" spans="1:4">
      <c r="A1611" s="167" t="s">
        <v>2772</v>
      </c>
      <c r="B1611" s="167">
        <v>539176</v>
      </c>
      <c r="C1611" s="167" t="s">
        <v>383</v>
      </c>
      <c r="D1611" s="167" t="s">
        <v>391</v>
      </c>
    </row>
    <row r="1612" spans="1:4">
      <c r="A1612" s="167" t="s">
        <v>2773</v>
      </c>
      <c r="B1612" s="167">
        <v>508486</v>
      </c>
      <c r="C1612" s="167" t="s">
        <v>383</v>
      </c>
      <c r="D1612" s="167" t="s">
        <v>1429</v>
      </c>
    </row>
    <row r="1613" spans="1:4">
      <c r="A1613" s="167" t="s">
        <v>2774</v>
      </c>
      <c r="B1613" s="167">
        <v>532467</v>
      </c>
      <c r="C1613" s="167" t="s">
        <v>383</v>
      </c>
      <c r="D1613" s="167" t="s">
        <v>386</v>
      </c>
    </row>
    <row r="1614" spans="1:4">
      <c r="A1614" s="167" t="s">
        <v>2775</v>
      </c>
      <c r="B1614" s="167">
        <v>532334</v>
      </c>
      <c r="C1614" s="167" t="s">
        <v>383</v>
      </c>
      <c r="D1614" s="167" t="s">
        <v>469</v>
      </c>
    </row>
    <row r="1615" spans="1:4">
      <c r="A1615" s="167" t="s">
        <v>2776</v>
      </c>
      <c r="B1615" s="167">
        <v>508956</v>
      </c>
      <c r="C1615" s="167" t="s">
        <v>383</v>
      </c>
      <c r="D1615" s="167" t="s">
        <v>400</v>
      </c>
    </row>
    <row r="1616" spans="1:4">
      <c r="A1616" s="167" t="s">
        <v>2777</v>
      </c>
      <c r="B1616" s="167">
        <v>532333</v>
      </c>
      <c r="C1616" s="167" t="s">
        <v>383</v>
      </c>
      <c r="D1616" s="167" t="s">
        <v>366</v>
      </c>
    </row>
    <row r="1617" spans="1:4">
      <c r="A1617" s="167" t="s">
        <v>2778</v>
      </c>
      <c r="B1617" s="167">
        <v>532216</v>
      </c>
      <c r="C1617" s="167" t="s">
        <v>2779</v>
      </c>
      <c r="D1617" s="167" t="s">
        <v>400</v>
      </c>
    </row>
    <row r="1618" spans="1:4">
      <c r="A1618" s="167" t="s">
        <v>2780</v>
      </c>
      <c r="B1618" s="167">
        <v>517271</v>
      </c>
      <c r="C1618" s="167" t="s">
        <v>2781</v>
      </c>
      <c r="D1618" s="167" t="s">
        <v>681</v>
      </c>
    </row>
    <row r="1619" spans="1:4">
      <c r="A1619" s="167" t="s">
        <v>2782</v>
      </c>
      <c r="B1619" s="167">
        <v>539224</v>
      </c>
      <c r="C1619" s="167" t="s">
        <v>383</v>
      </c>
      <c r="D1619" s="167" t="s">
        <v>372</v>
      </c>
    </row>
    <row r="1620" spans="1:4">
      <c r="A1620" s="167" t="s">
        <v>2783</v>
      </c>
      <c r="B1620" s="167">
        <v>500179</v>
      </c>
      <c r="C1620" s="167" t="s">
        <v>2784</v>
      </c>
      <c r="D1620" s="167" t="s">
        <v>708</v>
      </c>
    </row>
    <row r="1621" spans="1:4">
      <c r="A1621" s="167" t="s">
        <v>2785</v>
      </c>
      <c r="B1621" s="167">
        <v>532281</v>
      </c>
      <c r="C1621" s="167" t="s">
        <v>2786</v>
      </c>
      <c r="D1621" s="167" t="s">
        <v>369</v>
      </c>
    </row>
    <row r="1622" spans="1:4">
      <c r="A1622" s="167" t="s">
        <v>2787</v>
      </c>
      <c r="B1622" s="167">
        <v>541729</v>
      </c>
      <c r="C1622" s="167" t="s">
        <v>2788</v>
      </c>
      <c r="D1622" s="167" t="s">
        <v>2789</v>
      </c>
    </row>
    <row r="1623" spans="1:4">
      <c r="A1623" s="167" t="s">
        <v>2790</v>
      </c>
      <c r="B1623" s="167">
        <v>500180</v>
      </c>
      <c r="C1623" s="167" t="s">
        <v>2791</v>
      </c>
      <c r="D1623" s="167" t="s">
        <v>701</v>
      </c>
    </row>
    <row r="1624" spans="1:4">
      <c r="A1624" s="167" t="s">
        <v>2792</v>
      </c>
      <c r="B1624" s="167">
        <v>533230</v>
      </c>
      <c r="C1624" s="167" t="s">
        <v>2793</v>
      </c>
      <c r="D1624" s="167" t="s">
        <v>366</v>
      </c>
    </row>
    <row r="1625" spans="1:4">
      <c r="A1625" s="167" t="s">
        <v>2794</v>
      </c>
      <c r="B1625" s="167">
        <v>540777</v>
      </c>
      <c r="C1625" s="167" t="s">
        <v>2795</v>
      </c>
      <c r="D1625" s="167" t="s">
        <v>2796</v>
      </c>
    </row>
    <row r="1626" spans="1:4">
      <c r="A1626" s="167" t="s">
        <v>2797</v>
      </c>
      <c r="B1626" s="167">
        <v>539787</v>
      </c>
      <c r="C1626" s="167" t="s">
        <v>2798</v>
      </c>
      <c r="D1626" s="167" t="s">
        <v>853</v>
      </c>
    </row>
    <row r="1627" spans="1:4">
      <c r="A1627" s="167" t="s">
        <v>2799</v>
      </c>
      <c r="B1627" s="167">
        <v>503689</v>
      </c>
      <c r="C1627" s="167" t="s">
        <v>383</v>
      </c>
      <c r="D1627" s="167" t="s">
        <v>804</v>
      </c>
    </row>
    <row r="1628" spans="1:4">
      <c r="A1628" s="167" t="s">
        <v>2800</v>
      </c>
      <c r="B1628" s="167" t="s">
        <v>383</v>
      </c>
      <c r="C1628" s="167" t="s">
        <v>2801</v>
      </c>
      <c r="D1628" s="167" t="s">
        <v>394</v>
      </c>
    </row>
    <row r="1629" spans="1:4">
      <c r="A1629" s="167" t="s">
        <v>2802</v>
      </c>
      <c r="B1629" s="167">
        <v>526967</v>
      </c>
      <c r="C1629" s="167" t="s">
        <v>383</v>
      </c>
      <c r="D1629" s="167" t="s">
        <v>415</v>
      </c>
    </row>
    <row r="1630" spans="1:4">
      <c r="A1630" s="167" t="s">
        <v>2803</v>
      </c>
      <c r="B1630" s="167">
        <v>509631</v>
      </c>
      <c r="C1630" s="167" t="s">
        <v>2804</v>
      </c>
      <c r="D1630" s="167" t="s">
        <v>568</v>
      </c>
    </row>
    <row r="1631" spans="1:4">
      <c r="A1631" s="167" t="s">
        <v>2805</v>
      </c>
      <c r="B1631" s="167">
        <v>500292</v>
      </c>
      <c r="C1631" s="167" t="s">
        <v>2806</v>
      </c>
      <c r="D1631" s="167" t="s">
        <v>396</v>
      </c>
    </row>
    <row r="1632" spans="1:4">
      <c r="A1632" s="167" t="s">
        <v>2807</v>
      </c>
      <c r="B1632" s="167">
        <v>500292</v>
      </c>
      <c r="C1632" s="167" t="s">
        <v>2806</v>
      </c>
      <c r="D1632" s="167" t="s">
        <v>396</v>
      </c>
    </row>
    <row r="1633" spans="1:4">
      <c r="A1633" s="167" t="s">
        <v>2808</v>
      </c>
      <c r="B1633" s="167">
        <v>539174</v>
      </c>
      <c r="C1633" s="167" t="s">
        <v>2809</v>
      </c>
      <c r="D1633" s="167" t="s">
        <v>400</v>
      </c>
    </row>
    <row r="1634" spans="1:4">
      <c r="A1634" s="167" t="s">
        <v>2810</v>
      </c>
      <c r="B1634" s="167">
        <v>505520</v>
      </c>
      <c r="C1634" s="167" t="s">
        <v>383</v>
      </c>
      <c r="D1634" s="167" t="s">
        <v>804</v>
      </c>
    </row>
    <row r="1635" spans="1:4">
      <c r="A1635" s="167" t="s">
        <v>2811</v>
      </c>
      <c r="B1635" s="167">
        <v>531178</v>
      </c>
      <c r="C1635" s="167" t="s">
        <v>383</v>
      </c>
      <c r="D1635" s="167" t="s">
        <v>405</v>
      </c>
    </row>
    <row r="1636" spans="1:4">
      <c r="A1636" s="167" t="s">
        <v>2812</v>
      </c>
      <c r="B1636" s="167">
        <v>524590</v>
      </c>
      <c r="C1636" s="167" t="s">
        <v>383</v>
      </c>
      <c r="D1636" s="167" t="s">
        <v>405</v>
      </c>
    </row>
    <row r="1637" spans="1:4">
      <c r="A1637" s="167" t="s">
        <v>2813</v>
      </c>
      <c r="B1637" s="167">
        <v>505720</v>
      </c>
      <c r="C1637" s="167" t="s">
        <v>2814</v>
      </c>
      <c r="D1637" s="167" t="s">
        <v>391</v>
      </c>
    </row>
    <row r="1638" spans="1:4">
      <c r="A1638" s="167" t="s">
        <v>2815</v>
      </c>
      <c r="B1638" s="167">
        <v>519552</v>
      </c>
      <c r="C1638" s="167" t="s">
        <v>2816</v>
      </c>
      <c r="D1638" s="167" t="s">
        <v>443</v>
      </c>
    </row>
    <row r="1639" spans="1:4">
      <c r="A1639" s="167" t="s">
        <v>2817</v>
      </c>
      <c r="B1639" s="167">
        <v>500182</v>
      </c>
      <c r="C1639" s="167" t="s">
        <v>2818</v>
      </c>
      <c r="D1639" s="167" t="s">
        <v>1041</v>
      </c>
    </row>
    <row r="1640" spans="1:4">
      <c r="A1640" s="167" t="s">
        <v>2819</v>
      </c>
      <c r="B1640" s="167">
        <v>524669</v>
      </c>
      <c r="C1640" s="167" t="s">
        <v>2820</v>
      </c>
      <c r="D1640" s="167" t="s">
        <v>421</v>
      </c>
    </row>
    <row r="1641" spans="1:4">
      <c r="A1641" s="167" t="s">
        <v>2821</v>
      </c>
      <c r="B1641" s="167">
        <v>534328</v>
      </c>
      <c r="C1641" s="167" t="s">
        <v>2822</v>
      </c>
      <c r="D1641" s="167" t="s">
        <v>405</v>
      </c>
    </row>
    <row r="1642" spans="1:4">
      <c r="A1642" s="167" t="s">
        <v>2823</v>
      </c>
      <c r="B1642" s="167">
        <v>532129</v>
      </c>
      <c r="C1642" s="167" t="s">
        <v>2824</v>
      </c>
      <c r="D1642" s="167" t="s">
        <v>369</v>
      </c>
    </row>
    <row r="1643" spans="1:4">
      <c r="A1643" s="167" t="s">
        <v>2825</v>
      </c>
      <c r="B1643" s="167">
        <v>504176</v>
      </c>
      <c r="C1643" s="167" t="s">
        <v>383</v>
      </c>
      <c r="D1643" s="167" t="s">
        <v>929</v>
      </c>
    </row>
    <row r="1644" spans="1:4">
      <c r="A1644" s="167" t="s">
        <v>2826</v>
      </c>
      <c r="B1644" s="167">
        <v>504176</v>
      </c>
      <c r="C1644" s="167" t="s">
        <v>383</v>
      </c>
      <c r="D1644" s="167" t="s">
        <v>929</v>
      </c>
    </row>
    <row r="1645" spans="1:4">
      <c r="A1645" s="167" t="s">
        <v>2827</v>
      </c>
      <c r="B1645" s="167">
        <v>517080</v>
      </c>
      <c r="C1645" s="167" t="s">
        <v>2828</v>
      </c>
      <c r="D1645" s="167" t="s">
        <v>781</v>
      </c>
    </row>
    <row r="1646" spans="1:4">
      <c r="A1646" s="167" t="s">
        <v>2829</v>
      </c>
      <c r="B1646" s="167">
        <v>531301</v>
      </c>
      <c r="C1646" s="167" t="s">
        <v>383</v>
      </c>
      <c r="D1646" s="167" t="s">
        <v>398</v>
      </c>
    </row>
    <row r="1647" spans="1:4">
      <c r="A1647" s="167" t="s">
        <v>2830</v>
      </c>
      <c r="B1647" s="167">
        <v>524735</v>
      </c>
      <c r="C1647" s="167" t="s">
        <v>2831</v>
      </c>
      <c r="D1647" s="167" t="s">
        <v>421</v>
      </c>
    </row>
    <row r="1648" spans="1:4">
      <c r="A1648" s="167" t="s">
        <v>2832</v>
      </c>
      <c r="B1648" s="167">
        <v>542332</v>
      </c>
      <c r="C1648" s="167" t="s">
        <v>2833</v>
      </c>
      <c r="D1648" s="167" t="s">
        <v>366</v>
      </c>
    </row>
    <row r="1649" spans="1:4">
      <c r="A1649" s="167" t="s">
        <v>2834</v>
      </c>
      <c r="B1649" s="167">
        <v>509675</v>
      </c>
      <c r="C1649" s="167" t="s">
        <v>2835</v>
      </c>
      <c r="D1649" s="167" t="s">
        <v>396</v>
      </c>
    </row>
    <row r="1650" spans="1:4">
      <c r="A1650" s="167" t="s">
        <v>2836</v>
      </c>
      <c r="B1650" s="167">
        <v>532847</v>
      </c>
      <c r="C1650" s="167" t="s">
        <v>2837</v>
      </c>
      <c r="D1650" s="167" t="s">
        <v>1303</v>
      </c>
    </row>
    <row r="1651" spans="1:4">
      <c r="A1651" s="167" t="s">
        <v>2838</v>
      </c>
      <c r="B1651" s="167">
        <v>505712</v>
      </c>
      <c r="C1651" s="167" t="s">
        <v>383</v>
      </c>
      <c r="D1651" s="167" t="s">
        <v>738</v>
      </c>
    </row>
    <row r="1652" spans="1:4">
      <c r="A1652" s="167" t="s">
        <v>2839</v>
      </c>
      <c r="B1652" s="167">
        <v>514010</v>
      </c>
      <c r="C1652" s="167" t="s">
        <v>383</v>
      </c>
      <c r="D1652" s="167" t="s">
        <v>398</v>
      </c>
    </row>
    <row r="1653" spans="1:4">
      <c r="A1653" s="167" t="s">
        <v>2840</v>
      </c>
      <c r="B1653" s="167">
        <v>500183</v>
      </c>
      <c r="C1653" s="167" t="s">
        <v>2841</v>
      </c>
      <c r="D1653" s="167" t="s">
        <v>653</v>
      </c>
    </row>
    <row r="1654" spans="1:4">
      <c r="A1654" s="167" t="s">
        <v>2842</v>
      </c>
      <c r="B1654" s="167">
        <v>500184</v>
      </c>
      <c r="C1654" s="167" t="s">
        <v>2843</v>
      </c>
      <c r="D1654" s="167" t="s">
        <v>543</v>
      </c>
    </row>
    <row r="1655" spans="1:4">
      <c r="A1655" s="167" t="s">
        <v>2844</v>
      </c>
      <c r="B1655" s="167">
        <v>526899</v>
      </c>
      <c r="C1655" s="167" t="s">
        <v>383</v>
      </c>
      <c r="D1655" s="167" t="s">
        <v>581</v>
      </c>
    </row>
    <row r="1656" spans="1:4">
      <c r="A1656" s="167" t="s">
        <v>2845</v>
      </c>
      <c r="B1656" s="167">
        <v>513723</v>
      </c>
      <c r="C1656" s="167" t="s">
        <v>383</v>
      </c>
      <c r="D1656" s="167" t="s">
        <v>911</v>
      </c>
    </row>
    <row r="1657" spans="1:4">
      <c r="A1657" s="167" t="s">
        <v>2846</v>
      </c>
      <c r="B1657" s="167">
        <v>511169</v>
      </c>
      <c r="C1657" s="167" t="s">
        <v>383</v>
      </c>
      <c r="D1657" s="167" t="s">
        <v>400</v>
      </c>
    </row>
    <row r="1658" spans="1:4">
      <c r="A1658" s="167" t="s">
        <v>2847</v>
      </c>
      <c r="B1658" s="167">
        <v>514043</v>
      </c>
      <c r="C1658" s="167" t="s">
        <v>2848</v>
      </c>
      <c r="D1658" s="167" t="s">
        <v>398</v>
      </c>
    </row>
    <row r="1659" spans="1:4">
      <c r="A1659" s="167" t="s">
        <v>2849</v>
      </c>
      <c r="B1659" s="167">
        <v>531979</v>
      </c>
      <c r="C1659" s="167" t="s">
        <v>383</v>
      </c>
      <c r="D1659" s="167" t="s">
        <v>688</v>
      </c>
    </row>
    <row r="1660" spans="1:4">
      <c r="A1660" s="167" t="s">
        <v>2850</v>
      </c>
      <c r="B1660" s="167">
        <v>538652</v>
      </c>
      <c r="C1660" s="167" t="s">
        <v>383</v>
      </c>
      <c r="D1660" s="167" t="s">
        <v>405</v>
      </c>
    </row>
    <row r="1661" spans="1:4">
      <c r="A1661" s="167" t="s">
        <v>2851</v>
      </c>
      <c r="B1661" s="167">
        <v>504036</v>
      </c>
      <c r="C1661" s="167" t="s">
        <v>2852</v>
      </c>
      <c r="D1661" s="167" t="s">
        <v>925</v>
      </c>
    </row>
    <row r="1662" spans="1:4">
      <c r="A1662" s="167" t="s">
        <v>2853</v>
      </c>
      <c r="B1662" s="167">
        <v>539114</v>
      </c>
      <c r="C1662" s="167" t="s">
        <v>383</v>
      </c>
      <c r="D1662" s="167" t="s">
        <v>400</v>
      </c>
    </row>
    <row r="1663" spans="1:4">
      <c r="A1663" s="167" t="s">
        <v>2854</v>
      </c>
      <c r="B1663" s="167">
        <v>503881</v>
      </c>
      <c r="C1663" s="167" t="s">
        <v>2855</v>
      </c>
      <c r="D1663" s="167" t="s">
        <v>398</v>
      </c>
    </row>
    <row r="1664" spans="1:4">
      <c r="A1664" s="167" t="s">
        <v>2856</v>
      </c>
      <c r="B1664" s="167">
        <v>500440</v>
      </c>
      <c r="C1664" s="167" t="s">
        <v>2857</v>
      </c>
      <c r="D1664" s="167" t="s">
        <v>688</v>
      </c>
    </row>
    <row r="1665" spans="1:4">
      <c r="A1665" s="167" t="s">
        <v>2858</v>
      </c>
      <c r="B1665" s="167" t="s">
        <v>383</v>
      </c>
      <c r="C1665" s="167" t="s">
        <v>2859</v>
      </c>
      <c r="D1665" s="167" t="s">
        <v>394</v>
      </c>
    </row>
    <row r="1666" spans="1:4">
      <c r="A1666" s="167" t="s">
        <v>2860</v>
      </c>
      <c r="B1666" s="167">
        <v>509895</v>
      </c>
      <c r="C1666" s="167" t="s">
        <v>383</v>
      </c>
      <c r="D1666" s="167" t="s">
        <v>398</v>
      </c>
    </row>
    <row r="1667" spans="1:4">
      <c r="A1667" s="167" t="s">
        <v>2861</v>
      </c>
      <c r="B1667" s="167">
        <v>532859</v>
      </c>
      <c r="C1667" s="167" t="s">
        <v>2862</v>
      </c>
      <c r="D1667" s="167" t="s">
        <v>713</v>
      </c>
    </row>
    <row r="1668" spans="1:4">
      <c r="A1668" s="167" t="s">
        <v>2863</v>
      </c>
      <c r="B1668" s="167">
        <v>500189</v>
      </c>
      <c r="C1668" s="167" t="s">
        <v>2864</v>
      </c>
      <c r="D1668" s="167" t="s">
        <v>1122</v>
      </c>
    </row>
    <row r="1669" spans="1:4">
      <c r="A1669" s="167" t="s">
        <v>2865</v>
      </c>
      <c r="B1669" s="167">
        <v>514428</v>
      </c>
      <c r="C1669" s="167" t="s">
        <v>383</v>
      </c>
      <c r="D1669" s="167" t="s">
        <v>503</v>
      </c>
    </row>
    <row r="1670" spans="1:4">
      <c r="A1670" s="167" t="s">
        <v>2866</v>
      </c>
      <c r="B1670" s="167">
        <v>541154</v>
      </c>
      <c r="C1670" s="167" t="s">
        <v>2867</v>
      </c>
      <c r="D1670" s="167" t="s">
        <v>2868</v>
      </c>
    </row>
    <row r="1671" spans="1:4">
      <c r="A1671" s="167" t="s">
        <v>2869</v>
      </c>
      <c r="B1671" s="167">
        <v>531918</v>
      </c>
      <c r="C1671" s="167" t="s">
        <v>383</v>
      </c>
      <c r="D1671" s="167" t="s">
        <v>405</v>
      </c>
    </row>
    <row r="1672" spans="1:4">
      <c r="A1672" s="167" t="s">
        <v>2870</v>
      </c>
      <c r="B1672" s="167">
        <v>532041</v>
      </c>
      <c r="C1672" s="167" t="s">
        <v>2871</v>
      </c>
      <c r="D1672" s="167" t="s">
        <v>476</v>
      </c>
    </row>
    <row r="1673" spans="1:4">
      <c r="A1673" s="167" t="s">
        <v>2872</v>
      </c>
      <c r="B1673" s="167">
        <v>509635</v>
      </c>
      <c r="C1673" s="167" t="s">
        <v>2873</v>
      </c>
      <c r="D1673" s="167" t="s">
        <v>738</v>
      </c>
    </row>
    <row r="1674" spans="1:4">
      <c r="A1674" s="167" t="s">
        <v>2874</v>
      </c>
      <c r="B1674" s="167">
        <v>500185</v>
      </c>
      <c r="C1674" s="167" t="s">
        <v>2875</v>
      </c>
      <c r="D1674" s="167" t="s">
        <v>781</v>
      </c>
    </row>
    <row r="1675" spans="1:4">
      <c r="A1675" s="167" t="s">
        <v>2876</v>
      </c>
      <c r="B1675" s="167">
        <v>513599</v>
      </c>
      <c r="C1675" s="167" t="s">
        <v>2877</v>
      </c>
      <c r="D1675" s="167" t="s">
        <v>457</v>
      </c>
    </row>
    <row r="1676" spans="1:4">
      <c r="A1676" s="167" t="s">
        <v>2878</v>
      </c>
      <c r="B1676" s="167">
        <v>505725</v>
      </c>
      <c r="C1676" s="167" t="s">
        <v>2879</v>
      </c>
      <c r="D1676" s="167" t="s">
        <v>568</v>
      </c>
    </row>
    <row r="1677" spans="1:4">
      <c r="A1677" s="167" t="s">
        <v>2880</v>
      </c>
      <c r="B1677" s="167">
        <v>524013</v>
      </c>
      <c r="C1677" s="167" t="s">
        <v>383</v>
      </c>
      <c r="D1677" s="167" t="s">
        <v>760</v>
      </c>
    </row>
    <row r="1678" spans="1:4">
      <c r="A1678" s="167" t="s">
        <v>2881</v>
      </c>
      <c r="B1678" s="167">
        <v>519126</v>
      </c>
      <c r="C1678" s="167" t="s">
        <v>383</v>
      </c>
      <c r="D1678" s="167" t="s">
        <v>443</v>
      </c>
    </row>
    <row r="1679" spans="1:4">
      <c r="A1679" s="167" t="s">
        <v>2882</v>
      </c>
      <c r="B1679" s="167">
        <v>505893</v>
      </c>
      <c r="C1679" s="167" t="s">
        <v>383</v>
      </c>
      <c r="D1679" s="167" t="s">
        <v>738</v>
      </c>
    </row>
    <row r="1680" spans="1:4">
      <c r="A1680" s="167" t="s">
        <v>2883</v>
      </c>
      <c r="B1680" s="167">
        <v>509650</v>
      </c>
      <c r="C1680" s="167" t="s">
        <v>383</v>
      </c>
      <c r="D1680" s="167" t="s">
        <v>441</v>
      </c>
    </row>
    <row r="1681" spans="1:4">
      <c r="A1681" s="167" t="s">
        <v>2884</v>
      </c>
      <c r="B1681" s="167">
        <v>533217</v>
      </c>
      <c r="C1681" s="167" t="s">
        <v>2885</v>
      </c>
      <c r="D1681" s="167" t="s">
        <v>907</v>
      </c>
    </row>
    <row r="1682" spans="1:4">
      <c r="A1682" s="167" t="s">
        <v>2886</v>
      </c>
      <c r="B1682" s="167">
        <v>500500</v>
      </c>
      <c r="C1682" s="167" t="s">
        <v>2887</v>
      </c>
      <c r="D1682" s="167" t="s">
        <v>2313</v>
      </c>
    </row>
    <row r="1683" spans="1:4">
      <c r="A1683" s="167" t="s">
        <v>2888</v>
      </c>
      <c r="B1683" s="167">
        <v>500186</v>
      </c>
      <c r="C1683" s="167" t="s">
        <v>2889</v>
      </c>
      <c r="D1683" s="167" t="s">
        <v>446</v>
      </c>
    </row>
    <row r="1684" spans="1:4">
      <c r="A1684" s="167" t="s">
        <v>2890</v>
      </c>
      <c r="B1684" s="167">
        <v>500449</v>
      </c>
      <c r="C1684" s="167" t="s">
        <v>383</v>
      </c>
      <c r="D1684" s="167" t="s">
        <v>431</v>
      </c>
    </row>
    <row r="1685" spans="1:4">
      <c r="A1685" s="167" t="s">
        <v>2891</v>
      </c>
      <c r="B1685" s="167">
        <v>500104</v>
      </c>
      <c r="C1685" s="167" t="s">
        <v>2892</v>
      </c>
      <c r="D1685" s="167" t="s">
        <v>1312</v>
      </c>
    </row>
    <row r="1686" spans="1:4">
      <c r="A1686" s="167" t="s">
        <v>2893</v>
      </c>
      <c r="B1686" s="167">
        <v>530315</v>
      </c>
      <c r="C1686" s="167" t="s">
        <v>383</v>
      </c>
      <c r="D1686" s="167" t="s">
        <v>578</v>
      </c>
    </row>
    <row r="1687" spans="1:4">
      <c r="A1687" s="167" t="s">
        <v>63</v>
      </c>
      <c r="B1687" s="167">
        <v>500696</v>
      </c>
      <c r="C1687" s="167" t="s">
        <v>2894</v>
      </c>
      <c r="D1687" s="167" t="s">
        <v>565</v>
      </c>
    </row>
    <row r="1688" spans="1:4">
      <c r="A1688" s="167" t="s">
        <v>2895</v>
      </c>
      <c r="B1688" s="167">
        <v>504713</v>
      </c>
      <c r="C1688" s="167" t="s">
        <v>383</v>
      </c>
      <c r="D1688" s="167" t="s">
        <v>1303</v>
      </c>
    </row>
    <row r="1689" spans="1:4">
      <c r="A1689" s="167" t="s">
        <v>2896</v>
      </c>
      <c r="B1689" s="167">
        <v>500188</v>
      </c>
      <c r="C1689" s="167" t="s">
        <v>2897</v>
      </c>
      <c r="D1689" s="167" t="s">
        <v>2898</v>
      </c>
    </row>
    <row r="1690" spans="1:4">
      <c r="A1690" s="167" t="s">
        <v>2899</v>
      </c>
      <c r="B1690" s="167">
        <v>515145</v>
      </c>
      <c r="C1690" s="167" t="s">
        <v>2900</v>
      </c>
      <c r="D1690" s="167" t="s">
        <v>578</v>
      </c>
    </row>
    <row r="1691" spans="1:4">
      <c r="A1691" s="167" t="s">
        <v>2901</v>
      </c>
      <c r="B1691" s="167">
        <v>513039</v>
      </c>
      <c r="C1691" s="167" t="s">
        <v>383</v>
      </c>
      <c r="D1691" s="167" t="s">
        <v>391</v>
      </c>
    </row>
    <row r="1692" spans="1:4">
      <c r="A1692" s="167" t="s">
        <v>2902</v>
      </c>
      <c r="B1692" s="167">
        <v>539984</v>
      </c>
      <c r="C1692" s="167" t="s">
        <v>383</v>
      </c>
      <c r="D1692" s="167" t="s">
        <v>925</v>
      </c>
    </row>
    <row r="1693" spans="1:4">
      <c r="A1693" s="167" t="s">
        <v>2903</v>
      </c>
      <c r="B1693" s="167">
        <v>530853</v>
      </c>
      <c r="C1693" s="167" t="s">
        <v>383</v>
      </c>
      <c r="D1693" s="167" t="s">
        <v>2202</v>
      </c>
    </row>
    <row r="1694" spans="1:4">
      <c r="A1694" s="167" t="s">
        <v>2904</v>
      </c>
      <c r="B1694" s="167">
        <v>531743</v>
      </c>
      <c r="C1694" s="167" t="s">
        <v>383</v>
      </c>
      <c r="D1694" s="167" t="s">
        <v>405</v>
      </c>
    </row>
    <row r="1695" spans="1:4">
      <c r="A1695" s="167" t="s">
        <v>2905</v>
      </c>
      <c r="B1695" s="167">
        <v>590018</v>
      </c>
      <c r="C1695" s="167" t="s">
        <v>2906</v>
      </c>
      <c r="D1695" s="167" t="s">
        <v>415</v>
      </c>
    </row>
    <row r="1696" spans="1:4">
      <c r="A1696" s="167" t="s">
        <v>2907</v>
      </c>
      <c r="B1696" s="167">
        <v>521068</v>
      </c>
      <c r="C1696" s="167" t="s">
        <v>383</v>
      </c>
      <c r="D1696" s="167" t="s">
        <v>398</v>
      </c>
    </row>
    <row r="1697" spans="1:4">
      <c r="A1697" s="167" t="s">
        <v>2908</v>
      </c>
      <c r="B1697" s="167">
        <v>532359</v>
      </c>
      <c r="C1697" s="167" t="s">
        <v>383</v>
      </c>
      <c r="D1697" s="167" t="s">
        <v>476</v>
      </c>
    </row>
    <row r="1698" spans="1:4">
      <c r="A1698" s="167" t="s">
        <v>2909</v>
      </c>
      <c r="B1698" s="167">
        <v>526217</v>
      </c>
      <c r="C1698" s="167" t="s">
        <v>2910</v>
      </c>
      <c r="D1698" s="167" t="s">
        <v>578</v>
      </c>
    </row>
    <row r="1699" spans="1:4">
      <c r="A1699" s="167" t="s">
        <v>2911</v>
      </c>
      <c r="B1699" s="167" t="s">
        <v>383</v>
      </c>
      <c r="C1699" s="167" t="s">
        <v>2912</v>
      </c>
      <c r="D1699" s="167" t="s">
        <v>474</v>
      </c>
    </row>
    <row r="1700" spans="1:4">
      <c r="A1700" s="167" t="s">
        <v>2913</v>
      </c>
      <c r="B1700" s="167">
        <v>541627</v>
      </c>
      <c r="C1700" s="167" t="s">
        <v>2914</v>
      </c>
      <c r="D1700" s="167" t="s">
        <v>1752</v>
      </c>
    </row>
    <row r="1701" spans="1:4">
      <c r="A1701" s="167" t="s">
        <v>2915</v>
      </c>
      <c r="B1701" s="167">
        <v>531661</v>
      </c>
      <c r="C1701" s="167" t="s">
        <v>383</v>
      </c>
      <c r="D1701" s="167" t="s">
        <v>391</v>
      </c>
    </row>
    <row r="1702" spans="1:4">
      <c r="A1702" s="167" t="s">
        <v>2916</v>
      </c>
      <c r="B1702" s="167">
        <v>500191</v>
      </c>
      <c r="C1702" s="167" t="s">
        <v>2917</v>
      </c>
      <c r="D1702" s="167" t="s">
        <v>461</v>
      </c>
    </row>
    <row r="1703" spans="1:4">
      <c r="A1703" s="167" t="s">
        <v>2918</v>
      </c>
      <c r="B1703" s="167">
        <v>522064</v>
      </c>
      <c r="C1703" s="167" t="s">
        <v>2919</v>
      </c>
      <c r="D1703" s="167" t="s">
        <v>391</v>
      </c>
    </row>
    <row r="1704" spans="1:4">
      <c r="A1704" s="167" t="s">
        <v>2920</v>
      </c>
      <c r="B1704" s="167">
        <v>517174</v>
      </c>
      <c r="C1704" s="167" t="s">
        <v>2921</v>
      </c>
      <c r="D1704" s="167" t="s">
        <v>681</v>
      </c>
    </row>
    <row r="1705" spans="1:4">
      <c r="A1705" s="167" t="s">
        <v>2922</v>
      </c>
      <c r="B1705" s="167">
        <v>517174</v>
      </c>
      <c r="C1705" s="167" t="s">
        <v>2921</v>
      </c>
      <c r="D1705" s="167" t="s">
        <v>681</v>
      </c>
    </row>
    <row r="1706" spans="1:4">
      <c r="A1706" s="167" t="s">
        <v>2923</v>
      </c>
      <c r="B1706" s="167">
        <v>500193</v>
      </c>
      <c r="C1706" s="167" t="s">
        <v>2924</v>
      </c>
      <c r="D1706" s="167" t="s">
        <v>584</v>
      </c>
    </row>
    <row r="1707" spans="1:4">
      <c r="A1707" s="167" t="s">
        <v>2925</v>
      </c>
      <c r="B1707" s="167">
        <v>526683</v>
      </c>
      <c r="C1707" s="167" t="s">
        <v>2926</v>
      </c>
      <c r="D1707" s="167" t="s">
        <v>584</v>
      </c>
    </row>
    <row r="1708" spans="1:4">
      <c r="A1708" s="167" t="s">
        <v>2927</v>
      </c>
      <c r="B1708" s="167">
        <v>540530</v>
      </c>
      <c r="C1708" s="167" t="s">
        <v>2928</v>
      </c>
      <c r="D1708" s="167" t="s">
        <v>441</v>
      </c>
    </row>
    <row r="1709" spans="1:4">
      <c r="A1709" s="167" t="s">
        <v>2929</v>
      </c>
      <c r="B1709" s="167">
        <v>532873</v>
      </c>
      <c r="C1709" s="167" t="s">
        <v>2930</v>
      </c>
      <c r="D1709" s="167" t="s">
        <v>469</v>
      </c>
    </row>
    <row r="1710" spans="1:4">
      <c r="A1710" s="167" t="s">
        <v>2931</v>
      </c>
      <c r="B1710" s="167">
        <v>500010</v>
      </c>
      <c r="C1710" s="167" t="s">
        <v>2932</v>
      </c>
      <c r="D1710" s="167" t="s">
        <v>441</v>
      </c>
    </row>
    <row r="1711" spans="1:4">
      <c r="A1711" s="167" t="s">
        <v>2933</v>
      </c>
      <c r="B1711" s="167">
        <v>532761</v>
      </c>
      <c r="C1711" s="167" t="s">
        <v>2934</v>
      </c>
      <c r="D1711" s="167" t="s">
        <v>713</v>
      </c>
    </row>
    <row r="1712" spans="1:4">
      <c r="A1712" s="167" t="s">
        <v>2935</v>
      </c>
      <c r="B1712" s="167">
        <v>526761</v>
      </c>
      <c r="C1712" s="167" t="s">
        <v>383</v>
      </c>
      <c r="D1712" s="167" t="s">
        <v>584</v>
      </c>
    </row>
    <row r="1713" spans="1:4">
      <c r="A1713" s="167" t="s">
        <v>2936</v>
      </c>
      <c r="B1713" s="167">
        <v>535217</v>
      </c>
      <c r="C1713" s="167" t="s">
        <v>383</v>
      </c>
      <c r="D1713" s="167" t="s">
        <v>581</v>
      </c>
    </row>
    <row r="1714" spans="1:4">
      <c r="A1714" s="167" t="s">
        <v>2937</v>
      </c>
      <c r="B1714" s="167">
        <v>540136</v>
      </c>
      <c r="C1714" s="167" t="s">
        <v>2938</v>
      </c>
      <c r="D1714" s="167" t="s">
        <v>426</v>
      </c>
    </row>
    <row r="1715" spans="1:4">
      <c r="A1715" s="167" t="s">
        <v>2939</v>
      </c>
      <c r="B1715" s="167">
        <v>531724</v>
      </c>
      <c r="C1715" s="167" t="s">
        <v>383</v>
      </c>
      <c r="D1715" s="167" t="s">
        <v>804</v>
      </c>
    </row>
    <row r="1716" spans="1:4">
      <c r="A1716" s="167" t="s">
        <v>2940</v>
      </c>
      <c r="B1716" s="167">
        <v>500187</v>
      </c>
      <c r="C1716" s="167" t="s">
        <v>2941</v>
      </c>
      <c r="D1716" s="167" t="s">
        <v>578</v>
      </c>
    </row>
    <row r="1717" spans="1:4">
      <c r="A1717" s="167" t="s">
        <v>2942</v>
      </c>
      <c r="B1717" s="167">
        <v>532662</v>
      </c>
      <c r="C1717" s="167" t="s">
        <v>2943</v>
      </c>
      <c r="D1717" s="167" t="s">
        <v>907</v>
      </c>
    </row>
    <row r="1718" spans="1:4">
      <c r="A1718" s="167" t="s">
        <v>2944</v>
      </c>
      <c r="B1718" s="167">
        <v>532799</v>
      </c>
      <c r="C1718" s="167" t="s">
        <v>2945</v>
      </c>
      <c r="D1718" s="167" t="s">
        <v>469</v>
      </c>
    </row>
    <row r="1719" spans="1:4">
      <c r="A1719" s="167" t="s">
        <v>2946</v>
      </c>
      <c r="B1719" s="167">
        <v>509820</v>
      </c>
      <c r="C1719" s="167" t="s">
        <v>2947</v>
      </c>
      <c r="D1719" s="167" t="s">
        <v>578</v>
      </c>
    </row>
    <row r="1720" spans="1:4">
      <c r="A1720" s="167" t="s">
        <v>2948</v>
      </c>
      <c r="B1720" s="167">
        <v>542592</v>
      </c>
      <c r="C1720" s="167" t="s">
        <v>2949</v>
      </c>
      <c r="D1720" s="167" t="s">
        <v>488</v>
      </c>
    </row>
    <row r="1721" spans="1:4">
      <c r="A1721" s="167" t="s">
        <v>2950</v>
      </c>
      <c r="B1721" s="167" t="s">
        <v>383</v>
      </c>
      <c r="C1721" s="167" t="s">
        <v>2951</v>
      </c>
      <c r="D1721" s="167" t="s">
        <v>394</v>
      </c>
    </row>
    <row r="1722" spans="1:4">
      <c r="A1722" s="167" t="s">
        <v>2952</v>
      </c>
      <c r="B1722" s="167">
        <v>539724</v>
      </c>
      <c r="C1722" s="167" t="s">
        <v>383</v>
      </c>
      <c r="D1722" s="167" t="s">
        <v>369</v>
      </c>
    </row>
    <row r="1723" spans="1:4">
      <c r="A1723" s="167" t="s">
        <v>2953</v>
      </c>
      <c r="B1723" s="167">
        <v>519463</v>
      </c>
      <c r="C1723" s="167" t="s">
        <v>383</v>
      </c>
      <c r="D1723" s="167" t="s">
        <v>581</v>
      </c>
    </row>
    <row r="1724" spans="1:4">
      <c r="A1724" s="167" t="s">
        <v>2954</v>
      </c>
      <c r="B1724" s="167" t="s">
        <v>383</v>
      </c>
      <c r="C1724" s="167" t="s">
        <v>2955</v>
      </c>
      <c r="D1724" s="167" t="s">
        <v>394</v>
      </c>
    </row>
    <row r="1725" spans="1:4">
      <c r="A1725" s="167" t="s">
        <v>2956</v>
      </c>
      <c r="B1725" s="167">
        <v>532174</v>
      </c>
      <c r="C1725" s="167" t="s">
        <v>2957</v>
      </c>
      <c r="D1725" s="167" t="s">
        <v>701</v>
      </c>
    </row>
    <row r="1726" spans="1:4">
      <c r="A1726" s="167" t="s">
        <v>2958</v>
      </c>
      <c r="B1726" s="167">
        <v>540716</v>
      </c>
      <c r="C1726" s="167" t="s">
        <v>2959</v>
      </c>
      <c r="D1726" s="167" t="s">
        <v>2466</v>
      </c>
    </row>
    <row r="1727" spans="1:4">
      <c r="A1727" s="167" t="s">
        <v>2960</v>
      </c>
      <c r="B1727" s="167">
        <v>533244</v>
      </c>
      <c r="C1727" s="167" t="s">
        <v>2961</v>
      </c>
      <c r="D1727" s="167" t="s">
        <v>366</v>
      </c>
    </row>
    <row r="1728" spans="1:4">
      <c r="A1728" s="167" t="s">
        <v>2962</v>
      </c>
      <c r="B1728" s="167">
        <v>540133</v>
      </c>
      <c r="C1728" s="167" t="s">
        <v>2963</v>
      </c>
      <c r="D1728" s="167" t="s">
        <v>2796</v>
      </c>
    </row>
    <row r="1729" spans="1:4">
      <c r="A1729" s="167" t="s">
        <v>2964</v>
      </c>
      <c r="B1729" s="167">
        <v>555555</v>
      </c>
      <c r="C1729" s="167" t="s">
        <v>2965</v>
      </c>
      <c r="D1729" s="167" t="s">
        <v>366</v>
      </c>
    </row>
    <row r="1730" spans="1:4">
      <c r="A1730" s="167" t="s">
        <v>2966</v>
      </c>
      <c r="B1730" s="167">
        <v>541179</v>
      </c>
      <c r="C1730" s="167" t="s">
        <v>2967</v>
      </c>
      <c r="D1730" s="167" t="s">
        <v>366</v>
      </c>
    </row>
    <row r="1731" spans="1:4">
      <c r="A1731" s="167" t="s">
        <v>2968</v>
      </c>
      <c r="B1731" s="167">
        <v>532835</v>
      </c>
      <c r="C1731" s="167" t="s">
        <v>2969</v>
      </c>
      <c r="D1731" s="167" t="s">
        <v>366</v>
      </c>
    </row>
    <row r="1732" spans="1:4">
      <c r="A1732" s="167" t="s">
        <v>2970</v>
      </c>
      <c r="B1732" s="167">
        <v>531524</v>
      </c>
      <c r="C1732" s="167" t="s">
        <v>2971</v>
      </c>
      <c r="D1732" s="167" t="s">
        <v>681</v>
      </c>
    </row>
    <row r="1733" spans="1:4">
      <c r="A1733" s="167" t="s">
        <v>2972</v>
      </c>
      <c r="B1733" s="167">
        <v>531524</v>
      </c>
      <c r="C1733" s="167" t="s">
        <v>2971</v>
      </c>
      <c r="D1733" s="167" t="s">
        <v>681</v>
      </c>
    </row>
    <row r="1734" spans="1:4">
      <c r="A1734" s="167" t="s">
        <v>2973</v>
      </c>
      <c r="B1734" s="167">
        <v>500116</v>
      </c>
      <c r="C1734" s="167" t="s">
        <v>2974</v>
      </c>
      <c r="D1734" s="167" t="s">
        <v>701</v>
      </c>
    </row>
    <row r="1735" spans="1:4">
      <c r="A1735" s="167" t="s">
        <v>2975</v>
      </c>
      <c r="B1735" s="167">
        <v>539437</v>
      </c>
      <c r="C1735" s="167" t="s">
        <v>2976</v>
      </c>
      <c r="D1735" s="167" t="s">
        <v>701</v>
      </c>
    </row>
    <row r="1736" spans="1:4">
      <c r="A1736" s="167" t="s">
        <v>2977</v>
      </c>
      <c r="B1736" s="167" t="s">
        <v>383</v>
      </c>
      <c r="C1736" s="167" t="s">
        <v>2978</v>
      </c>
      <c r="D1736" s="167" t="s">
        <v>701</v>
      </c>
    </row>
    <row r="1737" spans="1:4">
      <c r="A1737" s="167" t="s">
        <v>2979</v>
      </c>
      <c r="B1737" s="167">
        <v>532659</v>
      </c>
      <c r="C1737" s="167" t="s">
        <v>2980</v>
      </c>
      <c r="D1737" s="167" t="s">
        <v>400</v>
      </c>
    </row>
    <row r="1738" spans="1:4">
      <c r="A1738" s="167" t="s">
        <v>2981</v>
      </c>
      <c r="B1738" s="167">
        <v>507438</v>
      </c>
      <c r="C1738" s="167" t="s">
        <v>2982</v>
      </c>
      <c r="D1738" s="167" t="s">
        <v>1015</v>
      </c>
    </row>
    <row r="1739" spans="1:4">
      <c r="A1739" s="167" t="s">
        <v>2983</v>
      </c>
      <c r="B1739" s="167">
        <v>505726</v>
      </c>
      <c r="C1739" s="167" t="s">
        <v>2984</v>
      </c>
      <c r="D1739" s="167" t="s">
        <v>1148</v>
      </c>
    </row>
    <row r="1740" spans="1:4">
      <c r="A1740" s="167" t="s">
        <v>2985</v>
      </c>
      <c r="B1740" s="167">
        <v>500106</v>
      </c>
      <c r="C1740" s="167" t="s">
        <v>2986</v>
      </c>
      <c r="D1740" s="167" t="s">
        <v>2716</v>
      </c>
    </row>
    <row r="1741" spans="1:4">
      <c r="A1741" s="167" t="s">
        <v>2987</v>
      </c>
      <c r="B1741" s="167">
        <v>540774</v>
      </c>
      <c r="C1741" s="167" t="s">
        <v>2988</v>
      </c>
      <c r="D1741" s="167" t="s">
        <v>568</v>
      </c>
    </row>
    <row r="1742" spans="1:4">
      <c r="A1742" s="167" t="s">
        <v>2989</v>
      </c>
      <c r="B1742" s="167">
        <v>540377</v>
      </c>
      <c r="C1742" s="167" t="s">
        <v>383</v>
      </c>
      <c r="D1742" s="167" t="s">
        <v>405</v>
      </c>
    </row>
    <row r="1743" spans="1:4">
      <c r="A1743" s="167" t="s">
        <v>2990</v>
      </c>
      <c r="B1743" s="167">
        <v>522289</v>
      </c>
      <c r="C1743" s="167" t="s">
        <v>383</v>
      </c>
      <c r="D1743" s="167" t="s">
        <v>405</v>
      </c>
    </row>
    <row r="1744" spans="1:4">
      <c r="A1744" s="167" t="s">
        <v>2991</v>
      </c>
      <c r="B1744" s="167">
        <v>500199</v>
      </c>
      <c r="C1744" s="167" t="s">
        <v>2992</v>
      </c>
      <c r="D1744" s="167" t="s">
        <v>431</v>
      </c>
    </row>
    <row r="1745" spans="1:4">
      <c r="A1745" s="167" t="s">
        <v>2993</v>
      </c>
      <c r="B1745" s="167">
        <v>517380</v>
      </c>
      <c r="C1745" s="167" t="s">
        <v>2994</v>
      </c>
      <c r="D1745" s="167" t="s">
        <v>738</v>
      </c>
    </row>
    <row r="1746" spans="1:4">
      <c r="A1746" s="167" t="s">
        <v>2995</v>
      </c>
      <c r="B1746" s="167">
        <v>517380</v>
      </c>
      <c r="C1746" s="167" t="s">
        <v>2994</v>
      </c>
      <c r="D1746" s="167" t="s">
        <v>738</v>
      </c>
    </row>
    <row r="1747" spans="1:4">
      <c r="A1747" s="167" t="s">
        <v>2996</v>
      </c>
      <c r="B1747" s="167">
        <v>539449</v>
      </c>
      <c r="C1747" s="167" t="s">
        <v>383</v>
      </c>
      <c r="D1747" s="167" t="s">
        <v>405</v>
      </c>
    </row>
    <row r="1748" spans="1:4">
      <c r="A1748" s="167" t="s">
        <v>2997</v>
      </c>
      <c r="B1748" s="167">
        <v>532636</v>
      </c>
      <c r="C1748" s="167" t="s">
        <v>2998</v>
      </c>
      <c r="D1748" s="167" t="s">
        <v>366</v>
      </c>
    </row>
    <row r="1749" spans="1:4">
      <c r="A1749" s="167" t="s">
        <v>2999</v>
      </c>
      <c r="B1749" s="167">
        <v>531968</v>
      </c>
      <c r="C1749" s="167" t="s">
        <v>3000</v>
      </c>
      <c r="D1749" s="167" t="s">
        <v>469</v>
      </c>
    </row>
    <row r="1750" spans="1:4">
      <c r="A1750" s="167" t="s">
        <v>3001</v>
      </c>
      <c r="B1750" s="167">
        <v>514238</v>
      </c>
      <c r="C1750" s="167" t="s">
        <v>383</v>
      </c>
      <c r="D1750" s="167" t="s">
        <v>366</v>
      </c>
    </row>
    <row r="1751" spans="1:4">
      <c r="A1751" s="167" t="s">
        <v>3002</v>
      </c>
      <c r="B1751" s="167">
        <v>532414</v>
      </c>
      <c r="C1751" s="167" t="s">
        <v>383</v>
      </c>
      <c r="D1751" s="167" t="s">
        <v>476</v>
      </c>
    </row>
    <row r="1752" spans="1:4">
      <c r="A1752" s="167" t="s">
        <v>3003</v>
      </c>
      <c r="B1752" s="167">
        <v>532907</v>
      </c>
      <c r="C1752" s="167" t="s">
        <v>3004</v>
      </c>
      <c r="D1752" s="167" t="s">
        <v>781</v>
      </c>
    </row>
    <row r="1753" spans="1:4">
      <c r="A1753" s="167" t="s">
        <v>3005</v>
      </c>
      <c r="B1753" s="167">
        <v>511208</v>
      </c>
      <c r="C1753" s="167" t="s">
        <v>3006</v>
      </c>
      <c r="D1753" s="167" t="s">
        <v>2789</v>
      </c>
    </row>
    <row r="1754" spans="1:4">
      <c r="A1754" s="167" t="s">
        <v>3007</v>
      </c>
      <c r="B1754" s="167">
        <v>533177</v>
      </c>
      <c r="C1754" s="167" t="s">
        <v>3008</v>
      </c>
      <c r="D1754" s="167" t="s">
        <v>978</v>
      </c>
    </row>
    <row r="1755" spans="1:4">
      <c r="A1755" s="167" t="s">
        <v>3009</v>
      </c>
      <c r="B1755" s="167">
        <v>511628</v>
      </c>
      <c r="C1755" s="167" t="s">
        <v>383</v>
      </c>
      <c r="D1755" s="167" t="s">
        <v>400</v>
      </c>
    </row>
    <row r="1756" spans="1:4">
      <c r="A1756" s="167" t="s">
        <v>3010</v>
      </c>
      <c r="B1756" s="167">
        <v>505539</v>
      </c>
      <c r="C1756" s="167" t="s">
        <v>383</v>
      </c>
      <c r="D1756" s="167" t="s">
        <v>804</v>
      </c>
    </row>
    <row r="1757" spans="1:4">
      <c r="A1757" s="167" t="s">
        <v>3011</v>
      </c>
      <c r="B1757" s="167">
        <v>513295</v>
      </c>
      <c r="C1757" s="167" t="s">
        <v>383</v>
      </c>
      <c r="D1757" s="167" t="s">
        <v>415</v>
      </c>
    </row>
    <row r="1758" spans="1:4">
      <c r="A1758" s="167" t="s">
        <v>3012</v>
      </c>
      <c r="B1758" s="167">
        <v>517571</v>
      </c>
      <c r="C1758" s="167" t="s">
        <v>3013</v>
      </c>
      <c r="D1758" s="167" t="s">
        <v>426</v>
      </c>
    </row>
    <row r="1759" spans="1:4">
      <c r="A1759" s="167" t="s">
        <v>3014</v>
      </c>
      <c r="B1759" s="167">
        <v>532614</v>
      </c>
      <c r="C1759" s="167" t="s">
        <v>3015</v>
      </c>
      <c r="D1759" s="167" t="s">
        <v>415</v>
      </c>
    </row>
    <row r="1760" spans="1:4">
      <c r="A1760" s="167" t="s">
        <v>3016</v>
      </c>
      <c r="B1760" s="167">
        <v>531129</v>
      </c>
      <c r="C1760" s="167" t="s">
        <v>383</v>
      </c>
      <c r="D1760" s="167" t="s">
        <v>911</v>
      </c>
    </row>
    <row r="1761" spans="1:4">
      <c r="A1761" s="167" t="s">
        <v>3017</v>
      </c>
      <c r="B1761" s="167">
        <v>531672</v>
      </c>
      <c r="C1761" s="167" t="s">
        <v>383</v>
      </c>
      <c r="D1761" s="167" t="s">
        <v>366</v>
      </c>
    </row>
    <row r="1762" spans="1:4">
      <c r="A1762" s="167" t="s">
        <v>3018</v>
      </c>
      <c r="B1762" s="167">
        <v>517370</v>
      </c>
      <c r="C1762" s="167" t="s">
        <v>383</v>
      </c>
      <c r="D1762" s="167" t="s">
        <v>681</v>
      </c>
    </row>
    <row r="1763" spans="1:4">
      <c r="A1763" s="167" t="s">
        <v>3019</v>
      </c>
      <c r="B1763" s="167">
        <v>538541</v>
      </c>
      <c r="C1763" s="167" t="s">
        <v>383</v>
      </c>
      <c r="D1763" s="167" t="s">
        <v>405</v>
      </c>
    </row>
    <row r="1764" spans="1:4">
      <c r="A1764" s="167" t="s">
        <v>3020</v>
      </c>
      <c r="B1764" s="167">
        <v>531594</v>
      </c>
      <c r="C1764" s="167" t="s">
        <v>383</v>
      </c>
      <c r="D1764" s="167" t="s">
        <v>391</v>
      </c>
    </row>
    <row r="1765" spans="1:4">
      <c r="A1765" s="167" t="s">
        <v>3021</v>
      </c>
      <c r="B1765" s="167">
        <v>523465</v>
      </c>
      <c r="C1765" s="167" t="s">
        <v>383</v>
      </c>
      <c r="D1765" s="167" t="s">
        <v>441</v>
      </c>
    </row>
    <row r="1766" spans="1:4">
      <c r="A1766" s="167" t="s">
        <v>3022</v>
      </c>
      <c r="B1766" s="167">
        <v>536709</v>
      </c>
      <c r="C1766" s="167" t="s">
        <v>383</v>
      </c>
      <c r="D1766" s="167" t="s">
        <v>522</v>
      </c>
    </row>
    <row r="1767" spans="1:4">
      <c r="A1767" s="167" t="s">
        <v>3023</v>
      </c>
      <c r="B1767" s="167">
        <v>509162</v>
      </c>
      <c r="C1767" s="167" t="s">
        <v>383</v>
      </c>
      <c r="D1767" s="167" t="s">
        <v>863</v>
      </c>
    </row>
    <row r="1768" spans="1:4">
      <c r="A1768" s="167" t="s">
        <v>3024</v>
      </c>
      <c r="B1768" s="167">
        <v>517077</v>
      </c>
      <c r="C1768" s="167" t="s">
        <v>383</v>
      </c>
      <c r="D1768" s="167" t="s">
        <v>405</v>
      </c>
    </row>
    <row r="1769" spans="1:4">
      <c r="A1769" s="167" t="s">
        <v>3025</v>
      </c>
      <c r="B1769" s="167">
        <v>511473</v>
      </c>
      <c r="C1769" s="167" t="s">
        <v>3026</v>
      </c>
      <c r="D1769" s="167" t="s">
        <v>366</v>
      </c>
    </row>
    <row r="1770" spans="1:4">
      <c r="A1770" s="167" t="s">
        <v>3027</v>
      </c>
      <c r="B1770" s="167">
        <v>531505</v>
      </c>
      <c r="C1770" s="167" t="s">
        <v>383</v>
      </c>
      <c r="D1770" s="167" t="s">
        <v>400</v>
      </c>
    </row>
    <row r="1771" spans="1:4">
      <c r="A1771" s="167" t="s">
        <v>3028</v>
      </c>
      <c r="B1771" s="167">
        <v>511355</v>
      </c>
      <c r="C1771" s="167" t="s">
        <v>383</v>
      </c>
      <c r="D1771" s="167" t="s">
        <v>400</v>
      </c>
    </row>
    <row r="1772" spans="1:4">
      <c r="A1772" s="167" t="s">
        <v>3029</v>
      </c>
      <c r="B1772" s="167">
        <v>535667</v>
      </c>
      <c r="C1772" s="167" t="s">
        <v>383</v>
      </c>
      <c r="D1772" s="167" t="s">
        <v>400</v>
      </c>
    </row>
    <row r="1773" spans="1:4">
      <c r="A1773" s="167" t="s">
        <v>3030</v>
      </c>
      <c r="B1773" s="167">
        <v>531253</v>
      </c>
      <c r="C1773" s="167" t="s">
        <v>383</v>
      </c>
      <c r="D1773" s="167" t="s">
        <v>543</v>
      </c>
    </row>
    <row r="1774" spans="1:4">
      <c r="A1774" s="167" t="s">
        <v>3031</v>
      </c>
      <c r="B1774" s="167">
        <v>500201</v>
      </c>
      <c r="C1774" s="167" t="s">
        <v>3032</v>
      </c>
      <c r="D1774" s="167" t="s">
        <v>431</v>
      </c>
    </row>
    <row r="1775" spans="1:4">
      <c r="A1775" s="167" t="s">
        <v>3033</v>
      </c>
      <c r="B1775" s="167">
        <v>540152</v>
      </c>
      <c r="C1775" s="167" t="s">
        <v>383</v>
      </c>
      <c r="D1775" s="167" t="s">
        <v>469</v>
      </c>
    </row>
    <row r="1776" spans="1:4">
      <c r="A1776" s="167" t="s">
        <v>3034</v>
      </c>
      <c r="B1776" s="167">
        <v>540565</v>
      </c>
      <c r="C1776" s="167" t="s">
        <v>3035</v>
      </c>
      <c r="D1776" s="167" t="s">
        <v>403</v>
      </c>
    </row>
    <row r="1777" spans="1:4">
      <c r="A1777" s="167" t="s">
        <v>3036</v>
      </c>
      <c r="B1777" s="167">
        <v>530979</v>
      </c>
      <c r="C1777" s="167" t="s">
        <v>383</v>
      </c>
      <c r="D1777" s="167" t="s">
        <v>441</v>
      </c>
    </row>
    <row r="1778" spans="1:4">
      <c r="A1778" s="167" t="s">
        <v>3037</v>
      </c>
      <c r="B1778" s="167">
        <v>531343</v>
      </c>
      <c r="C1778" s="167" t="s">
        <v>383</v>
      </c>
      <c r="D1778" s="167" t="s">
        <v>804</v>
      </c>
    </row>
    <row r="1779" spans="1:4">
      <c r="A1779" s="167" t="s">
        <v>3038</v>
      </c>
      <c r="B1779" s="167">
        <v>590065</v>
      </c>
      <c r="C1779" s="167" t="s">
        <v>3039</v>
      </c>
      <c r="D1779" s="167" t="s">
        <v>405</v>
      </c>
    </row>
    <row r="1780" spans="1:4">
      <c r="A1780" s="167" t="s">
        <v>3040</v>
      </c>
      <c r="B1780" s="167">
        <v>532240</v>
      </c>
      <c r="C1780" s="167" t="s">
        <v>3041</v>
      </c>
      <c r="D1780" s="167" t="s">
        <v>738</v>
      </c>
    </row>
    <row r="1781" spans="1:4">
      <c r="A1781" s="167" t="s">
        <v>3042</v>
      </c>
      <c r="B1781" s="167">
        <v>513361</v>
      </c>
      <c r="C1781" s="167" t="s">
        <v>383</v>
      </c>
      <c r="D1781" s="167" t="s">
        <v>415</v>
      </c>
    </row>
    <row r="1782" spans="1:4">
      <c r="A1782" s="167" t="s">
        <v>3043</v>
      </c>
      <c r="B1782" s="167">
        <v>532189</v>
      </c>
      <c r="C1782" s="167" t="s">
        <v>3044</v>
      </c>
      <c r="D1782" s="167" t="s">
        <v>584</v>
      </c>
    </row>
    <row r="1783" spans="1:4">
      <c r="A1783" s="167" t="s">
        <v>3045</v>
      </c>
      <c r="B1783" s="167">
        <v>535789</v>
      </c>
      <c r="C1783" s="167" t="s">
        <v>3046</v>
      </c>
      <c r="D1783" s="167" t="s">
        <v>441</v>
      </c>
    </row>
    <row r="1784" spans="1:4">
      <c r="A1784" s="167" t="s">
        <v>3047</v>
      </c>
      <c r="B1784" s="167">
        <v>533520</v>
      </c>
      <c r="C1784" s="167" t="s">
        <v>3048</v>
      </c>
      <c r="D1784" s="167" t="s">
        <v>405</v>
      </c>
    </row>
    <row r="1785" spans="1:4">
      <c r="A1785" s="167" t="s">
        <v>3049</v>
      </c>
      <c r="B1785" s="167">
        <v>532832</v>
      </c>
      <c r="C1785" s="167" t="s">
        <v>3050</v>
      </c>
      <c r="D1785" s="167" t="s">
        <v>469</v>
      </c>
    </row>
    <row r="1786" spans="1:4">
      <c r="A1786" s="167" t="s">
        <v>3051</v>
      </c>
      <c r="B1786" s="167">
        <v>532960</v>
      </c>
      <c r="C1786" s="167" t="s">
        <v>3052</v>
      </c>
      <c r="D1786" s="167" t="s">
        <v>366</v>
      </c>
    </row>
    <row r="1787" spans="1:4">
      <c r="A1787" s="167" t="s">
        <v>3053</v>
      </c>
      <c r="B1787" s="167">
        <v>514165</v>
      </c>
      <c r="C1787" s="167" t="s">
        <v>383</v>
      </c>
      <c r="D1787" s="167" t="s">
        <v>760</v>
      </c>
    </row>
    <row r="1788" spans="1:4">
      <c r="A1788" s="167" t="s">
        <v>3054</v>
      </c>
      <c r="B1788" s="167">
        <v>532814</v>
      </c>
      <c r="C1788" s="167" t="s">
        <v>3055</v>
      </c>
      <c r="D1788" s="167" t="s">
        <v>701</v>
      </c>
    </row>
    <row r="1789" spans="1:4">
      <c r="A1789" s="167" t="s">
        <v>3056</v>
      </c>
      <c r="B1789" s="167">
        <v>504731</v>
      </c>
      <c r="C1789" s="167" t="s">
        <v>383</v>
      </c>
      <c r="D1789" s="167" t="s">
        <v>415</v>
      </c>
    </row>
    <row r="1790" spans="1:4">
      <c r="A1790" s="167" t="s">
        <v>3057</v>
      </c>
      <c r="B1790" s="167">
        <v>509692</v>
      </c>
      <c r="C1790" s="167" t="s">
        <v>3058</v>
      </c>
      <c r="D1790" s="167" t="s">
        <v>398</v>
      </c>
    </row>
    <row r="1791" spans="1:4">
      <c r="A1791" s="167" t="s">
        <v>3059</v>
      </c>
      <c r="B1791" s="167">
        <v>540750</v>
      </c>
      <c r="C1791" s="167" t="s">
        <v>3060</v>
      </c>
      <c r="D1791" s="167" t="s">
        <v>522</v>
      </c>
    </row>
    <row r="1792" spans="1:4">
      <c r="A1792" s="167" t="s">
        <v>3061</v>
      </c>
      <c r="B1792" s="167">
        <v>524614</v>
      </c>
      <c r="C1792" s="167" t="s">
        <v>383</v>
      </c>
      <c r="D1792" s="167" t="s">
        <v>463</v>
      </c>
    </row>
    <row r="1793" spans="1:4">
      <c r="A1793" s="167" t="s">
        <v>3062</v>
      </c>
      <c r="B1793" s="167">
        <v>504741</v>
      </c>
      <c r="C1793" s="167" t="s">
        <v>3063</v>
      </c>
      <c r="D1793" s="167" t="s">
        <v>396</v>
      </c>
    </row>
    <row r="1794" spans="1:4">
      <c r="A1794" s="167" t="s">
        <v>3064</v>
      </c>
      <c r="B1794" s="167">
        <v>509051</v>
      </c>
      <c r="C1794" s="167" t="s">
        <v>383</v>
      </c>
      <c r="D1794" s="167" t="s">
        <v>476</v>
      </c>
    </row>
    <row r="1795" spans="1:4">
      <c r="A1795" s="167" t="s">
        <v>3065</v>
      </c>
      <c r="B1795" s="167">
        <v>504746</v>
      </c>
      <c r="C1795" s="167" t="s">
        <v>383</v>
      </c>
      <c r="D1795" s="167" t="s">
        <v>1303</v>
      </c>
    </row>
    <row r="1796" spans="1:4">
      <c r="A1796" s="167" t="s">
        <v>3066</v>
      </c>
      <c r="B1796" s="167">
        <v>533047</v>
      </c>
      <c r="C1796" s="167" t="s">
        <v>3067</v>
      </c>
      <c r="D1796" s="167" t="s">
        <v>415</v>
      </c>
    </row>
    <row r="1797" spans="1:4">
      <c r="A1797" s="167" t="s">
        <v>3068</v>
      </c>
      <c r="B1797" s="167">
        <v>530965</v>
      </c>
      <c r="C1797" s="167" t="s">
        <v>3069</v>
      </c>
      <c r="D1797" s="167" t="s">
        <v>593</v>
      </c>
    </row>
    <row r="1798" spans="1:4">
      <c r="A1798" s="167" t="s">
        <v>3070</v>
      </c>
      <c r="B1798" s="167">
        <v>532388</v>
      </c>
      <c r="C1798" s="167" t="s">
        <v>3071</v>
      </c>
      <c r="D1798" s="167" t="s">
        <v>701</v>
      </c>
    </row>
    <row r="1799" spans="1:4">
      <c r="A1799" s="167" t="s">
        <v>3072</v>
      </c>
      <c r="B1799" s="167">
        <v>500319</v>
      </c>
      <c r="C1799" s="167" t="s">
        <v>383</v>
      </c>
      <c r="D1799" s="167" t="s">
        <v>1082</v>
      </c>
    </row>
    <row r="1800" spans="1:4">
      <c r="A1800" s="167" t="s">
        <v>3073</v>
      </c>
      <c r="B1800" s="167">
        <v>533329</v>
      </c>
      <c r="C1800" s="167" t="s">
        <v>3074</v>
      </c>
      <c r="D1800" s="167" t="s">
        <v>497</v>
      </c>
    </row>
    <row r="1801" spans="1:4">
      <c r="A1801" s="167" t="s">
        <v>3075</v>
      </c>
      <c r="B1801" s="167">
        <v>523586</v>
      </c>
      <c r="C1801" s="167" t="s">
        <v>383</v>
      </c>
      <c r="D1801" s="167" t="s">
        <v>543</v>
      </c>
    </row>
    <row r="1802" spans="1:4">
      <c r="A1802" s="167" t="s">
        <v>3076</v>
      </c>
      <c r="B1802" s="167">
        <v>501700</v>
      </c>
      <c r="C1802" s="167" t="s">
        <v>383</v>
      </c>
      <c r="D1802" s="167" t="s">
        <v>400</v>
      </c>
    </row>
    <row r="1803" spans="1:4">
      <c r="A1803" s="167" t="s">
        <v>3077</v>
      </c>
      <c r="B1803" s="167">
        <v>532745</v>
      </c>
      <c r="C1803" s="167" t="s">
        <v>383</v>
      </c>
      <c r="D1803" s="167" t="s">
        <v>366</v>
      </c>
    </row>
    <row r="1804" spans="1:4">
      <c r="A1804" s="167" t="s">
        <v>3078</v>
      </c>
      <c r="B1804" s="167">
        <v>524648</v>
      </c>
      <c r="C1804" s="167" t="s">
        <v>383</v>
      </c>
      <c r="D1804" s="167" t="s">
        <v>431</v>
      </c>
    </row>
    <row r="1805" spans="1:4">
      <c r="A1805" s="167" t="s">
        <v>3079</v>
      </c>
      <c r="B1805" s="167">
        <v>530747</v>
      </c>
      <c r="C1805" s="167" t="s">
        <v>383</v>
      </c>
      <c r="D1805" s="167" t="s">
        <v>400</v>
      </c>
    </row>
    <row r="1806" spans="1:4">
      <c r="A1806" s="167" t="s">
        <v>3080</v>
      </c>
      <c r="B1806" s="167">
        <v>524342</v>
      </c>
      <c r="C1806" s="167" t="s">
        <v>383</v>
      </c>
      <c r="D1806" s="167" t="s">
        <v>431</v>
      </c>
    </row>
    <row r="1807" spans="1:4">
      <c r="A1807" s="167" t="s">
        <v>3081</v>
      </c>
      <c r="B1807" s="167">
        <v>538838</v>
      </c>
      <c r="C1807" s="167" t="s">
        <v>383</v>
      </c>
      <c r="D1807" s="167" t="s">
        <v>398</v>
      </c>
    </row>
    <row r="1808" spans="1:4">
      <c r="A1808" s="167" t="s">
        <v>3082</v>
      </c>
      <c r="B1808" s="167">
        <v>521016</v>
      </c>
      <c r="C1808" s="167" t="s">
        <v>3083</v>
      </c>
      <c r="D1808" s="167" t="s">
        <v>398</v>
      </c>
    </row>
    <row r="1809" spans="1:4">
      <c r="A1809" s="167" t="s">
        <v>3084</v>
      </c>
      <c r="B1809" s="167">
        <v>526887</v>
      </c>
      <c r="C1809" s="167" t="s">
        <v>383</v>
      </c>
      <c r="D1809" s="167" t="s">
        <v>400</v>
      </c>
    </row>
    <row r="1810" spans="1:4">
      <c r="A1810" s="167" t="s">
        <v>3085</v>
      </c>
      <c r="B1810" s="167">
        <v>524458</v>
      </c>
      <c r="C1810" s="167" t="s">
        <v>383</v>
      </c>
      <c r="D1810" s="167" t="s">
        <v>543</v>
      </c>
    </row>
    <row r="1811" spans="1:4">
      <c r="A1811" s="167" t="s">
        <v>3086</v>
      </c>
      <c r="B1811" s="167">
        <v>506945</v>
      </c>
      <c r="C1811" s="167" t="s">
        <v>383</v>
      </c>
      <c r="D1811" s="167" t="s">
        <v>543</v>
      </c>
    </row>
    <row r="1812" spans="1:4">
      <c r="A1812" s="167" t="s">
        <v>3087</v>
      </c>
      <c r="B1812" s="167">
        <v>531565</v>
      </c>
      <c r="C1812" s="167" t="s">
        <v>383</v>
      </c>
      <c r="D1812" s="167" t="s">
        <v>469</v>
      </c>
    </row>
    <row r="1813" spans="1:4">
      <c r="A1813" s="167" t="s">
        <v>3088</v>
      </c>
      <c r="B1813" s="167">
        <v>500207</v>
      </c>
      <c r="C1813" s="167" t="s">
        <v>3089</v>
      </c>
      <c r="D1813" s="167" t="s">
        <v>398</v>
      </c>
    </row>
    <row r="1814" spans="1:4">
      <c r="A1814" s="167" t="s">
        <v>3090</v>
      </c>
      <c r="B1814" s="167">
        <v>500207</v>
      </c>
      <c r="C1814" s="167" t="s">
        <v>3089</v>
      </c>
      <c r="D1814" s="167" t="s">
        <v>398</v>
      </c>
    </row>
    <row r="1815" spans="1:4">
      <c r="A1815" s="167" t="s">
        <v>3091</v>
      </c>
      <c r="B1815" s="167">
        <v>532717</v>
      </c>
      <c r="C1815" s="167" t="s">
        <v>3092</v>
      </c>
      <c r="D1815" s="167" t="s">
        <v>426</v>
      </c>
    </row>
    <row r="1816" spans="1:4">
      <c r="A1816" s="167" t="s">
        <v>3093</v>
      </c>
      <c r="B1816" s="167">
        <v>533676</v>
      </c>
      <c r="C1816" s="167" t="s">
        <v>3094</v>
      </c>
      <c r="D1816" s="167" t="s">
        <v>366</v>
      </c>
    </row>
    <row r="1817" spans="1:4">
      <c r="A1817" s="167" t="s">
        <v>3095</v>
      </c>
      <c r="B1817" s="167">
        <v>541304</v>
      </c>
      <c r="C1817" s="167" t="s">
        <v>383</v>
      </c>
      <c r="D1817" s="167" t="s">
        <v>581</v>
      </c>
    </row>
    <row r="1818" spans="1:4">
      <c r="A1818" s="167" t="s">
        <v>3096</v>
      </c>
      <c r="B1818" s="167">
        <v>532100</v>
      </c>
      <c r="C1818" s="167" t="s">
        <v>383</v>
      </c>
      <c r="D1818" s="167" t="s">
        <v>476</v>
      </c>
    </row>
    <row r="1819" spans="1:4">
      <c r="A1819" s="167" t="s">
        <v>3097</v>
      </c>
      <c r="B1819" s="167">
        <v>532612</v>
      </c>
      <c r="C1819" s="167" t="s">
        <v>3098</v>
      </c>
      <c r="D1819" s="167" t="s">
        <v>421</v>
      </c>
    </row>
    <row r="1820" spans="1:4">
      <c r="A1820" s="167" t="s">
        <v>3099</v>
      </c>
      <c r="B1820" s="167">
        <v>539433</v>
      </c>
      <c r="C1820" s="167" t="s">
        <v>383</v>
      </c>
      <c r="D1820" s="167" t="s">
        <v>853</v>
      </c>
    </row>
    <row r="1821" spans="1:4">
      <c r="A1821" s="167" t="s">
        <v>3100</v>
      </c>
      <c r="B1821" s="167">
        <v>504092</v>
      </c>
      <c r="C1821" s="167" t="s">
        <v>383</v>
      </c>
      <c r="D1821" s="167" t="s">
        <v>543</v>
      </c>
    </row>
    <row r="1822" spans="1:4">
      <c r="A1822" s="167" t="s">
        <v>3101</v>
      </c>
      <c r="B1822" s="167">
        <v>504058</v>
      </c>
      <c r="C1822" s="167" t="s">
        <v>3102</v>
      </c>
      <c r="D1822" s="167" t="s">
        <v>929</v>
      </c>
    </row>
    <row r="1823" spans="1:4">
      <c r="A1823" s="167" t="s">
        <v>3103</v>
      </c>
      <c r="B1823" s="167">
        <v>533257</v>
      </c>
      <c r="C1823" s="167" t="s">
        <v>3104</v>
      </c>
      <c r="D1823" s="167" t="s">
        <v>681</v>
      </c>
    </row>
    <row r="1824" spans="1:4">
      <c r="A1824" s="167" t="s">
        <v>3105</v>
      </c>
      <c r="B1824" s="167">
        <v>541336</v>
      </c>
      <c r="C1824" s="167" t="s">
        <v>3106</v>
      </c>
      <c r="D1824" s="167" t="s">
        <v>400</v>
      </c>
    </row>
    <row r="1825" spans="1:4">
      <c r="A1825" s="167" t="s">
        <v>3107</v>
      </c>
      <c r="B1825" s="167">
        <v>521005</v>
      </c>
      <c r="C1825" s="167" t="s">
        <v>383</v>
      </c>
      <c r="D1825" s="167" t="s">
        <v>398</v>
      </c>
    </row>
    <row r="1826" spans="1:4">
      <c r="A1826" s="167" t="s">
        <v>3108</v>
      </c>
      <c r="B1826" s="167">
        <v>532894</v>
      </c>
      <c r="C1826" s="167" t="s">
        <v>3109</v>
      </c>
      <c r="D1826" s="167" t="s">
        <v>522</v>
      </c>
    </row>
    <row r="1827" spans="1:4">
      <c r="A1827" s="167" t="s">
        <v>3110</v>
      </c>
      <c r="B1827" s="167">
        <v>539175</v>
      </c>
      <c r="C1827" s="167" t="s">
        <v>383</v>
      </c>
      <c r="D1827" s="167" t="s">
        <v>891</v>
      </c>
    </row>
    <row r="1828" spans="1:4">
      <c r="A1828" s="167" t="s">
        <v>3111</v>
      </c>
      <c r="B1828" s="167">
        <v>532514</v>
      </c>
      <c r="C1828" s="167" t="s">
        <v>3112</v>
      </c>
      <c r="D1828" s="167" t="s">
        <v>408</v>
      </c>
    </row>
    <row r="1829" spans="1:4">
      <c r="A1829" s="167" t="s">
        <v>3113</v>
      </c>
      <c r="B1829" s="167">
        <v>532150</v>
      </c>
      <c r="C1829" s="167" t="s">
        <v>3114</v>
      </c>
      <c r="D1829" s="167" t="s">
        <v>853</v>
      </c>
    </row>
    <row r="1830" spans="1:4">
      <c r="A1830" s="167" t="s">
        <v>3115</v>
      </c>
      <c r="B1830" s="167">
        <v>526445</v>
      </c>
      <c r="C1830" s="167" t="s">
        <v>3116</v>
      </c>
      <c r="D1830" s="167" t="s">
        <v>581</v>
      </c>
    </row>
    <row r="1831" spans="1:4">
      <c r="A1831" s="167" t="s">
        <v>3117</v>
      </c>
      <c r="B1831" s="167">
        <v>522165</v>
      </c>
      <c r="C1831" s="167" t="s">
        <v>383</v>
      </c>
      <c r="D1831" s="167" t="s">
        <v>415</v>
      </c>
    </row>
    <row r="1832" spans="1:4">
      <c r="A1832" s="167" t="s">
        <v>3118</v>
      </c>
      <c r="B1832" s="167">
        <v>503639</v>
      </c>
      <c r="C1832" s="167" t="s">
        <v>383</v>
      </c>
      <c r="D1832" s="167" t="s">
        <v>804</v>
      </c>
    </row>
    <row r="1833" spans="1:4">
      <c r="A1833" s="167" t="s">
        <v>3119</v>
      </c>
      <c r="B1833" s="167">
        <v>532305</v>
      </c>
      <c r="C1833" s="167" t="s">
        <v>3120</v>
      </c>
      <c r="D1833" s="167" t="s">
        <v>421</v>
      </c>
    </row>
    <row r="1834" spans="1:4">
      <c r="A1834" s="167" t="s">
        <v>3121</v>
      </c>
      <c r="B1834" s="167">
        <v>524652</v>
      </c>
      <c r="C1834" s="167" t="s">
        <v>3122</v>
      </c>
      <c r="D1834" s="167" t="s">
        <v>421</v>
      </c>
    </row>
    <row r="1835" spans="1:4">
      <c r="A1835" s="167" t="s">
        <v>3123</v>
      </c>
      <c r="B1835" s="167">
        <v>532001</v>
      </c>
      <c r="C1835" s="167" t="s">
        <v>383</v>
      </c>
      <c r="D1835" s="167" t="s">
        <v>415</v>
      </c>
    </row>
    <row r="1836" spans="1:4">
      <c r="A1836" s="167" t="s">
        <v>3124</v>
      </c>
      <c r="B1836" s="167">
        <v>531841</v>
      </c>
      <c r="C1836" s="167" t="s">
        <v>383</v>
      </c>
      <c r="D1836" s="167" t="s">
        <v>400</v>
      </c>
    </row>
    <row r="1837" spans="1:4">
      <c r="A1837" s="167" t="s">
        <v>3125</v>
      </c>
      <c r="B1837" s="167">
        <v>532187</v>
      </c>
      <c r="C1837" s="167" t="s">
        <v>3126</v>
      </c>
      <c r="D1837" s="167" t="s">
        <v>701</v>
      </c>
    </row>
    <row r="1838" spans="1:4">
      <c r="A1838" s="167" t="s">
        <v>3127</v>
      </c>
      <c r="B1838" s="167">
        <v>501298</v>
      </c>
      <c r="C1838" s="167" t="s">
        <v>383</v>
      </c>
      <c r="D1838" s="167" t="s">
        <v>403</v>
      </c>
    </row>
    <row r="1839" spans="1:4">
      <c r="A1839" s="167" t="s">
        <v>3128</v>
      </c>
      <c r="B1839" s="167">
        <v>501295</v>
      </c>
      <c r="C1839" s="167" t="s">
        <v>3129</v>
      </c>
      <c r="D1839" s="167" t="s">
        <v>400</v>
      </c>
    </row>
    <row r="1840" spans="1:4">
      <c r="A1840" s="167" t="s">
        <v>3130</v>
      </c>
      <c r="B1840" s="167">
        <v>506222</v>
      </c>
      <c r="C1840" s="167" t="s">
        <v>3131</v>
      </c>
      <c r="D1840" s="167" t="s">
        <v>543</v>
      </c>
    </row>
    <row r="1841" spans="1:4">
      <c r="A1841" s="167" t="s">
        <v>3132</v>
      </c>
      <c r="B1841" s="167">
        <v>506222</v>
      </c>
      <c r="C1841" s="167" t="s">
        <v>3131</v>
      </c>
      <c r="D1841" s="167" t="s">
        <v>543</v>
      </c>
    </row>
    <row r="1842" spans="1:4">
      <c r="A1842" s="167" t="s">
        <v>3133</v>
      </c>
      <c r="B1842" s="167">
        <v>512025</v>
      </c>
      <c r="C1842" s="167" t="s">
        <v>383</v>
      </c>
      <c r="D1842" s="167" t="s">
        <v>804</v>
      </c>
    </row>
    <row r="1843" spans="1:4">
      <c r="A1843" s="167" t="s">
        <v>3134</v>
      </c>
      <c r="B1843" s="167">
        <v>539807</v>
      </c>
      <c r="C1843" s="167" t="s">
        <v>3135</v>
      </c>
      <c r="D1843" s="167" t="s">
        <v>389</v>
      </c>
    </row>
    <row r="1844" spans="1:4">
      <c r="A1844" s="167" t="s">
        <v>3136</v>
      </c>
      <c r="B1844" s="167">
        <v>533154</v>
      </c>
      <c r="C1844" s="167" t="s">
        <v>3137</v>
      </c>
      <c r="D1844" s="167" t="s">
        <v>369</v>
      </c>
    </row>
    <row r="1845" spans="1:4">
      <c r="A1845" s="167" t="s">
        <v>3138</v>
      </c>
      <c r="B1845" s="167">
        <v>533154</v>
      </c>
      <c r="C1845" s="167" t="s">
        <v>3137</v>
      </c>
      <c r="D1845" s="167" t="s">
        <v>369</v>
      </c>
    </row>
    <row r="1846" spans="1:4">
      <c r="A1846" s="167" t="s">
        <v>3139</v>
      </c>
      <c r="B1846" s="167">
        <v>541083</v>
      </c>
      <c r="C1846" s="167" t="s">
        <v>383</v>
      </c>
      <c r="D1846" s="167" t="s">
        <v>1429</v>
      </c>
    </row>
    <row r="1847" spans="1:4">
      <c r="A1847" s="167" t="s">
        <v>3140</v>
      </c>
      <c r="B1847" s="167">
        <v>532777</v>
      </c>
      <c r="C1847" s="167" t="s">
        <v>3141</v>
      </c>
      <c r="D1847" s="167" t="s">
        <v>3142</v>
      </c>
    </row>
    <row r="1848" spans="1:4">
      <c r="A1848" s="167" t="s">
        <v>3143</v>
      </c>
      <c r="B1848" s="167">
        <v>532777</v>
      </c>
      <c r="C1848" s="167" t="s">
        <v>3141</v>
      </c>
      <c r="D1848" s="167" t="s">
        <v>3142</v>
      </c>
    </row>
    <row r="1849" spans="1:4">
      <c r="A1849" s="167" t="s">
        <v>3144</v>
      </c>
      <c r="B1849" s="167" t="s">
        <v>383</v>
      </c>
      <c r="C1849" s="167" t="s">
        <v>3145</v>
      </c>
      <c r="D1849" s="167" t="s">
        <v>394</v>
      </c>
    </row>
    <row r="1850" spans="1:4">
      <c r="A1850" s="167" t="s">
        <v>3146</v>
      </c>
      <c r="B1850" s="167">
        <v>504810</v>
      </c>
      <c r="C1850" s="167" t="s">
        <v>383</v>
      </c>
      <c r="D1850" s="167" t="s">
        <v>713</v>
      </c>
    </row>
    <row r="1851" spans="1:4">
      <c r="A1851" s="167" t="s">
        <v>3147</v>
      </c>
      <c r="B1851" s="167">
        <v>504810</v>
      </c>
      <c r="C1851" s="167" t="s">
        <v>383</v>
      </c>
      <c r="D1851" s="167" t="s">
        <v>713</v>
      </c>
    </row>
    <row r="1852" spans="1:4">
      <c r="A1852" s="167" t="s">
        <v>3148</v>
      </c>
      <c r="B1852" s="167">
        <v>500209</v>
      </c>
      <c r="C1852" s="167" t="s">
        <v>3149</v>
      </c>
      <c r="D1852" s="167" t="s">
        <v>369</v>
      </c>
    </row>
    <row r="1853" spans="1:4">
      <c r="A1853" s="167" t="s">
        <v>3150</v>
      </c>
      <c r="B1853" s="167">
        <v>530777</v>
      </c>
      <c r="C1853" s="167" t="s">
        <v>383</v>
      </c>
      <c r="D1853" s="167" t="s">
        <v>503</v>
      </c>
    </row>
    <row r="1854" spans="1:4">
      <c r="A1854" s="167" t="s">
        <v>3151</v>
      </c>
      <c r="B1854" s="167">
        <v>537985</v>
      </c>
      <c r="C1854" s="167" t="s">
        <v>383</v>
      </c>
      <c r="D1854" s="167" t="s">
        <v>476</v>
      </c>
    </row>
    <row r="1855" spans="1:4">
      <c r="A1855" s="167" t="s">
        <v>3152</v>
      </c>
      <c r="B1855" s="167">
        <v>500210</v>
      </c>
      <c r="C1855" s="167" t="s">
        <v>3153</v>
      </c>
      <c r="D1855" s="167" t="s">
        <v>391</v>
      </c>
    </row>
    <row r="1856" spans="1:4">
      <c r="A1856" s="167" t="s">
        <v>3154</v>
      </c>
      <c r="B1856" s="167">
        <v>500210</v>
      </c>
      <c r="C1856" s="167" t="s">
        <v>3153</v>
      </c>
      <c r="D1856" s="167" t="s">
        <v>391</v>
      </c>
    </row>
    <row r="1857" spans="1:4">
      <c r="A1857" s="167" t="s">
        <v>3155</v>
      </c>
      <c r="B1857" s="167">
        <v>530787</v>
      </c>
      <c r="C1857" s="167" t="s">
        <v>383</v>
      </c>
      <c r="D1857" s="167" t="s">
        <v>2376</v>
      </c>
    </row>
    <row r="1858" spans="1:4">
      <c r="A1858" s="167" t="s">
        <v>3156</v>
      </c>
      <c r="B1858" s="167">
        <v>531929</v>
      </c>
      <c r="C1858" s="167" t="s">
        <v>3157</v>
      </c>
      <c r="D1858" s="167" t="s">
        <v>503</v>
      </c>
    </row>
    <row r="1859" spans="1:4">
      <c r="A1859" s="167" t="s">
        <v>3158</v>
      </c>
      <c r="B1859" s="167" t="s">
        <v>383</v>
      </c>
      <c r="C1859" s="167" t="s">
        <v>3159</v>
      </c>
      <c r="D1859" s="167" t="s">
        <v>394</v>
      </c>
    </row>
    <row r="1860" spans="1:4">
      <c r="A1860" s="167" t="s">
        <v>3160</v>
      </c>
      <c r="B1860" s="167">
        <v>533315</v>
      </c>
      <c r="C1860" s="167" t="s">
        <v>383</v>
      </c>
      <c r="D1860" s="167" t="s">
        <v>549</v>
      </c>
    </row>
    <row r="1861" spans="1:4">
      <c r="A1861" s="167" t="s">
        <v>3161</v>
      </c>
      <c r="B1861" s="167">
        <v>517433</v>
      </c>
      <c r="C1861" s="167" t="s">
        <v>383</v>
      </c>
      <c r="D1861" s="167" t="s">
        <v>369</v>
      </c>
    </row>
    <row r="1862" spans="1:4">
      <c r="A1862" s="167" t="s">
        <v>3162</v>
      </c>
      <c r="B1862" s="167">
        <v>541983</v>
      </c>
      <c r="C1862" s="167" t="s">
        <v>383</v>
      </c>
      <c r="D1862" s="167" t="s">
        <v>3163</v>
      </c>
    </row>
    <row r="1863" spans="1:4">
      <c r="A1863" s="167" t="s">
        <v>3164</v>
      </c>
      <c r="B1863" s="167">
        <v>541983</v>
      </c>
      <c r="C1863" s="167" t="s">
        <v>383</v>
      </c>
      <c r="D1863" s="167" t="s">
        <v>3163</v>
      </c>
    </row>
    <row r="1864" spans="1:4">
      <c r="A1864" s="167" t="s">
        <v>3165</v>
      </c>
      <c r="B1864" s="167">
        <v>523840</v>
      </c>
      <c r="C1864" s="167" t="s">
        <v>383</v>
      </c>
      <c r="D1864" s="167" t="s">
        <v>578</v>
      </c>
    </row>
    <row r="1865" spans="1:4">
      <c r="A1865" s="167" t="s">
        <v>3166</v>
      </c>
      <c r="B1865" s="167" t="s">
        <v>383</v>
      </c>
      <c r="C1865" s="167" t="s">
        <v>3167</v>
      </c>
      <c r="D1865" s="167" t="s">
        <v>394</v>
      </c>
    </row>
    <row r="1866" spans="1:4">
      <c r="A1866" s="167" t="s">
        <v>3168</v>
      </c>
      <c r="B1866" s="167">
        <v>541353</v>
      </c>
      <c r="C1866" s="167" t="s">
        <v>383</v>
      </c>
      <c r="D1866" s="167" t="s">
        <v>781</v>
      </c>
    </row>
    <row r="1867" spans="1:4">
      <c r="A1867" s="167" t="s">
        <v>3169</v>
      </c>
      <c r="B1867" s="167">
        <v>532706</v>
      </c>
      <c r="C1867" s="167" t="s">
        <v>3170</v>
      </c>
      <c r="D1867" s="167" t="s">
        <v>384</v>
      </c>
    </row>
    <row r="1868" spans="1:4">
      <c r="A1868" s="167" t="s">
        <v>3171</v>
      </c>
      <c r="B1868" s="167">
        <v>539083</v>
      </c>
      <c r="C1868" s="167" t="s">
        <v>3172</v>
      </c>
      <c r="D1868" s="167" t="s">
        <v>426</v>
      </c>
    </row>
    <row r="1869" spans="1:4">
      <c r="A1869" s="167" t="s">
        <v>3173</v>
      </c>
      <c r="B1869" s="167">
        <v>532851</v>
      </c>
      <c r="C1869" s="167" t="s">
        <v>3174</v>
      </c>
      <c r="D1869" s="167" t="s">
        <v>527</v>
      </c>
    </row>
    <row r="1870" spans="1:4">
      <c r="A1870" s="167" t="s">
        <v>3175</v>
      </c>
      <c r="B1870" s="167">
        <v>532851</v>
      </c>
      <c r="C1870" s="167" t="s">
        <v>3174</v>
      </c>
      <c r="D1870" s="167" t="s">
        <v>527</v>
      </c>
    </row>
    <row r="1871" spans="1:4">
      <c r="A1871" s="167" t="s">
        <v>3176</v>
      </c>
      <c r="B1871" s="167">
        <v>500211</v>
      </c>
      <c r="C1871" s="167" t="s">
        <v>383</v>
      </c>
      <c r="D1871" s="167" t="s">
        <v>568</v>
      </c>
    </row>
    <row r="1872" spans="1:4">
      <c r="A1872" s="167" t="s">
        <v>3177</v>
      </c>
      <c r="B1872" s="167">
        <v>532774</v>
      </c>
      <c r="C1872" s="167" t="s">
        <v>3178</v>
      </c>
      <c r="D1872" s="167" t="s">
        <v>369</v>
      </c>
    </row>
    <row r="1873" spans="1:4">
      <c r="A1873" s="167" t="s">
        <v>3179</v>
      </c>
      <c r="B1873" s="167">
        <v>526871</v>
      </c>
      <c r="C1873" s="167" t="s">
        <v>383</v>
      </c>
      <c r="D1873" s="167" t="s">
        <v>366</v>
      </c>
    </row>
    <row r="1874" spans="1:4">
      <c r="A1874" s="167" t="s">
        <v>3180</v>
      </c>
      <c r="B1874" s="167">
        <v>531314</v>
      </c>
      <c r="C1874" s="167" t="s">
        <v>3181</v>
      </c>
      <c r="D1874" s="167" t="s">
        <v>400</v>
      </c>
    </row>
    <row r="1875" spans="1:4">
      <c r="A1875" s="167" t="s">
        <v>3182</v>
      </c>
      <c r="B1875" s="167">
        <v>505358</v>
      </c>
      <c r="C1875" s="167" t="s">
        <v>383</v>
      </c>
      <c r="D1875" s="167" t="s">
        <v>391</v>
      </c>
    </row>
    <row r="1876" spans="1:4">
      <c r="A1876" s="167" t="s">
        <v>3183</v>
      </c>
      <c r="B1876" s="167">
        <v>505358</v>
      </c>
      <c r="C1876" s="167" t="s">
        <v>383</v>
      </c>
      <c r="D1876" s="167" t="s">
        <v>391</v>
      </c>
    </row>
    <row r="1877" spans="1:4">
      <c r="A1877" s="167" t="s">
        <v>3184</v>
      </c>
      <c r="B1877" s="167">
        <v>535958</v>
      </c>
      <c r="C1877" s="167" t="s">
        <v>3185</v>
      </c>
      <c r="D1877" s="167" t="s">
        <v>497</v>
      </c>
    </row>
    <row r="1878" spans="1:4">
      <c r="A1878" s="167" t="s">
        <v>3186</v>
      </c>
      <c r="B1878" s="167">
        <v>517423</v>
      </c>
      <c r="C1878" s="167" t="s">
        <v>383</v>
      </c>
      <c r="D1878" s="167" t="s">
        <v>681</v>
      </c>
    </row>
    <row r="1879" spans="1:4">
      <c r="A1879" s="167" t="s">
        <v>3187</v>
      </c>
      <c r="B1879" s="167">
        <v>536868</v>
      </c>
      <c r="C1879" s="167" t="s">
        <v>383</v>
      </c>
      <c r="D1879" s="167" t="s">
        <v>369</v>
      </c>
    </row>
    <row r="1880" spans="1:4">
      <c r="A1880" s="167" t="s">
        <v>3188</v>
      </c>
      <c r="B1880" s="167">
        <v>539149</v>
      </c>
      <c r="C1880" s="167" t="s">
        <v>383</v>
      </c>
      <c r="D1880" s="167" t="s">
        <v>467</v>
      </c>
    </row>
    <row r="1881" spans="1:4">
      <c r="A1881" s="167" t="s">
        <v>3189</v>
      </c>
      <c r="B1881" s="167">
        <v>500212</v>
      </c>
      <c r="C1881" s="167" t="s">
        <v>383</v>
      </c>
      <c r="D1881" s="167" t="s">
        <v>400</v>
      </c>
    </row>
    <row r="1882" spans="1:4">
      <c r="A1882" s="167" t="s">
        <v>3190</v>
      </c>
      <c r="B1882" s="167">
        <v>519606</v>
      </c>
      <c r="C1882" s="167" t="s">
        <v>383</v>
      </c>
      <c r="D1882" s="167" t="s">
        <v>632</v>
      </c>
    </row>
    <row r="1883" spans="1:4">
      <c r="A1883" s="167" t="s">
        <v>3191</v>
      </c>
      <c r="B1883" s="167">
        <v>531889</v>
      </c>
      <c r="C1883" s="167" t="s">
        <v>383</v>
      </c>
      <c r="D1883" s="167" t="s">
        <v>925</v>
      </c>
    </row>
    <row r="1884" spans="1:4">
      <c r="A1884" s="167" t="s">
        <v>3192</v>
      </c>
      <c r="B1884" s="167">
        <v>530921</v>
      </c>
      <c r="C1884" s="167" t="s">
        <v>383</v>
      </c>
      <c r="D1884" s="167" t="s">
        <v>503</v>
      </c>
    </row>
    <row r="1885" spans="1:4">
      <c r="A1885" s="167" t="s">
        <v>3193</v>
      </c>
      <c r="B1885" s="167">
        <v>538835</v>
      </c>
      <c r="C1885" s="167" t="s">
        <v>3194</v>
      </c>
      <c r="D1885" s="167" t="s">
        <v>476</v>
      </c>
    </row>
    <row r="1886" spans="1:4">
      <c r="A1886" s="167" t="s">
        <v>3195</v>
      </c>
      <c r="B1886" s="167">
        <v>534732</v>
      </c>
      <c r="C1886" s="167" t="s">
        <v>383</v>
      </c>
      <c r="D1886" s="167" t="s">
        <v>366</v>
      </c>
    </row>
    <row r="1887" spans="1:4">
      <c r="A1887" s="167" t="s">
        <v>3196</v>
      </c>
      <c r="B1887" s="167">
        <v>506134</v>
      </c>
      <c r="C1887" s="167" t="s">
        <v>383</v>
      </c>
      <c r="D1887" s="167" t="s">
        <v>503</v>
      </c>
    </row>
    <row r="1888" spans="1:4">
      <c r="A1888" s="167" t="s">
        <v>3197</v>
      </c>
      <c r="B1888" s="167">
        <v>532326</v>
      </c>
      <c r="C1888" s="167" t="s">
        <v>3198</v>
      </c>
      <c r="D1888" s="167" t="s">
        <v>476</v>
      </c>
    </row>
    <row r="1889" spans="1:4">
      <c r="A1889" s="167" t="s">
        <v>3199</v>
      </c>
      <c r="B1889" s="167">
        <v>511391</v>
      </c>
      <c r="C1889" s="167" t="s">
        <v>383</v>
      </c>
      <c r="D1889" s="167" t="s">
        <v>400</v>
      </c>
    </row>
    <row r="1890" spans="1:4">
      <c r="A1890" s="167" t="s">
        <v>3200</v>
      </c>
      <c r="B1890" s="167">
        <v>530259</v>
      </c>
      <c r="C1890" s="167" t="s">
        <v>383</v>
      </c>
      <c r="D1890" s="167" t="s">
        <v>455</v>
      </c>
    </row>
    <row r="1891" spans="1:4">
      <c r="A1891" s="167" t="s">
        <v>3201</v>
      </c>
      <c r="B1891" s="167">
        <v>539692</v>
      </c>
      <c r="C1891" s="167" t="s">
        <v>383</v>
      </c>
      <c r="D1891" s="167" t="s">
        <v>400</v>
      </c>
    </row>
    <row r="1892" spans="1:4">
      <c r="A1892" s="167" t="s">
        <v>3202</v>
      </c>
      <c r="B1892" s="167">
        <v>539448</v>
      </c>
      <c r="C1892" s="167" t="s">
        <v>3203</v>
      </c>
      <c r="D1892" s="167" t="s">
        <v>2521</v>
      </c>
    </row>
    <row r="1893" spans="1:4">
      <c r="A1893" s="167" t="s">
        <v>3204</v>
      </c>
      <c r="B1893" s="167">
        <v>526512</v>
      </c>
      <c r="C1893" s="167" t="s">
        <v>383</v>
      </c>
      <c r="D1893" s="167" t="s">
        <v>446</v>
      </c>
    </row>
    <row r="1894" spans="1:4">
      <c r="A1894" s="167" t="s">
        <v>3205</v>
      </c>
      <c r="B1894" s="167">
        <v>505737</v>
      </c>
      <c r="C1894" s="167" t="s">
        <v>383</v>
      </c>
      <c r="D1894" s="167" t="s">
        <v>391</v>
      </c>
    </row>
    <row r="1895" spans="1:4">
      <c r="A1895" s="167" t="s">
        <v>3206</v>
      </c>
      <c r="B1895" s="167">
        <v>505737</v>
      </c>
      <c r="C1895" s="167" t="s">
        <v>383</v>
      </c>
      <c r="D1895" s="167" t="s">
        <v>391</v>
      </c>
    </row>
    <row r="1896" spans="1:4">
      <c r="A1896" s="167" t="s">
        <v>3207</v>
      </c>
      <c r="B1896" s="167" t="s">
        <v>383</v>
      </c>
      <c r="C1896" s="167" t="s">
        <v>3208</v>
      </c>
      <c r="D1896" s="167" t="s">
        <v>474</v>
      </c>
    </row>
    <row r="1897" spans="1:4">
      <c r="A1897" s="167" t="s">
        <v>3209</v>
      </c>
      <c r="B1897" s="167">
        <v>509709</v>
      </c>
      <c r="C1897" s="167" t="s">
        <v>383</v>
      </c>
      <c r="D1897" s="167" t="s">
        <v>503</v>
      </c>
    </row>
    <row r="1898" spans="1:4">
      <c r="A1898" s="167" t="s">
        <v>3210</v>
      </c>
      <c r="B1898" s="167">
        <v>517044</v>
      </c>
      <c r="C1898" s="167" t="s">
        <v>383</v>
      </c>
      <c r="D1898" s="167" t="s">
        <v>467</v>
      </c>
    </row>
    <row r="1899" spans="1:4">
      <c r="A1899" s="167" t="s">
        <v>3211</v>
      </c>
      <c r="B1899" s="167">
        <v>530781</v>
      </c>
      <c r="C1899" s="167" t="s">
        <v>383</v>
      </c>
      <c r="D1899" s="167" t="s">
        <v>441</v>
      </c>
    </row>
    <row r="1900" spans="1:4">
      <c r="A1900" s="167" t="s">
        <v>3212</v>
      </c>
      <c r="B1900" s="167">
        <v>502330</v>
      </c>
      <c r="C1900" s="167" t="s">
        <v>3213</v>
      </c>
      <c r="D1900" s="167" t="s">
        <v>377</v>
      </c>
    </row>
    <row r="1901" spans="1:4">
      <c r="A1901" s="167" t="s">
        <v>3214</v>
      </c>
      <c r="B1901" s="167">
        <v>500213</v>
      </c>
      <c r="C1901" s="167" t="s">
        <v>383</v>
      </c>
      <c r="D1901" s="167" t="s">
        <v>1386</v>
      </c>
    </row>
    <row r="1902" spans="1:4">
      <c r="A1902" s="167" t="s">
        <v>3215</v>
      </c>
      <c r="B1902" s="167">
        <v>532072</v>
      </c>
      <c r="C1902" s="167" t="s">
        <v>383</v>
      </c>
      <c r="D1902" s="167" t="s">
        <v>386</v>
      </c>
    </row>
    <row r="1903" spans="1:4">
      <c r="A1903" s="167" t="s">
        <v>3216</v>
      </c>
      <c r="B1903" s="167">
        <v>533181</v>
      </c>
      <c r="C1903" s="167" t="s">
        <v>3217</v>
      </c>
      <c r="D1903" s="167" t="s">
        <v>3142</v>
      </c>
    </row>
    <row r="1904" spans="1:4">
      <c r="A1904" s="167" t="s">
        <v>3218</v>
      </c>
      <c r="B1904" s="167">
        <v>533506</v>
      </c>
      <c r="C1904" s="167" t="s">
        <v>3219</v>
      </c>
      <c r="D1904" s="167" t="s">
        <v>366</v>
      </c>
    </row>
    <row r="1905" spans="1:4">
      <c r="A1905" s="167" t="s">
        <v>3220</v>
      </c>
      <c r="B1905" s="167">
        <v>533172</v>
      </c>
      <c r="C1905" s="167" t="s">
        <v>3221</v>
      </c>
      <c r="D1905" s="167" t="s">
        <v>366</v>
      </c>
    </row>
    <row r="1906" spans="1:4">
      <c r="A1906" s="167" t="s">
        <v>3222</v>
      </c>
      <c r="B1906" s="167">
        <v>504786</v>
      </c>
      <c r="C1906" s="167" t="s">
        <v>383</v>
      </c>
      <c r="D1906" s="167" t="s">
        <v>1303</v>
      </c>
    </row>
    <row r="1907" spans="1:4">
      <c r="A1907" s="167" t="s">
        <v>3223</v>
      </c>
      <c r="B1907" s="167">
        <v>523844</v>
      </c>
      <c r="C1907" s="167" t="s">
        <v>383</v>
      </c>
      <c r="D1907" s="167" t="s">
        <v>1550</v>
      </c>
    </row>
    <row r="1908" spans="1:4">
      <c r="A1908" s="167" t="s">
        <v>3224</v>
      </c>
      <c r="B1908" s="167">
        <v>523752</v>
      </c>
      <c r="C1908" s="167" t="s">
        <v>383</v>
      </c>
      <c r="D1908" s="167" t="s">
        <v>391</v>
      </c>
    </row>
    <row r="1909" spans="1:4">
      <c r="A1909" s="167" t="s">
        <v>3225</v>
      </c>
      <c r="B1909" s="167">
        <v>524164</v>
      </c>
      <c r="C1909" s="167" t="s">
        <v>3226</v>
      </c>
      <c r="D1909" s="167" t="s">
        <v>421</v>
      </c>
    </row>
    <row r="1910" spans="1:4">
      <c r="A1910" s="167" t="s">
        <v>3227</v>
      </c>
      <c r="B1910" s="167">
        <v>500214</v>
      </c>
      <c r="C1910" s="167" t="s">
        <v>383</v>
      </c>
      <c r="D1910" s="167" t="s">
        <v>391</v>
      </c>
    </row>
    <row r="1911" spans="1:4">
      <c r="A1911" s="167" t="s">
        <v>3228</v>
      </c>
      <c r="B1911" s="167">
        <v>500214</v>
      </c>
      <c r="C1911" s="167" t="s">
        <v>383</v>
      </c>
      <c r="D1911" s="167" t="s">
        <v>391</v>
      </c>
    </row>
    <row r="1912" spans="1:4">
      <c r="A1912" s="167" t="s">
        <v>3229</v>
      </c>
      <c r="B1912" s="167">
        <v>523638</v>
      </c>
      <c r="C1912" s="167" t="s">
        <v>383</v>
      </c>
      <c r="D1912" s="167" t="s">
        <v>738</v>
      </c>
    </row>
    <row r="1913" spans="1:4">
      <c r="A1913" s="167" t="s">
        <v>3230</v>
      </c>
      <c r="B1913" s="167">
        <v>524494</v>
      </c>
      <c r="C1913" s="167" t="s">
        <v>3231</v>
      </c>
      <c r="D1913" s="167" t="s">
        <v>421</v>
      </c>
    </row>
    <row r="1914" spans="1:4">
      <c r="A1914" s="167" t="s">
        <v>3232</v>
      </c>
      <c r="B1914" s="167">
        <v>512405</v>
      </c>
      <c r="C1914" s="167" t="s">
        <v>383</v>
      </c>
      <c r="D1914" s="167" t="s">
        <v>389</v>
      </c>
    </row>
    <row r="1915" spans="1:4">
      <c r="A1915" s="167" t="s">
        <v>3233</v>
      </c>
      <c r="B1915" s="167">
        <v>512405</v>
      </c>
      <c r="C1915" s="167" t="s">
        <v>383</v>
      </c>
      <c r="D1915" s="167" t="s">
        <v>389</v>
      </c>
    </row>
    <row r="1916" spans="1:4">
      <c r="A1916" s="167" t="s">
        <v>3234</v>
      </c>
      <c r="B1916" s="167">
        <v>532947</v>
      </c>
      <c r="C1916" s="167" t="s">
        <v>3235</v>
      </c>
      <c r="D1916" s="167" t="s">
        <v>978</v>
      </c>
    </row>
    <row r="1917" spans="1:4">
      <c r="A1917" s="167" t="s">
        <v>3236</v>
      </c>
      <c r="B1917" s="167">
        <v>540526</v>
      </c>
      <c r="C1917" s="167" t="s">
        <v>3237</v>
      </c>
      <c r="D1917" s="167" t="s">
        <v>403</v>
      </c>
    </row>
    <row r="1918" spans="1:4">
      <c r="A1918" s="167" t="s">
        <v>3238</v>
      </c>
      <c r="B1918" s="167">
        <v>541956</v>
      </c>
      <c r="C1918" s="167" t="s">
        <v>3239</v>
      </c>
      <c r="D1918" s="167" t="s">
        <v>781</v>
      </c>
    </row>
    <row r="1919" spans="1:4">
      <c r="A1919" s="167" t="s">
        <v>3240</v>
      </c>
      <c r="B1919" s="167">
        <v>540735</v>
      </c>
      <c r="C1919" s="167" t="s">
        <v>383</v>
      </c>
      <c r="D1919" s="167" t="s">
        <v>476</v>
      </c>
    </row>
    <row r="1920" spans="1:4">
      <c r="A1920" s="167" t="s">
        <v>3241</v>
      </c>
      <c r="B1920" s="167" t="s">
        <v>383</v>
      </c>
      <c r="C1920" s="167" t="s">
        <v>3242</v>
      </c>
      <c r="D1920" s="167" t="s">
        <v>394</v>
      </c>
    </row>
    <row r="1921" spans="1:4">
      <c r="A1921" s="167" t="s">
        <v>3243</v>
      </c>
      <c r="B1921" s="167">
        <v>531337</v>
      </c>
      <c r="C1921" s="167" t="s">
        <v>383</v>
      </c>
      <c r="D1921" s="167" t="s">
        <v>366</v>
      </c>
    </row>
    <row r="1922" spans="1:4">
      <c r="A1922" s="167" t="s">
        <v>3244</v>
      </c>
      <c r="B1922" s="167">
        <v>526859</v>
      </c>
      <c r="C1922" s="167" t="s">
        <v>383</v>
      </c>
      <c r="D1922" s="167" t="s">
        <v>400</v>
      </c>
    </row>
    <row r="1923" spans="1:4">
      <c r="A1923" s="167" t="s">
        <v>3245</v>
      </c>
      <c r="B1923" s="167">
        <v>533033</v>
      </c>
      <c r="C1923" s="167" t="s">
        <v>383</v>
      </c>
      <c r="D1923" s="167" t="s">
        <v>391</v>
      </c>
    </row>
    <row r="1924" spans="1:4">
      <c r="A1924" s="167" t="s">
        <v>3246</v>
      </c>
      <c r="B1924" s="167">
        <v>540134</v>
      </c>
      <c r="C1924" s="167" t="s">
        <v>383</v>
      </c>
      <c r="D1924" s="167" t="s">
        <v>781</v>
      </c>
    </row>
    <row r="1925" spans="1:4">
      <c r="A1925" s="167" t="s">
        <v>3247</v>
      </c>
      <c r="B1925" s="167">
        <v>531109</v>
      </c>
      <c r="C1925" s="167" t="s">
        <v>383</v>
      </c>
      <c r="D1925" s="167" t="s">
        <v>543</v>
      </c>
    </row>
    <row r="1926" spans="1:4">
      <c r="A1926" s="167" t="s">
        <v>3248</v>
      </c>
      <c r="B1926" s="167">
        <v>524400</v>
      </c>
      <c r="C1926" s="167" t="s">
        <v>383</v>
      </c>
      <c r="D1926" s="167" t="s">
        <v>421</v>
      </c>
    </row>
    <row r="1927" spans="1:4">
      <c r="A1927" s="167" t="s">
        <v>3249</v>
      </c>
      <c r="B1927" s="167">
        <v>506161</v>
      </c>
      <c r="C1927" s="167" t="s">
        <v>383</v>
      </c>
      <c r="D1927" s="167" t="s">
        <v>400</v>
      </c>
    </row>
    <row r="1928" spans="1:4">
      <c r="A1928" s="167" t="s">
        <v>3250</v>
      </c>
      <c r="B1928" s="167">
        <v>511609</v>
      </c>
      <c r="C1928" s="167" t="s">
        <v>383</v>
      </c>
      <c r="D1928" s="167" t="s">
        <v>400</v>
      </c>
    </row>
    <row r="1929" spans="1:4">
      <c r="A1929" s="167" t="s">
        <v>3251</v>
      </c>
      <c r="B1929" s="167">
        <v>532479</v>
      </c>
      <c r="C1929" s="167" t="s">
        <v>3252</v>
      </c>
      <c r="D1929" s="167" t="s">
        <v>415</v>
      </c>
    </row>
    <row r="1930" spans="1:4">
      <c r="A1930" s="167" t="s">
        <v>3253</v>
      </c>
      <c r="B1930" s="167">
        <v>508807</v>
      </c>
      <c r="C1930" s="167" t="s">
        <v>383</v>
      </c>
      <c r="D1930" s="167" t="s">
        <v>738</v>
      </c>
    </row>
    <row r="1931" spans="1:4">
      <c r="A1931" s="167" t="s">
        <v>3254</v>
      </c>
      <c r="B1931" s="167">
        <v>524622</v>
      </c>
      <c r="C1931" s="167" t="s">
        <v>383</v>
      </c>
      <c r="D1931" s="167" t="s">
        <v>3142</v>
      </c>
    </row>
    <row r="1932" spans="1:4">
      <c r="A1932" s="167" t="s">
        <v>1088</v>
      </c>
      <c r="B1932" s="167">
        <v>500875</v>
      </c>
      <c r="C1932" s="167" t="s">
        <v>1089</v>
      </c>
      <c r="D1932" s="167" t="s">
        <v>2554</v>
      </c>
    </row>
    <row r="1933" spans="1:4">
      <c r="A1933" s="167" t="s">
        <v>3255</v>
      </c>
      <c r="B1933" s="167">
        <v>509496</v>
      </c>
      <c r="C1933" s="167" t="s">
        <v>3256</v>
      </c>
      <c r="D1933" s="167" t="s">
        <v>781</v>
      </c>
    </row>
    <row r="1934" spans="1:4">
      <c r="A1934" s="167" t="s">
        <v>3257</v>
      </c>
      <c r="B1934" s="167">
        <v>509496</v>
      </c>
      <c r="C1934" s="167" t="s">
        <v>3256</v>
      </c>
      <c r="D1934" s="167" t="s">
        <v>781</v>
      </c>
    </row>
    <row r="1935" spans="1:4">
      <c r="A1935" s="167" t="s">
        <v>3258</v>
      </c>
      <c r="B1935" s="167">
        <v>523610</v>
      </c>
      <c r="C1935" s="167" t="s">
        <v>3259</v>
      </c>
      <c r="D1935" s="167" t="s">
        <v>529</v>
      </c>
    </row>
    <row r="1936" spans="1:4">
      <c r="A1936" s="167" t="s">
        <v>3260</v>
      </c>
      <c r="B1936" s="167">
        <v>522183</v>
      </c>
      <c r="C1936" s="167" t="s">
        <v>383</v>
      </c>
      <c r="D1936" s="167" t="s">
        <v>391</v>
      </c>
    </row>
    <row r="1937" spans="1:4">
      <c r="A1937" s="167" t="s">
        <v>3261</v>
      </c>
      <c r="B1937" s="167">
        <v>507580</v>
      </c>
      <c r="C1937" s="167" t="s">
        <v>3262</v>
      </c>
      <c r="D1937" s="167" t="s">
        <v>431</v>
      </c>
    </row>
    <row r="1938" spans="1:4">
      <c r="A1938" s="167" t="s">
        <v>3263</v>
      </c>
      <c r="B1938" s="167">
        <v>530773</v>
      </c>
      <c r="C1938" s="167" t="s">
        <v>3264</v>
      </c>
      <c r="D1938" s="167" t="s">
        <v>781</v>
      </c>
    </row>
    <row r="1939" spans="1:4">
      <c r="A1939" s="167" t="s">
        <v>3265</v>
      </c>
      <c r="B1939" s="167">
        <v>522245</v>
      </c>
      <c r="C1939" s="167" t="s">
        <v>383</v>
      </c>
      <c r="D1939" s="167" t="s">
        <v>568</v>
      </c>
    </row>
    <row r="1940" spans="1:4">
      <c r="A1940" s="167" t="s">
        <v>3266</v>
      </c>
      <c r="B1940" s="167">
        <v>532341</v>
      </c>
      <c r="C1940" s="167" t="s">
        <v>3267</v>
      </c>
      <c r="D1940" s="167" t="s">
        <v>369</v>
      </c>
    </row>
    <row r="1941" spans="1:4">
      <c r="A1941" s="167" t="s">
        <v>3268</v>
      </c>
      <c r="B1941" s="167">
        <v>538539</v>
      </c>
      <c r="C1941" s="167" t="s">
        <v>383</v>
      </c>
      <c r="D1941" s="167" t="s">
        <v>403</v>
      </c>
    </row>
    <row r="1942" spans="1:4">
      <c r="A1942" s="167" t="s">
        <v>3269</v>
      </c>
      <c r="B1942" s="167">
        <v>530049</v>
      </c>
      <c r="C1942" s="167" t="s">
        <v>383</v>
      </c>
      <c r="D1942" s="167" t="s">
        <v>398</v>
      </c>
    </row>
    <row r="1943" spans="1:4">
      <c r="A1943" s="167" t="s">
        <v>3270</v>
      </c>
      <c r="B1943" s="167">
        <v>523062</v>
      </c>
      <c r="C1943" s="167" t="s">
        <v>383</v>
      </c>
      <c r="D1943" s="167" t="s">
        <v>400</v>
      </c>
    </row>
    <row r="1944" spans="1:4">
      <c r="A1944" s="167" t="s">
        <v>3271</v>
      </c>
      <c r="B1944" s="167">
        <v>532940</v>
      </c>
      <c r="C1944" s="167" t="s">
        <v>3272</v>
      </c>
      <c r="D1944" s="167" t="s">
        <v>781</v>
      </c>
    </row>
    <row r="1945" spans="1:4">
      <c r="A1945" s="167" t="s">
        <v>3273</v>
      </c>
      <c r="B1945" s="167">
        <v>506522</v>
      </c>
      <c r="C1945" s="167" t="s">
        <v>383</v>
      </c>
      <c r="D1945" s="167" t="s">
        <v>565</v>
      </c>
    </row>
    <row r="1946" spans="1:4">
      <c r="A1946" s="167" t="s">
        <v>3274</v>
      </c>
      <c r="B1946" s="167">
        <v>506522</v>
      </c>
      <c r="C1946" s="167" t="s">
        <v>383</v>
      </c>
      <c r="D1946" s="167" t="s">
        <v>565</v>
      </c>
    </row>
    <row r="1947" spans="1:4">
      <c r="A1947" s="167" t="s">
        <v>3275</v>
      </c>
      <c r="B1947" s="167">
        <v>530915</v>
      </c>
      <c r="C1947" s="167" t="s">
        <v>383</v>
      </c>
      <c r="D1947" s="167" t="s">
        <v>632</v>
      </c>
    </row>
    <row r="1948" spans="1:4">
      <c r="A1948" s="167" t="s">
        <v>3276</v>
      </c>
      <c r="B1948" s="167">
        <v>538422</v>
      </c>
      <c r="C1948" s="167" t="s">
        <v>383</v>
      </c>
      <c r="D1948" s="167" t="s">
        <v>403</v>
      </c>
    </row>
    <row r="1949" spans="1:4">
      <c r="A1949" s="167" t="s">
        <v>3277</v>
      </c>
      <c r="B1949" s="167">
        <v>530711</v>
      </c>
      <c r="C1949" s="167" t="s">
        <v>383</v>
      </c>
      <c r="D1949" s="167" t="s">
        <v>738</v>
      </c>
    </row>
    <row r="1950" spans="1:4">
      <c r="A1950" s="167" t="s">
        <v>3278</v>
      </c>
      <c r="B1950" s="167">
        <v>507155</v>
      </c>
      <c r="C1950" s="167" t="s">
        <v>383</v>
      </c>
      <c r="D1950" s="167" t="s">
        <v>1015</v>
      </c>
    </row>
    <row r="1951" spans="1:4">
      <c r="A1951" s="167" t="s">
        <v>3279</v>
      </c>
      <c r="B1951" s="167">
        <v>532825</v>
      </c>
      <c r="C1951" s="167" t="s">
        <v>383</v>
      </c>
      <c r="D1951" s="167" t="s">
        <v>398</v>
      </c>
    </row>
    <row r="1952" spans="1:4">
      <c r="A1952" s="167" t="s">
        <v>3280</v>
      </c>
      <c r="B1952" s="167">
        <v>532705</v>
      </c>
      <c r="C1952" s="167" t="s">
        <v>3281</v>
      </c>
      <c r="D1952" s="167" t="s">
        <v>907</v>
      </c>
    </row>
    <row r="1953" spans="1:4">
      <c r="A1953" s="167" t="s">
        <v>3282</v>
      </c>
      <c r="B1953" s="167">
        <v>520139</v>
      </c>
      <c r="C1953" s="167" t="s">
        <v>383</v>
      </c>
      <c r="D1953" s="167" t="s">
        <v>2521</v>
      </c>
    </row>
    <row r="1954" spans="1:4">
      <c r="A1954" s="167" t="s">
        <v>3283</v>
      </c>
      <c r="B1954" s="167">
        <v>530601</v>
      </c>
      <c r="C1954" s="167" t="s">
        <v>383</v>
      </c>
      <c r="D1954" s="167" t="s">
        <v>400</v>
      </c>
    </row>
    <row r="1955" spans="1:4">
      <c r="A1955" s="167" t="s">
        <v>3284</v>
      </c>
      <c r="B1955" s="167">
        <v>507789</v>
      </c>
      <c r="C1955" s="167" t="s">
        <v>3285</v>
      </c>
      <c r="D1955" s="167" t="s">
        <v>421</v>
      </c>
    </row>
    <row r="1956" spans="1:4">
      <c r="A1956" s="167" t="s">
        <v>3286</v>
      </c>
      <c r="B1956" s="167">
        <v>532976</v>
      </c>
      <c r="C1956" s="167" t="s">
        <v>3287</v>
      </c>
      <c r="D1956" s="167" t="s">
        <v>415</v>
      </c>
    </row>
    <row r="1957" spans="1:4">
      <c r="A1957" s="167" t="s">
        <v>3288</v>
      </c>
      <c r="B1957" s="167">
        <v>512237</v>
      </c>
      <c r="C1957" s="167" t="s">
        <v>3289</v>
      </c>
      <c r="D1957" s="167" t="s">
        <v>415</v>
      </c>
    </row>
    <row r="1958" spans="1:4">
      <c r="A1958" s="167" t="s">
        <v>3290</v>
      </c>
      <c r="B1958" s="167">
        <v>523467</v>
      </c>
      <c r="C1958" s="167" t="s">
        <v>383</v>
      </c>
      <c r="D1958" s="167" t="s">
        <v>911</v>
      </c>
    </row>
    <row r="1959" spans="1:4">
      <c r="A1959" s="167" t="s">
        <v>3291</v>
      </c>
      <c r="B1959" s="167">
        <v>531339</v>
      </c>
      <c r="C1959" s="167" t="s">
        <v>3292</v>
      </c>
      <c r="D1959" s="167" t="s">
        <v>781</v>
      </c>
    </row>
    <row r="1960" spans="1:4">
      <c r="A1960" s="167" t="s">
        <v>3293</v>
      </c>
      <c r="B1960" s="167">
        <v>514312</v>
      </c>
      <c r="C1960" s="167" t="s">
        <v>383</v>
      </c>
      <c r="D1960" s="167" t="s">
        <v>398</v>
      </c>
    </row>
    <row r="1961" spans="1:4">
      <c r="A1961" s="167" t="s">
        <v>3294</v>
      </c>
      <c r="B1961" s="167">
        <v>500219</v>
      </c>
      <c r="C1961" s="167" t="s">
        <v>3295</v>
      </c>
      <c r="D1961" s="167" t="s">
        <v>503</v>
      </c>
    </row>
    <row r="1962" spans="1:4">
      <c r="A1962" s="167" t="s">
        <v>3294</v>
      </c>
      <c r="B1962" s="167">
        <v>570004</v>
      </c>
      <c r="C1962" s="167" t="s">
        <v>3296</v>
      </c>
      <c r="D1962" s="167" t="s">
        <v>503</v>
      </c>
    </row>
    <row r="1963" spans="1:4">
      <c r="A1963" s="167" t="s">
        <v>3297</v>
      </c>
      <c r="B1963" s="167">
        <v>539119</v>
      </c>
      <c r="C1963" s="167" t="s">
        <v>383</v>
      </c>
      <c r="D1963" s="167" t="s">
        <v>911</v>
      </c>
    </row>
    <row r="1964" spans="1:4">
      <c r="A1964" s="167" t="s">
        <v>3298</v>
      </c>
      <c r="B1964" s="167">
        <v>532033</v>
      </c>
      <c r="C1964" s="167" t="s">
        <v>3299</v>
      </c>
      <c r="D1964" s="167" t="s">
        <v>1122</v>
      </c>
    </row>
    <row r="1965" spans="1:4">
      <c r="A1965" s="167" t="s">
        <v>3300</v>
      </c>
      <c r="B1965" s="167">
        <v>526865</v>
      </c>
      <c r="C1965" s="167" t="s">
        <v>383</v>
      </c>
      <c r="D1965" s="167" t="s">
        <v>405</v>
      </c>
    </row>
    <row r="1966" spans="1:4">
      <c r="A1966" s="167" t="s">
        <v>3301</v>
      </c>
      <c r="B1966" s="167">
        <v>526865</v>
      </c>
      <c r="C1966" s="167" t="s">
        <v>383</v>
      </c>
      <c r="D1966" s="167" t="s">
        <v>405</v>
      </c>
    </row>
    <row r="1967" spans="1:4">
      <c r="A1967" s="167" t="s">
        <v>3302</v>
      </c>
      <c r="B1967" s="167">
        <v>505212</v>
      </c>
      <c r="C1967" s="167" t="s">
        <v>383</v>
      </c>
      <c r="D1967" s="167" t="s">
        <v>738</v>
      </c>
    </row>
    <row r="1968" spans="1:4">
      <c r="A1968" s="167" t="s">
        <v>3303</v>
      </c>
      <c r="B1968" s="167">
        <v>505840</v>
      </c>
      <c r="C1968" s="167" t="s">
        <v>383</v>
      </c>
      <c r="D1968" s="167" t="s">
        <v>1148</v>
      </c>
    </row>
    <row r="1969" spans="1:4">
      <c r="A1969" s="167" t="s">
        <v>3304</v>
      </c>
      <c r="B1969" s="167">
        <v>532532</v>
      </c>
      <c r="C1969" s="167" t="s">
        <v>3305</v>
      </c>
      <c r="D1969" s="167" t="s">
        <v>781</v>
      </c>
    </row>
    <row r="1970" spans="1:4">
      <c r="A1970" s="167" t="s">
        <v>3306</v>
      </c>
      <c r="B1970" s="167">
        <v>532627</v>
      </c>
      <c r="C1970" s="167" t="s">
        <v>3307</v>
      </c>
      <c r="D1970" s="167" t="s">
        <v>522</v>
      </c>
    </row>
    <row r="1971" spans="1:4">
      <c r="A1971" s="167" t="s">
        <v>3308</v>
      </c>
      <c r="B1971" s="167">
        <v>780001</v>
      </c>
      <c r="C1971" s="167" t="s">
        <v>383</v>
      </c>
      <c r="D1971" s="167" t="s">
        <v>474</v>
      </c>
    </row>
    <row r="1972" spans="1:4">
      <c r="A1972" s="167" t="s">
        <v>3309</v>
      </c>
      <c r="B1972" s="167" t="s">
        <v>383</v>
      </c>
      <c r="C1972" s="167" t="s">
        <v>3310</v>
      </c>
      <c r="D1972" s="167" t="s">
        <v>394</v>
      </c>
    </row>
    <row r="1973" spans="1:4">
      <c r="A1973" s="167" t="s">
        <v>3311</v>
      </c>
      <c r="B1973" s="167" t="s">
        <v>383</v>
      </c>
      <c r="C1973" s="167" t="s">
        <v>3312</v>
      </c>
      <c r="D1973" s="167" t="s">
        <v>394</v>
      </c>
    </row>
    <row r="1974" spans="1:4">
      <c r="A1974" s="167" t="s">
        <v>3313</v>
      </c>
      <c r="B1974" s="167" t="s">
        <v>383</v>
      </c>
      <c r="C1974" s="167" t="s">
        <v>3312</v>
      </c>
      <c r="D1974" s="167" t="s">
        <v>394</v>
      </c>
    </row>
    <row r="1975" spans="1:4">
      <c r="A1975" s="167" t="s">
        <v>3314</v>
      </c>
      <c r="B1975" s="167">
        <v>538564</v>
      </c>
      <c r="C1975" s="167" t="s">
        <v>383</v>
      </c>
      <c r="D1975" s="167" t="s">
        <v>790</v>
      </c>
    </row>
    <row r="1976" spans="1:4">
      <c r="A1976" s="167" t="s">
        <v>3315</v>
      </c>
      <c r="B1976" s="167">
        <v>520051</v>
      </c>
      <c r="C1976" s="167" t="s">
        <v>3316</v>
      </c>
      <c r="D1976" s="167" t="s">
        <v>738</v>
      </c>
    </row>
    <row r="1977" spans="1:4">
      <c r="A1977" s="167" t="s">
        <v>3317</v>
      </c>
      <c r="B1977" s="167">
        <v>502901</v>
      </c>
      <c r="C1977" s="167" t="s">
        <v>383</v>
      </c>
      <c r="D1977" s="167" t="s">
        <v>398</v>
      </c>
    </row>
    <row r="1978" spans="1:4">
      <c r="A1978" s="167" t="s">
        <v>3318</v>
      </c>
      <c r="B1978" s="167">
        <v>500220</v>
      </c>
      <c r="C1978" s="167" t="s">
        <v>383</v>
      </c>
      <c r="D1978" s="167" t="s">
        <v>398</v>
      </c>
    </row>
    <row r="1979" spans="1:4">
      <c r="A1979" s="167" t="s">
        <v>3319</v>
      </c>
      <c r="B1979" s="167">
        <v>540394</v>
      </c>
      <c r="C1979" s="167" t="s">
        <v>383</v>
      </c>
      <c r="D1979" s="167" t="s">
        <v>405</v>
      </c>
    </row>
    <row r="1980" spans="1:4">
      <c r="A1980" s="167" t="s">
        <v>3320</v>
      </c>
      <c r="B1980" s="167" t="s">
        <v>383</v>
      </c>
      <c r="C1980" s="167" t="s">
        <v>3321</v>
      </c>
      <c r="D1980" s="167" t="s">
        <v>394</v>
      </c>
    </row>
    <row r="1981" spans="1:4">
      <c r="A1981" s="167" t="s">
        <v>3322</v>
      </c>
      <c r="B1981" s="167">
        <v>514318</v>
      </c>
      <c r="C1981" s="167" t="s">
        <v>383</v>
      </c>
      <c r="D1981" s="167" t="s">
        <v>398</v>
      </c>
    </row>
    <row r="1982" spans="1:4">
      <c r="A1982" s="167" t="s">
        <v>3323</v>
      </c>
      <c r="B1982" s="167">
        <v>526001</v>
      </c>
      <c r="C1982" s="167" t="s">
        <v>383</v>
      </c>
      <c r="D1982" s="167" t="s">
        <v>578</v>
      </c>
    </row>
    <row r="1983" spans="1:4">
      <c r="A1983" s="167" t="s">
        <v>3324</v>
      </c>
      <c r="B1983" s="167">
        <v>520066</v>
      </c>
      <c r="C1983" s="167" t="s">
        <v>3325</v>
      </c>
      <c r="D1983" s="167" t="s">
        <v>738</v>
      </c>
    </row>
    <row r="1984" spans="1:4">
      <c r="A1984" s="167" t="s">
        <v>3326</v>
      </c>
      <c r="B1984" s="167">
        <v>509715</v>
      </c>
      <c r="C1984" s="167" t="s">
        <v>383</v>
      </c>
      <c r="D1984" s="167" t="s">
        <v>790</v>
      </c>
    </row>
    <row r="1985" spans="1:4">
      <c r="A1985" s="167" t="s">
        <v>3327</v>
      </c>
      <c r="B1985" s="167">
        <v>513252</v>
      </c>
      <c r="C1985" s="167" t="s">
        <v>383</v>
      </c>
      <c r="D1985" s="167" t="s">
        <v>738</v>
      </c>
    </row>
    <row r="1986" spans="1:4">
      <c r="A1986" s="167" t="s">
        <v>3328</v>
      </c>
      <c r="B1986" s="167">
        <v>524330</v>
      </c>
      <c r="C1986" s="167" t="s">
        <v>3329</v>
      </c>
      <c r="D1986" s="167" t="s">
        <v>543</v>
      </c>
    </row>
    <row r="1987" spans="1:4">
      <c r="A1987" s="167" t="s">
        <v>3330</v>
      </c>
      <c r="B1987" s="167">
        <v>522285</v>
      </c>
      <c r="C1987" s="167" t="s">
        <v>3331</v>
      </c>
      <c r="D1987" s="167" t="s">
        <v>415</v>
      </c>
    </row>
    <row r="1988" spans="1:4">
      <c r="A1988" s="167" t="s">
        <v>3332</v>
      </c>
      <c r="B1988" s="167">
        <v>539005</v>
      </c>
      <c r="C1988" s="167" t="s">
        <v>383</v>
      </c>
      <c r="D1988" s="167" t="s">
        <v>804</v>
      </c>
    </row>
    <row r="1989" spans="1:4">
      <c r="A1989" s="167" t="s">
        <v>3333</v>
      </c>
      <c r="B1989" s="167">
        <v>531323</v>
      </c>
      <c r="C1989" s="167" t="s">
        <v>383</v>
      </c>
      <c r="D1989" s="167" t="s">
        <v>398</v>
      </c>
    </row>
    <row r="1990" spans="1:4">
      <c r="A1990" s="167" t="s">
        <v>3334</v>
      </c>
      <c r="B1990" s="167">
        <v>512233</v>
      </c>
      <c r="C1990" s="167" t="s">
        <v>383</v>
      </c>
      <c r="D1990" s="167" t="s">
        <v>398</v>
      </c>
    </row>
    <row r="1991" spans="1:4">
      <c r="A1991" s="167" t="s">
        <v>3335</v>
      </c>
      <c r="B1991" s="167">
        <v>500306</v>
      </c>
      <c r="C1991" s="167" t="s">
        <v>383</v>
      </c>
      <c r="D1991" s="167" t="s">
        <v>400</v>
      </c>
    </row>
    <row r="1992" spans="1:4">
      <c r="A1992" s="167" t="s">
        <v>3336</v>
      </c>
      <c r="B1992" s="167">
        <v>533207</v>
      </c>
      <c r="C1992" s="167" t="s">
        <v>3337</v>
      </c>
      <c r="D1992" s="167" t="s">
        <v>978</v>
      </c>
    </row>
    <row r="1993" spans="1:4">
      <c r="A1993" s="167" t="s">
        <v>3338</v>
      </c>
      <c r="B1993" s="167">
        <v>506520</v>
      </c>
      <c r="C1993" s="167" t="s">
        <v>383</v>
      </c>
      <c r="D1993" s="167" t="s">
        <v>431</v>
      </c>
    </row>
    <row r="1994" spans="1:4">
      <c r="A1994" s="167" t="s">
        <v>3339</v>
      </c>
      <c r="B1994" s="167" t="s">
        <v>383</v>
      </c>
      <c r="C1994" s="167" t="s">
        <v>3340</v>
      </c>
      <c r="D1994" s="167" t="s">
        <v>474</v>
      </c>
    </row>
    <row r="1995" spans="1:4">
      <c r="A1995" s="167" t="s">
        <v>3341</v>
      </c>
      <c r="B1995" s="167">
        <v>506910</v>
      </c>
      <c r="C1995" s="167" t="s">
        <v>383</v>
      </c>
      <c r="D1995" s="167" t="s">
        <v>543</v>
      </c>
    </row>
    <row r="1996" spans="1:4">
      <c r="A1996" s="167" t="s">
        <v>3342</v>
      </c>
      <c r="B1996" s="167">
        <v>506910</v>
      </c>
      <c r="C1996" s="167" t="s">
        <v>383</v>
      </c>
      <c r="D1996" s="167" t="s">
        <v>543</v>
      </c>
    </row>
    <row r="1997" spans="1:4">
      <c r="A1997" s="167" t="s">
        <v>3343</v>
      </c>
      <c r="B1997" s="167">
        <v>506943</v>
      </c>
      <c r="C1997" s="167" t="s">
        <v>3344</v>
      </c>
      <c r="D1997" s="167" t="s">
        <v>421</v>
      </c>
    </row>
    <row r="1998" spans="1:4">
      <c r="A1998" s="167" t="s">
        <v>3345</v>
      </c>
      <c r="B1998" s="167">
        <v>514034</v>
      </c>
      <c r="C1998" s="167" t="s">
        <v>3346</v>
      </c>
      <c r="D1998" s="167" t="s">
        <v>760</v>
      </c>
    </row>
    <row r="1999" spans="1:4">
      <c r="A1999" s="167" t="s">
        <v>3347</v>
      </c>
      <c r="B1999" s="167">
        <v>532605</v>
      </c>
      <c r="C1999" s="167" t="s">
        <v>3348</v>
      </c>
      <c r="D1999" s="167" t="s">
        <v>738</v>
      </c>
    </row>
    <row r="2000" spans="1:4">
      <c r="A2000" s="167" t="s">
        <v>3349</v>
      </c>
      <c r="B2000" s="167">
        <v>500223</v>
      </c>
      <c r="C2000" s="167" t="s">
        <v>383</v>
      </c>
      <c r="D2000" s="167" t="s">
        <v>398</v>
      </c>
    </row>
    <row r="2001" spans="1:4">
      <c r="A2001" s="167" t="s">
        <v>3350</v>
      </c>
      <c r="B2001" s="167">
        <v>524592</v>
      </c>
      <c r="C2001" s="167" t="s">
        <v>383</v>
      </c>
      <c r="D2001" s="167" t="s">
        <v>543</v>
      </c>
    </row>
    <row r="2002" spans="1:4">
      <c r="A2002" s="167" t="s">
        <v>3351</v>
      </c>
      <c r="B2002" s="167">
        <v>538837</v>
      </c>
      <c r="C2002" s="167" t="s">
        <v>383</v>
      </c>
      <c r="D2002" s="167" t="s">
        <v>389</v>
      </c>
    </row>
    <row r="2003" spans="1:4">
      <c r="A2003" s="167" t="s">
        <v>3352</v>
      </c>
      <c r="B2003" s="167">
        <v>524731</v>
      </c>
      <c r="C2003" s="167" t="s">
        <v>383</v>
      </c>
      <c r="D2003" s="167" t="s">
        <v>421</v>
      </c>
    </row>
    <row r="2004" spans="1:4">
      <c r="A2004" s="167" t="s">
        <v>3353</v>
      </c>
      <c r="B2004" s="167">
        <v>532617</v>
      </c>
      <c r="C2004" s="167" t="s">
        <v>3354</v>
      </c>
      <c r="D2004" s="167" t="s">
        <v>2521</v>
      </c>
    </row>
    <row r="2005" spans="1:4">
      <c r="A2005" s="167" t="s">
        <v>3355</v>
      </c>
      <c r="B2005" s="167">
        <v>532617</v>
      </c>
      <c r="C2005" s="167" t="s">
        <v>3354</v>
      </c>
      <c r="D2005" s="167" t="s">
        <v>2521</v>
      </c>
    </row>
    <row r="2006" spans="1:4">
      <c r="A2006" s="167" t="s">
        <v>3356</v>
      </c>
      <c r="B2006" s="167" t="s">
        <v>383</v>
      </c>
      <c r="C2006" s="167" t="s">
        <v>3357</v>
      </c>
      <c r="D2006" s="167" t="s">
        <v>394</v>
      </c>
    </row>
    <row r="2007" spans="1:4">
      <c r="A2007" s="167" t="s">
        <v>3358</v>
      </c>
      <c r="B2007" s="167">
        <v>538794</v>
      </c>
      <c r="C2007" s="167" t="s">
        <v>383</v>
      </c>
      <c r="D2007" s="167" t="s">
        <v>469</v>
      </c>
    </row>
    <row r="2008" spans="1:4">
      <c r="A2008" s="167" t="s">
        <v>3359</v>
      </c>
      <c r="B2008" s="167" t="s">
        <v>383</v>
      </c>
      <c r="C2008" s="167" t="s">
        <v>3360</v>
      </c>
      <c r="D2008" s="167" t="s">
        <v>394</v>
      </c>
    </row>
    <row r="2009" spans="1:4">
      <c r="A2009" s="167" t="s">
        <v>3361</v>
      </c>
      <c r="B2009" s="167">
        <v>517063</v>
      </c>
      <c r="C2009" s="167" t="s">
        <v>383</v>
      </c>
      <c r="D2009" s="167" t="s">
        <v>868</v>
      </c>
    </row>
    <row r="2010" spans="1:4">
      <c r="A2010" s="167" t="s">
        <v>3362</v>
      </c>
      <c r="B2010" s="167">
        <v>540850</v>
      </c>
      <c r="C2010" s="167" t="s">
        <v>383</v>
      </c>
      <c r="D2010" s="167" t="s">
        <v>443</v>
      </c>
    </row>
    <row r="2011" spans="1:4">
      <c r="A2011" s="167" t="s">
        <v>3363</v>
      </c>
      <c r="B2011" s="167">
        <v>531550</v>
      </c>
      <c r="C2011" s="167" t="s">
        <v>383</v>
      </c>
      <c r="D2011" s="167" t="s">
        <v>366</v>
      </c>
    </row>
    <row r="2012" spans="1:4">
      <c r="A2012" s="167" t="s">
        <v>3364</v>
      </c>
      <c r="B2012" s="167">
        <v>532771</v>
      </c>
      <c r="C2012" s="167" t="s">
        <v>3365</v>
      </c>
      <c r="D2012" s="167" t="s">
        <v>565</v>
      </c>
    </row>
    <row r="2013" spans="1:4">
      <c r="A2013" s="167" t="s">
        <v>3366</v>
      </c>
      <c r="B2013" s="167">
        <v>540651</v>
      </c>
      <c r="C2013" s="167" t="s">
        <v>383</v>
      </c>
      <c r="D2013" s="167" t="s">
        <v>681</v>
      </c>
    </row>
    <row r="2014" spans="1:4">
      <c r="A2014" s="167" t="s">
        <v>3367</v>
      </c>
      <c r="B2014" s="167">
        <v>780019</v>
      </c>
      <c r="C2014" s="167" t="s">
        <v>383</v>
      </c>
      <c r="D2014" s="167" t="s">
        <v>474</v>
      </c>
    </row>
    <row r="2015" spans="1:4">
      <c r="A2015" s="167" t="s">
        <v>3368</v>
      </c>
      <c r="B2015" s="167">
        <v>511618</v>
      </c>
      <c r="C2015" s="167" t="s">
        <v>3369</v>
      </c>
      <c r="D2015" s="167" t="s">
        <v>405</v>
      </c>
    </row>
    <row r="2016" spans="1:4">
      <c r="A2016" s="167" t="s">
        <v>3370</v>
      </c>
      <c r="B2016" s="167">
        <v>542653</v>
      </c>
      <c r="C2016" s="167" t="s">
        <v>3371</v>
      </c>
      <c r="D2016" s="167" t="s">
        <v>939</v>
      </c>
    </row>
    <row r="2017" spans="1:4">
      <c r="A2017" s="167" t="s">
        <v>3372</v>
      </c>
      <c r="B2017" s="167">
        <v>530405</v>
      </c>
      <c r="C2017" s="167" t="s">
        <v>383</v>
      </c>
      <c r="D2017" s="167" t="s">
        <v>366</v>
      </c>
    </row>
    <row r="2018" spans="1:4">
      <c r="A2018" s="167" t="s">
        <v>3373</v>
      </c>
      <c r="B2018" s="167">
        <v>533103</v>
      </c>
      <c r="C2018" s="167" t="s">
        <v>3374</v>
      </c>
      <c r="D2018" s="167" t="s">
        <v>398</v>
      </c>
    </row>
    <row r="2019" spans="1:4">
      <c r="A2019" s="167" t="s">
        <v>3375</v>
      </c>
      <c r="B2019" s="167">
        <v>511034</v>
      </c>
      <c r="C2019" s="167" t="s">
        <v>3376</v>
      </c>
      <c r="D2019" s="167" t="s">
        <v>446</v>
      </c>
    </row>
    <row r="2020" spans="1:4">
      <c r="A2020" s="167" t="s">
        <v>3377</v>
      </c>
      <c r="B2020" s="167">
        <v>507981</v>
      </c>
      <c r="C2020" s="167" t="s">
        <v>383</v>
      </c>
      <c r="D2020" s="167" t="s">
        <v>584</v>
      </c>
    </row>
    <row r="2021" spans="1:4">
      <c r="A2021" s="167" t="s">
        <v>3378</v>
      </c>
      <c r="B2021" s="167">
        <v>539947</v>
      </c>
      <c r="C2021" s="167" t="s">
        <v>383</v>
      </c>
      <c r="D2021" s="167" t="s">
        <v>403</v>
      </c>
    </row>
    <row r="2022" spans="1:4">
      <c r="A2022" s="167" t="s">
        <v>3379</v>
      </c>
      <c r="B2022" s="167">
        <v>532624</v>
      </c>
      <c r="C2022" s="167" t="s">
        <v>3380</v>
      </c>
      <c r="D2022" s="167" t="s">
        <v>1622</v>
      </c>
    </row>
    <row r="2023" spans="1:4">
      <c r="A2023" s="167" t="s">
        <v>3381</v>
      </c>
      <c r="B2023" s="167">
        <v>500227</v>
      </c>
      <c r="C2023" s="167" t="s">
        <v>3382</v>
      </c>
      <c r="D2023" s="167" t="s">
        <v>431</v>
      </c>
    </row>
    <row r="2024" spans="1:4">
      <c r="A2024" s="167" t="s">
        <v>3383</v>
      </c>
      <c r="B2024" s="167">
        <v>536773</v>
      </c>
      <c r="C2024" s="167" t="s">
        <v>3384</v>
      </c>
      <c r="D2024" s="167" t="s">
        <v>366</v>
      </c>
    </row>
    <row r="2025" spans="1:4">
      <c r="A2025" s="167" t="s">
        <v>3385</v>
      </c>
      <c r="B2025" s="167">
        <v>500378</v>
      </c>
      <c r="C2025" s="167" t="s">
        <v>3386</v>
      </c>
      <c r="D2025" s="167" t="s">
        <v>781</v>
      </c>
    </row>
    <row r="2026" spans="1:4">
      <c r="A2026" s="167" t="s">
        <v>3387</v>
      </c>
      <c r="B2026" s="167">
        <v>539597</v>
      </c>
      <c r="C2026" s="167" t="s">
        <v>3388</v>
      </c>
      <c r="D2026" s="167" t="s">
        <v>706</v>
      </c>
    </row>
    <row r="2027" spans="1:4">
      <c r="A2027" s="167" t="s">
        <v>3389</v>
      </c>
      <c r="B2027" s="167">
        <v>532508</v>
      </c>
      <c r="C2027" s="167" t="s">
        <v>3390</v>
      </c>
      <c r="D2027" s="167" t="s">
        <v>415</v>
      </c>
    </row>
    <row r="2028" spans="1:4">
      <c r="A2028" s="167" t="s">
        <v>3391</v>
      </c>
      <c r="B2028" s="167">
        <v>532286</v>
      </c>
      <c r="C2028" s="167" t="s">
        <v>3392</v>
      </c>
      <c r="D2028" s="167" t="s">
        <v>415</v>
      </c>
    </row>
    <row r="2029" spans="1:4">
      <c r="A2029" s="167" t="s">
        <v>3393</v>
      </c>
      <c r="B2029" s="167">
        <v>531543</v>
      </c>
      <c r="C2029" s="167" t="s">
        <v>3394</v>
      </c>
      <c r="D2029" s="167" t="s">
        <v>398</v>
      </c>
    </row>
    <row r="2030" spans="1:4">
      <c r="A2030" s="167" t="s">
        <v>3395</v>
      </c>
      <c r="B2030" s="167">
        <v>540311</v>
      </c>
      <c r="C2030" s="167" t="s">
        <v>3396</v>
      </c>
      <c r="D2030" s="167" t="s">
        <v>506</v>
      </c>
    </row>
    <row r="2031" spans="1:4">
      <c r="A2031" s="167" t="s">
        <v>3397</v>
      </c>
      <c r="B2031" s="167">
        <v>539225</v>
      </c>
      <c r="C2031" s="167" t="s">
        <v>383</v>
      </c>
      <c r="D2031" s="167" t="s">
        <v>408</v>
      </c>
    </row>
    <row r="2032" spans="1:4">
      <c r="A2032" s="167" t="s">
        <v>3398</v>
      </c>
      <c r="B2032" s="167">
        <v>536493</v>
      </c>
      <c r="C2032" s="167" t="s">
        <v>383</v>
      </c>
      <c r="D2032" s="167" t="s">
        <v>581</v>
      </c>
    </row>
    <row r="2033" spans="1:4">
      <c r="A2033" s="167" t="s">
        <v>3399</v>
      </c>
      <c r="B2033" s="167">
        <v>532644</v>
      </c>
      <c r="C2033" s="167" t="s">
        <v>3400</v>
      </c>
      <c r="D2033" s="167" t="s">
        <v>396</v>
      </c>
    </row>
    <row r="2034" spans="1:4">
      <c r="A2034" s="167" t="s">
        <v>3401</v>
      </c>
      <c r="B2034" s="167">
        <v>500380</v>
      </c>
      <c r="C2034" s="167" t="s">
        <v>3402</v>
      </c>
      <c r="D2034" s="167" t="s">
        <v>396</v>
      </c>
    </row>
    <row r="2035" spans="1:4">
      <c r="A2035" s="167" t="s">
        <v>3403</v>
      </c>
      <c r="B2035" s="167">
        <v>532162</v>
      </c>
      <c r="C2035" s="167" t="s">
        <v>3404</v>
      </c>
      <c r="D2035" s="167" t="s">
        <v>377</v>
      </c>
    </row>
    <row r="2036" spans="1:4">
      <c r="A2036" s="167" t="s">
        <v>3405</v>
      </c>
      <c r="B2036" s="167">
        <v>530007</v>
      </c>
      <c r="C2036" s="167" t="s">
        <v>3406</v>
      </c>
      <c r="D2036" s="167" t="s">
        <v>863</v>
      </c>
    </row>
    <row r="2037" spans="1:4">
      <c r="A2037" s="167" t="s">
        <v>3407</v>
      </c>
      <c r="B2037" s="167">
        <v>538765</v>
      </c>
      <c r="C2037" s="167" t="s">
        <v>383</v>
      </c>
      <c r="D2037" s="167" t="s">
        <v>3142</v>
      </c>
    </row>
    <row r="2038" spans="1:4">
      <c r="A2038" s="167" t="s">
        <v>3408</v>
      </c>
      <c r="B2038" s="167">
        <v>523405</v>
      </c>
      <c r="C2038" s="167" t="s">
        <v>3409</v>
      </c>
      <c r="D2038" s="167" t="s">
        <v>549</v>
      </c>
    </row>
    <row r="2039" spans="1:4">
      <c r="A2039" s="167" t="s">
        <v>3410</v>
      </c>
      <c r="B2039" s="167">
        <v>522263</v>
      </c>
      <c r="C2039" s="167" t="s">
        <v>3411</v>
      </c>
      <c r="D2039" s="167" t="s">
        <v>781</v>
      </c>
    </row>
    <row r="2040" spans="1:4">
      <c r="A2040" s="167" t="s">
        <v>3412</v>
      </c>
      <c r="B2040" s="167">
        <v>522263</v>
      </c>
      <c r="C2040" s="167" t="s">
        <v>3411</v>
      </c>
      <c r="D2040" s="167" t="s">
        <v>781</v>
      </c>
    </row>
    <row r="2041" spans="1:4">
      <c r="A2041" s="167" t="s">
        <v>3413</v>
      </c>
      <c r="B2041" s="167">
        <v>511092</v>
      </c>
      <c r="C2041" s="167" t="s">
        <v>383</v>
      </c>
      <c r="D2041" s="167" t="s">
        <v>386</v>
      </c>
    </row>
    <row r="2042" spans="1:4">
      <c r="A2042" s="167" t="s">
        <v>3414</v>
      </c>
      <c r="B2042" s="167">
        <v>523712</v>
      </c>
      <c r="C2042" s="167" t="s">
        <v>383</v>
      </c>
      <c r="D2042" s="167" t="s">
        <v>503</v>
      </c>
    </row>
    <row r="2043" spans="1:4">
      <c r="A2043" s="167" t="s">
        <v>3415</v>
      </c>
      <c r="B2043" s="167">
        <v>513691</v>
      </c>
      <c r="C2043" s="167" t="s">
        <v>3416</v>
      </c>
      <c r="D2043" s="167" t="s">
        <v>738</v>
      </c>
    </row>
    <row r="2044" spans="1:4">
      <c r="A2044" s="167" t="s">
        <v>3417</v>
      </c>
      <c r="B2044" s="167" t="s">
        <v>383</v>
      </c>
      <c r="C2044" s="167" t="s">
        <v>3418</v>
      </c>
      <c r="D2044" s="167" t="s">
        <v>474</v>
      </c>
    </row>
    <row r="2045" spans="1:4">
      <c r="A2045" s="167" t="s">
        <v>3419</v>
      </c>
      <c r="B2045" s="167">
        <v>523398</v>
      </c>
      <c r="C2045" s="167" t="s">
        <v>3420</v>
      </c>
      <c r="D2045" s="167" t="s">
        <v>752</v>
      </c>
    </row>
    <row r="2046" spans="1:4">
      <c r="A2046" s="167" t="s">
        <v>3421</v>
      </c>
      <c r="B2046" s="167">
        <v>523398</v>
      </c>
      <c r="C2046" s="167" t="s">
        <v>3420</v>
      </c>
      <c r="D2046" s="167" t="s">
        <v>752</v>
      </c>
    </row>
    <row r="2047" spans="1:4">
      <c r="A2047" s="167" t="s">
        <v>3422</v>
      </c>
      <c r="B2047" s="167">
        <v>531861</v>
      </c>
      <c r="C2047" s="167" t="s">
        <v>383</v>
      </c>
      <c r="D2047" s="167" t="s">
        <v>366</v>
      </c>
    </row>
    <row r="2048" spans="1:4">
      <c r="A2048" s="167" t="s">
        <v>3423</v>
      </c>
      <c r="B2048" s="167">
        <v>534659</v>
      </c>
      <c r="C2048" s="167" t="s">
        <v>383</v>
      </c>
      <c r="D2048" s="167" t="s">
        <v>369</v>
      </c>
    </row>
    <row r="2049" spans="1:4">
      <c r="A2049" s="167" t="s">
        <v>3424</v>
      </c>
      <c r="B2049" s="167">
        <v>542446</v>
      </c>
      <c r="C2049" s="167" t="s">
        <v>3425</v>
      </c>
      <c r="D2049" s="167" t="s">
        <v>467</v>
      </c>
    </row>
    <row r="2050" spans="1:4">
      <c r="A2050" s="167" t="s">
        <v>3426</v>
      </c>
      <c r="B2050" s="167">
        <v>538092</v>
      </c>
      <c r="C2050" s="167" t="s">
        <v>383</v>
      </c>
      <c r="D2050" s="167" t="s">
        <v>790</v>
      </c>
    </row>
    <row r="2051" spans="1:4">
      <c r="A2051" s="167" t="s">
        <v>3427</v>
      </c>
      <c r="B2051" s="167">
        <v>505750</v>
      </c>
      <c r="C2051" s="167" t="s">
        <v>383</v>
      </c>
      <c r="D2051" s="167" t="s">
        <v>391</v>
      </c>
    </row>
    <row r="2052" spans="1:4">
      <c r="A2052" s="167" t="s">
        <v>3428</v>
      </c>
      <c r="B2052" s="167">
        <v>508929</v>
      </c>
      <c r="C2052" s="167" t="s">
        <v>383</v>
      </c>
      <c r="D2052" s="167" t="s">
        <v>469</v>
      </c>
    </row>
    <row r="2053" spans="1:4">
      <c r="A2053" s="167" t="s">
        <v>3429</v>
      </c>
      <c r="B2053" s="167">
        <v>530985</v>
      </c>
      <c r="C2053" s="167" t="s">
        <v>383</v>
      </c>
      <c r="D2053" s="167" t="s">
        <v>400</v>
      </c>
    </row>
    <row r="2054" spans="1:4">
      <c r="A2054" s="167" t="s">
        <v>3430</v>
      </c>
      <c r="B2054" s="167">
        <v>506016</v>
      </c>
      <c r="C2054" s="167" t="s">
        <v>383</v>
      </c>
      <c r="D2054" s="167" t="s">
        <v>781</v>
      </c>
    </row>
    <row r="2055" spans="1:4">
      <c r="A2055" s="167" t="s">
        <v>3431</v>
      </c>
      <c r="B2055" s="167">
        <v>504080</v>
      </c>
      <c r="C2055" s="167" t="s">
        <v>383</v>
      </c>
      <c r="D2055" s="167" t="s">
        <v>681</v>
      </c>
    </row>
    <row r="2056" spans="1:4">
      <c r="A2056" s="167" t="s">
        <v>3432</v>
      </c>
      <c r="B2056" s="167">
        <v>533148</v>
      </c>
      <c r="C2056" s="167" t="s">
        <v>3433</v>
      </c>
      <c r="D2056" s="167" t="s">
        <v>522</v>
      </c>
    </row>
    <row r="2057" spans="1:4">
      <c r="A2057" s="167" t="s">
        <v>3434</v>
      </c>
      <c r="B2057" s="167">
        <v>532642</v>
      </c>
      <c r="C2057" s="167" t="s">
        <v>3435</v>
      </c>
      <c r="D2057" s="167" t="s">
        <v>549</v>
      </c>
    </row>
    <row r="2058" spans="1:4">
      <c r="A2058" s="167" t="s">
        <v>3436</v>
      </c>
      <c r="B2058" s="167">
        <v>500228</v>
      </c>
      <c r="C2058" s="167" t="s">
        <v>3437</v>
      </c>
      <c r="D2058" s="167" t="s">
        <v>415</v>
      </c>
    </row>
    <row r="2059" spans="1:4">
      <c r="A2059" s="167" t="s">
        <v>3438</v>
      </c>
      <c r="B2059" s="167">
        <v>520057</v>
      </c>
      <c r="C2059" s="167" t="s">
        <v>3439</v>
      </c>
      <c r="D2059" s="167" t="s">
        <v>738</v>
      </c>
    </row>
    <row r="2060" spans="1:4">
      <c r="A2060" s="167" t="s">
        <v>3440</v>
      </c>
      <c r="B2060" s="167">
        <v>520057</v>
      </c>
      <c r="C2060" s="167" t="s">
        <v>3441</v>
      </c>
      <c r="D2060" s="167" t="s">
        <v>738</v>
      </c>
    </row>
    <row r="2061" spans="1:4">
      <c r="A2061" s="167" t="s">
        <v>3442</v>
      </c>
      <c r="B2061" s="167">
        <v>534600</v>
      </c>
      <c r="C2061" s="167" t="s">
        <v>383</v>
      </c>
      <c r="D2061" s="167" t="s">
        <v>706</v>
      </c>
    </row>
    <row r="2062" spans="1:4">
      <c r="A2062" s="167" t="s">
        <v>3443</v>
      </c>
      <c r="B2062" s="167">
        <v>533155</v>
      </c>
      <c r="C2062" s="167" t="s">
        <v>3444</v>
      </c>
      <c r="D2062" s="167" t="s">
        <v>872</v>
      </c>
    </row>
    <row r="2063" spans="1:4">
      <c r="A2063" s="167" t="s">
        <v>3445</v>
      </c>
      <c r="B2063" s="167">
        <v>533320</v>
      </c>
      <c r="C2063" s="167" t="s">
        <v>3446</v>
      </c>
      <c r="D2063" s="167" t="s">
        <v>527</v>
      </c>
    </row>
    <row r="2064" spans="1:4">
      <c r="A2064" s="167" t="s">
        <v>3447</v>
      </c>
      <c r="B2064" s="167">
        <v>530019</v>
      </c>
      <c r="C2064" s="167" t="s">
        <v>3448</v>
      </c>
      <c r="D2064" s="167" t="s">
        <v>421</v>
      </c>
    </row>
    <row r="2065" spans="1:4">
      <c r="A2065" s="167" t="s">
        <v>3449</v>
      </c>
      <c r="B2065" s="167" t="s">
        <v>383</v>
      </c>
      <c r="C2065" s="167" t="s">
        <v>3450</v>
      </c>
      <c r="D2065" s="167" t="s">
        <v>474</v>
      </c>
    </row>
    <row r="2066" spans="1:4">
      <c r="A2066" s="167" t="s">
        <v>3451</v>
      </c>
      <c r="B2066" s="167">
        <v>516078</v>
      </c>
      <c r="C2066" s="167" t="s">
        <v>383</v>
      </c>
      <c r="D2066" s="167" t="s">
        <v>578</v>
      </c>
    </row>
    <row r="2067" spans="1:4">
      <c r="A2067" s="167" t="s">
        <v>3452</v>
      </c>
      <c r="B2067" s="167">
        <v>511060</v>
      </c>
      <c r="C2067" s="167" t="s">
        <v>383</v>
      </c>
      <c r="D2067" s="167" t="s">
        <v>804</v>
      </c>
    </row>
    <row r="2068" spans="1:4">
      <c r="A2068" s="167" t="s">
        <v>3453</v>
      </c>
      <c r="B2068" s="167">
        <v>539216</v>
      </c>
      <c r="C2068" s="167" t="s">
        <v>383</v>
      </c>
      <c r="D2068" s="167" t="s">
        <v>398</v>
      </c>
    </row>
    <row r="2069" spans="1:4">
      <c r="A2069" s="167" t="s">
        <v>3454</v>
      </c>
      <c r="B2069" s="167">
        <v>507987</v>
      </c>
      <c r="C2069" s="167" t="s">
        <v>383</v>
      </c>
      <c r="D2069" s="167" t="s">
        <v>400</v>
      </c>
    </row>
    <row r="2070" spans="1:4">
      <c r="A2070" s="167" t="s">
        <v>3455</v>
      </c>
      <c r="B2070" s="167">
        <v>534623</v>
      </c>
      <c r="C2070" s="167" t="s">
        <v>383</v>
      </c>
      <c r="D2070" s="167" t="s">
        <v>3142</v>
      </c>
    </row>
    <row r="2071" spans="1:4">
      <c r="A2071" s="167" t="s">
        <v>3456</v>
      </c>
      <c r="B2071" s="167">
        <v>535648</v>
      </c>
      <c r="C2071" s="167" t="s">
        <v>3457</v>
      </c>
      <c r="D2071" s="167" t="s">
        <v>907</v>
      </c>
    </row>
    <row r="2072" spans="1:4">
      <c r="A2072" s="167" t="s">
        <v>3458</v>
      </c>
      <c r="B2072" s="167">
        <v>531035</v>
      </c>
      <c r="C2072" s="167" t="s">
        <v>383</v>
      </c>
      <c r="D2072" s="167" t="s">
        <v>1041</v>
      </c>
    </row>
    <row r="2073" spans="1:4">
      <c r="A2073" s="167" t="s">
        <v>3459</v>
      </c>
      <c r="B2073" s="167">
        <v>519248</v>
      </c>
      <c r="C2073" s="167" t="s">
        <v>3460</v>
      </c>
      <c r="D2073" s="167" t="s">
        <v>632</v>
      </c>
    </row>
    <row r="2074" spans="1:4">
      <c r="A2074" s="167" t="s">
        <v>3461</v>
      </c>
      <c r="B2074" s="167">
        <v>542544</v>
      </c>
      <c r="C2074" s="167" t="s">
        <v>3462</v>
      </c>
      <c r="D2074" s="167" t="s">
        <v>366</v>
      </c>
    </row>
    <row r="2075" spans="1:4">
      <c r="A2075" s="167" t="s">
        <v>3463</v>
      </c>
      <c r="B2075" s="167">
        <v>532926</v>
      </c>
      <c r="C2075" s="167" t="s">
        <v>3464</v>
      </c>
      <c r="D2075" s="167" t="s">
        <v>2202</v>
      </c>
    </row>
    <row r="2076" spans="1:4">
      <c r="A2076" s="167" t="s">
        <v>3465</v>
      </c>
      <c r="B2076" s="167">
        <v>504076</v>
      </c>
      <c r="C2076" s="167" t="s">
        <v>383</v>
      </c>
      <c r="D2076" s="167" t="s">
        <v>426</v>
      </c>
    </row>
    <row r="2077" spans="1:4">
      <c r="A2077" s="167" t="s">
        <v>3466</v>
      </c>
      <c r="B2077" s="167">
        <v>514448</v>
      </c>
      <c r="C2077" s="167" t="s">
        <v>383</v>
      </c>
      <c r="D2077" s="167" t="s">
        <v>543</v>
      </c>
    </row>
    <row r="2078" spans="1:4">
      <c r="A2078" s="167" t="s">
        <v>3467</v>
      </c>
      <c r="B2078" s="167">
        <v>513250</v>
      </c>
      <c r="C2078" s="167" t="s">
        <v>3468</v>
      </c>
      <c r="D2078" s="167" t="s">
        <v>426</v>
      </c>
    </row>
    <row r="2079" spans="1:4">
      <c r="A2079" s="167" t="s">
        <v>3469</v>
      </c>
      <c r="B2079" s="167">
        <v>539246</v>
      </c>
      <c r="C2079" s="167" t="s">
        <v>383</v>
      </c>
      <c r="D2079" s="167" t="s">
        <v>405</v>
      </c>
    </row>
    <row r="2080" spans="1:4">
      <c r="A2080" s="167" t="s">
        <v>3470</v>
      </c>
      <c r="B2080" s="167">
        <v>532673</v>
      </c>
      <c r="C2080" s="167" t="s">
        <v>3471</v>
      </c>
      <c r="D2080" s="167" t="s">
        <v>1082</v>
      </c>
    </row>
    <row r="2081" spans="1:4">
      <c r="A2081" s="167" t="s">
        <v>3472</v>
      </c>
      <c r="B2081" s="167">
        <v>539686</v>
      </c>
      <c r="C2081" s="167" t="s">
        <v>383</v>
      </c>
      <c r="D2081" s="167" t="s">
        <v>522</v>
      </c>
    </row>
    <row r="2082" spans="1:4">
      <c r="A2082" s="167" t="s">
        <v>3473</v>
      </c>
      <c r="B2082" s="167">
        <v>532889</v>
      </c>
      <c r="C2082" s="167" t="s">
        <v>3474</v>
      </c>
      <c r="D2082" s="167" t="s">
        <v>398</v>
      </c>
    </row>
    <row r="2083" spans="1:4">
      <c r="A2083" s="167" t="s">
        <v>3475</v>
      </c>
      <c r="B2083" s="167">
        <v>511728</v>
      </c>
      <c r="C2083" s="167" t="s">
        <v>383</v>
      </c>
      <c r="D2083" s="167" t="s">
        <v>400</v>
      </c>
    </row>
    <row r="2084" spans="1:4">
      <c r="A2084" s="167" t="s">
        <v>3476</v>
      </c>
      <c r="B2084" s="167">
        <v>514360</v>
      </c>
      <c r="C2084" s="167" t="s">
        <v>383</v>
      </c>
      <c r="D2084" s="167" t="s">
        <v>781</v>
      </c>
    </row>
    <row r="2085" spans="1:4">
      <c r="A2085" s="167" t="s">
        <v>3477</v>
      </c>
      <c r="B2085" s="167">
        <v>542323</v>
      </c>
      <c r="C2085" s="167" t="s">
        <v>3478</v>
      </c>
      <c r="D2085" s="167" t="s">
        <v>522</v>
      </c>
    </row>
    <row r="2086" spans="1:4">
      <c r="A2086" s="167" t="s">
        <v>3479</v>
      </c>
      <c r="B2086" s="167">
        <v>540756</v>
      </c>
      <c r="C2086" s="167" t="s">
        <v>383</v>
      </c>
      <c r="D2086" s="167" t="s">
        <v>3163</v>
      </c>
    </row>
    <row r="2087" spans="1:4">
      <c r="A2087" s="167" t="s">
        <v>3480</v>
      </c>
      <c r="B2087" s="167">
        <v>539393</v>
      </c>
      <c r="C2087" s="167" t="s">
        <v>383</v>
      </c>
      <c r="D2087" s="167" t="s">
        <v>1061</v>
      </c>
    </row>
    <row r="2088" spans="1:4">
      <c r="A2088" s="167" t="s">
        <v>3481</v>
      </c>
      <c r="B2088" s="167">
        <v>524322</v>
      </c>
      <c r="C2088" s="167" t="s">
        <v>383</v>
      </c>
      <c r="D2088" s="167" t="s">
        <v>421</v>
      </c>
    </row>
    <row r="2089" spans="1:4">
      <c r="A2089" s="167" t="s">
        <v>3482</v>
      </c>
      <c r="B2089" s="167">
        <v>524109</v>
      </c>
      <c r="C2089" s="167" t="s">
        <v>3483</v>
      </c>
      <c r="D2089" s="167" t="s">
        <v>391</v>
      </c>
    </row>
    <row r="2090" spans="1:4">
      <c r="A2090" s="167" t="s">
        <v>3484</v>
      </c>
      <c r="B2090" s="167">
        <v>524675</v>
      </c>
      <c r="C2090" s="167" t="s">
        <v>383</v>
      </c>
      <c r="D2090" s="167" t="s">
        <v>405</v>
      </c>
    </row>
    <row r="2091" spans="1:4">
      <c r="A2091" s="167" t="s">
        <v>3485</v>
      </c>
      <c r="B2091" s="167">
        <v>531778</v>
      </c>
      <c r="C2091" s="167" t="s">
        <v>383</v>
      </c>
      <c r="D2091" s="167" t="s">
        <v>363</v>
      </c>
    </row>
    <row r="2092" spans="1:4">
      <c r="A2092" s="167" t="s">
        <v>3486</v>
      </c>
      <c r="B2092" s="167">
        <v>504840</v>
      </c>
      <c r="C2092" s="167" t="s">
        <v>383</v>
      </c>
      <c r="D2092" s="167" t="s">
        <v>578</v>
      </c>
    </row>
    <row r="2093" spans="1:4">
      <c r="A2093" s="167" t="s">
        <v>3487</v>
      </c>
      <c r="B2093" s="167">
        <v>531780</v>
      </c>
      <c r="C2093" s="167" t="s">
        <v>383</v>
      </c>
      <c r="D2093" s="167" t="s">
        <v>405</v>
      </c>
    </row>
    <row r="2094" spans="1:4">
      <c r="A2094" s="167" t="s">
        <v>3488</v>
      </c>
      <c r="B2094" s="167">
        <v>500233</v>
      </c>
      <c r="C2094" s="167" t="s">
        <v>3489</v>
      </c>
      <c r="D2094" s="167" t="s">
        <v>660</v>
      </c>
    </row>
    <row r="2095" spans="1:4">
      <c r="A2095" s="167" t="s">
        <v>3490</v>
      </c>
      <c r="B2095" s="167">
        <v>500234</v>
      </c>
      <c r="C2095" s="167" t="s">
        <v>3491</v>
      </c>
      <c r="D2095" s="167" t="s">
        <v>396</v>
      </c>
    </row>
    <row r="2096" spans="1:4">
      <c r="A2096" s="167" t="s">
        <v>3492</v>
      </c>
      <c r="B2096" s="167">
        <v>521054</v>
      </c>
      <c r="C2096" s="167" t="s">
        <v>383</v>
      </c>
      <c r="D2096" s="167" t="s">
        <v>398</v>
      </c>
    </row>
    <row r="2097" spans="1:4">
      <c r="A2097" s="167" t="s">
        <v>3493</v>
      </c>
      <c r="B2097" s="167">
        <v>530201</v>
      </c>
      <c r="C2097" s="167" t="s">
        <v>383</v>
      </c>
      <c r="D2097" s="167" t="s">
        <v>398</v>
      </c>
    </row>
    <row r="2098" spans="1:4">
      <c r="A2098" s="167" t="s">
        <v>3494</v>
      </c>
      <c r="B2098" s="167">
        <v>539014</v>
      </c>
      <c r="C2098" s="167" t="s">
        <v>383</v>
      </c>
      <c r="D2098" s="167" t="s">
        <v>405</v>
      </c>
    </row>
    <row r="2099" spans="1:4">
      <c r="A2099" s="167" t="s">
        <v>3495</v>
      </c>
      <c r="B2099" s="167">
        <v>522287</v>
      </c>
      <c r="C2099" s="167" t="s">
        <v>3496</v>
      </c>
      <c r="D2099" s="167" t="s">
        <v>426</v>
      </c>
    </row>
    <row r="2100" spans="1:4">
      <c r="A2100" s="167" t="s">
        <v>3497</v>
      </c>
      <c r="B2100" s="167" t="s">
        <v>383</v>
      </c>
      <c r="C2100" s="167" t="s">
        <v>3498</v>
      </c>
      <c r="D2100" s="167" t="s">
        <v>474</v>
      </c>
    </row>
    <row r="2101" spans="1:4">
      <c r="A2101" s="167" t="s">
        <v>3499</v>
      </c>
      <c r="B2101" s="167">
        <v>513509</v>
      </c>
      <c r="C2101" s="167" t="s">
        <v>3500</v>
      </c>
      <c r="D2101" s="167" t="s">
        <v>738</v>
      </c>
    </row>
    <row r="2102" spans="1:4">
      <c r="A2102" s="167" t="s">
        <v>3501</v>
      </c>
      <c r="B2102" s="167">
        <v>533302</v>
      </c>
      <c r="C2102" s="167" t="s">
        <v>3502</v>
      </c>
      <c r="D2102" s="167" t="s">
        <v>403</v>
      </c>
    </row>
    <row r="2103" spans="1:4">
      <c r="A2103" s="167" t="s">
        <v>3503</v>
      </c>
      <c r="B2103" s="167">
        <v>500235</v>
      </c>
      <c r="C2103" s="167" t="s">
        <v>3504</v>
      </c>
      <c r="D2103" s="167" t="s">
        <v>415</v>
      </c>
    </row>
    <row r="2104" spans="1:4">
      <c r="A2104" s="167" t="s">
        <v>3505</v>
      </c>
      <c r="B2104" s="167">
        <v>532468</v>
      </c>
      <c r="C2104" s="167" t="s">
        <v>383</v>
      </c>
      <c r="D2104" s="167" t="s">
        <v>549</v>
      </c>
    </row>
    <row r="2105" spans="1:4">
      <c r="A2105" s="167" t="s">
        <v>3506</v>
      </c>
      <c r="B2105" s="167">
        <v>514322</v>
      </c>
      <c r="C2105" s="167" t="s">
        <v>383</v>
      </c>
      <c r="D2105" s="167" t="s">
        <v>398</v>
      </c>
    </row>
    <row r="2106" spans="1:4">
      <c r="A2106" s="167" t="s">
        <v>3507</v>
      </c>
      <c r="B2106" s="167">
        <v>511131</v>
      </c>
      <c r="C2106" s="167" t="s">
        <v>383</v>
      </c>
      <c r="D2106" s="167" t="s">
        <v>469</v>
      </c>
    </row>
    <row r="2107" spans="1:4">
      <c r="A2107" s="167" t="s">
        <v>3508</v>
      </c>
      <c r="B2107" s="167">
        <v>526668</v>
      </c>
      <c r="C2107" s="167" t="s">
        <v>3509</v>
      </c>
      <c r="D2107" s="167" t="s">
        <v>584</v>
      </c>
    </row>
    <row r="2108" spans="1:4">
      <c r="A2108" s="167" t="s">
        <v>3510</v>
      </c>
      <c r="B2108" s="167">
        <v>532741</v>
      </c>
      <c r="C2108" s="167" t="s">
        <v>3511</v>
      </c>
      <c r="D2108" s="167" t="s">
        <v>415</v>
      </c>
    </row>
    <row r="2109" spans="1:4">
      <c r="A2109" s="167" t="s">
        <v>3512</v>
      </c>
      <c r="B2109" s="167">
        <v>524604</v>
      </c>
      <c r="C2109" s="167" t="s">
        <v>383</v>
      </c>
      <c r="D2109" s="167" t="s">
        <v>421</v>
      </c>
    </row>
    <row r="2110" spans="1:4">
      <c r="A2110" s="167" t="s">
        <v>3513</v>
      </c>
      <c r="B2110" s="167">
        <v>780003</v>
      </c>
      <c r="C2110" s="167" t="s">
        <v>383</v>
      </c>
      <c r="D2110" s="167" t="s">
        <v>474</v>
      </c>
    </row>
    <row r="2111" spans="1:4">
      <c r="A2111" s="167" t="s">
        <v>3514</v>
      </c>
      <c r="B2111" s="167">
        <v>506184</v>
      </c>
      <c r="C2111" s="167" t="s">
        <v>3515</v>
      </c>
      <c r="D2111" s="167" t="s">
        <v>497</v>
      </c>
    </row>
    <row r="2112" spans="1:4">
      <c r="A2112" s="167" t="s">
        <v>3516</v>
      </c>
      <c r="B2112" s="167">
        <v>538896</v>
      </c>
      <c r="C2112" s="167" t="s">
        <v>383</v>
      </c>
      <c r="D2112" s="167" t="s">
        <v>431</v>
      </c>
    </row>
    <row r="2113" spans="1:4">
      <c r="A2113" s="167" t="s">
        <v>3517</v>
      </c>
      <c r="B2113" s="167">
        <v>541005</v>
      </c>
      <c r="C2113" s="167" t="s">
        <v>383</v>
      </c>
      <c r="D2113" s="167" t="s">
        <v>790</v>
      </c>
    </row>
    <row r="2114" spans="1:4">
      <c r="A2114" s="167" t="s">
        <v>3518</v>
      </c>
      <c r="B2114" s="167">
        <v>521242</v>
      </c>
      <c r="C2114" s="167" t="s">
        <v>383</v>
      </c>
      <c r="D2114" s="167" t="s">
        <v>398</v>
      </c>
    </row>
    <row r="2115" spans="1:4">
      <c r="A2115" s="167" t="s">
        <v>3519</v>
      </c>
      <c r="B2115" s="167">
        <v>500236</v>
      </c>
      <c r="C2115" s="167" t="s">
        <v>3520</v>
      </c>
      <c r="D2115" s="167" t="s">
        <v>749</v>
      </c>
    </row>
    <row r="2116" spans="1:4">
      <c r="A2116" s="167" t="s">
        <v>3521</v>
      </c>
      <c r="B2116" s="167">
        <v>513456</v>
      </c>
      <c r="C2116" s="167" t="s">
        <v>383</v>
      </c>
      <c r="D2116" s="167" t="s">
        <v>706</v>
      </c>
    </row>
    <row r="2117" spans="1:4">
      <c r="A2117" s="167" t="s">
        <v>3522</v>
      </c>
      <c r="B2117" s="167">
        <v>506525</v>
      </c>
      <c r="C2117" s="167" t="s">
        <v>3523</v>
      </c>
      <c r="D2117" s="167" t="s">
        <v>431</v>
      </c>
    </row>
    <row r="2118" spans="1:4">
      <c r="A2118" s="167" t="s">
        <v>3524</v>
      </c>
      <c r="B2118" s="167">
        <v>507779</v>
      </c>
      <c r="C2118" s="167" t="s">
        <v>383</v>
      </c>
      <c r="D2118" s="167" t="s">
        <v>578</v>
      </c>
    </row>
    <row r="2119" spans="1:4">
      <c r="A2119" s="167" t="s">
        <v>3525</v>
      </c>
      <c r="B2119" s="167">
        <v>500165</v>
      </c>
      <c r="C2119" s="167" t="s">
        <v>3526</v>
      </c>
      <c r="D2119" s="167" t="s">
        <v>660</v>
      </c>
    </row>
    <row r="2120" spans="1:4">
      <c r="A2120" s="167" t="s">
        <v>3527</v>
      </c>
      <c r="B2120" s="167">
        <v>540515</v>
      </c>
      <c r="C2120" s="167" t="s">
        <v>383</v>
      </c>
      <c r="D2120" s="167" t="s">
        <v>366</v>
      </c>
    </row>
    <row r="2121" spans="1:4">
      <c r="A2121" s="167" t="s">
        <v>3528</v>
      </c>
      <c r="B2121" s="167">
        <v>512399</v>
      </c>
      <c r="C2121" s="167" t="s">
        <v>383</v>
      </c>
      <c r="D2121" s="167" t="s">
        <v>366</v>
      </c>
    </row>
    <row r="2122" spans="1:4">
      <c r="A2122" s="167" t="s">
        <v>3529</v>
      </c>
      <c r="B2122" s="167">
        <v>512036</v>
      </c>
      <c r="C2122" s="167" t="s">
        <v>383</v>
      </c>
      <c r="D2122" s="167" t="s">
        <v>398</v>
      </c>
    </row>
    <row r="2123" spans="1:4">
      <c r="A2123" s="167" t="s">
        <v>3530</v>
      </c>
      <c r="B2123" s="167">
        <v>539679</v>
      </c>
      <c r="C2123" s="167" t="s">
        <v>383</v>
      </c>
      <c r="D2123" s="167" t="s">
        <v>400</v>
      </c>
    </row>
    <row r="2124" spans="1:4">
      <c r="A2124" s="167" t="s">
        <v>3531</v>
      </c>
      <c r="B2124" s="167" t="s">
        <v>383</v>
      </c>
      <c r="C2124" s="167" t="s">
        <v>3532</v>
      </c>
      <c r="D2124" s="167" t="s">
        <v>394</v>
      </c>
    </row>
    <row r="2125" spans="1:4">
      <c r="A2125" s="167" t="s">
        <v>3533</v>
      </c>
      <c r="B2125" s="167">
        <v>526115</v>
      </c>
      <c r="C2125" s="167" t="s">
        <v>383</v>
      </c>
      <c r="D2125" s="167" t="s">
        <v>497</v>
      </c>
    </row>
    <row r="2126" spans="1:4">
      <c r="A2126" s="167" t="s">
        <v>3534</v>
      </c>
      <c r="B2126" s="167">
        <v>541161</v>
      </c>
      <c r="C2126" s="167" t="s">
        <v>3535</v>
      </c>
      <c r="D2126" s="167" t="s">
        <v>469</v>
      </c>
    </row>
    <row r="2127" spans="1:4">
      <c r="A2127" s="167" t="s">
        <v>3536</v>
      </c>
      <c r="B2127" s="167">
        <v>533451</v>
      </c>
      <c r="C2127" s="167" t="s">
        <v>3537</v>
      </c>
      <c r="D2127" s="167" t="s">
        <v>522</v>
      </c>
    </row>
    <row r="2128" spans="1:4">
      <c r="A2128" s="167" t="s">
        <v>3538</v>
      </c>
      <c r="B2128" s="167">
        <v>538928</v>
      </c>
      <c r="C2128" s="167" t="s">
        <v>383</v>
      </c>
      <c r="D2128" s="167" t="s">
        <v>400</v>
      </c>
    </row>
    <row r="2129" spans="1:4">
      <c r="A2129" s="167" t="s">
        <v>3539</v>
      </c>
      <c r="B2129" s="167">
        <v>537784</v>
      </c>
      <c r="C2129" s="167" t="s">
        <v>383</v>
      </c>
      <c r="D2129" s="167" t="s">
        <v>804</v>
      </c>
    </row>
    <row r="2130" spans="1:4">
      <c r="A2130" s="167" t="s">
        <v>3540</v>
      </c>
      <c r="B2130" s="167">
        <v>590003</v>
      </c>
      <c r="C2130" s="167" t="s">
        <v>3541</v>
      </c>
      <c r="D2130" s="167" t="s">
        <v>701</v>
      </c>
    </row>
    <row r="2131" spans="1:4">
      <c r="A2131" s="167" t="s">
        <v>3542</v>
      </c>
      <c r="B2131" s="167">
        <v>531687</v>
      </c>
      <c r="C2131" s="167" t="s">
        <v>3543</v>
      </c>
      <c r="D2131" s="167" t="s">
        <v>581</v>
      </c>
    </row>
    <row r="2132" spans="1:4">
      <c r="A2132" s="167" t="s">
        <v>3544</v>
      </c>
      <c r="B2132" s="167">
        <v>539533</v>
      </c>
      <c r="C2132" s="167" t="s">
        <v>383</v>
      </c>
      <c r="D2132" s="167" t="s">
        <v>366</v>
      </c>
    </row>
    <row r="2133" spans="1:4">
      <c r="A2133" s="167" t="s">
        <v>3545</v>
      </c>
      <c r="B2133" s="167">
        <v>502933</v>
      </c>
      <c r="C2133" s="167" t="s">
        <v>383</v>
      </c>
      <c r="D2133" s="167" t="s">
        <v>398</v>
      </c>
    </row>
    <row r="2134" spans="1:4">
      <c r="A2134" s="167" t="s">
        <v>3546</v>
      </c>
      <c r="B2134" s="167">
        <v>532925</v>
      </c>
      <c r="C2134" s="167" t="s">
        <v>3547</v>
      </c>
      <c r="D2134" s="167" t="s">
        <v>781</v>
      </c>
    </row>
    <row r="2135" spans="1:4">
      <c r="A2135" s="167" t="s">
        <v>3548</v>
      </c>
      <c r="B2135" s="167">
        <v>532899</v>
      </c>
      <c r="C2135" s="167" t="s">
        <v>3549</v>
      </c>
      <c r="D2135" s="167" t="s">
        <v>581</v>
      </c>
    </row>
    <row r="2136" spans="1:4">
      <c r="A2136" s="167" t="s">
        <v>3550</v>
      </c>
      <c r="B2136" s="167">
        <v>524444</v>
      </c>
      <c r="C2136" s="167" t="s">
        <v>383</v>
      </c>
      <c r="D2136" s="167" t="s">
        <v>632</v>
      </c>
    </row>
    <row r="2137" spans="1:4">
      <c r="A2137" s="167" t="s">
        <v>3551</v>
      </c>
      <c r="B2137" s="167">
        <v>535136</v>
      </c>
      <c r="C2137" s="167" t="s">
        <v>383</v>
      </c>
      <c r="D2137" s="167" t="s">
        <v>398</v>
      </c>
    </row>
    <row r="2138" spans="1:4">
      <c r="A2138" s="167" t="s">
        <v>3552</v>
      </c>
      <c r="B2138" s="167">
        <v>590041</v>
      </c>
      <c r="C2138" s="167" t="s">
        <v>3553</v>
      </c>
      <c r="D2138" s="167" t="s">
        <v>529</v>
      </c>
    </row>
    <row r="2139" spans="1:4">
      <c r="A2139" s="167" t="s">
        <v>3554</v>
      </c>
      <c r="B2139" s="167">
        <v>530255</v>
      </c>
      <c r="C2139" s="167" t="s">
        <v>383</v>
      </c>
      <c r="D2139" s="167" t="s">
        <v>377</v>
      </c>
    </row>
    <row r="2140" spans="1:4">
      <c r="A2140" s="167" t="s">
        <v>3555</v>
      </c>
      <c r="B2140" s="167">
        <v>539276</v>
      </c>
      <c r="C2140" s="167" t="s">
        <v>3556</v>
      </c>
      <c r="D2140" s="167" t="s">
        <v>3163</v>
      </c>
    </row>
    <row r="2141" spans="1:4">
      <c r="A2141" s="167" t="s">
        <v>3557</v>
      </c>
      <c r="B2141" s="167">
        <v>504084</v>
      </c>
      <c r="C2141" s="167" t="s">
        <v>383</v>
      </c>
      <c r="D2141" s="167" t="s">
        <v>681</v>
      </c>
    </row>
    <row r="2142" spans="1:4">
      <c r="A2142" s="167" t="s">
        <v>3558</v>
      </c>
      <c r="B2142" s="167">
        <v>539562</v>
      </c>
      <c r="C2142" s="167" t="s">
        <v>383</v>
      </c>
      <c r="D2142" s="167" t="s">
        <v>366</v>
      </c>
    </row>
    <row r="2143" spans="1:4">
      <c r="A2143" s="167" t="s">
        <v>3559</v>
      </c>
      <c r="B2143" s="167">
        <v>530357</v>
      </c>
      <c r="C2143" s="167" t="s">
        <v>383</v>
      </c>
      <c r="D2143" s="167" t="s">
        <v>366</v>
      </c>
    </row>
    <row r="2144" spans="1:4">
      <c r="A2144" s="167" t="s">
        <v>3560</v>
      </c>
      <c r="B2144" s="167">
        <v>530357</v>
      </c>
      <c r="C2144" s="167" t="s">
        <v>383</v>
      </c>
      <c r="D2144" s="167" t="s">
        <v>366</v>
      </c>
    </row>
    <row r="2145" spans="1:4">
      <c r="A2145" s="167" t="s">
        <v>3561</v>
      </c>
      <c r="B2145" s="167">
        <v>526067</v>
      </c>
      <c r="C2145" s="167" t="s">
        <v>383</v>
      </c>
      <c r="D2145" s="167" t="s">
        <v>578</v>
      </c>
    </row>
    <row r="2146" spans="1:4">
      <c r="A2146" s="167" t="s">
        <v>3562</v>
      </c>
      <c r="B2146" s="167">
        <v>531784</v>
      </c>
      <c r="C2146" s="167" t="s">
        <v>383</v>
      </c>
      <c r="D2146" s="167" t="s">
        <v>781</v>
      </c>
    </row>
    <row r="2147" spans="1:4">
      <c r="A2147" s="167" t="s">
        <v>3563</v>
      </c>
      <c r="B2147" s="167">
        <v>590066</v>
      </c>
      <c r="C2147" s="167" t="s">
        <v>3564</v>
      </c>
      <c r="D2147" s="167" t="s">
        <v>396</v>
      </c>
    </row>
    <row r="2148" spans="1:4">
      <c r="A2148" s="167" t="s">
        <v>3565</v>
      </c>
      <c r="B2148" s="167">
        <v>533192</v>
      </c>
      <c r="C2148" s="167" t="s">
        <v>3566</v>
      </c>
      <c r="D2148" s="167" t="s">
        <v>1082</v>
      </c>
    </row>
    <row r="2149" spans="1:4">
      <c r="A2149" s="167" t="s">
        <v>3567</v>
      </c>
      <c r="B2149" s="167">
        <v>540385</v>
      </c>
      <c r="C2149" s="167" t="s">
        <v>383</v>
      </c>
      <c r="D2149" s="167" t="s">
        <v>366</v>
      </c>
    </row>
    <row r="2150" spans="1:4">
      <c r="A2150" s="167" t="s">
        <v>3568</v>
      </c>
      <c r="B2150" s="167">
        <v>532054</v>
      </c>
      <c r="C2150" s="167" t="s">
        <v>3569</v>
      </c>
      <c r="D2150" s="167" t="s">
        <v>497</v>
      </c>
    </row>
    <row r="2151" spans="1:4">
      <c r="A2151" s="167" t="s">
        <v>3570</v>
      </c>
      <c r="B2151" s="167">
        <v>532714</v>
      </c>
      <c r="C2151" s="167" t="s">
        <v>3571</v>
      </c>
      <c r="D2151" s="167" t="s">
        <v>426</v>
      </c>
    </row>
    <row r="2152" spans="1:4">
      <c r="A2152" s="167" t="s">
        <v>3572</v>
      </c>
      <c r="B2152" s="167">
        <v>508993</v>
      </c>
      <c r="C2152" s="167" t="s">
        <v>383</v>
      </c>
      <c r="D2152" s="167" t="s">
        <v>469</v>
      </c>
    </row>
    <row r="2153" spans="1:4">
      <c r="A2153" s="167" t="s">
        <v>3573</v>
      </c>
      <c r="B2153" s="167">
        <v>518011</v>
      </c>
      <c r="C2153" s="167" t="s">
        <v>383</v>
      </c>
      <c r="D2153" s="167" t="s">
        <v>396</v>
      </c>
    </row>
    <row r="2154" spans="1:4">
      <c r="A2154" s="167" t="s">
        <v>3574</v>
      </c>
      <c r="B2154" s="167" t="s">
        <v>383</v>
      </c>
      <c r="C2154" s="167" t="s">
        <v>3575</v>
      </c>
      <c r="D2154" s="167" t="s">
        <v>394</v>
      </c>
    </row>
    <row r="2155" spans="1:4">
      <c r="A2155" s="167" t="s">
        <v>3576</v>
      </c>
      <c r="B2155" s="167">
        <v>517569</v>
      </c>
      <c r="C2155" s="167" t="s">
        <v>3577</v>
      </c>
      <c r="D2155" s="167" t="s">
        <v>681</v>
      </c>
    </row>
    <row r="2156" spans="1:4">
      <c r="A2156" s="167" t="s">
        <v>3578</v>
      </c>
      <c r="B2156" s="167">
        <v>519602</v>
      </c>
      <c r="C2156" s="167" t="s">
        <v>3579</v>
      </c>
      <c r="D2156" s="167" t="s">
        <v>476</v>
      </c>
    </row>
    <row r="2157" spans="1:4">
      <c r="A2157" s="167" t="s">
        <v>3580</v>
      </c>
      <c r="B2157" s="167">
        <v>506528</v>
      </c>
      <c r="C2157" s="167" t="s">
        <v>383</v>
      </c>
      <c r="D2157" s="167" t="s">
        <v>543</v>
      </c>
    </row>
    <row r="2158" spans="1:4">
      <c r="A2158" s="167" t="s">
        <v>3581</v>
      </c>
      <c r="B2158" s="167">
        <v>531163</v>
      </c>
      <c r="C2158" s="167" t="s">
        <v>3582</v>
      </c>
      <c r="D2158" s="167" t="s">
        <v>543</v>
      </c>
    </row>
    <row r="2159" spans="1:4">
      <c r="A2159" s="167" t="s">
        <v>3583</v>
      </c>
      <c r="B2159" s="167">
        <v>506530</v>
      </c>
      <c r="C2159" s="167" t="s">
        <v>383</v>
      </c>
      <c r="D2159" s="167" t="s">
        <v>578</v>
      </c>
    </row>
    <row r="2160" spans="1:4">
      <c r="A2160" s="167" t="s">
        <v>3584</v>
      </c>
      <c r="B2160" s="167">
        <v>505890</v>
      </c>
      <c r="C2160" s="167" t="s">
        <v>383</v>
      </c>
      <c r="D2160" s="167" t="s">
        <v>391</v>
      </c>
    </row>
    <row r="2161" spans="1:4">
      <c r="A2161" s="167" t="s">
        <v>3585</v>
      </c>
      <c r="B2161" s="167">
        <v>505890</v>
      </c>
      <c r="C2161" s="167" t="s">
        <v>383</v>
      </c>
      <c r="D2161" s="167" t="s">
        <v>391</v>
      </c>
    </row>
    <row r="2162" spans="1:4">
      <c r="A2162" s="167" t="s">
        <v>3586</v>
      </c>
      <c r="B2162" s="167">
        <v>540953</v>
      </c>
      <c r="C2162" s="167" t="s">
        <v>383</v>
      </c>
      <c r="D2162" s="167" t="s">
        <v>497</v>
      </c>
    </row>
    <row r="2163" spans="1:4">
      <c r="A2163" s="167" t="s">
        <v>3587</v>
      </c>
      <c r="B2163" s="167">
        <v>530163</v>
      </c>
      <c r="C2163" s="167" t="s">
        <v>383</v>
      </c>
      <c r="D2163" s="167" t="s">
        <v>421</v>
      </c>
    </row>
    <row r="2164" spans="1:4">
      <c r="A2164" s="167" t="s">
        <v>3588</v>
      </c>
      <c r="B2164" s="167">
        <v>532686</v>
      </c>
      <c r="C2164" s="167" t="s">
        <v>3589</v>
      </c>
      <c r="D2164" s="167" t="s">
        <v>506</v>
      </c>
    </row>
    <row r="2165" spans="1:4">
      <c r="A2165" s="167" t="s">
        <v>3590</v>
      </c>
      <c r="B2165" s="167">
        <v>532686</v>
      </c>
      <c r="C2165" s="167" t="s">
        <v>3589</v>
      </c>
      <c r="D2165" s="167" t="s">
        <v>506</v>
      </c>
    </row>
    <row r="2166" spans="1:4">
      <c r="A2166" s="167" t="s">
        <v>3591</v>
      </c>
      <c r="B2166" s="167">
        <v>507180</v>
      </c>
      <c r="C2166" s="167" t="s">
        <v>3592</v>
      </c>
      <c r="D2166" s="167" t="s">
        <v>1082</v>
      </c>
    </row>
    <row r="2167" spans="1:4">
      <c r="A2167" s="167" t="s">
        <v>3593</v>
      </c>
      <c r="B2167" s="167">
        <v>524174</v>
      </c>
      <c r="C2167" s="167" t="s">
        <v>383</v>
      </c>
      <c r="D2167" s="167" t="s">
        <v>431</v>
      </c>
    </row>
    <row r="2168" spans="1:4">
      <c r="A2168" s="167" t="s">
        <v>3594</v>
      </c>
      <c r="B2168" s="167">
        <v>533289</v>
      </c>
      <c r="C2168" s="167" t="s">
        <v>3595</v>
      </c>
      <c r="D2168" s="167" t="s">
        <v>704</v>
      </c>
    </row>
    <row r="2169" spans="1:4">
      <c r="A2169" s="167" t="s">
        <v>3596</v>
      </c>
      <c r="B2169" s="167">
        <v>502937</v>
      </c>
      <c r="C2169" s="167" t="s">
        <v>3597</v>
      </c>
      <c r="D2169" s="167" t="s">
        <v>372</v>
      </c>
    </row>
    <row r="2170" spans="1:4">
      <c r="A2170" s="167" t="s">
        <v>3598</v>
      </c>
      <c r="B2170" s="167">
        <v>532732</v>
      </c>
      <c r="C2170" s="167" t="s">
        <v>3599</v>
      </c>
      <c r="D2170" s="167" t="s">
        <v>497</v>
      </c>
    </row>
    <row r="2171" spans="1:4">
      <c r="A2171" s="167" t="s">
        <v>3600</v>
      </c>
      <c r="B2171" s="167">
        <v>507948</v>
      </c>
      <c r="C2171" s="167" t="s">
        <v>383</v>
      </c>
      <c r="D2171" s="167" t="s">
        <v>400</v>
      </c>
    </row>
    <row r="2172" spans="1:4">
      <c r="A2172" s="167" t="s">
        <v>3601</v>
      </c>
      <c r="B2172" s="167">
        <v>512597</v>
      </c>
      <c r="C2172" s="167" t="s">
        <v>3602</v>
      </c>
      <c r="D2172" s="167" t="s">
        <v>400</v>
      </c>
    </row>
    <row r="2173" spans="1:4">
      <c r="A2173" s="167" t="s">
        <v>3603</v>
      </c>
      <c r="B2173" s="167" t="s">
        <v>383</v>
      </c>
      <c r="C2173" s="167" t="s">
        <v>3604</v>
      </c>
      <c r="D2173" s="167" t="s">
        <v>400</v>
      </c>
    </row>
    <row r="2174" spans="1:4">
      <c r="A2174" s="167" t="s">
        <v>3605</v>
      </c>
      <c r="B2174" s="167">
        <v>500239</v>
      </c>
      <c r="C2174" s="167" t="s">
        <v>383</v>
      </c>
      <c r="D2174" s="167" t="s">
        <v>398</v>
      </c>
    </row>
    <row r="2175" spans="1:4">
      <c r="A2175" s="167" t="s">
        <v>3606</v>
      </c>
      <c r="B2175" s="167">
        <v>531609</v>
      </c>
      <c r="C2175" s="167" t="s">
        <v>383</v>
      </c>
      <c r="D2175" s="167" t="s">
        <v>578</v>
      </c>
    </row>
    <row r="2176" spans="1:4">
      <c r="A2176" s="167" t="s">
        <v>3607</v>
      </c>
      <c r="B2176" s="167">
        <v>540775</v>
      </c>
      <c r="C2176" s="167" t="s">
        <v>3608</v>
      </c>
      <c r="D2176" s="167" t="s">
        <v>809</v>
      </c>
    </row>
    <row r="2177" spans="1:4">
      <c r="A2177" s="167" t="s">
        <v>3609</v>
      </c>
      <c r="B2177" s="167">
        <v>540775</v>
      </c>
      <c r="C2177" s="167" t="s">
        <v>3608</v>
      </c>
      <c r="D2177" s="167" t="s">
        <v>809</v>
      </c>
    </row>
    <row r="2178" spans="1:4">
      <c r="A2178" s="167" t="s">
        <v>3610</v>
      </c>
      <c r="B2178" s="167">
        <v>590068</v>
      </c>
      <c r="C2178" s="167" t="s">
        <v>3611</v>
      </c>
      <c r="D2178" s="167" t="s">
        <v>405</v>
      </c>
    </row>
    <row r="2179" spans="1:4">
      <c r="A2179" s="167" t="s">
        <v>3612</v>
      </c>
      <c r="B2179" s="167">
        <v>507794</v>
      </c>
      <c r="C2179" s="167" t="s">
        <v>383</v>
      </c>
      <c r="D2179" s="167" t="s">
        <v>891</v>
      </c>
    </row>
    <row r="2180" spans="1:4">
      <c r="A2180" s="167" t="s">
        <v>3613</v>
      </c>
      <c r="B2180" s="167">
        <v>504269</v>
      </c>
      <c r="C2180" s="167" t="s">
        <v>3614</v>
      </c>
      <c r="D2180" s="167" t="s">
        <v>1148</v>
      </c>
    </row>
    <row r="2181" spans="1:4">
      <c r="A2181" s="167" t="s">
        <v>3615</v>
      </c>
      <c r="B2181" s="167">
        <v>590068</v>
      </c>
      <c r="C2181" s="167" t="s">
        <v>3611</v>
      </c>
      <c r="D2181" s="167" t="s">
        <v>405</v>
      </c>
    </row>
    <row r="2182" spans="1:4">
      <c r="A2182" s="167" t="s">
        <v>3616</v>
      </c>
      <c r="B2182" s="167">
        <v>519064</v>
      </c>
      <c r="C2182" s="167" t="s">
        <v>383</v>
      </c>
      <c r="D2182" s="167" t="s">
        <v>581</v>
      </c>
    </row>
    <row r="2183" spans="1:4">
      <c r="A2183" s="167" t="s">
        <v>3617</v>
      </c>
      <c r="B2183" s="167">
        <v>531892</v>
      </c>
      <c r="C2183" s="167" t="s">
        <v>3618</v>
      </c>
      <c r="D2183" s="167" t="s">
        <v>366</v>
      </c>
    </row>
    <row r="2184" spans="1:4">
      <c r="A2184" s="167" t="s">
        <v>3619</v>
      </c>
      <c r="B2184" s="167">
        <v>506178</v>
      </c>
      <c r="C2184" s="167" t="s">
        <v>383</v>
      </c>
      <c r="D2184" s="167" t="s">
        <v>405</v>
      </c>
    </row>
    <row r="2185" spans="1:4">
      <c r="A2185" s="167" t="s">
        <v>3620</v>
      </c>
      <c r="B2185" s="167">
        <v>521127</v>
      </c>
      <c r="C2185" s="167" t="s">
        <v>383</v>
      </c>
      <c r="D2185" s="167" t="s">
        <v>398</v>
      </c>
    </row>
    <row r="2186" spans="1:4">
      <c r="A2186" s="167" t="s">
        <v>3621</v>
      </c>
      <c r="B2186" s="167">
        <v>539788</v>
      </c>
      <c r="C2186" s="167" t="s">
        <v>383</v>
      </c>
      <c r="D2186" s="167" t="s">
        <v>417</v>
      </c>
    </row>
    <row r="2187" spans="1:4">
      <c r="A2187" s="167" t="s">
        <v>3622</v>
      </c>
      <c r="B2187" s="167">
        <v>507435</v>
      </c>
      <c r="C2187" s="167" t="s">
        <v>383</v>
      </c>
      <c r="D2187" s="167" t="s">
        <v>1015</v>
      </c>
    </row>
    <row r="2188" spans="1:4">
      <c r="A2188" s="167" t="s">
        <v>3623</v>
      </c>
      <c r="B2188" s="167">
        <v>507435</v>
      </c>
      <c r="C2188" s="167" t="s">
        <v>383</v>
      </c>
      <c r="D2188" s="167" t="s">
        <v>1015</v>
      </c>
    </row>
    <row r="2189" spans="1:4">
      <c r="A2189" s="167" t="s">
        <v>3624</v>
      </c>
      <c r="B2189" s="167">
        <v>535730</v>
      </c>
      <c r="C2189" s="167" t="s">
        <v>383</v>
      </c>
      <c r="D2189" s="167" t="s">
        <v>398</v>
      </c>
    </row>
    <row r="2190" spans="1:4">
      <c r="A2190" s="167" t="s">
        <v>3625</v>
      </c>
      <c r="B2190" s="167">
        <v>531692</v>
      </c>
      <c r="C2190" s="167" t="s">
        <v>383</v>
      </c>
      <c r="D2190" s="167" t="s">
        <v>584</v>
      </c>
    </row>
    <row r="2191" spans="1:4">
      <c r="A2191" s="167" t="s">
        <v>3626</v>
      </c>
      <c r="B2191" s="167">
        <v>513693</v>
      </c>
      <c r="C2191" s="167" t="s">
        <v>383</v>
      </c>
      <c r="D2191" s="167" t="s">
        <v>415</v>
      </c>
    </row>
    <row r="2192" spans="1:4">
      <c r="A2192" s="167" t="s">
        <v>3627</v>
      </c>
      <c r="B2192" s="167">
        <v>540812</v>
      </c>
      <c r="C2192" s="167" t="s">
        <v>383</v>
      </c>
      <c r="D2192" s="167" t="s">
        <v>853</v>
      </c>
    </row>
    <row r="2193" spans="1:4">
      <c r="A2193" s="167" t="s">
        <v>3628</v>
      </c>
      <c r="B2193" s="167">
        <v>507946</v>
      </c>
      <c r="C2193" s="167" t="s">
        <v>383</v>
      </c>
      <c r="D2193" s="167" t="s">
        <v>405</v>
      </c>
    </row>
    <row r="2194" spans="1:4">
      <c r="A2194" s="167" t="s">
        <v>3629</v>
      </c>
      <c r="B2194" s="167">
        <v>507946</v>
      </c>
      <c r="C2194" s="167" t="s">
        <v>383</v>
      </c>
      <c r="D2194" s="167" t="s">
        <v>405</v>
      </c>
    </row>
    <row r="2195" spans="1:4">
      <c r="A2195" s="167" t="s">
        <v>3630</v>
      </c>
      <c r="B2195" s="167">
        <v>535566</v>
      </c>
      <c r="C2195" s="167" t="s">
        <v>383</v>
      </c>
      <c r="D2195" s="167" t="s">
        <v>400</v>
      </c>
    </row>
    <row r="2196" spans="1:4">
      <c r="A2196" s="167" t="s">
        <v>3631</v>
      </c>
      <c r="B2196" s="167">
        <v>524699</v>
      </c>
      <c r="C2196" s="167" t="s">
        <v>383</v>
      </c>
      <c r="D2196" s="167" t="s">
        <v>431</v>
      </c>
    </row>
    <row r="2197" spans="1:4">
      <c r="A2197" s="167" t="s">
        <v>3632</v>
      </c>
      <c r="B2197" s="167">
        <v>522101</v>
      </c>
      <c r="C2197" s="167" t="s">
        <v>383</v>
      </c>
      <c r="D2197" s="167" t="s">
        <v>391</v>
      </c>
    </row>
    <row r="2198" spans="1:4">
      <c r="A2198" s="167" t="s">
        <v>3633</v>
      </c>
      <c r="B2198" s="167">
        <v>523218</v>
      </c>
      <c r="C2198" s="167" t="s">
        <v>3634</v>
      </c>
      <c r="D2198" s="167" t="s">
        <v>925</v>
      </c>
    </row>
    <row r="2199" spans="1:4">
      <c r="A2199" s="167" t="s">
        <v>3635</v>
      </c>
      <c r="B2199" s="167">
        <v>524500</v>
      </c>
      <c r="C2199" s="167" t="s">
        <v>3636</v>
      </c>
      <c r="D2199" s="167" t="s">
        <v>421</v>
      </c>
    </row>
    <row r="2200" spans="1:4">
      <c r="A2200" s="167" t="s">
        <v>3637</v>
      </c>
      <c r="B2200" s="167">
        <v>524500</v>
      </c>
      <c r="C2200" s="167" t="s">
        <v>3636</v>
      </c>
      <c r="D2200" s="167" t="s">
        <v>421</v>
      </c>
    </row>
    <row r="2201" spans="1:4">
      <c r="A2201" s="167" t="s">
        <v>3638</v>
      </c>
      <c r="B2201" s="167">
        <v>532067</v>
      </c>
      <c r="C2201" s="167" t="s">
        <v>383</v>
      </c>
      <c r="D2201" s="167" t="s">
        <v>527</v>
      </c>
    </row>
    <row r="2202" spans="1:4">
      <c r="A2202" s="167" t="s">
        <v>3639</v>
      </c>
      <c r="B2202" s="167">
        <v>532067</v>
      </c>
      <c r="C2202" s="167" t="s">
        <v>383</v>
      </c>
      <c r="D2202" s="167" t="s">
        <v>527</v>
      </c>
    </row>
    <row r="2203" spans="1:4">
      <c r="A2203" s="167" t="s">
        <v>3640</v>
      </c>
      <c r="B2203" s="167">
        <v>530313</v>
      </c>
      <c r="C2203" s="167" t="s">
        <v>3641</v>
      </c>
      <c r="D2203" s="167" t="s">
        <v>421</v>
      </c>
    </row>
    <row r="2204" spans="1:4">
      <c r="A2204" s="167" t="s">
        <v>3642</v>
      </c>
      <c r="B2204" s="167">
        <v>500240</v>
      </c>
      <c r="C2204" s="167" t="s">
        <v>383</v>
      </c>
      <c r="D2204" s="167" t="s">
        <v>1041</v>
      </c>
    </row>
    <row r="2205" spans="1:4">
      <c r="A2205" s="167" t="s">
        <v>3643</v>
      </c>
      <c r="B2205" s="167">
        <v>531274</v>
      </c>
      <c r="C2205" s="167" t="s">
        <v>383</v>
      </c>
      <c r="D2205" s="167" t="s">
        <v>400</v>
      </c>
    </row>
    <row r="2206" spans="1:4">
      <c r="A2206" s="167" t="s">
        <v>3644</v>
      </c>
      <c r="B2206" s="167">
        <v>524019</v>
      </c>
      <c r="C2206" s="167" t="s">
        <v>3645</v>
      </c>
      <c r="D2206" s="167" t="s">
        <v>503</v>
      </c>
    </row>
    <row r="2207" spans="1:4">
      <c r="A2207" s="167" t="s">
        <v>3646</v>
      </c>
      <c r="B2207" s="167">
        <v>524019</v>
      </c>
      <c r="C2207" s="167" t="s">
        <v>3645</v>
      </c>
      <c r="D2207" s="167" t="s">
        <v>503</v>
      </c>
    </row>
    <row r="2208" spans="1:4">
      <c r="A2208" s="167" t="s">
        <v>3647</v>
      </c>
      <c r="B2208" s="167">
        <v>530215</v>
      </c>
      <c r="C2208" s="167" t="s">
        <v>383</v>
      </c>
      <c r="D2208" s="167" t="s">
        <v>469</v>
      </c>
    </row>
    <row r="2209" spans="1:4">
      <c r="A2209" s="167" t="s">
        <v>3648</v>
      </c>
      <c r="B2209" s="167">
        <v>512329</v>
      </c>
      <c r="C2209" s="167" t="s">
        <v>383</v>
      </c>
      <c r="D2209" s="167" t="s">
        <v>804</v>
      </c>
    </row>
    <row r="2210" spans="1:4">
      <c r="A2210" s="167" t="s">
        <v>3649</v>
      </c>
      <c r="B2210" s="167">
        <v>540680</v>
      </c>
      <c r="C2210" s="167" t="s">
        <v>3650</v>
      </c>
      <c r="D2210" s="167" t="s">
        <v>415</v>
      </c>
    </row>
    <row r="2211" spans="1:4">
      <c r="A2211" s="167" t="s">
        <v>3651</v>
      </c>
      <c r="B2211" s="167">
        <v>531413</v>
      </c>
      <c r="C2211" s="167" t="s">
        <v>383</v>
      </c>
      <c r="D2211" s="167" t="s">
        <v>2376</v>
      </c>
    </row>
    <row r="2212" spans="1:4">
      <c r="A2212" s="167" t="s">
        <v>3652</v>
      </c>
      <c r="B2212" s="167">
        <v>537750</v>
      </c>
      <c r="C2212" s="167" t="s">
        <v>383</v>
      </c>
      <c r="D2212" s="167" t="s">
        <v>403</v>
      </c>
    </row>
    <row r="2213" spans="1:4">
      <c r="A2213" s="167" t="s">
        <v>3653</v>
      </c>
      <c r="B2213" s="167">
        <v>532967</v>
      </c>
      <c r="C2213" s="167" t="s">
        <v>3654</v>
      </c>
      <c r="D2213" s="167" t="s">
        <v>543</v>
      </c>
    </row>
    <row r="2214" spans="1:4">
      <c r="A2214" s="167" t="s">
        <v>3655</v>
      </c>
      <c r="B2214" s="167">
        <v>500241</v>
      </c>
      <c r="C2214" s="167" t="s">
        <v>3656</v>
      </c>
      <c r="D2214" s="167" t="s">
        <v>391</v>
      </c>
    </row>
    <row r="2215" spans="1:4">
      <c r="A2215" s="167" t="s">
        <v>3657</v>
      </c>
      <c r="B2215" s="167">
        <v>533193</v>
      </c>
      <c r="C2215" s="167" t="s">
        <v>3658</v>
      </c>
      <c r="D2215" s="167" t="s">
        <v>681</v>
      </c>
    </row>
    <row r="2216" spans="1:4">
      <c r="A2216" s="167" t="s">
        <v>3659</v>
      </c>
      <c r="B2216" s="167">
        <v>500245</v>
      </c>
      <c r="C2216" s="167" t="s">
        <v>383</v>
      </c>
      <c r="D2216" s="167" t="s">
        <v>415</v>
      </c>
    </row>
    <row r="2217" spans="1:4">
      <c r="A2217" s="167" t="s">
        <v>3660</v>
      </c>
      <c r="B2217" s="167">
        <v>500243</v>
      </c>
      <c r="C2217" s="167" t="s">
        <v>3661</v>
      </c>
      <c r="D2217" s="167" t="s">
        <v>391</v>
      </c>
    </row>
    <row r="2218" spans="1:4">
      <c r="A2218" s="167" t="s">
        <v>3662</v>
      </c>
      <c r="B2218" s="167">
        <v>533293</v>
      </c>
      <c r="C2218" s="167" t="s">
        <v>3663</v>
      </c>
      <c r="D2218" s="167" t="s">
        <v>738</v>
      </c>
    </row>
    <row r="2219" spans="1:4">
      <c r="A2219" s="167" t="s">
        <v>3664</v>
      </c>
      <c r="B2219" s="167">
        <v>505283</v>
      </c>
      <c r="C2219" s="167" t="s">
        <v>383</v>
      </c>
      <c r="D2219" s="167" t="s">
        <v>391</v>
      </c>
    </row>
    <row r="2220" spans="1:4">
      <c r="A2220" s="167" t="s">
        <v>3665</v>
      </c>
      <c r="B2220" s="167">
        <v>530145</v>
      </c>
      <c r="C2220" s="167" t="s">
        <v>383</v>
      </c>
      <c r="D2220" s="167" t="s">
        <v>503</v>
      </c>
    </row>
    <row r="2221" spans="1:4">
      <c r="A2221" s="167" t="s">
        <v>3666</v>
      </c>
      <c r="B2221" s="167">
        <v>521248</v>
      </c>
      <c r="C2221" s="167" t="s">
        <v>3667</v>
      </c>
      <c r="D2221" s="167" t="s">
        <v>497</v>
      </c>
    </row>
    <row r="2222" spans="1:4">
      <c r="A2222" s="167" t="s">
        <v>3668</v>
      </c>
      <c r="B2222" s="167">
        <v>532304</v>
      </c>
      <c r="C2222" s="167" t="s">
        <v>383</v>
      </c>
      <c r="D2222" s="167" t="s">
        <v>366</v>
      </c>
    </row>
    <row r="2223" spans="1:4">
      <c r="A2223" s="167" t="s">
        <v>3669</v>
      </c>
      <c r="B2223" s="167">
        <v>532304</v>
      </c>
      <c r="C2223" s="167" t="s">
        <v>383</v>
      </c>
      <c r="D2223" s="167" t="s">
        <v>366</v>
      </c>
    </row>
    <row r="2224" spans="1:4">
      <c r="A2224" s="167" t="s">
        <v>3670</v>
      </c>
      <c r="B2224" s="167">
        <v>530235</v>
      </c>
      <c r="C2224" s="167" t="s">
        <v>383</v>
      </c>
      <c r="D2224" s="167" t="s">
        <v>400</v>
      </c>
    </row>
    <row r="2225" spans="1:4">
      <c r="A2225" s="167" t="s">
        <v>3671</v>
      </c>
      <c r="B2225" s="167">
        <v>526409</v>
      </c>
      <c r="C2225" s="167" t="s">
        <v>383</v>
      </c>
      <c r="D2225" s="167" t="s">
        <v>503</v>
      </c>
    </row>
    <row r="2226" spans="1:4">
      <c r="A2226" s="167" t="s">
        <v>3672</v>
      </c>
      <c r="B2226" s="167">
        <v>526409</v>
      </c>
      <c r="C2226" s="167" t="s">
        <v>383</v>
      </c>
      <c r="D2226" s="167" t="s">
        <v>503</v>
      </c>
    </row>
    <row r="2227" spans="1:4">
      <c r="A2227" s="167" t="s">
        <v>3673</v>
      </c>
      <c r="B2227" s="167">
        <v>523652</v>
      </c>
      <c r="C2227" s="167" t="s">
        <v>383</v>
      </c>
      <c r="D2227" s="167" t="s">
        <v>503</v>
      </c>
    </row>
    <row r="2228" spans="1:4">
      <c r="A2228" s="167" t="s">
        <v>3674</v>
      </c>
      <c r="B2228" s="167">
        <v>521238</v>
      </c>
      <c r="C2228" s="167" t="s">
        <v>383</v>
      </c>
      <c r="D2228" s="167" t="s">
        <v>708</v>
      </c>
    </row>
    <row r="2229" spans="1:4">
      <c r="A2229" s="167" t="s">
        <v>3675</v>
      </c>
      <c r="B2229" s="167" t="s">
        <v>383</v>
      </c>
      <c r="C2229" s="167" t="s">
        <v>3676</v>
      </c>
      <c r="D2229" s="167" t="s">
        <v>394</v>
      </c>
    </row>
    <row r="2230" spans="1:4">
      <c r="A2230" s="167" t="s">
        <v>3677</v>
      </c>
      <c r="B2230" s="167">
        <v>530771</v>
      </c>
      <c r="C2230" s="167" t="s">
        <v>383</v>
      </c>
      <c r="D2230" s="167" t="s">
        <v>400</v>
      </c>
    </row>
    <row r="2231" spans="1:4">
      <c r="A2231" s="167" t="s">
        <v>3678</v>
      </c>
      <c r="B2231" s="167">
        <v>514221</v>
      </c>
      <c r="C2231" s="167" t="s">
        <v>383</v>
      </c>
      <c r="D2231" s="167" t="s">
        <v>398</v>
      </c>
    </row>
    <row r="2232" spans="1:4">
      <c r="A2232" s="167" t="s">
        <v>3679</v>
      </c>
      <c r="B2232" s="167">
        <v>517170</v>
      </c>
      <c r="C2232" s="167" t="s">
        <v>3680</v>
      </c>
      <c r="D2232" s="167" t="s">
        <v>681</v>
      </c>
    </row>
    <row r="2233" spans="1:4">
      <c r="A2233" s="167" t="s">
        <v>3681</v>
      </c>
      <c r="B2233" s="167">
        <v>524520</v>
      </c>
      <c r="C2233" s="167" t="s">
        <v>383</v>
      </c>
      <c r="D2233" s="167" t="s">
        <v>572</v>
      </c>
    </row>
    <row r="2234" spans="1:4">
      <c r="A2234" s="167" t="s">
        <v>3682</v>
      </c>
      <c r="B2234" s="167">
        <v>524520</v>
      </c>
      <c r="C2234" s="167" t="s">
        <v>383</v>
      </c>
      <c r="D2234" s="167" t="s">
        <v>572</v>
      </c>
    </row>
    <row r="2235" spans="1:4">
      <c r="A2235" s="167" t="s">
        <v>3683</v>
      </c>
      <c r="B2235" s="167">
        <v>531578</v>
      </c>
      <c r="C2235" s="167" t="s">
        <v>383</v>
      </c>
      <c r="D2235" s="167" t="s">
        <v>469</v>
      </c>
    </row>
    <row r="2236" spans="1:4">
      <c r="A2236" s="167" t="s">
        <v>3684</v>
      </c>
      <c r="B2236" s="167">
        <v>519415</v>
      </c>
      <c r="C2236" s="167" t="s">
        <v>383</v>
      </c>
      <c r="D2236" s="167" t="s">
        <v>443</v>
      </c>
    </row>
    <row r="2237" spans="1:4">
      <c r="A2237" s="167" t="s">
        <v>3685</v>
      </c>
      <c r="B2237" s="167">
        <v>540468</v>
      </c>
      <c r="C2237" s="167" t="s">
        <v>383</v>
      </c>
      <c r="D2237" s="167" t="s">
        <v>1348</v>
      </c>
    </row>
    <row r="2238" spans="1:4">
      <c r="A2238" s="167" t="s">
        <v>3686</v>
      </c>
      <c r="B2238" s="167">
        <v>532942</v>
      </c>
      <c r="C2238" s="167" t="s">
        <v>3687</v>
      </c>
      <c r="D2238" s="167" t="s">
        <v>781</v>
      </c>
    </row>
    <row r="2239" spans="1:4">
      <c r="A2239" s="167" t="s">
        <v>3688</v>
      </c>
      <c r="B2239" s="167">
        <v>512559</v>
      </c>
      <c r="C2239" s="167" t="s">
        <v>3689</v>
      </c>
      <c r="D2239" s="167" t="s">
        <v>581</v>
      </c>
    </row>
    <row r="2240" spans="1:4">
      <c r="A2240" s="167" t="s">
        <v>3690</v>
      </c>
      <c r="B2240" s="167">
        <v>523207</v>
      </c>
      <c r="C2240" s="167" t="s">
        <v>3691</v>
      </c>
      <c r="D2240" s="167" t="s">
        <v>929</v>
      </c>
    </row>
    <row r="2241" spans="1:4">
      <c r="A2241" s="167" t="s">
        <v>3692</v>
      </c>
      <c r="B2241" s="167">
        <v>532924</v>
      </c>
      <c r="C2241" s="167" t="s">
        <v>3693</v>
      </c>
      <c r="D2241" s="167" t="s">
        <v>469</v>
      </c>
    </row>
    <row r="2242" spans="1:4">
      <c r="A2242" s="167" t="s">
        <v>3694</v>
      </c>
      <c r="B2242" s="167">
        <v>539910</v>
      </c>
      <c r="C2242" s="167" t="s">
        <v>383</v>
      </c>
      <c r="D2242" s="167" t="s">
        <v>386</v>
      </c>
    </row>
    <row r="2243" spans="1:4">
      <c r="A2243" s="167" t="s">
        <v>3695</v>
      </c>
      <c r="B2243" s="167">
        <v>514128</v>
      </c>
      <c r="C2243" s="167" t="s">
        <v>383</v>
      </c>
      <c r="D2243" s="167" t="s">
        <v>398</v>
      </c>
    </row>
    <row r="2244" spans="1:4">
      <c r="A2244" s="167" t="s">
        <v>3696</v>
      </c>
      <c r="B2244" s="167">
        <v>524280</v>
      </c>
      <c r="C2244" s="167" t="s">
        <v>3697</v>
      </c>
      <c r="D2244" s="167" t="s">
        <v>421</v>
      </c>
    </row>
    <row r="2245" spans="1:4">
      <c r="A2245" s="167" t="s">
        <v>3698</v>
      </c>
      <c r="B2245" s="167">
        <v>500247</v>
      </c>
      <c r="C2245" s="167" t="s">
        <v>3699</v>
      </c>
      <c r="D2245" s="167" t="s">
        <v>701</v>
      </c>
    </row>
    <row r="2246" spans="1:4">
      <c r="A2246" s="167" t="s">
        <v>3700</v>
      </c>
      <c r="B2246" s="167">
        <v>590097</v>
      </c>
      <c r="C2246" s="167" t="s">
        <v>3701</v>
      </c>
      <c r="D2246" s="167" t="s">
        <v>366</v>
      </c>
    </row>
    <row r="2247" spans="1:4">
      <c r="A2247" s="167" t="s">
        <v>3702</v>
      </c>
      <c r="B2247" s="167">
        <v>590107</v>
      </c>
      <c r="C2247" s="167" t="s">
        <v>3703</v>
      </c>
      <c r="D2247" s="167" t="s">
        <v>366</v>
      </c>
    </row>
    <row r="2248" spans="1:4">
      <c r="A2248" s="167" t="s">
        <v>3704</v>
      </c>
      <c r="B2248" s="167">
        <v>532985</v>
      </c>
      <c r="C2248" s="167" t="s">
        <v>3705</v>
      </c>
      <c r="D2248" s="167" t="s">
        <v>366</v>
      </c>
    </row>
    <row r="2249" spans="1:4">
      <c r="A2249" s="167" t="s">
        <v>3706</v>
      </c>
      <c r="B2249" s="167">
        <v>507474</v>
      </c>
      <c r="C2249" s="167" t="s">
        <v>383</v>
      </c>
      <c r="D2249" s="167" t="s">
        <v>463</v>
      </c>
    </row>
    <row r="2250" spans="1:4">
      <c r="A2250" s="167" t="s">
        <v>3707</v>
      </c>
      <c r="B2250" s="167" t="s">
        <v>383</v>
      </c>
      <c r="C2250" s="167" t="s">
        <v>3708</v>
      </c>
      <c r="D2250" s="167" t="s">
        <v>474</v>
      </c>
    </row>
    <row r="2251" spans="1:4">
      <c r="A2251" s="167" t="s">
        <v>3709</v>
      </c>
      <c r="B2251" s="167">
        <v>530299</v>
      </c>
      <c r="C2251" s="167" t="s">
        <v>3710</v>
      </c>
      <c r="D2251" s="167" t="s">
        <v>405</v>
      </c>
    </row>
    <row r="2252" spans="1:4">
      <c r="A2252" s="167" t="s">
        <v>3711</v>
      </c>
      <c r="B2252" s="167" t="s">
        <v>383</v>
      </c>
      <c r="C2252" s="167" t="s">
        <v>3712</v>
      </c>
      <c r="D2252" s="167" t="s">
        <v>474</v>
      </c>
    </row>
    <row r="2253" spans="1:4">
      <c r="A2253" s="167" t="s">
        <v>3713</v>
      </c>
      <c r="B2253" s="167">
        <v>511138</v>
      </c>
      <c r="C2253" s="167" t="s">
        <v>383</v>
      </c>
      <c r="D2253" s="167" t="s">
        <v>400</v>
      </c>
    </row>
    <row r="2254" spans="1:4">
      <c r="A2254" s="167" t="s">
        <v>3714</v>
      </c>
      <c r="B2254" s="167">
        <v>539599</v>
      </c>
      <c r="C2254" s="167" t="s">
        <v>383</v>
      </c>
      <c r="D2254" s="167" t="s">
        <v>417</v>
      </c>
    </row>
    <row r="2255" spans="1:4">
      <c r="A2255" s="167" t="s">
        <v>3715</v>
      </c>
      <c r="B2255" s="167">
        <v>523323</v>
      </c>
      <c r="C2255" s="167" t="s">
        <v>383</v>
      </c>
      <c r="D2255" s="167" t="s">
        <v>572</v>
      </c>
    </row>
    <row r="2256" spans="1:4">
      <c r="A2256" s="167" t="s">
        <v>3716</v>
      </c>
      <c r="B2256" s="167">
        <v>505585</v>
      </c>
      <c r="C2256" s="167" t="s">
        <v>383</v>
      </c>
      <c r="D2256" s="167" t="s">
        <v>804</v>
      </c>
    </row>
    <row r="2257" spans="1:4">
      <c r="A2257" s="167" t="s">
        <v>3717</v>
      </c>
      <c r="B2257" s="167">
        <v>507598</v>
      </c>
      <c r="C2257" s="167" t="s">
        <v>383</v>
      </c>
      <c r="D2257" s="167" t="s">
        <v>463</v>
      </c>
    </row>
    <row r="2258" spans="1:4">
      <c r="A2258" s="167" t="s">
        <v>3718</v>
      </c>
      <c r="B2258" s="167">
        <v>532400</v>
      </c>
      <c r="C2258" s="167" t="s">
        <v>3719</v>
      </c>
      <c r="D2258" s="167" t="s">
        <v>369</v>
      </c>
    </row>
    <row r="2259" spans="1:4">
      <c r="A2259" s="167" t="s">
        <v>3720</v>
      </c>
      <c r="B2259" s="167">
        <v>542651</v>
      </c>
      <c r="C2259" s="167" t="s">
        <v>3721</v>
      </c>
      <c r="D2259" s="167" t="s">
        <v>3722</v>
      </c>
    </row>
    <row r="2260" spans="1:4">
      <c r="A2260" s="167" t="s">
        <v>3723</v>
      </c>
      <c r="B2260" s="167">
        <v>542459</v>
      </c>
      <c r="C2260" s="167" t="s">
        <v>3724</v>
      </c>
      <c r="D2260" s="167" t="s">
        <v>3722</v>
      </c>
    </row>
    <row r="2261" spans="1:4">
      <c r="A2261" s="167" t="s">
        <v>3725</v>
      </c>
      <c r="B2261" s="167">
        <v>501261</v>
      </c>
      <c r="C2261" s="167" t="s">
        <v>383</v>
      </c>
      <c r="D2261" s="167" t="s">
        <v>366</v>
      </c>
    </row>
    <row r="2262" spans="1:4">
      <c r="A2262" s="167" t="s">
        <v>3726</v>
      </c>
      <c r="B2262" s="167">
        <v>530813</v>
      </c>
      <c r="C2262" s="167" t="s">
        <v>3727</v>
      </c>
      <c r="D2262" s="167" t="s">
        <v>443</v>
      </c>
    </row>
    <row r="2263" spans="1:4">
      <c r="A2263" s="167" t="s">
        <v>3728</v>
      </c>
      <c r="B2263" s="167">
        <v>524518</v>
      </c>
      <c r="C2263" s="167" t="s">
        <v>3729</v>
      </c>
      <c r="D2263" s="167" t="s">
        <v>421</v>
      </c>
    </row>
    <row r="2264" spans="1:4">
      <c r="A2264" s="167" t="s">
        <v>3730</v>
      </c>
      <c r="B2264" s="167">
        <v>530139</v>
      </c>
      <c r="C2264" s="167" t="s">
        <v>383</v>
      </c>
      <c r="D2264" s="167" t="s">
        <v>400</v>
      </c>
    </row>
    <row r="2265" spans="1:4">
      <c r="A2265" s="167" t="s">
        <v>3731</v>
      </c>
      <c r="B2265" s="167">
        <v>531328</v>
      </c>
      <c r="C2265" s="167" t="s">
        <v>383</v>
      </c>
      <c r="D2265" s="167" t="s">
        <v>1348</v>
      </c>
    </row>
    <row r="2266" spans="1:4">
      <c r="A2266" s="167" t="s">
        <v>3732</v>
      </c>
      <c r="B2266" s="167">
        <v>533482</v>
      </c>
      <c r="C2266" s="167" t="s">
        <v>3733</v>
      </c>
      <c r="D2266" s="167" t="s">
        <v>781</v>
      </c>
    </row>
    <row r="2267" spans="1:4">
      <c r="A2267" s="167" t="s">
        <v>3734</v>
      </c>
      <c r="B2267" s="167" t="s">
        <v>383</v>
      </c>
      <c r="C2267" s="167" t="s">
        <v>3735</v>
      </c>
      <c r="D2267" s="167" t="s">
        <v>394</v>
      </c>
    </row>
    <row r="2268" spans="1:4">
      <c r="A2268" s="167" t="s">
        <v>3736</v>
      </c>
      <c r="B2268" s="167">
        <v>539384</v>
      </c>
      <c r="C2268" s="167" t="s">
        <v>383</v>
      </c>
      <c r="D2268" s="167" t="s">
        <v>400</v>
      </c>
    </row>
    <row r="2269" spans="1:4">
      <c r="A2269" s="167" t="s">
        <v>3737</v>
      </c>
      <c r="B2269" s="167">
        <v>504392</v>
      </c>
      <c r="C2269" s="167" t="s">
        <v>383</v>
      </c>
      <c r="D2269" s="167" t="s">
        <v>366</v>
      </c>
    </row>
    <row r="2270" spans="1:4">
      <c r="A2270" s="167" t="s">
        <v>3738</v>
      </c>
      <c r="B2270" s="167">
        <v>526423</v>
      </c>
      <c r="C2270" s="167" t="s">
        <v>383</v>
      </c>
      <c r="D2270" s="167" t="s">
        <v>503</v>
      </c>
    </row>
    <row r="2271" spans="1:4">
      <c r="A2271" s="167" t="s">
        <v>3739</v>
      </c>
      <c r="B2271" s="167">
        <v>526423</v>
      </c>
      <c r="C2271" s="167" t="s">
        <v>383</v>
      </c>
      <c r="D2271" s="167" t="s">
        <v>503</v>
      </c>
    </row>
    <row r="2272" spans="1:4">
      <c r="A2272" s="167" t="s">
        <v>3740</v>
      </c>
      <c r="B2272" s="167">
        <v>533210</v>
      </c>
      <c r="C2272" s="167" t="s">
        <v>383</v>
      </c>
      <c r="D2272" s="167" t="s">
        <v>632</v>
      </c>
    </row>
    <row r="2273" spans="1:4">
      <c r="A2273" s="167" t="s">
        <v>3741</v>
      </c>
      <c r="B2273" s="167" t="s">
        <v>383</v>
      </c>
      <c r="C2273" s="167" t="s">
        <v>3742</v>
      </c>
      <c r="D2273" s="167" t="s">
        <v>394</v>
      </c>
    </row>
    <row r="2274" spans="1:4">
      <c r="A2274" s="167" t="s">
        <v>3743</v>
      </c>
      <c r="B2274" s="167">
        <v>523550</v>
      </c>
      <c r="C2274" s="167" t="s">
        <v>383</v>
      </c>
      <c r="D2274" s="167" t="s">
        <v>372</v>
      </c>
    </row>
    <row r="2275" spans="1:4">
      <c r="A2275" s="167" t="s">
        <v>3744</v>
      </c>
      <c r="B2275" s="167">
        <v>500249</v>
      </c>
      <c r="C2275" s="167" t="s">
        <v>3745</v>
      </c>
      <c r="D2275" s="167" t="s">
        <v>391</v>
      </c>
    </row>
    <row r="2276" spans="1:4">
      <c r="A2276" s="167" t="s">
        <v>3746</v>
      </c>
      <c r="B2276" s="167">
        <v>519421</v>
      </c>
      <c r="C2276" s="167" t="s">
        <v>383</v>
      </c>
      <c r="D2276" s="167" t="s">
        <v>443</v>
      </c>
    </row>
    <row r="2277" spans="1:4">
      <c r="A2277" s="167" t="s">
        <v>3747</v>
      </c>
      <c r="B2277" s="167" t="s">
        <v>383</v>
      </c>
      <c r="C2277" s="167" t="s">
        <v>3748</v>
      </c>
      <c r="D2277" s="167" t="s">
        <v>394</v>
      </c>
    </row>
    <row r="2278" spans="1:4">
      <c r="A2278" s="167" t="s">
        <v>3749</v>
      </c>
      <c r="B2278" s="167">
        <v>503626</v>
      </c>
      <c r="C2278" s="167" t="s">
        <v>383</v>
      </c>
      <c r="D2278" s="167" t="s">
        <v>366</v>
      </c>
    </row>
    <row r="2279" spans="1:4">
      <c r="A2279" s="167" t="s">
        <v>3750</v>
      </c>
      <c r="B2279" s="167">
        <v>532997</v>
      </c>
      <c r="C2279" s="167" t="s">
        <v>3751</v>
      </c>
      <c r="D2279" s="167" t="s">
        <v>522</v>
      </c>
    </row>
    <row r="2280" spans="1:4">
      <c r="A2280" s="167" t="s">
        <v>3752</v>
      </c>
      <c r="B2280" s="167">
        <v>530149</v>
      </c>
      <c r="C2280" s="167" t="s">
        <v>383</v>
      </c>
      <c r="D2280" s="167" t="s">
        <v>398</v>
      </c>
    </row>
    <row r="2281" spans="1:4">
      <c r="A2281" s="167" t="s">
        <v>3753</v>
      </c>
      <c r="B2281" s="167">
        <v>532081</v>
      </c>
      <c r="C2281" s="167" t="s">
        <v>3754</v>
      </c>
      <c r="D2281" s="167" t="s">
        <v>386</v>
      </c>
    </row>
    <row r="2282" spans="1:4">
      <c r="A2282" s="167" t="s">
        <v>3755</v>
      </c>
      <c r="B2282" s="167">
        <v>532937</v>
      </c>
      <c r="C2282" s="167" t="s">
        <v>383</v>
      </c>
      <c r="D2282" s="167" t="s">
        <v>377</v>
      </c>
    </row>
    <row r="2283" spans="1:4">
      <c r="A2283" s="167" t="s">
        <v>3756</v>
      </c>
      <c r="B2283" s="167">
        <v>539408</v>
      </c>
      <c r="C2283" s="167" t="s">
        <v>383</v>
      </c>
      <c r="D2283" s="167" t="s">
        <v>400</v>
      </c>
    </row>
    <row r="2284" spans="1:4">
      <c r="A2284" s="167" t="s">
        <v>3757</v>
      </c>
      <c r="B2284" s="167">
        <v>505299</v>
      </c>
      <c r="C2284" s="167" t="s">
        <v>383</v>
      </c>
      <c r="D2284" s="167" t="s">
        <v>391</v>
      </c>
    </row>
    <row r="2285" spans="1:4">
      <c r="A2285" s="167" t="s">
        <v>3758</v>
      </c>
      <c r="B2285" s="167">
        <v>513703</v>
      </c>
      <c r="C2285" s="167" t="s">
        <v>383</v>
      </c>
      <c r="D2285" s="167" t="s">
        <v>398</v>
      </c>
    </row>
    <row r="2286" spans="1:4">
      <c r="A2286" s="167" t="s">
        <v>3759</v>
      </c>
      <c r="B2286" s="167">
        <v>523594</v>
      </c>
      <c r="C2286" s="167" t="s">
        <v>383</v>
      </c>
      <c r="D2286" s="167" t="s">
        <v>503</v>
      </c>
    </row>
    <row r="2287" spans="1:4">
      <c r="A2287" s="167" t="s">
        <v>3760</v>
      </c>
      <c r="B2287" s="167">
        <v>511048</v>
      </c>
      <c r="C2287" s="167" t="s">
        <v>383</v>
      </c>
      <c r="D2287" s="167" t="s">
        <v>405</v>
      </c>
    </row>
    <row r="2288" spans="1:4">
      <c r="A2288" s="167" t="s">
        <v>3761</v>
      </c>
      <c r="B2288" s="167">
        <v>514240</v>
      </c>
      <c r="C2288" s="167" t="s">
        <v>383</v>
      </c>
      <c r="D2288" s="167" t="s">
        <v>398</v>
      </c>
    </row>
    <row r="2289" spans="1:4">
      <c r="A2289" s="167" t="s">
        <v>3762</v>
      </c>
      <c r="B2289" s="167">
        <v>536170</v>
      </c>
      <c r="C2289" s="167" t="s">
        <v>383</v>
      </c>
      <c r="D2289" s="167" t="s">
        <v>405</v>
      </c>
    </row>
    <row r="2290" spans="1:4">
      <c r="A2290" s="167" t="s">
        <v>3763</v>
      </c>
      <c r="B2290" s="167">
        <v>530421</v>
      </c>
      <c r="C2290" s="167" t="s">
        <v>383</v>
      </c>
      <c r="D2290" s="167" t="s">
        <v>431</v>
      </c>
    </row>
    <row r="2291" spans="1:4">
      <c r="A2291" s="167" t="s">
        <v>3764</v>
      </c>
      <c r="B2291" s="167">
        <v>531206</v>
      </c>
      <c r="C2291" s="167" t="s">
        <v>383</v>
      </c>
      <c r="D2291" s="167" t="s">
        <v>400</v>
      </c>
    </row>
    <row r="2292" spans="1:4">
      <c r="A2292" s="167" t="s">
        <v>3765</v>
      </c>
      <c r="B2292" s="167">
        <v>531882</v>
      </c>
      <c r="C2292" s="167" t="s">
        <v>3766</v>
      </c>
      <c r="D2292" s="167" t="s">
        <v>443</v>
      </c>
    </row>
    <row r="2293" spans="1:4">
      <c r="A2293" s="167" t="s">
        <v>3767</v>
      </c>
      <c r="B2293" s="167">
        <v>539997</v>
      </c>
      <c r="C2293" s="167" t="s">
        <v>383</v>
      </c>
      <c r="D2293" s="167" t="s">
        <v>421</v>
      </c>
    </row>
    <row r="2294" spans="1:4">
      <c r="A2294" s="167" t="s">
        <v>3768</v>
      </c>
      <c r="B2294" s="167">
        <v>537669</v>
      </c>
      <c r="C2294" s="167" t="s">
        <v>383</v>
      </c>
      <c r="D2294" s="167" t="s">
        <v>461</v>
      </c>
    </row>
    <row r="2295" spans="1:4">
      <c r="A2295" s="167" t="s">
        <v>3769</v>
      </c>
      <c r="B2295" s="167">
        <v>533519</v>
      </c>
      <c r="C2295" s="167" t="s">
        <v>3770</v>
      </c>
      <c r="D2295" s="167" t="s">
        <v>549</v>
      </c>
    </row>
    <row r="2296" spans="1:4">
      <c r="A2296" s="167" t="s">
        <v>3771</v>
      </c>
      <c r="B2296" s="167">
        <v>540115</v>
      </c>
      <c r="C2296" s="167" t="s">
        <v>3772</v>
      </c>
      <c r="D2296" s="167" t="s">
        <v>389</v>
      </c>
    </row>
    <row r="2297" spans="1:4">
      <c r="A2297" s="167" t="s">
        <v>3773</v>
      </c>
      <c r="B2297" s="167">
        <v>526947</v>
      </c>
      <c r="C2297" s="167" t="s">
        <v>3774</v>
      </c>
      <c r="D2297" s="167" t="s">
        <v>1429</v>
      </c>
    </row>
    <row r="2298" spans="1:4">
      <c r="A2298" s="167" t="s">
        <v>3775</v>
      </c>
      <c r="B2298" s="167">
        <v>505693</v>
      </c>
      <c r="C2298" s="167" t="s">
        <v>3776</v>
      </c>
      <c r="D2298" s="167" t="s">
        <v>568</v>
      </c>
    </row>
    <row r="2299" spans="1:4">
      <c r="A2299" s="167" t="s">
        <v>3777</v>
      </c>
      <c r="B2299" s="167">
        <v>524202</v>
      </c>
      <c r="C2299" s="167" t="s">
        <v>383</v>
      </c>
      <c r="D2299" s="167" t="s">
        <v>463</v>
      </c>
    </row>
    <row r="2300" spans="1:4">
      <c r="A2300" s="167" t="s">
        <v>3778</v>
      </c>
      <c r="B2300" s="167">
        <v>524202</v>
      </c>
      <c r="C2300" s="167" t="s">
        <v>383</v>
      </c>
      <c r="D2300" s="167" t="s">
        <v>463</v>
      </c>
    </row>
    <row r="2301" spans="1:4">
      <c r="A2301" s="167" t="s">
        <v>3779</v>
      </c>
      <c r="B2301" s="167">
        <v>540026</v>
      </c>
      <c r="C2301" s="167" t="s">
        <v>383</v>
      </c>
      <c r="D2301" s="167" t="s">
        <v>469</v>
      </c>
    </row>
    <row r="2302" spans="1:4">
      <c r="A2302" s="167" t="s">
        <v>3780</v>
      </c>
      <c r="B2302" s="167">
        <v>530577</v>
      </c>
      <c r="C2302" s="167" t="s">
        <v>383</v>
      </c>
      <c r="D2302" s="167" t="s">
        <v>400</v>
      </c>
    </row>
    <row r="2303" spans="1:4">
      <c r="A2303" s="167" t="s">
        <v>3781</v>
      </c>
      <c r="B2303" s="167">
        <v>524522</v>
      </c>
      <c r="C2303" s="167" t="s">
        <v>383</v>
      </c>
      <c r="D2303" s="167" t="s">
        <v>431</v>
      </c>
    </row>
    <row r="2304" spans="1:4">
      <c r="A2304" s="167" t="s">
        <v>3782</v>
      </c>
      <c r="B2304" s="167" t="s">
        <v>383</v>
      </c>
      <c r="C2304" s="167" t="s">
        <v>3783</v>
      </c>
      <c r="D2304" s="167" t="s">
        <v>394</v>
      </c>
    </row>
    <row r="2305" spans="1:4">
      <c r="A2305" s="167" t="s">
        <v>3784</v>
      </c>
      <c r="B2305" s="167">
        <v>531842</v>
      </c>
      <c r="C2305" s="167" t="s">
        <v>383</v>
      </c>
      <c r="D2305" s="167" t="s">
        <v>405</v>
      </c>
    </row>
    <row r="2306" spans="1:4">
      <c r="A2306" s="167" t="s">
        <v>3785</v>
      </c>
      <c r="B2306" s="167">
        <v>535387</v>
      </c>
      <c r="C2306" s="167" t="s">
        <v>383</v>
      </c>
      <c r="D2306" s="167" t="s">
        <v>398</v>
      </c>
    </row>
    <row r="2307" spans="1:4">
      <c r="A2307" s="167" t="s">
        <v>3786</v>
      </c>
      <c r="B2307" s="167">
        <v>535387</v>
      </c>
      <c r="C2307" s="167" t="s">
        <v>383</v>
      </c>
      <c r="D2307" s="167" t="s">
        <v>398</v>
      </c>
    </row>
    <row r="2308" spans="1:4">
      <c r="A2308" s="167" t="s">
        <v>3787</v>
      </c>
      <c r="B2308" s="167">
        <v>505302</v>
      </c>
      <c r="C2308" s="167" t="s">
        <v>383</v>
      </c>
      <c r="D2308" s="167" t="s">
        <v>391</v>
      </c>
    </row>
    <row r="2309" spans="1:4">
      <c r="A2309" s="167" t="s">
        <v>3788</v>
      </c>
      <c r="B2309" s="167">
        <v>504258</v>
      </c>
      <c r="C2309" s="167" t="s">
        <v>383</v>
      </c>
      <c r="D2309" s="167" t="s">
        <v>681</v>
      </c>
    </row>
    <row r="2310" spans="1:4">
      <c r="A2310" s="167" t="s">
        <v>3789</v>
      </c>
      <c r="B2310" s="167" t="s">
        <v>383</v>
      </c>
      <c r="C2310" s="167" t="s">
        <v>3790</v>
      </c>
      <c r="D2310" s="167" t="s">
        <v>474</v>
      </c>
    </row>
    <row r="2311" spans="1:4">
      <c r="A2311" s="167" t="s">
        <v>3791</v>
      </c>
      <c r="B2311" s="167">
        <v>500252</v>
      </c>
      <c r="C2311" s="167" t="s">
        <v>3792</v>
      </c>
      <c r="D2311" s="167" t="s">
        <v>391</v>
      </c>
    </row>
    <row r="2312" spans="1:4">
      <c r="A2312" s="167" t="s">
        <v>3793</v>
      </c>
      <c r="B2312" s="167">
        <v>502958</v>
      </c>
      <c r="C2312" s="167" t="s">
        <v>383</v>
      </c>
      <c r="D2312" s="167" t="s">
        <v>398</v>
      </c>
    </row>
    <row r="2313" spans="1:4">
      <c r="A2313" s="167" t="s">
        <v>3794</v>
      </c>
      <c r="B2313" s="167">
        <v>506079</v>
      </c>
      <c r="C2313" s="167" t="s">
        <v>3795</v>
      </c>
      <c r="D2313" s="167" t="s">
        <v>706</v>
      </c>
    </row>
    <row r="2314" spans="1:4">
      <c r="A2314" s="167" t="s">
        <v>3796</v>
      </c>
      <c r="B2314" s="167">
        <v>534690</v>
      </c>
      <c r="C2314" s="167" t="s">
        <v>3797</v>
      </c>
      <c r="D2314" s="167" t="s">
        <v>701</v>
      </c>
    </row>
    <row r="2315" spans="1:4">
      <c r="A2315" s="167" t="s">
        <v>3798</v>
      </c>
      <c r="B2315" s="167">
        <v>590075</v>
      </c>
      <c r="C2315" s="167" t="s">
        <v>3799</v>
      </c>
      <c r="D2315" s="167" t="s">
        <v>398</v>
      </c>
    </row>
    <row r="2316" spans="1:4">
      <c r="A2316" s="167" t="s">
        <v>3800</v>
      </c>
      <c r="B2316" s="167">
        <v>539841</v>
      </c>
      <c r="C2316" s="167" t="s">
        <v>383</v>
      </c>
      <c r="D2316" s="167" t="s">
        <v>704</v>
      </c>
    </row>
    <row r="2317" spans="1:4">
      <c r="A2317" s="167" t="s">
        <v>3801</v>
      </c>
      <c r="B2317" s="167">
        <v>509048</v>
      </c>
      <c r="C2317" s="167" t="s">
        <v>383</v>
      </c>
      <c r="D2317" s="167" t="s">
        <v>469</v>
      </c>
    </row>
    <row r="2318" spans="1:4">
      <c r="A2318" s="167" t="s">
        <v>3802</v>
      </c>
      <c r="B2318" s="167">
        <v>532275</v>
      </c>
      <c r="C2318" s="167" t="s">
        <v>383</v>
      </c>
      <c r="D2318" s="167" t="s">
        <v>400</v>
      </c>
    </row>
    <row r="2319" spans="1:4">
      <c r="A2319" s="167" t="s">
        <v>3803</v>
      </c>
      <c r="B2319" s="167">
        <v>533012</v>
      </c>
      <c r="C2319" s="167" t="s">
        <v>3804</v>
      </c>
      <c r="D2319" s="167" t="s">
        <v>469</v>
      </c>
    </row>
    <row r="2320" spans="1:4">
      <c r="A2320" s="167" t="s">
        <v>3805</v>
      </c>
      <c r="B2320" s="167">
        <v>540005</v>
      </c>
      <c r="C2320" s="167" t="s">
        <v>3806</v>
      </c>
      <c r="D2320" s="167" t="s">
        <v>369</v>
      </c>
    </row>
    <row r="2321" spans="1:4">
      <c r="A2321" s="167" t="s">
        <v>3807</v>
      </c>
      <c r="B2321" s="167">
        <v>500510</v>
      </c>
      <c r="C2321" s="167" t="s">
        <v>3808</v>
      </c>
      <c r="D2321" s="167" t="s">
        <v>781</v>
      </c>
    </row>
    <row r="2322" spans="1:4">
      <c r="A2322" s="167" t="s">
        <v>3809</v>
      </c>
      <c r="B2322" s="167">
        <v>540702</v>
      </c>
      <c r="C2322" s="167" t="s">
        <v>3810</v>
      </c>
      <c r="D2322" s="167" t="s">
        <v>572</v>
      </c>
    </row>
    <row r="2323" spans="1:4">
      <c r="A2323" s="167" t="s">
        <v>3811</v>
      </c>
      <c r="B2323" s="167">
        <v>531164</v>
      </c>
      <c r="C2323" s="167" t="s">
        <v>383</v>
      </c>
      <c r="D2323" s="167" t="s">
        <v>497</v>
      </c>
    </row>
    <row r="2324" spans="1:4">
      <c r="A2324" s="167" t="s">
        <v>3812</v>
      </c>
      <c r="B2324" s="167">
        <v>539909</v>
      </c>
      <c r="C2324" s="167" t="s">
        <v>383</v>
      </c>
      <c r="D2324" s="167" t="s">
        <v>400</v>
      </c>
    </row>
    <row r="2325" spans="1:4">
      <c r="A2325" s="167" t="s">
        <v>3813</v>
      </c>
      <c r="B2325" s="167" t="s">
        <v>383</v>
      </c>
      <c r="C2325" s="167" t="s">
        <v>3814</v>
      </c>
      <c r="D2325" s="167" t="s">
        <v>394</v>
      </c>
    </row>
    <row r="2326" spans="1:4">
      <c r="A2326" s="167" t="s">
        <v>3815</v>
      </c>
      <c r="B2326" s="167">
        <v>540222</v>
      </c>
      <c r="C2326" s="167" t="s">
        <v>3816</v>
      </c>
      <c r="D2326" s="167" t="s">
        <v>421</v>
      </c>
    </row>
    <row r="2327" spans="1:4">
      <c r="A2327" s="167" t="s">
        <v>3817</v>
      </c>
      <c r="B2327" s="167">
        <v>532829</v>
      </c>
      <c r="C2327" s="167" t="s">
        <v>383</v>
      </c>
      <c r="D2327" s="167" t="s">
        <v>809</v>
      </c>
    </row>
    <row r="2328" spans="1:4">
      <c r="A2328" s="167" t="s">
        <v>3818</v>
      </c>
      <c r="B2328" s="167" t="s">
        <v>383</v>
      </c>
      <c r="C2328" s="167" t="s">
        <v>3819</v>
      </c>
      <c r="D2328" s="167" t="s">
        <v>394</v>
      </c>
    </row>
    <row r="2329" spans="1:4">
      <c r="A2329" s="167" t="s">
        <v>3820</v>
      </c>
      <c r="B2329" s="167">
        <v>531288</v>
      </c>
      <c r="C2329" s="167" t="s">
        <v>383</v>
      </c>
      <c r="D2329" s="167" t="s">
        <v>400</v>
      </c>
    </row>
    <row r="2330" spans="1:4">
      <c r="A2330" s="167" t="s">
        <v>3821</v>
      </c>
      <c r="B2330" s="167">
        <v>540360</v>
      </c>
      <c r="C2330" s="167" t="s">
        <v>383</v>
      </c>
      <c r="D2330" s="167" t="s">
        <v>366</v>
      </c>
    </row>
    <row r="2331" spans="1:4">
      <c r="A2331" s="167" t="s">
        <v>3822</v>
      </c>
      <c r="B2331" s="167">
        <v>508306</v>
      </c>
      <c r="C2331" s="167" t="s">
        <v>383</v>
      </c>
      <c r="D2331" s="167" t="s">
        <v>790</v>
      </c>
    </row>
    <row r="2332" spans="1:4">
      <c r="A2332" s="167" t="s">
        <v>3823</v>
      </c>
      <c r="B2332" s="167">
        <v>517415</v>
      </c>
      <c r="C2332" s="167" t="s">
        <v>383</v>
      </c>
      <c r="D2332" s="167" t="s">
        <v>713</v>
      </c>
    </row>
    <row r="2333" spans="1:4">
      <c r="A2333" s="167" t="s">
        <v>3824</v>
      </c>
      <c r="B2333" s="167">
        <v>517518</v>
      </c>
      <c r="C2333" s="167" t="s">
        <v>3825</v>
      </c>
      <c r="D2333" s="167" t="s">
        <v>391</v>
      </c>
    </row>
    <row r="2334" spans="1:4">
      <c r="A2334" s="167" t="s">
        <v>3826</v>
      </c>
      <c r="B2334" s="167">
        <v>509046</v>
      </c>
      <c r="C2334" s="167" t="s">
        <v>383</v>
      </c>
      <c r="D2334" s="167" t="s">
        <v>804</v>
      </c>
    </row>
    <row r="2335" spans="1:4">
      <c r="A2335" s="167" t="s">
        <v>3827</v>
      </c>
      <c r="B2335" s="167">
        <v>780021</v>
      </c>
      <c r="C2335" s="167" t="s">
        <v>383</v>
      </c>
      <c r="D2335" s="167" t="s">
        <v>474</v>
      </c>
    </row>
    <row r="2336" spans="1:4">
      <c r="A2336" s="167" t="s">
        <v>3828</v>
      </c>
      <c r="B2336" s="167">
        <v>541233</v>
      </c>
      <c r="C2336" s="167" t="s">
        <v>3829</v>
      </c>
      <c r="D2336" s="167" t="s">
        <v>584</v>
      </c>
    </row>
    <row r="2337" spans="1:4">
      <c r="A2337" s="167" t="s">
        <v>3830</v>
      </c>
      <c r="B2337" s="167">
        <v>533602</v>
      </c>
      <c r="C2337" s="167" t="s">
        <v>383</v>
      </c>
      <c r="D2337" s="167" t="s">
        <v>403</v>
      </c>
    </row>
    <row r="2338" spans="1:4">
      <c r="A2338" s="167" t="s">
        <v>3831</v>
      </c>
      <c r="B2338" s="167">
        <v>541196</v>
      </c>
      <c r="C2338" s="167" t="s">
        <v>383</v>
      </c>
      <c r="D2338" s="167" t="s">
        <v>467</v>
      </c>
    </row>
    <row r="2339" spans="1:4">
      <c r="A2339" s="167" t="s">
        <v>3832</v>
      </c>
      <c r="B2339" s="167" t="s">
        <v>383</v>
      </c>
      <c r="C2339" s="167" t="s">
        <v>3833</v>
      </c>
      <c r="D2339" s="167" t="s">
        <v>394</v>
      </c>
    </row>
    <row r="2340" spans="1:4">
      <c r="A2340" s="167" t="s">
        <v>3834</v>
      </c>
      <c r="B2340" s="167" t="s">
        <v>383</v>
      </c>
      <c r="C2340" s="167" t="s">
        <v>3833</v>
      </c>
      <c r="D2340" s="167" t="s">
        <v>394</v>
      </c>
    </row>
    <row r="2341" spans="1:4">
      <c r="A2341" s="167" t="s">
        <v>3835</v>
      </c>
      <c r="B2341" s="167">
        <v>500250</v>
      </c>
      <c r="C2341" s="167" t="s">
        <v>3836</v>
      </c>
      <c r="D2341" s="167" t="s">
        <v>738</v>
      </c>
    </row>
    <row r="2342" spans="1:4">
      <c r="A2342" s="167" t="s">
        <v>3837</v>
      </c>
      <c r="B2342" s="167">
        <v>533007</v>
      </c>
      <c r="C2342" s="167" t="s">
        <v>3838</v>
      </c>
      <c r="D2342" s="167" t="s">
        <v>1303</v>
      </c>
    </row>
    <row r="2343" spans="1:4">
      <c r="A2343" s="167" t="s">
        <v>3839</v>
      </c>
      <c r="B2343" s="167" t="s">
        <v>383</v>
      </c>
      <c r="C2343" s="167" t="s">
        <v>3840</v>
      </c>
      <c r="D2343" s="167" t="s">
        <v>394</v>
      </c>
    </row>
    <row r="2344" spans="1:4">
      <c r="A2344" s="167" t="s">
        <v>3841</v>
      </c>
      <c r="B2344" s="167">
        <v>526596</v>
      </c>
      <c r="C2344" s="167" t="s">
        <v>3842</v>
      </c>
      <c r="D2344" s="167" t="s">
        <v>809</v>
      </c>
    </row>
    <row r="2345" spans="1:4">
      <c r="A2345" s="167" t="s">
        <v>3843</v>
      </c>
      <c r="B2345" s="167">
        <v>511593</v>
      </c>
      <c r="C2345" s="167" t="s">
        <v>383</v>
      </c>
      <c r="D2345" s="167" t="s">
        <v>400</v>
      </c>
    </row>
    <row r="2346" spans="1:4">
      <c r="A2346" s="167" t="s">
        <v>3844</v>
      </c>
      <c r="B2346" s="167">
        <v>531027</v>
      </c>
      <c r="C2346" s="167" t="s">
        <v>383</v>
      </c>
      <c r="D2346" s="167" t="s">
        <v>366</v>
      </c>
    </row>
    <row r="2347" spans="1:4">
      <c r="A2347" s="167" t="s">
        <v>3845</v>
      </c>
      <c r="B2347" s="167">
        <v>500253</v>
      </c>
      <c r="C2347" s="167" t="s">
        <v>3846</v>
      </c>
      <c r="D2347" s="167" t="s">
        <v>441</v>
      </c>
    </row>
    <row r="2348" spans="1:4">
      <c r="A2348" s="167" t="s">
        <v>3847</v>
      </c>
      <c r="B2348" s="167">
        <v>539927</v>
      </c>
      <c r="C2348" s="167" t="s">
        <v>383</v>
      </c>
      <c r="D2348" s="167" t="s">
        <v>467</v>
      </c>
    </row>
    <row r="2349" spans="1:4">
      <c r="A2349" s="167" t="s">
        <v>3848</v>
      </c>
      <c r="B2349" s="167">
        <v>507759</v>
      </c>
      <c r="C2349" s="167" t="s">
        <v>383</v>
      </c>
      <c r="D2349" s="167" t="s">
        <v>431</v>
      </c>
    </row>
    <row r="2350" spans="1:4">
      <c r="A2350" s="167" t="s">
        <v>3849</v>
      </c>
      <c r="B2350" s="167">
        <v>517463</v>
      </c>
      <c r="C2350" s="167" t="s">
        <v>3850</v>
      </c>
      <c r="D2350" s="167" t="s">
        <v>925</v>
      </c>
    </row>
    <row r="2351" spans="1:4">
      <c r="A2351" s="167" t="s">
        <v>3851</v>
      </c>
      <c r="B2351" s="167">
        <v>531241</v>
      </c>
      <c r="C2351" s="167" t="s">
        <v>3852</v>
      </c>
      <c r="D2351" s="167" t="s">
        <v>929</v>
      </c>
    </row>
    <row r="2352" spans="1:4">
      <c r="A2352" s="167" t="s">
        <v>3853</v>
      </c>
      <c r="B2352" s="167">
        <v>531633</v>
      </c>
      <c r="C2352" s="167" t="s">
        <v>3854</v>
      </c>
      <c r="D2352" s="167" t="s">
        <v>421</v>
      </c>
    </row>
    <row r="2353" spans="1:4">
      <c r="A2353" s="167" t="s">
        <v>3855</v>
      </c>
      <c r="B2353" s="167">
        <v>523457</v>
      </c>
      <c r="C2353" s="167" t="s">
        <v>3856</v>
      </c>
      <c r="D2353" s="167" t="s">
        <v>1419</v>
      </c>
    </row>
    <row r="2354" spans="1:4">
      <c r="A2354" s="167" t="s">
        <v>3857</v>
      </c>
      <c r="B2354" s="167">
        <v>523457</v>
      </c>
      <c r="C2354" s="167" t="s">
        <v>3858</v>
      </c>
      <c r="D2354" s="167" t="s">
        <v>1419</v>
      </c>
    </row>
    <row r="2355" spans="1:4">
      <c r="A2355" s="167" t="s">
        <v>3859</v>
      </c>
      <c r="B2355" s="167">
        <v>524748</v>
      </c>
      <c r="C2355" s="167" t="s">
        <v>383</v>
      </c>
      <c r="D2355" s="167" t="s">
        <v>431</v>
      </c>
    </row>
    <row r="2356" spans="1:4">
      <c r="A2356" s="167" t="s">
        <v>3860</v>
      </c>
      <c r="B2356" s="167">
        <v>526604</v>
      </c>
      <c r="C2356" s="167" t="s">
        <v>383</v>
      </c>
      <c r="D2356" s="167" t="s">
        <v>391</v>
      </c>
    </row>
    <row r="2357" spans="1:4">
      <c r="A2357" s="167" t="s">
        <v>3861</v>
      </c>
      <c r="B2357" s="167">
        <v>507912</v>
      </c>
      <c r="C2357" s="167" t="s">
        <v>383</v>
      </c>
      <c r="D2357" s="167" t="s">
        <v>366</v>
      </c>
    </row>
    <row r="2358" spans="1:4">
      <c r="A2358" s="167" t="s">
        <v>3862</v>
      </c>
      <c r="B2358" s="167">
        <v>540192</v>
      </c>
      <c r="C2358" s="167" t="s">
        <v>383</v>
      </c>
      <c r="D2358" s="167" t="s">
        <v>366</v>
      </c>
    </row>
    <row r="2359" spans="1:4">
      <c r="A2359" s="167" t="s">
        <v>3863</v>
      </c>
      <c r="B2359" s="167">
        <v>512455</v>
      </c>
      <c r="C2359" s="167" t="s">
        <v>383</v>
      </c>
      <c r="D2359" s="167" t="s">
        <v>415</v>
      </c>
    </row>
    <row r="2360" spans="1:4">
      <c r="A2360" s="167" t="s">
        <v>3864</v>
      </c>
      <c r="B2360" s="167">
        <v>539992</v>
      </c>
      <c r="C2360" s="167" t="s">
        <v>3865</v>
      </c>
      <c r="D2360" s="167" t="s">
        <v>391</v>
      </c>
    </row>
    <row r="2361" spans="1:4">
      <c r="A2361" s="167" t="s">
        <v>3866</v>
      </c>
      <c r="B2361" s="167">
        <v>590082</v>
      </c>
      <c r="C2361" s="167" t="s">
        <v>383</v>
      </c>
      <c r="D2361" s="167" t="s">
        <v>366</v>
      </c>
    </row>
    <row r="2362" spans="1:4">
      <c r="A2362" s="167" t="s">
        <v>3867</v>
      </c>
      <c r="B2362" s="167">
        <v>532740</v>
      </c>
      <c r="C2362" s="167" t="s">
        <v>3868</v>
      </c>
      <c r="D2362" s="167" t="s">
        <v>391</v>
      </c>
    </row>
    <row r="2363" spans="1:4">
      <c r="A2363" s="167" t="s">
        <v>3869</v>
      </c>
      <c r="B2363" s="167">
        <v>526568</v>
      </c>
      <c r="C2363" s="167" t="s">
        <v>383</v>
      </c>
      <c r="D2363" s="167" t="s">
        <v>790</v>
      </c>
    </row>
    <row r="2364" spans="1:4">
      <c r="A2364" s="167" t="s">
        <v>3870</v>
      </c>
      <c r="B2364" s="167">
        <v>534422</v>
      </c>
      <c r="C2364" s="167" t="s">
        <v>383</v>
      </c>
      <c r="D2364" s="167" t="s">
        <v>853</v>
      </c>
    </row>
    <row r="2365" spans="1:4">
      <c r="A2365" s="167" t="s">
        <v>3871</v>
      </c>
      <c r="B2365" s="167">
        <v>500284</v>
      </c>
      <c r="C2365" s="167" t="s">
        <v>383</v>
      </c>
      <c r="D2365" s="167" t="s">
        <v>431</v>
      </c>
    </row>
    <row r="2366" spans="1:4">
      <c r="A2366" s="167" t="s">
        <v>3872</v>
      </c>
      <c r="B2366" s="167">
        <v>530065</v>
      </c>
      <c r="C2366" s="167" t="s">
        <v>383</v>
      </c>
      <c r="D2366" s="167" t="s">
        <v>584</v>
      </c>
    </row>
    <row r="2367" spans="1:4">
      <c r="A2367" s="167" t="s">
        <v>3873</v>
      </c>
      <c r="B2367" s="167">
        <v>540952</v>
      </c>
      <c r="C2367" s="167" t="s">
        <v>383</v>
      </c>
      <c r="D2367" s="167" t="s">
        <v>497</v>
      </c>
    </row>
    <row r="2368" spans="1:4">
      <c r="A2368" s="167" t="s">
        <v>3874</v>
      </c>
      <c r="B2368" s="167">
        <v>523475</v>
      </c>
      <c r="C2368" s="167" t="s">
        <v>383</v>
      </c>
      <c r="D2368" s="167" t="s">
        <v>443</v>
      </c>
    </row>
    <row r="2369" spans="1:4">
      <c r="A2369" s="167" t="s">
        <v>3875</v>
      </c>
      <c r="B2369" s="167">
        <v>532998</v>
      </c>
      <c r="C2369" s="167" t="s">
        <v>3876</v>
      </c>
      <c r="D2369" s="167" t="s">
        <v>853</v>
      </c>
    </row>
    <row r="2370" spans="1:4">
      <c r="A2370" s="167" t="s">
        <v>3877</v>
      </c>
      <c r="B2370" s="167">
        <v>533343</v>
      </c>
      <c r="C2370" s="167" t="s">
        <v>3878</v>
      </c>
      <c r="D2370" s="167" t="s">
        <v>497</v>
      </c>
    </row>
    <row r="2371" spans="1:4">
      <c r="A2371" s="167" t="s">
        <v>3879</v>
      </c>
      <c r="B2371" s="167">
        <v>539227</v>
      </c>
      <c r="C2371" s="167" t="s">
        <v>383</v>
      </c>
      <c r="D2371" s="167" t="s">
        <v>391</v>
      </c>
    </row>
    <row r="2372" spans="1:4">
      <c r="A2372" s="167" t="s">
        <v>3880</v>
      </c>
      <c r="B2372" s="167">
        <v>514036</v>
      </c>
      <c r="C2372" s="167" t="s">
        <v>383</v>
      </c>
      <c r="D2372" s="167" t="s">
        <v>398</v>
      </c>
    </row>
    <row r="2373" spans="1:4">
      <c r="A2373" s="167" t="s">
        <v>3881</v>
      </c>
      <c r="B2373" s="167">
        <v>532783</v>
      </c>
      <c r="C2373" s="167" t="s">
        <v>3882</v>
      </c>
      <c r="D2373" s="167" t="s">
        <v>443</v>
      </c>
    </row>
    <row r="2374" spans="1:4">
      <c r="A2374" s="167" t="s">
        <v>3883</v>
      </c>
      <c r="B2374" s="167">
        <v>526179</v>
      </c>
      <c r="C2374" s="167" t="s">
        <v>383</v>
      </c>
      <c r="D2374" s="167" t="s">
        <v>620</v>
      </c>
    </row>
    <row r="2375" spans="1:4">
      <c r="A2375" s="167" t="s">
        <v>3884</v>
      </c>
      <c r="B2375" s="167">
        <v>512048</v>
      </c>
      <c r="C2375" s="167" t="s">
        <v>383</v>
      </c>
      <c r="D2375" s="167" t="s">
        <v>469</v>
      </c>
    </row>
    <row r="2376" spans="1:4">
      <c r="A2376" s="167" t="s">
        <v>3885</v>
      </c>
      <c r="B2376" s="167">
        <v>532796</v>
      </c>
      <c r="C2376" s="167" t="s">
        <v>3886</v>
      </c>
      <c r="D2376" s="167" t="s">
        <v>738</v>
      </c>
    </row>
    <row r="2377" spans="1:4">
      <c r="A2377" s="167" t="s">
        <v>3887</v>
      </c>
      <c r="B2377" s="167">
        <v>517206</v>
      </c>
      <c r="C2377" s="167" t="s">
        <v>3888</v>
      </c>
      <c r="D2377" s="167" t="s">
        <v>738</v>
      </c>
    </row>
    <row r="2378" spans="1:4">
      <c r="A2378" s="167" t="s">
        <v>3889</v>
      </c>
      <c r="B2378" s="167">
        <v>500257</v>
      </c>
      <c r="C2378" s="167" t="s">
        <v>3890</v>
      </c>
      <c r="D2378" s="167" t="s">
        <v>421</v>
      </c>
    </row>
    <row r="2379" spans="1:4">
      <c r="A2379" s="167" t="s">
        <v>3891</v>
      </c>
      <c r="B2379" s="167">
        <v>539542</v>
      </c>
      <c r="C2379" s="167" t="s">
        <v>3892</v>
      </c>
      <c r="D2379" s="167" t="s">
        <v>497</v>
      </c>
    </row>
    <row r="2380" spans="1:4">
      <c r="A2380" s="167" t="s">
        <v>3893</v>
      </c>
      <c r="B2380" s="167">
        <v>531402</v>
      </c>
      <c r="C2380" s="167" t="s">
        <v>383</v>
      </c>
      <c r="D2380" s="167" t="s">
        <v>405</v>
      </c>
    </row>
    <row r="2381" spans="1:4">
      <c r="A2381" s="167" t="s">
        <v>3894</v>
      </c>
      <c r="B2381" s="167">
        <v>500259</v>
      </c>
      <c r="C2381" s="167" t="s">
        <v>3895</v>
      </c>
      <c r="D2381" s="167" t="s">
        <v>421</v>
      </c>
    </row>
    <row r="2382" spans="1:4">
      <c r="A2382" s="167" t="s">
        <v>3896</v>
      </c>
      <c r="B2382" s="167">
        <v>530689</v>
      </c>
      <c r="C2382" s="167" t="s">
        <v>383</v>
      </c>
      <c r="D2382" s="167" t="s">
        <v>565</v>
      </c>
    </row>
    <row r="2383" spans="1:4">
      <c r="A2383" s="167" t="s">
        <v>3897</v>
      </c>
      <c r="B2383" s="167">
        <v>505320</v>
      </c>
      <c r="C2383" s="167" t="s">
        <v>383</v>
      </c>
      <c r="D2383" s="167" t="s">
        <v>391</v>
      </c>
    </row>
    <row r="2384" spans="1:4">
      <c r="A2384" s="167" t="s">
        <v>3898</v>
      </c>
      <c r="B2384" s="167">
        <v>534532</v>
      </c>
      <c r="C2384" s="167" t="s">
        <v>3899</v>
      </c>
      <c r="D2384" s="167" t="s">
        <v>497</v>
      </c>
    </row>
    <row r="2385" spans="1:4">
      <c r="A2385" s="167" t="s">
        <v>3900</v>
      </c>
      <c r="B2385" s="167">
        <v>526935</v>
      </c>
      <c r="C2385" s="167" t="s">
        <v>383</v>
      </c>
      <c r="D2385" s="167" t="s">
        <v>366</v>
      </c>
    </row>
    <row r="2386" spans="1:4">
      <c r="A2386" s="167" t="s">
        <v>3901</v>
      </c>
      <c r="B2386" s="167">
        <v>538890</v>
      </c>
      <c r="C2386" s="167" t="s">
        <v>383</v>
      </c>
      <c r="D2386" s="167" t="s">
        <v>398</v>
      </c>
    </row>
    <row r="2387" spans="1:4">
      <c r="A2387" s="167" t="s">
        <v>3902</v>
      </c>
      <c r="B2387" s="167">
        <v>538890</v>
      </c>
      <c r="C2387" s="167" t="s">
        <v>383</v>
      </c>
      <c r="D2387" s="167" t="s">
        <v>398</v>
      </c>
    </row>
    <row r="2388" spans="1:4">
      <c r="A2388" s="167" t="s">
        <v>3903</v>
      </c>
      <c r="B2388" s="167" t="s">
        <v>383</v>
      </c>
      <c r="C2388" s="167" t="s">
        <v>3904</v>
      </c>
      <c r="D2388" s="167" t="s">
        <v>394</v>
      </c>
    </row>
    <row r="2389" spans="1:4">
      <c r="A2389" s="167" t="s">
        <v>3905</v>
      </c>
      <c r="B2389" s="167">
        <v>506543</v>
      </c>
      <c r="C2389" s="167" t="s">
        <v>383</v>
      </c>
      <c r="D2389" s="167" t="s">
        <v>891</v>
      </c>
    </row>
    <row r="2390" spans="1:4">
      <c r="A2390" s="167" t="s">
        <v>3906</v>
      </c>
      <c r="B2390" s="167">
        <v>532906</v>
      </c>
      <c r="C2390" s="167" t="s">
        <v>3907</v>
      </c>
      <c r="D2390" s="167" t="s">
        <v>781</v>
      </c>
    </row>
    <row r="2391" spans="1:4">
      <c r="A2391" s="167" t="s">
        <v>3908</v>
      </c>
      <c r="B2391" s="167">
        <v>507836</v>
      </c>
      <c r="C2391" s="167" t="s">
        <v>383</v>
      </c>
      <c r="D2391" s="167" t="s">
        <v>584</v>
      </c>
    </row>
    <row r="2392" spans="1:4">
      <c r="A2392" s="167" t="s">
        <v>3909</v>
      </c>
      <c r="B2392" s="167">
        <v>507836</v>
      </c>
      <c r="C2392" s="167" t="s">
        <v>383</v>
      </c>
      <c r="D2392" s="167" t="s">
        <v>584</v>
      </c>
    </row>
    <row r="2393" spans="1:4">
      <c r="A2393" s="167" t="s">
        <v>3910</v>
      </c>
      <c r="B2393" s="167">
        <v>541973</v>
      </c>
      <c r="C2393" s="167" t="s">
        <v>383</v>
      </c>
      <c r="D2393" s="167" t="s">
        <v>584</v>
      </c>
    </row>
    <row r="2394" spans="1:4">
      <c r="A2394" s="167" t="s">
        <v>3911</v>
      </c>
      <c r="B2394" s="167">
        <v>523248</v>
      </c>
      <c r="C2394" s="167" t="s">
        <v>383</v>
      </c>
      <c r="D2394" s="167" t="s">
        <v>503</v>
      </c>
    </row>
    <row r="2395" spans="1:4">
      <c r="A2395" s="167" t="s">
        <v>3912</v>
      </c>
      <c r="B2395" s="167">
        <v>501471</v>
      </c>
      <c r="C2395" s="167" t="s">
        <v>383</v>
      </c>
      <c r="D2395" s="167" t="s">
        <v>405</v>
      </c>
    </row>
    <row r="2396" spans="1:4">
      <c r="A2396" s="167" t="s">
        <v>3913</v>
      </c>
      <c r="B2396" s="167" t="s">
        <v>383</v>
      </c>
      <c r="C2396" s="167" t="s">
        <v>3914</v>
      </c>
      <c r="D2396" s="167" t="s">
        <v>394</v>
      </c>
    </row>
    <row r="2397" spans="1:4">
      <c r="A2397" s="167" t="s">
        <v>3915</v>
      </c>
      <c r="B2397" s="167">
        <v>512600</v>
      </c>
      <c r="C2397" s="167" t="s">
        <v>383</v>
      </c>
      <c r="D2397" s="167" t="s">
        <v>405</v>
      </c>
    </row>
    <row r="2398" spans="1:4">
      <c r="A2398" s="167" t="s">
        <v>3916</v>
      </c>
      <c r="B2398" s="167" t="s">
        <v>383</v>
      </c>
      <c r="C2398" s="167" t="s">
        <v>3917</v>
      </c>
      <c r="D2398" s="167" t="s">
        <v>394</v>
      </c>
    </row>
    <row r="2399" spans="1:4">
      <c r="A2399" s="167" t="s">
        <v>3918</v>
      </c>
      <c r="B2399" s="167">
        <v>539894</v>
      </c>
      <c r="C2399" s="167" t="s">
        <v>383</v>
      </c>
      <c r="D2399" s="167" t="s">
        <v>781</v>
      </c>
    </row>
    <row r="2400" spans="1:4">
      <c r="A2400" s="167" t="s">
        <v>3919</v>
      </c>
      <c r="B2400" s="167">
        <v>515093</v>
      </c>
      <c r="C2400" s="167" t="s">
        <v>3920</v>
      </c>
      <c r="D2400" s="167" t="s">
        <v>911</v>
      </c>
    </row>
    <row r="2401" spans="1:4">
      <c r="A2401" s="167" t="s">
        <v>3921</v>
      </c>
      <c r="B2401" s="167">
        <v>780009</v>
      </c>
      <c r="C2401" s="167" t="s">
        <v>383</v>
      </c>
      <c r="D2401" s="167" t="s">
        <v>474</v>
      </c>
    </row>
    <row r="2402" spans="1:4">
      <c r="A2402" s="167" t="s">
        <v>3922</v>
      </c>
      <c r="B2402" s="167">
        <v>531497</v>
      </c>
      <c r="C2402" s="167" t="s">
        <v>3923</v>
      </c>
      <c r="D2402" s="167" t="s">
        <v>781</v>
      </c>
    </row>
    <row r="2403" spans="1:4">
      <c r="A2403" s="167" t="s">
        <v>3924</v>
      </c>
      <c r="B2403" s="167">
        <v>519279</v>
      </c>
      <c r="C2403" s="167" t="s">
        <v>383</v>
      </c>
      <c r="D2403" s="167" t="s">
        <v>581</v>
      </c>
    </row>
    <row r="2404" spans="1:4">
      <c r="A2404" s="167" t="s">
        <v>3925</v>
      </c>
      <c r="B2404" s="167">
        <v>515059</v>
      </c>
      <c r="C2404" s="167" t="s">
        <v>383</v>
      </c>
      <c r="D2404" s="167" t="s">
        <v>632</v>
      </c>
    </row>
    <row r="2405" spans="1:4">
      <c r="A2405" s="167" t="s">
        <v>3926</v>
      </c>
      <c r="B2405" s="167">
        <v>511000</v>
      </c>
      <c r="C2405" s="167" t="s">
        <v>383</v>
      </c>
      <c r="D2405" s="167" t="s">
        <v>400</v>
      </c>
    </row>
    <row r="2406" spans="1:4">
      <c r="A2406" s="167" t="s">
        <v>3927</v>
      </c>
      <c r="B2406" s="167">
        <v>531910</v>
      </c>
      <c r="C2406" s="167" t="s">
        <v>383</v>
      </c>
      <c r="D2406" s="167" t="s">
        <v>421</v>
      </c>
    </row>
    <row r="2407" spans="1:4">
      <c r="A2407" s="167" t="s">
        <v>3928</v>
      </c>
      <c r="B2407" s="167" t="s">
        <v>383</v>
      </c>
      <c r="C2407" s="167" t="s">
        <v>3929</v>
      </c>
      <c r="D2407" s="167" t="s">
        <v>394</v>
      </c>
    </row>
    <row r="2408" spans="1:4">
      <c r="A2408" s="167" t="s">
        <v>3930</v>
      </c>
      <c r="B2408" s="167" t="s">
        <v>383</v>
      </c>
      <c r="C2408" s="167" t="s">
        <v>3931</v>
      </c>
      <c r="D2408" s="167" t="s">
        <v>394</v>
      </c>
    </row>
    <row r="2409" spans="1:4">
      <c r="A2409" s="167" t="s">
        <v>3932</v>
      </c>
      <c r="B2409" s="167">
        <v>590134</v>
      </c>
      <c r="C2409" s="167" t="s">
        <v>3933</v>
      </c>
      <c r="D2409" s="167" t="s">
        <v>891</v>
      </c>
    </row>
    <row r="2410" spans="1:4">
      <c r="A2410" s="167" t="s">
        <v>3934</v>
      </c>
      <c r="B2410" s="167">
        <v>538401</v>
      </c>
      <c r="C2410" s="167" t="s">
        <v>383</v>
      </c>
      <c r="D2410" s="167" t="s">
        <v>925</v>
      </c>
    </row>
    <row r="2411" spans="1:4">
      <c r="A2411" s="167" t="s">
        <v>3935</v>
      </c>
      <c r="B2411" s="167">
        <v>500264</v>
      </c>
      <c r="C2411" s="167" t="s">
        <v>383</v>
      </c>
      <c r="D2411" s="167" t="s">
        <v>398</v>
      </c>
    </row>
    <row r="2412" spans="1:4">
      <c r="A2412" s="167" t="s">
        <v>3936</v>
      </c>
      <c r="B2412" s="167">
        <v>540650</v>
      </c>
      <c r="C2412" s="167" t="s">
        <v>3937</v>
      </c>
      <c r="D2412" s="167" t="s">
        <v>1082</v>
      </c>
    </row>
    <row r="2413" spans="1:4">
      <c r="A2413" s="167" t="s">
        <v>3938</v>
      </c>
      <c r="B2413" s="167">
        <v>524000</v>
      </c>
      <c r="C2413" s="167" t="s">
        <v>3939</v>
      </c>
      <c r="D2413" s="167" t="s">
        <v>400</v>
      </c>
    </row>
    <row r="2414" spans="1:4">
      <c r="A2414" s="167" t="s">
        <v>3940</v>
      </c>
      <c r="B2414" s="167">
        <v>517449</v>
      </c>
      <c r="C2414" s="167" t="s">
        <v>383</v>
      </c>
      <c r="D2414" s="167" t="s">
        <v>1303</v>
      </c>
    </row>
    <row r="2415" spans="1:4">
      <c r="A2415" s="167" t="s">
        <v>3941</v>
      </c>
      <c r="B2415" s="167">
        <v>512377</v>
      </c>
      <c r="C2415" s="167" t="s">
        <v>383</v>
      </c>
      <c r="D2415" s="167" t="s">
        <v>804</v>
      </c>
    </row>
    <row r="2416" spans="1:4">
      <c r="A2416" s="167" t="s">
        <v>3942</v>
      </c>
      <c r="B2416" s="167">
        <v>532896</v>
      </c>
      <c r="C2416" s="167" t="s">
        <v>3943</v>
      </c>
      <c r="D2416" s="167" t="s">
        <v>377</v>
      </c>
    </row>
    <row r="2417" spans="1:4">
      <c r="A2417" s="167" t="s">
        <v>3944</v>
      </c>
      <c r="B2417" s="167">
        <v>523384</v>
      </c>
      <c r="C2417" s="167" t="s">
        <v>3945</v>
      </c>
      <c r="D2417" s="167" t="s">
        <v>400</v>
      </c>
    </row>
    <row r="2418" spans="1:4">
      <c r="A2418" s="167" t="s">
        <v>3946</v>
      </c>
      <c r="B2418" s="167">
        <v>519612</v>
      </c>
      <c r="C2418" s="167" t="s">
        <v>383</v>
      </c>
      <c r="D2418" s="167" t="s">
        <v>443</v>
      </c>
    </row>
    <row r="2419" spans="1:4">
      <c r="A2419" s="167" t="s">
        <v>3947</v>
      </c>
      <c r="B2419" s="167">
        <v>514450</v>
      </c>
      <c r="C2419" s="167" t="s">
        <v>383</v>
      </c>
      <c r="D2419" s="167" t="s">
        <v>1303</v>
      </c>
    </row>
    <row r="2420" spans="1:4">
      <c r="A2420" s="167" t="s">
        <v>3948</v>
      </c>
      <c r="B2420" s="167">
        <v>513460</v>
      </c>
      <c r="C2420" s="167" t="s">
        <v>383</v>
      </c>
      <c r="D2420" s="167" t="s">
        <v>706</v>
      </c>
    </row>
    <row r="2421" spans="1:4">
      <c r="A2421" s="167" t="s">
        <v>3949</v>
      </c>
      <c r="B2421" s="167">
        <v>513554</v>
      </c>
      <c r="C2421" s="167" t="s">
        <v>3950</v>
      </c>
      <c r="D2421" s="167" t="s">
        <v>706</v>
      </c>
    </row>
    <row r="2422" spans="1:4">
      <c r="A2422" s="167" t="s">
        <v>3951</v>
      </c>
      <c r="B2422" s="167">
        <v>531515</v>
      </c>
      <c r="C2422" s="167" t="s">
        <v>383</v>
      </c>
      <c r="D2422" s="167" t="s">
        <v>405</v>
      </c>
    </row>
    <row r="2423" spans="1:4">
      <c r="A2423" s="167" t="s">
        <v>3952</v>
      </c>
      <c r="B2423" s="167">
        <v>539957</v>
      </c>
      <c r="C2423" s="167" t="s">
        <v>3953</v>
      </c>
      <c r="D2423" s="167" t="s">
        <v>408</v>
      </c>
    </row>
    <row r="2424" spans="1:4">
      <c r="A2424" s="167" t="s">
        <v>3954</v>
      </c>
      <c r="B2424" s="167">
        <v>500108</v>
      </c>
      <c r="C2424" s="167" t="s">
        <v>3955</v>
      </c>
      <c r="D2424" s="167" t="s">
        <v>1327</v>
      </c>
    </row>
    <row r="2425" spans="1:4">
      <c r="A2425" s="167" t="s">
        <v>3956</v>
      </c>
      <c r="B2425" s="167">
        <v>530441</v>
      </c>
      <c r="C2425" s="167" t="s">
        <v>383</v>
      </c>
      <c r="D2425" s="167" t="s">
        <v>804</v>
      </c>
    </row>
    <row r="2426" spans="1:4">
      <c r="A2426" s="167" t="s">
        <v>3957</v>
      </c>
      <c r="B2426" s="167">
        <v>530441</v>
      </c>
      <c r="C2426" s="167" t="s">
        <v>383</v>
      </c>
      <c r="D2426" s="167" t="s">
        <v>804</v>
      </c>
    </row>
    <row r="2427" spans="1:4">
      <c r="A2427" s="167" t="s">
        <v>3958</v>
      </c>
      <c r="B2427" s="167">
        <v>505523</v>
      </c>
      <c r="C2427" s="167" t="s">
        <v>383</v>
      </c>
      <c r="D2427" s="167" t="s">
        <v>405</v>
      </c>
    </row>
    <row r="2428" spans="1:4">
      <c r="A2428" s="167" t="s">
        <v>3959</v>
      </c>
      <c r="B2428" s="167">
        <v>500266</v>
      </c>
      <c r="C2428" s="167" t="s">
        <v>3960</v>
      </c>
      <c r="D2428" s="167" t="s">
        <v>403</v>
      </c>
    </row>
    <row r="2429" spans="1:4">
      <c r="A2429" s="167" t="s">
        <v>3961</v>
      </c>
      <c r="B2429" s="167">
        <v>500265</v>
      </c>
      <c r="C2429" s="167" t="s">
        <v>3962</v>
      </c>
      <c r="D2429" s="167" t="s">
        <v>781</v>
      </c>
    </row>
    <row r="2430" spans="1:4">
      <c r="A2430" s="167" t="s">
        <v>3963</v>
      </c>
      <c r="B2430" s="167">
        <v>526795</v>
      </c>
      <c r="C2430" s="167" t="s">
        <v>383</v>
      </c>
      <c r="D2430" s="167" t="s">
        <v>455</v>
      </c>
    </row>
    <row r="2431" spans="1:4">
      <c r="A2431" s="167" t="s">
        <v>3964</v>
      </c>
      <c r="B2431" s="167">
        <v>512337</v>
      </c>
      <c r="C2431" s="167" t="s">
        <v>383</v>
      </c>
      <c r="D2431" s="167" t="s">
        <v>405</v>
      </c>
    </row>
    <row r="2432" spans="1:4">
      <c r="A2432" s="167" t="s">
        <v>3965</v>
      </c>
      <c r="B2432" s="167">
        <v>539383</v>
      </c>
      <c r="C2432" s="167" t="s">
        <v>383</v>
      </c>
      <c r="D2432" s="167" t="s">
        <v>369</v>
      </c>
    </row>
    <row r="2433" spans="1:4">
      <c r="A2433" s="167" t="s">
        <v>3966</v>
      </c>
      <c r="B2433" s="167">
        <v>531648</v>
      </c>
      <c r="C2433" s="167" t="s">
        <v>383</v>
      </c>
      <c r="D2433" s="167" t="s">
        <v>457</v>
      </c>
    </row>
    <row r="2434" spans="1:4">
      <c r="A2434" s="167" t="s">
        <v>3967</v>
      </c>
      <c r="B2434" s="167">
        <v>542677</v>
      </c>
      <c r="C2434" s="167" t="s">
        <v>3968</v>
      </c>
      <c r="D2434" s="167" t="s">
        <v>469</v>
      </c>
    </row>
    <row r="2435" spans="1:4">
      <c r="A2435" s="167" t="s">
        <v>3969</v>
      </c>
      <c r="B2435" s="167" t="s">
        <v>383</v>
      </c>
      <c r="C2435" s="167" t="s">
        <v>3970</v>
      </c>
      <c r="D2435" s="167" t="s">
        <v>394</v>
      </c>
    </row>
    <row r="2436" spans="1:4">
      <c r="A2436" s="167" t="s">
        <v>3971</v>
      </c>
      <c r="B2436" s="167" t="s">
        <v>383</v>
      </c>
      <c r="C2436" s="167" t="s">
        <v>3972</v>
      </c>
      <c r="D2436" s="167" t="s">
        <v>394</v>
      </c>
    </row>
    <row r="2437" spans="1:4">
      <c r="A2437" s="167" t="s">
        <v>3973</v>
      </c>
      <c r="B2437" s="167">
        <v>532720</v>
      </c>
      <c r="C2437" s="167" t="s">
        <v>3974</v>
      </c>
      <c r="D2437" s="167" t="s">
        <v>400</v>
      </c>
    </row>
    <row r="2438" spans="1:4">
      <c r="A2438" s="167" t="s">
        <v>3975</v>
      </c>
      <c r="B2438" s="167">
        <v>500520</v>
      </c>
      <c r="C2438" s="167" t="s">
        <v>3976</v>
      </c>
      <c r="D2438" s="167" t="s">
        <v>2313</v>
      </c>
    </row>
    <row r="2439" spans="1:4">
      <c r="A2439" s="167" t="s">
        <v>3977</v>
      </c>
      <c r="B2439" s="167">
        <v>532756</v>
      </c>
      <c r="C2439" s="167" t="s">
        <v>3978</v>
      </c>
      <c r="D2439" s="167" t="s">
        <v>1303</v>
      </c>
    </row>
    <row r="2440" spans="1:4">
      <c r="A2440" s="167" t="s">
        <v>3979</v>
      </c>
      <c r="B2440" s="167">
        <v>533088</v>
      </c>
      <c r="C2440" s="167" t="s">
        <v>3980</v>
      </c>
      <c r="D2440" s="167" t="s">
        <v>584</v>
      </c>
    </row>
    <row r="2441" spans="1:4">
      <c r="A2441" s="167" t="s">
        <v>3981</v>
      </c>
      <c r="B2441" s="167">
        <v>533088</v>
      </c>
      <c r="C2441" s="167" t="s">
        <v>3980</v>
      </c>
      <c r="D2441" s="167" t="s">
        <v>584</v>
      </c>
    </row>
    <row r="2442" spans="1:4">
      <c r="A2442" s="167" t="s">
        <v>3982</v>
      </c>
      <c r="B2442" s="167">
        <v>532313</v>
      </c>
      <c r="C2442" s="167" t="s">
        <v>3983</v>
      </c>
      <c r="D2442" s="167" t="s">
        <v>469</v>
      </c>
    </row>
    <row r="2443" spans="1:4">
      <c r="A2443" s="167" t="s">
        <v>3984</v>
      </c>
      <c r="B2443" s="167">
        <v>540768</v>
      </c>
      <c r="C2443" s="167" t="s">
        <v>3985</v>
      </c>
      <c r="D2443" s="167" t="s">
        <v>704</v>
      </c>
    </row>
    <row r="2444" spans="1:4">
      <c r="A2444" s="167" t="s">
        <v>3986</v>
      </c>
      <c r="B2444" s="167">
        <v>542503</v>
      </c>
      <c r="C2444" s="167" t="s">
        <v>3987</v>
      </c>
      <c r="D2444" s="167" t="s">
        <v>2361</v>
      </c>
    </row>
    <row r="2445" spans="1:4">
      <c r="A2445" s="167" t="s">
        <v>3988</v>
      </c>
      <c r="B2445" s="167">
        <v>590078</v>
      </c>
      <c r="C2445" s="167" t="s">
        <v>3989</v>
      </c>
      <c r="D2445" s="167" t="s">
        <v>415</v>
      </c>
    </row>
    <row r="2446" spans="1:4">
      <c r="A2446" s="167" t="s">
        <v>3990</v>
      </c>
      <c r="B2446" s="167">
        <v>513430</v>
      </c>
      <c r="C2446" s="167" t="s">
        <v>383</v>
      </c>
      <c r="D2446" s="167" t="s">
        <v>688</v>
      </c>
    </row>
    <row r="2447" spans="1:4">
      <c r="A2447" s="167" t="s">
        <v>3991</v>
      </c>
      <c r="B2447" s="167">
        <v>539289</v>
      </c>
      <c r="C2447" s="167" t="s">
        <v>3992</v>
      </c>
      <c r="D2447" s="167" t="s">
        <v>369</v>
      </c>
    </row>
    <row r="2448" spans="1:4">
      <c r="A2448" s="167" t="s">
        <v>3993</v>
      </c>
      <c r="B2448" s="167">
        <v>500267</v>
      </c>
      <c r="C2448" s="167" t="s">
        <v>383</v>
      </c>
      <c r="D2448" s="167" t="s">
        <v>1041</v>
      </c>
    </row>
    <row r="2449" spans="1:4">
      <c r="A2449" s="167" t="s">
        <v>3994</v>
      </c>
      <c r="B2449" s="167">
        <v>539229</v>
      </c>
      <c r="C2449" s="167" t="s">
        <v>383</v>
      </c>
      <c r="D2449" s="167" t="s">
        <v>372</v>
      </c>
    </row>
    <row r="2450" spans="1:4">
      <c r="A2450" s="167" t="s">
        <v>3995</v>
      </c>
      <c r="B2450" s="167">
        <v>506919</v>
      </c>
      <c r="C2450" s="167" t="s">
        <v>383</v>
      </c>
      <c r="D2450" s="167" t="s">
        <v>421</v>
      </c>
    </row>
    <row r="2451" spans="1:4">
      <c r="A2451" s="167" t="s">
        <v>3996</v>
      </c>
      <c r="B2451" s="167">
        <v>539400</v>
      </c>
      <c r="C2451" s="167" t="s">
        <v>383</v>
      </c>
      <c r="D2451" s="167" t="s">
        <v>497</v>
      </c>
    </row>
    <row r="2452" spans="1:4">
      <c r="A2452" s="167" t="s">
        <v>3997</v>
      </c>
      <c r="B2452" s="167">
        <v>539400</v>
      </c>
      <c r="C2452" s="167" t="s">
        <v>383</v>
      </c>
      <c r="D2452" s="167" t="s">
        <v>497</v>
      </c>
    </row>
    <row r="2453" spans="1:4">
      <c r="A2453" s="167" t="s">
        <v>3998</v>
      </c>
      <c r="B2453" s="167">
        <v>532728</v>
      </c>
      <c r="C2453" s="167" t="s">
        <v>3999</v>
      </c>
      <c r="D2453" s="167" t="s">
        <v>377</v>
      </c>
    </row>
    <row r="2454" spans="1:4">
      <c r="A2454" s="167" t="s">
        <v>4000</v>
      </c>
      <c r="B2454" s="167">
        <v>513269</v>
      </c>
      <c r="C2454" s="167" t="s">
        <v>4001</v>
      </c>
      <c r="D2454" s="167" t="s">
        <v>781</v>
      </c>
    </row>
    <row r="2455" spans="1:4">
      <c r="A2455" s="167" t="s">
        <v>4002</v>
      </c>
      <c r="B2455" s="167">
        <v>513269</v>
      </c>
      <c r="C2455" s="167" t="s">
        <v>4001</v>
      </c>
      <c r="D2455" s="167" t="s">
        <v>781</v>
      </c>
    </row>
    <row r="2456" spans="1:4">
      <c r="A2456" s="167" t="s">
        <v>4003</v>
      </c>
      <c r="B2456" s="167">
        <v>533169</v>
      </c>
      <c r="C2456" s="167" t="s">
        <v>4004</v>
      </c>
      <c r="D2456" s="167" t="s">
        <v>781</v>
      </c>
    </row>
    <row r="2457" spans="1:4">
      <c r="A2457" s="167" t="s">
        <v>4005</v>
      </c>
      <c r="B2457" s="167">
        <v>539045</v>
      </c>
      <c r="C2457" s="167" t="s">
        <v>4006</v>
      </c>
      <c r="D2457" s="167" t="s">
        <v>688</v>
      </c>
    </row>
    <row r="2458" spans="1:4">
      <c r="A2458" s="167" t="s">
        <v>4007</v>
      </c>
      <c r="B2458" s="167">
        <v>539046</v>
      </c>
      <c r="C2458" s="167" t="s">
        <v>4008</v>
      </c>
      <c r="D2458" s="167" t="s">
        <v>415</v>
      </c>
    </row>
    <row r="2459" spans="1:4">
      <c r="A2459" s="167" t="s">
        <v>4009</v>
      </c>
      <c r="B2459" s="167">
        <v>532932</v>
      </c>
      <c r="C2459" s="167" t="s">
        <v>4010</v>
      </c>
      <c r="D2459" s="167" t="s">
        <v>578</v>
      </c>
    </row>
    <row r="2460" spans="1:4">
      <c r="A2460" s="167" t="s">
        <v>4011</v>
      </c>
      <c r="B2460" s="167">
        <v>539044</v>
      </c>
      <c r="C2460" s="167" t="s">
        <v>4012</v>
      </c>
      <c r="D2460" s="167" t="s">
        <v>415</v>
      </c>
    </row>
    <row r="2461" spans="1:4">
      <c r="A2461" s="167" t="s">
        <v>4013</v>
      </c>
      <c r="B2461" s="167">
        <v>500268</v>
      </c>
      <c r="C2461" s="167" t="s">
        <v>4014</v>
      </c>
      <c r="D2461" s="167" t="s">
        <v>597</v>
      </c>
    </row>
    <row r="2462" spans="1:4">
      <c r="A2462" s="167" t="s">
        <v>4015</v>
      </c>
      <c r="B2462" s="167">
        <v>531213</v>
      </c>
      <c r="C2462" s="167" t="s">
        <v>4016</v>
      </c>
      <c r="D2462" s="167" t="s">
        <v>400</v>
      </c>
    </row>
    <row r="2463" spans="1:4">
      <c r="A2463" s="167" t="s">
        <v>4017</v>
      </c>
      <c r="B2463" s="167">
        <v>540402</v>
      </c>
      <c r="C2463" s="167" t="s">
        <v>383</v>
      </c>
      <c r="D2463" s="167" t="s">
        <v>469</v>
      </c>
    </row>
    <row r="2464" spans="1:4">
      <c r="A2464" s="167" t="s">
        <v>4018</v>
      </c>
      <c r="B2464" s="167" t="s">
        <v>383</v>
      </c>
      <c r="C2464" s="167" t="s">
        <v>4019</v>
      </c>
      <c r="D2464" s="167" t="s">
        <v>394</v>
      </c>
    </row>
    <row r="2465" spans="1:4">
      <c r="A2465" s="167" t="s">
        <v>4020</v>
      </c>
      <c r="B2465" s="167">
        <v>533204</v>
      </c>
      <c r="C2465" s="167" t="s">
        <v>4021</v>
      </c>
      <c r="D2465" s="167" t="s">
        <v>398</v>
      </c>
    </row>
    <row r="2466" spans="1:4">
      <c r="A2466" s="167" t="s">
        <v>4022</v>
      </c>
      <c r="B2466" s="167">
        <v>505850</v>
      </c>
      <c r="C2466" s="167" t="s">
        <v>4023</v>
      </c>
      <c r="D2466" s="167" t="s">
        <v>400</v>
      </c>
    </row>
    <row r="2467" spans="1:4">
      <c r="A2467" s="167" t="s">
        <v>4024</v>
      </c>
      <c r="B2467" s="167">
        <v>502157</v>
      </c>
      <c r="C2467" s="167" t="s">
        <v>4025</v>
      </c>
      <c r="D2467" s="167" t="s">
        <v>396</v>
      </c>
    </row>
    <row r="2468" spans="1:4">
      <c r="A2468" s="167" t="s">
        <v>4026</v>
      </c>
      <c r="B2468" s="167">
        <v>532637</v>
      </c>
      <c r="C2468" s="167" t="s">
        <v>4027</v>
      </c>
      <c r="D2468" s="167" t="s">
        <v>421</v>
      </c>
    </row>
    <row r="2469" spans="1:4">
      <c r="A2469" s="167" t="s">
        <v>4028</v>
      </c>
      <c r="B2469" s="167">
        <v>537800</v>
      </c>
      <c r="C2469" s="167" t="s">
        <v>383</v>
      </c>
      <c r="D2469" s="167" t="s">
        <v>400</v>
      </c>
    </row>
    <row r="2470" spans="1:4">
      <c r="A2470" s="167" t="s">
        <v>4029</v>
      </c>
      <c r="B2470" s="167">
        <v>514418</v>
      </c>
      <c r="C2470" s="167" t="s">
        <v>383</v>
      </c>
      <c r="D2470" s="167" t="s">
        <v>431</v>
      </c>
    </row>
    <row r="2471" spans="1:4">
      <c r="A2471" s="167" t="s">
        <v>4030</v>
      </c>
      <c r="B2471" s="167">
        <v>539275</v>
      </c>
      <c r="C2471" s="167" t="s">
        <v>383</v>
      </c>
      <c r="D2471" s="167" t="s">
        <v>581</v>
      </c>
    </row>
    <row r="2472" spans="1:4">
      <c r="A2472" s="167" t="s">
        <v>4031</v>
      </c>
      <c r="B2472" s="167">
        <v>516007</v>
      </c>
      <c r="C2472" s="167" t="s">
        <v>4032</v>
      </c>
      <c r="D2472" s="167" t="s">
        <v>878</v>
      </c>
    </row>
    <row r="2473" spans="1:4">
      <c r="A2473" s="167" t="s">
        <v>4033</v>
      </c>
      <c r="B2473" s="167">
        <v>530011</v>
      </c>
      <c r="C2473" s="167" t="s">
        <v>4034</v>
      </c>
      <c r="D2473" s="167" t="s">
        <v>891</v>
      </c>
    </row>
    <row r="2474" spans="1:4">
      <c r="A2474" s="167" t="s">
        <v>4035</v>
      </c>
      <c r="B2474" s="167">
        <v>500109</v>
      </c>
      <c r="C2474" s="167" t="s">
        <v>4036</v>
      </c>
      <c r="D2474" s="167" t="s">
        <v>1312</v>
      </c>
    </row>
    <row r="2475" spans="1:4">
      <c r="A2475" s="167" t="s">
        <v>4037</v>
      </c>
      <c r="B2475" s="167">
        <v>530243</v>
      </c>
      <c r="C2475" s="167" t="s">
        <v>383</v>
      </c>
      <c r="D2475" s="167" t="s">
        <v>476</v>
      </c>
    </row>
    <row r="2476" spans="1:4">
      <c r="A2476" s="167" t="s">
        <v>4038</v>
      </c>
      <c r="B2476" s="167">
        <v>507938</v>
      </c>
      <c r="C2476" s="167" t="s">
        <v>383</v>
      </c>
      <c r="D2476" s="167" t="s">
        <v>400</v>
      </c>
    </row>
    <row r="2477" spans="1:4">
      <c r="A2477" s="167" t="s">
        <v>4039</v>
      </c>
      <c r="B2477" s="167">
        <v>533078</v>
      </c>
      <c r="C2477" s="167" t="s">
        <v>383</v>
      </c>
      <c r="D2477" s="167" t="s">
        <v>469</v>
      </c>
    </row>
    <row r="2478" spans="1:4">
      <c r="A2478" s="167" t="s">
        <v>4040</v>
      </c>
      <c r="B2478" s="167">
        <v>540396</v>
      </c>
      <c r="C2478" s="167" t="s">
        <v>383</v>
      </c>
      <c r="D2478" s="167" t="s">
        <v>398</v>
      </c>
    </row>
    <row r="2479" spans="1:4">
      <c r="A2479" s="167" t="s">
        <v>4041</v>
      </c>
      <c r="B2479" s="167">
        <v>540396</v>
      </c>
      <c r="C2479" s="167" t="s">
        <v>383</v>
      </c>
      <c r="D2479" s="167" t="s">
        <v>398</v>
      </c>
    </row>
    <row r="2480" spans="1:4">
      <c r="A2480" s="167" t="s">
        <v>4042</v>
      </c>
      <c r="B2480" s="167">
        <v>541974</v>
      </c>
      <c r="C2480" s="167" t="s">
        <v>383</v>
      </c>
      <c r="D2480" s="167" t="s">
        <v>632</v>
      </c>
    </row>
    <row r="2481" spans="1:4">
      <c r="A2481" s="167" t="s">
        <v>4043</v>
      </c>
      <c r="B2481" s="167">
        <v>539207</v>
      </c>
      <c r="C2481" s="167" t="s">
        <v>4044</v>
      </c>
      <c r="D2481" s="167" t="s">
        <v>818</v>
      </c>
    </row>
    <row r="2482" spans="1:4">
      <c r="A2482" s="167" t="s">
        <v>4045</v>
      </c>
      <c r="B2482" s="167">
        <v>530537</v>
      </c>
      <c r="C2482" s="167" t="s">
        <v>383</v>
      </c>
      <c r="D2482" s="167" t="s">
        <v>441</v>
      </c>
    </row>
    <row r="2483" spans="1:4">
      <c r="A2483" s="167" t="s">
        <v>4046</v>
      </c>
      <c r="B2483" s="167">
        <v>511758</v>
      </c>
      <c r="C2483" s="167" t="s">
        <v>383</v>
      </c>
      <c r="D2483" s="167" t="s">
        <v>400</v>
      </c>
    </row>
    <row r="2484" spans="1:4">
      <c r="A2484" s="167" t="s">
        <v>4047</v>
      </c>
      <c r="B2484" s="167">
        <v>512303</v>
      </c>
      <c r="C2484" s="167" t="s">
        <v>383</v>
      </c>
      <c r="D2484" s="167" t="s">
        <v>804</v>
      </c>
    </row>
    <row r="2485" spans="1:4">
      <c r="A2485" s="167" t="s">
        <v>4048</v>
      </c>
      <c r="B2485" s="167">
        <v>505324</v>
      </c>
      <c r="C2485" s="167" t="s">
        <v>4049</v>
      </c>
      <c r="D2485" s="167" t="s">
        <v>391</v>
      </c>
    </row>
    <row r="2486" spans="1:4">
      <c r="A2486" s="167" t="s">
        <v>4050</v>
      </c>
      <c r="B2486" s="167">
        <v>505324</v>
      </c>
      <c r="C2486" s="167" t="s">
        <v>4049</v>
      </c>
      <c r="D2486" s="167" t="s">
        <v>391</v>
      </c>
    </row>
    <row r="2487" spans="1:4">
      <c r="A2487" s="167" t="s">
        <v>4051</v>
      </c>
      <c r="B2487" s="167">
        <v>538970</v>
      </c>
      <c r="C2487" s="167" t="s">
        <v>383</v>
      </c>
      <c r="D2487" s="167" t="s">
        <v>469</v>
      </c>
    </row>
    <row r="2488" spans="1:4">
      <c r="A2488" s="167" t="s">
        <v>4052</v>
      </c>
      <c r="B2488" s="167">
        <v>521018</v>
      </c>
      <c r="C2488" s="167" t="s">
        <v>4053</v>
      </c>
      <c r="D2488" s="167" t="s">
        <v>398</v>
      </c>
    </row>
    <row r="2489" spans="1:4">
      <c r="A2489" s="167" t="s">
        <v>4054</v>
      </c>
      <c r="B2489" s="167">
        <v>503101</v>
      </c>
      <c r="C2489" s="167" t="s">
        <v>4055</v>
      </c>
      <c r="D2489" s="167" t="s">
        <v>469</v>
      </c>
    </row>
    <row r="2490" spans="1:4">
      <c r="A2490" s="167" t="s">
        <v>4056</v>
      </c>
      <c r="B2490" s="167">
        <v>502250</v>
      </c>
      <c r="C2490" s="167" t="s">
        <v>383</v>
      </c>
      <c r="D2490" s="167" t="s">
        <v>911</v>
      </c>
    </row>
    <row r="2491" spans="1:4">
      <c r="A2491" s="167" t="s">
        <v>4057</v>
      </c>
      <c r="B2491" s="167">
        <v>513544</v>
      </c>
      <c r="C2491" s="167" t="s">
        <v>383</v>
      </c>
      <c r="D2491" s="167" t="s">
        <v>457</v>
      </c>
    </row>
    <row r="2492" spans="1:4">
      <c r="A2492" s="167" t="s">
        <v>4058</v>
      </c>
      <c r="B2492" s="167">
        <v>530543</v>
      </c>
      <c r="C2492" s="167" t="s">
        <v>383</v>
      </c>
      <c r="D2492" s="167" t="s">
        <v>469</v>
      </c>
    </row>
    <row r="2493" spans="1:4">
      <c r="A2493" s="167" t="s">
        <v>4059</v>
      </c>
      <c r="B2493" s="167">
        <v>540254</v>
      </c>
      <c r="C2493" s="167" t="s">
        <v>383</v>
      </c>
      <c r="D2493" s="167" t="s">
        <v>400</v>
      </c>
    </row>
    <row r="2494" spans="1:4">
      <c r="A2494" s="167" t="s">
        <v>4060</v>
      </c>
      <c r="B2494" s="167">
        <v>500206</v>
      </c>
      <c r="C2494" s="167" t="s">
        <v>383</v>
      </c>
      <c r="D2494" s="167" t="s">
        <v>400</v>
      </c>
    </row>
    <row r="2495" spans="1:4">
      <c r="A2495" s="167" t="s">
        <v>4061</v>
      </c>
      <c r="B2495" s="167">
        <v>531642</v>
      </c>
      <c r="C2495" s="167" t="s">
        <v>4062</v>
      </c>
      <c r="D2495" s="167" t="s">
        <v>565</v>
      </c>
    </row>
    <row r="2496" spans="1:4">
      <c r="A2496" s="167" t="s">
        <v>4063</v>
      </c>
      <c r="B2496" s="167" t="s">
        <v>383</v>
      </c>
      <c r="C2496" s="167" t="s">
        <v>4064</v>
      </c>
      <c r="D2496" s="167" t="s">
        <v>394</v>
      </c>
    </row>
    <row r="2497" spans="1:4">
      <c r="A2497" s="167" t="s">
        <v>4065</v>
      </c>
      <c r="B2497" s="167" t="s">
        <v>383</v>
      </c>
      <c r="C2497" s="167" t="s">
        <v>4064</v>
      </c>
      <c r="D2497" s="167" t="s">
        <v>394</v>
      </c>
    </row>
    <row r="2498" spans="1:4">
      <c r="A2498" s="167" t="s">
        <v>4066</v>
      </c>
      <c r="B2498" s="167">
        <v>531503</v>
      </c>
      <c r="C2498" s="167" t="s">
        <v>383</v>
      </c>
      <c r="D2498" s="167" t="s">
        <v>398</v>
      </c>
    </row>
    <row r="2499" spans="1:4">
      <c r="A2499" s="167" t="s">
        <v>4067</v>
      </c>
      <c r="B2499" s="167">
        <v>526891</v>
      </c>
      <c r="C2499" s="167" t="s">
        <v>383</v>
      </c>
      <c r="D2499" s="167" t="s">
        <v>366</v>
      </c>
    </row>
    <row r="2500" spans="1:4">
      <c r="A2500" s="167" t="s">
        <v>4068</v>
      </c>
      <c r="B2500" s="167">
        <v>524404</v>
      </c>
      <c r="C2500" s="167" t="s">
        <v>4069</v>
      </c>
      <c r="D2500" s="167" t="s">
        <v>421</v>
      </c>
    </row>
    <row r="2501" spans="1:4">
      <c r="A2501" s="167" t="s">
        <v>4070</v>
      </c>
      <c r="B2501" s="167" t="s">
        <v>383</v>
      </c>
      <c r="C2501" s="167" t="s">
        <v>4071</v>
      </c>
      <c r="D2501" s="167" t="s">
        <v>394</v>
      </c>
    </row>
    <row r="2502" spans="1:4">
      <c r="A2502" s="167" t="s">
        <v>4072</v>
      </c>
      <c r="B2502" s="167">
        <v>517467</v>
      </c>
      <c r="C2502" s="167" t="s">
        <v>383</v>
      </c>
      <c r="D2502" s="167" t="s">
        <v>681</v>
      </c>
    </row>
    <row r="2503" spans="1:4">
      <c r="A2503" s="167" t="s">
        <v>4073</v>
      </c>
      <c r="B2503" s="167">
        <v>523566</v>
      </c>
      <c r="C2503" s="167" t="s">
        <v>383</v>
      </c>
      <c r="D2503" s="167" t="s">
        <v>469</v>
      </c>
    </row>
    <row r="2504" spans="1:4">
      <c r="A2504" s="167" t="s">
        <v>4074</v>
      </c>
      <c r="B2504" s="167">
        <v>531540</v>
      </c>
      <c r="C2504" s="167" t="s">
        <v>383</v>
      </c>
      <c r="D2504" s="167" t="s">
        <v>781</v>
      </c>
    </row>
    <row r="2505" spans="1:4">
      <c r="A2505" s="167" t="s">
        <v>4075</v>
      </c>
      <c r="B2505" s="167">
        <v>531319</v>
      </c>
      <c r="C2505" s="167" t="s">
        <v>383</v>
      </c>
      <c r="D2505" s="167" t="s">
        <v>400</v>
      </c>
    </row>
    <row r="2506" spans="1:4">
      <c r="A2506" s="167" t="s">
        <v>4076</v>
      </c>
      <c r="B2506" s="167">
        <v>532500</v>
      </c>
      <c r="C2506" s="167" t="s">
        <v>4077</v>
      </c>
      <c r="D2506" s="167" t="s">
        <v>2313</v>
      </c>
    </row>
    <row r="2507" spans="1:4">
      <c r="A2507" s="167" t="s">
        <v>4078</v>
      </c>
      <c r="B2507" s="167">
        <v>532500</v>
      </c>
      <c r="C2507" s="167" t="s">
        <v>4077</v>
      </c>
      <c r="D2507" s="167" t="s">
        <v>2313</v>
      </c>
    </row>
    <row r="2508" spans="1:4">
      <c r="A2508" s="167" t="s">
        <v>4079</v>
      </c>
      <c r="B2508" s="167" t="s">
        <v>383</v>
      </c>
      <c r="C2508" s="167" t="s">
        <v>4080</v>
      </c>
      <c r="D2508" s="167" t="s">
        <v>394</v>
      </c>
    </row>
    <row r="2509" spans="1:4">
      <c r="A2509" s="167" t="s">
        <v>4081</v>
      </c>
      <c r="B2509" s="167">
        <v>540749</v>
      </c>
      <c r="C2509" s="167" t="s">
        <v>4082</v>
      </c>
      <c r="D2509" s="167" t="s">
        <v>400</v>
      </c>
    </row>
    <row r="2510" spans="1:4">
      <c r="A2510" s="167" t="s">
        <v>4083</v>
      </c>
      <c r="B2510" s="167" t="s">
        <v>383</v>
      </c>
      <c r="C2510" s="167" t="s">
        <v>4084</v>
      </c>
      <c r="D2510" s="167" t="s">
        <v>474</v>
      </c>
    </row>
    <row r="2511" spans="1:4">
      <c r="A2511" s="167" t="s">
        <v>4085</v>
      </c>
      <c r="B2511" s="167">
        <v>523704</v>
      </c>
      <c r="C2511" s="167" t="s">
        <v>4086</v>
      </c>
      <c r="D2511" s="167" t="s">
        <v>476</v>
      </c>
    </row>
    <row r="2512" spans="1:4">
      <c r="A2512" s="167" t="s">
        <v>4087</v>
      </c>
      <c r="B2512" s="167">
        <v>506867</v>
      </c>
      <c r="C2512" s="167" t="s">
        <v>383</v>
      </c>
      <c r="D2512" s="167" t="s">
        <v>398</v>
      </c>
    </row>
    <row r="2513" spans="1:4">
      <c r="A2513" s="167" t="s">
        <v>4088</v>
      </c>
      <c r="B2513" s="167">
        <v>511768</v>
      </c>
      <c r="C2513" s="167" t="s">
        <v>383</v>
      </c>
      <c r="D2513" s="167" t="s">
        <v>400</v>
      </c>
    </row>
    <row r="2514" spans="1:4">
      <c r="A2514" s="167" t="s">
        <v>4089</v>
      </c>
      <c r="B2514" s="167">
        <v>511688</v>
      </c>
      <c r="C2514" s="167" t="s">
        <v>383</v>
      </c>
      <c r="D2514" s="167" t="s">
        <v>400</v>
      </c>
    </row>
    <row r="2515" spans="1:4">
      <c r="A2515" s="167" t="s">
        <v>4090</v>
      </c>
      <c r="B2515" s="167">
        <v>540704</v>
      </c>
      <c r="C2515" s="167" t="s">
        <v>4091</v>
      </c>
      <c r="D2515" s="167" t="s">
        <v>389</v>
      </c>
    </row>
    <row r="2516" spans="1:4">
      <c r="A2516" s="167" t="s">
        <v>4092</v>
      </c>
      <c r="B2516" s="167">
        <v>539219</v>
      </c>
      <c r="C2516" s="167" t="s">
        <v>383</v>
      </c>
      <c r="D2516" s="167" t="s">
        <v>1303</v>
      </c>
    </row>
    <row r="2517" spans="1:4">
      <c r="A2517" s="167" t="s">
        <v>4093</v>
      </c>
      <c r="B2517" s="167">
        <v>500248</v>
      </c>
      <c r="C2517" s="167" t="s">
        <v>383</v>
      </c>
      <c r="D2517" s="167" t="s">
        <v>503</v>
      </c>
    </row>
    <row r="2518" spans="1:4">
      <c r="A2518" s="167" t="s">
        <v>4094</v>
      </c>
      <c r="B2518" s="167">
        <v>523371</v>
      </c>
      <c r="C2518" s="167" t="s">
        <v>4095</v>
      </c>
      <c r="D2518" s="167" t="s">
        <v>1082</v>
      </c>
    </row>
    <row r="2519" spans="1:4">
      <c r="A2519" s="167" t="s">
        <v>4096</v>
      </c>
      <c r="B2519" s="167">
        <v>539981</v>
      </c>
      <c r="C2519" s="167" t="s">
        <v>4097</v>
      </c>
      <c r="D2519" s="167" t="s">
        <v>549</v>
      </c>
    </row>
    <row r="2520" spans="1:4">
      <c r="A2520" s="167" t="s">
        <v>4098</v>
      </c>
      <c r="B2520" s="167">
        <v>534563</v>
      </c>
      <c r="C2520" s="167" t="s">
        <v>4099</v>
      </c>
      <c r="D2520" s="167" t="s">
        <v>391</v>
      </c>
    </row>
    <row r="2521" spans="1:4">
      <c r="A2521" s="167" t="s">
        <v>4100</v>
      </c>
      <c r="B2521" s="167">
        <v>500271</v>
      </c>
      <c r="C2521" s="167" t="s">
        <v>4101</v>
      </c>
      <c r="D2521" s="167" t="s">
        <v>2796</v>
      </c>
    </row>
    <row r="2522" spans="1:4">
      <c r="A2522" s="167" t="s">
        <v>4102</v>
      </c>
      <c r="B2522" s="167">
        <v>539981</v>
      </c>
      <c r="C2522" s="167" t="s">
        <v>4103</v>
      </c>
      <c r="D2522" s="167" t="s">
        <v>549</v>
      </c>
    </row>
    <row r="2523" spans="1:4">
      <c r="A2523" s="167" t="s">
        <v>4104</v>
      </c>
      <c r="B2523" s="167">
        <v>539940</v>
      </c>
      <c r="C2523" s="167" t="s">
        <v>4105</v>
      </c>
      <c r="D2523" s="167" t="s">
        <v>549</v>
      </c>
    </row>
    <row r="2524" spans="1:4">
      <c r="A2524" s="167" t="s">
        <v>4106</v>
      </c>
      <c r="B2524" s="167">
        <v>534338</v>
      </c>
      <c r="C2524" s="167" t="s">
        <v>383</v>
      </c>
      <c r="D2524" s="167" t="s">
        <v>469</v>
      </c>
    </row>
    <row r="2525" spans="1:4">
      <c r="A2525" s="167" t="s">
        <v>4107</v>
      </c>
      <c r="B2525" s="167">
        <v>526538</v>
      </c>
      <c r="C2525" s="167" t="s">
        <v>383</v>
      </c>
      <c r="D2525" s="167" t="s">
        <v>421</v>
      </c>
    </row>
    <row r="2526" spans="1:4">
      <c r="A2526" s="167" t="s">
        <v>4108</v>
      </c>
      <c r="B2526" s="167">
        <v>540401</v>
      </c>
      <c r="C2526" s="167" t="s">
        <v>383</v>
      </c>
      <c r="D2526" s="167" t="s">
        <v>405</v>
      </c>
    </row>
    <row r="2527" spans="1:4">
      <c r="A2527" s="167" t="s">
        <v>4109</v>
      </c>
      <c r="B2527" s="167">
        <v>539519</v>
      </c>
      <c r="C2527" s="167" t="s">
        <v>383</v>
      </c>
      <c r="D2527" s="167" t="s">
        <v>417</v>
      </c>
    </row>
    <row r="2528" spans="1:4">
      <c r="A2528" s="167" t="s">
        <v>4110</v>
      </c>
      <c r="B2528" s="167">
        <v>531221</v>
      </c>
      <c r="C2528" s="167" t="s">
        <v>383</v>
      </c>
      <c r="D2528" s="167" t="s">
        <v>911</v>
      </c>
    </row>
    <row r="2529" spans="1:4">
      <c r="A2529" s="167" t="s">
        <v>4111</v>
      </c>
      <c r="B2529" s="167">
        <v>531680</v>
      </c>
      <c r="C2529" s="167" t="s">
        <v>383</v>
      </c>
      <c r="D2529" s="167" t="s">
        <v>497</v>
      </c>
    </row>
    <row r="2530" spans="1:4">
      <c r="A2530" s="167" t="s">
        <v>4112</v>
      </c>
      <c r="B2530" s="167">
        <v>522249</v>
      </c>
      <c r="C2530" s="167" t="s">
        <v>4113</v>
      </c>
      <c r="D2530" s="167" t="s">
        <v>398</v>
      </c>
    </row>
    <row r="2531" spans="1:4">
      <c r="A2531" s="167" t="s">
        <v>4114</v>
      </c>
      <c r="B2531" s="167">
        <v>523792</v>
      </c>
      <c r="C2531" s="167" t="s">
        <v>4115</v>
      </c>
      <c r="D2531" s="167" t="s">
        <v>391</v>
      </c>
    </row>
    <row r="2532" spans="1:4">
      <c r="A2532" s="167" t="s">
        <v>4116</v>
      </c>
      <c r="B2532" s="167">
        <v>533152</v>
      </c>
      <c r="C2532" s="167" t="s">
        <v>4117</v>
      </c>
      <c r="D2532" s="167" t="s">
        <v>781</v>
      </c>
    </row>
    <row r="2533" spans="1:4">
      <c r="A2533" s="167" t="s">
        <v>4118</v>
      </c>
      <c r="B2533" s="167">
        <v>532852</v>
      </c>
      <c r="C2533" s="167" t="s">
        <v>4119</v>
      </c>
      <c r="D2533" s="167" t="s">
        <v>403</v>
      </c>
    </row>
    <row r="2534" spans="1:4">
      <c r="A2534" s="167" t="s">
        <v>4120</v>
      </c>
      <c r="B2534" s="167">
        <v>532654</v>
      </c>
      <c r="C2534" s="167" t="s">
        <v>4121</v>
      </c>
      <c r="D2534" s="167" t="s">
        <v>790</v>
      </c>
    </row>
    <row r="2535" spans="1:4">
      <c r="A2535" s="167" t="s">
        <v>4122</v>
      </c>
      <c r="B2535" s="167">
        <v>532654</v>
      </c>
      <c r="C2535" s="167" t="s">
        <v>4121</v>
      </c>
      <c r="D2535" s="167" t="s">
        <v>790</v>
      </c>
    </row>
    <row r="2536" spans="1:4">
      <c r="A2536" s="167" t="s">
        <v>4123</v>
      </c>
      <c r="B2536" s="167">
        <v>532629</v>
      </c>
      <c r="C2536" s="167" t="s">
        <v>4124</v>
      </c>
      <c r="D2536" s="167" t="s">
        <v>781</v>
      </c>
    </row>
    <row r="2537" spans="1:4">
      <c r="A2537" s="167" t="s">
        <v>4125</v>
      </c>
      <c r="B2537" s="167">
        <v>512267</v>
      </c>
      <c r="C2537" s="167" t="s">
        <v>383</v>
      </c>
      <c r="D2537" s="167" t="s">
        <v>386</v>
      </c>
    </row>
    <row r="2538" spans="1:4">
      <c r="A2538" s="167" t="s">
        <v>4126</v>
      </c>
      <c r="B2538" s="167">
        <v>531146</v>
      </c>
      <c r="C2538" s="167" t="s">
        <v>383</v>
      </c>
      <c r="D2538" s="167" t="s">
        <v>421</v>
      </c>
    </row>
    <row r="2539" spans="1:4">
      <c r="A2539" s="167" t="s">
        <v>4127</v>
      </c>
      <c r="B2539" s="167">
        <v>523144</v>
      </c>
      <c r="C2539" s="167" t="s">
        <v>383</v>
      </c>
      <c r="D2539" s="167" t="s">
        <v>421</v>
      </c>
    </row>
    <row r="2540" spans="1:4">
      <c r="A2540" s="167" t="s">
        <v>4128</v>
      </c>
      <c r="B2540" s="167">
        <v>539938</v>
      </c>
      <c r="C2540" s="167" t="s">
        <v>4129</v>
      </c>
      <c r="D2540" s="167" t="s">
        <v>366</v>
      </c>
    </row>
    <row r="2541" spans="1:4">
      <c r="A2541" s="167" t="s">
        <v>4130</v>
      </c>
      <c r="B2541" s="167">
        <v>540937</v>
      </c>
      <c r="C2541" s="167" t="s">
        <v>383</v>
      </c>
      <c r="D2541" s="167" t="s">
        <v>421</v>
      </c>
    </row>
    <row r="2542" spans="1:4">
      <c r="A2542" s="167" t="s">
        <v>4131</v>
      </c>
      <c r="B2542" s="167">
        <v>526301</v>
      </c>
      <c r="C2542" s="167" t="s">
        <v>383</v>
      </c>
      <c r="D2542" s="167" t="s">
        <v>572</v>
      </c>
    </row>
    <row r="2543" spans="1:4">
      <c r="A2543" s="167" t="s">
        <v>4132</v>
      </c>
      <c r="B2543" s="167">
        <v>538834</v>
      </c>
      <c r="C2543" s="167" t="s">
        <v>383</v>
      </c>
      <c r="D2543" s="167" t="s">
        <v>400</v>
      </c>
    </row>
    <row r="2544" spans="1:4">
      <c r="A2544" s="167" t="s">
        <v>4133</v>
      </c>
      <c r="B2544" s="167">
        <v>512505</v>
      </c>
      <c r="C2544" s="167" t="s">
        <v>383</v>
      </c>
      <c r="D2544" s="167" t="s">
        <v>706</v>
      </c>
    </row>
    <row r="2545" spans="1:4">
      <c r="A2545" s="167" t="s">
        <v>4134</v>
      </c>
      <c r="B2545" s="167">
        <v>540519</v>
      </c>
      <c r="C2545" s="167" t="s">
        <v>383</v>
      </c>
      <c r="D2545" s="167" t="s">
        <v>391</v>
      </c>
    </row>
    <row r="2546" spans="1:4">
      <c r="A2546" s="167" t="s">
        <v>4135</v>
      </c>
      <c r="B2546" s="167">
        <v>511276</v>
      </c>
      <c r="C2546" s="167" t="s">
        <v>383</v>
      </c>
      <c r="D2546" s="167" t="s">
        <v>581</v>
      </c>
    </row>
    <row r="2547" spans="1:4">
      <c r="A2547" s="167" t="s">
        <v>4136</v>
      </c>
      <c r="B2547" s="167">
        <v>531176</v>
      </c>
      <c r="C2547" s="167" t="s">
        <v>383</v>
      </c>
      <c r="D2547" s="167" t="s">
        <v>400</v>
      </c>
    </row>
    <row r="2548" spans="1:4">
      <c r="A2548" s="167" t="s">
        <v>4137</v>
      </c>
      <c r="B2548" s="167">
        <v>531417</v>
      </c>
      <c r="C2548" s="167" t="s">
        <v>383</v>
      </c>
      <c r="D2548" s="167" t="s">
        <v>400</v>
      </c>
    </row>
    <row r="2549" spans="1:4">
      <c r="A2549" s="167" t="s">
        <v>4138</v>
      </c>
      <c r="B2549" s="167">
        <v>532105</v>
      </c>
      <c r="C2549" s="167" t="s">
        <v>383</v>
      </c>
      <c r="D2549" s="167" t="s">
        <v>804</v>
      </c>
    </row>
    <row r="2550" spans="1:4">
      <c r="A2550" s="167" t="s">
        <v>4139</v>
      </c>
      <c r="B2550" s="167">
        <v>532105</v>
      </c>
      <c r="C2550" s="167" t="s">
        <v>383</v>
      </c>
      <c r="D2550" s="167" t="s">
        <v>804</v>
      </c>
    </row>
    <row r="2551" spans="1:4">
      <c r="A2551" s="167" t="s">
        <v>4140</v>
      </c>
      <c r="B2551" s="167">
        <v>539767</v>
      </c>
      <c r="C2551" s="167" t="s">
        <v>383</v>
      </c>
      <c r="D2551" s="167" t="s">
        <v>469</v>
      </c>
    </row>
    <row r="2552" spans="1:4">
      <c r="A2552" s="167" t="s">
        <v>4141</v>
      </c>
      <c r="B2552" s="167">
        <v>532408</v>
      </c>
      <c r="C2552" s="167" t="s">
        <v>4142</v>
      </c>
      <c r="D2552" s="167" t="s">
        <v>476</v>
      </c>
    </row>
    <row r="2553" spans="1:4">
      <c r="A2553" s="167" t="s">
        <v>4143</v>
      </c>
      <c r="B2553" s="167">
        <v>541352</v>
      </c>
      <c r="C2553" s="167" t="s">
        <v>383</v>
      </c>
      <c r="D2553" s="167" t="s">
        <v>463</v>
      </c>
    </row>
    <row r="2554" spans="1:4">
      <c r="A2554" s="167" t="s">
        <v>4144</v>
      </c>
      <c r="B2554" s="167">
        <v>532865</v>
      </c>
      <c r="C2554" s="167" t="s">
        <v>4145</v>
      </c>
      <c r="D2554" s="167" t="s">
        <v>543</v>
      </c>
    </row>
    <row r="2555" spans="1:4">
      <c r="A2555" s="167" t="s">
        <v>4146</v>
      </c>
      <c r="B2555" s="167">
        <v>511367</v>
      </c>
      <c r="C2555" s="167" t="s">
        <v>383</v>
      </c>
      <c r="D2555" s="167" t="s">
        <v>400</v>
      </c>
    </row>
    <row r="2556" spans="1:4">
      <c r="A2556" s="167" t="s">
        <v>4147</v>
      </c>
      <c r="B2556" s="167">
        <v>511367</v>
      </c>
      <c r="C2556" s="167" t="s">
        <v>383</v>
      </c>
      <c r="D2556" s="167" t="s">
        <v>400</v>
      </c>
    </row>
    <row r="2557" spans="1:4">
      <c r="A2557" s="167" t="s">
        <v>4148</v>
      </c>
      <c r="B2557" s="167">
        <v>539012</v>
      </c>
      <c r="C2557" s="167" t="s">
        <v>383</v>
      </c>
      <c r="D2557" s="167" t="s">
        <v>389</v>
      </c>
    </row>
    <row r="2558" spans="1:4">
      <c r="A2558" s="167" t="s">
        <v>4149</v>
      </c>
      <c r="B2558" s="167">
        <v>540730</v>
      </c>
      <c r="C2558" s="167" t="s">
        <v>383</v>
      </c>
      <c r="D2558" s="167" t="s">
        <v>405</v>
      </c>
    </row>
    <row r="2559" spans="1:4">
      <c r="A2559" s="167" t="s">
        <v>4150</v>
      </c>
      <c r="B2559" s="167">
        <v>511740</v>
      </c>
      <c r="C2559" s="167" t="s">
        <v>383</v>
      </c>
      <c r="D2559" s="167" t="s">
        <v>441</v>
      </c>
    </row>
    <row r="2560" spans="1:4">
      <c r="A2560" s="167" t="s">
        <v>4151</v>
      </c>
      <c r="B2560" s="167">
        <v>511377</v>
      </c>
      <c r="C2560" s="167" t="s">
        <v>383</v>
      </c>
      <c r="D2560" s="167" t="s">
        <v>400</v>
      </c>
    </row>
    <row r="2561" spans="1:4">
      <c r="A2561" s="167" t="s">
        <v>4152</v>
      </c>
      <c r="B2561" s="167">
        <v>511738</v>
      </c>
      <c r="C2561" s="167" t="s">
        <v>383</v>
      </c>
      <c r="D2561" s="167" t="s">
        <v>366</v>
      </c>
    </row>
    <row r="2562" spans="1:4">
      <c r="A2562" s="167" t="s">
        <v>4153</v>
      </c>
      <c r="B2562" s="167">
        <v>532307</v>
      </c>
      <c r="C2562" s="167" t="s">
        <v>4154</v>
      </c>
      <c r="D2562" s="167" t="s">
        <v>476</v>
      </c>
    </row>
    <row r="2563" spans="1:4">
      <c r="A2563" s="167" t="s">
        <v>4155</v>
      </c>
      <c r="B2563" s="167">
        <v>531127</v>
      </c>
      <c r="C2563" s="167" t="s">
        <v>383</v>
      </c>
      <c r="D2563" s="167" t="s">
        <v>400</v>
      </c>
    </row>
    <row r="2564" spans="1:4">
      <c r="A2564" s="167" t="s">
        <v>4156</v>
      </c>
      <c r="B2564" s="167">
        <v>523828</v>
      </c>
      <c r="C2564" s="167" t="s">
        <v>4157</v>
      </c>
      <c r="D2564" s="167" t="s">
        <v>738</v>
      </c>
    </row>
    <row r="2565" spans="1:4">
      <c r="A2565" s="167" t="s">
        <v>4158</v>
      </c>
      <c r="B2565" s="167">
        <v>531727</v>
      </c>
      <c r="C2565" s="167" t="s">
        <v>383</v>
      </c>
      <c r="D2565" s="167" t="s">
        <v>738</v>
      </c>
    </row>
    <row r="2566" spans="1:4">
      <c r="A2566" s="167" t="s">
        <v>4159</v>
      </c>
      <c r="B2566" s="167">
        <v>539126</v>
      </c>
      <c r="C2566" s="167" t="s">
        <v>4160</v>
      </c>
      <c r="D2566" s="167" t="s">
        <v>978</v>
      </c>
    </row>
    <row r="2567" spans="1:4">
      <c r="A2567" s="167" t="s">
        <v>4161</v>
      </c>
      <c r="B2567" s="167">
        <v>538942</v>
      </c>
      <c r="C2567" s="167" t="s">
        <v>383</v>
      </c>
      <c r="D2567" s="167" t="s">
        <v>804</v>
      </c>
    </row>
    <row r="2568" spans="1:4">
      <c r="A2568" s="167" t="s">
        <v>4162</v>
      </c>
      <c r="B2568" s="167">
        <v>526235</v>
      </c>
      <c r="C2568" s="167" t="s">
        <v>4163</v>
      </c>
      <c r="D2568" s="167" t="s">
        <v>372</v>
      </c>
    </row>
    <row r="2569" spans="1:4">
      <c r="A2569" s="167" t="s">
        <v>4164</v>
      </c>
      <c r="B2569" s="167">
        <v>500126</v>
      </c>
      <c r="C2569" s="167" t="s">
        <v>4165</v>
      </c>
      <c r="D2569" s="167" t="s">
        <v>421</v>
      </c>
    </row>
    <row r="2570" spans="1:4">
      <c r="A2570" s="167" t="s">
        <v>4166</v>
      </c>
      <c r="B2570" s="167">
        <v>538964</v>
      </c>
      <c r="C2570" s="167" t="s">
        <v>383</v>
      </c>
      <c r="D2570" s="167" t="s">
        <v>421</v>
      </c>
    </row>
    <row r="2571" spans="1:4">
      <c r="A2571" s="167" t="s">
        <v>4167</v>
      </c>
      <c r="B2571" s="167">
        <v>531357</v>
      </c>
      <c r="C2571" s="167" t="s">
        <v>383</v>
      </c>
      <c r="D2571" s="167" t="s">
        <v>405</v>
      </c>
    </row>
    <row r="2572" spans="1:4">
      <c r="A2572" s="167" t="s">
        <v>4168</v>
      </c>
      <c r="B2572" s="167">
        <v>512415</v>
      </c>
      <c r="C2572" s="167" t="s">
        <v>383</v>
      </c>
      <c r="D2572" s="167" t="s">
        <v>804</v>
      </c>
    </row>
    <row r="2573" spans="1:4">
      <c r="A2573" s="167" t="s">
        <v>4169</v>
      </c>
      <c r="B2573" s="167">
        <v>500274</v>
      </c>
      <c r="C2573" s="167" t="s">
        <v>383</v>
      </c>
      <c r="D2573" s="167" t="s">
        <v>421</v>
      </c>
    </row>
    <row r="2574" spans="1:4">
      <c r="A2574" s="167" t="s">
        <v>4170</v>
      </c>
      <c r="B2574" s="167">
        <v>531810</v>
      </c>
      <c r="C2574" s="167" t="s">
        <v>383</v>
      </c>
      <c r="D2574" s="167" t="s">
        <v>706</v>
      </c>
    </row>
    <row r="2575" spans="1:4">
      <c r="A2575" s="167" t="s">
        <v>4171</v>
      </c>
      <c r="B2575" s="167">
        <v>531810</v>
      </c>
      <c r="C2575" s="167" t="s">
        <v>383</v>
      </c>
      <c r="D2575" s="167" t="s">
        <v>706</v>
      </c>
    </row>
    <row r="2576" spans="1:4">
      <c r="A2576" s="167" t="s">
        <v>4172</v>
      </c>
      <c r="B2576" s="167">
        <v>513335</v>
      </c>
      <c r="C2576" s="167" t="s">
        <v>4173</v>
      </c>
      <c r="D2576" s="167" t="s">
        <v>1303</v>
      </c>
    </row>
    <row r="2577" spans="1:4">
      <c r="A2577" s="167" t="s">
        <v>4174</v>
      </c>
      <c r="B2577" s="167">
        <v>532990</v>
      </c>
      <c r="C2577" s="167" t="s">
        <v>4175</v>
      </c>
      <c r="D2577" s="167" t="s">
        <v>415</v>
      </c>
    </row>
    <row r="2578" spans="1:4">
      <c r="A2578" s="167" t="s">
        <v>4176</v>
      </c>
      <c r="B2578" s="167">
        <v>500159</v>
      </c>
      <c r="C2578" s="167" t="s">
        <v>383</v>
      </c>
      <c r="D2578" s="167" t="s">
        <v>377</v>
      </c>
    </row>
    <row r="2579" spans="1:4">
      <c r="A2579" s="167" t="s">
        <v>4177</v>
      </c>
      <c r="B2579" s="167">
        <v>542650</v>
      </c>
      <c r="C2579" s="167" t="s">
        <v>4178</v>
      </c>
      <c r="D2579" s="167" t="s">
        <v>572</v>
      </c>
    </row>
    <row r="2580" spans="1:4">
      <c r="A2580" s="167" t="s">
        <v>4179</v>
      </c>
      <c r="B2580" s="167">
        <v>540150</v>
      </c>
      <c r="C2580" s="167" t="s">
        <v>383</v>
      </c>
      <c r="D2580" s="167" t="s">
        <v>781</v>
      </c>
    </row>
    <row r="2581" spans="1:4">
      <c r="A2581" s="167" t="s">
        <v>4180</v>
      </c>
      <c r="B2581" s="167">
        <v>513496</v>
      </c>
      <c r="C2581" s="167" t="s">
        <v>383</v>
      </c>
      <c r="D2581" s="167" t="s">
        <v>2898</v>
      </c>
    </row>
    <row r="2582" spans="1:4">
      <c r="A2582" s="167" t="s">
        <v>4181</v>
      </c>
      <c r="B2582" s="167">
        <v>531613</v>
      </c>
      <c r="C2582" s="167" t="s">
        <v>4182</v>
      </c>
      <c r="D2582" s="167" t="s">
        <v>939</v>
      </c>
    </row>
    <row r="2583" spans="1:4">
      <c r="A2583" s="167" t="s">
        <v>4183</v>
      </c>
      <c r="B2583" s="167">
        <v>526622</v>
      </c>
      <c r="C2583" s="167" t="s">
        <v>383</v>
      </c>
      <c r="D2583" s="167" t="s">
        <v>704</v>
      </c>
    </row>
    <row r="2584" spans="1:4">
      <c r="A2584" s="167" t="s">
        <v>4184</v>
      </c>
      <c r="B2584" s="167">
        <v>526622</v>
      </c>
      <c r="C2584" s="167" t="s">
        <v>383</v>
      </c>
      <c r="D2584" s="167" t="s">
        <v>704</v>
      </c>
    </row>
    <row r="2585" spans="1:4">
      <c r="A2585" s="167" t="s">
        <v>4185</v>
      </c>
      <c r="B2585" s="167">
        <v>513721</v>
      </c>
      <c r="C2585" s="167" t="s">
        <v>383</v>
      </c>
      <c r="D2585" s="167" t="s">
        <v>415</v>
      </c>
    </row>
    <row r="2586" spans="1:4">
      <c r="A2586" s="167" t="s">
        <v>4186</v>
      </c>
      <c r="B2586" s="167">
        <v>532850</v>
      </c>
      <c r="C2586" s="167" t="s">
        <v>4187</v>
      </c>
      <c r="D2586" s="167" t="s">
        <v>925</v>
      </c>
    </row>
    <row r="2587" spans="1:4">
      <c r="A2587" s="167" t="s">
        <v>4188</v>
      </c>
      <c r="B2587" s="167">
        <v>523343</v>
      </c>
      <c r="C2587" s="167" t="s">
        <v>383</v>
      </c>
      <c r="D2587" s="167" t="s">
        <v>400</v>
      </c>
    </row>
    <row r="2588" spans="1:4">
      <c r="A2588" s="167" t="s">
        <v>4189</v>
      </c>
      <c r="B2588" s="167">
        <v>523343</v>
      </c>
      <c r="C2588" s="167" t="s">
        <v>383</v>
      </c>
      <c r="D2588" s="167" t="s">
        <v>400</v>
      </c>
    </row>
    <row r="2589" spans="1:4">
      <c r="A2589" s="167" t="s">
        <v>4190</v>
      </c>
      <c r="B2589" s="167">
        <v>526251</v>
      </c>
      <c r="C2589" s="167" t="s">
        <v>383</v>
      </c>
      <c r="D2589" s="167" t="s">
        <v>366</v>
      </c>
    </row>
    <row r="2590" spans="1:4">
      <c r="A2590" s="167" t="s">
        <v>4191</v>
      </c>
      <c r="B2590" s="167">
        <v>500277</v>
      </c>
      <c r="C2590" s="167" t="s">
        <v>383</v>
      </c>
      <c r="D2590" s="167" t="s">
        <v>398</v>
      </c>
    </row>
    <row r="2591" spans="1:4">
      <c r="A2591" s="167" t="s">
        <v>4192</v>
      </c>
      <c r="B2591" s="167">
        <v>531192</v>
      </c>
      <c r="C2591" s="167" t="s">
        <v>383</v>
      </c>
      <c r="D2591" s="167" t="s">
        <v>400</v>
      </c>
    </row>
    <row r="2592" spans="1:4">
      <c r="A2592" s="167" t="s">
        <v>4193</v>
      </c>
      <c r="B2592" s="167">
        <v>540744</v>
      </c>
      <c r="C2592" s="167" t="s">
        <v>383</v>
      </c>
      <c r="D2592" s="167" t="s">
        <v>415</v>
      </c>
    </row>
    <row r="2593" spans="1:4">
      <c r="A2593" s="167" t="s">
        <v>4194</v>
      </c>
      <c r="B2593" s="167">
        <v>533310</v>
      </c>
      <c r="C2593" s="167" t="s">
        <v>4195</v>
      </c>
      <c r="D2593" s="167" t="s">
        <v>4196</v>
      </c>
    </row>
    <row r="2594" spans="1:4">
      <c r="A2594" s="167" t="s">
        <v>4197</v>
      </c>
      <c r="B2594" s="167">
        <v>526570</v>
      </c>
      <c r="C2594" s="167" t="s">
        <v>383</v>
      </c>
      <c r="D2594" s="167" t="s">
        <v>911</v>
      </c>
    </row>
    <row r="2595" spans="1:4">
      <c r="A2595" s="167" t="s">
        <v>4198</v>
      </c>
      <c r="B2595" s="167">
        <v>538895</v>
      </c>
      <c r="C2595" s="167" t="s">
        <v>383</v>
      </c>
      <c r="D2595" s="167" t="s">
        <v>405</v>
      </c>
    </row>
    <row r="2596" spans="1:4">
      <c r="A2596" s="167" t="s">
        <v>4199</v>
      </c>
      <c r="B2596" s="167">
        <v>541337</v>
      </c>
      <c r="C2596" s="167" t="s">
        <v>383</v>
      </c>
      <c r="D2596" s="167" t="s">
        <v>660</v>
      </c>
    </row>
    <row r="2597" spans="1:4">
      <c r="A2597" s="167" t="s">
        <v>4200</v>
      </c>
      <c r="B2597" s="167">
        <v>531338</v>
      </c>
      <c r="C2597" s="167" t="s">
        <v>383</v>
      </c>
      <c r="D2597" s="167" t="s">
        <v>911</v>
      </c>
    </row>
    <row r="2598" spans="1:4">
      <c r="A2598" s="167" t="s">
        <v>4201</v>
      </c>
      <c r="B2598" s="167">
        <v>511018</v>
      </c>
      <c r="C2598" s="167" t="s">
        <v>383</v>
      </c>
      <c r="D2598" s="167" t="s">
        <v>804</v>
      </c>
    </row>
    <row r="2599" spans="1:4">
      <c r="A2599" s="167" t="s">
        <v>4202</v>
      </c>
      <c r="B2599" s="167">
        <v>507621</v>
      </c>
      <c r="C2599" s="167" t="s">
        <v>383</v>
      </c>
      <c r="D2599" s="167" t="s">
        <v>443</v>
      </c>
    </row>
    <row r="2600" spans="1:4">
      <c r="A2600" s="167" t="s">
        <v>4203</v>
      </c>
      <c r="B2600" s="167">
        <v>511187</v>
      </c>
      <c r="C2600" s="167" t="s">
        <v>383</v>
      </c>
      <c r="D2600" s="167" t="s">
        <v>804</v>
      </c>
    </row>
    <row r="2601" spans="1:4">
      <c r="A2601" s="167" t="s">
        <v>4204</v>
      </c>
      <c r="B2601" s="167" t="s">
        <v>383</v>
      </c>
      <c r="C2601" s="167" t="s">
        <v>4205</v>
      </c>
      <c r="D2601" s="167" t="s">
        <v>394</v>
      </c>
    </row>
    <row r="2602" spans="1:4">
      <c r="A2602" s="167" t="s">
        <v>4206</v>
      </c>
      <c r="B2602" s="167">
        <v>531456</v>
      </c>
      <c r="C2602" s="167" t="s">
        <v>383</v>
      </c>
      <c r="D2602" s="167" t="s">
        <v>398</v>
      </c>
    </row>
    <row r="2603" spans="1:4">
      <c r="A2603" s="167" t="s">
        <v>4207</v>
      </c>
      <c r="B2603" s="167">
        <v>538962</v>
      </c>
      <c r="C2603" s="167" t="s">
        <v>4208</v>
      </c>
      <c r="D2603" s="167" t="s">
        <v>738</v>
      </c>
    </row>
    <row r="2604" spans="1:4">
      <c r="A2604" s="167" t="s">
        <v>4209</v>
      </c>
      <c r="B2604" s="167">
        <v>539303</v>
      </c>
      <c r="C2604" s="167" t="s">
        <v>383</v>
      </c>
      <c r="D2604" s="167" t="s">
        <v>400</v>
      </c>
    </row>
    <row r="2605" spans="1:4">
      <c r="A2605" s="167" t="s">
        <v>4210</v>
      </c>
      <c r="B2605" s="167">
        <v>532539</v>
      </c>
      <c r="C2605" s="167" t="s">
        <v>4211</v>
      </c>
      <c r="D2605" s="167" t="s">
        <v>738</v>
      </c>
    </row>
    <row r="2606" spans="1:4">
      <c r="A2606" s="167" t="s">
        <v>4212</v>
      </c>
      <c r="B2606" s="167">
        <v>517344</v>
      </c>
      <c r="C2606" s="167" t="s">
        <v>4213</v>
      </c>
      <c r="D2606" s="167" t="s">
        <v>476</v>
      </c>
    </row>
    <row r="2607" spans="1:4">
      <c r="A2607" s="167" t="s">
        <v>4214</v>
      </c>
      <c r="B2607" s="167">
        <v>517344</v>
      </c>
      <c r="C2607" s="167" t="s">
        <v>4213</v>
      </c>
      <c r="D2607" s="167" t="s">
        <v>476</v>
      </c>
    </row>
    <row r="2608" spans="1:4">
      <c r="A2608" s="167" t="s">
        <v>4215</v>
      </c>
      <c r="B2608" s="167">
        <v>532819</v>
      </c>
      <c r="C2608" s="167" t="s">
        <v>4216</v>
      </c>
      <c r="D2608" s="167" t="s">
        <v>369</v>
      </c>
    </row>
    <row r="2609" spans="1:4">
      <c r="A2609" s="167" t="s">
        <v>4217</v>
      </c>
      <c r="B2609" s="167">
        <v>523373</v>
      </c>
      <c r="C2609" s="167" t="s">
        <v>383</v>
      </c>
      <c r="D2609" s="167" t="s">
        <v>497</v>
      </c>
    </row>
    <row r="2610" spans="1:4">
      <c r="A2610" s="167" t="s">
        <v>4218</v>
      </c>
      <c r="B2610" s="167">
        <v>523373</v>
      </c>
      <c r="C2610" s="167" t="s">
        <v>383</v>
      </c>
      <c r="D2610" s="167" t="s">
        <v>497</v>
      </c>
    </row>
    <row r="2611" spans="1:4">
      <c r="A2611" s="167" t="s">
        <v>4219</v>
      </c>
      <c r="B2611" s="167">
        <v>532164</v>
      </c>
      <c r="C2611" s="167" t="s">
        <v>383</v>
      </c>
      <c r="D2611" s="167" t="s">
        <v>400</v>
      </c>
    </row>
    <row r="2612" spans="1:4">
      <c r="A2612" s="167" t="s">
        <v>4220</v>
      </c>
      <c r="B2612" s="167">
        <v>505797</v>
      </c>
      <c r="C2612" s="167" t="s">
        <v>383</v>
      </c>
      <c r="D2612" s="167" t="s">
        <v>568</v>
      </c>
    </row>
    <row r="2613" spans="1:4">
      <c r="A2613" s="167" t="s">
        <v>4221</v>
      </c>
      <c r="B2613" s="167">
        <v>500279</v>
      </c>
      <c r="C2613" s="167" t="s">
        <v>4222</v>
      </c>
      <c r="D2613" s="167" t="s">
        <v>752</v>
      </c>
    </row>
    <row r="2614" spans="1:4">
      <c r="A2614" s="167" t="s">
        <v>4223</v>
      </c>
      <c r="B2614" s="167">
        <v>505336</v>
      </c>
      <c r="C2614" s="167" t="s">
        <v>383</v>
      </c>
      <c r="D2614" s="167" t="s">
        <v>391</v>
      </c>
    </row>
    <row r="2615" spans="1:4">
      <c r="A2615" s="167" t="s">
        <v>4224</v>
      </c>
      <c r="B2615" s="167">
        <v>505336</v>
      </c>
      <c r="C2615" s="167" t="s">
        <v>383</v>
      </c>
      <c r="D2615" s="167" t="s">
        <v>391</v>
      </c>
    </row>
    <row r="2616" spans="1:4">
      <c r="A2616" s="167" t="s">
        <v>4225</v>
      </c>
      <c r="B2616" s="167">
        <v>526642</v>
      </c>
      <c r="C2616" s="167" t="s">
        <v>4226</v>
      </c>
      <c r="D2616" s="167" t="s">
        <v>809</v>
      </c>
    </row>
    <row r="2617" spans="1:4">
      <c r="A2617" s="167" t="s">
        <v>4227</v>
      </c>
      <c r="B2617" s="167">
        <v>539220</v>
      </c>
      <c r="C2617" s="167" t="s">
        <v>383</v>
      </c>
      <c r="D2617" s="167" t="s">
        <v>497</v>
      </c>
    </row>
    <row r="2618" spans="1:4">
      <c r="A2618" s="167" t="s">
        <v>4228</v>
      </c>
      <c r="B2618" s="167">
        <v>541195</v>
      </c>
      <c r="C2618" s="167" t="s">
        <v>4229</v>
      </c>
      <c r="D2618" s="167" t="s">
        <v>706</v>
      </c>
    </row>
    <row r="2619" spans="1:4">
      <c r="A2619" s="167" t="s">
        <v>4230</v>
      </c>
      <c r="B2619" s="167">
        <v>539594</v>
      </c>
      <c r="C2619" s="167" t="s">
        <v>383</v>
      </c>
      <c r="D2619" s="167" t="s">
        <v>581</v>
      </c>
    </row>
    <row r="2620" spans="1:4">
      <c r="A2620" s="167" t="s">
        <v>4231</v>
      </c>
      <c r="B2620" s="167" t="s">
        <v>383</v>
      </c>
      <c r="C2620" s="167" t="s">
        <v>4232</v>
      </c>
      <c r="D2620" s="167" t="s">
        <v>394</v>
      </c>
    </row>
    <row r="2621" spans="1:4">
      <c r="A2621" s="167" t="s">
        <v>4233</v>
      </c>
      <c r="B2621" s="167">
        <v>523782</v>
      </c>
      <c r="C2621" s="167" t="s">
        <v>383</v>
      </c>
      <c r="D2621" s="167" t="s">
        <v>405</v>
      </c>
    </row>
    <row r="2622" spans="1:4">
      <c r="A2622" s="167" t="s">
        <v>4234</v>
      </c>
      <c r="B2622" s="167">
        <v>523782</v>
      </c>
      <c r="C2622" s="167" t="s">
        <v>383</v>
      </c>
      <c r="D2622" s="167" t="s">
        <v>405</v>
      </c>
    </row>
    <row r="2623" spans="1:4">
      <c r="A2623" s="167" t="s">
        <v>4235</v>
      </c>
      <c r="B2623" s="167">
        <v>540078</v>
      </c>
      <c r="C2623" s="167" t="s">
        <v>383</v>
      </c>
      <c r="D2623" s="167" t="s">
        <v>578</v>
      </c>
    </row>
    <row r="2624" spans="1:4">
      <c r="A2624" s="167" t="s">
        <v>4236</v>
      </c>
      <c r="B2624" s="167" t="s">
        <v>383</v>
      </c>
      <c r="C2624" s="167" t="s">
        <v>4237</v>
      </c>
      <c r="D2624" s="167" t="s">
        <v>394</v>
      </c>
    </row>
    <row r="2625" spans="1:4">
      <c r="A2625" s="167" t="s">
        <v>4238</v>
      </c>
      <c r="B2625" s="167">
        <v>522036</v>
      </c>
      <c r="C2625" s="167" t="s">
        <v>4239</v>
      </c>
      <c r="D2625" s="167" t="s">
        <v>568</v>
      </c>
    </row>
    <row r="2626" spans="1:4">
      <c r="A2626" s="167" t="s">
        <v>4240</v>
      </c>
      <c r="B2626" s="167">
        <v>522241</v>
      </c>
      <c r="C2626" s="167" t="s">
        <v>4241</v>
      </c>
      <c r="D2626" s="167" t="s">
        <v>1303</v>
      </c>
    </row>
    <row r="2627" spans="1:4">
      <c r="A2627" s="167" t="s">
        <v>4242</v>
      </c>
      <c r="B2627" s="167">
        <v>509196</v>
      </c>
      <c r="C2627" s="167" t="s">
        <v>4243</v>
      </c>
      <c r="D2627" s="167" t="s">
        <v>4244</v>
      </c>
    </row>
    <row r="2628" spans="1:4">
      <c r="A2628" s="167" t="s">
        <v>4245</v>
      </c>
      <c r="B2628" s="167" t="s">
        <v>383</v>
      </c>
      <c r="C2628" s="167" t="s">
        <v>4246</v>
      </c>
      <c r="D2628" s="167" t="s">
        <v>394</v>
      </c>
    </row>
    <row r="2629" spans="1:4">
      <c r="A2629" s="167" t="s">
        <v>4247</v>
      </c>
      <c r="B2629" s="167">
        <v>513377</v>
      </c>
      <c r="C2629" s="167" t="s">
        <v>4248</v>
      </c>
      <c r="D2629" s="167" t="s">
        <v>405</v>
      </c>
    </row>
    <row r="2630" spans="1:4">
      <c r="A2630" s="167" t="s">
        <v>4249</v>
      </c>
      <c r="B2630" s="167">
        <v>503772</v>
      </c>
      <c r="C2630" s="167" t="s">
        <v>383</v>
      </c>
      <c r="D2630" s="167" t="s">
        <v>405</v>
      </c>
    </row>
    <row r="2631" spans="1:4">
      <c r="A2631" s="167" t="s">
        <v>4250</v>
      </c>
      <c r="B2631" s="167">
        <v>503015</v>
      </c>
      <c r="C2631" s="167" t="s">
        <v>383</v>
      </c>
      <c r="D2631" s="167" t="s">
        <v>405</v>
      </c>
    </row>
    <row r="2632" spans="1:4">
      <c r="A2632" s="167" t="s">
        <v>4251</v>
      </c>
      <c r="B2632" s="167">
        <v>539762</v>
      </c>
      <c r="C2632" s="167" t="s">
        <v>383</v>
      </c>
      <c r="D2632" s="167" t="s">
        <v>581</v>
      </c>
    </row>
    <row r="2633" spans="1:4">
      <c r="A2633" s="167" t="s">
        <v>4252</v>
      </c>
      <c r="B2633" s="167">
        <v>519287</v>
      </c>
      <c r="C2633" s="167" t="s">
        <v>383</v>
      </c>
      <c r="D2633" s="167" t="s">
        <v>443</v>
      </c>
    </row>
    <row r="2634" spans="1:4">
      <c r="A2634" s="167" t="s">
        <v>4253</v>
      </c>
      <c r="B2634" s="167">
        <v>503015</v>
      </c>
      <c r="C2634" s="167" t="s">
        <v>383</v>
      </c>
      <c r="D2634" s="167" t="s">
        <v>405</v>
      </c>
    </row>
    <row r="2635" spans="1:4">
      <c r="A2635" s="167" t="s">
        <v>4254</v>
      </c>
      <c r="B2635" s="167">
        <v>509760</v>
      </c>
      <c r="C2635" s="167" t="s">
        <v>383</v>
      </c>
      <c r="D2635" s="167" t="s">
        <v>366</v>
      </c>
    </row>
    <row r="2636" spans="1:4">
      <c r="A2636" s="167" t="s">
        <v>4255</v>
      </c>
      <c r="B2636" s="167">
        <v>513303</v>
      </c>
      <c r="C2636" s="167" t="s">
        <v>4256</v>
      </c>
      <c r="D2636" s="167" t="s">
        <v>4257</v>
      </c>
    </row>
    <row r="2637" spans="1:4">
      <c r="A2637" s="167" t="s">
        <v>4258</v>
      </c>
      <c r="B2637" s="167">
        <v>537092</v>
      </c>
      <c r="C2637" s="167" t="s">
        <v>383</v>
      </c>
      <c r="D2637" s="167" t="s">
        <v>366</v>
      </c>
    </row>
    <row r="2638" spans="1:4">
      <c r="A2638" s="167" t="s">
        <v>4259</v>
      </c>
      <c r="B2638" s="167">
        <v>519003</v>
      </c>
      <c r="C2638" s="167" t="s">
        <v>383</v>
      </c>
      <c r="D2638" s="167" t="s">
        <v>581</v>
      </c>
    </row>
    <row r="2639" spans="1:4">
      <c r="A2639" s="167" t="s">
        <v>4260</v>
      </c>
      <c r="B2639" s="167">
        <v>500890</v>
      </c>
      <c r="C2639" s="167" t="s">
        <v>4261</v>
      </c>
      <c r="D2639" s="167" t="s">
        <v>863</v>
      </c>
    </row>
    <row r="2640" spans="1:4">
      <c r="A2640" s="167" t="s">
        <v>4262</v>
      </c>
      <c r="B2640" s="167">
        <v>503776</v>
      </c>
      <c r="C2640" s="167" t="s">
        <v>383</v>
      </c>
      <c r="D2640" s="167" t="s">
        <v>527</v>
      </c>
    </row>
    <row r="2641" spans="1:4">
      <c r="A2641" s="167" t="s">
        <v>4263</v>
      </c>
      <c r="B2641" s="167">
        <v>506261</v>
      </c>
      <c r="C2641" s="167" t="s">
        <v>383</v>
      </c>
      <c r="D2641" s="167" t="s">
        <v>681</v>
      </c>
    </row>
    <row r="2642" spans="1:4">
      <c r="A2642" s="167" t="s">
        <v>4264</v>
      </c>
      <c r="B2642" s="167" t="s">
        <v>383</v>
      </c>
      <c r="C2642" s="167" t="s">
        <v>4265</v>
      </c>
      <c r="D2642" s="167" t="s">
        <v>394</v>
      </c>
    </row>
    <row r="2643" spans="1:4">
      <c r="A2643" s="167" t="s">
        <v>4266</v>
      </c>
      <c r="B2643" s="167">
        <v>531453</v>
      </c>
      <c r="C2643" s="167" t="s">
        <v>4267</v>
      </c>
      <c r="D2643" s="167" t="s">
        <v>398</v>
      </c>
    </row>
    <row r="2644" spans="1:4">
      <c r="A2644" s="167" t="s">
        <v>4268</v>
      </c>
      <c r="B2644" s="167">
        <v>530169</v>
      </c>
      <c r="C2644" s="167" t="s">
        <v>383</v>
      </c>
      <c r="D2644" s="167" t="s">
        <v>377</v>
      </c>
    </row>
    <row r="2645" spans="1:4">
      <c r="A2645" s="167" t="s">
        <v>4269</v>
      </c>
      <c r="B2645" s="167">
        <v>532140</v>
      </c>
      <c r="C2645" s="167" t="s">
        <v>383</v>
      </c>
      <c r="D2645" s="167" t="s">
        <v>398</v>
      </c>
    </row>
    <row r="2646" spans="1:4">
      <c r="A2646" s="167" t="s">
        <v>4270</v>
      </c>
      <c r="B2646" s="167">
        <v>530047</v>
      </c>
      <c r="C2646" s="167" t="s">
        <v>4271</v>
      </c>
      <c r="D2646" s="167" t="s">
        <v>398</v>
      </c>
    </row>
    <row r="2647" spans="1:4">
      <c r="A2647" s="167" t="s">
        <v>4272</v>
      </c>
      <c r="B2647" s="167">
        <v>533286</v>
      </c>
      <c r="C2647" s="167" t="s">
        <v>4273</v>
      </c>
      <c r="D2647" s="167" t="s">
        <v>363</v>
      </c>
    </row>
    <row r="2648" spans="1:4">
      <c r="A2648" s="167" t="s">
        <v>4274</v>
      </c>
      <c r="B2648" s="167" t="s">
        <v>383</v>
      </c>
      <c r="C2648" s="167" t="s">
        <v>4275</v>
      </c>
      <c r="D2648" s="167" t="s">
        <v>394</v>
      </c>
    </row>
    <row r="2649" spans="1:4">
      <c r="A2649" s="167" t="s">
        <v>4276</v>
      </c>
      <c r="B2649" s="167">
        <v>533080</v>
      </c>
      <c r="C2649" s="167" t="s">
        <v>4277</v>
      </c>
      <c r="D2649" s="167" t="s">
        <v>578</v>
      </c>
    </row>
    <row r="2650" spans="1:4">
      <c r="A2650" s="167" t="s">
        <v>4278</v>
      </c>
      <c r="B2650" s="167">
        <v>526263</v>
      </c>
      <c r="C2650" s="167" t="s">
        <v>4279</v>
      </c>
      <c r="D2650" s="167" t="s">
        <v>713</v>
      </c>
    </row>
    <row r="2651" spans="1:4">
      <c r="A2651" s="167" t="s">
        <v>4280</v>
      </c>
      <c r="B2651" s="167">
        <v>511551</v>
      </c>
      <c r="C2651" s="167" t="s">
        <v>383</v>
      </c>
      <c r="D2651" s="167" t="s">
        <v>366</v>
      </c>
    </row>
    <row r="2652" spans="1:4">
      <c r="A2652" s="167" t="s">
        <v>4281</v>
      </c>
      <c r="B2652" s="167">
        <v>535910</v>
      </c>
      <c r="C2652" s="167" t="s">
        <v>383</v>
      </c>
      <c r="D2652" s="167" t="s">
        <v>400</v>
      </c>
    </row>
    <row r="2653" spans="1:4">
      <c r="A2653" s="167" t="s">
        <v>4282</v>
      </c>
      <c r="B2653" s="167">
        <v>532078</v>
      </c>
      <c r="C2653" s="167" t="s">
        <v>383</v>
      </c>
      <c r="D2653" s="167" t="s">
        <v>415</v>
      </c>
    </row>
    <row r="2654" spans="1:4">
      <c r="A2654" s="167" t="s">
        <v>4283</v>
      </c>
      <c r="B2654" s="167">
        <v>513446</v>
      </c>
      <c r="C2654" s="167" t="s">
        <v>4284</v>
      </c>
      <c r="D2654" s="167" t="s">
        <v>415</v>
      </c>
    </row>
    <row r="2655" spans="1:4">
      <c r="A2655" s="167" t="s">
        <v>4285</v>
      </c>
      <c r="B2655" s="167">
        <v>532723</v>
      </c>
      <c r="C2655" s="167" t="s">
        <v>383</v>
      </c>
      <c r="D2655" s="167" t="s">
        <v>469</v>
      </c>
    </row>
    <row r="2656" spans="1:4">
      <c r="A2656" s="167" t="s">
        <v>4286</v>
      </c>
      <c r="B2656" s="167">
        <v>505343</v>
      </c>
      <c r="C2656" s="167" t="s">
        <v>383</v>
      </c>
      <c r="D2656" s="167" t="s">
        <v>804</v>
      </c>
    </row>
    <row r="2657" spans="1:4">
      <c r="A2657" s="167" t="s">
        <v>4287</v>
      </c>
      <c r="B2657" s="167">
        <v>505343</v>
      </c>
      <c r="C2657" s="167" t="s">
        <v>383</v>
      </c>
      <c r="D2657" s="167" t="s">
        <v>804</v>
      </c>
    </row>
    <row r="2658" spans="1:4">
      <c r="A2658" s="167" t="s">
        <v>4288</v>
      </c>
      <c r="B2658" s="167">
        <v>524084</v>
      </c>
      <c r="C2658" s="167" t="s">
        <v>4289</v>
      </c>
      <c r="D2658" s="167" t="s">
        <v>527</v>
      </c>
    </row>
    <row r="2659" spans="1:4">
      <c r="A2659" s="167" t="s">
        <v>4290</v>
      </c>
      <c r="B2659" s="167">
        <v>524084</v>
      </c>
      <c r="C2659" s="167" t="s">
        <v>4289</v>
      </c>
      <c r="D2659" s="167" t="s">
        <v>527</v>
      </c>
    </row>
    <row r="2660" spans="1:4">
      <c r="A2660" s="167" t="s">
        <v>4291</v>
      </c>
      <c r="B2660" s="167">
        <v>538836</v>
      </c>
      <c r="C2660" s="167" t="s">
        <v>4292</v>
      </c>
      <c r="D2660" s="167" t="s">
        <v>497</v>
      </c>
    </row>
    <row r="2661" spans="1:4">
      <c r="A2661" s="167" t="s">
        <v>4293</v>
      </c>
      <c r="B2661" s="167">
        <v>530167</v>
      </c>
      <c r="C2661" s="167" t="s">
        <v>383</v>
      </c>
      <c r="D2661" s="167" t="s">
        <v>400</v>
      </c>
    </row>
    <row r="2662" spans="1:4">
      <c r="A2662" s="167" t="s">
        <v>4294</v>
      </c>
      <c r="B2662" s="167">
        <v>539199</v>
      </c>
      <c r="C2662" s="167" t="s">
        <v>383</v>
      </c>
      <c r="D2662" s="167" t="s">
        <v>366</v>
      </c>
    </row>
    <row r="2663" spans="1:4">
      <c r="A2663" s="167" t="s">
        <v>4295</v>
      </c>
      <c r="B2663" s="167">
        <v>532621</v>
      </c>
      <c r="C2663" s="167" t="s">
        <v>4296</v>
      </c>
      <c r="D2663" s="167" t="s">
        <v>398</v>
      </c>
    </row>
    <row r="2664" spans="1:4">
      <c r="A2664" s="167" t="s">
        <v>4297</v>
      </c>
      <c r="B2664" s="167">
        <v>511549</v>
      </c>
      <c r="C2664" s="167" t="s">
        <v>383</v>
      </c>
      <c r="D2664" s="167" t="s">
        <v>400</v>
      </c>
    </row>
    <row r="2665" spans="1:4">
      <c r="A2665" s="167" t="s">
        <v>4298</v>
      </c>
      <c r="B2665" s="167">
        <v>500288</v>
      </c>
      <c r="C2665" s="167" t="s">
        <v>4299</v>
      </c>
      <c r="D2665" s="167" t="s">
        <v>421</v>
      </c>
    </row>
    <row r="2666" spans="1:4">
      <c r="A2666" s="167" t="s">
        <v>4300</v>
      </c>
      <c r="B2666" s="167">
        <v>526237</v>
      </c>
      <c r="C2666" s="167" t="s">
        <v>383</v>
      </c>
      <c r="D2666" s="167" t="s">
        <v>400</v>
      </c>
    </row>
    <row r="2667" spans="1:4">
      <c r="A2667" s="167" t="s">
        <v>4301</v>
      </c>
      <c r="B2667" s="167">
        <v>523160</v>
      </c>
      <c r="C2667" s="167" t="s">
        <v>383</v>
      </c>
      <c r="D2667" s="167" t="s">
        <v>568</v>
      </c>
    </row>
    <row r="2668" spans="1:4">
      <c r="A2668" s="167" t="s">
        <v>4302</v>
      </c>
      <c r="B2668" s="167">
        <v>523160</v>
      </c>
      <c r="C2668" s="167" t="s">
        <v>383</v>
      </c>
      <c r="D2668" s="167" t="s">
        <v>568</v>
      </c>
    </row>
    <row r="2669" spans="1:4">
      <c r="A2669" s="167" t="s">
        <v>4303</v>
      </c>
      <c r="B2669" s="167">
        <v>513305</v>
      </c>
      <c r="C2669" s="167" t="s">
        <v>4304</v>
      </c>
      <c r="D2669" s="167" t="s">
        <v>804</v>
      </c>
    </row>
    <row r="2670" spans="1:4">
      <c r="A2670" s="167" t="s">
        <v>4305</v>
      </c>
      <c r="B2670" s="167">
        <v>532407</v>
      </c>
      <c r="C2670" s="167" t="s">
        <v>383</v>
      </c>
      <c r="D2670" s="167" t="s">
        <v>476</v>
      </c>
    </row>
    <row r="2671" spans="1:4">
      <c r="A2671" s="167" t="s">
        <v>4306</v>
      </c>
      <c r="B2671" s="167" t="s">
        <v>383</v>
      </c>
      <c r="C2671" s="167" t="s">
        <v>4307</v>
      </c>
      <c r="D2671" s="167" t="s">
        <v>474</v>
      </c>
    </row>
    <row r="2672" spans="1:4">
      <c r="A2672" s="167" t="s">
        <v>4308</v>
      </c>
      <c r="B2672" s="167">
        <v>517334</v>
      </c>
      <c r="C2672" s="167" t="s">
        <v>4309</v>
      </c>
      <c r="D2672" s="167" t="s">
        <v>738</v>
      </c>
    </row>
    <row r="2673" spans="1:4">
      <c r="A2673" s="167" t="s">
        <v>4310</v>
      </c>
      <c r="B2673" s="167">
        <v>532892</v>
      </c>
      <c r="C2673" s="167" t="s">
        <v>4311</v>
      </c>
      <c r="D2673" s="167" t="s">
        <v>400</v>
      </c>
    </row>
    <row r="2674" spans="1:4">
      <c r="A2674" s="167" t="s">
        <v>4312</v>
      </c>
      <c r="B2674" s="167">
        <v>590115</v>
      </c>
      <c r="C2674" s="167" t="s">
        <v>4313</v>
      </c>
      <c r="D2674" s="167" t="s">
        <v>366</v>
      </c>
    </row>
    <row r="2675" spans="1:4">
      <c r="A2675" s="167" t="s">
        <v>4314</v>
      </c>
      <c r="B2675" s="167">
        <v>533385</v>
      </c>
      <c r="C2675" s="167" t="s">
        <v>4315</v>
      </c>
      <c r="D2675" s="167" t="s">
        <v>366</v>
      </c>
    </row>
    <row r="2676" spans="1:4">
      <c r="A2676" s="167" t="s">
        <v>4316</v>
      </c>
      <c r="B2676" s="167">
        <v>507522</v>
      </c>
      <c r="C2676" s="167" t="s">
        <v>383</v>
      </c>
      <c r="D2676" s="167" t="s">
        <v>1015</v>
      </c>
    </row>
    <row r="2677" spans="1:4">
      <c r="A2677" s="167" t="s">
        <v>4317</v>
      </c>
      <c r="B2677" s="167">
        <v>526299</v>
      </c>
      <c r="C2677" s="167" t="s">
        <v>4318</v>
      </c>
      <c r="D2677" s="167" t="s">
        <v>369</v>
      </c>
    </row>
    <row r="2678" spans="1:4">
      <c r="A2678" s="167" t="s">
        <v>4319</v>
      </c>
      <c r="B2678" s="167">
        <v>500450</v>
      </c>
      <c r="C2678" s="167" t="s">
        <v>383</v>
      </c>
      <c r="D2678" s="167" t="s">
        <v>366</v>
      </c>
    </row>
    <row r="2679" spans="1:4">
      <c r="A2679" s="167" t="s">
        <v>4320</v>
      </c>
      <c r="B2679" s="167">
        <v>526143</v>
      </c>
      <c r="C2679" s="167" t="s">
        <v>383</v>
      </c>
      <c r="D2679" s="167" t="s">
        <v>578</v>
      </c>
    </row>
    <row r="2680" spans="1:4">
      <c r="A2680" s="167" t="s">
        <v>4321</v>
      </c>
      <c r="B2680" s="167">
        <v>532440</v>
      </c>
      <c r="C2680" s="167" t="s">
        <v>4322</v>
      </c>
      <c r="D2680" s="167" t="s">
        <v>2376</v>
      </c>
    </row>
    <row r="2681" spans="1:4">
      <c r="A2681" s="167" t="s">
        <v>4323</v>
      </c>
      <c r="B2681" s="167">
        <v>540809</v>
      </c>
      <c r="C2681" s="167" t="s">
        <v>383</v>
      </c>
      <c r="D2681" s="167" t="s">
        <v>405</v>
      </c>
    </row>
    <row r="2682" spans="1:4">
      <c r="A2682" s="167" t="s">
        <v>4324</v>
      </c>
      <c r="B2682" s="167">
        <v>500290</v>
      </c>
      <c r="C2682" s="167" t="s">
        <v>4325</v>
      </c>
      <c r="D2682" s="167" t="s">
        <v>863</v>
      </c>
    </row>
    <row r="2683" spans="1:4">
      <c r="A2683" s="167" t="s">
        <v>4326</v>
      </c>
      <c r="B2683" s="167">
        <v>532376</v>
      </c>
      <c r="C2683" s="167" t="s">
        <v>4327</v>
      </c>
      <c r="D2683" s="167" t="s">
        <v>529</v>
      </c>
    </row>
    <row r="2684" spans="1:4">
      <c r="A2684" s="167" t="s">
        <v>4328</v>
      </c>
      <c r="B2684" s="167">
        <v>512065</v>
      </c>
      <c r="C2684" s="167" t="s">
        <v>383</v>
      </c>
      <c r="D2684" s="167" t="s">
        <v>400</v>
      </c>
    </row>
    <row r="2685" spans="1:4">
      <c r="A2685" s="167" t="s">
        <v>4329</v>
      </c>
      <c r="B2685" s="167">
        <v>532650</v>
      </c>
      <c r="C2685" s="167" t="s">
        <v>4330</v>
      </c>
      <c r="D2685" s="167" t="s">
        <v>706</v>
      </c>
    </row>
    <row r="2686" spans="1:4">
      <c r="A2686" s="167" t="s">
        <v>4331</v>
      </c>
      <c r="B2686" s="167">
        <v>508922</v>
      </c>
      <c r="C2686" s="167" t="s">
        <v>383</v>
      </c>
      <c r="D2686" s="167" t="s">
        <v>1429</v>
      </c>
    </row>
    <row r="2687" spans="1:4">
      <c r="A2687" s="167" t="s">
        <v>4332</v>
      </c>
      <c r="B2687" s="167">
        <v>508922</v>
      </c>
      <c r="C2687" s="167" t="s">
        <v>383</v>
      </c>
      <c r="D2687" s="167" t="s">
        <v>1429</v>
      </c>
    </row>
    <row r="2688" spans="1:4">
      <c r="A2688" s="167" t="s">
        <v>4333</v>
      </c>
      <c r="B2688" s="167" t="s">
        <v>383</v>
      </c>
      <c r="C2688" s="167" t="s">
        <v>4334</v>
      </c>
      <c r="D2688" s="167" t="s">
        <v>1429</v>
      </c>
    </row>
    <row r="2689" spans="1:4">
      <c r="A2689" s="167" t="s">
        <v>4335</v>
      </c>
      <c r="B2689" s="167">
        <v>542597</v>
      </c>
      <c r="C2689" s="167" t="s">
        <v>4336</v>
      </c>
      <c r="D2689" s="167" t="s">
        <v>749</v>
      </c>
    </row>
    <row r="2690" spans="1:4">
      <c r="A2690" s="167" t="s">
        <v>4337</v>
      </c>
      <c r="B2690" s="167">
        <v>534312</v>
      </c>
      <c r="C2690" s="167" t="s">
        <v>4338</v>
      </c>
      <c r="D2690" s="167" t="s">
        <v>488</v>
      </c>
    </row>
    <row r="2691" spans="1:4">
      <c r="A2691" s="167" t="s">
        <v>4339</v>
      </c>
      <c r="B2691" s="167">
        <v>531919</v>
      </c>
      <c r="C2691" s="167" t="s">
        <v>383</v>
      </c>
      <c r="D2691" s="167" t="s">
        <v>403</v>
      </c>
    </row>
    <row r="2692" spans="1:4">
      <c r="A2692" s="167" t="s">
        <v>4340</v>
      </c>
      <c r="B2692" s="167">
        <v>539819</v>
      </c>
      <c r="C2692" s="167" t="s">
        <v>383</v>
      </c>
      <c r="D2692" s="167" t="s">
        <v>366</v>
      </c>
    </row>
    <row r="2693" spans="1:4">
      <c r="A2693" s="167" t="s">
        <v>4341</v>
      </c>
      <c r="B2693" s="167">
        <v>538743</v>
      </c>
      <c r="C2693" s="167" t="s">
        <v>383</v>
      </c>
      <c r="D2693" s="167" t="s">
        <v>369</v>
      </c>
    </row>
    <row r="2694" spans="1:4">
      <c r="A2694" s="167" t="s">
        <v>4342</v>
      </c>
      <c r="B2694" s="167">
        <v>532097</v>
      </c>
      <c r="C2694" s="167" t="s">
        <v>4343</v>
      </c>
      <c r="D2694" s="167" t="s">
        <v>781</v>
      </c>
    </row>
    <row r="2695" spans="1:4">
      <c r="A2695" s="167" t="s">
        <v>4344</v>
      </c>
      <c r="B2695" s="167">
        <v>500460</v>
      </c>
      <c r="C2695" s="167" t="s">
        <v>4345</v>
      </c>
      <c r="D2695" s="167" t="s">
        <v>415</v>
      </c>
    </row>
    <row r="2696" spans="1:4">
      <c r="A2696" s="167" t="s">
        <v>4346</v>
      </c>
      <c r="B2696" s="167">
        <v>523832</v>
      </c>
      <c r="C2696" s="167" t="s">
        <v>4347</v>
      </c>
      <c r="D2696" s="167" t="s">
        <v>501</v>
      </c>
    </row>
    <row r="2697" spans="1:4">
      <c r="A2697" s="167" t="s">
        <v>4348</v>
      </c>
      <c r="B2697" s="167">
        <v>530341</v>
      </c>
      <c r="C2697" s="167" t="s">
        <v>383</v>
      </c>
      <c r="D2697" s="167" t="s">
        <v>366</v>
      </c>
    </row>
    <row r="2698" spans="1:4">
      <c r="A2698" s="167" t="s">
        <v>4349</v>
      </c>
      <c r="B2698" s="167">
        <v>535204</v>
      </c>
      <c r="C2698" s="167" t="s">
        <v>383</v>
      </c>
      <c r="D2698" s="167" t="s">
        <v>405</v>
      </c>
    </row>
    <row r="2699" spans="1:4">
      <c r="A2699" s="167" t="s">
        <v>4350</v>
      </c>
      <c r="B2699" s="167">
        <v>532357</v>
      </c>
      <c r="C2699" s="167" t="s">
        <v>4351</v>
      </c>
      <c r="D2699" s="167" t="s">
        <v>386</v>
      </c>
    </row>
    <row r="2700" spans="1:4">
      <c r="A2700" s="167" t="s">
        <v>4352</v>
      </c>
      <c r="B2700" s="167">
        <v>501477</v>
      </c>
      <c r="C2700" s="167" t="s">
        <v>383</v>
      </c>
      <c r="D2700" s="167" t="s">
        <v>405</v>
      </c>
    </row>
    <row r="2701" spans="1:4">
      <c r="A2701" s="167" t="s">
        <v>4353</v>
      </c>
      <c r="B2701" s="167">
        <v>501477</v>
      </c>
      <c r="C2701" s="167" t="s">
        <v>383</v>
      </c>
      <c r="D2701" s="167" t="s">
        <v>405</v>
      </c>
    </row>
    <row r="2702" spans="1:4">
      <c r="A2702" s="167" t="s">
        <v>4354</v>
      </c>
      <c r="B2702" s="167">
        <v>534091</v>
      </c>
      <c r="C2702" s="167" t="s">
        <v>4355</v>
      </c>
      <c r="D2702" s="167" t="s">
        <v>403</v>
      </c>
    </row>
    <row r="2703" spans="1:4">
      <c r="A2703" s="167" t="s">
        <v>4356</v>
      </c>
      <c r="B2703" s="167">
        <v>534091</v>
      </c>
      <c r="C2703" s="167" t="s">
        <v>4355</v>
      </c>
      <c r="D2703" s="167" t="s">
        <v>403</v>
      </c>
    </row>
    <row r="2704" spans="1:4">
      <c r="A2704" s="167" t="s">
        <v>4357</v>
      </c>
      <c r="B2704" s="167">
        <v>526169</v>
      </c>
      <c r="C2704" s="167" t="s">
        <v>383</v>
      </c>
      <c r="D2704" s="167" t="s">
        <v>863</v>
      </c>
    </row>
    <row r="2705" spans="1:4">
      <c r="A2705" s="167" t="s">
        <v>4358</v>
      </c>
      <c r="B2705" s="167">
        <v>526169</v>
      </c>
      <c r="C2705" s="167" t="s">
        <v>383</v>
      </c>
      <c r="D2705" s="167" t="s">
        <v>863</v>
      </c>
    </row>
    <row r="2706" spans="1:4">
      <c r="A2706" s="167" t="s">
        <v>4359</v>
      </c>
      <c r="B2706" s="167">
        <v>505594</v>
      </c>
      <c r="C2706" s="167" t="s">
        <v>383</v>
      </c>
      <c r="D2706" s="167" t="s">
        <v>804</v>
      </c>
    </row>
    <row r="2707" spans="1:4">
      <c r="A2707" s="167" t="s">
        <v>4360</v>
      </c>
      <c r="B2707" s="167">
        <v>504356</v>
      </c>
      <c r="C2707" s="167" t="s">
        <v>383</v>
      </c>
      <c r="D2707" s="167" t="s">
        <v>804</v>
      </c>
    </row>
    <row r="2708" spans="1:4">
      <c r="A2708" s="167" t="s">
        <v>4361</v>
      </c>
      <c r="B2708" s="167">
        <v>520059</v>
      </c>
      <c r="C2708" s="167" t="s">
        <v>4362</v>
      </c>
      <c r="D2708" s="167" t="s">
        <v>738</v>
      </c>
    </row>
    <row r="2709" spans="1:4">
      <c r="A2709" s="167" t="s">
        <v>4363</v>
      </c>
      <c r="B2709" s="167">
        <v>520043</v>
      </c>
      <c r="C2709" s="167" t="s">
        <v>4364</v>
      </c>
      <c r="D2709" s="167" t="s">
        <v>738</v>
      </c>
    </row>
    <row r="2710" spans="1:4">
      <c r="A2710" s="167" t="s">
        <v>4365</v>
      </c>
      <c r="B2710" s="167">
        <v>511200</v>
      </c>
      <c r="C2710" s="167" t="s">
        <v>383</v>
      </c>
      <c r="D2710" s="167" t="s">
        <v>804</v>
      </c>
    </row>
    <row r="2711" spans="1:4">
      <c r="A2711" s="167" t="s">
        <v>4366</v>
      </c>
      <c r="B2711" s="167">
        <v>511401</v>
      </c>
      <c r="C2711" s="167" t="s">
        <v>4367</v>
      </c>
      <c r="D2711" s="167" t="s">
        <v>366</v>
      </c>
    </row>
    <row r="2712" spans="1:4">
      <c r="A2712" s="167" t="s">
        <v>4368</v>
      </c>
      <c r="B2712" s="167">
        <v>531821</v>
      </c>
      <c r="C2712" s="167" t="s">
        <v>383</v>
      </c>
      <c r="D2712" s="167" t="s">
        <v>366</v>
      </c>
    </row>
    <row r="2713" spans="1:4">
      <c r="A2713" s="167" t="s">
        <v>4369</v>
      </c>
      <c r="B2713" s="167">
        <v>515037</v>
      </c>
      <c r="C2713" s="167" t="s">
        <v>4370</v>
      </c>
      <c r="D2713" s="167" t="s">
        <v>660</v>
      </c>
    </row>
    <row r="2714" spans="1:4">
      <c r="A2714" s="167" t="s">
        <v>4371</v>
      </c>
      <c r="B2714" s="167">
        <v>540366</v>
      </c>
      <c r="C2714" s="167" t="s">
        <v>4372</v>
      </c>
      <c r="D2714" s="167" t="s">
        <v>1122</v>
      </c>
    </row>
    <row r="2715" spans="1:4">
      <c r="A2715" s="167" t="s">
        <v>4373</v>
      </c>
      <c r="B2715" s="167">
        <v>511766</v>
      </c>
      <c r="C2715" s="167" t="s">
        <v>4374</v>
      </c>
      <c r="D2715" s="167" t="s">
        <v>400</v>
      </c>
    </row>
    <row r="2716" spans="1:4">
      <c r="A2716" s="167" t="s">
        <v>4375</v>
      </c>
      <c r="B2716" s="167">
        <v>533398</v>
      </c>
      <c r="C2716" s="167" t="s">
        <v>4376</v>
      </c>
      <c r="D2716" s="167" t="s">
        <v>400</v>
      </c>
    </row>
    <row r="2717" spans="1:4">
      <c r="A2717" s="167" t="s">
        <v>4377</v>
      </c>
      <c r="B2717" s="167">
        <v>532991</v>
      </c>
      <c r="C2717" s="167" t="s">
        <v>4378</v>
      </c>
      <c r="D2717" s="167" t="s">
        <v>469</v>
      </c>
    </row>
    <row r="2718" spans="1:4">
      <c r="A2718" s="167" t="s">
        <v>4379</v>
      </c>
      <c r="B2718" s="167">
        <v>538862</v>
      </c>
      <c r="C2718" s="167" t="s">
        <v>383</v>
      </c>
      <c r="D2718" s="167" t="s">
        <v>366</v>
      </c>
    </row>
    <row r="2719" spans="1:4">
      <c r="A2719" s="167" t="s">
        <v>4380</v>
      </c>
      <c r="B2719" s="167">
        <v>506734</v>
      </c>
      <c r="C2719" s="167" t="s">
        <v>383</v>
      </c>
      <c r="D2719" s="167" t="s">
        <v>431</v>
      </c>
    </row>
    <row r="2720" spans="1:4">
      <c r="A2720" s="167" t="s">
        <v>4381</v>
      </c>
      <c r="B2720" s="167">
        <v>535205</v>
      </c>
      <c r="C2720" s="167" t="s">
        <v>383</v>
      </c>
      <c r="D2720" s="167" t="s">
        <v>405</v>
      </c>
    </row>
    <row r="2721" spans="1:4">
      <c r="A2721" s="167" t="s">
        <v>4382</v>
      </c>
      <c r="B2721" s="167" t="s">
        <v>383</v>
      </c>
      <c r="C2721" s="167" t="s">
        <v>4383</v>
      </c>
      <c r="D2721" s="167" t="s">
        <v>474</v>
      </c>
    </row>
    <row r="2722" spans="1:4">
      <c r="A2722" s="167" t="s">
        <v>4384</v>
      </c>
      <c r="B2722" s="167">
        <v>512024</v>
      </c>
      <c r="C2722" s="167" t="s">
        <v>383</v>
      </c>
      <c r="D2722" s="167" t="s">
        <v>457</v>
      </c>
    </row>
    <row r="2723" spans="1:4">
      <c r="A2723" s="167" t="s">
        <v>4385</v>
      </c>
      <c r="B2723" s="167">
        <v>530897</v>
      </c>
      <c r="C2723" s="167" t="s">
        <v>383</v>
      </c>
      <c r="D2723" s="167" t="s">
        <v>572</v>
      </c>
    </row>
    <row r="2724" spans="1:4">
      <c r="A2724" s="167" t="s">
        <v>4386</v>
      </c>
      <c r="B2724" s="167">
        <v>516082</v>
      </c>
      <c r="C2724" s="167" t="s">
        <v>4387</v>
      </c>
      <c r="D2724" s="167" t="s">
        <v>377</v>
      </c>
    </row>
    <row r="2725" spans="1:4">
      <c r="A2725" s="167" t="s">
        <v>4388</v>
      </c>
      <c r="B2725" s="167">
        <v>532623</v>
      </c>
      <c r="C2725" s="167" t="s">
        <v>383</v>
      </c>
      <c r="D2725" s="167" t="s">
        <v>405</v>
      </c>
    </row>
    <row r="2726" spans="1:4">
      <c r="A2726" s="167" t="s">
        <v>4389</v>
      </c>
      <c r="B2726" s="167">
        <v>512279</v>
      </c>
      <c r="C2726" s="167" t="s">
        <v>383</v>
      </c>
      <c r="D2726" s="167" t="s">
        <v>804</v>
      </c>
    </row>
    <row r="2727" spans="1:4">
      <c r="A2727" s="167" t="s">
        <v>4390</v>
      </c>
      <c r="B2727" s="167">
        <v>524709</v>
      </c>
      <c r="C2727" s="167" t="s">
        <v>4391</v>
      </c>
      <c r="D2727" s="167" t="s">
        <v>527</v>
      </c>
    </row>
    <row r="2728" spans="1:4">
      <c r="A2728" s="167" t="s">
        <v>4392</v>
      </c>
      <c r="B2728" s="167" t="s">
        <v>383</v>
      </c>
      <c r="C2728" s="167" t="s">
        <v>4393</v>
      </c>
      <c r="D2728" s="167" t="s">
        <v>474</v>
      </c>
    </row>
    <row r="2729" spans="1:4">
      <c r="A2729" s="167" t="s">
        <v>4394</v>
      </c>
      <c r="B2729" s="167">
        <v>531832</v>
      </c>
      <c r="C2729" s="167" t="s">
        <v>383</v>
      </c>
      <c r="D2729" s="167" t="s">
        <v>581</v>
      </c>
    </row>
    <row r="2730" spans="1:4">
      <c r="A2730" s="167" t="s">
        <v>4395</v>
      </c>
      <c r="B2730" s="167">
        <v>539917</v>
      </c>
      <c r="C2730" s="167" t="s">
        <v>4396</v>
      </c>
      <c r="D2730" s="167" t="s">
        <v>891</v>
      </c>
    </row>
    <row r="2731" spans="1:4">
      <c r="A2731" s="167" t="s">
        <v>4397</v>
      </c>
      <c r="B2731" s="167">
        <v>534184</v>
      </c>
      <c r="C2731" s="167" t="s">
        <v>4398</v>
      </c>
      <c r="D2731" s="167" t="s">
        <v>446</v>
      </c>
    </row>
    <row r="2732" spans="1:4">
      <c r="A2732" s="167" t="s">
        <v>4399</v>
      </c>
      <c r="B2732" s="167">
        <v>532362</v>
      </c>
      <c r="C2732" s="167" t="s">
        <v>383</v>
      </c>
      <c r="D2732" s="167" t="s">
        <v>415</v>
      </c>
    </row>
    <row r="2733" spans="1:4">
      <c r="A2733" s="167" t="s">
        <v>4400</v>
      </c>
      <c r="B2733" s="167">
        <v>532895</v>
      </c>
      <c r="C2733" s="167" t="s">
        <v>4401</v>
      </c>
      <c r="D2733" s="167" t="s">
        <v>403</v>
      </c>
    </row>
    <row r="2734" spans="1:4">
      <c r="A2734" s="167" t="s">
        <v>4402</v>
      </c>
      <c r="B2734" s="167">
        <v>521109</v>
      </c>
      <c r="C2734" s="167" t="s">
        <v>4403</v>
      </c>
      <c r="D2734" s="167" t="s">
        <v>398</v>
      </c>
    </row>
    <row r="2735" spans="1:4">
      <c r="A2735" s="167" t="s">
        <v>4404</v>
      </c>
      <c r="B2735" s="167">
        <v>532952</v>
      </c>
      <c r="C2735" s="167" t="s">
        <v>4405</v>
      </c>
      <c r="D2735" s="167" t="s">
        <v>403</v>
      </c>
    </row>
    <row r="2736" spans="1:4">
      <c r="A2736" s="167" t="s">
        <v>4406</v>
      </c>
      <c r="B2736" s="167">
        <v>519136</v>
      </c>
      <c r="C2736" s="167" t="s">
        <v>4407</v>
      </c>
      <c r="D2736" s="167" t="s">
        <v>398</v>
      </c>
    </row>
    <row r="2737" spans="1:4">
      <c r="A2737" s="167" t="s">
        <v>4408</v>
      </c>
      <c r="B2737" s="167">
        <v>523391</v>
      </c>
      <c r="C2737" s="167" t="s">
        <v>4409</v>
      </c>
      <c r="D2737" s="167" t="s">
        <v>398</v>
      </c>
    </row>
    <row r="2738" spans="1:4">
      <c r="A2738" s="167" t="s">
        <v>4410</v>
      </c>
      <c r="B2738" s="167">
        <v>500296</v>
      </c>
      <c r="C2738" s="167" t="s">
        <v>4411</v>
      </c>
      <c r="D2738" s="167" t="s">
        <v>398</v>
      </c>
    </row>
    <row r="2739" spans="1:4">
      <c r="A2739" s="167" t="s">
        <v>4412</v>
      </c>
      <c r="B2739" s="167">
        <v>541418</v>
      </c>
      <c r="C2739" s="167" t="s">
        <v>383</v>
      </c>
      <c r="D2739" s="167" t="s">
        <v>443</v>
      </c>
    </row>
    <row r="2740" spans="1:4">
      <c r="A2740" s="167" t="s">
        <v>4413</v>
      </c>
      <c r="B2740" s="167">
        <v>531212</v>
      </c>
      <c r="C2740" s="167" t="s">
        <v>383</v>
      </c>
      <c r="D2740" s="167" t="s">
        <v>400</v>
      </c>
    </row>
    <row r="2741" spans="1:4">
      <c r="A2741" s="167" t="s">
        <v>4414</v>
      </c>
      <c r="B2741" s="167">
        <v>532256</v>
      </c>
      <c r="C2741" s="167" t="s">
        <v>4415</v>
      </c>
      <c r="D2741" s="167" t="s">
        <v>400</v>
      </c>
    </row>
    <row r="2742" spans="1:4">
      <c r="A2742" s="167" t="s">
        <v>4416</v>
      </c>
      <c r="B2742" s="167">
        <v>538395</v>
      </c>
      <c r="C2742" s="167" t="s">
        <v>383</v>
      </c>
      <c r="D2742" s="167" t="s">
        <v>366</v>
      </c>
    </row>
    <row r="2743" spans="1:4">
      <c r="A2743" s="167" t="s">
        <v>4417</v>
      </c>
      <c r="B2743" s="167">
        <v>532641</v>
      </c>
      <c r="C2743" s="167" t="s">
        <v>4418</v>
      </c>
      <c r="D2743" s="167" t="s">
        <v>398</v>
      </c>
    </row>
    <row r="2744" spans="1:4">
      <c r="A2744" s="167" t="s">
        <v>4419</v>
      </c>
      <c r="B2744" s="167" t="s">
        <v>383</v>
      </c>
      <c r="C2744" s="167" t="s">
        <v>4420</v>
      </c>
      <c r="D2744" s="167" t="s">
        <v>394</v>
      </c>
    </row>
    <row r="2745" spans="1:4">
      <c r="A2745" s="167" t="s">
        <v>4421</v>
      </c>
      <c r="B2745" s="167">
        <v>539551</v>
      </c>
      <c r="C2745" s="167" t="s">
        <v>4422</v>
      </c>
      <c r="D2745" s="167" t="s">
        <v>853</v>
      </c>
    </row>
    <row r="2746" spans="1:4">
      <c r="A2746" s="167" t="s">
        <v>4423</v>
      </c>
      <c r="B2746" s="167">
        <v>540080</v>
      </c>
      <c r="C2746" s="167" t="s">
        <v>383</v>
      </c>
      <c r="D2746" s="167" t="s">
        <v>415</v>
      </c>
    </row>
    <row r="2747" spans="1:4">
      <c r="A2747" s="167" t="s">
        <v>4424</v>
      </c>
      <c r="B2747" s="167">
        <v>519455</v>
      </c>
      <c r="C2747" s="167" t="s">
        <v>383</v>
      </c>
      <c r="D2747" s="167" t="s">
        <v>497</v>
      </c>
    </row>
    <row r="2748" spans="1:4">
      <c r="A2748" s="167" t="s">
        <v>4425</v>
      </c>
      <c r="B2748" s="167">
        <v>540204</v>
      </c>
      <c r="C2748" s="167" t="s">
        <v>4426</v>
      </c>
      <c r="D2748" s="167" t="s">
        <v>467</v>
      </c>
    </row>
    <row r="2749" spans="1:4">
      <c r="A2749" s="167" t="s">
        <v>4427</v>
      </c>
      <c r="B2749" s="167">
        <v>531416</v>
      </c>
      <c r="C2749" s="167" t="s">
        <v>383</v>
      </c>
      <c r="D2749" s="167" t="s">
        <v>469</v>
      </c>
    </row>
    <row r="2750" spans="1:4">
      <c r="A2750" s="167" t="s">
        <v>4428</v>
      </c>
      <c r="B2750" s="167" t="s">
        <v>383</v>
      </c>
      <c r="C2750" s="167" t="s">
        <v>4429</v>
      </c>
      <c r="D2750" s="167" t="s">
        <v>394</v>
      </c>
    </row>
    <row r="2751" spans="1:4">
      <c r="A2751" s="167" t="s">
        <v>4430</v>
      </c>
      <c r="B2751" s="167">
        <v>526739</v>
      </c>
      <c r="C2751" s="167" t="s">
        <v>383</v>
      </c>
      <c r="D2751" s="167" t="s">
        <v>543</v>
      </c>
    </row>
    <row r="2752" spans="1:4">
      <c r="A2752" s="167" t="s">
        <v>4431</v>
      </c>
      <c r="B2752" s="167">
        <v>517431</v>
      </c>
      <c r="C2752" s="167" t="s">
        <v>4432</v>
      </c>
      <c r="D2752" s="167" t="s">
        <v>503</v>
      </c>
    </row>
    <row r="2753" spans="1:4">
      <c r="A2753" s="167" t="s">
        <v>4433</v>
      </c>
      <c r="B2753" s="167">
        <v>539595</v>
      </c>
      <c r="C2753" s="167" t="s">
        <v>383</v>
      </c>
      <c r="D2753" s="167" t="s">
        <v>366</v>
      </c>
    </row>
    <row r="2754" spans="1:4">
      <c r="A2754" s="167" t="s">
        <v>4434</v>
      </c>
      <c r="B2754" s="167">
        <v>524816</v>
      </c>
      <c r="C2754" s="167" t="s">
        <v>4435</v>
      </c>
      <c r="D2754" s="167" t="s">
        <v>421</v>
      </c>
    </row>
    <row r="2755" spans="1:4">
      <c r="A2755" s="167" t="s">
        <v>4436</v>
      </c>
      <c r="B2755" s="167">
        <v>537291</v>
      </c>
      <c r="C2755" s="167" t="s">
        <v>4437</v>
      </c>
      <c r="D2755" s="167" t="s">
        <v>581</v>
      </c>
    </row>
    <row r="2756" spans="1:4">
      <c r="A2756" s="167" t="s">
        <v>4438</v>
      </c>
      <c r="B2756" s="167">
        <v>537291</v>
      </c>
      <c r="C2756" s="167" t="s">
        <v>4437</v>
      </c>
      <c r="D2756" s="167" t="s">
        <v>581</v>
      </c>
    </row>
    <row r="2757" spans="1:4">
      <c r="A2757" s="167" t="s">
        <v>4439</v>
      </c>
      <c r="B2757" s="167">
        <v>502407</v>
      </c>
      <c r="C2757" s="167" t="s">
        <v>383</v>
      </c>
      <c r="D2757" s="167" t="s">
        <v>377</v>
      </c>
    </row>
    <row r="2758" spans="1:4">
      <c r="A2758" s="167" t="s">
        <v>4440</v>
      </c>
      <c r="B2758" s="167">
        <v>532234</v>
      </c>
      <c r="C2758" s="167" t="s">
        <v>4441</v>
      </c>
      <c r="D2758" s="167" t="s">
        <v>688</v>
      </c>
    </row>
    <row r="2759" spans="1:4">
      <c r="A2759" s="167" t="s">
        <v>4442</v>
      </c>
      <c r="B2759" s="167">
        <v>523630</v>
      </c>
      <c r="C2759" s="167" t="s">
        <v>4443</v>
      </c>
      <c r="D2759" s="167" t="s">
        <v>891</v>
      </c>
    </row>
    <row r="2760" spans="1:4">
      <c r="A2760" s="167" t="s">
        <v>4444</v>
      </c>
      <c r="B2760" s="167">
        <v>531289</v>
      </c>
      <c r="C2760" s="167" t="s">
        <v>383</v>
      </c>
      <c r="D2760" s="167" t="s">
        <v>706</v>
      </c>
    </row>
    <row r="2761" spans="1:4">
      <c r="A2761" s="167" t="s">
        <v>4445</v>
      </c>
      <c r="B2761" s="167">
        <v>531651</v>
      </c>
      <c r="C2761" s="167" t="s">
        <v>383</v>
      </c>
      <c r="D2761" s="167" t="s">
        <v>415</v>
      </c>
    </row>
    <row r="2762" spans="1:4">
      <c r="A2762" s="167" t="s">
        <v>4446</v>
      </c>
      <c r="B2762" s="167">
        <v>507813</v>
      </c>
      <c r="C2762" s="167" t="s">
        <v>383</v>
      </c>
      <c r="D2762" s="167" t="s">
        <v>1419</v>
      </c>
    </row>
    <row r="2763" spans="1:4">
      <c r="A2763" s="167" t="s">
        <v>4447</v>
      </c>
      <c r="B2763" s="167">
        <v>500298</v>
      </c>
      <c r="C2763" s="167" t="s">
        <v>383</v>
      </c>
      <c r="D2763" s="167" t="s">
        <v>431</v>
      </c>
    </row>
    <row r="2764" spans="1:4">
      <c r="A2764" s="167" t="s">
        <v>4448</v>
      </c>
      <c r="B2764" s="167">
        <v>526616</v>
      </c>
      <c r="C2764" s="167" t="s">
        <v>383</v>
      </c>
      <c r="D2764" s="167" t="s">
        <v>503</v>
      </c>
    </row>
    <row r="2765" spans="1:4">
      <c r="A2765" s="167" t="s">
        <v>4449</v>
      </c>
      <c r="B2765" s="167">
        <v>531287</v>
      </c>
      <c r="C2765" s="167" t="s">
        <v>383</v>
      </c>
      <c r="D2765" s="167" t="s">
        <v>503</v>
      </c>
    </row>
    <row r="2766" spans="1:4">
      <c r="A2766" s="167" t="s">
        <v>4450</v>
      </c>
      <c r="B2766" s="167">
        <v>516062</v>
      </c>
      <c r="C2766" s="167" t="s">
        <v>383</v>
      </c>
      <c r="D2766" s="167" t="s">
        <v>878</v>
      </c>
    </row>
    <row r="2767" spans="1:4">
      <c r="A2767" s="167" t="s">
        <v>4451</v>
      </c>
      <c r="B2767" s="167">
        <v>504882</v>
      </c>
      <c r="C2767" s="167" t="s">
        <v>383</v>
      </c>
      <c r="D2767" s="167" t="s">
        <v>469</v>
      </c>
    </row>
    <row r="2768" spans="1:4">
      <c r="A2768" s="167" t="s">
        <v>4452</v>
      </c>
      <c r="B2768" s="167">
        <v>504882</v>
      </c>
      <c r="C2768" s="167" t="s">
        <v>383</v>
      </c>
      <c r="D2768" s="167" t="s">
        <v>469</v>
      </c>
    </row>
    <row r="2769" spans="1:4">
      <c r="A2769" s="167" t="s">
        <v>4453</v>
      </c>
      <c r="B2769" s="167">
        <v>513179</v>
      </c>
      <c r="C2769" s="167" t="s">
        <v>4454</v>
      </c>
      <c r="D2769" s="167" t="s">
        <v>415</v>
      </c>
    </row>
    <row r="2770" spans="1:4">
      <c r="A2770" s="167" t="s">
        <v>4455</v>
      </c>
      <c r="B2770" s="167">
        <v>530119</v>
      </c>
      <c r="C2770" s="167" t="s">
        <v>383</v>
      </c>
      <c r="D2770" s="167" t="s">
        <v>632</v>
      </c>
    </row>
    <row r="2771" spans="1:4">
      <c r="A2771" s="167" t="s">
        <v>4456</v>
      </c>
      <c r="B2771" s="167">
        <v>531834</v>
      </c>
      <c r="C2771" s="167" t="s">
        <v>383</v>
      </c>
      <c r="D2771" s="167" t="s">
        <v>581</v>
      </c>
    </row>
    <row r="2772" spans="1:4">
      <c r="A2772" s="167" t="s">
        <v>4457</v>
      </c>
      <c r="B2772" s="167">
        <v>524654</v>
      </c>
      <c r="C2772" s="167" t="s">
        <v>383</v>
      </c>
      <c r="D2772" s="167" t="s">
        <v>421</v>
      </c>
    </row>
    <row r="2773" spans="1:4">
      <c r="A2773" s="167" t="s">
        <v>4458</v>
      </c>
      <c r="B2773" s="167">
        <v>538926</v>
      </c>
      <c r="C2773" s="167" t="s">
        <v>383</v>
      </c>
      <c r="D2773" s="167" t="s">
        <v>581</v>
      </c>
    </row>
    <row r="2774" spans="1:4">
      <c r="A2774" s="167" t="s">
        <v>4459</v>
      </c>
      <c r="B2774" s="167">
        <v>513023</v>
      </c>
      <c r="C2774" s="167" t="s">
        <v>4460</v>
      </c>
      <c r="D2774" s="167" t="s">
        <v>522</v>
      </c>
    </row>
    <row r="2775" spans="1:4">
      <c r="A2775" s="167" t="s">
        <v>4461</v>
      </c>
      <c r="B2775" s="167">
        <v>539521</v>
      </c>
      <c r="C2775" s="167" t="s">
        <v>383</v>
      </c>
      <c r="D2775" s="167" t="s">
        <v>366</v>
      </c>
    </row>
    <row r="2776" spans="1:4">
      <c r="A2776" s="167" t="s">
        <v>4462</v>
      </c>
      <c r="B2776" s="167">
        <v>532504</v>
      </c>
      <c r="C2776" s="167" t="s">
        <v>4463</v>
      </c>
      <c r="D2776" s="167" t="s">
        <v>431</v>
      </c>
    </row>
    <row r="2777" spans="1:4">
      <c r="A2777" s="167" t="s">
        <v>4464</v>
      </c>
      <c r="B2777" s="167">
        <v>531494</v>
      </c>
      <c r="C2777" s="167" t="s">
        <v>383</v>
      </c>
      <c r="D2777" s="167" t="s">
        <v>469</v>
      </c>
    </row>
    <row r="2778" spans="1:4">
      <c r="A2778" s="167" t="s">
        <v>4465</v>
      </c>
      <c r="B2778" s="167">
        <v>539332</v>
      </c>
      <c r="C2778" s="167" t="s">
        <v>4466</v>
      </c>
      <c r="D2778" s="167" t="s">
        <v>506</v>
      </c>
    </row>
    <row r="2779" spans="1:4">
      <c r="A2779" s="167" t="s">
        <v>4467</v>
      </c>
      <c r="B2779" s="167">
        <v>539525</v>
      </c>
      <c r="C2779" s="167" t="s">
        <v>383</v>
      </c>
      <c r="D2779" s="167" t="s">
        <v>417</v>
      </c>
    </row>
    <row r="2780" spans="1:4">
      <c r="A2780" s="167" t="s">
        <v>4468</v>
      </c>
      <c r="B2780" s="167">
        <v>508989</v>
      </c>
      <c r="C2780" s="167" t="s">
        <v>4469</v>
      </c>
      <c r="D2780" s="167" t="s">
        <v>907</v>
      </c>
    </row>
    <row r="2781" spans="1:4">
      <c r="A2781" s="167" t="s">
        <v>4470</v>
      </c>
      <c r="B2781" s="167">
        <v>538668</v>
      </c>
      <c r="C2781" s="167" t="s">
        <v>383</v>
      </c>
      <c r="D2781" s="167" t="s">
        <v>400</v>
      </c>
    </row>
    <row r="2782" spans="1:4">
      <c r="A2782" s="167" t="s">
        <v>4471</v>
      </c>
      <c r="B2782" s="167">
        <v>523242</v>
      </c>
      <c r="C2782" s="167" t="s">
        <v>383</v>
      </c>
      <c r="D2782" s="167" t="s">
        <v>809</v>
      </c>
    </row>
    <row r="2783" spans="1:4">
      <c r="A2783" s="167" t="s">
        <v>4472</v>
      </c>
      <c r="B2783" s="167">
        <v>534309</v>
      </c>
      <c r="C2783" s="167" t="s">
        <v>4473</v>
      </c>
      <c r="D2783" s="167" t="s">
        <v>781</v>
      </c>
    </row>
    <row r="2784" spans="1:4">
      <c r="A2784" s="167" t="s">
        <v>4474</v>
      </c>
      <c r="B2784" s="167">
        <v>534309</v>
      </c>
      <c r="C2784" s="167" t="s">
        <v>4473</v>
      </c>
      <c r="D2784" s="167" t="s">
        <v>781</v>
      </c>
    </row>
    <row r="2785" spans="1:4">
      <c r="A2785" s="167" t="s">
        <v>4475</v>
      </c>
      <c r="B2785" s="167">
        <v>519506</v>
      </c>
      <c r="C2785" s="167" t="s">
        <v>383</v>
      </c>
      <c r="D2785" s="167" t="s">
        <v>443</v>
      </c>
    </row>
    <row r="2786" spans="1:4">
      <c r="A2786" s="167" t="s">
        <v>4476</v>
      </c>
      <c r="B2786" s="167">
        <v>531452</v>
      </c>
      <c r="C2786" s="167" t="s">
        <v>383</v>
      </c>
      <c r="D2786" s="167" t="s">
        <v>400</v>
      </c>
    </row>
    <row r="2787" spans="1:4">
      <c r="A2787" s="167" t="s">
        <v>4477</v>
      </c>
      <c r="B2787" s="167">
        <v>500294</v>
      </c>
      <c r="C2787" s="167" t="s">
        <v>4478</v>
      </c>
      <c r="D2787" s="167" t="s">
        <v>781</v>
      </c>
    </row>
    <row r="2788" spans="1:4">
      <c r="A2788" s="167" t="s">
        <v>4479</v>
      </c>
      <c r="B2788" s="167">
        <v>502168</v>
      </c>
      <c r="C2788" s="167" t="s">
        <v>4480</v>
      </c>
      <c r="D2788" s="167" t="s">
        <v>396</v>
      </c>
    </row>
    <row r="2789" spans="1:4">
      <c r="A2789" s="167" t="s">
        <v>4481</v>
      </c>
      <c r="B2789" s="167">
        <v>530557</v>
      </c>
      <c r="C2789" s="167" t="s">
        <v>383</v>
      </c>
      <c r="D2789" s="167" t="s">
        <v>366</v>
      </c>
    </row>
    <row r="2790" spans="1:4">
      <c r="A2790" s="167" t="s">
        <v>4482</v>
      </c>
      <c r="B2790" s="167">
        <v>511535</v>
      </c>
      <c r="C2790" s="167" t="s">
        <v>383</v>
      </c>
      <c r="D2790" s="167" t="s">
        <v>366</v>
      </c>
    </row>
    <row r="2791" spans="1:4">
      <c r="A2791" s="167" t="s">
        <v>4483</v>
      </c>
      <c r="B2791" s="167">
        <v>532649</v>
      </c>
      <c r="C2791" s="167" t="s">
        <v>4484</v>
      </c>
      <c r="D2791" s="167" t="s">
        <v>421</v>
      </c>
    </row>
    <row r="2792" spans="1:4">
      <c r="A2792" s="167" t="s">
        <v>4485</v>
      </c>
      <c r="B2792" s="167">
        <v>508670</v>
      </c>
      <c r="C2792" s="167" t="s">
        <v>383</v>
      </c>
      <c r="D2792" s="167" t="s">
        <v>790</v>
      </c>
    </row>
    <row r="2793" spans="1:4">
      <c r="A2793" s="167" t="s">
        <v>4486</v>
      </c>
      <c r="B2793" s="167">
        <v>531049</v>
      </c>
      <c r="C2793" s="167" t="s">
        <v>383</v>
      </c>
      <c r="D2793" s="167" t="s">
        <v>911</v>
      </c>
    </row>
    <row r="2794" spans="1:4">
      <c r="A2794" s="167" t="s">
        <v>4487</v>
      </c>
      <c r="B2794" s="167">
        <v>539409</v>
      </c>
      <c r="C2794" s="167" t="s">
        <v>383</v>
      </c>
      <c r="D2794" s="167" t="s">
        <v>405</v>
      </c>
    </row>
    <row r="2795" spans="1:4">
      <c r="A2795" s="167" t="s">
        <v>4488</v>
      </c>
      <c r="B2795" s="167">
        <v>537838</v>
      </c>
      <c r="C2795" s="167" t="s">
        <v>383</v>
      </c>
      <c r="D2795" s="167" t="s">
        <v>405</v>
      </c>
    </row>
    <row r="2796" spans="1:4">
      <c r="A2796" s="167" t="s">
        <v>4489</v>
      </c>
      <c r="B2796" s="167">
        <v>519560</v>
      </c>
      <c r="C2796" s="167" t="s">
        <v>383</v>
      </c>
      <c r="D2796" s="167" t="s">
        <v>581</v>
      </c>
    </row>
    <row r="2797" spans="1:4">
      <c r="A2797" s="167" t="s">
        <v>4490</v>
      </c>
      <c r="B2797" s="167">
        <v>539016</v>
      </c>
      <c r="C2797" s="167" t="s">
        <v>383</v>
      </c>
      <c r="D2797" s="167" t="s">
        <v>400</v>
      </c>
    </row>
    <row r="2798" spans="1:4">
      <c r="A2798" s="167" t="s">
        <v>4491</v>
      </c>
      <c r="B2798" s="167">
        <v>532864</v>
      </c>
      <c r="C2798" s="167" t="s">
        <v>4492</v>
      </c>
      <c r="D2798" s="167" t="s">
        <v>1303</v>
      </c>
    </row>
    <row r="2799" spans="1:4">
      <c r="A2799" s="167" t="s">
        <v>4493</v>
      </c>
      <c r="B2799" s="167">
        <v>504112</v>
      </c>
      <c r="C2799" s="167" t="s">
        <v>4494</v>
      </c>
      <c r="D2799" s="167" t="s">
        <v>2010</v>
      </c>
    </row>
    <row r="2800" spans="1:4">
      <c r="A2800" s="167" t="s">
        <v>4495</v>
      </c>
      <c r="B2800" s="167">
        <v>514332</v>
      </c>
      <c r="C2800" s="167" t="s">
        <v>383</v>
      </c>
      <c r="D2800" s="167" t="s">
        <v>469</v>
      </c>
    </row>
    <row r="2801" spans="1:4">
      <c r="A2801" s="167" t="s">
        <v>4496</v>
      </c>
      <c r="B2801" s="167">
        <v>526195</v>
      </c>
      <c r="C2801" s="167" t="s">
        <v>383</v>
      </c>
      <c r="D2801" s="167" t="s">
        <v>497</v>
      </c>
    </row>
    <row r="2802" spans="1:4">
      <c r="A2802" s="167" t="s">
        <v>4497</v>
      </c>
      <c r="B2802" s="167">
        <v>526195</v>
      </c>
      <c r="C2802" s="167" t="s">
        <v>383</v>
      </c>
      <c r="D2802" s="167" t="s">
        <v>497</v>
      </c>
    </row>
    <row r="2803" spans="1:4">
      <c r="A2803" s="167" t="s">
        <v>4498</v>
      </c>
      <c r="B2803" s="167">
        <v>542665</v>
      </c>
      <c r="C2803" s="167" t="s">
        <v>4499</v>
      </c>
      <c r="D2803" s="167" t="s">
        <v>543</v>
      </c>
    </row>
    <row r="2804" spans="1:4">
      <c r="A2804" s="167" t="s">
        <v>4500</v>
      </c>
      <c r="B2804" s="167">
        <v>512522</v>
      </c>
      <c r="C2804" s="167" t="s">
        <v>383</v>
      </c>
      <c r="D2804" s="167" t="s">
        <v>405</v>
      </c>
    </row>
    <row r="2805" spans="1:4">
      <c r="A2805" s="167" t="s">
        <v>4501</v>
      </c>
      <c r="B2805" s="167">
        <v>505355</v>
      </c>
      <c r="C2805" s="167" t="s">
        <v>4502</v>
      </c>
      <c r="D2805" s="167" t="s">
        <v>804</v>
      </c>
    </row>
    <row r="2806" spans="1:4">
      <c r="A2806" s="167" t="s">
        <v>4503</v>
      </c>
      <c r="B2806" s="167">
        <v>500790</v>
      </c>
      <c r="C2806" s="167" t="s">
        <v>4504</v>
      </c>
      <c r="D2806" s="167" t="s">
        <v>443</v>
      </c>
    </row>
    <row r="2807" spans="1:4">
      <c r="A2807" s="167" t="s">
        <v>4505</v>
      </c>
      <c r="B2807" s="167">
        <v>500790</v>
      </c>
      <c r="C2807" s="167" t="s">
        <v>4504</v>
      </c>
      <c r="D2807" s="167" t="s">
        <v>443</v>
      </c>
    </row>
    <row r="2808" spans="1:4">
      <c r="A2808" s="167" t="s">
        <v>4506</v>
      </c>
      <c r="B2808" s="167">
        <v>509040</v>
      </c>
      <c r="C2808" s="167" t="s">
        <v>383</v>
      </c>
      <c r="D2808" s="167" t="s">
        <v>476</v>
      </c>
    </row>
    <row r="2809" spans="1:4">
      <c r="A2809" s="167" t="s">
        <v>4507</v>
      </c>
      <c r="B2809" s="167">
        <v>509040</v>
      </c>
      <c r="C2809" s="167" t="s">
        <v>383</v>
      </c>
      <c r="D2809" s="167" t="s">
        <v>476</v>
      </c>
    </row>
    <row r="2810" spans="1:4">
      <c r="A2810" s="167" t="s">
        <v>4508</v>
      </c>
      <c r="B2810" s="167">
        <v>542117</v>
      </c>
      <c r="C2810" s="167" t="s">
        <v>383</v>
      </c>
      <c r="D2810" s="167" t="s">
        <v>474</v>
      </c>
    </row>
    <row r="2811" spans="1:4">
      <c r="A2811" s="167" t="s">
        <v>4509</v>
      </c>
      <c r="B2811" s="167">
        <v>511658</v>
      </c>
      <c r="C2811" s="167" t="s">
        <v>383</v>
      </c>
      <c r="D2811" s="167" t="s">
        <v>476</v>
      </c>
    </row>
    <row r="2812" spans="1:4">
      <c r="A2812" s="167" t="s">
        <v>4510</v>
      </c>
      <c r="B2812" s="167">
        <v>523558</v>
      </c>
      <c r="C2812" s="167" t="s">
        <v>383</v>
      </c>
      <c r="D2812" s="167" t="s">
        <v>925</v>
      </c>
    </row>
    <row r="2813" spans="1:4">
      <c r="A2813" s="167" t="s">
        <v>4511</v>
      </c>
      <c r="B2813" s="167">
        <v>532798</v>
      </c>
      <c r="C2813" s="167" t="s">
        <v>4512</v>
      </c>
      <c r="D2813" s="167" t="s">
        <v>549</v>
      </c>
    </row>
    <row r="2814" spans="1:4">
      <c r="A2814" s="167" t="s">
        <v>4513</v>
      </c>
      <c r="B2814" s="167">
        <v>532887</v>
      </c>
      <c r="C2814" s="167" t="s">
        <v>4514</v>
      </c>
      <c r="D2814" s="167" t="s">
        <v>426</v>
      </c>
    </row>
    <row r="2815" spans="1:4">
      <c r="A2815" s="167" t="s">
        <v>4515</v>
      </c>
      <c r="B2815" s="167">
        <v>524558</v>
      </c>
      <c r="C2815" s="167" t="s">
        <v>4516</v>
      </c>
      <c r="D2815" s="167" t="s">
        <v>421</v>
      </c>
    </row>
    <row r="2816" spans="1:4">
      <c r="A2816" s="167" t="s">
        <v>4517</v>
      </c>
      <c r="B2816" s="167">
        <v>532529</v>
      </c>
      <c r="C2816" s="167" t="s">
        <v>4518</v>
      </c>
      <c r="D2816" s="167" t="s">
        <v>1122</v>
      </c>
    </row>
    <row r="2817" spans="1:4">
      <c r="A2817" s="167" t="s">
        <v>4519</v>
      </c>
      <c r="B2817" s="167">
        <v>540243</v>
      </c>
      <c r="C2817" s="167" t="s">
        <v>383</v>
      </c>
      <c r="D2817" s="167" t="s">
        <v>405</v>
      </c>
    </row>
    <row r="2818" spans="1:4">
      <c r="A2818" s="167" t="s">
        <v>4520</v>
      </c>
      <c r="B2818" s="167">
        <v>508867</v>
      </c>
      <c r="C2818" s="167" t="s">
        <v>383</v>
      </c>
      <c r="D2818" s="167" t="s">
        <v>476</v>
      </c>
    </row>
    <row r="2819" spans="1:4">
      <c r="A2819" s="167" t="s">
        <v>4521</v>
      </c>
      <c r="B2819" s="167">
        <v>501479</v>
      </c>
      <c r="C2819" s="167" t="s">
        <v>383</v>
      </c>
      <c r="D2819" s="167" t="s">
        <v>405</v>
      </c>
    </row>
    <row r="2820" spans="1:4">
      <c r="A2820" s="167" t="s">
        <v>4522</v>
      </c>
      <c r="B2820" s="167">
        <v>536644</v>
      </c>
      <c r="C2820" s="167" t="s">
        <v>383</v>
      </c>
      <c r="D2820" s="167" t="s">
        <v>405</v>
      </c>
    </row>
    <row r="2821" spans="1:4">
      <c r="A2821" s="167" t="s">
        <v>4523</v>
      </c>
      <c r="B2821" s="167">
        <v>540900</v>
      </c>
      <c r="C2821" s="167" t="s">
        <v>4524</v>
      </c>
      <c r="D2821" s="167" t="s">
        <v>369</v>
      </c>
    </row>
    <row r="2822" spans="1:4">
      <c r="A2822" s="167" t="s">
        <v>4525</v>
      </c>
      <c r="B2822" s="167">
        <v>532416</v>
      </c>
      <c r="C2822" s="167" t="s">
        <v>4526</v>
      </c>
      <c r="D2822" s="167" t="s">
        <v>907</v>
      </c>
    </row>
    <row r="2823" spans="1:4">
      <c r="A2823" s="167" t="s">
        <v>4527</v>
      </c>
      <c r="B2823" s="167">
        <v>538874</v>
      </c>
      <c r="C2823" s="167" t="s">
        <v>383</v>
      </c>
      <c r="D2823" s="167" t="s">
        <v>366</v>
      </c>
    </row>
    <row r="2824" spans="1:4">
      <c r="A2824" s="167" t="s">
        <v>4528</v>
      </c>
      <c r="B2824" s="167">
        <v>524774</v>
      </c>
      <c r="C2824" s="167" t="s">
        <v>383</v>
      </c>
      <c r="D2824" s="167" t="s">
        <v>421</v>
      </c>
    </row>
    <row r="2825" spans="1:4">
      <c r="A2825" s="167" t="s">
        <v>4529</v>
      </c>
      <c r="B2825" s="167">
        <v>517554</v>
      </c>
      <c r="C2825" s="167" t="s">
        <v>383</v>
      </c>
      <c r="D2825" s="167" t="s">
        <v>463</v>
      </c>
    </row>
    <row r="2826" spans="1:4">
      <c r="A2826" s="167" t="s">
        <v>4530</v>
      </c>
      <c r="B2826" s="167">
        <v>533098</v>
      </c>
      <c r="C2826" s="167" t="s">
        <v>4531</v>
      </c>
      <c r="D2826" s="167" t="s">
        <v>522</v>
      </c>
    </row>
    <row r="2827" spans="1:4">
      <c r="A2827" s="167" t="s">
        <v>4532</v>
      </c>
      <c r="B2827" s="167">
        <v>526721</v>
      </c>
      <c r="C2827" s="167" t="s">
        <v>383</v>
      </c>
      <c r="D2827" s="167" t="s">
        <v>561</v>
      </c>
    </row>
    <row r="2828" spans="1:4">
      <c r="A2828" s="167" t="s">
        <v>4533</v>
      </c>
      <c r="B2828" s="167">
        <v>523209</v>
      </c>
      <c r="C2828" s="167" t="s">
        <v>383</v>
      </c>
      <c r="D2828" s="167" t="s">
        <v>400</v>
      </c>
    </row>
    <row r="2829" spans="1:4">
      <c r="A2829" s="167" t="s">
        <v>4534</v>
      </c>
      <c r="B2829" s="167">
        <v>512103</v>
      </c>
      <c r="C2829" s="167" t="s">
        <v>383</v>
      </c>
      <c r="D2829" s="167" t="s">
        <v>911</v>
      </c>
    </row>
    <row r="2830" spans="1:4">
      <c r="A2830" s="167" t="s">
        <v>4535</v>
      </c>
      <c r="B2830" s="167">
        <v>531083</v>
      </c>
      <c r="C2830" s="167" t="s">
        <v>383</v>
      </c>
      <c r="D2830" s="167" t="s">
        <v>476</v>
      </c>
    </row>
    <row r="2831" spans="1:4">
      <c r="A2831" s="167" t="s">
        <v>4536</v>
      </c>
      <c r="B2831" s="167">
        <v>500304</v>
      </c>
      <c r="C2831" s="167" t="s">
        <v>4537</v>
      </c>
      <c r="D2831" s="167" t="s">
        <v>868</v>
      </c>
    </row>
    <row r="2832" spans="1:4">
      <c r="A2832" s="167" t="s">
        <v>4538</v>
      </c>
      <c r="B2832" s="167">
        <v>532541</v>
      </c>
      <c r="C2832" s="167" t="s">
        <v>4539</v>
      </c>
      <c r="D2832" s="167" t="s">
        <v>369</v>
      </c>
    </row>
    <row r="2833" spans="1:4">
      <c r="A2833" s="167" t="s">
        <v>4540</v>
      </c>
      <c r="B2833" s="167">
        <v>526159</v>
      </c>
      <c r="C2833" s="167" t="s">
        <v>383</v>
      </c>
      <c r="D2833" s="167" t="s">
        <v>405</v>
      </c>
    </row>
    <row r="2834" spans="1:4">
      <c r="A2834" s="167" t="s">
        <v>4541</v>
      </c>
      <c r="B2834" s="167">
        <v>531272</v>
      </c>
      <c r="C2834" s="167" t="s">
        <v>383</v>
      </c>
      <c r="D2834" s="167" t="s">
        <v>400</v>
      </c>
    </row>
    <row r="2835" spans="1:4">
      <c r="A2835" s="167" t="s">
        <v>4542</v>
      </c>
      <c r="B2835" s="167">
        <v>530377</v>
      </c>
      <c r="C2835" s="167" t="s">
        <v>4543</v>
      </c>
      <c r="D2835" s="167" t="s">
        <v>469</v>
      </c>
    </row>
    <row r="2836" spans="1:4">
      <c r="A2836" s="167" t="s">
        <v>4544</v>
      </c>
      <c r="B2836" s="167">
        <v>542231</v>
      </c>
      <c r="C2836" s="167" t="s">
        <v>4545</v>
      </c>
      <c r="D2836" s="167" t="s">
        <v>469</v>
      </c>
    </row>
    <row r="2837" spans="1:4">
      <c r="A2837" s="167" t="s">
        <v>4546</v>
      </c>
      <c r="B2837" s="167">
        <v>502294</v>
      </c>
      <c r="C2837" s="167" t="s">
        <v>383</v>
      </c>
      <c r="D2837" s="167" t="s">
        <v>911</v>
      </c>
    </row>
    <row r="2838" spans="1:4">
      <c r="A2838" s="167" t="s">
        <v>4547</v>
      </c>
      <c r="B2838" s="167">
        <v>530129</v>
      </c>
      <c r="C2838" s="167" t="s">
        <v>383</v>
      </c>
      <c r="D2838" s="167" t="s">
        <v>706</v>
      </c>
    </row>
    <row r="2839" spans="1:4">
      <c r="A2839" s="167" t="s">
        <v>4548</v>
      </c>
      <c r="B2839" s="167">
        <v>523385</v>
      </c>
      <c r="C2839" s="167" t="s">
        <v>4549</v>
      </c>
      <c r="D2839" s="167" t="s">
        <v>503</v>
      </c>
    </row>
    <row r="2840" spans="1:4">
      <c r="A2840" s="167" t="s">
        <v>4550</v>
      </c>
      <c r="B2840" s="167">
        <v>512004</v>
      </c>
      <c r="C2840" s="167" t="s">
        <v>383</v>
      </c>
      <c r="D2840" s="167" t="s">
        <v>804</v>
      </c>
    </row>
    <row r="2841" spans="1:4">
      <c r="A2841" s="167" t="s">
        <v>4551</v>
      </c>
      <c r="B2841" s="167">
        <v>531598</v>
      </c>
      <c r="C2841" s="167" t="s">
        <v>383</v>
      </c>
      <c r="D2841" s="167" t="s">
        <v>443</v>
      </c>
    </row>
    <row r="2842" spans="1:4">
      <c r="A2842" s="167" t="s">
        <v>4552</v>
      </c>
      <c r="B2842" s="167">
        <v>530971</v>
      </c>
      <c r="C2842" s="167" t="s">
        <v>383</v>
      </c>
      <c r="D2842" s="167" t="s">
        <v>405</v>
      </c>
    </row>
    <row r="2843" spans="1:4">
      <c r="A2843" s="167" t="s">
        <v>4553</v>
      </c>
      <c r="B2843" s="167">
        <v>511714</v>
      </c>
      <c r="C2843" s="167" t="s">
        <v>383</v>
      </c>
      <c r="D2843" s="167" t="s">
        <v>469</v>
      </c>
    </row>
    <row r="2844" spans="1:4">
      <c r="A2844" s="167" t="s">
        <v>4554</v>
      </c>
      <c r="B2844" s="167">
        <v>539843</v>
      </c>
      <c r="C2844" s="167" t="s">
        <v>383</v>
      </c>
      <c r="D2844" s="167" t="s">
        <v>369</v>
      </c>
    </row>
    <row r="2845" spans="1:4">
      <c r="A2845" s="167" t="s">
        <v>4555</v>
      </c>
      <c r="B2845" s="167">
        <v>532986</v>
      </c>
      <c r="C2845" s="167" t="s">
        <v>383</v>
      </c>
      <c r="D2845" s="167" t="s">
        <v>781</v>
      </c>
    </row>
    <row r="2846" spans="1:4">
      <c r="A2846" s="167" t="s">
        <v>4556</v>
      </c>
      <c r="B2846" s="167" t="s">
        <v>383</v>
      </c>
      <c r="C2846" s="167" t="s">
        <v>4557</v>
      </c>
      <c r="D2846" s="167" t="s">
        <v>474</v>
      </c>
    </row>
    <row r="2847" spans="1:4">
      <c r="A2847" s="167" t="s">
        <v>4558</v>
      </c>
      <c r="B2847" s="167">
        <v>512425</v>
      </c>
      <c r="C2847" s="167" t="s">
        <v>383</v>
      </c>
      <c r="D2847" s="167" t="s">
        <v>405</v>
      </c>
    </row>
    <row r="2848" spans="1:4">
      <c r="A2848" s="167" t="s">
        <v>4559</v>
      </c>
      <c r="B2848" s="167">
        <v>500307</v>
      </c>
      <c r="C2848" s="167" t="s">
        <v>383</v>
      </c>
      <c r="D2848" s="167" t="s">
        <v>804</v>
      </c>
    </row>
    <row r="2849" spans="1:4">
      <c r="A2849" s="167" t="s">
        <v>4560</v>
      </c>
      <c r="B2849" s="167">
        <v>539311</v>
      </c>
      <c r="C2849" s="167" t="s">
        <v>383</v>
      </c>
      <c r="D2849" s="167" t="s">
        <v>366</v>
      </c>
    </row>
    <row r="2850" spans="1:4">
      <c r="A2850" s="167" t="s">
        <v>4561</v>
      </c>
      <c r="B2850" s="167">
        <v>539311</v>
      </c>
      <c r="C2850" s="167" t="s">
        <v>383</v>
      </c>
      <c r="D2850" s="167" t="s">
        <v>366</v>
      </c>
    </row>
    <row r="2851" spans="1:4">
      <c r="A2851" s="167" t="s">
        <v>4562</v>
      </c>
      <c r="B2851" s="167">
        <v>532722</v>
      </c>
      <c r="C2851" s="167" t="s">
        <v>4563</v>
      </c>
      <c r="D2851" s="167" t="s">
        <v>660</v>
      </c>
    </row>
    <row r="2852" spans="1:4">
      <c r="A2852" s="167" t="s">
        <v>4564</v>
      </c>
      <c r="B2852" s="167">
        <v>533202</v>
      </c>
      <c r="C2852" s="167" t="s">
        <v>4565</v>
      </c>
      <c r="D2852" s="167" t="s">
        <v>469</v>
      </c>
    </row>
    <row r="2853" spans="1:4">
      <c r="A2853" s="167" t="s">
        <v>4566</v>
      </c>
      <c r="B2853" s="167">
        <v>508875</v>
      </c>
      <c r="C2853" s="167" t="s">
        <v>383</v>
      </c>
      <c r="D2853" s="167" t="s">
        <v>804</v>
      </c>
    </row>
    <row r="2854" spans="1:4">
      <c r="A2854" s="167" t="s">
        <v>4567</v>
      </c>
      <c r="B2854" s="167">
        <v>532854</v>
      </c>
      <c r="C2854" s="167" t="s">
        <v>4568</v>
      </c>
      <c r="D2854" s="167" t="s">
        <v>391</v>
      </c>
    </row>
    <row r="2855" spans="1:4">
      <c r="A2855" s="167" t="s">
        <v>4569</v>
      </c>
      <c r="B2855" s="167">
        <v>532698</v>
      </c>
      <c r="C2855" s="167" t="s">
        <v>4570</v>
      </c>
      <c r="D2855" s="167" t="s">
        <v>398</v>
      </c>
    </row>
    <row r="2856" spans="1:4">
      <c r="A2856" s="167" t="s">
        <v>4571</v>
      </c>
      <c r="B2856" s="167" t="s">
        <v>383</v>
      </c>
      <c r="C2856" s="167" t="s">
        <v>4572</v>
      </c>
      <c r="D2856" s="167" t="s">
        <v>394</v>
      </c>
    </row>
    <row r="2857" spans="1:4">
      <c r="A2857" s="167" t="s">
        <v>4573</v>
      </c>
      <c r="B2857" s="167">
        <v>506532</v>
      </c>
      <c r="C2857" s="167" t="s">
        <v>383</v>
      </c>
      <c r="D2857" s="167" t="s">
        <v>543</v>
      </c>
    </row>
    <row r="2858" spans="1:4">
      <c r="A2858" s="167" t="s">
        <v>4574</v>
      </c>
      <c r="B2858" s="167">
        <v>506532</v>
      </c>
      <c r="C2858" s="167" t="s">
        <v>383</v>
      </c>
      <c r="D2858" s="167" t="s">
        <v>543</v>
      </c>
    </row>
    <row r="2859" spans="1:4">
      <c r="A2859" s="167" t="s">
        <v>4575</v>
      </c>
      <c r="B2859" s="167">
        <v>512381</v>
      </c>
      <c r="C2859" s="167" t="s">
        <v>383</v>
      </c>
      <c r="D2859" s="167" t="s">
        <v>405</v>
      </c>
    </row>
    <row r="2860" spans="1:4">
      <c r="A2860" s="167" t="s">
        <v>4576</v>
      </c>
      <c r="B2860" s="167">
        <v>512245</v>
      </c>
      <c r="C2860" s="167" t="s">
        <v>383</v>
      </c>
      <c r="D2860" s="167" t="s">
        <v>804</v>
      </c>
    </row>
    <row r="2861" spans="1:4">
      <c r="A2861" s="167" t="s">
        <v>4577</v>
      </c>
      <c r="B2861" s="167">
        <v>538772</v>
      </c>
      <c r="C2861" s="167" t="s">
        <v>383</v>
      </c>
      <c r="D2861" s="167" t="s">
        <v>400</v>
      </c>
    </row>
    <row r="2862" spans="1:4">
      <c r="A2862" s="167" t="s">
        <v>4578</v>
      </c>
      <c r="B2862" s="167">
        <v>519494</v>
      </c>
      <c r="C2862" s="167" t="s">
        <v>4579</v>
      </c>
      <c r="D2862" s="167" t="s">
        <v>632</v>
      </c>
    </row>
    <row r="2863" spans="1:4">
      <c r="A2863" s="167" t="s">
        <v>4580</v>
      </c>
      <c r="B2863" s="167">
        <v>513683</v>
      </c>
      <c r="C2863" s="167" t="s">
        <v>4581</v>
      </c>
      <c r="D2863" s="167" t="s">
        <v>522</v>
      </c>
    </row>
    <row r="2864" spans="1:4">
      <c r="A2864" s="167" t="s">
        <v>4582</v>
      </c>
      <c r="B2864" s="167">
        <v>513683</v>
      </c>
      <c r="C2864" s="167" t="s">
        <v>4583</v>
      </c>
      <c r="D2864" s="167" t="s">
        <v>522</v>
      </c>
    </row>
    <row r="2865" spans="1:4">
      <c r="A2865" s="167" t="s">
        <v>4584</v>
      </c>
      <c r="B2865" s="167">
        <v>526371</v>
      </c>
      <c r="C2865" s="167" t="s">
        <v>4585</v>
      </c>
      <c r="D2865" s="167" t="s">
        <v>363</v>
      </c>
    </row>
    <row r="2866" spans="1:4">
      <c r="A2866" s="167" t="s">
        <v>4586</v>
      </c>
      <c r="B2866" s="167">
        <v>500730</v>
      </c>
      <c r="C2866" s="167" t="s">
        <v>4587</v>
      </c>
      <c r="D2866" s="167" t="s">
        <v>543</v>
      </c>
    </row>
    <row r="2867" spans="1:4">
      <c r="A2867" s="167" t="s">
        <v>4588</v>
      </c>
      <c r="B2867" s="167">
        <v>532481</v>
      </c>
      <c r="C2867" s="167" t="s">
        <v>4589</v>
      </c>
      <c r="D2867" s="167" t="s">
        <v>978</v>
      </c>
    </row>
    <row r="2868" spans="1:4">
      <c r="A2868" s="167" t="s">
        <v>4590</v>
      </c>
      <c r="B2868" s="167" t="s">
        <v>383</v>
      </c>
      <c r="C2868" s="167" t="s">
        <v>4591</v>
      </c>
      <c r="D2868" s="167" t="s">
        <v>474</v>
      </c>
    </row>
    <row r="2869" spans="1:4">
      <c r="A2869" s="167" t="s">
        <v>4592</v>
      </c>
      <c r="B2869" s="167">
        <v>524414</v>
      </c>
      <c r="C2869" s="167" t="s">
        <v>383</v>
      </c>
      <c r="D2869" s="167" t="s">
        <v>405</v>
      </c>
    </row>
    <row r="2870" spans="1:4">
      <c r="A2870" s="167" t="s">
        <v>4593</v>
      </c>
      <c r="B2870" s="167">
        <v>534615</v>
      </c>
      <c r="C2870" s="167" t="s">
        <v>4594</v>
      </c>
      <c r="D2870" s="167" t="s">
        <v>704</v>
      </c>
    </row>
    <row r="2871" spans="1:4">
      <c r="A2871" s="167" t="s">
        <v>4595</v>
      </c>
      <c r="B2871" s="167">
        <v>542628</v>
      </c>
      <c r="C2871" s="167" t="s">
        <v>4596</v>
      </c>
      <c r="D2871" s="167" t="s">
        <v>749</v>
      </c>
    </row>
    <row r="2872" spans="1:4">
      <c r="A2872" s="167" t="s">
        <v>4597</v>
      </c>
      <c r="B2872" s="167">
        <v>539110</v>
      </c>
      <c r="C2872" s="167" t="s">
        <v>383</v>
      </c>
      <c r="D2872" s="167" t="s">
        <v>400</v>
      </c>
    </row>
    <row r="2873" spans="1:4">
      <c r="A2873" s="167" t="s">
        <v>4598</v>
      </c>
      <c r="B2873" s="167">
        <v>540698</v>
      </c>
      <c r="C2873" s="167" t="s">
        <v>383</v>
      </c>
      <c r="D2873" s="167" t="s">
        <v>405</v>
      </c>
    </row>
    <row r="2874" spans="1:4">
      <c r="A2874" s="167" t="s">
        <v>4599</v>
      </c>
      <c r="B2874" s="167">
        <v>531465</v>
      </c>
      <c r="C2874" s="167" t="s">
        <v>383</v>
      </c>
      <c r="D2874" s="167" t="s">
        <v>405</v>
      </c>
    </row>
    <row r="2875" spans="1:4">
      <c r="A2875" s="167" t="s">
        <v>4600</v>
      </c>
      <c r="B2875" s="167">
        <v>513566</v>
      </c>
      <c r="C2875" s="167" t="s">
        <v>383</v>
      </c>
      <c r="D2875" s="167" t="s">
        <v>415</v>
      </c>
    </row>
    <row r="2876" spans="1:4">
      <c r="A2876" s="167" t="s">
        <v>4601</v>
      </c>
      <c r="B2876" s="167">
        <v>530733</v>
      </c>
      <c r="C2876" s="167" t="s">
        <v>383</v>
      </c>
      <c r="D2876" s="167" t="s">
        <v>907</v>
      </c>
    </row>
    <row r="2877" spans="1:4">
      <c r="A2877" s="167" t="s">
        <v>4602</v>
      </c>
      <c r="B2877" s="167">
        <v>530733</v>
      </c>
      <c r="C2877" s="167" t="s">
        <v>383</v>
      </c>
      <c r="D2877" s="167" t="s">
        <v>907</v>
      </c>
    </row>
    <row r="2878" spans="1:4">
      <c r="A2878" s="167" t="s">
        <v>4603</v>
      </c>
      <c r="B2878" s="167">
        <v>500672</v>
      </c>
      <c r="C2878" s="167" t="s">
        <v>383</v>
      </c>
      <c r="D2878" s="167" t="s">
        <v>421</v>
      </c>
    </row>
    <row r="2879" spans="1:4">
      <c r="A2879" s="167" t="s">
        <v>4604</v>
      </c>
      <c r="B2879" s="167">
        <v>500672</v>
      </c>
      <c r="C2879" s="167" t="s">
        <v>383</v>
      </c>
      <c r="D2879" s="167" t="s">
        <v>421</v>
      </c>
    </row>
    <row r="2880" spans="1:4">
      <c r="A2880" s="167" t="s">
        <v>4605</v>
      </c>
      <c r="B2880" s="167">
        <v>530127</v>
      </c>
      <c r="C2880" s="167" t="s">
        <v>383</v>
      </c>
      <c r="D2880" s="167" t="s">
        <v>366</v>
      </c>
    </row>
    <row r="2881" spans="1:4">
      <c r="A2881" s="167" t="s">
        <v>4606</v>
      </c>
      <c r="B2881" s="167">
        <v>530367</v>
      </c>
      <c r="C2881" s="167" t="s">
        <v>4607</v>
      </c>
      <c r="D2881" s="167" t="s">
        <v>391</v>
      </c>
    </row>
    <row r="2882" spans="1:4">
      <c r="A2882" s="167" t="s">
        <v>4608</v>
      </c>
      <c r="B2882" s="167">
        <v>535458</v>
      </c>
      <c r="C2882" s="167" t="s">
        <v>4609</v>
      </c>
      <c r="D2882" s="167" t="s">
        <v>568</v>
      </c>
    </row>
    <row r="2883" spans="1:4">
      <c r="A2883" s="167" t="s">
        <v>4610</v>
      </c>
      <c r="B2883" s="167">
        <v>526723</v>
      </c>
      <c r="C2883" s="167" t="s">
        <v>383</v>
      </c>
      <c r="D2883" s="167" t="s">
        <v>2554</v>
      </c>
    </row>
    <row r="2884" spans="1:4">
      <c r="A2884" s="167" t="s">
        <v>4611</v>
      </c>
      <c r="B2884" s="167">
        <v>532555</v>
      </c>
      <c r="C2884" s="167" t="s">
        <v>4612</v>
      </c>
      <c r="D2884" s="167" t="s">
        <v>522</v>
      </c>
    </row>
    <row r="2885" spans="1:4">
      <c r="A2885" s="167" t="s">
        <v>4613</v>
      </c>
      <c r="B2885" s="167">
        <v>533015</v>
      </c>
      <c r="C2885" s="167" t="s">
        <v>4614</v>
      </c>
      <c r="D2885" s="167" t="s">
        <v>1330</v>
      </c>
    </row>
    <row r="2886" spans="1:4">
      <c r="A2886" s="167" t="s">
        <v>4615</v>
      </c>
      <c r="B2886" s="167">
        <v>533015</v>
      </c>
      <c r="C2886" s="167" t="s">
        <v>4614</v>
      </c>
      <c r="D2886" s="167" t="s">
        <v>1330</v>
      </c>
    </row>
    <row r="2887" spans="1:4">
      <c r="A2887" s="167" t="s">
        <v>4616</v>
      </c>
      <c r="B2887" s="167">
        <v>531209</v>
      </c>
      <c r="C2887" s="167" t="s">
        <v>4617</v>
      </c>
      <c r="D2887" s="167" t="s">
        <v>476</v>
      </c>
    </row>
    <row r="2888" spans="1:4">
      <c r="A2888" s="167" t="s">
        <v>4618</v>
      </c>
      <c r="B2888" s="167">
        <v>531304</v>
      </c>
      <c r="C2888" s="167" t="s">
        <v>383</v>
      </c>
      <c r="D2888" s="167" t="s">
        <v>398</v>
      </c>
    </row>
    <row r="2889" spans="1:4">
      <c r="A2889" s="167" t="s">
        <v>4619</v>
      </c>
      <c r="B2889" s="167">
        <v>524764</v>
      </c>
      <c r="C2889" s="167" t="s">
        <v>383</v>
      </c>
      <c r="D2889" s="167" t="s">
        <v>431</v>
      </c>
    </row>
    <row r="2890" spans="1:4">
      <c r="A2890" s="167" t="s">
        <v>4620</v>
      </c>
      <c r="B2890" s="167">
        <v>524764</v>
      </c>
      <c r="C2890" s="167" t="s">
        <v>383</v>
      </c>
      <c r="D2890" s="167" t="s">
        <v>431</v>
      </c>
    </row>
    <row r="2891" spans="1:4">
      <c r="A2891" s="167" t="s">
        <v>4621</v>
      </c>
      <c r="B2891" s="167">
        <v>530219</v>
      </c>
      <c r="C2891" s="167" t="s">
        <v>383</v>
      </c>
      <c r="D2891" s="167" t="s">
        <v>497</v>
      </c>
    </row>
    <row r="2892" spans="1:4">
      <c r="A2892" s="167" t="s">
        <v>4622</v>
      </c>
      <c r="B2892" s="167">
        <v>531819</v>
      </c>
      <c r="C2892" s="167" t="s">
        <v>383</v>
      </c>
      <c r="D2892" s="167" t="s">
        <v>405</v>
      </c>
    </row>
    <row r="2893" spans="1:4">
      <c r="A2893" s="167" t="s">
        <v>4623</v>
      </c>
      <c r="B2893" s="167">
        <v>531819</v>
      </c>
      <c r="C2893" s="167" t="s">
        <v>383</v>
      </c>
      <c r="D2893" s="167" t="s">
        <v>405</v>
      </c>
    </row>
    <row r="2894" spans="1:4">
      <c r="A2894" s="167" t="s">
        <v>4624</v>
      </c>
      <c r="B2894" s="167">
        <v>504378</v>
      </c>
      <c r="C2894" s="167" t="s">
        <v>383</v>
      </c>
      <c r="D2894" s="167" t="s">
        <v>405</v>
      </c>
    </row>
    <row r="2895" spans="1:4">
      <c r="A2895" s="167" t="s">
        <v>4625</v>
      </c>
      <c r="B2895" s="167">
        <v>539116</v>
      </c>
      <c r="C2895" s="167" t="s">
        <v>383</v>
      </c>
      <c r="D2895" s="167" t="s">
        <v>405</v>
      </c>
    </row>
    <row r="2896" spans="1:4">
      <c r="A2896" s="167" t="s">
        <v>4626</v>
      </c>
      <c r="B2896" s="167">
        <v>512489</v>
      </c>
      <c r="C2896" s="167" t="s">
        <v>383</v>
      </c>
      <c r="D2896" s="167" t="s">
        <v>400</v>
      </c>
    </row>
    <row r="2897" spans="1:4">
      <c r="A2897" s="167" t="s">
        <v>4627</v>
      </c>
      <c r="B2897" s="167">
        <v>538547</v>
      </c>
      <c r="C2897" s="167" t="s">
        <v>383</v>
      </c>
      <c r="D2897" s="167" t="s">
        <v>632</v>
      </c>
    </row>
    <row r="2898" spans="1:4">
      <c r="A2898" s="167" t="s">
        <v>4628</v>
      </c>
      <c r="B2898" s="167">
        <v>533273</v>
      </c>
      <c r="C2898" s="167" t="s">
        <v>4629</v>
      </c>
      <c r="D2898" s="167" t="s">
        <v>469</v>
      </c>
    </row>
    <row r="2899" spans="1:4">
      <c r="A2899" s="167" t="s">
        <v>4630</v>
      </c>
      <c r="B2899" s="167">
        <v>535657</v>
      </c>
      <c r="C2899" s="167" t="s">
        <v>383</v>
      </c>
      <c r="D2899" s="167" t="s">
        <v>369</v>
      </c>
    </row>
    <row r="2900" spans="1:4">
      <c r="A2900" s="167" t="s">
        <v>4631</v>
      </c>
      <c r="B2900" s="167">
        <v>519491</v>
      </c>
      <c r="C2900" s="167" t="s">
        <v>383</v>
      </c>
      <c r="D2900" s="167" t="s">
        <v>578</v>
      </c>
    </row>
    <row r="2901" spans="1:4">
      <c r="A2901" s="167" t="s">
        <v>4632</v>
      </c>
      <c r="B2901" s="167">
        <v>519491</v>
      </c>
      <c r="C2901" s="167" t="s">
        <v>383</v>
      </c>
      <c r="D2901" s="167" t="s">
        <v>578</v>
      </c>
    </row>
    <row r="2902" spans="1:4">
      <c r="A2902" s="167" t="s">
        <v>4633</v>
      </c>
      <c r="B2902" s="167">
        <v>538019</v>
      </c>
      <c r="C2902" s="167" t="s">
        <v>383</v>
      </c>
      <c r="D2902" s="167" t="s">
        <v>463</v>
      </c>
    </row>
    <row r="2903" spans="1:4">
      <c r="A2903" s="167" t="s">
        <v>4634</v>
      </c>
      <c r="B2903" s="167">
        <v>540405</v>
      </c>
      <c r="C2903" s="167" t="s">
        <v>383</v>
      </c>
      <c r="D2903" s="167" t="s">
        <v>463</v>
      </c>
    </row>
    <row r="2904" spans="1:4">
      <c r="A2904" s="167" t="s">
        <v>4635</v>
      </c>
      <c r="B2904" s="167">
        <v>533008</v>
      </c>
      <c r="C2904" s="167" t="s">
        <v>4636</v>
      </c>
      <c r="D2904" s="167" t="s">
        <v>415</v>
      </c>
    </row>
    <row r="2905" spans="1:4">
      <c r="A2905" s="167" t="s">
        <v>4637</v>
      </c>
      <c r="B2905" s="167">
        <v>538894</v>
      </c>
      <c r="C2905" s="167" t="s">
        <v>383</v>
      </c>
      <c r="D2905" s="167" t="s">
        <v>366</v>
      </c>
    </row>
    <row r="2906" spans="1:4">
      <c r="A2906" s="167" t="s">
        <v>4638</v>
      </c>
      <c r="B2906" s="167">
        <v>540416</v>
      </c>
      <c r="C2906" s="167" t="s">
        <v>383</v>
      </c>
      <c r="D2906" s="167" t="s">
        <v>389</v>
      </c>
    </row>
    <row r="2907" spans="1:4">
      <c r="A2907" s="167" t="s">
        <v>4639</v>
      </c>
      <c r="B2907" s="167">
        <v>531996</v>
      </c>
      <c r="C2907" s="167" t="s">
        <v>383</v>
      </c>
      <c r="D2907" s="167" t="s">
        <v>400</v>
      </c>
    </row>
    <row r="2908" spans="1:4">
      <c r="A2908" s="167" t="s">
        <v>4640</v>
      </c>
      <c r="B2908" s="167">
        <v>530175</v>
      </c>
      <c r="C2908" s="167" t="s">
        <v>383</v>
      </c>
      <c r="D2908" s="167" t="s">
        <v>476</v>
      </c>
    </row>
    <row r="2909" spans="1:4">
      <c r="A2909" s="167" t="s">
        <v>4641</v>
      </c>
      <c r="B2909" s="167">
        <v>539570</v>
      </c>
      <c r="C2909" s="167" t="s">
        <v>383</v>
      </c>
      <c r="D2909" s="167" t="s">
        <v>369</v>
      </c>
    </row>
    <row r="2910" spans="1:4">
      <c r="A2910" s="167" t="s">
        <v>4642</v>
      </c>
      <c r="B2910" s="167">
        <v>500312</v>
      </c>
      <c r="C2910" s="167" t="s">
        <v>4643</v>
      </c>
      <c r="D2910" s="167" t="s">
        <v>446</v>
      </c>
    </row>
    <row r="2911" spans="1:4">
      <c r="A2911" s="167" t="s">
        <v>4644</v>
      </c>
      <c r="B2911" s="167">
        <v>533106</v>
      </c>
      <c r="C2911" s="167" t="s">
        <v>4645</v>
      </c>
      <c r="D2911" s="167" t="s">
        <v>446</v>
      </c>
    </row>
    <row r="2912" spans="1:4">
      <c r="A2912" s="167" t="s">
        <v>4646</v>
      </c>
      <c r="B2912" s="167">
        <v>500313</v>
      </c>
      <c r="C2912" s="167" t="s">
        <v>4647</v>
      </c>
      <c r="D2912" s="167" t="s">
        <v>724</v>
      </c>
    </row>
    <row r="2913" spans="1:4">
      <c r="A2913" s="167" t="s">
        <v>4648</v>
      </c>
      <c r="B2913" s="167">
        <v>533106</v>
      </c>
      <c r="C2913" s="167" t="s">
        <v>4645</v>
      </c>
      <c r="D2913" s="167" t="s">
        <v>446</v>
      </c>
    </row>
    <row r="2914" spans="1:4">
      <c r="A2914" s="167" t="s">
        <v>4649</v>
      </c>
      <c r="B2914" s="167">
        <v>526415</v>
      </c>
      <c r="C2914" s="167" t="s">
        <v>383</v>
      </c>
      <c r="D2914" s="167" t="s">
        <v>881</v>
      </c>
    </row>
    <row r="2915" spans="1:4">
      <c r="A2915" s="167" t="s">
        <v>4650</v>
      </c>
      <c r="B2915" s="167">
        <v>526415</v>
      </c>
      <c r="C2915" s="167" t="s">
        <v>383</v>
      </c>
      <c r="D2915" s="167" t="s">
        <v>881</v>
      </c>
    </row>
    <row r="2916" spans="1:4">
      <c r="A2916" s="167" t="s">
        <v>4651</v>
      </c>
      <c r="B2916" s="167">
        <v>532439</v>
      </c>
      <c r="C2916" s="167" t="s">
        <v>4652</v>
      </c>
      <c r="D2916" s="167" t="s">
        <v>391</v>
      </c>
    </row>
    <row r="2917" spans="1:4">
      <c r="A2917" s="167" t="s">
        <v>4653</v>
      </c>
      <c r="B2917" s="167">
        <v>521105</v>
      </c>
      <c r="C2917" s="167" t="s">
        <v>383</v>
      </c>
      <c r="D2917" s="167" t="s">
        <v>3142</v>
      </c>
    </row>
    <row r="2918" spans="1:4">
      <c r="A2918" s="167" t="s">
        <v>4654</v>
      </c>
      <c r="B2918" s="167">
        <v>534190</v>
      </c>
      <c r="C2918" s="167" t="s">
        <v>383</v>
      </c>
      <c r="D2918" s="167" t="s">
        <v>881</v>
      </c>
    </row>
    <row r="2919" spans="1:4">
      <c r="A2919" s="167" t="s">
        <v>4655</v>
      </c>
      <c r="B2919" s="167">
        <v>507609</v>
      </c>
      <c r="C2919" s="167" t="s">
        <v>383</v>
      </c>
      <c r="D2919" s="167" t="s">
        <v>581</v>
      </c>
    </row>
    <row r="2920" spans="1:4">
      <c r="A2920" s="167" t="s">
        <v>4656</v>
      </c>
      <c r="B2920" s="167">
        <v>531092</v>
      </c>
      <c r="C2920" s="167" t="s">
        <v>4657</v>
      </c>
      <c r="D2920" s="167" t="s">
        <v>781</v>
      </c>
    </row>
    <row r="2921" spans="1:4">
      <c r="A2921" s="167" t="s">
        <v>4658</v>
      </c>
      <c r="B2921" s="167">
        <v>538537</v>
      </c>
      <c r="C2921" s="167" t="s">
        <v>383</v>
      </c>
      <c r="D2921" s="167" t="s">
        <v>405</v>
      </c>
    </row>
    <row r="2922" spans="1:4">
      <c r="A2922" s="167" t="s">
        <v>4659</v>
      </c>
      <c r="B2922" s="167">
        <v>520021</v>
      </c>
      <c r="C2922" s="167" t="s">
        <v>4660</v>
      </c>
      <c r="D2922" s="167" t="s">
        <v>738</v>
      </c>
    </row>
    <row r="2923" spans="1:4">
      <c r="A2923" s="167" t="s">
        <v>4661</v>
      </c>
      <c r="B2923" s="167">
        <v>532880</v>
      </c>
      <c r="C2923" s="167" t="s">
        <v>4662</v>
      </c>
      <c r="D2923" s="167" t="s">
        <v>469</v>
      </c>
    </row>
    <row r="2924" spans="1:4">
      <c r="A2924" s="167" t="s">
        <v>4663</v>
      </c>
      <c r="B2924" s="167" t="s">
        <v>383</v>
      </c>
      <c r="C2924" s="167" t="s">
        <v>4664</v>
      </c>
      <c r="D2924" s="167" t="s">
        <v>394</v>
      </c>
    </row>
    <row r="2925" spans="1:4">
      <c r="A2925" s="167" t="s">
        <v>4665</v>
      </c>
      <c r="B2925" s="167" t="s">
        <v>383</v>
      </c>
      <c r="C2925" s="167" t="s">
        <v>4664</v>
      </c>
      <c r="D2925" s="167" t="s">
        <v>394</v>
      </c>
    </row>
    <row r="2926" spans="1:4">
      <c r="A2926" s="167" t="s">
        <v>4666</v>
      </c>
      <c r="B2926" s="167">
        <v>531496</v>
      </c>
      <c r="C2926" s="167" t="s">
        <v>383</v>
      </c>
      <c r="D2926" s="167" t="s">
        <v>398</v>
      </c>
    </row>
    <row r="2927" spans="1:4">
      <c r="A2927" s="167" t="s">
        <v>4667</v>
      </c>
      <c r="B2927" s="167">
        <v>532167</v>
      </c>
      <c r="C2927" s="167" t="s">
        <v>383</v>
      </c>
      <c r="D2927" s="167" t="s">
        <v>431</v>
      </c>
    </row>
    <row r="2928" spans="1:4">
      <c r="A2928" s="167" t="s">
        <v>4668</v>
      </c>
      <c r="B2928" s="167">
        <v>533317</v>
      </c>
      <c r="C2928" s="167" t="s">
        <v>4669</v>
      </c>
      <c r="D2928" s="167" t="s">
        <v>543</v>
      </c>
    </row>
    <row r="2929" spans="1:4">
      <c r="A2929" s="167" t="s">
        <v>4670</v>
      </c>
      <c r="B2929" s="167">
        <v>532340</v>
      </c>
      <c r="C2929" s="167" t="s">
        <v>383</v>
      </c>
      <c r="D2929" s="167" t="s">
        <v>476</v>
      </c>
    </row>
    <row r="2930" spans="1:4">
      <c r="A2930" s="167" t="s">
        <v>4671</v>
      </c>
      <c r="B2930" s="167">
        <v>514324</v>
      </c>
      <c r="C2930" s="167" t="s">
        <v>383</v>
      </c>
      <c r="D2930" s="167" t="s">
        <v>398</v>
      </c>
    </row>
    <row r="2931" spans="1:4">
      <c r="A2931" s="167" t="s">
        <v>4672</v>
      </c>
      <c r="B2931" s="167">
        <v>514324</v>
      </c>
      <c r="C2931" s="167" t="s">
        <v>383</v>
      </c>
      <c r="D2931" s="167" t="s">
        <v>398</v>
      </c>
    </row>
    <row r="2932" spans="1:4">
      <c r="A2932" s="167" t="s">
        <v>4673</v>
      </c>
      <c r="B2932" s="167" t="s">
        <v>383</v>
      </c>
      <c r="C2932" s="167" t="s">
        <v>4674</v>
      </c>
      <c r="D2932" s="167" t="s">
        <v>394</v>
      </c>
    </row>
    <row r="2933" spans="1:4">
      <c r="A2933" s="167" t="s">
        <v>4675</v>
      </c>
      <c r="B2933" s="167">
        <v>533632</v>
      </c>
      <c r="C2933" s="167" t="s">
        <v>4676</v>
      </c>
      <c r="D2933" s="167" t="s">
        <v>403</v>
      </c>
    </row>
    <row r="2934" spans="1:4">
      <c r="A2934" s="167" t="s">
        <v>4677</v>
      </c>
      <c r="B2934" s="167">
        <v>530805</v>
      </c>
      <c r="C2934" s="167" t="s">
        <v>383</v>
      </c>
      <c r="D2934" s="167" t="s">
        <v>467</v>
      </c>
    </row>
    <row r="2935" spans="1:4">
      <c r="A2935" s="167" t="s">
        <v>4678</v>
      </c>
      <c r="B2935" s="167">
        <v>535647</v>
      </c>
      <c r="C2935" s="167" t="s">
        <v>383</v>
      </c>
      <c r="D2935" s="167" t="s">
        <v>386</v>
      </c>
    </row>
    <row r="2936" spans="1:4">
      <c r="A2936" s="167" t="s">
        <v>4679</v>
      </c>
      <c r="B2936" s="167">
        <v>532944</v>
      </c>
      <c r="C2936" s="167" t="s">
        <v>4680</v>
      </c>
      <c r="D2936" s="167" t="s">
        <v>1330</v>
      </c>
    </row>
    <row r="2937" spans="1:4">
      <c r="A2937" s="167" t="s">
        <v>4681</v>
      </c>
      <c r="B2937" s="167">
        <v>540386</v>
      </c>
      <c r="C2937" s="167" t="s">
        <v>383</v>
      </c>
      <c r="D2937" s="167" t="s">
        <v>366</v>
      </c>
    </row>
    <row r="2938" spans="1:4">
      <c r="A2938" s="167" t="s">
        <v>4682</v>
      </c>
      <c r="B2938" s="167">
        <v>517536</v>
      </c>
      <c r="C2938" s="167" t="s">
        <v>4683</v>
      </c>
      <c r="D2938" s="167" t="s">
        <v>369</v>
      </c>
    </row>
    <row r="2939" spans="1:4">
      <c r="A2939" s="167" t="s">
        <v>4684</v>
      </c>
      <c r="B2939" s="167" t="s">
        <v>383</v>
      </c>
      <c r="C2939" s="167" t="s">
        <v>4685</v>
      </c>
      <c r="D2939" s="167" t="s">
        <v>394</v>
      </c>
    </row>
    <row r="2940" spans="1:4">
      <c r="A2940" s="167" t="s">
        <v>4686</v>
      </c>
      <c r="B2940" s="167">
        <v>530135</v>
      </c>
      <c r="C2940" s="167" t="s">
        <v>4687</v>
      </c>
      <c r="D2940" s="167" t="s">
        <v>417</v>
      </c>
    </row>
    <row r="2941" spans="1:4">
      <c r="A2941" s="167" t="s">
        <v>4688</v>
      </c>
      <c r="B2941" s="167">
        <v>531254</v>
      </c>
      <c r="C2941" s="167" t="s">
        <v>383</v>
      </c>
      <c r="D2941" s="167" t="s">
        <v>400</v>
      </c>
    </row>
    <row r="2942" spans="1:4">
      <c r="A2942" s="167" t="s">
        <v>4689</v>
      </c>
      <c r="B2942" s="167">
        <v>532391</v>
      </c>
      <c r="C2942" s="167" t="s">
        <v>4690</v>
      </c>
      <c r="D2942" s="167" t="s">
        <v>1550</v>
      </c>
    </row>
    <row r="2943" spans="1:4">
      <c r="A2943" s="167" t="s">
        <v>4691</v>
      </c>
      <c r="B2943" s="167">
        <v>532391</v>
      </c>
      <c r="C2943" s="167" t="s">
        <v>4690</v>
      </c>
      <c r="D2943" s="167" t="s">
        <v>1550</v>
      </c>
    </row>
    <row r="2944" spans="1:4">
      <c r="A2944" s="167" t="s">
        <v>4692</v>
      </c>
      <c r="B2944" s="167">
        <v>539598</v>
      </c>
      <c r="C2944" s="167" t="s">
        <v>383</v>
      </c>
      <c r="D2944" s="167" t="s">
        <v>400</v>
      </c>
    </row>
    <row r="2945" spans="1:4">
      <c r="A2945" s="167" t="s">
        <v>4693</v>
      </c>
      <c r="B2945" s="167">
        <v>532466</v>
      </c>
      <c r="C2945" s="167" t="s">
        <v>4694</v>
      </c>
      <c r="D2945" s="167" t="s">
        <v>369</v>
      </c>
    </row>
    <row r="2946" spans="1:4">
      <c r="A2946" s="167" t="s">
        <v>4695</v>
      </c>
      <c r="B2946" s="167">
        <v>512626</v>
      </c>
      <c r="C2946" s="167" t="s">
        <v>4696</v>
      </c>
      <c r="D2946" s="167" t="s">
        <v>398</v>
      </c>
    </row>
    <row r="2947" spans="1:4">
      <c r="A2947" s="167" t="s">
        <v>4697</v>
      </c>
      <c r="B2947" s="167">
        <v>524372</v>
      </c>
      <c r="C2947" s="167" t="s">
        <v>4698</v>
      </c>
      <c r="D2947" s="167" t="s">
        <v>421</v>
      </c>
    </row>
    <row r="2948" spans="1:4">
      <c r="A2948" s="167" t="s">
        <v>4699</v>
      </c>
      <c r="B2948" s="167">
        <v>531157</v>
      </c>
      <c r="C2948" s="167" t="s">
        <v>383</v>
      </c>
      <c r="D2948" s="167" t="s">
        <v>543</v>
      </c>
    </row>
    <row r="2949" spans="1:4">
      <c r="A2949" s="167" t="s">
        <v>4700</v>
      </c>
      <c r="B2949" s="167">
        <v>513121</v>
      </c>
      <c r="C2949" s="167" t="s">
        <v>4701</v>
      </c>
      <c r="D2949" s="167" t="s">
        <v>543</v>
      </c>
    </row>
    <row r="2950" spans="1:4">
      <c r="A2950" s="167" t="s">
        <v>4702</v>
      </c>
      <c r="B2950" s="167">
        <v>504879</v>
      </c>
      <c r="C2950" s="167" t="s">
        <v>4703</v>
      </c>
      <c r="D2950" s="167" t="s">
        <v>1303</v>
      </c>
    </row>
    <row r="2951" spans="1:4">
      <c r="A2951" s="167" t="s">
        <v>4704</v>
      </c>
      <c r="B2951" s="167">
        <v>530365</v>
      </c>
      <c r="C2951" s="167" t="s">
        <v>4705</v>
      </c>
      <c r="D2951" s="167" t="s">
        <v>660</v>
      </c>
    </row>
    <row r="2952" spans="1:4">
      <c r="A2952" s="167" t="s">
        <v>4706</v>
      </c>
      <c r="B2952" s="167">
        <v>507690</v>
      </c>
      <c r="C2952" s="167" t="s">
        <v>383</v>
      </c>
      <c r="D2952" s="167" t="s">
        <v>818</v>
      </c>
    </row>
    <row r="2953" spans="1:4">
      <c r="A2953" s="167" t="s">
        <v>4707</v>
      </c>
      <c r="B2953" s="167">
        <v>535754</v>
      </c>
      <c r="C2953" s="167" t="s">
        <v>4708</v>
      </c>
      <c r="D2953" s="167" t="s">
        <v>396</v>
      </c>
    </row>
    <row r="2954" spans="1:4">
      <c r="A2954" s="167" t="s">
        <v>4709</v>
      </c>
      <c r="B2954" s="167">
        <v>541301</v>
      </c>
      <c r="C2954" s="167" t="s">
        <v>4710</v>
      </c>
      <c r="D2954" s="167" t="s">
        <v>752</v>
      </c>
    </row>
    <row r="2955" spans="1:4">
      <c r="A2955" s="167" t="s">
        <v>4711</v>
      </c>
      <c r="B2955" s="167">
        <v>533263</v>
      </c>
      <c r="C2955" s="167" t="s">
        <v>4712</v>
      </c>
      <c r="D2955" s="167" t="s">
        <v>522</v>
      </c>
    </row>
    <row r="2956" spans="1:4">
      <c r="A2956" s="167" t="s">
        <v>4713</v>
      </c>
      <c r="B2956" s="167">
        <v>502420</v>
      </c>
      <c r="C2956" s="167" t="s">
        <v>4714</v>
      </c>
      <c r="D2956" s="167" t="s">
        <v>377</v>
      </c>
    </row>
    <row r="2957" spans="1:4">
      <c r="A2957" s="167" t="s">
        <v>4715</v>
      </c>
      <c r="B2957" s="167">
        <v>526325</v>
      </c>
      <c r="C2957" s="167" t="s">
        <v>4716</v>
      </c>
      <c r="D2957" s="167" t="s">
        <v>578</v>
      </c>
    </row>
    <row r="2958" spans="1:4">
      <c r="A2958" s="167" t="s">
        <v>4717</v>
      </c>
      <c r="B2958" s="167">
        <v>534076</v>
      </c>
      <c r="C2958" s="167" t="s">
        <v>4718</v>
      </c>
      <c r="D2958" s="167" t="s">
        <v>568</v>
      </c>
    </row>
    <row r="2959" spans="1:4">
      <c r="A2959" s="167" t="s">
        <v>4719</v>
      </c>
      <c r="B2959" s="167">
        <v>531512</v>
      </c>
      <c r="C2959" s="167" t="s">
        <v>383</v>
      </c>
      <c r="D2959" s="167" t="s">
        <v>386</v>
      </c>
    </row>
    <row r="2960" spans="1:4">
      <c r="A2960" s="167" t="s">
        <v>4720</v>
      </c>
      <c r="B2960" s="167">
        <v>500078</v>
      </c>
      <c r="C2960" s="167" t="s">
        <v>383</v>
      </c>
      <c r="D2960" s="167" t="s">
        <v>431</v>
      </c>
    </row>
    <row r="2961" spans="1:4">
      <c r="A2961" s="167" t="s">
        <v>4721</v>
      </c>
      <c r="B2961" s="167">
        <v>500315</v>
      </c>
      <c r="C2961" s="167" t="s">
        <v>4722</v>
      </c>
      <c r="D2961" s="167" t="s">
        <v>701</v>
      </c>
    </row>
    <row r="2962" spans="1:4">
      <c r="A2962" s="167" t="s">
        <v>4723</v>
      </c>
      <c r="B2962" s="167">
        <v>506579</v>
      </c>
      <c r="C2962" s="167" t="s">
        <v>4724</v>
      </c>
      <c r="D2962" s="167" t="s">
        <v>431</v>
      </c>
    </row>
    <row r="2963" spans="1:4">
      <c r="A2963" s="167" t="s">
        <v>4725</v>
      </c>
      <c r="B2963" s="167">
        <v>500314</v>
      </c>
      <c r="C2963" s="167" t="s">
        <v>4726</v>
      </c>
      <c r="D2963" s="167" t="s">
        <v>584</v>
      </c>
    </row>
    <row r="2964" spans="1:4">
      <c r="A2964" s="167" t="s">
        <v>4727</v>
      </c>
      <c r="B2964" s="167">
        <v>532817</v>
      </c>
      <c r="C2964" s="167" t="s">
        <v>4728</v>
      </c>
      <c r="D2964" s="167" t="s">
        <v>911</v>
      </c>
    </row>
    <row r="2965" spans="1:4">
      <c r="A2965" s="167" t="s">
        <v>4729</v>
      </c>
      <c r="B2965" s="167">
        <v>531859</v>
      </c>
      <c r="C2965" s="167" t="s">
        <v>383</v>
      </c>
      <c r="D2965" s="167" t="s">
        <v>1303</v>
      </c>
    </row>
    <row r="2966" spans="1:4">
      <c r="A2966" s="167" t="s">
        <v>4730</v>
      </c>
      <c r="B2966" s="167">
        <v>541206</v>
      </c>
      <c r="C2966" s="167" t="s">
        <v>383</v>
      </c>
      <c r="D2966" s="167" t="s">
        <v>704</v>
      </c>
    </row>
    <row r="2967" spans="1:4">
      <c r="A2967" s="167" t="s">
        <v>4731</v>
      </c>
      <c r="B2967" s="167">
        <v>531626</v>
      </c>
      <c r="C2967" s="167" t="s">
        <v>383</v>
      </c>
      <c r="D2967" s="167" t="s">
        <v>497</v>
      </c>
    </row>
    <row r="2968" spans="1:4">
      <c r="A2968" s="167" t="s">
        <v>4732</v>
      </c>
      <c r="B2968" s="167">
        <v>531626</v>
      </c>
      <c r="C2968" s="167" t="s">
        <v>383</v>
      </c>
      <c r="D2968" s="167" t="s">
        <v>497</v>
      </c>
    </row>
    <row r="2969" spans="1:4">
      <c r="A2969" s="167" t="s">
        <v>4733</v>
      </c>
      <c r="B2969" s="167">
        <v>539015</v>
      </c>
      <c r="C2969" s="167" t="s">
        <v>4734</v>
      </c>
      <c r="D2969" s="167" t="s">
        <v>1122</v>
      </c>
    </row>
    <row r="2970" spans="1:4">
      <c r="A2970" s="167" t="s">
        <v>4735</v>
      </c>
      <c r="B2970" s="167">
        <v>539287</v>
      </c>
      <c r="C2970" s="167" t="s">
        <v>4736</v>
      </c>
      <c r="D2970" s="167" t="s">
        <v>421</v>
      </c>
    </row>
    <row r="2971" spans="1:4">
      <c r="A2971" s="167" t="s">
        <v>4737</v>
      </c>
      <c r="B2971" s="167">
        <v>530173</v>
      </c>
      <c r="C2971" s="167" t="s">
        <v>383</v>
      </c>
      <c r="D2971" s="167" t="s">
        <v>497</v>
      </c>
    </row>
    <row r="2972" spans="1:4">
      <c r="A2972" s="167" t="s">
        <v>4738</v>
      </c>
      <c r="B2972" s="167">
        <v>501179</v>
      </c>
      <c r="C2972" s="167" t="s">
        <v>383</v>
      </c>
      <c r="D2972" s="167" t="s">
        <v>403</v>
      </c>
    </row>
    <row r="2973" spans="1:4">
      <c r="A2973" s="167" t="s">
        <v>4739</v>
      </c>
      <c r="B2973" s="167">
        <v>509782</v>
      </c>
      <c r="C2973" s="167" t="s">
        <v>383</v>
      </c>
      <c r="D2973" s="167" t="s">
        <v>804</v>
      </c>
    </row>
    <row r="2974" spans="1:4">
      <c r="A2974" s="167" t="s">
        <v>4740</v>
      </c>
      <c r="B2974" s="167">
        <v>540198</v>
      </c>
      <c r="C2974" s="167" t="s">
        <v>383</v>
      </c>
      <c r="D2974" s="167" t="s">
        <v>398</v>
      </c>
    </row>
    <row r="2975" spans="1:4">
      <c r="A2975" s="167" t="s">
        <v>4741</v>
      </c>
      <c r="B2975" s="167">
        <v>500317</v>
      </c>
      <c r="C2975" s="167" t="s">
        <v>4742</v>
      </c>
      <c r="D2975" s="167" t="s">
        <v>403</v>
      </c>
    </row>
    <row r="2976" spans="1:4">
      <c r="A2976" s="167" t="s">
        <v>4743</v>
      </c>
      <c r="B2976" s="167">
        <v>539290</v>
      </c>
      <c r="C2976" s="167" t="s">
        <v>4744</v>
      </c>
      <c r="D2976" s="167" t="s">
        <v>403</v>
      </c>
    </row>
    <row r="2977" spans="1:4">
      <c r="A2977" s="167" t="s">
        <v>4745</v>
      </c>
      <c r="B2977" s="167">
        <v>509099</v>
      </c>
      <c r="C2977" s="167" t="s">
        <v>383</v>
      </c>
      <c r="D2977" s="167" t="s">
        <v>804</v>
      </c>
    </row>
    <row r="2978" spans="1:4">
      <c r="A2978" s="167" t="s">
        <v>4746</v>
      </c>
      <c r="B2978" s="167">
        <v>531065</v>
      </c>
      <c r="C2978" s="167" t="s">
        <v>383</v>
      </c>
      <c r="D2978" s="167" t="s">
        <v>1082</v>
      </c>
    </row>
    <row r="2979" spans="1:4">
      <c r="A2979" s="167" t="s">
        <v>4747</v>
      </c>
      <c r="B2979" s="167">
        <v>514460</v>
      </c>
      <c r="C2979" s="167" t="s">
        <v>383</v>
      </c>
      <c r="D2979" s="167" t="s">
        <v>405</v>
      </c>
    </row>
    <row r="2980" spans="1:4">
      <c r="A2980" s="167" t="s">
        <v>4748</v>
      </c>
      <c r="B2980" s="167">
        <v>523151</v>
      </c>
      <c r="C2980" s="167" t="s">
        <v>383</v>
      </c>
      <c r="D2980" s="167" t="s">
        <v>467</v>
      </c>
    </row>
    <row r="2981" spans="1:4">
      <c r="A2981" s="167" t="s">
        <v>4749</v>
      </c>
      <c r="B2981" s="167">
        <v>514330</v>
      </c>
      <c r="C2981" s="167" t="s">
        <v>383</v>
      </c>
      <c r="D2981" s="167" t="s">
        <v>398</v>
      </c>
    </row>
    <row r="2982" spans="1:4">
      <c r="A2982" s="167" t="s">
        <v>4750</v>
      </c>
      <c r="B2982" s="167">
        <v>530741</v>
      </c>
      <c r="C2982" s="167" t="s">
        <v>383</v>
      </c>
      <c r="D2982" s="167" t="s">
        <v>463</v>
      </c>
    </row>
    <row r="2983" spans="1:4">
      <c r="A2983" s="167" t="s">
        <v>4751</v>
      </c>
      <c r="B2983" s="167">
        <v>539291</v>
      </c>
      <c r="C2983" s="167" t="s">
        <v>383</v>
      </c>
      <c r="D2983" s="167" t="s">
        <v>581</v>
      </c>
    </row>
    <row r="2984" spans="1:4">
      <c r="A2984" s="167" t="s">
        <v>4752</v>
      </c>
      <c r="B2984" s="167">
        <v>539352</v>
      </c>
      <c r="C2984" s="167" t="s">
        <v>383</v>
      </c>
      <c r="D2984" s="167" t="s">
        <v>386</v>
      </c>
    </row>
    <row r="2985" spans="1:4">
      <c r="A2985" s="167" t="s">
        <v>4753</v>
      </c>
      <c r="B2985" s="167">
        <v>513403</v>
      </c>
      <c r="C2985" s="167" t="s">
        <v>383</v>
      </c>
      <c r="D2985" s="167" t="s">
        <v>415</v>
      </c>
    </row>
    <row r="2986" spans="1:4">
      <c r="A2986" s="167" t="s">
        <v>4754</v>
      </c>
      <c r="B2986" s="167">
        <v>523862</v>
      </c>
      <c r="C2986" s="167" t="s">
        <v>383</v>
      </c>
      <c r="D2986" s="167" t="s">
        <v>400</v>
      </c>
    </row>
    <row r="2987" spans="1:4">
      <c r="A2987" s="167" t="s">
        <v>4755</v>
      </c>
      <c r="B2987" s="167">
        <v>523483</v>
      </c>
      <c r="C2987" s="167" t="s">
        <v>383</v>
      </c>
      <c r="D2987" s="167" t="s">
        <v>911</v>
      </c>
    </row>
    <row r="2988" spans="1:4">
      <c r="A2988" s="167" t="s">
        <v>4756</v>
      </c>
      <c r="B2988" s="167">
        <v>538963</v>
      </c>
      <c r="C2988" s="167" t="s">
        <v>383</v>
      </c>
      <c r="D2988" s="167" t="s">
        <v>706</v>
      </c>
    </row>
    <row r="2989" spans="1:4">
      <c r="A2989" s="167" t="s">
        <v>4757</v>
      </c>
      <c r="B2989" s="167">
        <v>531395</v>
      </c>
      <c r="C2989" s="167" t="s">
        <v>383</v>
      </c>
      <c r="D2989" s="167" t="s">
        <v>398</v>
      </c>
    </row>
    <row r="2990" spans="1:4">
      <c r="A2990" s="167" t="s">
        <v>4758</v>
      </c>
      <c r="B2990" s="167">
        <v>532350</v>
      </c>
      <c r="C2990" s="167" t="s">
        <v>383</v>
      </c>
      <c r="D2990" s="167" t="s">
        <v>386</v>
      </c>
    </row>
    <row r="2991" spans="1:4">
      <c r="A2991" s="167" t="s">
        <v>4759</v>
      </c>
      <c r="B2991" s="167">
        <v>526905</v>
      </c>
      <c r="C2991" s="167" t="s">
        <v>383</v>
      </c>
      <c r="D2991" s="167" t="s">
        <v>431</v>
      </c>
    </row>
    <row r="2992" spans="1:4">
      <c r="A2992" s="167" t="s">
        <v>4760</v>
      </c>
      <c r="B2992" s="167">
        <v>517230</v>
      </c>
      <c r="C2992" s="167" t="s">
        <v>4761</v>
      </c>
      <c r="D2992" s="167" t="s">
        <v>405</v>
      </c>
    </row>
    <row r="2993" spans="1:4">
      <c r="A2993" s="167" t="s">
        <v>4762</v>
      </c>
      <c r="B2993" s="167">
        <v>532827</v>
      </c>
      <c r="C2993" s="167" t="s">
        <v>4763</v>
      </c>
      <c r="D2993" s="167" t="s">
        <v>497</v>
      </c>
    </row>
    <row r="2994" spans="1:4">
      <c r="A2994" s="167" t="s">
        <v>4764</v>
      </c>
      <c r="B2994" s="167">
        <v>532900</v>
      </c>
      <c r="C2994" s="167" t="s">
        <v>4765</v>
      </c>
      <c r="D2994" s="167" t="s">
        <v>400</v>
      </c>
    </row>
    <row r="2995" spans="1:4">
      <c r="A2995" s="167" t="s">
        <v>4766</v>
      </c>
      <c r="B2995" s="167">
        <v>540648</v>
      </c>
      <c r="C2995" s="167" t="s">
        <v>4767</v>
      </c>
      <c r="D2995" s="167" t="s">
        <v>403</v>
      </c>
    </row>
    <row r="2996" spans="1:4">
      <c r="A2996" s="167" t="s">
        <v>4768</v>
      </c>
      <c r="B2996" s="167">
        <v>539121</v>
      </c>
      <c r="C2996" s="167" t="s">
        <v>383</v>
      </c>
      <c r="D2996" s="167" t="s">
        <v>688</v>
      </c>
    </row>
    <row r="2997" spans="1:4">
      <c r="A2997" s="167" t="s">
        <v>4769</v>
      </c>
      <c r="B2997" s="167">
        <v>541444</v>
      </c>
      <c r="C2997" s="167" t="s">
        <v>383</v>
      </c>
      <c r="D2997" s="167" t="s">
        <v>497</v>
      </c>
    </row>
    <row r="2998" spans="1:4">
      <c r="A2998" s="167" t="s">
        <v>4770</v>
      </c>
      <c r="B2998" s="167">
        <v>532521</v>
      </c>
      <c r="C2998" s="167" t="s">
        <v>4771</v>
      </c>
      <c r="D2998" s="167" t="s">
        <v>476</v>
      </c>
    </row>
    <row r="2999" spans="1:4">
      <c r="A2999" s="167" t="s">
        <v>4772</v>
      </c>
      <c r="B2999" s="167">
        <v>511597</v>
      </c>
      <c r="C2999" s="167" t="s">
        <v>383</v>
      </c>
      <c r="D2999" s="167" t="s">
        <v>400</v>
      </c>
    </row>
    <row r="3000" spans="1:4">
      <c r="A3000" s="167" t="s">
        <v>4773</v>
      </c>
      <c r="B3000" s="167">
        <v>517397</v>
      </c>
      <c r="C3000" s="167" t="s">
        <v>383</v>
      </c>
      <c r="D3000" s="167" t="s">
        <v>925</v>
      </c>
    </row>
    <row r="3001" spans="1:4">
      <c r="A3001" s="167" t="s">
        <v>4774</v>
      </c>
      <c r="B3001" s="167">
        <v>517397</v>
      </c>
      <c r="C3001" s="167" t="s">
        <v>383</v>
      </c>
      <c r="D3001" s="167" t="s">
        <v>925</v>
      </c>
    </row>
    <row r="3002" spans="1:4">
      <c r="A3002" s="167" t="s">
        <v>4775</v>
      </c>
      <c r="B3002" s="167">
        <v>511525</v>
      </c>
      <c r="C3002" s="167" t="s">
        <v>383</v>
      </c>
      <c r="D3002" s="167" t="s">
        <v>476</v>
      </c>
    </row>
    <row r="3003" spans="1:4">
      <c r="A3003" s="167" t="s">
        <v>4776</v>
      </c>
      <c r="B3003" s="167">
        <v>531349</v>
      </c>
      <c r="C3003" s="167" t="s">
        <v>4777</v>
      </c>
      <c r="D3003" s="167" t="s">
        <v>721</v>
      </c>
    </row>
    <row r="3004" spans="1:4">
      <c r="A3004" s="167" t="s">
        <v>4778</v>
      </c>
      <c r="B3004" s="167" t="s">
        <v>383</v>
      </c>
      <c r="C3004" s="167" t="s">
        <v>4779</v>
      </c>
      <c r="D3004" s="167" t="s">
        <v>394</v>
      </c>
    </row>
    <row r="3005" spans="1:4">
      <c r="A3005" s="167" t="s">
        <v>4780</v>
      </c>
      <c r="B3005" s="167">
        <v>538742</v>
      </c>
      <c r="C3005" s="167" t="s">
        <v>383</v>
      </c>
      <c r="D3005" s="167" t="s">
        <v>405</v>
      </c>
    </row>
    <row r="3006" spans="1:4">
      <c r="A3006" s="167" t="s">
        <v>4781</v>
      </c>
      <c r="B3006" s="167">
        <v>538860</v>
      </c>
      <c r="C3006" s="167" t="s">
        <v>383</v>
      </c>
      <c r="D3006" s="167" t="s">
        <v>400</v>
      </c>
    </row>
    <row r="3007" spans="1:4">
      <c r="A3007" s="167" t="s">
        <v>4782</v>
      </c>
      <c r="B3007" s="167">
        <v>524820</v>
      </c>
      <c r="C3007" s="167" t="s">
        <v>4783</v>
      </c>
      <c r="D3007" s="167" t="s">
        <v>593</v>
      </c>
    </row>
    <row r="3008" spans="1:4">
      <c r="A3008" s="167" t="s">
        <v>4784</v>
      </c>
      <c r="B3008" s="167">
        <v>508941</v>
      </c>
      <c r="C3008" s="167" t="s">
        <v>383</v>
      </c>
      <c r="D3008" s="167" t="s">
        <v>568</v>
      </c>
    </row>
    <row r="3009" spans="1:4">
      <c r="A3009" s="167" t="s">
        <v>4785</v>
      </c>
      <c r="B3009" s="167">
        <v>504093</v>
      </c>
      <c r="C3009" s="167" t="s">
        <v>383</v>
      </c>
      <c r="D3009" s="167" t="s">
        <v>929</v>
      </c>
    </row>
    <row r="3010" spans="1:4">
      <c r="A3010" s="167" t="s">
        <v>4786</v>
      </c>
      <c r="B3010" s="167">
        <v>513511</v>
      </c>
      <c r="C3010" s="167" t="s">
        <v>383</v>
      </c>
      <c r="D3010" s="167" t="s">
        <v>415</v>
      </c>
    </row>
    <row r="3011" spans="1:4">
      <c r="A3011" s="167" t="s">
        <v>4787</v>
      </c>
      <c r="B3011" s="167">
        <v>531726</v>
      </c>
      <c r="C3011" s="167" t="s">
        <v>383</v>
      </c>
      <c r="D3011" s="167" t="s">
        <v>421</v>
      </c>
    </row>
    <row r="3012" spans="1:4">
      <c r="A3012" s="167" t="s">
        <v>4788</v>
      </c>
      <c r="B3012" s="167">
        <v>506122</v>
      </c>
      <c r="C3012" s="167" t="s">
        <v>383</v>
      </c>
      <c r="D3012" s="167" t="s">
        <v>738</v>
      </c>
    </row>
    <row r="3013" spans="1:4">
      <c r="A3013" s="167" t="s">
        <v>4789</v>
      </c>
      <c r="B3013" s="167">
        <v>531280</v>
      </c>
      <c r="C3013" s="167" t="s">
        <v>383</v>
      </c>
      <c r="D3013" s="167" t="s">
        <v>578</v>
      </c>
    </row>
    <row r="3014" spans="1:4">
      <c r="A3014" s="167" t="s">
        <v>4790</v>
      </c>
      <c r="B3014" s="167">
        <v>534796</v>
      </c>
      <c r="C3014" s="167" t="s">
        <v>383</v>
      </c>
      <c r="D3014" s="167" t="s">
        <v>503</v>
      </c>
    </row>
    <row r="3015" spans="1:4">
      <c r="A3015" s="167" t="s">
        <v>4791</v>
      </c>
      <c r="B3015" s="167" t="s">
        <v>383</v>
      </c>
      <c r="C3015" s="167" t="s">
        <v>4792</v>
      </c>
      <c r="D3015" s="167" t="s">
        <v>394</v>
      </c>
    </row>
    <row r="3016" spans="1:4">
      <c r="A3016" s="167" t="s">
        <v>4793</v>
      </c>
      <c r="B3016" s="167">
        <v>539143</v>
      </c>
      <c r="C3016" s="167" t="s">
        <v>383</v>
      </c>
      <c r="D3016" s="167" t="s">
        <v>372</v>
      </c>
    </row>
    <row r="3017" spans="1:4">
      <c r="A3017" s="167" t="s">
        <v>4794</v>
      </c>
      <c r="B3017" s="167">
        <v>500322</v>
      </c>
      <c r="C3017" s="167" t="s">
        <v>383</v>
      </c>
      <c r="D3017" s="167" t="s">
        <v>396</v>
      </c>
    </row>
    <row r="3018" spans="1:4">
      <c r="A3018" s="167" t="s">
        <v>4795</v>
      </c>
      <c r="B3018" s="167">
        <v>513359</v>
      </c>
      <c r="C3018" s="167" t="s">
        <v>4796</v>
      </c>
      <c r="D3018" s="167" t="s">
        <v>660</v>
      </c>
    </row>
    <row r="3019" spans="1:4">
      <c r="A3019" s="167" t="s">
        <v>4797</v>
      </c>
      <c r="B3019" s="167">
        <v>533211</v>
      </c>
      <c r="C3019" s="167" t="s">
        <v>4798</v>
      </c>
      <c r="D3019" s="167" t="s">
        <v>421</v>
      </c>
    </row>
    <row r="3020" spans="1:4">
      <c r="A3020" s="167" t="s">
        <v>4799</v>
      </c>
      <c r="B3020" s="167">
        <v>539889</v>
      </c>
      <c r="C3020" s="167" t="s">
        <v>4800</v>
      </c>
      <c r="D3020" s="167" t="s">
        <v>443</v>
      </c>
    </row>
    <row r="3021" spans="1:4">
      <c r="A3021" s="167" t="s">
        <v>4801</v>
      </c>
      <c r="B3021" s="167">
        <v>531255</v>
      </c>
      <c r="C3021" s="167" t="s">
        <v>383</v>
      </c>
      <c r="D3021" s="167" t="s">
        <v>400</v>
      </c>
    </row>
    <row r="3022" spans="1:4">
      <c r="A3022" s="167" t="s">
        <v>4802</v>
      </c>
      <c r="B3022" s="167">
        <v>530555</v>
      </c>
      <c r="C3022" s="167" t="s">
        <v>4803</v>
      </c>
      <c r="D3022" s="167" t="s">
        <v>681</v>
      </c>
    </row>
    <row r="3023" spans="1:4">
      <c r="A3023" s="167" t="s">
        <v>4804</v>
      </c>
      <c r="B3023" s="167">
        <v>507970</v>
      </c>
      <c r="C3023" s="167" t="s">
        <v>383</v>
      </c>
      <c r="D3023" s="167" t="s">
        <v>565</v>
      </c>
    </row>
    <row r="3024" spans="1:4">
      <c r="A3024" s="167" t="s">
        <v>4805</v>
      </c>
      <c r="B3024" s="167">
        <v>507970</v>
      </c>
      <c r="C3024" s="167" t="s">
        <v>383</v>
      </c>
      <c r="D3024" s="167" t="s">
        <v>565</v>
      </c>
    </row>
    <row r="3025" spans="1:4">
      <c r="A3025" s="167" t="s">
        <v>4806</v>
      </c>
      <c r="B3025" s="167">
        <v>524689</v>
      </c>
      <c r="C3025" s="167" t="s">
        <v>4807</v>
      </c>
      <c r="D3025" s="167" t="s">
        <v>421</v>
      </c>
    </row>
    <row r="3026" spans="1:4">
      <c r="A3026" s="167" t="s">
        <v>4808</v>
      </c>
      <c r="B3026" s="167">
        <v>524689</v>
      </c>
      <c r="C3026" s="167" t="s">
        <v>4807</v>
      </c>
      <c r="D3026" s="167" t="s">
        <v>421</v>
      </c>
    </row>
    <row r="3027" spans="1:4">
      <c r="A3027" s="167" t="s">
        <v>4809</v>
      </c>
      <c r="B3027" s="167">
        <v>539481</v>
      </c>
      <c r="C3027" s="167" t="s">
        <v>383</v>
      </c>
      <c r="D3027" s="167" t="s">
        <v>400</v>
      </c>
    </row>
    <row r="3028" spans="1:4">
      <c r="A3028" s="167" t="s">
        <v>4810</v>
      </c>
      <c r="B3028" s="167" t="s">
        <v>383</v>
      </c>
      <c r="C3028" s="167" t="s">
        <v>4811</v>
      </c>
      <c r="D3028" s="167" t="s">
        <v>394</v>
      </c>
    </row>
    <row r="3029" spans="1:4">
      <c r="A3029" s="167" t="s">
        <v>4812</v>
      </c>
      <c r="B3029" s="167">
        <v>524628</v>
      </c>
      <c r="C3029" s="167" t="s">
        <v>383</v>
      </c>
      <c r="D3029" s="167" t="s">
        <v>405</v>
      </c>
    </row>
    <row r="3030" spans="1:4">
      <c r="A3030" s="167" t="s">
        <v>4813</v>
      </c>
      <c r="B3030" s="167">
        <v>532911</v>
      </c>
      <c r="C3030" s="167" t="s">
        <v>383</v>
      </c>
      <c r="D3030" s="167" t="s">
        <v>469</v>
      </c>
    </row>
    <row r="3031" spans="1:4">
      <c r="A3031" s="167" t="s">
        <v>4814</v>
      </c>
      <c r="B3031" s="167">
        <v>540359</v>
      </c>
      <c r="C3031" s="167" t="s">
        <v>383</v>
      </c>
      <c r="D3031" s="167" t="s">
        <v>421</v>
      </c>
    </row>
    <row r="3032" spans="1:4">
      <c r="A3032" s="167" t="s">
        <v>4815</v>
      </c>
      <c r="B3032" s="167">
        <v>540467</v>
      </c>
      <c r="C3032" s="167" t="s">
        <v>383</v>
      </c>
      <c r="D3032" s="167" t="s">
        <v>497</v>
      </c>
    </row>
    <row r="3033" spans="1:4">
      <c r="A3033" s="167" t="s">
        <v>4816</v>
      </c>
      <c r="B3033" s="167">
        <v>780017</v>
      </c>
      <c r="C3033" s="167" t="s">
        <v>383</v>
      </c>
      <c r="D3033" s="167" t="s">
        <v>474</v>
      </c>
    </row>
    <row r="3034" spans="1:4">
      <c r="A3034" s="167" t="s">
        <v>4817</v>
      </c>
      <c r="B3034" s="167">
        <v>506128</v>
      </c>
      <c r="C3034" s="167" t="s">
        <v>383</v>
      </c>
      <c r="D3034" s="167" t="s">
        <v>421</v>
      </c>
    </row>
    <row r="3035" spans="1:4">
      <c r="A3035" s="167" t="s">
        <v>4818</v>
      </c>
      <c r="B3035" s="167">
        <v>511702</v>
      </c>
      <c r="C3035" s="167" t="s">
        <v>383</v>
      </c>
      <c r="D3035" s="167" t="s">
        <v>400</v>
      </c>
    </row>
    <row r="3036" spans="1:4">
      <c r="A3036" s="167" t="s">
        <v>4819</v>
      </c>
      <c r="B3036" s="167">
        <v>511176</v>
      </c>
      <c r="C3036" s="167" t="s">
        <v>383</v>
      </c>
      <c r="D3036" s="167" t="s">
        <v>469</v>
      </c>
    </row>
    <row r="3037" spans="1:4">
      <c r="A3037" s="167" t="s">
        <v>4820</v>
      </c>
      <c r="B3037" s="167">
        <v>532780</v>
      </c>
      <c r="C3037" s="167" t="s">
        <v>4821</v>
      </c>
      <c r="D3037" s="167" t="s">
        <v>469</v>
      </c>
    </row>
    <row r="3038" spans="1:4">
      <c r="A3038" s="167" t="s">
        <v>4822</v>
      </c>
      <c r="B3038" s="167">
        <v>526349</v>
      </c>
      <c r="C3038" s="167" t="s">
        <v>383</v>
      </c>
      <c r="D3038" s="167" t="s">
        <v>738</v>
      </c>
    </row>
    <row r="3039" spans="1:4">
      <c r="A3039" s="167" t="s">
        <v>4823</v>
      </c>
      <c r="B3039" s="167">
        <v>541347</v>
      </c>
      <c r="C3039" s="167" t="s">
        <v>383</v>
      </c>
      <c r="D3039" s="167" t="s">
        <v>1082</v>
      </c>
    </row>
    <row r="3040" spans="1:4">
      <c r="A3040" s="167" t="s">
        <v>4824</v>
      </c>
      <c r="B3040" s="167">
        <v>521080</v>
      </c>
      <c r="C3040" s="167" t="s">
        <v>383</v>
      </c>
      <c r="D3040" s="167" t="s">
        <v>398</v>
      </c>
    </row>
    <row r="3041" spans="1:4">
      <c r="A3041" s="167" t="s">
        <v>4825</v>
      </c>
      <c r="B3041" s="167" t="s">
        <v>383</v>
      </c>
      <c r="C3041" s="167" t="s">
        <v>4826</v>
      </c>
      <c r="D3041" s="167" t="s">
        <v>394</v>
      </c>
    </row>
    <row r="3042" spans="1:4">
      <c r="A3042" s="167" t="s">
        <v>4827</v>
      </c>
      <c r="B3042" s="167">
        <v>500456</v>
      </c>
      <c r="C3042" s="167" t="s">
        <v>383</v>
      </c>
      <c r="D3042" s="167" t="s">
        <v>760</v>
      </c>
    </row>
    <row r="3043" spans="1:4">
      <c r="A3043" s="167" t="s">
        <v>4828</v>
      </c>
      <c r="B3043" s="167">
        <v>511734</v>
      </c>
      <c r="C3043" s="167" t="s">
        <v>383</v>
      </c>
      <c r="D3043" s="167" t="s">
        <v>400</v>
      </c>
    </row>
    <row r="3044" spans="1:4">
      <c r="A3044" s="167" t="s">
        <v>4829</v>
      </c>
      <c r="B3044" s="167">
        <v>503092</v>
      </c>
      <c r="C3044" s="167" t="s">
        <v>383</v>
      </c>
      <c r="D3044" s="167" t="s">
        <v>398</v>
      </c>
    </row>
    <row r="3045" spans="1:4">
      <c r="A3045" s="167" t="s">
        <v>4830</v>
      </c>
      <c r="B3045" s="167">
        <v>539401</v>
      </c>
      <c r="C3045" s="167" t="s">
        <v>383</v>
      </c>
      <c r="D3045" s="167" t="s">
        <v>497</v>
      </c>
    </row>
    <row r="3046" spans="1:4">
      <c r="A3046" s="167" t="s">
        <v>4831</v>
      </c>
      <c r="B3046" s="167">
        <v>531120</v>
      </c>
      <c r="C3046" s="167" t="s">
        <v>4832</v>
      </c>
      <c r="D3046" s="167" t="s">
        <v>781</v>
      </c>
    </row>
    <row r="3047" spans="1:4">
      <c r="A3047" s="167" t="s">
        <v>4833</v>
      </c>
      <c r="B3047" s="167">
        <v>526381</v>
      </c>
      <c r="C3047" s="167" t="s">
        <v>4834</v>
      </c>
      <c r="D3047" s="167" t="s">
        <v>455</v>
      </c>
    </row>
    <row r="3048" spans="1:4">
      <c r="A3048" s="167" t="s">
        <v>4835</v>
      </c>
      <c r="B3048" s="167">
        <v>517417</v>
      </c>
      <c r="C3048" s="167" t="s">
        <v>383</v>
      </c>
      <c r="D3048" s="167" t="s">
        <v>391</v>
      </c>
    </row>
    <row r="3049" spans="1:4">
      <c r="A3049" s="167" t="s">
        <v>4836</v>
      </c>
      <c r="B3049" s="167">
        <v>517417</v>
      </c>
      <c r="C3049" s="167" t="s">
        <v>383</v>
      </c>
      <c r="D3049" s="167" t="s">
        <v>391</v>
      </c>
    </row>
    <row r="3050" spans="1:4">
      <c r="A3050" s="167" t="s">
        <v>4837</v>
      </c>
      <c r="B3050" s="167">
        <v>524031</v>
      </c>
      <c r="C3050" s="167" t="s">
        <v>383</v>
      </c>
      <c r="D3050" s="167" t="s">
        <v>469</v>
      </c>
    </row>
    <row r="3051" spans="1:4">
      <c r="A3051" s="167" t="s">
        <v>4838</v>
      </c>
      <c r="B3051" s="167">
        <v>514326</v>
      </c>
      <c r="C3051" s="167" t="s">
        <v>4839</v>
      </c>
      <c r="D3051" s="167" t="s">
        <v>398</v>
      </c>
    </row>
    <row r="3052" spans="1:4">
      <c r="A3052" s="167" t="s">
        <v>4840</v>
      </c>
      <c r="B3052" s="167">
        <v>514326</v>
      </c>
      <c r="C3052" s="167" t="s">
        <v>4839</v>
      </c>
      <c r="D3052" s="167" t="s">
        <v>398</v>
      </c>
    </row>
    <row r="3053" spans="1:4">
      <c r="A3053" s="167" t="s">
        <v>4841</v>
      </c>
      <c r="B3053" s="167">
        <v>539113</v>
      </c>
      <c r="C3053" s="167" t="s">
        <v>383</v>
      </c>
      <c r="D3053" s="167" t="s">
        <v>400</v>
      </c>
    </row>
    <row r="3054" spans="1:4">
      <c r="A3054" s="167" t="s">
        <v>4842</v>
      </c>
      <c r="B3054" s="167">
        <v>532742</v>
      </c>
      <c r="C3054" s="167" t="s">
        <v>383</v>
      </c>
      <c r="D3054" s="167" t="s">
        <v>543</v>
      </c>
    </row>
    <row r="3055" spans="1:4">
      <c r="A3055" s="167" t="s">
        <v>4843</v>
      </c>
      <c r="B3055" s="167">
        <v>535658</v>
      </c>
      <c r="C3055" s="167" t="s">
        <v>383</v>
      </c>
      <c r="D3055" s="167" t="s">
        <v>400</v>
      </c>
    </row>
    <row r="3056" spans="1:4">
      <c r="A3056" s="167" t="s">
        <v>4844</v>
      </c>
      <c r="B3056" s="167">
        <v>532676</v>
      </c>
      <c r="C3056" s="167" t="s">
        <v>4845</v>
      </c>
      <c r="D3056" s="167" t="s">
        <v>781</v>
      </c>
    </row>
    <row r="3057" spans="1:4">
      <c r="A3057" s="167" t="s">
        <v>4846</v>
      </c>
      <c r="B3057" s="167">
        <v>514087</v>
      </c>
      <c r="C3057" s="167" t="s">
        <v>383</v>
      </c>
      <c r="D3057" s="167" t="s">
        <v>398</v>
      </c>
    </row>
    <row r="3058" spans="1:4">
      <c r="A3058" s="167" t="s">
        <v>4847</v>
      </c>
      <c r="B3058" s="167">
        <v>534809</v>
      </c>
      <c r="C3058" s="167" t="s">
        <v>4848</v>
      </c>
      <c r="D3058" s="167" t="s">
        <v>497</v>
      </c>
    </row>
    <row r="3059" spans="1:4">
      <c r="A3059" s="167" t="s">
        <v>4849</v>
      </c>
      <c r="B3059" s="167">
        <v>517119</v>
      </c>
      <c r="C3059" s="167" t="s">
        <v>383</v>
      </c>
      <c r="D3059" s="167" t="s">
        <v>708</v>
      </c>
    </row>
    <row r="3060" spans="1:4">
      <c r="A3060" s="167" t="s">
        <v>4850</v>
      </c>
      <c r="B3060" s="167">
        <v>538730</v>
      </c>
      <c r="C3060" s="167" t="s">
        <v>4851</v>
      </c>
      <c r="D3060" s="167" t="s">
        <v>405</v>
      </c>
    </row>
    <row r="3061" spans="1:4">
      <c r="A3061" s="167" t="s">
        <v>4852</v>
      </c>
      <c r="B3061" s="167">
        <v>532808</v>
      </c>
      <c r="C3061" s="167" t="s">
        <v>4853</v>
      </c>
      <c r="D3061" s="167" t="s">
        <v>497</v>
      </c>
    </row>
    <row r="3062" spans="1:4">
      <c r="A3062" s="167" t="s">
        <v>4854</v>
      </c>
      <c r="B3062" s="167">
        <v>523260</v>
      </c>
      <c r="C3062" s="167" t="s">
        <v>4855</v>
      </c>
      <c r="D3062" s="167" t="s">
        <v>578</v>
      </c>
    </row>
    <row r="3063" spans="1:4">
      <c r="A3063" s="167" t="s">
        <v>4856</v>
      </c>
      <c r="B3063" s="167">
        <v>539273</v>
      </c>
      <c r="C3063" s="167" t="s">
        <v>383</v>
      </c>
      <c r="D3063" s="167" t="s">
        <v>872</v>
      </c>
    </row>
    <row r="3064" spans="1:4">
      <c r="A3064" s="167" t="s">
        <v>4857</v>
      </c>
      <c r="B3064" s="167">
        <v>524136</v>
      </c>
      <c r="C3064" s="167" t="s">
        <v>383</v>
      </c>
      <c r="D3064" s="167" t="s">
        <v>2202</v>
      </c>
    </row>
    <row r="3065" spans="1:4">
      <c r="A3065" s="167" t="s">
        <v>4858</v>
      </c>
      <c r="B3065" s="167">
        <v>531352</v>
      </c>
      <c r="C3065" s="167" t="s">
        <v>383</v>
      </c>
      <c r="D3065" s="167" t="s">
        <v>398</v>
      </c>
    </row>
    <row r="3066" spans="1:4">
      <c r="A3066" s="167" t="s">
        <v>4859</v>
      </c>
      <c r="B3066" s="167">
        <v>503031</v>
      </c>
      <c r="C3066" s="167" t="s">
        <v>4860</v>
      </c>
      <c r="D3066" s="167" t="s">
        <v>469</v>
      </c>
    </row>
    <row r="3067" spans="1:4">
      <c r="A3067" s="167" t="s">
        <v>4861</v>
      </c>
      <c r="B3067" s="167">
        <v>539333</v>
      </c>
      <c r="C3067" s="167" t="s">
        <v>4862</v>
      </c>
      <c r="D3067" s="167" t="s">
        <v>469</v>
      </c>
    </row>
    <row r="3068" spans="1:4">
      <c r="A3068" s="167" t="s">
        <v>4863</v>
      </c>
      <c r="B3068" s="167">
        <v>513228</v>
      </c>
      <c r="C3068" s="167" t="s">
        <v>4864</v>
      </c>
      <c r="D3068" s="167" t="s">
        <v>415</v>
      </c>
    </row>
    <row r="3069" spans="1:4">
      <c r="A3069" s="167" t="s">
        <v>4865</v>
      </c>
      <c r="B3069" s="167" t="s">
        <v>383</v>
      </c>
      <c r="C3069" s="167" t="s">
        <v>4866</v>
      </c>
      <c r="D3069" s="167" t="s">
        <v>394</v>
      </c>
    </row>
    <row r="3070" spans="1:4">
      <c r="A3070" s="167" t="s">
        <v>4867</v>
      </c>
      <c r="B3070" s="167">
        <v>500329</v>
      </c>
      <c r="C3070" s="167" t="s">
        <v>383</v>
      </c>
      <c r="D3070" s="167" t="s">
        <v>386</v>
      </c>
    </row>
    <row r="3071" spans="1:4">
      <c r="A3071" s="167" t="s">
        <v>4868</v>
      </c>
      <c r="B3071" s="167">
        <v>524210</v>
      </c>
      <c r="C3071" s="167" t="s">
        <v>383</v>
      </c>
      <c r="D3071" s="167" t="s">
        <v>431</v>
      </c>
    </row>
    <row r="3072" spans="1:4">
      <c r="A3072" s="167" t="s">
        <v>4869</v>
      </c>
      <c r="B3072" s="167">
        <v>524210</v>
      </c>
      <c r="C3072" s="167" t="s">
        <v>383</v>
      </c>
      <c r="D3072" s="167" t="s">
        <v>431</v>
      </c>
    </row>
    <row r="3073" spans="1:4">
      <c r="A3073" s="167" t="s">
        <v>4870</v>
      </c>
      <c r="B3073" s="167">
        <v>501144</v>
      </c>
      <c r="C3073" s="167" t="s">
        <v>383</v>
      </c>
      <c r="D3073" s="167" t="s">
        <v>804</v>
      </c>
    </row>
    <row r="3074" spans="1:4">
      <c r="A3074" s="167" t="s">
        <v>4871</v>
      </c>
      <c r="B3074" s="167" t="s">
        <v>383</v>
      </c>
      <c r="C3074" s="167" t="s">
        <v>4872</v>
      </c>
      <c r="D3074" s="167" t="s">
        <v>394</v>
      </c>
    </row>
    <row r="3075" spans="1:4">
      <c r="A3075" s="167" t="s">
        <v>4873</v>
      </c>
      <c r="B3075" s="167">
        <v>521062</v>
      </c>
      <c r="C3075" s="167" t="s">
        <v>383</v>
      </c>
      <c r="D3075" s="167" t="s">
        <v>1122</v>
      </c>
    </row>
    <row r="3076" spans="1:4">
      <c r="A3076" s="167" t="s">
        <v>4874</v>
      </c>
      <c r="B3076" s="167">
        <v>526435</v>
      </c>
      <c r="C3076" s="167" t="s">
        <v>383</v>
      </c>
      <c r="D3076" s="167" t="s">
        <v>377</v>
      </c>
    </row>
    <row r="3077" spans="1:4">
      <c r="A3077" s="167" t="s">
        <v>4875</v>
      </c>
      <c r="B3077" s="167">
        <v>504132</v>
      </c>
      <c r="C3077" s="167" t="s">
        <v>383</v>
      </c>
      <c r="D3077" s="167" t="s">
        <v>568</v>
      </c>
    </row>
    <row r="3078" spans="1:4">
      <c r="A3078" s="167" t="s">
        <v>4876</v>
      </c>
      <c r="B3078" s="167">
        <v>533179</v>
      </c>
      <c r="C3078" s="167" t="s">
        <v>4877</v>
      </c>
      <c r="D3078" s="167" t="s">
        <v>369</v>
      </c>
    </row>
    <row r="3079" spans="1:4">
      <c r="A3079" s="167" t="s">
        <v>4878</v>
      </c>
      <c r="B3079" s="167">
        <v>517172</v>
      </c>
      <c r="C3079" s="167" t="s">
        <v>383</v>
      </c>
      <c r="D3079" s="167" t="s">
        <v>925</v>
      </c>
    </row>
    <row r="3080" spans="1:4">
      <c r="A3080" s="167" t="s">
        <v>4879</v>
      </c>
      <c r="B3080" s="167">
        <v>530381</v>
      </c>
      <c r="C3080" s="167" t="s">
        <v>4880</v>
      </c>
      <c r="D3080" s="167" t="s">
        <v>781</v>
      </c>
    </row>
    <row r="3081" spans="1:4">
      <c r="A3081" s="167" t="s">
        <v>4881</v>
      </c>
      <c r="B3081" s="167">
        <v>532522</v>
      </c>
      <c r="C3081" s="167" t="s">
        <v>4882</v>
      </c>
      <c r="D3081" s="167" t="s">
        <v>593</v>
      </c>
    </row>
    <row r="3082" spans="1:4">
      <c r="A3082" s="167" t="s">
        <v>4883</v>
      </c>
      <c r="B3082" s="167">
        <v>500680</v>
      </c>
      <c r="C3082" s="167" t="s">
        <v>4884</v>
      </c>
      <c r="D3082" s="167" t="s">
        <v>421</v>
      </c>
    </row>
    <row r="3083" spans="1:4">
      <c r="A3083" s="167" t="s">
        <v>4885</v>
      </c>
      <c r="B3083" s="167">
        <v>531769</v>
      </c>
      <c r="C3083" s="167" t="s">
        <v>383</v>
      </c>
      <c r="D3083" s="167" t="s">
        <v>476</v>
      </c>
    </row>
    <row r="3084" spans="1:4">
      <c r="A3084" s="167" t="s">
        <v>4886</v>
      </c>
      <c r="B3084" s="167">
        <v>533581</v>
      </c>
      <c r="C3084" s="167" t="s">
        <v>4887</v>
      </c>
      <c r="D3084" s="167" t="s">
        <v>752</v>
      </c>
    </row>
    <row r="3085" spans="1:4">
      <c r="A3085" s="167" t="s">
        <v>4888</v>
      </c>
      <c r="B3085" s="167">
        <v>526747</v>
      </c>
      <c r="C3085" s="167" t="s">
        <v>383</v>
      </c>
      <c r="D3085" s="167" t="s">
        <v>688</v>
      </c>
    </row>
    <row r="3086" spans="1:4">
      <c r="A3086" s="167" t="s">
        <v>4889</v>
      </c>
      <c r="B3086" s="167">
        <v>531281</v>
      </c>
      <c r="C3086" s="167" t="s">
        <v>383</v>
      </c>
      <c r="D3086" s="167" t="s">
        <v>911</v>
      </c>
    </row>
    <row r="3087" spans="1:4">
      <c r="A3087" s="167" t="s">
        <v>4890</v>
      </c>
      <c r="B3087" s="167">
        <v>500143</v>
      </c>
      <c r="C3087" s="167" t="s">
        <v>383</v>
      </c>
      <c r="D3087" s="167" t="s">
        <v>405</v>
      </c>
    </row>
    <row r="3088" spans="1:4">
      <c r="A3088" s="167" t="s">
        <v>4891</v>
      </c>
      <c r="B3088" s="167">
        <v>512026</v>
      </c>
      <c r="C3088" s="167" t="s">
        <v>383</v>
      </c>
      <c r="D3088" s="167" t="s">
        <v>405</v>
      </c>
    </row>
    <row r="3089" spans="1:4">
      <c r="A3089" s="167" t="s">
        <v>4892</v>
      </c>
      <c r="B3089" s="167">
        <v>523620</v>
      </c>
      <c r="C3089" s="167" t="s">
        <v>383</v>
      </c>
      <c r="D3089" s="167" t="s">
        <v>421</v>
      </c>
    </row>
    <row r="3090" spans="1:4">
      <c r="A3090" s="167" t="s">
        <v>4893</v>
      </c>
      <c r="B3090" s="167">
        <v>506590</v>
      </c>
      <c r="C3090" s="167" t="s">
        <v>4894</v>
      </c>
      <c r="D3090" s="167" t="s">
        <v>4895</v>
      </c>
    </row>
    <row r="3091" spans="1:4">
      <c r="A3091" s="167" t="s">
        <v>4896</v>
      </c>
      <c r="B3091" s="167">
        <v>526481</v>
      </c>
      <c r="C3091" s="167" t="s">
        <v>383</v>
      </c>
      <c r="D3091" s="167" t="s">
        <v>497</v>
      </c>
    </row>
    <row r="3092" spans="1:4">
      <c r="A3092" s="167" t="s">
        <v>4897</v>
      </c>
      <c r="B3092" s="167">
        <v>537839</v>
      </c>
      <c r="C3092" s="167" t="s">
        <v>383</v>
      </c>
      <c r="D3092" s="167" t="s">
        <v>584</v>
      </c>
    </row>
    <row r="3093" spans="1:4">
      <c r="A3093" s="167" t="s">
        <v>4898</v>
      </c>
      <c r="B3093" s="167">
        <v>509084</v>
      </c>
      <c r="C3093" s="167" t="s">
        <v>383</v>
      </c>
      <c r="D3093" s="167" t="s">
        <v>804</v>
      </c>
    </row>
    <row r="3094" spans="1:4">
      <c r="A3094" s="167" t="s">
        <v>4899</v>
      </c>
      <c r="B3094" s="167">
        <v>526588</v>
      </c>
      <c r="C3094" s="167" t="s">
        <v>383</v>
      </c>
      <c r="D3094" s="167" t="s">
        <v>1622</v>
      </c>
    </row>
    <row r="3095" spans="1:4">
      <c r="A3095" s="167" t="s">
        <v>4900</v>
      </c>
      <c r="B3095" s="167">
        <v>526588</v>
      </c>
      <c r="C3095" s="167" t="s">
        <v>383</v>
      </c>
      <c r="D3095" s="167" t="s">
        <v>1622</v>
      </c>
    </row>
    <row r="3096" spans="1:4">
      <c r="A3096" s="167" t="s">
        <v>4901</v>
      </c>
      <c r="B3096" s="167">
        <v>524808</v>
      </c>
      <c r="C3096" s="167" t="s">
        <v>383</v>
      </c>
      <c r="D3096" s="167" t="s">
        <v>527</v>
      </c>
    </row>
    <row r="3097" spans="1:4">
      <c r="A3097" s="167" t="s">
        <v>4902</v>
      </c>
      <c r="B3097" s="167">
        <v>524808</v>
      </c>
      <c r="C3097" s="167" t="s">
        <v>383</v>
      </c>
      <c r="D3097" s="167" t="s">
        <v>527</v>
      </c>
    </row>
    <row r="3098" spans="1:4">
      <c r="A3098" s="167" t="s">
        <v>4903</v>
      </c>
      <c r="B3098" s="167">
        <v>523642</v>
      </c>
      <c r="C3098" s="167" t="s">
        <v>4904</v>
      </c>
      <c r="D3098" s="167" t="s">
        <v>527</v>
      </c>
    </row>
    <row r="3099" spans="1:4">
      <c r="A3099" s="167" t="s">
        <v>4905</v>
      </c>
      <c r="B3099" s="167">
        <v>530305</v>
      </c>
      <c r="C3099" s="167" t="s">
        <v>383</v>
      </c>
      <c r="D3099" s="167" t="s">
        <v>1082</v>
      </c>
    </row>
    <row r="3100" spans="1:4">
      <c r="A3100" s="167" t="s">
        <v>4906</v>
      </c>
      <c r="B3100" s="167">
        <v>507498</v>
      </c>
      <c r="C3100" s="167" t="s">
        <v>383</v>
      </c>
      <c r="D3100" s="167" t="s">
        <v>1082</v>
      </c>
    </row>
    <row r="3101" spans="1:4">
      <c r="A3101" s="167" t="s">
        <v>4907</v>
      </c>
      <c r="B3101" s="167">
        <v>532355</v>
      </c>
      <c r="C3101" s="167" t="s">
        <v>383</v>
      </c>
      <c r="D3101" s="167" t="s">
        <v>386</v>
      </c>
    </row>
    <row r="3102" spans="1:4">
      <c r="A3102" s="167" t="s">
        <v>4908</v>
      </c>
      <c r="B3102" s="167">
        <v>500331</v>
      </c>
      <c r="C3102" s="167" t="s">
        <v>4909</v>
      </c>
      <c r="D3102" s="167" t="s">
        <v>543</v>
      </c>
    </row>
    <row r="3103" spans="1:4">
      <c r="A3103" s="167" t="s">
        <v>4910</v>
      </c>
      <c r="B3103" s="167">
        <v>500327</v>
      </c>
      <c r="C3103" s="167" t="s">
        <v>4911</v>
      </c>
      <c r="D3103" s="167" t="s">
        <v>503</v>
      </c>
    </row>
    <row r="3104" spans="1:4">
      <c r="A3104" s="167" t="s">
        <v>4912</v>
      </c>
      <c r="B3104" s="167">
        <v>539883</v>
      </c>
      <c r="C3104" s="167" t="s">
        <v>4913</v>
      </c>
      <c r="D3104" s="167" t="s">
        <v>549</v>
      </c>
    </row>
    <row r="3105" spans="1:4">
      <c r="A3105" s="167" t="s">
        <v>4914</v>
      </c>
      <c r="B3105" s="167">
        <v>519439</v>
      </c>
      <c r="C3105" s="167" t="s">
        <v>383</v>
      </c>
      <c r="D3105" s="167" t="s">
        <v>632</v>
      </c>
    </row>
    <row r="3106" spans="1:4">
      <c r="A3106" s="167" t="s">
        <v>4915</v>
      </c>
      <c r="B3106" s="167">
        <v>531879</v>
      </c>
      <c r="C3106" s="167" t="s">
        <v>4916</v>
      </c>
      <c r="D3106" s="167" t="s">
        <v>1015</v>
      </c>
    </row>
    <row r="3107" spans="1:4">
      <c r="A3107" s="167" t="s">
        <v>4917</v>
      </c>
      <c r="B3107" s="167">
        <v>514300</v>
      </c>
      <c r="C3107" s="167" t="s">
        <v>4918</v>
      </c>
      <c r="D3107" s="167" t="s">
        <v>398</v>
      </c>
    </row>
    <row r="3108" spans="1:4">
      <c r="A3108" s="167" t="s">
        <v>4919</v>
      </c>
      <c r="B3108" s="167">
        <v>507864</v>
      </c>
      <c r="C3108" s="167" t="s">
        <v>383</v>
      </c>
      <c r="D3108" s="167" t="s">
        <v>366</v>
      </c>
    </row>
    <row r="3109" spans="1:4">
      <c r="A3109" s="167" t="s">
        <v>4920</v>
      </c>
      <c r="B3109" s="167">
        <v>500302</v>
      </c>
      <c r="C3109" s="167" t="s">
        <v>4921</v>
      </c>
      <c r="D3109" s="167" t="s">
        <v>421</v>
      </c>
    </row>
    <row r="3110" spans="1:4">
      <c r="A3110" s="167" t="s">
        <v>4922</v>
      </c>
      <c r="B3110" s="167">
        <v>532979</v>
      </c>
      <c r="C3110" s="167" t="s">
        <v>4923</v>
      </c>
      <c r="D3110" s="167" t="s">
        <v>421</v>
      </c>
    </row>
    <row r="3111" spans="1:4">
      <c r="A3111" s="167" t="s">
        <v>4924</v>
      </c>
      <c r="B3111" s="167">
        <v>530683</v>
      </c>
      <c r="C3111" s="167" t="s">
        <v>383</v>
      </c>
      <c r="D3111" s="167" t="s">
        <v>578</v>
      </c>
    </row>
    <row r="3112" spans="1:4">
      <c r="A3112" s="167" t="s">
        <v>4925</v>
      </c>
      <c r="B3112" s="167">
        <v>513519</v>
      </c>
      <c r="C3112" s="167" t="s">
        <v>4926</v>
      </c>
      <c r="D3112" s="167" t="s">
        <v>681</v>
      </c>
    </row>
    <row r="3113" spans="1:4">
      <c r="A3113" s="167" t="s">
        <v>4927</v>
      </c>
      <c r="B3113" s="167">
        <v>500333</v>
      </c>
      <c r="C3113" s="167" t="s">
        <v>383</v>
      </c>
      <c r="D3113" s="167" t="s">
        <v>863</v>
      </c>
    </row>
    <row r="3114" spans="1:4">
      <c r="A3114" s="167" t="s">
        <v>4928</v>
      </c>
      <c r="B3114" s="167">
        <v>523105</v>
      </c>
      <c r="C3114" s="167" t="s">
        <v>383</v>
      </c>
      <c r="D3114" s="167" t="s">
        <v>578</v>
      </c>
    </row>
    <row r="3115" spans="1:4">
      <c r="A3115" s="167" t="s">
        <v>4929</v>
      </c>
      <c r="B3115" s="167">
        <v>523648</v>
      </c>
      <c r="C3115" s="167" t="s">
        <v>4930</v>
      </c>
      <c r="D3115" s="167" t="s">
        <v>543</v>
      </c>
    </row>
    <row r="3116" spans="1:4">
      <c r="A3116" s="167" t="s">
        <v>4931</v>
      </c>
      <c r="B3116" s="167">
        <v>523648</v>
      </c>
      <c r="C3116" s="167" t="s">
        <v>4930</v>
      </c>
      <c r="D3116" s="167" t="s">
        <v>543</v>
      </c>
    </row>
    <row r="3117" spans="1:4">
      <c r="A3117" s="167" t="s">
        <v>4932</v>
      </c>
      <c r="B3117" s="167">
        <v>534060</v>
      </c>
      <c r="C3117" s="167" t="s">
        <v>383</v>
      </c>
      <c r="D3117" s="167" t="s">
        <v>400</v>
      </c>
    </row>
    <row r="3118" spans="1:4">
      <c r="A3118" s="167" t="s">
        <v>4933</v>
      </c>
      <c r="B3118" s="167">
        <v>532366</v>
      </c>
      <c r="C3118" s="167" t="s">
        <v>4934</v>
      </c>
      <c r="D3118" s="167" t="s">
        <v>400</v>
      </c>
    </row>
    <row r="3119" spans="1:4">
      <c r="A3119" s="167" t="s">
        <v>4935</v>
      </c>
      <c r="B3119" s="167">
        <v>540173</v>
      </c>
      <c r="C3119" s="167" t="s">
        <v>4936</v>
      </c>
      <c r="D3119" s="167" t="s">
        <v>441</v>
      </c>
    </row>
    <row r="3120" spans="1:4">
      <c r="A3120" s="167" t="s">
        <v>4937</v>
      </c>
      <c r="B3120" s="167">
        <v>539150</v>
      </c>
      <c r="C3120" s="167" t="s">
        <v>4938</v>
      </c>
      <c r="D3120" s="167" t="s">
        <v>978</v>
      </c>
    </row>
    <row r="3121" spans="1:4">
      <c r="A3121" s="167" t="s">
        <v>4939</v>
      </c>
      <c r="B3121" s="167">
        <v>532803</v>
      </c>
      <c r="C3121" s="167" t="s">
        <v>4940</v>
      </c>
      <c r="D3121" s="167" t="s">
        <v>581</v>
      </c>
    </row>
    <row r="3122" spans="1:4">
      <c r="A3122" s="167" t="s">
        <v>4941</v>
      </c>
      <c r="B3122" s="167">
        <v>539195</v>
      </c>
      <c r="C3122" s="167" t="s">
        <v>383</v>
      </c>
      <c r="D3122" s="167" t="s">
        <v>431</v>
      </c>
    </row>
    <row r="3123" spans="1:4">
      <c r="A3123" s="167" t="s">
        <v>4942</v>
      </c>
      <c r="B3123" s="167">
        <v>523628</v>
      </c>
      <c r="C3123" s="167" t="s">
        <v>4943</v>
      </c>
      <c r="D3123" s="167" t="s">
        <v>469</v>
      </c>
    </row>
    <row r="3124" spans="1:4">
      <c r="A3124" s="167" t="s">
        <v>4944</v>
      </c>
      <c r="B3124" s="167">
        <v>524570</v>
      </c>
      <c r="C3124" s="167" t="s">
        <v>4945</v>
      </c>
      <c r="D3124" s="167" t="s">
        <v>543</v>
      </c>
    </row>
    <row r="3125" spans="1:4">
      <c r="A3125" s="167" t="s">
        <v>4946</v>
      </c>
      <c r="B3125" s="167">
        <v>532486</v>
      </c>
      <c r="C3125" s="167" t="s">
        <v>4947</v>
      </c>
      <c r="D3125" s="167" t="s">
        <v>911</v>
      </c>
    </row>
    <row r="3126" spans="1:4">
      <c r="A3126" s="167" t="s">
        <v>4948</v>
      </c>
      <c r="B3126" s="167">
        <v>526687</v>
      </c>
      <c r="C3126" s="167" t="s">
        <v>383</v>
      </c>
      <c r="D3126" s="167" t="s">
        <v>584</v>
      </c>
    </row>
    <row r="3127" spans="1:4">
      <c r="A3127" s="167" t="s">
        <v>4949</v>
      </c>
      <c r="B3127" s="167">
        <v>540717</v>
      </c>
      <c r="C3127" s="167" t="s">
        <v>383</v>
      </c>
      <c r="D3127" s="167" t="s">
        <v>405</v>
      </c>
    </row>
    <row r="3128" spans="1:4">
      <c r="A3128" s="167" t="s">
        <v>4950</v>
      </c>
      <c r="B3128" s="167">
        <v>507645</v>
      </c>
      <c r="C3128" s="167" t="s">
        <v>383</v>
      </c>
      <c r="D3128" s="167" t="s">
        <v>543</v>
      </c>
    </row>
    <row r="3129" spans="1:4">
      <c r="A3129" s="167" t="s">
        <v>4951</v>
      </c>
      <c r="B3129" s="167">
        <v>531768</v>
      </c>
      <c r="C3129" s="167" t="s">
        <v>4952</v>
      </c>
      <c r="D3129" s="167" t="s">
        <v>1550</v>
      </c>
    </row>
    <row r="3130" spans="1:4">
      <c r="A3130" s="167" t="s">
        <v>4953</v>
      </c>
      <c r="B3130" s="167">
        <v>542652</v>
      </c>
      <c r="C3130" s="167" t="s">
        <v>4954</v>
      </c>
      <c r="D3130" s="167" t="s">
        <v>681</v>
      </c>
    </row>
    <row r="3131" spans="1:4">
      <c r="A3131" s="167" t="s">
        <v>4955</v>
      </c>
      <c r="B3131" s="167">
        <v>506605</v>
      </c>
      <c r="C3131" s="167" t="s">
        <v>383</v>
      </c>
      <c r="D3131" s="167" t="s">
        <v>431</v>
      </c>
    </row>
    <row r="3132" spans="1:4">
      <c r="A3132" s="167" t="s">
        <v>4956</v>
      </c>
      <c r="B3132" s="167">
        <v>531397</v>
      </c>
      <c r="C3132" s="167" t="s">
        <v>383</v>
      </c>
      <c r="D3132" s="167" t="s">
        <v>578</v>
      </c>
    </row>
    <row r="3133" spans="1:4">
      <c r="A3133" s="167" t="s">
        <v>4957</v>
      </c>
      <c r="B3133" s="167">
        <v>514486</v>
      </c>
      <c r="C3133" s="167" t="s">
        <v>383</v>
      </c>
      <c r="D3133" s="167" t="s">
        <v>398</v>
      </c>
    </row>
    <row r="3134" spans="1:4">
      <c r="A3134" s="167" t="s">
        <v>4958</v>
      </c>
      <c r="B3134" s="167">
        <v>531454</v>
      </c>
      <c r="C3134" s="167" t="s">
        <v>383</v>
      </c>
      <c r="D3134" s="167" t="s">
        <v>760</v>
      </c>
    </row>
    <row r="3135" spans="1:4">
      <c r="A3135" s="167" t="s">
        <v>4959</v>
      </c>
      <c r="B3135" s="167">
        <v>531454</v>
      </c>
      <c r="C3135" s="167" t="s">
        <v>383</v>
      </c>
      <c r="D3135" s="167" t="s">
        <v>760</v>
      </c>
    </row>
    <row r="3136" spans="1:4">
      <c r="A3136" s="167" t="s">
        <v>4960</v>
      </c>
      <c r="B3136" s="167">
        <v>537573</v>
      </c>
      <c r="C3136" s="167" t="s">
        <v>383</v>
      </c>
      <c r="D3136" s="167" t="s">
        <v>503</v>
      </c>
    </row>
    <row r="3137" spans="1:4">
      <c r="A3137" s="167" t="s">
        <v>4961</v>
      </c>
      <c r="B3137" s="167">
        <v>526043</v>
      </c>
      <c r="C3137" s="167" t="s">
        <v>383</v>
      </c>
      <c r="D3137" s="167" t="s">
        <v>391</v>
      </c>
    </row>
    <row r="3138" spans="1:4">
      <c r="A3138" s="167" t="s">
        <v>4962</v>
      </c>
      <c r="B3138" s="167">
        <v>524051</v>
      </c>
      <c r="C3138" s="167" t="s">
        <v>4963</v>
      </c>
      <c r="D3138" s="167" t="s">
        <v>431</v>
      </c>
    </row>
    <row r="3139" spans="1:4">
      <c r="A3139" s="167" t="s">
        <v>4964</v>
      </c>
      <c r="B3139" s="167">
        <v>539354</v>
      </c>
      <c r="C3139" s="167" t="s">
        <v>383</v>
      </c>
      <c r="D3139" s="167" t="s">
        <v>578</v>
      </c>
    </row>
    <row r="3140" spans="1:4">
      <c r="A3140" s="167" t="s">
        <v>4965</v>
      </c>
      <c r="B3140" s="167">
        <v>512481</v>
      </c>
      <c r="C3140" s="167" t="s">
        <v>383</v>
      </c>
      <c r="D3140" s="167" t="s">
        <v>400</v>
      </c>
    </row>
    <row r="3141" spans="1:4">
      <c r="A3141" s="167" t="s">
        <v>4966</v>
      </c>
      <c r="B3141" s="167">
        <v>512481</v>
      </c>
      <c r="C3141" s="167" t="s">
        <v>383</v>
      </c>
      <c r="D3141" s="167" t="s">
        <v>400</v>
      </c>
    </row>
    <row r="3142" spans="1:4">
      <c r="A3142" s="167" t="s">
        <v>4967</v>
      </c>
      <c r="B3142" s="167">
        <v>532626</v>
      </c>
      <c r="C3142" s="167" t="s">
        <v>383</v>
      </c>
      <c r="D3142" s="167" t="s">
        <v>2631</v>
      </c>
    </row>
    <row r="3143" spans="1:4">
      <c r="A3143" s="167" t="s">
        <v>4968</v>
      </c>
      <c r="B3143" s="167">
        <v>532460</v>
      </c>
      <c r="C3143" s="167" t="s">
        <v>4969</v>
      </c>
      <c r="D3143" s="167" t="s">
        <v>1082</v>
      </c>
    </row>
    <row r="3144" spans="1:4">
      <c r="A3144" s="167" t="s">
        <v>4970</v>
      </c>
      <c r="B3144" s="167">
        <v>532011</v>
      </c>
      <c r="C3144" s="167" t="s">
        <v>383</v>
      </c>
      <c r="D3144" s="167" t="s">
        <v>386</v>
      </c>
    </row>
    <row r="3145" spans="1:4">
      <c r="A3145" s="167" t="s">
        <v>4971</v>
      </c>
      <c r="B3145" s="167">
        <v>540727</v>
      </c>
      <c r="C3145" s="167" t="s">
        <v>383</v>
      </c>
      <c r="D3145" s="167" t="s">
        <v>1303</v>
      </c>
    </row>
    <row r="3146" spans="1:4">
      <c r="A3146" s="167" t="s">
        <v>4972</v>
      </c>
      <c r="B3146" s="167">
        <v>519359</v>
      </c>
      <c r="C3146" s="167" t="s">
        <v>383</v>
      </c>
      <c r="D3146" s="167" t="s">
        <v>632</v>
      </c>
    </row>
    <row r="3147" spans="1:4">
      <c r="A3147" s="167" t="s">
        <v>4973</v>
      </c>
      <c r="B3147" s="167">
        <v>531870</v>
      </c>
      <c r="C3147" s="167" t="s">
        <v>383</v>
      </c>
      <c r="D3147" s="167" t="s">
        <v>781</v>
      </c>
    </row>
    <row r="3148" spans="1:4">
      <c r="A3148" s="167" t="s">
        <v>4974</v>
      </c>
      <c r="B3148" s="167">
        <v>532933</v>
      </c>
      <c r="C3148" s="167" t="s">
        <v>383</v>
      </c>
      <c r="D3148" s="167" t="s">
        <v>738</v>
      </c>
    </row>
    <row r="3149" spans="1:4">
      <c r="A3149" s="167" t="s">
        <v>4975</v>
      </c>
      <c r="B3149" s="167" t="s">
        <v>383</v>
      </c>
      <c r="C3149" s="167" t="s">
        <v>4976</v>
      </c>
      <c r="D3149" s="167" t="s">
        <v>394</v>
      </c>
    </row>
    <row r="3150" spans="1:4">
      <c r="A3150" s="167" t="s">
        <v>4977</v>
      </c>
      <c r="B3150" s="167">
        <v>532810</v>
      </c>
      <c r="C3150" s="167" t="s">
        <v>4978</v>
      </c>
      <c r="D3150" s="167" t="s">
        <v>400</v>
      </c>
    </row>
    <row r="3151" spans="1:4">
      <c r="A3151" s="167" t="s">
        <v>4979</v>
      </c>
      <c r="B3151" s="167">
        <v>532898</v>
      </c>
      <c r="C3151" s="167" t="s">
        <v>4980</v>
      </c>
      <c r="D3151" s="167" t="s">
        <v>522</v>
      </c>
    </row>
    <row r="3152" spans="1:4">
      <c r="A3152" s="167" t="s">
        <v>4981</v>
      </c>
      <c r="B3152" s="167">
        <v>532898</v>
      </c>
      <c r="C3152" s="167" t="s">
        <v>4980</v>
      </c>
      <c r="D3152" s="167" t="s">
        <v>522</v>
      </c>
    </row>
    <row r="3153" spans="1:4">
      <c r="A3153" s="167" t="s">
        <v>4982</v>
      </c>
      <c r="B3153" s="167">
        <v>539302</v>
      </c>
      <c r="C3153" s="167" t="s">
        <v>4983</v>
      </c>
      <c r="D3153" s="167" t="s">
        <v>781</v>
      </c>
    </row>
    <row r="3154" spans="1:4">
      <c r="A3154" s="167" t="s">
        <v>4984</v>
      </c>
      <c r="B3154" s="167" t="s">
        <v>383</v>
      </c>
      <c r="C3154" s="167" t="s">
        <v>4985</v>
      </c>
      <c r="D3154" s="167" t="s">
        <v>394</v>
      </c>
    </row>
    <row r="3155" spans="1:4">
      <c r="A3155" s="167" t="s">
        <v>4986</v>
      </c>
      <c r="B3155" s="167">
        <v>538731</v>
      </c>
      <c r="C3155" s="167" t="s">
        <v>383</v>
      </c>
      <c r="D3155" s="167" t="s">
        <v>561</v>
      </c>
    </row>
    <row r="3156" spans="1:4">
      <c r="A3156" s="167" t="s">
        <v>4987</v>
      </c>
      <c r="B3156" s="167">
        <v>532934</v>
      </c>
      <c r="C3156" s="167" t="s">
        <v>4988</v>
      </c>
      <c r="D3156" s="167" t="s">
        <v>738</v>
      </c>
    </row>
    <row r="3157" spans="1:4">
      <c r="A3157" s="167" t="s">
        <v>4989</v>
      </c>
      <c r="B3157" s="167">
        <v>539351</v>
      </c>
      <c r="C3157" s="167" t="s">
        <v>4990</v>
      </c>
      <c r="D3157" s="167" t="s">
        <v>443</v>
      </c>
    </row>
    <row r="3158" spans="1:4">
      <c r="A3158" s="167" t="s">
        <v>4991</v>
      </c>
      <c r="B3158" s="167">
        <v>540027</v>
      </c>
      <c r="C3158" s="167" t="s">
        <v>383</v>
      </c>
      <c r="D3158" s="167" t="s">
        <v>384</v>
      </c>
    </row>
    <row r="3159" spans="1:4">
      <c r="A3159" s="167" t="s">
        <v>4992</v>
      </c>
      <c r="B3159" s="167">
        <v>540027</v>
      </c>
      <c r="C3159" s="167" t="s">
        <v>383</v>
      </c>
      <c r="D3159" s="167" t="s">
        <v>384</v>
      </c>
    </row>
    <row r="3160" spans="1:4">
      <c r="A3160" s="167" t="s">
        <v>4993</v>
      </c>
      <c r="B3160" s="167">
        <v>531855</v>
      </c>
      <c r="C3160" s="167" t="s">
        <v>383</v>
      </c>
      <c r="D3160" s="167" t="s">
        <v>415</v>
      </c>
    </row>
    <row r="3161" spans="1:4">
      <c r="A3161" s="167" t="s">
        <v>4994</v>
      </c>
      <c r="B3161" s="167">
        <v>506042</v>
      </c>
      <c r="C3161" s="167" t="s">
        <v>383</v>
      </c>
      <c r="D3161" s="167" t="s">
        <v>415</v>
      </c>
    </row>
    <row r="3162" spans="1:4">
      <c r="A3162" s="167" t="s">
        <v>4995</v>
      </c>
      <c r="B3162" s="167">
        <v>513532</v>
      </c>
      <c r="C3162" s="167" t="s">
        <v>383</v>
      </c>
      <c r="D3162" s="167" t="s">
        <v>738</v>
      </c>
    </row>
    <row r="3163" spans="1:4">
      <c r="A3163" s="167" t="s">
        <v>4996</v>
      </c>
      <c r="B3163" s="167">
        <v>530095</v>
      </c>
      <c r="C3163" s="167" t="s">
        <v>383</v>
      </c>
      <c r="D3163" s="167" t="s">
        <v>415</v>
      </c>
    </row>
    <row r="3164" spans="1:4">
      <c r="A3164" s="167" t="s">
        <v>4997</v>
      </c>
      <c r="B3164" s="167">
        <v>533178</v>
      </c>
      <c r="C3164" s="167" t="s">
        <v>4998</v>
      </c>
      <c r="D3164" s="167" t="s">
        <v>398</v>
      </c>
    </row>
    <row r="3165" spans="1:4">
      <c r="A3165" s="167" t="s">
        <v>4999</v>
      </c>
      <c r="B3165" s="167">
        <v>500192</v>
      </c>
      <c r="C3165" s="167" t="s">
        <v>383</v>
      </c>
      <c r="D3165" s="167" t="s">
        <v>398</v>
      </c>
    </row>
    <row r="3166" spans="1:4">
      <c r="A3166" s="167" t="s">
        <v>5000</v>
      </c>
      <c r="B3166" s="167">
        <v>522205</v>
      </c>
      <c r="C3166" s="167" t="s">
        <v>5001</v>
      </c>
      <c r="D3166" s="167" t="s">
        <v>781</v>
      </c>
    </row>
    <row r="3167" spans="1:4">
      <c r="A3167" s="167" t="s">
        <v>5002</v>
      </c>
      <c r="B3167" s="167">
        <v>531746</v>
      </c>
      <c r="C3167" s="167" t="s">
        <v>5003</v>
      </c>
      <c r="D3167" s="167" t="s">
        <v>469</v>
      </c>
    </row>
    <row r="3168" spans="1:4">
      <c r="A3168" s="167" t="s">
        <v>5004</v>
      </c>
      <c r="B3168" s="167">
        <v>533605</v>
      </c>
      <c r="C3168" s="167" t="s">
        <v>5005</v>
      </c>
      <c r="D3168" s="167" t="s">
        <v>781</v>
      </c>
    </row>
    <row r="3169" spans="1:4">
      <c r="A3169" s="167" t="s">
        <v>5006</v>
      </c>
      <c r="B3169" s="167">
        <v>506022</v>
      </c>
      <c r="C3169" s="167" t="s">
        <v>5007</v>
      </c>
      <c r="D3169" s="167" t="s">
        <v>415</v>
      </c>
    </row>
    <row r="3170" spans="1:4">
      <c r="A3170" s="167" t="s">
        <v>5008</v>
      </c>
      <c r="B3170" s="167">
        <v>542684</v>
      </c>
      <c r="C3170" s="167" t="s">
        <v>5009</v>
      </c>
      <c r="D3170" s="167" t="s">
        <v>503</v>
      </c>
    </row>
    <row r="3171" spans="1:4">
      <c r="A3171" s="167" t="s">
        <v>5010</v>
      </c>
      <c r="B3171" s="167">
        <v>533239</v>
      </c>
      <c r="C3171" s="167" t="s">
        <v>5011</v>
      </c>
      <c r="D3171" s="167" t="s">
        <v>781</v>
      </c>
    </row>
    <row r="3172" spans="1:4">
      <c r="A3172" s="167" t="s">
        <v>5012</v>
      </c>
      <c r="B3172" s="167">
        <v>531437</v>
      </c>
      <c r="C3172" s="167" t="s">
        <v>383</v>
      </c>
      <c r="D3172" s="167" t="s">
        <v>398</v>
      </c>
    </row>
    <row r="3173" spans="1:4">
      <c r="A3173" s="167" t="s">
        <v>5013</v>
      </c>
      <c r="B3173" s="167">
        <v>531172</v>
      </c>
      <c r="C3173" s="167" t="s">
        <v>383</v>
      </c>
      <c r="D3173" s="167" t="s">
        <v>398</v>
      </c>
    </row>
    <row r="3174" spans="1:4">
      <c r="A3174" s="167" t="s">
        <v>5014</v>
      </c>
      <c r="B3174" s="167">
        <v>519014</v>
      </c>
      <c r="C3174" s="167" t="s">
        <v>383</v>
      </c>
      <c r="D3174" s="167" t="s">
        <v>398</v>
      </c>
    </row>
    <row r="3175" spans="1:4">
      <c r="A3175" s="167" t="s">
        <v>5015</v>
      </c>
      <c r="B3175" s="167">
        <v>519014</v>
      </c>
      <c r="C3175" s="167" t="s">
        <v>383</v>
      </c>
      <c r="D3175" s="167" t="s">
        <v>398</v>
      </c>
    </row>
    <row r="3176" spans="1:4">
      <c r="A3176" s="167" t="s">
        <v>5016</v>
      </c>
      <c r="B3176" s="167">
        <v>540724</v>
      </c>
      <c r="C3176" s="167" t="s">
        <v>5017</v>
      </c>
      <c r="D3176" s="167" t="s">
        <v>443</v>
      </c>
    </row>
    <row r="3177" spans="1:4">
      <c r="A3177" s="167" t="s">
        <v>5018</v>
      </c>
      <c r="B3177" s="167">
        <v>526490</v>
      </c>
      <c r="C3177" s="167" t="s">
        <v>383</v>
      </c>
      <c r="D3177" s="167" t="s">
        <v>878</v>
      </c>
    </row>
    <row r="3178" spans="1:4">
      <c r="A3178" s="167" t="s">
        <v>5019</v>
      </c>
      <c r="B3178" s="167">
        <v>531257</v>
      </c>
      <c r="C3178" s="167" t="s">
        <v>383</v>
      </c>
      <c r="D3178" s="167" t="s">
        <v>543</v>
      </c>
    </row>
    <row r="3179" spans="1:4">
      <c r="A3179" s="167" t="s">
        <v>5020</v>
      </c>
      <c r="B3179" s="167">
        <v>540901</v>
      </c>
      <c r="C3179" s="167" t="s">
        <v>5021</v>
      </c>
      <c r="D3179" s="167" t="s">
        <v>384</v>
      </c>
    </row>
    <row r="3180" spans="1:4">
      <c r="A3180" s="167" t="s">
        <v>5022</v>
      </c>
      <c r="B3180" s="167">
        <v>506107</v>
      </c>
      <c r="C3180" s="167" t="s">
        <v>383</v>
      </c>
      <c r="D3180" s="167" t="s">
        <v>804</v>
      </c>
    </row>
    <row r="3181" spans="1:4">
      <c r="A3181" s="167" t="s">
        <v>5023</v>
      </c>
      <c r="B3181" s="167">
        <v>539636</v>
      </c>
      <c r="C3181" s="167" t="s">
        <v>5024</v>
      </c>
      <c r="D3181" s="167" t="s">
        <v>738</v>
      </c>
    </row>
    <row r="3182" spans="1:4">
      <c r="A3182" s="167" t="s">
        <v>5025</v>
      </c>
      <c r="B3182" s="167">
        <v>523874</v>
      </c>
      <c r="C3182" s="167" t="s">
        <v>383</v>
      </c>
      <c r="D3182" s="167" t="s">
        <v>405</v>
      </c>
    </row>
    <row r="3183" spans="1:4">
      <c r="A3183" s="167" t="s">
        <v>5026</v>
      </c>
      <c r="B3183" s="167">
        <v>517258</v>
      </c>
      <c r="C3183" s="167" t="s">
        <v>383</v>
      </c>
      <c r="D3183" s="167" t="s">
        <v>925</v>
      </c>
    </row>
    <row r="3184" spans="1:4">
      <c r="A3184" s="167" t="s">
        <v>5027</v>
      </c>
      <c r="B3184" s="167">
        <v>523539</v>
      </c>
      <c r="C3184" s="167" t="s">
        <v>5028</v>
      </c>
      <c r="D3184" s="167" t="s">
        <v>1303</v>
      </c>
    </row>
    <row r="3185" spans="1:4">
      <c r="A3185" s="167" t="s">
        <v>5029</v>
      </c>
      <c r="B3185" s="167">
        <v>523539</v>
      </c>
      <c r="C3185" s="167" t="s">
        <v>5028</v>
      </c>
      <c r="D3185" s="167" t="s">
        <v>1303</v>
      </c>
    </row>
    <row r="3186" spans="1:4">
      <c r="A3186" s="167" t="s">
        <v>5030</v>
      </c>
      <c r="B3186" s="167" t="s">
        <v>383</v>
      </c>
      <c r="C3186" s="167" t="s">
        <v>5031</v>
      </c>
      <c r="D3186" s="167" t="s">
        <v>474</v>
      </c>
    </row>
    <row r="3187" spans="1:4">
      <c r="A3187" s="167" t="s">
        <v>5032</v>
      </c>
      <c r="B3187" s="167">
        <v>530669</v>
      </c>
      <c r="C3187" s="167" t="s">
        <v>383</v>
      </c>
      <c r="D3187" s="167" t="s">
        <v>366</v>
      </c>
    </row>
    <row r="3188" spans="1:4">
      <c r="A3188" s="167" t="s">
        <v>5033</v>
      </c>
      <c r="B3188" s="167">
        <v>530331</v>
      </c>
      <c r="C3188" s="167" t="s">
        <v>383</v>
      </c>
      <c r="D3188" s="167" t="s">
        <v>398</v>
      </c>
    </row>
    <row r="3189" spans="1:4">
      <c r="A3189" s="167" t="s">
        <v>5034</v>
      </c>
      <c r="B3189" s="167">
        <v>780007</v>
      </c>
      <c r="C3189" s="167" t="s">
        <v>383</v>
      </c>
      <c r="D3189" s="167" t="s">
        <v>474</v>
      </c>
    </row>
    <row r="3190" spans="1:4">
      <c r="A3190" s="167" t="s">
        <v>5035</v>
      </c>
      <c r="B3190" s="167">
        <v>526247</v>
      </c>
      <c r="C3190" s="167" t="s">
        <v>5036</v>
      </c>
      <c r="D3190" s="167" t="s">
        <v>543</v>
      </c>
    </row>
    <row r="3191" spans="1:4">
      <c r="A3191" s="167" t="s">
        <v>5037</v>
      </c>
      <c r="B3191" s="167">
        <v>500540</v>
      </c>
      <c r="C3191" s="167" t="s">
        <v>5038</v>
      </c>
      <c r="D3191" s="167" t="s">
        <v>391</v>
      </c>
    </row>
    <row r="3192" spans="1:4">
      <c r="A3192" s="167" t="s">
        <v>5039</v>
      </c>
      <c r="B3192" s="167">
        <v>513291</v>
      </c>
      <c r="C3192" s="167" t="s">
        <v>383</v>
      </c>
      <c r="D3192" s="167" t="s">
        <v>706</v>
      </c>
    </row>
    <row r="3193" spans="1:4">
      <c r="A3193" s="167" t="s">
        <v>5040</v>
      </c>
      <c r="B3193" s="167">
        <v>514354</v>
      </c>
      <c r="C3193" s="167" t="s">
        <v>5041</v>
      </c>
      <c r="D3193" s="167" t="s">
        <v>431</v>
      </c>
    </row>
    <row r="3194" spans="1:4">
      <c r="A3194" s="167" t="s">
        <v>5042</v>
      </c>
      <c r="B3194" s="167">
        <v>509835</v>
      </c>
      <c r="C3194" s="167" t="s">
        <v>383</v>
      </c>
      <c r="D3194" s="167" t="s">
        <v>398</v>
      </c>
    </row>
    <row r="3195" spans="1:4">
      <c r="A3195" s="167" t="s">
        <v>5043</v>
      </c>
      <c r="B3195" s="167">
        <v>531802</v>
      </c>
      <c r="C3195" s="167" t="s">
        <v>383</v>
      </c>
      <c r="D3195" s="167" t="s">
        <v>469</v>
      </c>
    </row>
    <row r="3196" spans="1:4">
      <c r="A3196" s="167" t="s">
        <v>5044</v>
      </c>
      <c r="B3196" s="167">
        <v>509077</v>
      </c>
      <c r="C3196" s="167" t="s">
        <v>5045</v>
      </c>
      <c r="D3196" s="167" t="s">
        <v>1986</v>
      </c>
    </row>
    <row r="3197" spans="1:4">
      <c r="A3197" s="167" t="s">
        <v>5046</v>
      </c>
      <c r="B3197" s="167">
        <v>533274</v>
      </c>
      <c r="C3197" s="167" t="s">
        <v>5047</v>
      </c>
      <c r="D3197" s="167" t="s">
        <v>469</v>
      </c>
    </row>
    <row r="3198" spans="1:4">
      <c r="A3198" s="167" t="s">
        <v>5048</v>
      </c>
      <c r="B3198" s="167">
        <v>540293</v>
      </c>
      <c r="C3198" s="167" t="s">
        <v>5049</v>
      </c>
      <c r="D3198" s="167" t="s">
        <v>738</v>
      </c>
    </row>
    <row r="3199" spans="1:4">
      <c r="A3199" s="167" t="s">
        <v>5050</v>
      </c>
      <c r="B3199" s="167">
        <v>519262</v>
      </c>
      <c r="C3199" s="167" t="s">
        <v>383</v>
      </c>
      <c r="D3199" s="167" t="s">
        <v>581</v>
      </c>
    </row>
    <row r="3200" spans="1:4">
      <c r="A3200" s="167" t="s">
        <v>5051</v>
      </c>
      <c r="B3200" s="167">
        <v>531246</v>
      </c>
      <c r="C3200" s="167" t="s">
        <v>383</v>
      </c>
      <c r="D3200" s="167" t="s">
        <v>632</v>
      </c>
    </row>
    <row r="3201" spans="1:4">
      <c r="A3201" s="167" t="s">
        <v>5052</v>
      </c>
      <c r="B3201" s="167">
        <v>530589</v>
      </c>
      <c r="C3201" s="167" t="s">
        <v>383</v>
      </c>
      <c r="D3201" s="167" t="s">
        <v>503</v>
      </c>
    </row>
    <row r="3202" spans="1:4">
      <c r="A3202" s="167" t="s">
        <v>5053</v>
      </c>
      <c r="B3202" s="167">
        <v>535514</v>
      </c>
      <c r="C3202" s="167" t="s">
        <v>383</v>
      </c>
      <c r="D3202" s="167" t="s">
        <v>400</v>
      </c>
    </row>
    <row r="3203" spans="1:4">
      <c r="A3203" s="167" t="s">
        <v>5054</v>
      </c>
      <c r="B3203" s="167">
        <v>540404</v>
      </c>
      <c r="C3203" s="167" t="s">
        <v>383</v>
      </c>
      <c r="D3203" s="167" t="s">
        <v>581</v>
      </c>
    </row>
    <row r="3204" spans="1:4">
      <c r="A3204" s="167" t="s">
        <v>5055</v>
      </c>
      <c r="B3204" s="167">
        <v>532748</v>
      </c>
      <c r="C3204" s="167" t="s">
        <v>5056</v>
      </c>
      <c r="D3204" s="167" t="s">
        <v>386</v>
      </c>
    </row>
    <row r="3205" spans="1:4">
      <c r="A3205" s="167" t="s">
        <v>5057</v>
      </c>
      <c r="B3205" s="167">
        <v>519299</v>
      </c>
      <c r="C3205" s="167" t="s">
        <v>383</v>
      </c>
      <c r="D3205" s="167" t="s">
        <v>632</v>
      </c>
    </row>
    <row r="3206" spans="1:4">
      <c r="A3206" s="167" t="s">
        <v>5058</v>
      </c>
      <c r="B3206" s="167">
        <v>530695</v>
      </c>
      <c r="C3206" s="167" t="s">
        <v>383</v>
      </c>
      <c r="D3206" s="167" t="s">
        <v>469</v>
      </c>
    </row>
    <row r="3207" spans="1:4">
      <c r="A3207" s="167" t="s">
        <v>5059</v>
      </c>
      <c r="B3207" s="167">
        <v>500337</v>
      </c>
      <c r="C3207" s="167" t="s">
        <v>5060</v>
      </c>
      <c r="D3207" s="167" t="s">
        <v>366</v>
      </c>
    </row>
    <row r="3208" spans="1:4">
      <c r="A3208" s="167" t="s">
        <v>5061</v>
      </c>
      <c r="B3208" s="167">
        <v>521149</v>
      </c>
      <c r="C3208" s="167" t="s">
        <v>383</v>
      </c>
      <c r="D3208" s="167" t="s">
        <v>469</v>
      </c>
    </row>
    <row r="3209" spans="1:4">
      <c r="A3209" s="167" t="s">
        <v>5062</v>
      </c>
      <c r="B3209" s="167">
        <v>521149</v>
      </c>
      <c r="C3209" s="167" t="s">
        <v>383</v>
      </c>
      <c r="D3209" s="167" t="s">
        <v>469</v>
      </c>
    </row>
    <row r="3210" spans="1:4">
      <c r="A3210" s="167" t="s">
        <v>5063</v>
      </c>
      <c r="B3210" s="167">
        <v>531735</v>
      </c>
      <c r="C3210" s="167" t="s">
        <v>383</v>
      </c>
      <c r="D3210" s="167" t="s">
        <v>400</v>
      </c>
    </row>
    <row r="3211" spans="1:4">
      <c r="A3211" s="167" t="s">
        <v>5064</v>
      </c>
      <c r="B3211" s="167">
        <v>500338</v>
      </c>
      <c r="C3211" s="167" t="s">
        <v>5065</v>
      </c>
      <c r="D3211" s="167" t="s">
        <v>396</v>
      </c>
    </row>
    <row r="3212" spans="1:4">
      <c r="A3212" s="167" t="s">
        <v>5066</v>
      </c>
      <c r="B3212" s="167">
        <v>512217</v>
      </c>
      <c r="C3212" s="167" t="s">
        <v>383</v>
      </c>
      <c r="D3212" s="167" t="s">
        <v>400</v>
      </c>
    </row>
    <row r="3213" spans="1:4">
      <c r="A3213" s="167" t="s">
        <v>5067</v>
      </c>
      <c r="B3213" s="167">
        <v>531688</v>
      </c>
      <c r="C3213" s="167" t="s">
        <v>383</v>
      </c>
      <c r="D3213" s="167" t="s">
        <v>476</v>
      </c>
    </row>
    <row r="3214" spans="1:4">
      <c r="A3214" s="167" t="s">
        <v>5068</v>
      </c>
      <c r="B3214" s="167">
        <v>531688</v>
      </c>
      <c r="C3214" s="167" t="s">
        <v>383</v>
      </c>
      <c r="D3214" s="167" t="s">
        <v>476</v>
      </c>
    </row>
    <row r="3215" spans="1:4">
      <c r="A3215" s="167" t="s">
        <v>5069</v>
      </c>
      <c r="B3215" s="167" t="s">
        <v>383</v>
      </c>
      <c r="C3215" s="167" t="s">
        <v>5070</v>
      </c>
      <c r="D3215" s="167" t="s">
        <v>394</v>
      </c>
    </row>
    <row r="3216" spans="1:4">
      <c r="A3216" s="167" t="s">
        <v>5071</v>
      </c>
      <c r="B3216" s="167">
        <v>539359</v>
      </c>
      <c r="C3216" s="167" t="s">
        <v>383</v>
      </c>
      <c r="D3216" s="167" t="s">
        <v>1303</v>
      </c>
    </row>
    <row r="3217" spans="1:4">
      <c r="A3217" s="167" t="s">
        <v>5072</v>
      </c>
      <c r="B3217" s="167">
        <v>532387</v>
      </c>
      <c r="C3217" s="167" t="s">
        <v>5073</v>
      </c>
      <c r="D3217" s="167" t="s">
        <v>386</v>
      </c>
    </row>
    <row r="3218" spans="1:4">
      <c r="A3218" s="167" t="s">
        <v>5074</v>
      </c>
      <c r="B3218" s="167">
        <v>524580</v>
      </c>
      <c r="C3218" s="167" t="s">
        <v>383</v>
      </c>
      <c r="D3218" s="167" t="s">
        <v>405</v>
      </c>
    </row>
    <row r="3219" spans="1:4">
      <c r="A3219" s="167" t="s">
        <v>5075</v>
      </c>
      <c r="B3219" s="167">
        <v>511557</v>
      </c>
      <c r="C3219" s="167" t="s">
        <v>383</v>
      </c>
      <c r="D3219" s="167" t="s">
        <v>804</v>
      </c>
    </row>
    <row r="3220" spans="1:4">
      <c r="A3220" s="167" t="s">
        <v>5076</v>
      </c>
      <c r="B3220" s="167">
        <v>512105</v>
      </c>
      <c r="C3220" s="167" t="s">
        <v>383</v>
      </c>
      <c r="D3220" s="167" t="s">
        <v>804</v>
      </c>
    </row>
    <row r="3221" spans="1:4">
      <c r="A3221" s="167" t="s">
        <v>5077</v>
      </c>
      <c r="B3221" s="167">
        <v>526009</v>
      </c>
      <c r="C3221" s="167" t="s">
        <v>383</v>
      </c>
      <c r="D3221" s="167" t="s">
        <v>405</v>
      </c>
    </row>
    <row r="3222" spans="1:4">
      <c r="A3222" s="167" t="s">
        <v>5078</v>
      </c>
      <c r="B3222" s="167">
        <v>526009</v>
      </c>
      <c r="C3222" s="167" t="s">
        <v>383</v>
      </c>
      <c r="D3222" s="167" t="s">
        <v>405</v>
      </c>
    </row>
    <row r="3223" spans="1:4">
      <c r="A3223" s="167" t="s">
        <v>5079</v>
      </c>
      <c r="B3223" s="167" t="s">
        <v>383</v>
      </c>
      <c r="C3223" s="167" t="s">
        <v>5080</v>
      </c>
      <c r="D3223" s="167" t="s">
        <v>405</v>
      </c>
    </row>
    <row r="3224" spans="1:4">
      <c r="A3224" s="167" t="s">
        <v>5081</v>
      </c>
      <c r="B3224" s="167">
        <v>500459</v>
      </c>
      <c r="C3224" s="167" t="s">
        <v>5082</v>
      </c>
      <c r="D3224" s="167" t="s">
        <v>565</v>
      </c>
    </row>
    <row r="3225" spans="1:4">
      <c r="A3225" s="167" t="s">
        <v>5083</v>
      </c>
      <c r="B3225" s="167">
        <v>531265</v>
      </c>
      <c r="C3225" s="167" t="s">
        <v>383</v>
      </c>
      <c r="D3225" s="167" t="s">
        <v>463</v>
      </c>
    </row>
    <row r="3226" spans="1:4">
      <c r="A3226" s="167" t="s">
        <v>5084</v>
      </c>
      <c r="B3226" s="167" t="s">
        <v>383</v>
      </c>
      <c r="C3226" s="167" t="s">
        <v>5085</v>
      </c>
      <c r="D3226" s="167" t="s">
        <v>394</v>
      </c>
    </row>
    <row r="3227" spans="1:4">
      <c r="A3227" s="167" t="s">
        <v>5086</v>
      </c>
      <c r="B3227" s="167">
        <v>526494</v>
      </c>
      <c r="C3227" s="167" t="s">
        <v>383</v>
      </c>
      <c r="D3227" s="167" t="s">
        <v>578</v>
      </c>
    </row>
    <row r="3228" spans="1:4">
      <c r="A3228" s="167" t="s">
        <v>5087</v>
      </c>
      <c r="B3228" s="167">
        <v>590057</v>
      </c>
      <c r="C3228" s="167" t="s">
        <v>5088</v>
      </c>
      <c r="D3228" s="167" t="s">
        <v>476</v>
      </c>
    </row>
    <row r="3229" spans="1:4">
      <c r="A3229" s="167" t="s">
        <v>5089</v>
      </c>
      <c r="B3229" s="167">
        <v>590057</v>
      </c>
      <c r="C3229" s="167" t="s">
        <v>5088</v>
      </c>
      <c r="D3229" s="167" t="s">
        <v>476</v>
      </c>
    </row>
    <row r="3230" spans="1:4">
      <c r="A3230" s="167" t="s">
        <v>5090</v>
      </c>
      <c r="B3230" s="167">
        <v>540703</v>
      </c>
      <c r="C3230" s="167" t="s">
        <v>383</v>
      </c>
      <c r="D3230" s="167" t="s">
        <v>467</v>
      </c>
    </row>
    <row r="3231" spans="1:4">
      <c r="A3231" s="167" t="s">
        <v>5091</v>
      </c>
      <c r="B3231" s="167">
        <v>532647</v>
      </c>
      <c r="C3231" s="167" t="s">
        <v>5092</v>
      </c>
      <c r="D3231" s="167" t="s">
        <v>497</v>
      </c>
    </row>
    <row r="3232" spans="1:4">
      <c r="A3232" s="167" t="s">
        <v>5093</v>
      </c>
      <c r="B3232" s="167">
        <v>532647</v>
      </c>
      <c r="C3232" s="167" t="s">
        <v>5092</v>
      </c>
      <c r="D3232" s="167" t="s">
        <v>497</v>
      </c>
    </row>
    <row r="3233" spans="1:4">
      <c r="A3233" s="167" t="s">
        <v>5094</v>
      </c>
      <c r="B3233" s="167">
        <v>534675</v>
      </c>
      <c r="C3233" s="167" t="s">
        <v>5095</v>
      </c>
      <c r="D3233" s="167" t="s">
        <v>469</v>
      </c>
    </row>
    <row r="3234" spans="1:4">
      <c r="A3234" s="167" t="s">
        <v>5096</v>
      </c>
      <c r="B3234" s="167">
        <v>505502</v>
      </c>
      <c r="C3234" s="167" t="s">
        <v>383</v>
      </c>
      <c r="D3234" s="167" t="s">
        <v>366</v>
      </c>
    </row>
    <row r="3235" spans="1:4">
      <c r="A3235" s="167" t="s">
        <v>5097</v>
      </c>
      <c r="B3235" s="167">
        <v>526801</v>
      </c>
      <c r="C3235" s="167" t="s">
        <v>5098</v>
      </c>
      <c r="D3235" s="167" t="s">
        <v>781</v>
      </c>
    </row>
    <row r="3236" spans="1:4">
      <c r="A3236" s="167" t="s">
        <v>5099</v>
      </c>
      <c r="B3236" s="167">
        <v>540544</v>
      </c>
      <c r="C3236" s="167" t="s">
        <v>5100</v>
      </c>
      <c r="D3236" s="167" t="s">
        <v>781</v>
      </c>
    </row>
    <row r="3237" spans="1:4">
      <c r="A3237" s="167" t="s">
        <v>5101</v>
      </c>
      <c r="B3237" s="167">
        <v>532524</v>
      </c>
      <c r="C3237" s="167" t="s">
        <v>5102</v>
      </c>
      <c r="D3237" s="167" t="s">
        <v>522</v>
      </c>
    </row>
    <row r="3238" spans="1:4">
      <c r="A3238" s="167" t="s">
        <v>5103</v>
      </c>
      <c r="B3238" s="167">
        <v>533344</v>
      </c>
      <c r="C3238" s="167" t="s">
        <v>5104</v>
      </c>
      <c r="D3238" s="167" t="s">
        <v>400</v>
      </c>
    </row>
    <row r="3239" spans="1:4">
      <c r="A3239" s="167" t="s">
        <v>5105</v>
      </c>
      <c r="B3239" s="167">
        <v>532524</v>
      </c>
      <c r="C3239" s="167" t="s">
        <v>5102</v>
      </c>
      <c r="D3239" s="167" t="s">
        <v>522</v>
      </c>
    </row>
    <row r="3240" spans="1:4">
      <c r="A3240" s="167" t="s">
        <v>5106</v>
      </c>
      <c r="B3240" s="167">
        <v>539006</v>
      </c>
      <c r="C3240" s="167" t="s">
        <v>383</v>
      </c>
      <c r="D3240" s="167" t="s">
        <v>1303</v>
      </c>
    </row>
    <row r="3241" spans="1:4">
      <c r="A3241" s="167" t="s">
        <v>5107</v>
      </c>
      <c r="B3241" s="167">
        <v>509220</v>
      </c>
      <c r="C3241" s="167" t="s">
        <v>5108</v>
      </c>
      <c r="D3241" s="167" t="s">
        <v>405</v>
      </c>
    </row>
    <row r="3242" spans="1:4">
      <c r="A3242" s="167" t="s">
        <v>5109</v>
      </c>
      <c r="B3242" s="167">
        <v>539785</v>
      </c>
      <c r="C3242" s="167" t="s">
        <v>5110</v>
      </c>
      <c r="D3242" s="167" t="s">
        <v>377</v>
      </c>
    </row>
    <row r="3243" spans="1:4">
      <c r="A3243" s="167" t="s">
        <v>5111</v>
      </c>
      <c r="B3243" s="167">
        <v>512591</v>
      </c>
      <c r="C3243" s="167" t="s">
        <v>383</v>
      </c>
      <c r="D3243" s="167" t="s">
        <v>405</v>
      </c>
    </row>
    <row r="3244" spans="1:4">
      <c r="A3244" s="167" t="s">
        <v>5112</v>
      </c>
      <c r="B3244" s="167" t="s">
        <v>383</v>
      </c>
      <c r="C3244" s="167" t="s">
        <v>5113</v>
      </c>
      <c r="D3244" s="167" t="s">
        <v>394</v>
      </c>
    </row>
    <row r="3245" spans="1:4">
      <c r="A3245" s="167" t="s">
        <v>5114</v>
      </c>
      <c r="B3245" s="167">
        <v>512461</v>
      </c>
      <c r="C3245" s="167" t="s">
        <v>383</v>
      </c>
      <c r="D3245" s="167" t="s">
        <v>405</v>
      </c>
    </row>
    <row r="3246" spans="1:4">
      <c r="A3246" s="167" t="s">
        <v>5115</v>
      </c>
      <c r="B3246" s="167">
        <v>512099</v>
      </c>
      <c r="C3246" s="167" t="s">
        <v>383</v>
      </c>
      <c r="D3246" s="167" t="s">
        <v>497</v>
      </c>
    </row>
    <row r="3247" spans="1:4">
      <c r="A3247" s="167" t="s">
        <v>5116</v>
      </c>
      <c r="B3247" s="167">
        <v>532693</v>
      </c>
      <c r="C3247" s="167" t="s">
        <v>5117</v>
      </c>
      <c r="D3247" s="167" t="s">
        <v>781</v>
      </c>
    </row>
    <row r="3248" spans="1:4">
      <c r="A3248" s="167" t="s">
        <v>5118</v>
      </c>
      <c r="B3248" s="167">
        <v>533295</v>
      </c>
      <c r="C3248" s="167" t="s">
        <v>5119</v>
      </c>
      <c r="D3248" s="167" t="s">
        <v>701</v>
      </c>
    </row>
    <row r="3249" spans="1:4">
      <c r="A3249" s="167" t="s">
        <v>5120</v>
      </c>
      <c r="B3249" s="167">
        <v>506852</v>
      </c>
      <c r="C3249" s="167" t="s">
        <v>383</v>
      </c>
      <c r="D3249" s="167" t="s">
        <v>431</v>
      </c>
    </row>
    <row r="3250" spans="1:4">
      <c r="A3250" s="167" t="s">
        <v>5121</v>
      </c>
      <c r="B3250" s="167">
        <v>506618</v>
      </c>
      <c r="C3250" s="167" t="s">
        <v>5122</v>
      </c>
      <c r="D3250" s="167" t="s">
        <v>527</v>
      </c>
    </row>
    <row r="3251" spans="1:4">
      <c r="A3251" s="167" t="s">
        <v>5123</v>
      </c>
      <c r="B3251" s="167">
        <v>500346</v>
      </c>
      <c r="C3251" s="167" t="s">
        <v>383</v>
      </c>
      <c r="D3251" s="167" t="s">
        <v>529</v>
      </c>
    </row>
    <row r="3252" spans="1:4">
      <c r="A3252" s="167" t="s">
        <v>5124</v>
      </c>
      <c r="B3252" s="167">
        <v>532461</v>
      </c>
      <c r="C3252" s="167" t="s">
        <v>5125</v>
      </c>
      <c r="D3252" s="167" t="s">
        <v>701</v>
      </c>
    </row>
    <row r="3253" spans="1:4">
      <c r="A3253" s="167" t="s">
        <v>5126</v>
      </c>
      <c r="B3253" s="167">
        <v>532891</v>
      </c>
      <c r="C3253" s="167" t="s">
        <v>5127</v>
      </c>
      <c r="D3253" s="167" t="s">
        <v>469</v>
      </c>
    </row>
    <row r="3254" spans="1:4">
      <c r="A3254" s="167" t="s">
        <v>5128</v>
      </c>
      <c r="B3254" s="167">
        <v>540492</v>
      </c>
      <c r="C3254" s="167" t="s">
        <v>383</v>
      </c>
      <c r="D3254" s="167" t="s">
        <v>405</v>
      </c>
    </row>
    <row r="3255" spans="1:4">
      <c r="A3255" s="167" t="s">
        <v>5129</v>
      </c>
      <c r="B3255" s="167">
        <v>523315</v>
      </c>
      <c r="C3255" s="167" t="s">
        <v>383</v>
      </c>
      <c r="D3255" s="167" t="s">
        <v>377</v>
      </c>
    </row>
    <row r="3256" spans="1:4">
      <c r="A3256" s="167" t="s">
        <v>5130</v>
      </c>
      <c r="B3256" s="167">
        <v>538993</v>
      </c>
      <c r="C3256" s="167" t="s">
        <v>383</v>
      </c>
      <c r="D3256" s="167" t="s">
        <v>469</v>
      </c>
    </row>
    <row r="3257" spans="1:4">
      <c r="A3257" s="167" t="s">
        <v>5131</v>
      </c>
      <c r="B3257" s="167">
        <v>540159</v>
      </c>
      <c r="C3257" s="167" t="s">
        <v>383</v>
      </c>
      <c r="D3257" s="167" t="s">
        <v>386</v>
      </c>
    </row>
    <row r="3258" spans="1:4">
      <c r="A3258" s="167" t="s">
        <v>5132</v>
      </c>
      <c r="B3258" s="167">
        <v>538647</v>
      </c>
      <c r="C3258" s="167" t="s">
        <v>383</v>
      </c>
      <c r="D3258" s="167" t="s">
        <v>400</v>
      </c>
    </row>
    <row r="3259" spans="1:4">
      <c r="A3259" s="167" t="s">
        <v>5133</v>
      </c>
      <c r="B3259" s="167" t="s">
        <v>383</v>
      </c>
      <c r="C3259" s="167" t="s">
        <v>5134</v>
      </c>
      <c r="D3259" s="167" t="s">
        <v>394</v>
      </c>
    </row>
    <row r="3260" spans="1:4">
      <c r="A3260" s="167" t="s">
        <v>5135</v>
      </c>
      <c r="B3260" s="167">
        <v>531562</v>
      </c>
      <c r="C3260" s="167" t="s">
        <v>383</v>
      </c>
      <c r="D3260" s="167" t="s">
        <v>398</v>
      </c>
    </row>
    <row r="3261" spans="1:4">
      <c r="A3261" s="167" t="s">
        <v>5136</v>
      </c>
      <c r="B3261" s="167">
        <v>517556</v>
      </c>
      <c r="C3261" s="167" t="s">
        <v>5137</v>
      </c>
      <c r="D3261" s="167" t="s">
        <v>469</v>
      </c>
    </row>
    <row r="3262" spans="1:4">
      <c r="A3262" s="167" t="s">
        <v>5138</v>
      </c>
      <c r="B3262" s="167">
        <v>532689</v>
      </c>
      <c r="C3262" s="167" t="s">
        <v>5139</v>
      </c>
      <c r="D3262" s="167" t="s">
        <v>384</v>
      </c>
    </row>
    <row r="3263" spans="1:4">
      <c r="A3263" s="167" t="s">
        <v>5140</v>
      </c>
      <c r="B3263" s="167">
        <v>536659</v>
      </c>
      <c r="C3263" s="167" t="s">
        <v>383</v>
      </c>
      <c r="D3263" s="167" t="s">
        <v>781</v>
      </c>
    </row>
    <row r="3264" spans="1:4">
      <c r="A3264" s="167" t="s">
        <v>5141</v>
      </c>
      <c r="B3264" s="167">
        <v>534109</v>
      </c>
      <c r="C3264" s="167" t="s">
        <v>383</v>
      </c>
      <c r="D3264" s="167" t="s">
        <v>400</v>
      </c>
    </row>
    <row r="3265" spans="1:4">
      <c r="A3265" s="167" t="s">
        <v>5142</v>
      </c>
      <c r="B3265" s="167">
        <v>511116</v>
      </c>
      <c r="C3265" s="167" t="s">
        <v>383</v>
      </c>
      <c r="D3265" s="167" t="s">
        <v>1327</v>
      </c>
    </row>
    <row r="3266" spans="1:4">
      <c r="A3266" s="167" t="s">
        <v>5143</v>
      </c>
      <c r="B3266" s="167">
        <v>538596</v>
      </c>
      <c r="C3266" s="167" t="s">
        <v>383</v>
      </c>
      <c r="D3266" s="167" t="s">
        <v>469</v>
      </c>
    </row>
    <row r="3267" spans="1:4">
      <c r="A3267" s="167" t="s">
        <v>5144</v>
      </c>
      <c r="B3267" s="167">
        <v>530281</v>
      </c>
      <c r="C3267" s="167" t="s">
        <v>383</v>
      </c>
      <c r="D3267" s="167" t="s">
        <v>578</v>
      </c>
    </row>
    <row r="3268" spans="1:4">
      <c r="A3268" s="167" t="s">
        <v>5145</v>
      </c>
      <c r="B3268" s="167">
        <v>530281</v>
      </c>
      <c r="C3268" s="167" t="s">
        <v>383</v>
      </c>
      <c r="D3268" s="167" t="s">
        <v>578</v>
      </c>
    </row>
    <row r="3269" spans="1:4">
      <c r="A3269" s="167" t="s">
        <v>5146</v>
      </c>
      <c r="B3269" s="167">
        <v>590099</v>
      </c>
      <c r="C3269" s="167" t="s">
        <v>5147</v>
      </c>
      <c r="D3269" s="167" t="s">
        <v>366</v>
      </c>
    </row>
    <row r="3270" spans="1:4">
      <c r="A3270" s="167" t="s">
        <v>5148</v>
      </c>
      <c r="B3270" s="167">
        <v>590110</v>
      </c>
      <c r="C3270" s="167" t="s">
        <v>5149</v>
      </c>
      <c r="D3270" s="167" t="s">
        <v>366</v>
      </c>
    </row>
    <row r="3271" spans="1:4">
      <c r="A3271" s="167" t="s">
        <v>5150</v>
      </c>
      <c r="B3271" s="167">
        <v>539978</v>
      </c>
      <c r="C3271" s="167" t="s">
        <v>5151</v>
      </c>
      <c r="D3271" s="167" t="s">
        <v>372</v>
      </c>
    </row>
    <row r="3272" spans="1:4">
      <c r="A3272" s="167" t="s">
        <v>5152</v>
      </c>
      <c r="B3272" s="167">
        <v>539962</v>
      </c>
      <c r="C3272" s="167" t="s">
        <v>383</v>
      </c>
      <c r="D3272" s="167" t="s">
        <v>400</v>
      </c>
    </row>
    <row r="3273" spans="1:4">
      <c r="A3273" s="167" t="s">
        <v>5153</v>
      </c>
      <c r="B3273" s="167">
        <v>535719</v>
      </c>
      <c r="C3273" s="167" t="s">
        <v>383</v>
      </c>
      <c r="D3273" s="167" t="s">
        <v>369</v>
      </c>
    </row>
    <row r="3274" spans="1:4">
      <c r="A3274" s="167" t="s">
        <v>5154</v>
      </c>
      <c r="B3274" s="167">
        <v>535719</v>
      </c>
      <c r="C3274" s="167" t="s">
        <v>383</v>
      </c>
      <c r="D3274" s="167" t="s">
        <v>369</v>
      </c>
    </row>
    <row r="3275" spans="1:4">
      <c r="A3275" s="167" t="s">
        <v>5155</v>
      </c>
      <c r="B3275" s="167">
        <v>539678</v>
      </c>
      <c r="C3275" s="167" t="s">
        <v>5156</v>
      </c>
      <c r="D3275" s="167" t="s">
        <v>476</v>
      </c>
    </row>
    <row r="3276" spans="1:4">
      <c r="A3276" s="167" t="s">
        <v>5157</v>
      </c>
      <c r="B3276" s="167">
        <v>532866</v>
      </c>
      <c r="C3276" s="167" t="s">
        <v>5158</v>
      </c>
      <c r="D3276" s="167" t="s">
        <v>369</v>
      </c>
    </row>
    <row r="3277" spans="1:4">
      <c r="A3277" s="167" t="s">
        <v>5159</v>
      </c>
      <c r="B3277" s="167">
        <v>532024</v>
      </c>
      <c r="C3277" s="167" t="s">
        <v>383</v>
      </c>
      <c r="D3277" s="167" t="s">
        <v>366</v>
      </c>
    </row>
    <row r="3278" spans="1:4">
      <c r="A3278" s="167" t="s">
        <v>5160</v>
      </c>
      <c r="B3278" s="167">
        <v>536456</v>
      </c>
      <c r="C3278" s="167" t="s">
        <v>383</v>
      </c>
      <c r="D3278" s="167" t="s">
        <v>581</v>
      </c>
    </row>
    <row r="3279" spans="1:4">
      <c r="A3279" s="167" t="s">
        <v>5161</v>
      </c>
      <c r="B3279" s="167">
        <v>509845</v>
      </c>
      <c r="C3279" s="167" t="s">
        <v>383</v>
      </c>
      <c r="D3279" s="167" t="s">
        <v>469</v>
      </c>
    </row>
    <row r="3280" spans="1:4">
      <c r="A3280" s="167" t="s">
        <v>5162</v>
      </c>
      <c r="B3280" s="167" t="s">
        <v>383</v>
      </c>
      <c r="C3280" s="167" t="s">
        <v>5163</v>
      </c>
      <c r="D3280" s="167" t="s">
        <v>394</v>
      </c>
    </row>
    <row r="3281" spans="1:4">
      <c r="A3281" s="167" t="s">
        <v>5164</v>
      </c>
      <c r="B3281" s="167">
        <v>533284</v>
      </c>
      <c r="C3281" s="167" t="s">
        <v>5165</v>
      </c>
      <c r="D3281" s="167" t="s">
        <v>781</v>
      </c>
    </row>
    <row r="3282" spans="1:4">
      <c r="A3282" s="167" t="s">
        <v>5166</v>
      </c>
      <c r="B3282" s="167">
        <v>530917</v>
      </c>
      <c r="C3282" s="167" t="s">
        <v>383</v>
      </c>
      <c r="D3282" s="167" t="s">
        <v>804</v>
      </c>
    </row>
    <row r="3283" spans="1:4">
      <c r="A3283" s="167" t="s">
        <v>5167</v>
      </c>
      <c r="B3283" s="167">
        <v>517447</v>
      </c>
      <c r="C3283" s="167" t="s">
        <v>5168</v>
      </c>
      <c r="D3283" s="167" t="s">
        <v>476</v>
      </c>
    </row>
    <row r="3284" spans="1:4">
      <c r="A3284" s="167" t="s">
        <v>5169</v>
      </c>
      <c r="B3284" s="167">
        <v>517447</v>
      </c>
      <c r="C3284" s="167" t="s">
        <v>5168</v>
      </c>
      <c r="D3284" s="167" t="s">
        <v>476</v>
      </c>
    </row>
    <row r="3285" spans="1:4">
      <c r="A3285" s="167" t="s">
        <v>5170</v>
      </c>
      <c r="B3285" s="167">
        <v>532735</v>
      </c>
      <c r="C3285" s="167" t="s">
        <v>5171</v>
      </c>
      <c r="D3285" s="167" t="s">
        <v>369</v>
      </c>
    </row>
    <row r="3286" spans="1:4">
      <c r="A3286" s="167" t="s">
        <v>5172</v>
      </c>
      <c r="B3286" s="167">
        <v>512565</v>
      </c>
      <c r="C3286" s="167" t="s">
        <v>383</v>
      </c>
      <c r="D3286" s="167" t="s">
        <v>581</v>
      </c>
    </row>
    <row r="3287" spans="1:4">
      <c r="A3287" s="167" t="s">
        <v>5173</v>
      </c>
      <c r="B3287" s="167">
        <v>538119</v>
      </c>
      <c r="C3287" s="167" t="s">
        <v>383</v>
      </c>
      <c r="D3287" s="167" t="s">
        <v>398</v>
      </c>
    </row>
    <row r="3288" spans="1:4">
      <c r="A3288" s="167" t="s">
        <v>5174</v>
      </c>
      <c r="B3288" s="167">
        <v>524502</v>
      </c>
      <c r="C3288" s="167" t="s">
        <v>383</v>
      </c>
      <c r="D3288" s="167" t="s">
        <v>1550</v>
      </c>
    </row>
    <row r="3289" spans="1:4">
      <c r="A3289" s="167" t="s">
        <v>5175</v>
      </c>
      <c r="B3289" s="167">
        <v>524502</v>
      </c>
      <c r="C3289" s="167" t="s">
        <v>383</v>
      </c>
      <c r="D3289" s="167" t="s">
        <v>1550</v>
      </c>
    </row>
    <row r="3290" spans="1:4">
      <c r="A3290" s="167" t="s">
        <v>5176</v>
      </c>
      <c r="B3290" s="167">
        <v>502271</v>
      </c>
      <c r="C3290" s="167" t="s">
        <v>383</v>
      </c>
      <c r="D3290" s="167" t="s">
        <v>568</v>
      </c>
    </row>
    <row r="3291" spans="1:4">
      <c r="A3291" s="167" t="s">
        <v>5177</v>
      </c>
      <c r="B3291" s="167">
        <v>520073</v>
      </c>
      <c r="C3291" s="167" t="s">
        <v>383</v>
      </c>
      <c r="D3291" s="167" t="s">
        <v>738</v>
      </c>
    </row>
    <row r="3292" spans="1:4">
      <c r="A3292" s="167" t="s">
        <v>5178</v>
      </c>
      <c r="B3292" s="167">
        <v>590070</v>
      </c>
      <c r="C3292" s="167" t="s">
        <v>5179</v>
      </c>
      <c r="D3292" s="167" t="s">
        <v>386</v>
      </c>
    </row>
    <row r="3293" spans="1:4">
      <c r="A3293" s="167" t="s">
        <v>5180</v>
      </c>
      <c r="B3293" s="167">
        <v>590070</v>
      </c>
      <c r="C3293" s="167" t="s">
        <v>5179</v>
      </c>
      <c r="D3293" s="167" t="s">
        <v>386</v>
      </c>
    </row>
    <row r="3294" spans="1:4">
      <c r="A3294" s="167" t="s">
        <v>5181</v>
      </c>
      <c r="B3294" s="167">
        <v>532692</v>
      </c>
      <c r="C3294" s="167" t="s">
        <v>5182</v>
      </c>
      <c r="D3294" s="167" t="s">
        <v>578</v>
      </c>
    </row>
    <row r="3295" spans="1:4">
      <c r="A3295" s="167" t="s">
        <v>5183</v>
      </c>
      <c r="B3295" s="167">
        <v>539673</v>
      </c>
      <c r="C3295" s="167" t="s">
        <v>383</v>
      </c>
      <c r="D3295" s="167" t="s">
        <v>417</v>
      </c>
    </row>
    <row r="3296" spans="1:4">
      <c r="A3296" s="167" t="s">
        <v>5184</v>
      </c>
      <c r="B3296" s="167">
        <v>531273</v>
      </c>
      <c r="C3296" s="167" t="s">
        <v>383</v>
      </c>
      <c r="D3296" s="167" t="s">
        <v>469</v>
      </c>
    </row>
    <row r="3297" spans="1:4">
      <c r="A3297" s="167" t="s">
        <v>5185</v>
      </c>
      <c r="B3297" s="167">
        <v>531273</v>
      </c>
      <c r="C3297" s="167" t="s">
        <v>383</v>
      </c>
      <c r="D3297" s="167" t="s">
        <v>469</v>
      </c>
    </row>
    <row r="3298" spans="1:4">
      <c r="A3298" s="167" t="s">
        <v>5186</v>
      </c>
      <c r="B3298" s="167">
        <v>539814</v>
      </c>
      <c r="C3298" s="167" t="s">
        <v>383</v>
      </c>
      <c r="D3298" s="167" t="s">
        <v>405</v>
      </c>
    </row>
    <row r="3299" spans="1:4">
      <c r="A3299" s="167" t="s">
        <v>5187</v>
      </c>
      <c r="B3299" s="167">
        <v>540125</v>
      </c>
      <c r="C3299" s="167" t="s">
        <v>383</v>
      </c>
      <c r="D3299" s="167" t="s">
        <v>497</v>
      </c>
    </row>
    <row r="3300" spans="1:4">
      <c r="A3300" s="167" t="s">
        <v>5188</v>
      </c>
      <c r="B3300" s="167">
        <v>532497</v>
      </c>
      <c r="C3300" s="167" t="s">
        <v>5189</v>
      </c>
      <c r="D3300" s="167" t="s">
        <v>1015</v>
      </c>
    </row>
    <row r="3301" spans="1:4">
      <c r="A3301" s="167" t="s">
        <v>5190</v>
      </c>
      <c r="B3301" s="167">
        <v>531412</v>
      </c>
      <c r="C3301" s="167" t="s">
        <v>383</v>
      </c>
      <c r="D3301" s="167" t="s">
        <v>565</v>
      </c>
    </row>
    <row r="3302" spans="1:4">
      <c r="A3302" s="167" t="s">
        <v>5191</v>
      </c>
      <c r="B3302" s="167">
        <v>531412</v>
      </c>
      <c r="C3302" s="167" t="s">
        <v>383</v>
      </c>
      <c r="D3302" s="167" t="s">
        <v>565</v>
      </c>
    </row>
    <row r="3303" spans="1:4">
      <c r="A3303" s="167" t="s">
        <v>5192</v>
      </c>
      <c r="B3303" s="167">
        <v>539837</v>
      </c>
      <c r="C3303" s="167" t="s">
        <v>383</v>
      </c>
      <c r="D3303" s="167" t="s">
        <v>568</v>
      </c>
    </row>
    <row r="3304" spans="1:4">
      <c r="A3304" s="167" t="s">
        <v>5193</v>
      </c>
      <c r="B3304" s="167">
        <v>526813</v>
      </c>
      <c r="C3304" s="167" t="s">
        <v>383</v>
      </c>
      <c r="D3304" s="167" t="s">
        <v>2554</v>
      </c>
    </row>
    <row r="3305" spans="1:4">
      <c r="A3305" s="167" t="s">
        <v>5194</v>
      </c>
      <c r="B3305" s="167">
        <v>531552</v>
      </c>
      <c r="C3305" s="167" t="s">
        <v>383</v>
      </c>
      <c r="D3305" s="167" t="s">
        <v>469</v>
      </c>
    </row>
    <row r="3306" spans="1:4">
      <c r="A3306" s="167" t="s">
        <v>5195</v>
      </c>
      <c r="B3306" s="167">
        <v>538921</v>
      </c>
      <c r="C3306" s="167" t="s">
        <v>383</v>
      </c>
      <c r="D3306" s="167" t="s">
        <v>581</v>
      </c>
    </row>
    <row r="3307" spans="1:4">
      <c r="A3307" s="167" t="s">
        <v>5196</v>
      </c>
      <c r="B3307" s="167">
        <v>514316</v>
      </c>
      <c r="C3307" s="167" t="s">
        <v>383</v>
      </c>
      <c r="D3307" s="167" t="s">
        <v>398</v>
      </c>
    </row>
    <row r="3308" spans="1:4">
      <c r="A3308" s="167" t="s">
        <v>5197</v>
      </c>
      <c r="B3308" s="167">
        <v>531887</v>
      </c>
      <c r="C3308" s="167" t="s">
        <v>383</v>
      </c>
      <c r="D3308" s="167" t="s">
        <v>497</v>
      </c>
    </row>
    <row r="3309" spans="1:4">
      <c r="A3309" s="167" t="s">
        <v>5198</v>
      </c>
      <c r="B3309" s="167">
        <v>540270</v>
      </c>
      <c r="C3309" s="167" t="s">
        <v>383</v>
      </c>
      <c r="D3309" s="167" t="s">
        <v>405</v>
      </c>
    </row>
    <row r="3310" spans="1:4">
      <c r="A3310" s="167" t="s">
        <v>5199</v>
      </c>
      <c r="B3310" s="167">
        <v>542649</v>
      </c>
      <c r="C3310" s="167" t="s">
        <v>5200</v>
      </c>
      <c r="D3310" s="167" t="s">
        <v>5201</v>
      </c>
    </row>
    <row r="3311" spans="1:4">
      <c r="A3311" s="167" t="s">
        <v>5202</v>
      </c>
      <c r="B3311" s="167">
        <v>500339</v>
      </c>
      <c r="C3311" s="167" t="s">
        <v>5203</v>
      </c>
      <c r="D3311" s="167" t="s">
        <v>597</v>
      </c>
    </row>
    <row r="3312" spans="1:4">
      <c r="A3312" s="167" t="s">
        <v>5204</v>
      </c>
      <c r="B3312" s="167">
        <v>532441</v>
      </c>
      <c r="C3312" s="167" t="s">
        <v>383</v>
      </c>
      <c r="D3312" s="167" t="s">
        <v>398</v>
      </c>
    </row>
    <row r="3313" spans="1:4">
      <c r="A3313" s="167" t="s">
        <v>5205</v>
      </c>
      <c r="B3313" s="167">
        <v>531694</v>
      </c>
      <c r="C3313" s="167" t="s">
        <v>383</v>
      </c>
      <c r="D3313" s="167" t="s">
        <v>469</v>
      </c>
    </row>
    <row r="3314" spans="1:4">
      <c r="A3314" s="167" t="s">
        <v>5206</v>
      </c>
      <c r="B3314" s="167">
        <v>523523</v>
      </c>
      <c r="C3314" s="167" t="s">
        <v>5207</v>
      </c>
      <c r="D3314" s="167" t="s">
        <v>377</v>
      </c>
    </row>
    <row r="3315" spans="1:4">
      <c r="A3315" s="167" t="s">
        <v>5208</v>
      </c>
      <c r="B3315" s="167">
        <v>530111</v>
      </c>
      <c r="C3315" s="167" t="s">
        <v>383</v>
      </c>
      <c r="D3315" s="167" t="s">
        <v>578</v>
      </c>
    </row>
    <row r="3316" spans="1:4">
      <c r="A3316" s="167" t="s">
        <v>5209</v>
      </c>
      <c r="B3316" s="167">
        <v>530699</v>
      </c>
      <c r="C3316" s="167" t="s">
        <v>5210</v>
      </c>
      <c r="D3316" s="167" t="s">
        <v>398</v>
      </c>
    </row>
    <row r="3317" spans="1:4">
      <c r="A3317" s="167" t="s">
        <v>5211</v>
      </c>
      <c r="B3317" s="167">
        <v>532826</v>
      </c>
      <c r="C3317" s="167" t="s">
        <v>5212</v>
      </c>
      <c r="D3317" s="167" t="s">
        <v>1122</v>
      </c>
    </row>
    <row r="3318" spans="1:4">
      <c r="A3318" s="167" t="s">
        <v>5213</v>
      </c>
      <c r="B3318" s="167">
        <v>503127</v>
      </c>
      <c r="C3318" s="167" t="s">
        <v>383</v>
      </c>
      <c r="D3318" s="167" t="s">
        <v>372</v>
      </c>
    </row>
    <row r="3319" spans="1:4">
      <c r="A3319" s="167" t="s">
        <v>5214</v>
      </c>
      <c r="B3319" s="167">
        <v>532503</v>
      </c>
      <c r="C3319" s="167" t="s">
        <v>383</v>
      </c>
      <c r="D3319" s="167" t="s">
        <v>398</v>
      </c>
    </row>
    <row r="3320" spans="1:4">
      <c r="A3320" s="167" t="s">
        <v>5215</v>
      </c>
      <c r="B3320" s="167">
        <v>538707</v>
      </c>
      <c r="C3320" s="167" t="s">
        <v>383</v>
      </c>
      <c r="D3320" s="167" t="s">
        <v>578</v>
      </c>
    </row>
    <row r="3321" spans="1:4">
      <c r="A3321" s="167" t="s">
        <v>5216</v>
      </c>
      <c r="B3321" s="167">
        <v>526873</v>
      </c>
      <c r="C3321" s="167" t="s">
        <v>383</v>
      </c>
      <c r="D3321" s="167" t="s">
        <v>593</v>
      </c>
    </row>
    <row r="3322" spans="1:4">
      <c r="A3322" s="167" t="s">
        <v>5217</v>
      </c>
      <c r="B3322" s="167">
        <v>530253</v>
      </c>
      <c r="C3322" s="167" t="s">
        <v>383</v>
      </c>
      <c r="D3322" s="167" t="s">
        <v>706</v>
      </c>
    </row>
    <row r="3323" spans="1:4">
      <c r="A3323" s="167" t="s">
        <v>5218</v>
      </c>
      <c r="B3323" s="167">
        <v>507962</v>
      </c>
      <c r="C3323" s="167" t="s">
        <v>383</v>
      </c>
      <c r="D3323" s="167" t="s">
        <v>400</v>
      </c>
    </row>
    <row r="3324" spans="1:4">
      <c r="A3324" s="167" t="s">
        <v>5219</v>
      </c>
      <c r="B3324" s="167">
        <v>526662</v>
      </c>
      <c r="C3324" s="167" t="s">
        <v>5220</v>
      </c>
      <c r="D3324" s="167" t="s">
        <v>781</v>
      </c>
    </row>
    <row r="3325" spans="1:4">
      <c r="A3325" s="167" t="s">
        <v>5221</v>
      </c>
      <c r="B3325" s="167">
        <v>531500</v>
      </c>
      <c r="C3325" s="167" t="s">
        <v>5222</v>
      </c>
      <c r="D3325" s="167" t="s">
        <v>497</v>
      </c>
    </row>
    <row r="3326" spans="1:4">
      <c r="A3326" s="167" t="s">
        <v>5223</v>
      </c>
      <c r="B3326" s="167">
        <v>526823</v>
      </c>
      <c r="C3326" s="167" t="s">
        <v>383</v>
      </c>
      <c r="D3326" s="167" t="s">
        <v>469</v>
      </c>
    </row>
    <row r="3327" spans="1:4">
      <c r="A3327" s="167" t="s">
        <v>5224</v>
      </c>
      <c r="B3327" s="167">
        <v>514028</v>
      </c>
      <c r="C3327" s="167" t="s">
        <v>383</v>
      </c>
      <c r="D3327" s="167" t="s">
        <v>398</v>
      </c>
    </row>
    <row r="3328" spans="1:4">
      <c r="A3328" s="167" t="s">
        <v>5225</v>
      </c>
      <c r="B3328" s="167">
        <v>539495</v>
      </c>
      <c r="C3328" s="167" t="s">
        <v>383</v>
      </c>
      <c r="D3328" s="167" t="s">
        <v>400</v>
      </c>
    </row>
    <row r="3329" spans="1:4">
      <c r="A3329" s="167" t="s">
        <v>5226</v>
      </c>
      <c r="B3329" s="167">
        <v>513369</v>
      </c>
      <c r="C3329" s="167" t="s">
        <v>383</v>
      </c>
      <c r="D3329" s="167" t="s">
        <v>1303</v>
      </c>
    </row>
    <row r="3330" spans="1:4">
      <c r="A3330" s="167" t="s">
        <v>5227</v>
      </c>
      <c r="B3330" s="167" t="s">
        <v>383</v>
      </c>
      <c r="C3330" s="167" t="s">
        <v>5228</v>
      </c>
      <c r="D3330" s="167" t="s">
        <v>394</v>
      </c>
    </row>
    <row r="3331" spans="1:4">
      <c r="A3331" s="167" t="s">
        <v>5229</v>
      </c>
      <c r="B3331" s="167">
        <v>541601</v>
      </c>
      <c r="C3331" s="167" t="s">
        <v>383</v>
      </c>
      <c r="D3331" s="167" t="s">
        <v>421</v>
      </c>
    </row>
    <row r="3332" spans="1:4">
      <c r="A3332" s="167" t="s">
        <v>5230</v>
      </c>
      <c r="B3332" s="167">
        <v>522257</v>
      </c>
      <c r="C3332" s="167" t="s">
        <v>383</v>
      </c>
      <c r="D3332" s="167" t="s">
        <v>391</v>
      </c>
    </row>
    <row r="3333" spans="1:4">
      <c r="A3333" s="167" t="s">
        <v>5231</v>
      </c>
      <c r="B3333" s="167">
        <v>517522</v>
      </c>
      <c r="C3333" s="167" t="s">
        <v>383</v>
      </c>
      <c r="D3333" s="167" t="s">
        <v>738</v>
      </c>
    </row>
    <row r="3334" spans="1:4">
      <c r="A3334" s="167" t="s">
        <v>5232</v>
      </c>
      <c r="B3334" s="167">
        <v>512409</v>
      </c>
      <c r="C3334" s="167" t="s">
        <v>383</v>
      </c>
      <c r="D3334" s="167" t="s">
        <v>400</v>
      </c>
    </row>
    <row r="3335" spans="1:4">
      <c r="A3335" s="167" t="s">
        <v>5233</v>
      </c>
      <c r="B3335" s="167" t="s">
        <v>383</v>
      </c>
      <c r="C3335" s="167" t="s">
        <v>5234</v>
      </c>
      <c r="D3335" s="167" t="s">
        <v>394</v>
      </c>
    </row>
    <row r="3336" spans="1:4">
      <c r="A3336" s="167" t="s">
        <v>5235</v>
      </c>
      <c r="B3336" s="167">
        <v>500354</v>
      </c>
      <c r="C3336" s="167" t="s">
        <v>5236</v>
      </c>
      <c r="D3336" s="167" t="s">
        <v>1082</v>
      </c>
    </row>
    <row r="3337" spans="1:4">
      <c r="A3337" s="167" t="s">
        <v>5237</v>
      </c>
      <c r="B3337" s="167">
        <v>532665</v>
      </c>
      <c r="C3337" s="167" t="s">
        <v>5238</v>
      </c>
      <c r="D3337" s="167" t="s">
        <v>398</v>
      </c>
    </row>
    <row r="3338" spans="1:4">
      <c r="A3338" s="167" t="s">
        <v>5239</v>
      </c>
      <c r="B3338" s="167">
        <v>500355</v>
      </c>
      <c r="C3338" s="167" t="s">
        <v>5240</v>
      </c>
      <c r="D3338" s="167" t="s">
        <v>527</v>
      </c>
    </row>
    <row r="3339" spans="1:4">
      <c r="A3339" s="167" t="s">
        <v>5241</v>
      </c>
      <c r="B3339" s="167">
        <v>500355</v>
      </c>
      <c r="C3339" s="167" t="s">
        <v>5240</v>
      </c>
      <c r="D3339" s="167" t="s">
        <v>527</v>
      </c>
    </row>
    <row r="3340" spans="1:4">
      <c r="A3340" s="167" t="s">
        <v>5242</v>
      </c>
      <c r="B3340" s="167">
        <v>534734</v>
      </c>
      <c r="C3340" s="167" t="s">
        <v>383</v>
      </c>
      <c r="D3340" s="167" t="s">
        <v>543</v>
      </c>
    </row>
    <row r="3341" spans="1:4">
      <c r="A3341" s="167" t="s">
        <v>5243</v>
      </c>
      <c r="B3341" s="167">
        <v>522281</v>
      </c>
      <c r="C3341" s="167" t="s">
        <v>383</v>
      </c>
      <c r="D3341" s="167" t="s">
        <v>681</v>
      </c>
    </row>
    <row r="3342" spans="1:4">
      <c r="A3342" s="167" t="s">
        <v>5244</v>
      </c>
      <c r="B3342" s="167">
        <v>500357</v>
      </c>
      <c r="C3342" s="167" t="s">
        <v>383</v>
      </c>
      <c r="D3342" s="167" t="s">
        <v>377</v>
      </c>
    </row>
    <row r="3343" spans="1:4">
      <c r="A3343" s="167" t="s">
        <v>5245</v>
      </c>
      <c r="B3343" s="167">
        <v>500358</v>
      </c>
      <c r="C3343" s="167" t="s">
        <v>383</v>
      </c>
      <c r="D3343" s="167" t="s">
        <v>400</v>
      </c>
    </row>
    <row r="3344" spans="1:4">
      <c r="A3344" s="167" t="s">
        <v>5246</v>
      </c>
      <c r="B3344" s="167">
        <v>524037</v>
      </c>
      <c r="C3344" s="167" t="s">
        <v>383</v>
      </c>
      <c r="D3344" s="167" t="s">
        <v>891</v>
      </c>
    </row>
    <row r="3345" spans="1:4">
      <c r="A3345" s="167" t="s">
        <v>5247</v>
      </c>
      <c r="B3345" s="167">
        <v>502587</v>
      </c>
      <c r="C3345" s="167" t="s">
        <v>383</v>
      </c>
      <c r="D3345" s="167" t="s">
        <v>377</v>
      </c>
    </row>
    <row r="3346" spans="1:4">
      <c r="A3346" s="167" t="s">
        <v>5248</v>
      </c>
      <c r="B3346" s="167">
        <v>539309</v>
      </c>
      <c r="C3346" s="167" t="s">
        <v>5249</v>
      </c>
      <c r="D3346" s="167" t="s">
        <v>706</v>
      </c>
    </row>
    <row r="3347" spans="1:4">
      <c r="A3347" s="167" t="s">
        <v>5250</v>
      </c>
      <c r="B3347" s="167">
        <v>523289</v>
      </c>
      <c r="C3347" s="167" t="s">
        <v>383</v>
      </c>
      <c r="D3347" s="167" t="s">
        <v>405</v>
      </c>
    </row>
    <row r="3348" spans="1:4">
      <c r="A3348" s="167" t="s">
        <v>5251</v>
      </c>
      <c r="B3348" s="167">
        <v>515127</v>
      </c>
      <c r="C3348" s="167" t="s">
        <v>383</v>
      </c>
      <c r="D3348" s="167" t="s">
        <v>405</v>
      </c>
    </row>
    <row r="3349" spans="1:4">
      <c r="A3349" s="167" t="s">
        <v>5252</v>
      </c>
      <c r="B3349" s="167">
        <v>538540</v>
      </c>
      <c r="C3349" s="167" t="s">
        <v>383</v>
      </c>
      <c r="D3349" s="167" t="s">
        <v>400</v>
      </c>
    </row>
    <row r="3350" spans="1:4">
      <c r="A3350" s="167" t="s">
        <v>5253</v>
      </c>
      <c r="B3350" s="167">
        <v>532369</v>
      </c>
      <c r="C3350" s="167" t="s">
        <v>5254</v>
      </c>
      <c r="D3350" s="167" t="s">
        <v>911</v>
      </c>
    </row>
    <row r="3351" spans="1:4">
      <c r="A3351" s="167" t="s">
        <v>5255</v>
      </c>
      <c r="B3351" s="167">
        <v>532370</v>
      </c>
      <c r="C3351" s="167" t="s">
        <v>5256</v>
      </c>
      <c r="D3351" s="167" t="s">
        <v>369</v>
      </c>
    </row>
    <row r="3352" spans="1:4">
      <c r="A3352" s="167" t="s">
        <v>5257</v>
      </c>
      <c r="B3352" s="167">
        <v>514223</v>
      </c>
      <c r="C3352" s="167" t="s">
        <v>5258</v>
      </c>
      <c r="D3352" s="167" t="s">
        <v>405</v>
      </c>
    </row>
    <row r="3353" spans="1:4">
      <c r="A3353" s="167" t="s">
        <v>5259</v>
      </c>
      <c r="B3353" s="167">
        <v>530951</v>
      </c>
      <c r="C3353" s="167" t="s">
        <v>383</v>
      </c>
      <c r="D3353" s="167" t="s">
        <v>476</v>
      </c>
    </row>
    <row r="3354" spans="1:4">
      <c r="A3354" s="167" t="s">
        <v>5260</v>
      </c>
      <c r="B3354" s="167">
        <v>532527</v>
      </c>
      <c r="C3354" s="167" t="s">
        <v>5261</v>
      </c>
      <c r="D3354" s="167" t="s">
        <v>1303</v>
      </c>
    </row>
    <row r="3355" spans="1:4">
      <c r="A3355" s="167" t="s">
        <v>5262</v>
      </c>
      <c r="B3355" s="167">
        <v>533262</v>
      </c>
      <c r="C3355" s="167" t="s">
        <v>5263</v>
      </c>
      <c r="D3355" s="167" t="s">
        <v>781</v>
      </c>
    </row>
    <row r="3356" spans="1:4">
      <c r="A3356" s="167" t="s">
        <v>5264</v>
      </c>
      <c r="B3356" s="167">
        <v>532690</v>
      </c>
      <c r="C3356" s="167" t="s">
        <v>5265</v>
      </c>
      <c r="D3356" s="167" t="s">
        <v>415</v>
      </c>
    </row>
    <row r="3357" spans="1:4">
      <c r="A3357" s="167" t="s">
        <v>5266</v>
      </c>
      <c r="B3357" s="167">
        <v>530925</v>
      </c>
      <c r="C3357" s="167" t="s">
        <v>383</v>
      </c>
      <c r="D3357" s="167" t="s">
        <v>400</v>
      </c>
    </row>
    <row r="3358" spans="1:4">
      <c r="A3358" s="167" t="s">
        <v>5267</v>
      </c>
      <c r="B3358" s="167">
        <v>507490</v>
      </c>
      <c r="C3358" s="167" t="s">
        <v>5268</v>
      </c>
      <c r="D3358" s="167" t="s">
        <v>1082</v>
      </c>
    </row>
    <row r="3359" spans="1:4">
      <c r="A3359" s="167" t="s">
        <v>5269</v>
      </c>
      <c r="B3359" s="167">
        <v>531228</v>
      </c>
      <c r="C3359" s="167" t="s">
        <v>383</v>
      </c>
      <c r="D3359" s="167" t="s">
        <v>400</v>
      </c>
    </row>
    <row r="3360" spans="1:4">
      <c r="A3360" s="167" t="s">
        <v>5270</v>
      </c>
      <c r="B3360" s="167">
        <v>532987</v>
      </c>
      <c r="C3360" s="167" t="s">
        <v>5271</v>
      </c>
      <c r="D3360" s="167" t="s">
        <v>738</v>
      </c>
    </row>
    <row r="3361" spans="1:4">
      <c r="A3361" s="167" t="s">
        <v>5272</v>
      </c>
      <c r="B3361" s="167">
        <v>532988</v>
      </c>
      <c r="C3361" s="167" t="s">
        <v>5273</v>
      </c>
      <c r="D3361" s="167" t="s">
        <v>738</v>
      </c>
    </row>
    <row r="3362" spans="1:4">
      <c r="A3362" s="167" t="s">
        <v>5274</v>
      </c>
      <c r="B3362" s="167">
        <v>505800</v>
      </c>
      <c r="C3362" s="167" t="s">
        <v>5275</v>
      </c>
      <c r="D3362" s="167" t="s">
        <v>738</v>
      </c>
    </row>
    <row r="3363" spans="1:4">
      <c r="A3363" s="167" t="s">
        <v>5276</v>
      </c>
      <c r="B3363" s="167">
        <v>532661</v>
      </c>
      <c r="C3363" s="167" t="s">
        <v>5277</v>
      </c>
      <c r="D3363" s="167" t="s">
        <v>738</v>
      </c>
    </row>
    <row r="3364" spans="1:4">
      <c r="A3364" s="167" t="s">
        <v>5278</v>
      </c>
      <c r="B3364" s="167">
        <v>541945</v>
      </c>
      <c r="C3364" s="167" t="s">
        <v>383</v>
      </c>
      <c r="D3364" s="167" t="s">
        <v>781</v>
      </c>
    </row>
    <row r="3365" spans="1:4">
      <c r="A3365" s="167" t="s">
        <v>5279</v>
      </c>
      <c r="B3365" s="167">
        <v>531583</v>
      </c>
      <c r="C3365" s="167" t="s">
        <v>383</v>
      </c>
      <c r="D3365" s="167" t="s">
        <v>400</v>
      </c>
    </row>
    <row r="3366" spans="1:4">
      <c r="A3366" s="167" t="s">
        <v>5280</v>
      </c>
      <c r="B3366" s="167">
        <v>500360</v>
      </c>
      <c r="C3366" s="167" t="s">
        <v>383</v>
      </c>
      <c r="D3366" s="167" t="s">
        <v>391</v>
      </c>
    </row>
    <row r="3367" spans="1:4">
      <c r="A3367" s="167" t="s">
        <v>5281</v>
      </c>
      <c r="B3367" s="167">
        <v>501351</v>
      </c>
      <c r="C3367" s="167" t="s">
        <v>383</v>
      </c>
      <c r="D3367" s="167" t="s">
        <v>804</v>
      </c>
    </row>
    <row r="3368" spans="1:4">
      <c r="A3368" s="167" t="s">
        <v>5282</v>
      </c>
      <c r="B3368" s="167">
        <v>507966</v>
      </c>
      <c r="C3368" s="167" t="s">
        <v>383</v>
      </c>
      <c r="D3368" s="167" t="s">
        <v>584</v>
      </c>
    </row>
    <row r="3369" spans="1:4">
      <c r="A3369" s="167" t="s">
        <v>5283</v>
      </c>
      <c r="B3369" s="167">
        <v>522207</v>
      </c>
      <c r="C3369" s="167" t="s">
        <v>383</v>
      </c>
      <c r="D3369" s="167" t="s">
        <v>738</v>
      </c>
    </row>
    <row r="3370" spans="1:4">
      <c r="A3370" s="167" t="s">
        <v>5284</v>
      </c>
      <c r="B3370" s="167">
        <v>522207</v>
      </c>
      <c r="C3370" s="167" t="s">
        <v>383</v>
      </c>
      <c r="D3370" s="167" t="s">
        <v>738</v>
      </c>
    </row>
    <row r="3371" spans="1:4">
      <c r="A3371" s="167" t="s">
        <v>5285</v>
      </c>
      <c r="B3371" s="167">
        <v>524230</v>
      </c>
      <c r="C3371" s="167" t="s">
        <v>5286</v>
      </c>
      <c r="D3371" s="167" t="s">
        <v>891</v>
      </c>
    </row>
    <row r="3372" spans="1:4">
      <c r="A3372" s="167" t="s">
        <v>5287</v>
      </c>
      <c r="B3372" s="167">
        <v>531233</v>
      </c>
      <c r="C3372" s="167" t="s">
        <v>383</v>
      </c>
      <c r="D3372" s="167" t="s">
        <v>568</v>
      </c>
    </row>
    <row r="3373" spans="1:4">
      <c r="A3373" s="167" t="s">
        <v>5288</v>
      </c>
      <c r="B3373" s="167">
        <v>507649</v>
      </c>
      <c r="C3373" s="167" t="s">
        <v>383</v>
      </c>
      <c r="D3373" s="167" t="s">
        <v>632</v>
      </c>
    </row>
    <row r="3374" spans="1:4">
      <c r="A3374" s="167" t="s">
        <v>5289</v>
      </c>
      <c r="B3374" s="167">
        <v>532918</v>
      </c>
      <c r="C3374" s="167" t="s">
        <v>383</v>
      </c>
      <c r="D3374" s="167" t="s">
        <v>706</v>
      </c>
    </row>
    <row r="3375" spans="1:4">
      <c r="A3375" s="167" t="s">
        <v>5290</v>
      </c>
      <c r="B3375" s="167">
        <v>524610</v>
      </c>
      <c r="C3375" s="167" t="s">
        <v>383</v>
      </c>
      <c r="D3375" s="167" t="s">
        <v>543</v>
      </c>
    </row>
    <row r="3376" spans="1:4">
      <c r="A3376" s="167" t="s">
        <v>5291</v>
      </c>
      <c r="B3376" s="167">
        <v>540796</v>
      </c>
      <c r="C3376" s="167" t="s">
        <v>383</v>
      </c>
      <c r="D3376" s="167" t="s">
        <v>469</v>
      </c>
    </row>
    <row r="3377" spans="1:4">
      <c r="A3377" s="167" t="s">
        <v>5292</v>
      </c>
      <c r="B3377" s="167">
        <v>520111</v>
      </c>
      <c r="C3377" s="167" t="s">
        <v>5293</v>
      </c>
      <c r="D3377" s="167" t="s">
        <v>781</v>
      </c>
    </row>
    <row r="3378" spans="1:4">
      <c r="A3378" s="167" t="s">
        <v>5294</v>
      </c>
      <c r="B3378" s="167">
        <v>534597</v>
      </c>
      <c r="C3378" s="167" t="s">
        <v>5295</v>
      </c>
      <c r="D3378" s="167" t="s">
        <v>522</v>
      </c>
    </row>
    <row r="3379" spans="1:4">
      <c r="A3379" s="167" t="s">
        <v>5296</v>
      </c>
      <c r="B3379" s="167">
        <v>533122</v>
      </c>
      <c r="C3379" s="167" t="s">
        <v>5297</v>
      </c>
      <c r="D3379" s="167" t="s">
        <v>522</v>
      </c>
    </row>
    <row r="3380" spans="1:4">
      <c r="A3380" s="167" t="s">
        <v>5298</v>
      </c>
      <c r="B3380" s="167">
        <v>537840</v>
      </c>
      <c r="C3380" s="167" t="s">
        <v>383</v>
      </c>
      <c r="D3380" s="167" t="s">
        <v>781</v>
      </c>
    </row>
    <row r="3381" spans="1:4">
      <c r="A3381" s="167" t="s">
        <v>5299</v>
      </c>
      <c r="B3381" s="167">
        <v>507300</v>
      </c>
      <c r="C3381" s="167" t="s">
        <v>383</v>
      </c>
      <c r="D3381" s="167" t="s">
        <v>1082</v>
      </c>
    </row>
    <row r="3382" spans="1:4">
      <c r="A3382" s="167" t="s">
        <v>5300</v>
      </c>
      <c r="B3382" s="167">
        <v>533294</v>
      </c>
      <c r="C3382" s="167" t="s">
        <v>5301</v>
      </c>
      <c r="D3382" s="167" t="s">
        <v>1015</v>
      </c>
    </row>
    <row r="3383" spans="1:4">
      <c r="A3383" s="167" t="s">
        <v>5302</v>
      </c>
      <c r="B3383" s="167">
        <v>526095</v>
      </c>
      <c r="C3383" s="167" t="s">
        <v>383</v>
      </c>
      <c r="D3383" s="167" t="s">
        <v>911</v>
      </c>
    </row>
    <row r="3384" spans="1:4">
      <c r="A3384" s="167" t="s">
        <v>5303</v>
      </c>
      <c r="B3384" s="167">
        <v>504341</v>
      </c>
      <c r="C3384" s="167" t="s">
        <v>383</v>
      </c>
      <c r="D3384" s="167" t="s">
        <v>366</v>
      </c>
    </row>
    <row r="3385" spans="1:4">
      <c r="A3385" s="167" t="s">
        <v>5304</v>
      </c>
      <c r="B3385" s="167">
        <v>541634</v>
      </c>
      <c r="C3385" s="167" t="s">
        <v>383</v>
      </c>
      <c r="D3385" s="167" t="s">
        <v>911</v>
      </c>
    </row>
    <row r="3386" spans="1:4">
      <c r="A3386" s="167" t="s">
        <v>5305</v>
      </c>
      <c r="B3386" s="167">
        <v>531207</v>
      </c>
      <c r="C3386" s="167" t="s">
        <v>383</v>
      </c>
      <c r="D3386" s="167" t="s">
        <v>421</v>
      </c>
    </row>
    <row r="3387" spans="1:4">
      <c r="A3387" s="167" t="s">
        <v>5306</v>
      </c>
      <c r="B3387" s="167">
        <v>500330</v>
      </c>
      <c r="C3387" s="167" t="s">
        <v>5307</v>
      </c>
      <c r="D3387" s="167" t="s">
        <v>398</v>
      </c>
    </row>
    <row r="3388" spans="1:4">
      <c r="A3388" s="167" t="s">
        <v>5308</v>
      </c>
      <c r="B3388" s="167">
        <v>540065</v>
      </c>
      <c r="C3388" s="167" t="s">
        <v>5309</v>
      </c>
      <c r="D3388" s="167" t="s">
        <v>701</v>
      </c>
    </row>
    <row r="3389" spans="1:4">
      <c r="A3389" s="167" t="s">
        <v>5310</v>
      </c>
      <c r="B3389" s="167">
        <v>531825</v>
      </c>
      <c r="C3389" s="167" t="s">
        <v>383</v>
      </c>
      <c r="D3389" s="167" t="s">
        <v>369</v>
      </c>
    </row>
    <row r="3390" spans="1:4">
      <c r="A3390" s="167" t="s">
        <v>5311</v>
      </c>
      <c r="B3390" s="167">
        <v>537254</v>
      </c>
      <c r="C3390" s="167" t="s">
        <v>383</v>
      </c>
      <c r="D3390" s="167" t="s">
        <v>405</v>
      </c>
    </row>
    <row r="3391" spans="1:4">
      <c r="A3391" s="167" t="s">
        <v>5312</v>
      </c>
      <c r="B3391" s="167">
        <v>534708</v>
      </c>
      <c r="C3391" s="167" t="s">
        <v>383</v>
      </c>
      <c r="D3391" s="167" t="s">
        <v>552</v>
      </c>
    </row>
    <row r="3392" spans="1:4">
      <c r="A3392" s="167" t="s">
        <v>5313</v>
      </c>
      <c r="B3392" s="167">
        <v>533608</v>
      </c>
      <c r="C3392" s="167" t="s">
        <v>383</v>
      </c>
      <c r="D3392" s="167" t="s">
        <v>503</v>
      </c>
    </row>
    <row r="3393" spans="1:4">
      <c r="A3393" s="167" t="s">
        <v>5314</v>
      </c>
      <c r="B3393" s="167">
        <v>533285</v>
      </c>
      <c r="C3393" s="167" t="s">
        <v>383</v>
      </c>
      <c r="D3393" s="167" t="s">
        <v>469</v>
      </c>
    </row>
    <row r="3394" spans="1:4">
      <c r="A3394" s="167" t="s">
        <v>5315</v>
      </c>
      <c r="B3394" s="167">
        <v>539691</v>
      </c>
      <c r="C3394" s="167" t="s">
        <v>383</v>
      </c>
      <c r="D3394" s="167" t="s">
        <v>405</v>
      </c>
    </row>
    <row r="3395" spans="1:4">
      <c r="A3395" s="167" t="s">
        <v>5316</v>
      </c>
      <c r="B3395" s="167">
        <v>530053</v>
      </c>
      <c r="C3395" s="167" t="s">
        <v>383</v>
      </c>
      <c r="D3395" s="167" t="s">
        <v>469</v>
      </c>
    </row>
    <row r="3396" spans="1:4">
      <c r="A3396" s="167" t="s">
        <v>5317</v>
      </c>
      <c r="B3396" s="167">
        <v>513558</v>
      </c>
      <c r="C3396" s="167" t="s">
        <v>383</v>
      </c>
      <c r="D3396" s="167" t="s">
        <v>415</v>
      </c>
    </row>
    <row r="3397" spans="1:4">
      <c r="A3397" s="167" t="s">
        <v>5318</v>
      </c>
      <c r="B3397" s="167">
        <v>538611</v>
      </c>
      <c r="C3397" s="167" t="s">
        <v>383</v>
      </c>
      <c r="D3397" s="167" t="s">
        <v>366</v>
      </c>
    </row>
    <row r="3398" spans="1:4">
      <c r="A3398" s="167" t="s">
        <v>5319</v>
      </c>
      <c r="B3398" s="167">
        <v>532955</v>
      </c>
      <c r="C3398" s="167" t="s">
        <v>5320</v>
      </c>
      <c r="D3398" s="167" t="s">
        <v>400</v>
      </c>
    </row>
    <row r="3399" spans="1:4">
      <c r="A3399" s="167" t="s">
        <v>5321</v>
      </c>
      <c r="B3399" s="167">
        <v>523650</v>
      </c>
      <c r="C3399" s="167" t="s">
        <v>383</v>
      </c>
      <c r="D3399" s="167" t="s">
        <v>391</v>
      </c>
    </row>
    <row r="3400" spans="1:4">
      <c r="A3400" s="167" t="s">
        <v>5322</v>
      </c>
      <c r="B3400" s="167">
        <v>532805</v>
      </c>
      <c r="C3400" s="167" t="s">
        <v>5323</v>
      </c>
      <c r="D3400" s="167" t="s">
        <v>405</v>
      </c>
    </row>
    <row r="3401" spans="1:4">
      <c r="A3401" s="167" t="s">
        <v>5324</v>
      </c>
      <c r="B3401" s="167">
        <v>532805</v>
      </c>
      <c r="C3401" s="167" t="s">
        <v>5323</v>
      </c>
      <c r="D3401" s="167" t="s">
        <v>405</v>
      </c>
    </row>
    <row r="3402" spans="1:4">
      <c r="A3402" s="167" t="s">
        <v>5325</v>
      </c>
      <c r="B3402" s="167">
        <v>532884</v>
      </c>
      <c r="C3402" s="167" t="s">
        <v>5326</v>
      </c>
      <c r="D3402" s="167" t="s">
        <v>1419</v>
      </c>
    </row>
    <row r="3403" spans="1:4">
      <c r="A3403" s="167" t="s">
        <v>5327</v>
      </c>
      <c r="B3403" s="167">
        <v>530815</v>
      </c>
      <c r="C3403" s="167" t="s">
        <v>383</v>
      </c>
      <c r="D3403" s="167" t="s">
        <v>431</v>
      </c>
    </row>
    <row r="3404" spans="1:4">
      <c r="A3404" s="167" t="s">
        <v>5328</v>
      </c>
      <c r="B3404" s="167">
        <v>531033</v>
      </c>
      <c r="C3404" s="167" t="s">
        <v>383</v>
      </c>
      <c r="D3404" s="167" t="s">
        <v>400</v>
      </c>
    </row>
    <row r="3405" spans="1:4">
      <c r="A3405" s="167" t="s">
        <v>5329</v>
      </c>
      <c r="B3405" s="167">
        <v>530807</v>
      </c>
      <c r="C3405" s="167" t="s">
        <v>383</v>
      </c>
      <c r="D3405" s="167" t="s">
        <v>469</v>
      </c>
    </row>
    <row r="3406" spans="1:4">
      <c r="A3406" s="167" t="s">
        <v>5330</v>
      </c>
      <c r="B3406" s="167">
        <v>515018</v>
      </c>
      <c r="C3406" s="167" t="s">
        <v>5331</v>
      </c>
      <c r="D3406" s="167" t="s">
        <v>660</v>
      </c>
    </row>
    <row r="3407" spans="1:4">
      <c r="A3407" s="167" t="s">
        <v>5332</v>
      </c>
      <c r="B3407" s="167">
        <v>540175</v>
      </c>
      <c r="C3407" s="167" t="s">
        <v>383</v>
      </c>
      <c r="D3407" s="167" t="s">
        <v>366</v>
      </c>
    </row>
    <row r="3408" spans="1:4">
      <c r="A3408" s="167" t="s">
        <v>5333</v>
      </c>
      <c r="B3408" s="167">
        <v>511585</v>
      </c>
      <c r="C3408" s="167" t="s">
        <v>383</v>
      </c>
      <c r="D3408" s="167" t="s">
        <v>400</v>
      </c>
    </row>
    <row r="3409" spans="1:4">
      <c r="A3409" s="167" t="s">
        <v>5334</v>
      </c>
      <c r="B3409" s="167">
        <v>512624</v>
      </c>
      <c r="C3409" s="167" t="s">
        <v>383</v>
      </c>
      <c r="D3409" s="167" t="s">
        <v>405</v>
      </c>
    </row>
    <row r="3410" spans="1:4">
      <c r="A3410" s="167" t="s">
        <v>5335</v>
      </c>
      <c r="B3410" s="167">
        <v>505817</v>
      </c>
      <c r="C3410" s="167" t="s">
        <v>383</v>
      </c>
      <c r="D3410" s="167" t="s">
        <v>738</v>
      </c>
    </row>
    <row r="3411" spans="1:4">
      <c r="A3411" s="167" t="s">
        <v>5336</v>
      </c>
      <c r="B3411" s="167">
        <v>505817</v>
      </c>
      <c r="C3411" s="167" t="s">
        <v>383</v>
      </c>
      <c r="D3411" s="167" t="s">
        <v>738</v>
      </c>
    </row>
    <row r="3412" spans="1:4">
      <c r="A3412" s="167" t="s">
        <v>5337</v>
      </c>
      <c r="B3412" s="167">
        <v>526075</v>
      </c>
      <c r="C3412" s="167" t="s">
        <v>383</v>
      </c>
      <c r="D3412" s="167" t="s">
        <v>421</v>
      </c>
    </row>
    <row r="3413" spans="1:4">
      <c r="A3413" s="167" t="s">
        <v>5338</v>
      </c>
      <c r="B3413" s="167">
        <v>530517</v>
      </c>
      <c r="C3413" s="167" t="s">
        <v>5339</v>
      </c>
      <c r="D3413" s="167" t="s">
        <v>809</v>
      </c>
    </row>
    <row r="3414" spans="1:4">
      <c r="A3414" s="167" t="s">
        <v>5340</v>
      </c>
      <c r="B3414" s="167" t="s">
        <v>383</v>
      </c>
      <c r="C3414" s="167" t="s">
        <v>5341</v>
      </c>
      <c r="D3414" s="167" t="s">
        <v>394</v>
      </c>
    </row>
    <row r="3415" spans="1:4">
      <c r="A3415" s="167" t="s">
        <v>5342</v>
      </c>
      <c r="B3415" s="167">
        <v>532124</v>
      </c>
      <c r="C3415" s="167" t="s">
        <v>383</v>
      </c>
      <c r="D3415" s="167" t="s">
        <v>584</v>
      </c>
    </row>
    <row r="3416" spans="1:4">
      <c r="A3416" s="167" t="s">
        <v>5343</v>
      </c>
      <c r="B3416" s="167">
        <v>532124</v>
      </c>
      <c r="C3416" s="167" t="s">
        <v>383</v>
      </c>
      <c r="D3416" s="167" t="s">
        <v>584</v>
      </c>
    </row>
    <row r="3417" spans="1:4">
      <c r="A3417" s="167" t="s">
        <v>5344</v>
      </c>
      <c r="B3417" s="167">
        <v>500111</v>
      </c>
      <c r="C3417" s="167" t="s">
        <v>5345</v>
      </c>
      <c r="D3417" s="167" t="s">
        <v>400</v>
      </c>
    </row>
    <row r="3418" spans="1:4">
      <c r="A3418" s="167" t="s">
        <v>5346</v>
      </c>
      <c r="B3418" s="167">
        <v>503162</v>
      </c>
      <c r="C3418" s="167" t="s">
        <v>383</v>
      </c>
      <c r="D3418" s="167" t="s">
        <v>398</v>
      </c>
    </row>
    <row r="3419" spans="1:4">
      <c r="A3419" s="167" t="s">
        <v>5347</v>
      </c>
      <c r="B3419" s="167">
        <v>532712</v>
      </c>
      <c r="C3419" s="167" t="s">
        <v>5348</v>
      </c>
      <c r="D3419" s="167" t="s">
        <v>1327</v>
      </c>
    </row>
    <row r="3420" spans="1:4">
      <c r="A3420" s="167" t="s">
        <v>5349</v>
      </c>
      <c r="B3420" s="167">
        <v>590106</v>
      </c>
      <c r="C3420" s="167" t="s">
        <v>5350</v>
      </c>
      <c r="D3420" s="167" t="s">
        <v>366</v>
      </c>
    </row>
    <row r="3421" spans="1:4">
      <c r="A3421" s="167" t="s">
        <v>5351</v>
      </c>
      <c r="B3421" s="167">
        <v>590095</v>
      </c>
      <c r="C3421" s="167" t="s">
        <v>5352</v>
      </c>
      <c r="D3421" s="167" t="s">
        <v>366</v>
      </c>
    </row>
    <row r="3422" spans="1:4">
      <c r="A3422" s="167" t="s">
        <v>5353</v>
      </c>
      <c r="B3422" s="167">
        <v>590113</v>
      </c>
      <c r="C3422" s="167" t="s">
        <v>5354</v>
      </c>
      <c r="D3422" s="167" t="s">
        <v>366</v>
      </c>
    </row>
    <row r="3423" spans="1:4">
      <c r="A3423" s="167" t="s">
        <v>5355</v>
      </c>
      <c r="B3423" s="167">
        <v>590104</v>
      </c>
      <c r="C3423" s="167" t="s">
        <v>5356</v>
      </c>
      <c r="D3423" s="167" t="s">
        <v>366</v>
      </c>
    </row>
    <row r="3424" spans="1:4">
      <c r="A3424" s="167" t="s">
        <v>5357</v>
      </c>
      <c r="B3424" s="167">
        <v>590103</v>
      </c>
      <c r="C3424" s="167" t="s">
        <v>5358</v>
      </c>
      <c r="D3424" s="167" t="s">
        <v>366</v>
      </c>
    </row>
    <row r="3425" spans="1:4">
      <c r="A3425" s="167" t="s">
        <v>5359</v>
      </c>
      <c r="B3425" s="167">
        <v>590108</v>
      </c>
      <c r="C3425" s="167" t="s">
        <v>5360</v>
      </c>
      <c r="D3425" s="167" t="s">
        <v>366</v>
      </c>
    </row>
    <row r="3426" spans="1:4">
      <c r="A3426" s="167" t="s">
        <v>5361</v>
      </c>
      <c r="B3426" s="167">
        <v>590109</v>
      </c>
      <c r="C3426" s="167" t="s">
        <v>5362</v>
      </c>
      <c r="D3426" s="167" t="s">
        <v>366</v>
      </c>
    </row>
    <row r="3427" spans="1:4">
      <c r="A3427" s="167" t="s">
        <v>5363</v>
      </c>
      <c r="B3427" s="167">
        <v>540709</v>
      </c>
      <c r="C3427" s="167" t="s">
        <v>5364</v>
      </c>
      <c r="D3427" s="167" t="s">
        <v>441</v>
      </c>
    </row>
    <row r="3428" spans="1:4">
      <c r="A3428" s="167" t="s">
        <v>5365</v>
      </c>
      <c r="B3428" s="167">
        <v>523445</v>
      </c>
      <c r="C3428" s="167" t="s">
        <v>5366</v>
      </c>
      <c r="D3428" s="167" t="s">
        <v>781</v>
      </c>
    </row>
    <row r="3429" spans="1:4">
      <c r="A3429" s="167" t="s">
        <v>5367</v>
      </c>
      <c r="B3429" s="167">
        <v>500325</v>
      </c>
      <c r="C3429" s="167" t="s">
        <v>5368</v>
      </c>
      <c r="D3429" s="167" t="s">
        <v>514</v>
      </c>
    </row>
    <row r="3430" spans="1:4">
      <c r="A3430" s="167" t="s">
        <v>5369</v>
      </c>
      <c r="B3430" s="167">
        <v>500390</v>
      </c>
      <c r="C3430" s="167" t="s">
        <v>5370</v>
      </c>
      <c r="D3430" s="167" t="s">
        <v>522</v>
      </c>
    </row>
    <row r="3431" spans="1:4">
      <c r="A3431" s="167" t="s">
        <v>5371</v>
      </c>
      <c r="B3431" s="167">
        <v>533107</v>
      </c>
      <c r="C3431" s="167" t="s">
        <v>5372</v>
      </c>
      <c r="D3431" s="167" t="s">
        <v>856</v>
      </c>
    </row>
    <row r="3432" spans="1:4">
      <c r="A3432" s="167" t="s">
        <v>5373</v>
      </c>
      <c r="B3432" s="167">
        <v>540767</v>
      </c>
      <c r="C3432" s="167" t="s">
        <v>5374</v>
      </c>
      <c r="D3432" s="167" t="s">
        <v>2789</v>
      </c>
    </row>
    <row r="3433" spans="1:4">
      <c r="A3433" s="167" t="s">
        <v>5375</v>
      </c>
      <c r="B3433" s="167">
        <v>532939</v>
      </c>
      <c r="C3433" s="167" t="s">
        <v>5376</v>
      </c>
      <c r="D3433" s="167" t="s">
        <v>522</v>
      </c>
    </row>
    <row r="3434" spans="1:4">
      <c r="A3434" s="167" t="s">
        <v>5377</v>
      </c>
      <c r="B3434" s="167">
        <v>511712</v>
      </c>
      <c r="C3434" s="167" t="s">
        <v>383</v>
      </c>
      <c r="D3434" s="167" t="s">
        <v>366</v>
      </c>
    </row>
    <row r="3435" spans="1:4">
      <c r="A3435" s="167" t="s">
        <v>5378</v>
      </c>
      <c r="B3435" s="167">
        <v>539760</v>
      </c>
      <c r="C3435" s="167" t="s">
        <v>383</v>
      </c>
      <c r="D3435" s="167" t="s">
        <v>681</v>
      </c>
    </row>
    <row r="3436" spans="1:4">
      <c r="A3436" s="167" t="s">
        <v>5379</v>
      </c>
      <c r="B3436" s="167">
        <v>532915</v>
      </c>
      <c r="C3436" s="167" t="s">
        <v>5380</v>
      </c>
      <c r="D3436" s="167" t="s">
        <v>366</v>
      </c>
    </row>
    <row r="3437" spans="1:4">
      <c r="A3437" s="167" t="s">
        <v>5381</v>
      </c>
      <c r="B3437" s="167">
        <v>540426</v>
      </c>
      <c r="C3437" s="167" t="s">
        <v>383</v>
      </c>
      <c r="D3437" s="167" t="s">
        <v>469</v>
      </c>
    </row>
    <row r="3438" spans="1:4">
      <c r="A3438" s="167" t="s">
        <v>5382</v>
      </c>
      <c r="B3438" s="167">
        <v>513043</v>
      </c>
      <c r="C3438" s="167" t="s">
        <v>383</v>
      </c>
      <c r="D3438" s="167" t="s">
        <v>706</v>
      </c>
    </row>
    <row r="3439" spans="1:4">
      <c r="A3439" s="167" t="s">
        <v>5383</v>
      </c>
      <c r="B3439" s="167">
        <v>512487</v>
      </c>
      <c r="C3439" s="167" t="s">
        <v>383</v>
      </c>
      <c r="D3439" s="167" t="s">
        <v>405</v>
      </c>
    </row>
    <row r="3440" spans="1:4">
      <c r="A3440" s="167" t="s">
        <v>5384</v>
      </c>
      <c r="B3440" s="167">
        <v>505658</v>
      </c>
      <c r="C3440" s="167" t="s">
        <v>383</v>
      </c>
      <c r="D3440" s="167" t="s">
        <v>391</v>
      </c>
    </row>
    <row r="3441" spans="1:4">
      <c r="A3441" s="167" t="s">
        <v>5385</v>
      </c>
      <c r="B3441" s="167">
        <v>504360</v>
      </c>
      <c r="C3441" s="167" t="s">
        <v>383</v>
      </c>
      <c r="D3441" s="167" t="s">
        <v>405</v>
      </c>
    </row>
    <row r="3442" spans="1:4">
      <c r="A3442" s="167" t="s">
        <v>5386</v>
      </c>
      <c r="B3442" s="167">
        <v>511149</v>
      </c>
      <c r="C3442" s="167" t="s">
        <v>383</v>
      </c>
      <c r="D3442" s="167" t="s">
        <v>804</v>
      </c>
    </row>
    <row r="3443" spans="1:4">
      <c r="A3443" s="167" t="s">
        <v>5387</v>
      </c>
      <c r="B3443" s="167">
        <v>530919</v>
      </c>
      <c r="C3443" s="167" t="s">
        <v>5388</v>
      </c>
      <c r="D3443" s="167" t="s">
        <v>3722</v>
      </c>
    </row>
    <row r="3444" spans="1:4">
      <c r="A3444" s="167" t="s">
        <v>5389</v>
      </c>
      <c r="B3444" s="167" t="s">
        <v>383</v>
      </c>
      <c r="C3444" s="167" t="s">
        <v>5390</v>
      </c>
      <c r="D3444" s="167" t="s">
        <v>3722</v>
      </c>
    </row>
    <row r="3445" spans="1:4">
      <c r="A3445" s="167" t="s">
        <v>5391</v>
      </c>
      <c r="B3445" s="167">
        <v>532923</v>
      </c>
      <c r="C3445" s="167" t="s">
        <v>5392</v>
      </c>
      <c r="D3445" s="167" t="s">
        <v>497</v>
      </c>
    </row>
    <row r="3446" spans="1:4">
      <c r="A3446" s="167" t="s">
        <v>5393</v>
      </c>
      <c r="B3446" s="167">
        <v>535322</v>
      </c>
      <c r="C3446" s="167" t="s">
        <v>5394</v>
      </c>
      <c r="D3446" s="167" t="s">
        <v>441</v>
      </c>
    </row>
    <row r="3447" spans="1:4">
      <c r="A3447" s="167" t="s">
        <v>5395</v>
      </c>
      <c r="B3447" s="167">
        <v>532687</v>
      </c>
      <c r="C3447" s="167" t="s">
        <v>5396</v>
      </c>
      <c r="D3447" s="167" t="s">
        <v>2376</v>
      </c>
    </row>
    <row r="3448" spans="1:4">
      <c r="A3448" s="167" t="s">
        <v>5397</v>
      </c>
      <c r="B3448" s="167">
        <v>532687</v>
      </c>
      <c r="C3448" s="167" t="s">
        <v>5396</v>
      </c>
      <c r="D3448" s="167" t="s">
        <v>2376</v>
      </c>
    </row>
    <row r="3449" spans="1:4">
      <c r="A3449" s="167" t="s">
        <v>5398</v>
      </c>
      <c r="B3449" s="167">
        <v>524218</v>
      </c>
      <c r="C3449" s="167" t="s">
        <v>383</v>
      </c>
      <c r="D3449" s="167" t="s">
        <v>421</v>
      </c>
    </row>
    <row r="3450" spans="1:4">
      <c r="A3450" s="167" t="s">
        <v>5399</v>
      </c>
      <c r="B3450" s="167">
        <v>505509</v>
      </c>
      <c r="C3450" s="167" t="s">
        <v>5400</v>
      </c>
      <c r="D3450" s="167" t="s">
        <v>503</v>
      </c>
    </row>
    <row r="3451" spans="1:4">
      <c r="A3451" s="167" t="s">
        <v>5401</v>
      </c>
      <c r="B3451" s="167">
        <v>515085</v>
      </c>
      <c r="C3451" s="167" t="s">
        <v>383</v>
      </c>
      <c r="D3451" s="167" t="s">
        <v>660</v>
      </c>
    </row>
    <row r="3452" spans="1:4">
      <c r="A3452" s="167" t="s">
        <v>5402</v>
      </c>
      <c r="B3452" s="167">
        <v>519191</v>
      </c>
      <c r="C3452" s="167" t="s">
        <v>5403</v>
      </c>
      <c r="D3452" s="167" t="s">
        <v>5404</v>
      </c>
    </row>
    <row r="3453" spans="1:4">
      <c r="A3453" s="167" t="s">
        <v>5405</v>
      </c>
      <c r="B3453" s="167">
        <v>505368</v>
      </c>
      <c r="C3453" s="167" t="s">
        <v>5406</v>
      </c>
      <c r="D3453" s="167" t="s">
        <v>391</v>
      </c>
    </row>
    <row r="3454" spans="1:4">
      <c r="A3454" s="167" t="s">
        <v>5407</v>
      </c>
      <c r="B3454" s="167">
        <v>531888</v>
      </c>
      <c r="C3454" s="167" t="s">
        <v>383</v>
      </c>
      <c r="D3454" s="167" t="s">
        <v>391</v>
      </c>
    </row>
    <row r="3455" spans="1:4">
      <c r="A3455" s="167" t="s">
        <v>5408</v>
      </c>
      <c r="B3455" s="167">
        <v>539669</v>
      </c>
      <c r="C3455" s="167" t="s">
        <v>383</v>
      </c>
      <c r="D3455" s="167" t="s">
        <v>400</v>
      </c>
    </row>
    <row r="3456" spans="1:4">
      <c r="A3456" s="167" t="s">
        <v>5409</v>
      </c>
      <c r="B3456" s="167">
        <v>531952</v>
      </c>
      <c r="C3456" s="167" t="s">
        <v>383</v>
      </c>
      <c r="D3456" s="167" t="s">
        <v>398</v>
      </c>
    </row>
    <row r="3457" spans="1:4">
      <c r="A3457" s="167" t="s">
        <v>5410</v>
      </c>
      <c r="B3457" s="167">
        <v>530271</v>
      </c>
      <c r="C3457" s="167" t="s">
        <v>383</v>
      </c>
      <c r="D3457" s="167" t="s">
        <v>400</v>
      </c>
    </row>
    <row r="3458" spans="1:4">
      <c r="A3458" s="167" t="s">
        <v>5411</v>
      </c>
      <c r="B3458" s="167">
        <v>532766</v>
      </c>
      <c r="C3458" s="167" t="s">
        <v>383</v>
      </c>
      <c r="D3458" s="167" t="s">
        <v>781</v>
      </c>
    </row>
    <row r="3459" spans="1:4">
      <c r="A3459" s="167" t="s">
        <v>5412</v>
      </c>
      <c r="B3459" s="167">
        <v>539435</v>
      </c>
      <c r="C3459" s="167" t="s">
        <v>383</v>
      </c>
      <c r="D3459" s="167" t="s">
        <v>366</v>
      </c>
    </row>
    <row r="3460" spans="1:4">
      <c r="A3460" s="167" t="s">
        <v>5413</v>
      </c>
      <c r="B3460" s="167">
        <v>519230</v>
      </c>
      <c r="C3460" s="167" t="s">
        <v>383</v>
      </c>
      <c r="D3460" s="167" t="s">
        <v>405</v>
      </c>
    </row>
    <row r="3461" spans="1:4">
      <c r="A3461" s="167" t="s">
        <v>5414</v>
      </c>
      <c r="B3461" s="167">
        <v>520008</v>
      </c>
      <c r="C3461" s="167" t="s">
        <v>5415</v>
      </c>
      <c r="D3461" s="167" t="s">
        <v>738</v>
      </c>
    </row>
    <row r="3462" spans="1:4">
      <c r="A3462" s="167" t="s">
        <v>5416</v>
      </c>
      <c r="B3462" s="167">
        <v>540590</v>
      </c>
      <c r="C3462" s="167" t="s">
        <v>383</v>
      </c>
      <c r="D3462" s="167" t="s">
        <v>713</v>
      </c>
    </row>
    <row r="3463" spans="1:4">
      <c r="A3463" s="167" t="s">
        <v>5417</v>
      </c>
      <c r="B3463" s="167">
        <v>524480</v>
      </c>
      <c r="C3463" s="167" t="s">
        <v>383</v>
      </c>
      <c r="D3463" s="167" t="s">
        <v>431</v>
      </c>
    </row>
    <row r="3464" spans="1:4">
      <c r="A3464" s="167" t="s">
        <v>5418</v>
      </c>
      <c r="B3464" s="167">
        <v>540082</v>
      </c>
      <c r="C3464" s="167" t="s">
        <v>383</v>
      </c>
      <c r="D3464" s="167" t="s">
        <v>706</v>
      </c>
    </row>
    <row r="3465" spans="1:4">
      <c r="A3465" s="167" t="s">
        <v>5419</v>
      </c>
      <c r="B3465" s="167">
        <v>504365</v>
      </c>
      <c r="C3465" s="167" t="s">
        <v>383</v>
      </c>
      <c r="D3465" s="167" t="s">
        <v>366</v>
      </c>
    </row>
    <row r="3466" spans="1:4">
      <c r="A3466" s="167" t="s">
        <v>5420</v>
      </c>
      <c r="B3466" s="167">
        <v>541151</v>
      </c>
      <c r="C3466" s="167" t="s">
        <v>383</v>
      </c>
      <c r="D3466" s="167" t="s">
        <v>467</v>
      </c>
    </row>
    <row r="3467" spans="1:4">
      <c r="A3467" s="167" t="s">
        <v>5421</v>
      </c>
      <c r="B3467" s="167">
        <v>541151</v>
      </c>
      <c r="C3467" s="167" t="s">
        <v>383</v>
      </c>
      <c r="D3467" s="167" t="s">
        <v>467</v>
      </c>
    </row>
    <row r="3468" spans="1:4">
      <c r="A3468" s="167" t="s">
        <v>5422</v>
      </c>
      <c r="B3468" s="167">
        <v>507508</v>
      </c>
      <c r="C3468" s="167" t="s">
        <v>383</v>
      </c>
      <c r="D3468" s="167" t="s">
        <v>1082</v>
      </c>
    </row>
    <row r="3469" spans="1:4">
      <c r="A3469" s="167" t="s">
        <v>5423</v>
      </c>
      <c r="B3469" s="167">
        <v>530251</v>
      </c>
      <c r="C3469" s="167" t="s">
        <v>383</v>
      </c>
      <c r="D3469" s="167" t="s">
        <v>405</v>
      </c>
    </row>
    <row r="3470" spans="1:4">
      <c r="A3470" s="167" t="s">
        <v>5424</v>
      </c>
      <c r="B3470" s="167">
        <v>514177</v>
      </c>
      <c r="C3470" s="167" t="s">
        <v>383</v>
      </c>
      <c r="D3470" s="167" t="s">
        <v>398</v>
      </c>
    </row>
    <row r="3471" spans="1:4">
      <c r="A3471" s="167" t="s">
        <v>5425</v>
      </c>
      <c r="B3471" s="167">
        <v>531539</v>
      </c>
      <c r="C3471" s="167" t="s">
        <v>383</v>
      </c>
      <c r="D3471" s="167" t="s">
        <v>415</v>
      </c>
    </row>
    <row r="3472" spans="1:4">
      <c r="A3472" s="167" t="s">
        <v>5426</v>
      </c>
      <c r="B3472" s="167">
        <v>526861</v>
      </c>
      <c r="C3472" s="167" t="s">
        <v>383</v>
      </c>
      <c r="D3472" s="167" t="s">
        <v>391</v>
      </c>
    </row>
    <row r="3473" spans="1:4">
      <c r="A3473" s="167" t="s">
        <v>5427</v>
      </c>
      <c r="B3473" s="167">
        <v>523021</v>
      </c>
      <c r="C3473" s="167" t="s">
        <v>383</v>
      </c>
      <c r="D3473" s="167" t="s">
        <v>578</v>
      </c>
    </row>
    <row r="3474" spans="1:4">
      <c r="A3474" s="167" t="s">
        <v>5428</v>
      </c>
      <c r="B3474" s="167">
        <v>526492</v>
      </c>
      <c r="C3474" s="167" t="s">
        <v>383</v>
      </c>
      <c r="D3474" s="167" t="s">
        <v>1303</v>
      </c>
    </row>
    <row r="3475" spans="1:4">
      <c r="A3475" s="167" t="s">
        <v>5429</v>
      </c>
      <c r="B3475" s="167">
        <v>542383</v>
      </c>
      <c r="C3475" s="167" t="s">
        <v>5430</v>
      </c>
      <c r="D3475" s="167" t="s">
        <v>704</v>
      </c>
    </row>
    <row r="3476" spans="1:4">
      <c r="A3476" s="167" t="s">
        <v>5431</v>
      </c>
      <c r="B3476" s="167">
        <v>541556</v>
      </c>
      <c r="C3476" s="167" t="s">
        <v>5432</v>
      </c>
      <c r="D3476" s="167" t="s">
        <v>781</v>
      </c>
    </row>
    <row r="3477" spans="1:4">
      <c r="A3477" s="167" t="s">
        <v>5433</v>
      </c>
      <c r="B3477" s="167">
        <v>519097</v>
      </c>
      <c r="C3477" s="167" t="s">
        <v>383</v>
      </c>
      <c r="D3477" s="167" t="s">
        <v>431</v>
      </c>
    </row>
    <row r="3478" spans="1:4">
      <c r="A3478" s="167" t="s">
        <v>5434</v>
      </c>
      <c r="B3478" s="167">
        <v>526407</v>
      </c>
      <c r="C3478" s="167" t="s">
        <v>383</v>
      </c>
      <c r="D3478" s="167" t="s">
        <v>497</v>
      </c>
    </row>
    <row r="3479" spans="1:4">
      <c r="A3479" s="167" t="s">
        <v>5435</v>
      </c>
      <c r="B3479" s="167">
        <v>540843</v>
      </c>
      <c r="C3479" s="167" t="s">
        <v>383</v>
      </c>
      <c r="D3479" s="167" t="s">
        <v>3163</v>
      </c>
    </row>
    <row r="3480" spans="1:4">
      <c r="A3480" s="167" t="s">
        <v>5436</v>
      </c>
      <c r="B3480" s="167" t="s">
        <v>383</v>
      </c>
      <c r="C3480" s="167" t="s">
        <v>5437</v>
      </c>
      <c r="D3480" s="167" t="s">
        <v>394</v>
      </c>
    </row>
    <row r="3481" spans="1:4">
      <c r="A3481" s="167" t="s">
        <v>5438</v>
      </c>
      <c r="B3481" s="167">
        <v>512618</v>
      </c>
      <c r="C3481" s="167" t="s">
        <v>383</v>
      </c>
      <c r="D3481" s="167" t="s">
        <v>398</v>
      </c>
    </row>
    <row r="3482" spans="1:4">
      <c r="A3482" s="167" t="s">
        <v>5439</v>
      </c>
      <c r="B3482" s="167">
        <v>540358</v>
      </c>
      <c r="C3482" s="167" t="s">
        <v>383</v>
      </c>
      <c r="D3482" s="167" t="s">
        <v>681</v>
      </c>
    </row>
    <row r="3483" spans="1:4">
      <c r="A3483" s="167" t="s">
        <v>5440</v>
      </c>
      <c r="B3483" s="167">
        <v>500365</v>
      </c>
      <c r="C3483" s="167" t="s">
        <v>383</v>
      </c>
      <c r="D3483" s="167" t="s">
        <v>415</v>
      </c>
    </row>
    <row r="3484" spans="1:4">
      <c r="A3484" s="167" t="s">
        <v>5441</v>
      </c>
      <c r="B3484" s="167">
        <v>531447</v>
      </c>
      <c r="C3484" s="167" t="s">
        <v>383</v>
      </c>
      <c r="D3484" s="167" t="s">
        <v>405</v>
      </c>
    </row>
    <row r="3485" spans="1:4">
      <c r="A3485" s="167" t="s">
        <v>5442</v>
      </c>
      <c r="B3485" s="167">
        <v>531822</v>
      </c>
      <c r="C3485" s="167" t="s">
        <v>383</v>
      </c>
      <c r="D3485" s="167" t="s">
        <v>469</v>
      </c>
    </row>
    <row r="3486" spans="1:4">
      <c r="A3486" s="167" t="s">
        <v>5443</v>
      </c>
      <c r="B3486" s="167">
        <v>532731</v>
      </c>
      <c r="C3486" s="167" t="s">
        <v>5444</v>
      </c>
      <c r="D3486" s="167" t="s">
        <v>415</v>
      </c>
    </row>
    <row r="3487" spans="1:4">
      <c r="A3487" s="167" t="s">
        <v>5445</v>
      </c>
      <c r="B3487" s="167">
        <v>505807</v>
      </c>
      <c r="C3487" s="167" t="s">
        <v>383</v>
      </c>
      <c r="D3487" s="167" t="s">
        <v>1303</v>
      </c>
    </row>
    <row r="3488" spans="1:4">
      <c r="A3488" s="167" t="s">
        <v>5446</v>
      </c>
      <c r="B3488" s="167">
        <v>502448</v>
      </c>
      <c r="C3488" s="167" t="s">
        <v>5447</v>
      </c>
      <c r="D3488" s="167" t="s">
        <v>578</v>
      </c>
    </row>
    <row r="3489" spans="1:4">
      <c r="A3489" s="167" t="s">
        <v>5448</v>
      </c>
      <c r="B3489" s="167">
        <v>500366</v>
      </c>
      <c r="C3489" s="167" t="s">
        <v>5449</v>
      </c>
      <c r="D3489" s="167" t="s">
        <v>389</v>
      </c>
    </row>
    <row r="3490" spans="1:4">
      <c r="A3490" s="167" t="s">
        <v>5450</v>
      </c>
      <c r="B3490" s="167">
        <v>500366</v>
      </c>
      <c r="C3490" s="167" t="s">
        <v>5449</v>
      </c>
      <c r="D3490" s="167" t="s">
        <v>389</v>
      </c>
    </row>
    <row r="3491" spans="1:4">
      <c r="A3491" s="167" t="s">
        <v>5451</v>
      </c>
      <c r="B3491" s="167">
        <v>542145</v>
      </c>
      <c r="C3491" s="167" t="s">
        <v>383</v>
      </c>
      <c r="D3491" s="167" t="s">
        <v>405</v>
      </c>
    </row>
    <row r="3492" spans="1:4">
      <c r="A3492" s="167" t="s">
        <v>5452</v>
      </c>
      <c r="B3492" s="167">
        <v>530991</v>
      </c>
      <c r="C3492" s="167" t="s">
        <v>383</v>
      </c>
      <c r="D3492" s="167" t="s">
        <v>421</v>
      </c>
    </row>
    <row r="3493" spans="1:4">
      <c r="A3493" s="167" t="s">
        <v>5453</v>
      </c>
      <c r="B3493" s="167">
        <v>542599</v>
      </c>
      <c r="C3493" s="167" t="s">
        <v>5454</v>
      </c>
      <c r="D3493" s="167" t="s">
        <v>584</v>
      </c>
    </row>
    <row r="3494" spans="1:4">
      <c r="A3494" s="167" t="s">
        <v>5455</v>
      </c>
      <c r="B3494" s="167">
        <v>531324</v>
      </c>
      <c r="C3494" s="167" t="s">
        <v>383</v>
      </c>
      <c r="D3494" s="167" t="s">
        <v>366</v>
      </c>
    </row>
    <row r="3495" spans="1:4">
      <c r="A3495" s="167" t="s">
        <v>5456</v>
      </c>
      <c r="B3495" s="167">
        <v>533168</v>
      </c>
      <c r="C3495" s="167" t="s">
        <v>5457</v>
      </c>
      <c r="D3495" s="167" t="s">
        <v>790</v>
      </c>
    </row>
    <row r="3496" spans="1:4">
      <c r="A3496" s="167" t="s">
        <v>5458</v>
      </c>
      <c r="B3496" s="167">
        <v>533168</v>
      </c>
      <c r="C3496" s="167" t="s">
        <v>5457</v>
      </c>
      <c r="D3496" s="167" t="s">
        <v>790</v>
      </c>
    </row>
    <row r="3497" spans="1:4">
      <c r="A3497" s="167" t="s">
        <v>5459</v>
      </c>
      <c r="B3497" s="167">
        <v>517500</v>
      </c>
      <c r="C3497" s="167" t="s">
        <v>383</v>
      </c>
      <c r="D3497" s="167" t="s">
        <v>391</v>
      </c>
    </row>
    <row r="3498" spans="1:4">
      <c r="A3498" s="167" t="s">
        <v>5460</v>
      </c>
      <c r="B3498" s="167">
        <v>539922</v>
      </c>
      <c r="C3498" s="167" t="s">
        <v>383</v>
      </c>
      <c r="D3498" s="167" t="s">
        <v>405</v>
      </c>
    </row>
    <row r="3499" spans="1:4">
      <c r="A3499" s="167" t="s">
        <v>5461</v>
      </c>
      <c r="B3499" s="167">
        <v>539922</v>
      </c>
      <c r="C3499" s="167" t="s">
        <v>383</v>
      </c>
      <c r="D3499" s="167" t="s">
        <v>405</v>
      </c>
    </row>
    <row r="3500" spans="1:4">
      <c r="A3500" s="167" t="s">
        <v>5462</v>
      </c>
      <c r="B3500" s="167">
        <v>526193</v>
      </c>
      <c r="C3500" s="167" t="s">
        <v>383</v>
      </c>
      <c r="D3500" s="167" t="s">
        <v>660</v>
      </c>
    </row>
    <row r="3501" spans="1:4">
      <c r="A3501" s="167" t="s">
        <v>5463</v>
      </c>
      <c r="B3501" s="167">
        <v>512047</v>
      </c>
      <c r="C3501" s="167" t="s">
        <v>383</v>
      </c>
      <c r="D3501" s="167" t="s">
        <v>497</v>
      </c>
    </row>
    <row r="3502" spans="1:4">
      <c r="A3502" s="167" t="s">
        <v>5464</v>
      </c>
      <c r="B3502" s="167">
        <v>532699</v>
      </c>
      <c r="C3502" s="167" t="s">
        <v>5465</v>
      </c>
      <c r="D3502" s="167" t="s">
        <v>584</v>
      </c>
    </row>
    <row r="3503" spans="1:4">
      <c r="A3503" s="167" t="s">
        <v>5466</v>
      </c>
      <c r="B3503" s="167">
        <v>526640</v>
      </c>
      <c r="C3503" s="167" t="s">
        <v>383</v>
      </c>
      <c r="D3503" s="167" t="s">
        <v>584</v>
      </c>
    </row>
    <row r="3504" spans="1:4">
      <c r="A3504" s="167" t="s">
        <v>5467</v>
      </c>
      <c r="B3504" s="167">
        <v>532983</v>
      </c>
      <c r="C3504" s="167" t="s">
        <v>5468</v>
      </c>
      <c r="D3504" s="167" t="s">
        <v>421</v>
      </c>
    </row>
    <row r="3505" spans="1:4">
      <c r="A3505" s="167" t="s">
        <v>5469</v>
      </c>
      <c r="B3505" s="167">
        <v>511626</v>
      </c>
      <c r="C3505" s="167" t="s">
        <v>383</v>
      </c>
      <c r="D3505" s="167" t="s">
        <v>400</v>
      </c>
    </row>
    <row r="3506" spans="1:4">
      <c r="A3506" s="167" t="s">
        <v>5470</v>
      </c>
      <c r="B3506" s="167">
        <v>530179</v>
      </c>
      <c r="C3506" s="167" t="s">
        <v>383</v>
      </c>
      <c r="D3506" s="167" t="s">
        <v>398</v>
      </c>
    </row>
    <row r="3507" spans="1:4">
      <c r="A3507" s="167" t="s">
        <v>5471</v>
      </c>
      <c r="B3507" s="167">
        <v>539875</v>
      </c>
      <c r="C3507" s="167" t="s">
        <v>383</v>
      </c>
      <c r="D3507" s="167" t="s">
        <v>403</v>
      </c>
    </row>
    <row r="3508" spans="1:4">
      <c r="A3508" s="167" t="s">
        <v>5472</v>
      </c>
      <c r="B3508" s="167">
        <v>500350</v>
      </c>
      <c r="C3508" s="167" t="s">
        <v>5473</v>
      </c>
      <c r="D3508" s="167" t="s">
        <v>398</v>
      </c>
    </row>
    <row r="3509" spans="1:4">
      <c r="A3509" s="167" t="s">
        <v>5474</v>
      </c>
      <c r="B3509" s="167">
        <v>531215</v>
      </c>
      <c r="C3509" s="167" t="s">
        <v>383</v>
      </c>
      <c r="D3509" s="167" t="s">
        <v>681</v>
      </c>
    </row>
    <row r="3510" spans="1:4">
      <c r="A3510" s="167" t="s">
        <v>5475</v>
      </c>
      <c r="B3510" s="167">
        <v>500367</v>
      </c>
      <c r="C3510" s="167" t="s">
        <v>383</v>
      </c>
      <c r="D3510" s="167" t="s">
        <v>863</v>
      </c>
    </row>
    <row r="3511" spans="1:4">
      <c r="A3511" s="167" t="s">
        <v>5476</v>
      </c>
      <c r="B3511" s="167">
        <v>531099</v>
      </c>
      <c r="C3511" s="167" t="s">
        <v>383</v>
      </c>
      <c r="D3511" s="167" t="s">
        <v>421</v>
      </c>
    </row>
    <row r="3512" spans="1:4">
      <c r="A3512" s="167" t="s">
        <v>5477</v>
      </c>
      <c r="B3512" s="167">
        <v>509020</v>
      </c>
      <c r="C3512" s="167" t="s">
        <v>5478</v>
      </c>
      <c r="D3512" s="167" t="s">
        <v>632</v>
      </c>
    </row>
    <row r="3513" spans="1:4">
      <c r="A3513" s="167" t="s">
        <v>5479</v>
      </c>
      <c r="B3513" s="167">
        <v>500368</v>
      </c>
      <c r="C3513" s="167" t="s">
        <v>5480</v>
      </c>
      <c r="D3513" s="167" t="s">
        <v>632</v>
      </c>
    </row>
    <row r="3514" spans="1:4">
      <c r="A3514" s="167" t="s">
        <v>5481</v>
      </c>
      <c r="B3514" s="167">
        <v>540696</v>
      </c>
      <c r="C3514" s="167" t="s">
        <v>383</v>
      </c>
      <c r="D3514" s="167" t="s">
        <v>405</v>
      </c>
    </row>
    <row r="3515" spans="1:4">
      <c r="A3515" s="167" t="s">
        <v>5482</v>
      </c>
      <c r="B3515" s="167">
        <v>540696</v>
      </c>
      <c r="C3515" s="167" t="s">
        <v>383</v>
      </c>
      <c r="D3515" s="167" t="s">
        <v>405</v>
      </c>
    </row>
    <row r="3516" spans="1:4">
      <c r="A3516" s="167" t="s">
        <v>5483</v>
      </c>
      <c r="B3516" s="167">
        <v>532785</v>
      </c>
      <c r="C3516" s="167" t="s">
        <v>5484</v>
      </c>
      <c r="D3516" s="167" t="s">
        <v>377</v>
      </c>
    </row>
    <row r="3517" spans="1:4">
      <c r="A3517" s="167" t="s">
        <v>5485</v>
      </c>
      <c r="B3517" s="167">
        <v>539226</v>
      </c>
      <c r="C3517" s="167" t="s">
        <v>383</v>
      </c>
      <c r="D3517" s="167" t="s">
        <v>415</v>
      </c>
    </row>
    <row r="3518" spans="1:4">
      <c r="A3518" s="167" t="s">
        <v>5486</v>
      </c>
      <c r="B3518" s="167" t="s">
        <v>383</v>
      </c>
      <c r="C3518" s="167" t="s">
        <v>5487</v>
      </c>
      <c r="D3518" s="167" t="s">
        <v>394</v>
      </c>
    </row>
    <row r="3519" spans="1:4">
      <c r="A3519" s="167" t="s">
        <v>5488</v>
      </c>
      <c r="B3519" s="167">
        <v>519413</v>
      </c>
      <c r="C3519" s="167" t="s">
        <v>383</v>
      </c>
      <c r="D3519" s="167" t="s">
        <v>405</v>
      </c>
    </row>
    <row r="3520" spans="1:4">
      <c r="A3520" s="167" t="s">
        <v>5489</v>
      </c>
      <c r="B3520" s="167">
        <v>530449</v>
      </c>
      <c r="C3520" s="167" t="s">
        <v>383</v>
      </c>
      <c r="D3520" s="167" t="s">
        <v>503</v>
      </c>
    </row>
    <row r="3521" spans="1:4">
      <c r="A3521" s="167" t="s">
        <v>5490</v>
      </c>
      <c r="B3521" s="167">
        <v>533552</v>
      </c>
      <c r="C3521" s="167" t="s">
        <v>5491</v>
      </c>
      <c r="D3521" s="167" t="s">
        <v>497</v>
      </c>
    </row>
    <row r="3522" spans="1:4">
      <c r="A3522" s="167" t="s">
        <v>5492</v>
      </c>
      <c r="B3522" s="167">
        <v>533470</v>
      </c>
      <c r="C3522" s="167" t="s">
        <v>5493</v>
      </c>
      <c r="D3522" s="167" t="s">
        <v>878</v>
      </c>
    </row>
    <row r="3523" spans="1:4">
      <c r="A3523" s="167" t="s">
        <v>5494</v>
      </c>
      <c r="B3523" s="167">
        <v>504335</v>
      </c>
      <c r="C3523" s="167" t="s">
        <v>383</v>
      </c>
      <c r="D3523" s="167" t="s">
        <v>405</v>
      </c>
    </row>
    <row r="3524" spans="1:4">
      <c r="A3524" s="167" t="s">
        <v>5495</v>
      </c>
      <c r="B3524" s="167">
        <v>517035</v>
      </c>
      <c r="C3524" s="167" t="s">
        <v>383</v>
      </c>
      <c r="D3524" s="167" t="s">
        <v>925</v>
      </c>
    </row>
    <row r="3525" spans="1:4">
      <c r="A3525" s="167" t="s">
        <v>5496</v>
      </c>
      <c r="B3525" s="167">
        <v>542034</v>
      </c>
      <c r="C3525" s="167" t="s">
        <v>383</v>
      </c>
      <c r="D3525" s="167" t="s">
        <v>497</v>
      </c>
    </row>
    <row r="3526" spans="1:4">
      <c r="A3526" s="167" t="s">
        <v>5497</v>
      </c>
      <c r="B3526" s="167">
        <v>532604</v>
      </c>
      <c r="C3526" s="167" t="s">
        <v>5498</v>
      </c>
      <c r="D3526" s="167" t="s">
        <v>415</v>
      </c>
    </row>
    <row r="3527" spans="1:4">
      <c r="A3527" s="167" t="s">
        <v>5499</v>
      </c>
      <c r="B3527" s="167">
        <v>540497</v>
      </c>
      <c r="C3527" s="167" t="s">
        <v>5500</v>
      </c>
      <c r="D3527" s="167" t="s">
        <v>907</v>
      </c>
    </row>
    <row r="3528" spans="1:4">
      <c r="A3528" s="167" t="s">
        <v>5501</v>
      </c>
      <c r="B3528" s="167">
        <v>534598</v>
      </c>
      <c r="C3528" s="167" t="s">
        <v>5502</v>
      </c>
      <c r="D3528" s="167" t="s">
        <v>522</v>
      </c>
    </row>
    <row r="3529" spans="1:4">
      <c r="A3529" s="167" t="s">
        <v>5503</v>
      </c>
      <c r="B3529" s="167">
        <v>539450</v>
      </c>
      <c r="C3529" s="167" t="s">
        <v>5504</v>
      </c>
      <c r="D3529" s="167" t="s">
        <v>565</v>
      </c>
    </row>
    <row r="3530" spans="1:4">
      <c r="A3530" s="167" t="s">
        <v>5505</v>
      </c>
      <c r="B3530" s="167">
        <v>532316</v>
      </c>
      <c r="C3530" s="167" t="s">
        <v>5506</v>
      </c>
      <c r="D3530" s="167" t="s">
        <v>5507</v>
      </c>
    </row>
    <row r="3531" spans="1:4">
      <c r="A3531" s="167" t="s">
        <v>5508</v>
      </c>
      <c r="B3531" s="167">
        <v>540048</v>
      </c>
      <c r="C3531" s="167" t="s">
        <v>5509</v>
      </c>
      <c r="D3531" s="167" t="s">
        <v>497</v>
      </c>
    </row>
    <row r="3532" spans="1:4">
      <c r="A3532" s="167" t="s">
        <v>5510</v>
      </c>
      <c r="B3532" s="167">
        <v>536710</v>
      </c>
      <c r="C3532" s="167" t="s">
        <v>383</v>
      </c>
      <c r="D3532" s="167" t="s">
        <v>400</v>
      </c>
    </row>
    <row r="3533" spans="1:4">
      <c r="A3533" s="167" t="s">
        <v>5511</v>
      </c>
      <c r="B3533" s="167">
        <v>513515</v>
      </c>
      <c r="C3533" s="167" t="s">
        <v>383</v>
      </c>
      <c r="D3533" s="167" t="s">
        <v>398</v>
      </c>
    </row>
    <row r="3534" spans="1:4">
      <c r="A3534" s="167" t="s">
        <v>5512</v>
      </c>
      <c r="B3534" s="167">
        <v>531307</v>
      </c>
      <c r="C3534" s="167" t="s">
        <v>383</v>
      </c>
      <c r="D3534" s="167" t="s">
        <v>398</v>
      </c>
    </row>
    <row r="3535" spans="1:4">
      <c r="A3535" s="167" t="s">
        <v>5513</v>
      </c>
      <c r="B3535" s="167" t="s">
        <v>383</v>
      </c>
      <c r="C3535" s="167" t="s">
        <v>5514</v>
      </c>
      <c r="D3535" s="167" t="s">
        <v>394</v>
      </c>
    </row>
    <row r="3536" spans="1:4">
      <c r="A3536" s="167" t="s">
        <v>5515</v>
      </c>
      <c r="B3536" s="167">
        <v>538876</v>
      </c>
      <c r="C3536" s="167" t="s">
        <v>383</v>
      </c>
      <c r="D3536" s="167" t="s">
        <v>400</v>
      </c>
    </row>
    <row r="3537" spans="1:4">
      <c r="A3537" s="167" t="s">
        <v>5516</v>
      </c>
      <c r="B3537" s="167">
        <v>535621</v>
      </c>
      <c r="C3537" s="167" t="s">
        <v>383</v>
      </c>
      <c r="D3537" s="167" t="s">
        <v>469</v>
      </c>
    </row>
    <row r="3538" spans="1:4">
      <c r="A3538" s="167" t="s">
        <v>5517</v>
      </c>
      <c r="B3538" s="167">
        <v>503622</v>
      </c>
      <c r="C3538" s="167" t="s">
        <v>383</v>
      </c>
      <c r="D3538" s="167" t="s">
        <v>366</v>
      </c>
    </row>
    <row r="3539" spans="1:4">
      <c r="A3539" s="167" t="s">
        <v>5518</v>
      </c>
      <c r="B3539" s="167">
        <v>514197</v>
      </c>
      <c r="C3539" s="167" t="s">
        <v>383</v>
      </c>
      <c r="D3539" s="167" t="s">
        <v>398</v>
      </c>
    </row>
    <row r="3540" spans="1:4">
      <c r="A3540" s="167" t="s">
        <v>5519</v>
      </c>
      <c r="B3540" s="167">
        <v>540081</v>
      </c>
      <c r="C3540" s="167" t="s">
        <v>5520</v>
      </c>
      <c r="D3540" s="167" t="s">
        <v>907</v>
      </c>
    </row>
    <row r="3541" spans="1:4">
      <c r="A3541" s="167" t="s">
        <v>5521</v>
      </c>
      <c r="B3541" s="167">
        <v>539112</v>
      </c>
      <c r="C3541" s="167" t="s">
        <v>383</v>
      </c>
      <c r="D3541" s="167" t="s">
        <v>469</v>
      </c>
    </row>
    <row r="3542" spans="1:4">
      <c r="A3542" s="167" t="s">
        <v>5522</v>
      </c>
      <c r="B3542" s="167">
        <v>530267</v>
      </c>
      <c r="C3542" s="167" t="s">
        <v>383</v>
      </c>
      <c r="D3542" s="167" t="s">
        <v>391</v>
      </c>
    </row>
    <row r="3543" spans="1:4">
      <c r="A3543" s="167" t="s">
        <v>5523</v>
      </c>
      <c r="B3543" s="167">
        <v>530461</v>
      </c>
      <c r="C3543" s="167" t="s">
        <v>383</v>
      </c>
      <c r="D3543" s="167" t="s">
        <v>463</v>
      </c>
    </row>
    <row r="3544" spans="1:4">
      <c r="A3544" s="167" t="s">
        <v>5524</v>
      </c>
      <c r="B3544" s="167">
        <v>540132</v>
      </c>
      <c r="C3544" s="167" t="s">
        <v>383</v>
      </c>
      <c r="D3544" s="167" t="s">
        <v>405</v>
      </c>
    </row>
    <row r="3545" spans="1:4">
      <c r="A3545" s="167" t="s">
        <v>5525</v>
      </c>
      <c r="B3545" s="167">
        <v>540132</v>
      </c>
      <c r="C3545" s="167" t="s">
        <v>383</v>
      </c>
      <c r="D3545" s="167" t="s">
        <v>405</v>
      </c>
    </row>
    <row r="3546" spans="1:4">
      <c r="A3546" s="167" t="s">
        <v>5526</v>
      </c>
      <c r="B3546" s="167">
        <v>531869</v>
      </c>
      <c r="C3546" s="167" t="s">
        <v>383</v>
      </c>
      <c r="D3546" s="167" t="s">
        <v>688</v>
      </c>
    </row>
    <row r="3547" spans="1:4">
      <c r="A3547" s="167" t="s">
        <v>5527</v>
      </c>
      <c r="B3547" s="167">
        <v>532710</v>
      </c>
      <c r="C3547" s="167" t="s">
        <v>5528</v>
      </c>
      <c r="D3547" s="167" t="s">
        <v>781</v>
      </c>
    </row>
    <row r="3548" spans="1:4">
      <c r="A3548" s="167" t="s">
        <v>5529</v>
      </c>
      <c r="B3548" s="167">
        <v>539346</v>
      </c>
      <c r="C3548" s="167" t="s">
        <v>5530</v>
      </c>
      <c r="D3548" s="167" t="s">
        <v>978</v>
      </c>
    </row>
    <row r="3549" spans="1:4">
      <c r="A3549" s="167" t="s">
        <v>5531</v>
      </c>
      <c r="B3549" s="167">
        <v>506642</v>
      </c>
      <c r="C3549" s="167" t="s">
        <v>383</v>
      </c>
      <c r="D3549" s="167" t="s">
        <v>431</v>
      </c>
    </row>
    <row r="3550" spans="1:4">
      <c r="A3550" s="167" t="s">
        <v>5532</v>
      </c>
      <c r="B3550" s="167">
        <v>540821</v>
      </c>
      <c r="C3550" s="167" t="s">
        <v>383</v>
      </c>
      <c r="D3550" s="167" t="s">
        <v>1122</v>
      </c>
    </row>
    <row r="3551" spans="1:4">
      <c r="A3551" s="167" t="s">
        <v>5533</v>
      </c>
      <c r="B3551" s="167">
        <v>532034</v>
      </c>
      <c r="C3551" s="167" t="s">
        <v>383</v>
      </c>
      <c r="D3551" s="167" t="s">
        <v>565</v>
      </c>
    </row>
    <row r="3552" spans="1:4">
      <c r="A3552" s="167" t="s">
        <v>5534</v>
      </c>
      <c r="B3552" s="167">
        <v>531448</v>
      </c>
      <c r="C3552" s="167" t="s">
        <v>383</v>
      </c>
      <c r="D3552" s="167" t="s">
        <v>804</v>
      </c>
    </row>
    <row r="3553" spans="1:4">
      <c r="A3553" s="167" t="s">
        <v>5535</v>
      </c>
      <c r="B3553" s="167">
        <v>523025</v>
      </c>
      <c r="C3553" s="167" t="s">
        <v>383</v>
      </c>
      <c r="D3553" s="167" t="s">
        <v>497</v>
      </c>
    </row>
    <row r="3554" spans="1:4">
      <c r="A3554" s="167" t="s">
        <v>5536</v>
      </c>
      <c r="B3554" s="167">
        <v>523025</v>
      </c>
      <c r="C3554" s="167" t="s">
        <v>383</v>
      </c>
      <c r="D3554" s="167" t="s">
        <v>497</v>
      </c>
    </row>
    <row r="3555" spans="1:4">
      <c r="A3555" s="167" t="s">
        <v>5537</v>
      </c>
      <c r="B3555" s="167">
        <v>502090</v>
      </c>
      <c r="C3555" s="167" t="s">
        <v>5538</v>
      </c>
      <c r="D3555" s="167" t="s">
        <v>396</v>
      </c>
    </row>
    <row r="3556" spans="1:4">
      <c r="A3556" s="167" t="s">
        <v>5539</v>
      </c>
      <c r="B3556" s="167">
        <v>540715</v>
      </c>
      <c r="C3556" s="167" t="s">
        <v>383</v>
      </c>
      <c r="D3556" s="167" t="s">
        <v>497</v>
      </c>
    </row>
    <row r="3557" spans="1:4">
      <c r="A3557" s="167" t="s">
        <v>5540</v>
      </c>
      <c r="B3557" s="167">
        <v>532092</v>
      </c>
      <c r="C3557" s="167" t="s">
        <v>383</v>
      </c>
      <c r="D3557" s="167" t="s">
        <v>400</v>
      </c>
    </row>
    <row r="3558" spans="1:4">
      <c r="A3558" s="167" t="s">
        <v>5541</v>
      </c>
      <c r="B3558" s="167">
        <v>507663</v>
      </c>
      <c r="C3558" s="167" t="s">
        <v>383</v>
      </c>
      <c r="D3558" s="167" t="s">
        <v>632</v>
      </c>
    </row>
    <row r="3559" spans="1:4">
      <c r="A3559" s="167" t="s">
        <v>5542</v>
      </c>
      <c r="B3559" s="167">
        <v>511254</v>
      </c>
      <c r="C3559" s="167" t="s">
        <v>383</v>
      </c>
      <c r="D3559" s="167" t="s">
        <v>400</v>
      </c>
    </row>
    <row r="3560" spans="1:4">
      <c r="A3560" s="167" t="s">
        <v>5543</v>
      </c>
      <c r="B3560" s="167">
        <v>526085</v>
      </c>
      <c r="C3560" s="167" t="s">
        <v>383</v>
      </c>
      <c r="D3560" s="167" t="s">
        <v>584</v>
      </c>
    </row>
    <row r="3561" spans="1:4">
      <c r="A3561" s="167" t="s">
        <v>5544</v>
      </c>
      <c r="B3561" s="167" t="s">
        <v>383</v>
      </c>
      <c r="C3561" s="167" t="s">
        <v>5545</v>
      </c>
      <c r="D3561" s="167" t="s">
        <v>394</v>
      </c>
    </row>
    <row r="3562" spans="1:4">
      <c r="A3562" s="167" t="s">
        <v>5546</v>
      </c>
      <c r="B3562" s="167">
        <v>540143</v>
      </c>
      <c r="C3562" s="167" t="s">
        <v>383</v>
      </c>
      <c r="D3562" s="167" t="s">
        <v>369</v>
      </c>
    </row>
    <row r="3563" spans="1:4">
      <c r="A3563" s="167" t="s">
        <v>5547</v>
      </c>
      <c r="B3563" s="167">
        <v>540143</v>
      </c>
      <c r="C3563" s="167" t="s">
        <v>383</v>
      </c>
      <c r="D3563" s="167" t="s">
        <v>369</v>
      </c>
    </row>
    <row r="3564" spans="1:4">
      <c r="A3564" s="167" t="s">
        <v>5548</v>
      </c>
      <c r="B3564" s="167">
        <v>511533</v>
      </c>
      <c r="C3564" s="167" t="s">
        <v>383</v>
      </c>
      <c r="D3564" s="167" t="s">
        <v>441</v>
      </c>
    </row>
    <row r="3565" spans="1:4">
      <c r="A3565" s="167" t="s">
        <v>5549</v>
      </c>
      <c r="B3565" s="167">
        <v>503691</v>
      </c>
      <c r="C3565" s="167" t="s">
        <v>383</v>
      </c>
      <c r="D3565" s="167" t="s">
        <v>1122</v>
      </c>
    </row>
    <row r="3566" spans="1:4">
      <c r="A3566" s="167" t="s">
        <v>5550</v>
      </c>
      <c r="B3566" s="167">
        <v>532841</v>
      </c>
      <c r="C3566" s="167" t="s">
        <v>383</v>
      </c>
      <c r="D3566" s="167" t="s">
        <v>396</v>
      </c>
    </row>
    <row r="3567" spans="1:4">
      <c r="A3567" s="167" t="s">
        <v>5551</v>
      </c>
      <c r="B3567" s="167">
        <v>539660</v>
      </c>
      <c r="C3567" s="167" t="s">
        <v>383</v>
      </c>
      <c r="D3567" s="167" t="s">
        <v>366</v>
      </c>
    </row>
    <row r="3568" spans="1:4">
      <c r="A3568" s="167" t="s">
        <v>5552</v>
      </c>
      <c r="B3568" s="167">
        <v>538557</v>
      </c>
      <c r="C3568" s="167" t="s">
        <v>383</v>
      </c>
      <c r="D3568" s="167" t="s">
        <v>405</v>
      </c>
    </row>
    <row r="3569" spans="1:4">
      <c r="A3569" s="167" t="s">
        <v>5553</v>
      </c>
      <c r="B3569" s="167">
        <v>531931</v>
      </c>
      <c r="C3569" s="167" t="s">
        <v>383</v>
      </c>
      <c r="D3569" s="167" t="s">
        <v>804</v>
      </c>
    </row>
    <row r="3570" spans="1:4">
      <c r="A3570" s="167" t="s">
        <v>5554</v>
      </c>
      <c r="B3570" s="167">
        <v>530905</v>
      </c>
      <c r="C3570" s="167" t="s">
        <v>383</v>
      </c>
      <c r="D3570" s="167" t="s">
        <v>400</v>
      </c>
    </row>
    <row r="3571" spans="1:4">
      <c r="A3571" s="167" t="s">
        <v>5555</v>
      </c>
      <c r="B3571" s="167">
        <v>540066</v>
      </c>
      <c r="C3571" s="167" t="s">
        <v>383</v>
      </c>
      <c r="D3571" s="167" t="s">
        <v>738</v>
      </c>
    </row>
    <row r="3572" spans="1:4">
      <c r="A3572" s="167" t="s">
        <v>5556</v>
      </c>
      <c r="B3572" s="167">
        <v>530265</v>
      </c>
      <c r="C3572" s="167" t="s">
        <v>383</v>
      </c>
      <c r="D3572" s="167" t="s">
        <v>396</v>
      </c>
    </row>
    <row r="3573" spans="1:4">
      <c r="A3573" s="167" t="s">
        <v>5557</v>
      </c>
      <c r="B3573" s="167">
        <v>515043</v>
      </c>
      <c r="C3573" s="167" t="s">
        <v>383</v>
      </c>
      <c r="D3573" s="167" t="s">
        <v>660</v>
      </c>
    </row>
    <row r="3574" spans="1:4">
      <c r="A3574" s="167" t="s">
        <v>5558</v>
      </c>
      <c r="B3574" s="167">
        <v>515043</v>
      </c>
      <c r="C3574" s="167" t="s">
        <v>383</v>
      </c>
      <c r="D3574" s="167" t="s">
        <v>660</v>
      </c>
    </row>
    <row r="3575" spans="1:4">
      <c r="A3575" s="167" t="s">
        <v>5559</v>
      </c>
      <c r="B3575" s="167" t="s">
        <v>383</v>
      </c>
      <c r="C3575" s="167" t="s">
        <v>5560</v>
      </c>
      <c r="D3575" s="167" t="s">
        <v>394</v>
      </c>
    </row>
    <row r="3576" spans="1:4">
      <c r="A3576" s="167" t="s">
        <v>5561</v>
      </c>
      <c r="B3576" s="167" t="s">
        <v>383</v>
      </c>
      <c r="C3576" s="167" t="s">
        <v>5562</v>
      </c>
      <c r="D3576" s="167" t="s">
        <v>394</v>
      </c>
    </row>
    <row r="3577" spans="1:4">
      <c r="A3577" s="167" t="s">
        <v>5563</v>
      </c>
      <c r="B3577" s="167">
        <v>590051</v>
      </c>
      <c r="C3577" s="167" t="s">
        <v>5564</v>
      </c>
      <c r="D3577" s="167" t="s">
        <v>476</v>
      </c>
    </row>
    <row r="3578" spans="1:4">
      <c r="A3578" s="167" t="s">
        <v>5565</v>
      </c>
      <c r="B3578" s="167">
        <v>511066</v>
      </c>
      <c r="C3578" s="167" t="s">
        <v>383</v>
      </c>
      <c r="D3578" s="167" t="s">
        <v>400</v>
      </c>
    </row>
    <row r="3579" spans="1:4">
      <c r="A3579" s="167" t="s">
        <v>5566</v>
      </c>
      <c r="B3579" s="167">
        <v>507315</v>
      </c>
      <c r="C3579" s="167" t="s">
        <v>5567</v>
      </c>
      <c r="D3579" s="167" t="s">
        <v>1082</v>
      </c>
    </row>
    <row r="3580" spans="1:4">
      <c r="A3580" s="167" t="s">
        <v>5568</v>
      </c>
      <c r="B3580" s="167">
        <v>532713</v>
      </c>
      <c r="C3580" s="167" t="s">
        <v>5569</v>
      </c>
      <c r="D3580" s="167" t="s">
        <v>405</v>
      </c>
    </row>
    <row r="3581" spans="1:4">
      <c r="A3581" s="167" t="s">
        <v>5570</v>
      </c>
      <c r="B3581" s="167">
        <v>540642</v>
      </c>
      <c r="C3581" s="167" t="s">
        <v>5571</v>
      </c>
      <c r="D3581" s="167" t="s">
        <v>781</v>
      </c>
    </row>
    <row r="3582" spans="1:4">
      <c r="A3582" s="167" t="s">
        <v>5572</v>
      </c>
      <c r="B3582" s="167">
        <v>540181</v>
      </c>
      <c r="C3582" s="167" t="s">
        <v>383</v>
      </c>
      <c r="D3582" s="167" t="s">
        <v>400</v>
      </c>
    </row>
    <row r="3583" spans="1:4">
      <c r="A3583" s="167" t="s">
        <v>5573</v>
      </c>
      <c r="B3583" s="167">
        <v>526554</v>
      </c>
      <c r="C3583" s="167" t="s">
        <v>383</v>
      </c>
      <c r="D3583" s="167" t="s">
        <v>578</v>
      </c>
    </row>
    <row r="3584" spans="1:4">
      <c r="A3584" s="167" t="s">
        <v>5574</v>
      </c>
      <c r="B3584" s="167">
        <v>590056</v>
      </c>
      <c r="C3584" s="167" t="s">
        <v>5575</v>
      </c>
      <c r="D3584" s="167" t="s">
        <v>398</v>
      </c>
    </row>
    <row r="3585" spans="1:4">
      <c r="A3585" s="167" t="s">
        <v>5576</v>
      </c>
      <c r="B3585" s="167">
        <v>500370</v>
      </c>
      <c r="C3585" s="167" t="s">
        <v>5577</v>
      </c>
      <c r="D3585" s="167" t="s">
        <v>405</v>
      </c>
    </row>
    <row r="3586" spans="1:4">
      <c r="A3586" s="167" t="s">
        <v>5578</v>
      </c>
      <c r="B3586" s="167">
        <v>517059</v>
      </c>
      <c r="C3586" s="167" t="s">
        <v>5579</v>
      </c>
      <c r="D3586" s="167" t="s">
        <v>681</v>
      </c>
    </row>
    <row r="3587" spans="1:4">
      <c r="A3587" s="167" t="s">
        <v>5580</v>
      </c>
      <c r="B3587" s="167">
        <v>532005</v>
      </c>
      <c r="C3587" s="167" t="s">
        <v>383</v>
      </c>
      <c r="D3587" s="167" t="s">
        <v>568</v>
      </c>
    </row>
    <row r="3588" spans="1:4">
      <c r="A3588" s="167" t="s">
        <v>5581</v>
      </c>
      <c r="B3588" s="167">
        <v>521240</v>
      </c>
      <c r="C3588" s="167" t="s">
        <v>383</v>
      </c>
      <c r="D3588" s="167" t="s">
        <v>398</v>
      </c>
    </row>
    <row r="3589" spans="1:4">
      <c r="A3589" s="167" t="s">
        <v>5582</v>
      </c>
      <c r="B3589" s="167">
        <v>511630</v>
      </c>
      <c r="C3589" s="167" t="s">
        <v>5583</v>
      </c>
      <c r="D3589" s="167" t="s">
        <v>907</v>
      </c>
    </row>
    <row r="3590" spans="1:4">
      <c r="A3590" s="167" t="s">
        <v>5584</v>
      </c>
      <c r="B3590" s="167">
        <v>520075</v>
      </c>
      <c r="C3590" s="167" t="s">
        <v>383</v>
      </c>
      <c r="D3590" s="167" t="s">
        <v>738</v>
      </c>
    </row>
    <row r="3591" spans="1:4">
      <c r="A3591" s="167" t="s">
        <v>5585</v>
      </c>
      <c r="B3591" s="167">
        <v>530617</v>
      </c>
      <c r="C3591" s="167" t="s">
        <v>383</v>
      </c>
      <c r="D3591" s="167" t="s">
        <v>443</v>
      </c>
    </row>
    <row r="3592" spans="1:4">
      <c r="A3592" s="167" t="s">
        <v>5586</v>
      </c>
      <c r="B3592" s="167">
        <v>530125</v>
      </c>
      <c r="C3592" s="167" t="s">
        <v>383</v>
      </c>
      <c r="D3592" s="167" t="s">
        <v>421</v>
      </c>
    </row>
    <row r="3593" spans="1:4">
      <c r="A3593" s="167" t="s">
        <v>5587</v>
      </c>
      <c r="B3593" s="167">
        <v>500371</v>
      </c>
      <c r="C3593" s="167" t="s">
        <v>383</v>
      </c>
      <c r="D3593" s="167" t="s">
        <v>752</v>
      </c>
    </row>
    <row r="3594" spans="1:4">
      <c r="A3594" s="167" t="s">
        <v>5588</v>
      </c>
      <c r="B3594" s="167">
        <v>500371</v>
      </c>
      <c r="C3594" s="167" t="s">
        <v>383</v>
      </c>
      <c r="D3594" s="167" t="s">
        <v>752</v>
      </c>
    </row>
    <row r="3595" spans="1:4">
      <c r="A3595" s="167" t="s">
        <v>5589</v>
      </c>
      <c r="B3595" s="167">
        <v>521206</v>
      </c>
      <c r="C3595" s="167" t="s">
        <v>383</v>
      </c>
      <c r="D3595" s="167" t="s">
        <v>497</v>
      </c>
    </row>
    <row r="3596" spans="1:4">
      <c r="A3596" s="167" t="s">
        <v>5590</v>
      </c>
      <c r="B3596" s="167">
        <v>530025</v>
      </c>
      <c r="C3596" s="167" t="s">
        <v>383</v>
      </c>
      <c r="D3596" s="167" t="s">
        <v>804</v>
      </c>
    </row>
    <row r="3597" spans="1:4">
      <c r="A3597" s="167" t="s">
        <v>5591</v>
      </c>
      <c r="B3597" s="167">
        <v>780015</v>
      </c>
      <c r="C3597" s="167" t="s">
        <v>383</v>
      </c>
      <c r="D3597" s="167" t="s">
        <v>474</v>
      </c>
    </row>
    <row r="3598" spans="1:4">
      <c r="A3598" s="167" t="s">
        <v>5592</v>
      </c>
      <c r="B3598" s="167">
        <v>509423</v>
      </c>
      <c r="C3598" s="167" t="s">
        <v>383</v>
      </c>
      <c r="D3598" s="167" t="s">
        <v>431</v>
      </c>
    </row>
    <row r="3599" spans="1:4">
      <c r="A3599" s="167" t="s">
        <v>5593</v>
      </c>
      <c r="B3599" s="167">
        <v>521222</v>
      </c>
      <c r="C3599" s="167" t="s">
        <v>383</v>
      </c>
      <c r="D3599" s="167" t="s">
        <v>497</v>
      </c>
    </row>
    <row r="3600" spans="1:4">
      <c r="A3600" s="167" t="s">
        <v>5594</v>
      </c>
      <c r="B3600" s="167" t="s">
        <v>383</v>
      </c>
      <c r="C3600" s="167" t="s">
        <v>5595</v>
      </c>
      <c r="D3600" s="167" t="s">
        <v>474</v>
      </c>
    </row>
    <row r="3601" spans="1:4">
      <c r="A3601" s="167" t="s">
        <v>5596</v>
      </c>
      <c r="B3601" s="167">
        <v>523116</v>
      </c>
      <c r="C3601" s="167" t="s">
        <v>383</v>
      </c>
      <c r="D3601" s="167" t="s">
        <v>506</v>
      </c>
    </row>
    <row r="3602" spans="1:4">
      <c r="A3602" s="167" t="s">
        <v>5597</v>
      </c>
      <c r="B3602" s="167">
        <v>541163</v>
      </c>
      <c r="C3602" s="167" t="s">
        <v>5598</v>
      </c>
      <c r="D3602" s="167" t="s">
        <v>738</v>
      </c>
    </row>
    <row r="3603" spans="1:4">
      <c r="A3603" s="167" t="s">
        <v>5599</v>
      </c>
      <c r="B3603" s="167">
        <v>524703</v>
      </c>
      <c r="C3603" s="167" t="s">
        <v>383</v>
      </c>
      <c r="D3603" s="167" t="s">
        <v>421</v>
      </c>
    </row>
    <row r="3604" spans="1:4">
      <c r="A3604" s="167" t="s">
        <v>5600</v>
      </c>
      <c r="B3604" s="167">
        <v>504918</v>
      </c>
      <c r="C3604" s="167" t="s">
        <v>383</v>
      </c>
      <c r="D3604" s="167" t="s">
        <v>363</v>
      </c>
    </row>
    <row r="3605" spans="1:4">
      <c r="A3605" s="167" t="s">
        <v>5601</v>
      </c>
      <c r="B3605" s="167">
        <v>539392</v>
      </c>
      <c r="C3605" s="167" t="s">
        <v>383</v>
      </c>
      <c r="D3605" s="167" t="s">
        <v>405</v>
      </c>
    </row>
    <row r="3606" spans="1:4">
      <c r="A3606" s="167" t="s">
        <v>5602</v>
      </c>
      <c r="B3606" s="167">
        <v>539392</v>
      </c>
      <c r="C3606" s="167" t="s">
        <v>383</v>
      </c>
      <c r="D3606" s="167" t="s">
        <v>405</v>
      </c>
    </row>
    <row r="3607" spans="1:4">
      <c r="A3607" s="167" t="s">
        <v>5603</v>
      </c>
      <c r="B3607" s="167">
        <v>516096</v>
      </c>
      <c r="C3607" s="167" t="s">
        <v>383</v>
      </c>
      <c r="D3607" s="167" t="s">
        <v>377</v>
      </c>
    </row>
    <row r="3608" spans="1:4">
      <c r="A3608" s="167" t="s">
        <v>5604</v>
      </c>
      <c r="B3608" s="167">
        <v>514234</v>
      </c>
      <c r="C3608" s="167" t="s">
        <v>5605</v>
      </c>
      <c r="D3608" s="167" t="s">
        <v>398</v>
      </c>
    </row>
    <row r="3609" spans="1:4">
      <c r="A3609" s="167" t="s">
        <v>5606</v>
      </c>
      <c r="B3609" s="167">
        <v>514234</v>
      </c>
      <c r="C3609" s="167" t="s">
        <v>5605</v>
      </c>
      <c r="D3609" s="167" t="s">
        <v>398</v>
      </c>
    </row>
    <row r="3610" spans="1:4">
      <c r="A3610" s="167" t="s">
        <v>5607</v>
      </c>
      <c r="B3610" s="167">
        <v>534618</v>
      </c>
      <c r="C3610" s="167" t="s">
        <v>383</v>
      </c>
      <c r="D3610" s="167" t="s">
        <v>522</v>
      </c>
    </row>
    <row r="3611" spans="1:4">
      <c r="A3611" s="167" t="s">
        <v>5608</v>
      </c>
      <c r="B3611" s="167">
        <v>511640</v>
      </c>
      <c r="C3611" s="167" t="s">
        <v>383</v>
      </c>
      <c r="D3611" s="167" t="s">
        <v>400</v>
      </c>
    </row>
    <row r="3612" spans="1:4">
      <c r="A3612" s="167" t="s">
        <v>5609</v>
      </c>
      <c r="B3612" s="167">
        <v>526521</v>
      </c>
      <c r="C3612" s="167" t="s">
        <v>5610</v>
      </c>
      <c r="D3612" s="167" t="s">
        <v>396</v>
      </c>
    </row>
    <row r="3613" spans="1:4">
      <c r="A3613" s="167" t="s">
        <v>5611</v>
      </c>
      <c r="B3613" s="167">
        <v>540782</v>
      </c>
      <c r="C3613" s="167" t="s">
        <v>383</v>
      </c>
      <c r="D3613" s="167" t="s">
        <v>584</v>
      </c>
    </row>
    <row r="3614" spans="1:4">
      <c r="A3614" s="167" t="s">
        <v>5612</v>
      </c>
      <c r="B3614" s="167">
        <v>533411</v>
      </c>
      <c r="C3614" s="167" t="s">
        <v>5613</v>
      </c>
      <c r="D3614" s="167" t="s">
        <v>1303</v>
      </c>
    </row>
    <row r="3615" spans="1:4">
      <c r="A3615" s="167" t="s">
        <v>5614</v>
      </c>
      <c r="B3615" s="167">
        <v>530073</v>
      </c>
      <c r="C3615" s="167" t="s">
        <v>5615</v>
      </c>
      <c r="D3615" s="167" t="s">
        <v>506</v>
      </c>
    </row>
    <row r="3616" spans="1:4">
      <c r="A3616" s="167" t="s">
        <v>5616</v>
      </c>
      <c r="B3616" s="167" t="s">
        <v>383</v>
      </c>
      <c r="C3616" s="167" t="s">
        <v>5617</v>
      </c>
      <c r="D3616" s="167" t="s">
        <v>394</v>
      </c>
    </row>
    <row r="3617" spans="1:4">
      <c r="A3617" s="167" t="s">
        <v>5618</v>
      </c>
      <c r="B3617" s="167">
        <v>531898</v>
      </c>
      <c r="C3617" s="167" t="s">
        <v>383</v>
      </c>
      <c r="D3617" s="167" t="s">
        <v>386</v>
      </c>
    </row>
    <row r="3618" spans="1:4">
      <c r="A3618" s="167" t="s">
        <v>5619</v>
      </c>
      <c r="B3618" s="167">
        <v>531569</v>
      </c>
      <c r="C3618" s="167" t="s">
        <v>383</v>
      </c>
      <c r="D3618" s="167" t="s">
        <v>421</v>
      </c>
    </row>
    <row r="3619" spans="1:4">
      <c r="A3619" s="167" t="s">
        <v>5620</v>
      </c>
      <c r="B3619" s="167">
        <v>532972</v>
      </c>
      <c r="C3619" s="167" t="s">
        <v>383</v>
      </c>
      <c r="D3619" s="167" t="s">
        <v>476</v>
      </c>
    </row>
    <row r="3620" spans="1:4">
      <c r="A3620" s="167" t="s">
        <v>5621</v>
      </c>
      <c r="B3620" s="167">
        <v>532435</v>
      </c>
      <c r="C3620" s="167" t="s">
        <v>383</v>
      </c>
      <c r="D3620" s="167" t="s">
        <v>469</v>
      </c>
    </row>
    <row r="3621" spans="1:4">
      <c r="A3621" s="167" t="s">
        <v>5622</v>
      </c>
      <c r="B3621" s="167">
        <v>512062</v>
      </c>
      <c r="C3621" s="167" t="s">
        <v>383</v>
      </c>
      <c r="D3621" s="167" t="s">
        <v>804</v>
      </c>
    </row>
    <row r="3622" spans="1:4">
      <c r="A3622" s="167" t="s">
        <v>5623</v>
      </c>
      <c r="B3622" s="167">
        <v>500674</v>
      </c>
      <c r="C3622" s="167" t="s">
        <v>5624</v>
      </c>
      <c r="D3622" s="167" t="s">
        <v>421</v>
      </c>
    </row>
    <row r="3623" spans="1:4">
      <c r="A3623" s="167" t="s">
        <v>5625</v>
      </c>
      <c r="B3623" s="167">
        <v>500674</v>
      </c>
      <c r="C3623" s="167" t="s">
        <v>5624</v>
      </c>
      <c r="D3623" s="167" t="s">
        <v>421</v>
      </c>
    </row>
    <row r="3624" spans="1:4">
      <c r="A3624" s="167" t="s">
        <v>5626</v>
      </c>
      <c r="B3624" s="167">
        <v>514280</v>
      </c>
      <c r="C3624" s="167" t="s">
        <v>383</v>
      </c>
      <c r="D3624" s="167" t="s">
        <v>398</v>
      </c>
    </row>
    <row r="3625" spans="1:4">
      <c r="A3625" s="167" t="s">
        <v>5627</v>
      </c>
      <c r="B3625" s="167">
        <v>530035</v>
      </c>
      <c r="C3625" s="167" t="s">
        <v>383</v>
      </c>
      <c r="D3625" s="167" t="s">
        <v>398</v>
      </c>
    </row>
    <row r="3626" spans="1:4">
      <c r="A3626" s="167" t="s">
        <v>5628</v>
      </c>
      <c r="B3626" s="167">
        <v>540822</v>
      </c>
      <c r="C3626" s="167" t="s">
        <v>383</v>
      </c>
      <c r="D3626" s="167" t="s">
        <v>400</v>
      </c>
    </row>
    <row r="3627" spans="1:4">
      <c r="A3627" s="167" t="s">
        <v>5629</v>
      </c>
      <c r="B3627" s="167">
        <v>519260</v>
      </c>
      <c r="C3627" s="167" t="s">
        <v>5630</v>
      </c>
      <c r="D3627" s="167" t="s">
        <v>632</v>
      </c>
    </row>
    <row r="3628" spans="1:4">
      <c r="A3628" s="167" t="s">
        <v>5631</v>
      </c>
      <c r="B3628" s="167">
        <v>506906</v>
      </c>
      <c r="C3628" s="167" t="s">
        <v>383</v>
      </c>
      <c r="D3628" s="167" t="s">
        <v>405</v>
      </c>
    </row>
    <row r="3629" spans="1:4">
      <c r="A3629" s="167" t="s">
        <v>5632</v>
      </c>
      <c r="B3629" s="167">
        <v>519238</v>
      </c>
      <c r="C3629" s="167" t="s">
        <v>383</v>
      </c>
      <c r="D3629" s="167" t="s">
        <v>581</v>
      </c>
    </row>
    <row r="3630" spans="1:4">
      <c r="A3630" s="167" t="s">
        <v>5633</v>
      </c>
      <c r="B3630" s="167">
        <v>538992</v>
      </c>
      <c r="C3630" s="167" t="s">
        <v>383</v>
      </c>
      <c r="D3630" s="167" t="s">
        <v>738</v>
      </c>
    </row>
    <row r="3631" spans="1:4">
      <c r="A3631" s="167" t="s">
        <v>5634</v>
      </c>
      <c r="B3631" s="167">
        <v>512020</v>
      </c>
      <c r="C3631" s="167" t="s">
        <v>383</v>
      </c>
      <c r="D3631" s="167" t="s">
        <v>400</v>
      </c>
    </row>
    <row r="3632" spans="1:4">
      <c r="A3632" s="167" t="s">
        <v>5635</v>
      </c>
      <c r="B3632" s="167">
        <v>512020</v>
      </c>
      <c r="C3632" s="167" t="s">
        <v>383</v>
      </c>
      <c r="D3632" s="167" t="s">
        <v>400</v>
      </c>
    </row>
    <row r="3633" spans="1:4">
      <c r="A3633" s="167" t="s">
        <v>5636</v>
      </c>
      <c r="B3633" s="167">
        <v>504614</v>
      </c>
      <c r="C3633" s="167" t="s">
        <v>5637</v>
      </c>
      <c r="D3633" s="167" t="s">
        <v>415</v>
      </c>
    </row>
    <row r="3634" spans="1:4">
      <c r="A3634" s="167" t="s">
        <v>5638</v>
      </c>
      <c r="B3634" s="167">
        <v>516032</v>
      </c>
      <c r="C3634" s="167" t="s">
        <v>383</v>
      </c>
      <c r="D3634" s="167" t="s">
        <v>377</v>
      </c>
    </row>
    <row r="3635" spans="1:4">
      <c r="A3635" s="167" t="s">
        <v>5639</v>
      </c>
      <c r="B3635" s="167">
        <v>516003</v>
      </c>
      <c r="C3635" s="167" t="s">
        <v>383</v>
      </c>
      <c r="D3635" s="167" t="s">
        <v>878</v>
      </c>
    </row>
    <row r="3636" spans="1:4">
      <c r="A3636" s="167" t="s">
        <v>5640</v>
      </c>
      <c r="B3636" s="167">
        <v>519242</v>
      </c>
      <c r="C3636" s="167" t="s">
        <v>383</v>
      </c>
      <c r="D3636" s="167" t="s">
        <v>632</v>
      </c>
    </row>
    <row r="3637" spans="1:4">
      <c r="A3637" s="167" t="s">
        <v>5641</v>
      </c>
      <c r="B3637" s="167">
        <v>532163</v>
      </c>
      <c r="C3637" s="167" t="s">
        <v>5642</v>
      </c>
      <c r="D3637" s="167" t="s">
        <v>386</v>
      </c>
    </row>
    <row r="3638" spans="1:4">
      <c r="A3638" s="167" t="s">
        <v>5643</v>
      </c>
      <c r="B3638" s="167">
        <v>532163</v>
      </c>
      <c r="C3638" s="167" t="s">
        <v>5642</v>
      </c>
      <c r="D3638" s="167" t="s">
        <v>386</v>
      </c>
    </row>
    <row r="3639" spans="1:4">
      <c r="A3639" s="167" t="s">
        <v>5644</v>
      </c>
      <c r="B3639" s="167">
        <v>526885</v>
      </c>
      <c r="C3639" s="167" t="s">
        <v>5645</v>
      </c>
      <c r="D3639" s="167" t="s">
        <v>398</v>
      </c>
    </row>
    <row r="3640" spans="1:4">
      <c r="A3640" s="167" t="s">
        <v>5646</v>
      </c>
      <c r="B3640" s="167">
        <v>530993</v>
      </c>
      <c r="C3640" s="167" t="s">
        <v>383</v>
      </c>
      <c r="D3640" s="167" t="s">
        <v>405</v>
      </c>
    </row>
    <row r="3641" spans="1:4">
      <c r="A3641" s="167" t="s">
        <v>5647</v>
      </c>
      <c r="B3641" s="167">
        <v>531930</v>
      </c>
      <c r="C3641" s="167" t="s">
        <v>383</v>
      </c>
      <c r="D3641" s="167" t="s">
        <v>1303</v>
      </c>
    </row>
    <row r="3642" spans="1:4">
      <c r="A3642" s="167" t="s">
        <v>5648</v>
      </c>
      <c r="B3642" s="167">
        <v>540393</v>
      </c>
      <c r="C3642" s="167" t="s">
        <v>383</v>
      </c>
      <c r="D3642" s="167" t="s">
        <v>706</v>
      </c>
    </row>
    <row r="3643" spans="1:4">
      <c r="A3643" s="167" t="s">
        <v>5649</v>
      </c>
      <c r="B3643" s="167">
        <v>514412</v>
      </c>
      <c r="C3643" s="167" t="s">
        <v>383</v>
      </c>
      <c r="D3643" s="167" t="s">
        <v>497</v>
      </c>
    </row>
    <row r="3644" spans="1:4">
      <c r="A3644" s="167" t="s">
        <v>5650</v>
      </c>
      <c r="B3644" s="167">
        <v>506190</v>
      </c>
      <c r="C3644" s="167" t="s">
        <v>383</v>
      </c>
      <c r="D3644" s="167" t="s">
        <v>804</v>
      </c>
    </row>
    <row r="3645" spans="1:4">
      <c r="A3645" s="167" t="s">
        <v>5651</v>
      </c>
      <c r="B3645" s="167" t="s">
        <v>383</v>
      </c>
      <c r="C3645" s="167" t="s">
        <v>5652</v>
      </c>
      <c r="D3645" s="167" t="s">
        <v>394</v>
      </c>
    </row>
    <row r="3646" spans="1:4">
      <c r="A3646" s="167" t="s">
        <v>5653</v>
      </c>
      <c r="B3646" s="167">
        <v>539124</v>
      </c>
      <c r="C3646" s="167" t="s">
        <v>383</v>
      </c>
      <c r="D3646" s="167" t="s">
        <v>400</v>
      </c>
    </row>
    <row r="3647" spans="1:4">
      <c r="A3647" s="167" t="s">
        <v>5654</v>
      </c>
      <c r="B3647" s="167">
        <v>506313</v>
      </c>
      <c r="C3647" s="167" t="s">
        <v>383</v>
      </c>
      <c r="D3647" s="167" t="s">
        <v>911</v>
      </c>
    </row>
    <row r="3648" spans="1:4">
      <c r="A3648" s="167" t="s">
        <v>5655</v>
      </c>
      <c r="B3648" s="167">
        <v>532663</v>
      </c>
      <c r="C3648" s="167" t="s">
        <v>5656</v>
      </c>
      <c r="D3648" s="167" t="s">
        <v>369</v>
      </c>
    </row>
    <row r="3649" spans="1:4">
      <c r="A3649" s="167" t="s">
        <v>5657</v>
      </c>
      <c r="B3649" s="167">
        <v>533259</v>
      </c>
      <c r="C3649" s="167" t="s">
        <v>5658</v>
      </c>
      <c r="D3649" s="167" t="s">
        <v>572</v>
      </c>
    </row>
    <row r="3650" spans="1:4">
      <c r="A3650" s="167" t="s">
        <v>5659</v>
      </c>
      <c r="B3650" s="167">
        <v>511076</v>
      </c>
      <c r="C3650" s="167" t="s">
        <v>383</v>
      </c>
      <c r="D3650" s="167" t="s">
        <v>405</v>
      </c>
    </row>
    <row r="3651" spans="1:4">
      <c r="A3651" s="167" t="s">
        <v>5660</v>
      </c>
      <c r="B3651" s="167">
        <v>526093</v>
      </c>
      <c r="C3651" s="167" t="s">
        <v>5661</v>
      </c>
      <c r="D3651" s="167" t="s">
        <v>415</v>
      </c>
    </row>
    <row r="3652" spans="1:4">
      <c r="A3652" s="167" t="s">
        <v>5662</v>
      </c>
      <c r="B3652" s="167">
        <v>539201</v>
      </c>
      <c r="C3652" s="167" t="s">
        <v>383</v>
      </c>
      <c r="D3652" s="167" t="s">
        <v>377</v>
      </c>
    </row>
    <row r="3653" spans="1:4">
      <c r="A3653" s="167" t="s">
        <v>5663</v>
      </c>
      <c r="B3653" s="167">
        <v>539404</v>
      </c>
      <c r="C3653" s="167" t="s">
        <v>5664</v>
      </c>
      <c r="D3653" s="167" t="s">
        <v>400</v>
      </c>
    </row>
    <row r="3654" spans="1:4">
      <c r="A3654" s="167" t="s">
        <v>5665</v>
      </c>
      <c r="B3654" s="167">
        <v>536592</v>
      </c>
      <c r="C3654" s="167" t="s">
        <v>383</v>
      </c>
      <c r="D3654" s="167" t="s">
        <v>400</v>
      </c>
    </row>
    <row r="3655" spans="1:4">
      <c r="A3655" s="167" t="s">
        <v>5666</v>
      </c>
      <c r="B3655" s="167">
        <v>508996</v>
      </c>
      <c r="C3655" s="167" t="s">
        <v>5667</v>
      </c>
      <c r="D3655" s="167" t="s">
        <v>469</v>
      </c>
    </row>
    <row r="3656" spans="1:4">
      <c r="A3656" s="167" t="s">
        <v>5668</v>
      </c>
      <c r="B3656" s="167">
        <v>503893</v>
      </c>
      <c r="C3656" s="167" t="s">
        <v>383</v>
      </c>
      <c r="D3656" s="167" t="s">
        <v>366</v>
      </c>
    </row>
    <row r="3657" spans="1:4">
      <c r="A3657" s="167" t="s">
        <v>5669</v>
      </c>
      <c r="B3657" s="167">
        <v>539218</v>
      </c>
      <c r="C3657" s="167" t="s">
        <v>383</v>
      </c>
      <c r="D3657" s="167" t="s">
        <v>400</v>
      </c>
    </row>
    <row r="3658" spans="1:4">
      <c r="A3658" s="167" t="s">
        <v>5670</v>
      </c>
      <c r="B3658" s="167">
        <v>502175</v>
      </c>
      <c r="C3658" s="167" t="s">
        <v>383</v>
      </c>
      <c r="D3658" s="167" t="s">
        <v>396</v>
      </c>
    </row>
    <row r="3659" spans="1:4">
      <c r="A3659" s="167" t="s">
        <v>5671</v>
      </c>
      <c r="B3659" s="167">
        <v>511577</v>
      </c>
      <c r="C3659" s="167" t="s">
        <v>383</v>
      </c>
      <c r="D3659" s="167" t="s">
        <v>400</v>
      </c>
    </row>
    <row r="3660" spans="1:4">
      <c r="A3660" s="167" t="s">
        <v>5672</v>
      </c>
      <c r="B3660" s="167">
        <v>517320</v>
      </c>
      <c r="C3660" s="167" t="s">
        <v>383</v>
      </c>
      <c r="D3660" s="167" t="s">
        <v>681</v>
      </c>
    </row>
    <row r="3661" spans="1:4">
      <c r="A3661" s="167" t="s">
        <v>5673</v>
      </c>
      <c r="B3661" s="167">
        <v>532404</v>
      </c>
      <c r="C3661" s="167" t="s">
        <v>383</v>
      </c>
      <c r="D3661" s="167" t="s">
        <v>476</v>
      </c>
    </row>
    <row r="3662" spans="1:4">
      <c r="A3662" s="167" t="s">
        <v>5674</v>
      </c>
      <c r="B3662" s="167">
        <v>512634</v>
      </c>
      <c r="C3662" s="167" t="s">
        <v>383</v>
      </c>
      <c r="D3662" s="167" t="s">
        <v>584</v>
      </c>
    </row>
    <row r="3663" spans="1:4">
      <c r="A3663" s="167" t="s">
        <v>5675</v>
      </c>
      <c r="B3663" s="167">
        <v>524667</v>
      </c>
      <c r="C3663" s="167" t="s">
        <v>5676</v>
      </c>
      <c r="D3663" s="167" t="s">
        <v>1312</v>
      </c>
    </row>
    <row r="3664" spans="1:4">
      <c r="A3664" s="167" t="s">
        <v>5677</v>
      </c>
      <c r="B3664" s="167">
        <v>531893</v>
      </c>
      <c r="C3664" s="167" t="s">
        <v>383</v>
      </c>
      <c r="D3664" s="167" t="s">
        <v>804</v>
      </c>
    </row>
    <row r="3665" spans="1:4">
      <c r="A3665" s="167" t="s">
        <v>5678</v>
      </c>
      <c r="B3665" s="167">
        <v>523710</v>
      </c>
      <c r="C3665" s="167" t="s">
        <v>383</v>
      </c>
      <c r="D3665" s="167" t="s">
        <v>584</v>
      </c>
    </row>
    <row r="3666" spans="1:4">
      <c r="A3666" s="167" t="s">
        <v>5679</v>
      </c>
      <c r="B3666" s="167">
        <v>540728</v>
      </c>
      <c r="C3666" s="167" t="s">
        <v>383</v>
      </c>
      <c r="D3666" s="167" t="s">
        <v>372</v>
      </c>
    </row>
    <row r="3667" spans="1:4">
      <c r="A3667" s="167" t="s">
        <v>5680</v>
      </c>
      <c r="B3667" s="167">
        <v>532102</v>
      </c>
      <c r="C3667" s="167" t="s">
        <v>383</v>
      </c>
      <c r="D3667" s="167" t="s">
        <v>1082</v>
      </c>
    </row>
    <row r="3668" spans="1:4">
      <c r="A3668" s="167" t="s">
        <v>5681</v>
      </c>
      <c r="B3668" s="167">
        <v>540719</v>
      </c>
      <c r="C3668" s="167" t="s">
        <v>5682</v>
      </c>
      <c r="D3668" s="167" t="s">
        <v>2796</v>
      </c>
    </row>
    <row r="3669" spans="1:4">
      <c r="A3669" s="167" t="s">
        <v>5683</v>
      </c>
      <c r="B3669" s="167">
        <v>590098</v>
      </c>
      <c r="C3669" s="167" t="s">
        <v>5684</v>
      </c>
      <c r="D3669" s="167" t="s">
        <v>366</v>
      </c>
    </row>
    <row r="3670" spans="1:4">
      <c r="A3670" s="167" t="s">
        <v>5685</v>
      </c>
      <c r="B3670" s="167">
        <v>526081</v>
      </c>
      <c r="C3670" s="167" t="s">
        <v>5686</v>
      </c>
      <c r="D3670" s="167" t="s">
        <v>443</v>
      </c>
    </row>
    <row r="3671" spans="1:4">
      <c r="A3671" s="167" t="s">
        <v>5687</v>
      </c>
      <c r="B3671" s="167">
        <v>531797</v>
      </c>
      <c r="C3671" s="167" t="s">
        <v>383</v>
      </c>
      <c r="D3671" s="167" t="s">
        <v>396</v>
      </c>
    </row>
    <row r="3672" spans="1:4">
      <c r="A3672" s="167" t="s">
        <v>5688</v>
      </c>
      <c r="B3672" s="167">
        <v>511672</v>
      </c>
      <c r="C3672" s="167" t="s">
        <v>383</v>
      </c>
      <c r="D3672" s="167" t="s">
        <v>415</v>
      </c>
    </row>
    <row r="3673" spans="1:4">
      <c r="A3673" s="167" t="s">
        <v>5689</v>
      </c>
      <c r="B3673" s="167">
        <v>516110</v>
      </c>
      <c r="C3673" s="167" t="s">
        <v>5690</v>
      </c>
      <c r="D3673" s="167" t="s">
        <v>572</v>
      </c>
    </row>
    <row r="3674" spans="1:4">
      <c r="A3674" s="167" t="s">
        <v>5691</v>
      </c>
      <c r="B3674" s="167">
        <v>526544</v>
      </c>
      <c r="C3674" s="167" t="s">
        <v>383</v>
      </c>
      <c r="D3674" s="167" t="s">
        <v>389</v>
      </c>
    </row>
    <row r="3675" spans="1:4">
      <c r="A3675" s="167" t="s">
        <v>5692</v>
      </c>
      <c r="B3675" s="167">
        <v>507894</v>
      </c>
      <c r="C3675" s="167" t="s">
        <v>383</v>
      </c>
      <c r="D3675" s="167" t="s">
        <v>660</v>
      </c>
    </row>
    <row r="3676" spans="1:4">
      <c r="A3676" s="167" t="s">
        <v>5693</v>
      </c>
      <c r="B3676" s="167">
        <v>507894</v>
      </c>
      <c r="C3676" s="167" t="s">
        <v>383</v>
      </c>
      <c r="D3676" s="167" t="s">
        <v>660</v>
      </c>
    </row>
    <row r="3677" spans="1:4">
      <c r="A3677" s="167" t="s">
        <v>5694</v>
      </c>
      <c r="B3677" s="167">
        <v>505790</v>
      </c>
      <c r="C3677" s="167" t="s">
        <v>5695</v>
      </c>
      <c r="D3677" s="167" t="s">
        <v>391</v>
      </c>
    </row>
    <row r="3678" spans="1:4">
      <c r="A3678" s="167" t="s">
        <v>5696</v>
      </c>
      <c r="B3678" s="167">
        <v>505790</v>
      </c>
      <c r="C3678" s="167" t="s">
        <v>5695</v>
      </c>
      <c r="D3678" s="167" t="s">
        <v>391</v>
      </c>
    </row>
    <row r="3679" spans="1:4">
      <c r="A3679" s="167" t="s">
        <v>5697</v>
      </c>
      <c r="B3679" s="167">
        <v>534139</v>
      </c>
      <c r="C3679" s="167" t="s">
        <v>5698</v>
      </c>
      <c r="D3679" s="167" t="s">
        <v>426</v>
      </c>
    </row>
    <row r="3680" spans="1:4">
      <c r="A3680" s="167" t="s">
        <v>5699</v>
      </c>
      <c r="B3680" s="167">
        <v>538857</v>
      </c>
      <c r="C3680" s="167" t="s">
        <v>383</v>
      </c>
      <c r="D3680" s="167" t="s">
        <v>400</v>
      </c>
    </row>
    <row r="3681" spans="1:4">
      <c r="A3681" s="167" t="s">
        <v>5700</v>
      </c>
      <c r="B3681" s="167">
        <v>505141</v>
      </c>
      <c r="C3681" s="167" t="s">
        <v>383</v>
      </c>
      <c r="D3681" s="167" t="s">
        <v>1041</v>
      </c>
    </row>
    <row r="3682" spans="1:4">
      <c r="A3682" s="167" t="s">
        <v>5701</v>
      </c>
      <c r="B3682" s="167">
        <v>505141</v>
      </c>
      <c r="C3682" s="167" t="s">
        <v>383</v>
      </c>
      <c r="D3682" s="167" t="s">
        <v>1041</v>
      </c>
    </row>
    <row r="3683" spans="1:4">
      <c r="A3683" s="167" t="s">
        <v>5702</v>
      </c>
      <c r="B3683" s="167">
        <v>530361</v>
      </c>
      <c r="C3683" s="167" t="s">
        <v>383</v>
      </c>
      <c r="D3683" s="167" t="s">
        <v>443</v>
      </c>
    </row>
    <row r="3684" spans="1:4">
      <c r="A3684" s="167" t="s">
        <v>5703</v>
      </c>
      <c r="B3684" s="167">
        <v>533268</v>
      </c>
      <c r="C3684" s="167" t="s">
        <v>383</v>
      </c>
      <c r="D3684" s="167" t="s">
        <v>1122</v>
      </c>
    </row>
    <row r="3685" spans="1:4">
      <c r="A3685" s="167" t="s">
        <v>5704</v>
      </c>
      <c r="B3685" s="167">
        <v>526807</v>
      </c>
      <c r="C3685" s="167" t="s">
        <v>5705</v>
      </c>
      <c r="D3685" s="167" t="s">
        <v>1631</v>
      </c>
    </row>
    <row r="3686" spans="1:4">
      <c r="A3686" s="167" t="s">
        <v>5706</v>
      </c>
      <c r="B3686" s="167">
        <v>521182</v>
      </c>
      <c r="C3686" s="167" t="s">
        <v>383</v>
      </c>
      <c r="D3686" s="167" t="s">
        <v>405</v>
      </c>
    </row>
    <row r="3687" spans="1:4">
      <c r="A3687" s="167" t="s">
        <v>5707</v>
      </c>
      <c r="B3687" s="167">
        <v>514264</v>
      </c>
      <c r="C3687" s="167" t="s">
        <v>383</v>
      </c>
      <c r="D3687" s="167" t="s">
        <v>398</v>
      </c>
    </row>
    <row r="3688" spans="1:4">
      <c r="A3688" s="167" t="s">
        <v>5708</v>
      </c>
      <c r="B3688" s="167" t="s">
        <v>383</v>
      </c>
      <c r="C3688" s="167" t="s">
        <v>5709</v>
      </c>
      <c r="D3688" s="167" t="s">
        <v>394</v>
      </c>
    </row>
    <row r="3689" spans="1:4">
      <c r="A3689" s="167" t="s">
        <v>5710</v>
      </c>
      <c r="B3689" s="167">
        <v>540673</v>
      </c>
      <c r="C3689" s="167" t="s">
        <v>5711</v>
      </c>
      <c r="D3689" s="167" t="s">
        <v>3163</v>
      </c>
    </row>
    <row r="3690" spans="1:4">
      <c r="A3690" s="167" t="s">
        <v>5712</v>
      </c>
      <c r="B3690" s="167">
        <v>540673</v>
      </c>
      <c r="C3690" s="167" t="s">
        <v>5711</v>
      </c>
      <c r="D3690" s="167" t="s">
        <v>3163</v>
      </c>
    </row>
    <row r="3691" spans="1:4">
      <c r="A3691" s="167" t="s">
        <v>5713</v>
      </c>
      <c r="B3691" s="167">
        <v>532886</v>
      </c>
      <c r="C3691" s="167" t="s">
        <v>5714</v>
      </c>
      <c r="D3691" s="167" t="s">
        <v>398</v>
      </c>
    </row>
    <row r="3692" spans="1:4">
      <c r="A3692" s="167" t="s">
        <v>5715</v>
      </c>
      <c r="B3692" s="167">
        <v>530075</v>
      </c>
      <c r="C3692" s="167" t="s">
        <v>5716</v>
      </c>
      <c r="D3692" s="167" t="s">
        <v>446</v>
      </c>
    </row>
    <row r="3693" spans="1:4">
      <c r="A3693" s="167" t="s">
        <v>5717</v>
      </c>
      <c r="B3693" s="167">
        <v>538875</v>
      </c>
      <c r="C3693" s="167" t="s">
        <v>383</v>
      </c>
      <c r="D3693" s="167" t="s">
        <v>804</v>
      </c>
    </row>
    <row r="3694" spans="1:4">
      <c r="A3694" s="167" t="s">
        <v>5718</v>
      </c>
      <c r="B3694" s="167">
        <v>532021</v>
      </c>
      <c r="C3694" s="167" t="s">
        <v>383</v>
      </c>
      <c r="D3694" s="167" t="s">
        <v>421</v>
      </c>
    </row>
    <row r="3695" spans="1:4">
      <c r="A3695" s="167" t="s">
        <v>5719</v>
      </c>
      <c r="B3695" s="167">
        <v>531980</v>
      </c>
      <c r="C3695" s="167" t="s">
        <v>383</v>
      </c>
      <c r="D3695" s="167" t="s">
        <v>369</v>
      </c>
    </row>
    <row r="3696" spans="1:4">
      <c r="A3696" s="167" t="s">
        <v>5720</v>
      </c>
      <c r="B3696" s="167">
        <v>512529</v>
      </c>
      <c r="C3696" s="167" t="s">
        <v>5721</v>
      </c>
      <c r="D3696" s="167" t="s">
        <v>421</v>
      </c>
    </row>
    <row r="3697" spans="1:4">
      <c r="A3697" s="167" t="s">
        <v>5722</v>
      </c>
      <c r="B3697" s="167" t="s">
        <v>383</v>
      </c>
      <c r="C3697" s="167" t="s">
        <v>5723</v>
      </c>
      <c r="D3697" s="167" t="s">
        <v>394</v>
      </c>
    </row>
    <row r="3698" spans="1:4">
      <c r="A3698" s="167" t="s">
        <v>5724</v>
      </c>
      <c r="B3698" s="167">
        <v>502450</v>
      </c>
      <c r="C3698" s="167" t="s">
        <v>5725</v>
      </c>
      <c r="D3698" s="167" t="s">
        <v>377</v>
      </c>
    </row>
    <row r="3699" spans="1:4">
      <c r="A3699" s="167" t="s">
        <v>5726</v>
      </c>
      <c r="B3699" s="167">
        <v>505075</v>
      </c>
      <c r="C3699" s="167" t="s">
        <v>5727</v>
      </c>
      <c r="D3699" s="167" t="s">
        <v>738</v>
      </c>
    </row>
    <row r="3700" spans="1:4">
      <c r="A3700" s="167" t="s">
        <v>5728</v>
      </c>
      <c r="B3700" s="167">
        <v>511760</v>
      </c>
      <c r="C3700" s="167" t="s">
        <v>383</v>
      </c>
      <c r="D3700" s="167" t="s">
        <v>400</v>
      </c>
    </row>
    <row r="3701" spans="1:4">
      <c r="A3701" s="167" t="s">
        <v>5729</v>
      </c>
      <c r="B3701" s="167">
        <v>524324</v>
      </c>
      <c r="C3701" s="167" t="s">
        <v>383</v>
      </c>
      <c r="D3701" s="167" t="s">
        <v>543</v>
      </c>
    </row>
    <row r="3702" spans="1:4">
      <c r="A3702" s="167" t="s">
        <v>5730</v>
      </c>
      <c r="B3702" s="167">
        <v>532993</v>
      </c>
      <c r="C3702" s="167" t="s">
        <v>5731</v>
      </c>
      <c r="D3702" s="167" t="s">
        <v>911</v>
      </c>
    </row>
    <row r="3703" spans="1:4">
      <c r="A3703" s="167" t="s">
        <v>5732</v>
      </c>
      <c r="B3703" s="167">
        <v>530867</v>
      </c>
      <c r="C3703" s="167" t="s">
        <v>383</v>
      </c>
      <c r="D3703" s="167" t="s">
        <v>366</v>
      </c>
    </row>
    <row r="3704" spans="1:4">
      <c r="A3704" s="167" t="s">
        <v>5733</v>
      </c>
      <c r="B3704" s="167">
        <v>524546</v>
      </c>
      <c r="C3704" s="167" t="s">
        <v>383</v>
      </c>
      <c r="D3704" s="167" t="s">
        <v>421</v>
      </c>
    </row>
    <row r="3705" spans="1:4">
      <c r="A3705" s="167" t="s">
        <v>5734</v>
      </c>
      <c r="B3705" s="167">
        <v>513436</v>
      </c>
      <c r="C3705" s="167" t="s">
        <v>5735</v>
      </c>
      <c r="D3705" s="167" t="s">
        <v>415</v>
      </c>
    </row>
    <row r="3706" spans="1:4">
      <c r="A3706" s="167" t="s">
        <v>5736</v>
      </c>
      <c r="B3706" s="167">
        <v>509870</v>
      </c>
      <c r="C3706" s="167" t="s">
        <v>383</v>
      </c>
      <c r="D3706" s="167" t="s">
        <v>469</v>
      </c>
    </row>
    <row r="3707" spans="1:4">
      <c r="A3707" s="167" t="s">
        <v>5737</v>
      </c>
      <c r="B3707" s="167">
        <v>519031</v>
      </c>
      <c r="C3707" s="167" t="s">
        <v>383</v>
      </c>
      <c r="D3707" s="167" t="s">
        <v>443</v>
      </c>
    </row>
    <row r="3708" spans="1:4">
      <c r="A3708" s="167" t="s">
        <v>5738</v>
      </c>
      <c r="B3708" s="167">
        <v>526508</v>
      </c>
      <c r="C3708" s="167" t="s">
        <v>383</v>
      </c>
      <c r="D3708" s="167" t="s">
        <v>1631</v>
      </c>
    </row>
    <row r="3709" spans="1:4">
      <c r="A3709" s="167" t="s">
        <v>5739</v>
      </c>
      <c r="B3709" s="167">
        <v>539520</v>
      </c>
      <c r="C3709" s="167" t="s">
        <v>383</v>
      </c>
      <c r="D3709" s="167" t="s">
        <v>405</v>
      </c>
    </row>
    <row r="3710" spans="1:4">
      <c r="A3710" s="167" t="s">
        <v>5740</v>
      </c>
      <c r="B3710" s="167">
        <v>501423</v>
      </c>
      <c r="C3710" s="167" t="s">
        <v>383</v>
      </c>
      <c r="D3710" s="167" t="s">
        <v>503</v>
      </c>
    </row>
    <row r="3711" spans="1:4">
      <c r="A3711" s="167" t="s">
        <v>5741</v>
      </c>
      <c r="B3711" s="167" t="s">
        <v>383</v>
      </c>
      <c r="C3711" s="167" t="s">
        <v>5742</v>
      </c>
      <c r="D3711" s="167" t="s">
        <v>394</v>
      </c>
    </row>
    <row r="3712" spans="1:4">
      <c r="A3712" s="167" t="s">
        <v>5743</v>
      </c>
      <c r="B3712" s="167">
        <v>531431</v>
      </c>
      <c r="C3712" s="167" t="s">
        <v>5744</v>
      </c>
      <c r="D3712" s="167" t="s">
        <v>391</v>
      </c>
    </row>
    <row r="3713" spans="1:4">
      <c r="A3713" s="167" t="s">
        <v>5745</v>
      </c>
      <c r="B3713" s="167">
        <v>531431</v>
      </c>
      <c r="C3713" s="167" t="s">
        <v>5744</v>
      </c>
      <c r="D3713" s="167" t="s">
        <v>391</v>
      </c>
    </row>
    <row r="3714" spans="1:4">
      <c r="A3714" s="167" t="s">
        <v>5746</v>
      </c>
      <c r="B3714" s="167">
        <v>540797</v>
      </c>
      <c r="C3714" s="167" t="s">
        <v>5747</v>
      </c>
      <c r="D3714" s="167" t="s">
        <v>853</v>
      </c>
    </row>
    <row r="3715" spans="1:4">
      <c r="A3715" s="167" t="s">
        <v>5748</v>
      </c>
      <c r="B3715" s="167">
        <v>511754</v>
      </c>
      <c r="C3715" s="167" t="s">
        <v>383</v>
      </c>
      <c r="D3715" s="167" t="s">
        <v>400</v>
      </c>
    </row>
    <row r="3716" spans="1:4">
      <c r="A3716" s="167" t="s">
        <v>5749</v>
      </c>
      <c r="B3716" s="167">
        <v>539895</v>
      </c>
      <c r="C3716" s="167" t="s">
        <v>383</v>
      </c>
      <c r="D3716" s="167" t="s">
        <v>366</v>
      </c>
    </row>
    <row r="3717" spans="1:4">
      <c r="A3717" s="167" t="s">
        <v>5750</v>
      </c>
      <c r="B3717" s="167">
        <v>509874</v>
      </c>
      <c r="C3717" s="167" t="s">
        <v>5751</v>
      </c>
      <c r="D3717" s="167" t="s">
        <v>660</v>
      </c>
    </row>
    <row r="3718" spans="1:4">
      <c r="A3718" s="167" t="s">
        <v>5752</v>
      </c>
      <c r="B3718" s="167">
        <v>512499</v>
      </c>
      <c r="C3718" s="167" t="s">
        <v>383</v>
      </c>
      <c r="D3718" s="167" t="s">
        <v>366</v>
      </c>
    </row>
    <row r="3719" spans="1:4">
      <c r="A3719" s="167" t="s">
        <v>5753</v>
      </c>
      <c r="B3719" s="167">
        <v>532455</v>
      </c>
      <c r="C3719" s="167" t="s">
        <v>383</v>
      </c>
      <c r="D3719" s="167" t="s">
        <v>457</v>
      </c>
    </row>
    <row r="3720" spans="1:4">
      <c r="A3720" s="167" t="s">
        <v>5754</v>
      </c>
      <c r="B3720" s="167">
        <v>540259</v>
      </c>
      <c r="C3720" s="167" t="s">
        <v>383</v>
      </c>
      <c r="D3720" s="167" t="s">
        <v>3163</v>
      </c>
    </row>
    <row r="3721" spans="1:4">
      <c r="A3721" s="167" t="s">
        <v>5755</v>
      </c>
      <c r="B3721" s="167">
        <v>542232</v>
      </c>
      <c r="C3721" s="167" t="s">
        <v>5756</v>
      </c>
      <c r="D3721" s="167" t="s">
        <v>749</v>
      </c>
    </row>
    <row r="3722" spans="1:4">
      <c r="A3722" s="167" t="s">
        <v>5757</v>
      </c>
      <c r="B3722" s="167">
        <v>540425</v>
      </c>
      <c r="C3722" s="167" t="s">
        <v>5758</v>
      </c>
      <c r="D3722" s="167" t="s">
        <v>706</v>
      </c>
    </row>
    <row r="3723" spans="1:4">
      <c r="A3723" s="167" t="s">
        <v>5759</v>
      </c>
      <c r="B3723" s="167">
        <v>512297</v>
      </c>
      <c r="C3723" s="167" t="s">
        <v>383</v>
      </c>
      <c r="D3723" s="167" t="s">
        <v>391</v>
      </c>
    </row>
    <row r="3724" spans="1:4">
      <c r="A3724" s="167" t="s">
        <v>5760</v>
      </c>
      <c r="B3724" s="167">
        <v>531925</v>
      </c>
      <c r="C3724" s="167" t="s">
        <v>383</v>
      </c>
      <c r="D3724" s="167" t="s">
        <v>443</v>
      </c>
    </row>
    <row r="3725" spans="1:4">
      <c r="A3725" s="167" t="s">
        <v>5761</v>
      </c>
      <c r="B3725" s="167">
        <v>522034</v>
      </c>
      <c r="C3725" s="167" t="s">
        <v>5762</v>
      </c>
      <c r="D3725" s="167" t="s">
        <v>738</v>
      </c>
    </row>
    <row r="3726" spans="1:4">
      <c r="A3726" s="167" t="s">
        <v>5763</v>
      </c>
      <c r="B3726" s="167">
        <v>539921</v>
      </c>
      <c r="C3726" s="167" t="s">
        <v>383</v>
      </c>
      <c r="D3726" s="167" t="s">
        <v>488</v>
      </c>
    </row>
    <row r="3727" spans="1:4">
      <c r="A3727" s="167" t="s">
        <v>5764</v>
      </c>
      <c r="B3727" s="167" t="s">
        <v>383</v>
      </c>
      <c r="C3727" s="167" t="s">
        <v>5765</v>
      </c>
      <c r="D3727" s="167" t="s">
        <v>394</v>
      </c>
    </row>
    <row r="3728" spans="1:4">
      <c r="A3728" s="167" t="s">
        <v>5766</v>
      </c>
      <c r="B3728" s="167" t="s">
        <v>383</v>
      </c>
      <c r="C3728" s="167" t="s">
        <v>5765</v>
      </c>
      <c r="D3728" s="167" t="s">
        <v>394</v>
      </c>
    </row>
    <row r="3729" spans="1:4">
      <c r="A3729" s="167" t="s">
        <v>5767</v>
      </c>
      <c r="B3729" s="167">
        <v>514402</v>
      </c>
      <c r="C3729" s="167" t="s">
        <v>383</v>
      </c>
      <c r="D3729" s="167" t="s">
        <v>398</v>
      </c>
    </row>
    <row r="3730" spans="1:4">
      <c r="A3730" s="167" t="s">
        <v>5768</v>
      </c>
      <c r="B3730" s="167">
        <v>539584</v>
      </c>
      <c r="C3730" s="167" t="s">
        <v>383</v>
      </c>
      <c r="D3730" s="167" t="s">
        <v>405</v>
      </c>
    </row>
    <row r="3731" spans="1:4">
      <c r="A3731" s="167" t="s">
        <v>5769</v>
      </c>
      <c r="B3731" s="167">
        <v>538666</v>
      </c>
      <c r="C3731" s="167" t="s">
        <v>5770</v>
      </c>
      <c r="D3731" s="167" t="s">
        <v>527</v>
      </c>
    </row>
    <row r="3732" spans="1:4">
      <c r="A3732" s="167" t="s">
        <v>5771</v>
      </c>
      <c r="B3732" s="167">
        <v>513548</v>
      </c>
      <c r="C3732" s="167" t="s">
        <v>383</v>
      </c>
      <c r="D3732" s="167" t="s">
        <v>415</v>
      </c>
    </row>
    <row r="3733" spans="1:4">
      <c r="A3733" s="167" t="s">
        <v>5772</v>
      </c>
      <c r="B3733" s="167">
        <v>535602</v>
      </c>
      <c r="C3733" s="167" t="s">
        <v>5773</v>
      </c>
      <c r="D3733" s="167" t="s">
        <v>738</v>
      </c>
    </row>
    <row r="3734" spans="1:4">
      <c r="A3734" s="167" t="s">
        <v>5774</v>
      </c>
      <c r="B3734" s="167">
        <v>512393</v>
      </c>
      <c r="C3734" s="167" t="s">
        <v>383</v>
      </c>
      <c r="D3734" s="167" t="s">
        <v>366</v>
      </c>
    </row>
    <row r="3735" spans="1:4">
      <c r="A3735" s="167" t="s">
        <v>5775</v>
      </c>
      <c r="B3735" s="167">
        <v>540725</v>
      </c>
      <c r="C3735" s="167" t="s">
        <v>383</v>
      </c>
      <c r="D3735" s="167" t="s">
        <v>366</v>
      </c>
    </row>
    <row r="3736" spans="1:4">
      <c r="A3736" s="167" t="s">
        <v>5776</v>
      </c>
      <c r="B3736" s="167">
        <v>540786</v>
      </c>
      <c r="C3736" s="167" t="s">
        <v>383</v>
      </c>
      <c r="D3736" s="167" t="s">
        <v>681</v>
      </c>
    </row>
    <row r="3737" spans="1:4">
      <c r="A3737" s="167" t="s">
        <v>5777</v>
      </c>
      <c r="B3737" s="167">
        <v>532908</v>
      </c>
      <c r="C3737" s="167" t="s">
        <v>5778</v>
      </c>
      <c r="D3737" s="167" t="s">
        <v>421</v>
      </c>
    </row>
    <row r="3738" spans="1:4">
      <c r="A3738" s="167" t="s">
        <v>5779</v>
      </c>
      <c r="B3738" s="167">
        <v>523449</v>
      </c>
      <c r="C3738" s="167" t="s">
        <v>383</v>
      </c>
      <c r="D3738" s="167" t="s">
        <v>752</v>
      </c>
    </row>
    <row r="3739" spans="1:4">
      <c r="A3739" s="167" t="s">
        <v>5780</v>
      </c>
      <c r="B3739" s="167">
        <v>523449</v>
      </c>
      <c r="C3739" s="167" t="s">
        <v>383</v>
      </c>
      <c r="D3739" s="167" t="s">
        <v>752</v>
      </c>
    </row>
    <row r="3740" spans="1:4">
      <c r="A3740" s="167" t="s">
        <v>5781</v>
      </c>
      <c r="B3740" s="167">
        <v>538212</v>
      </c>
      <c r="C3740" s="167" t="s">
        <v>383</v>
      </c>
      <c r="D3740" s="167" t="s">
        <v>400</v>
      </c>
    </row>
    <row r="3741" spans="1:4">
      <c r="A3741" s="167" t="s">
        <v>5782</v>
      </c>
      <c r="B3741" s="167">
        <v>540221</v>
      </c>
      <c r="C3741" s="167" t="s">
        <v>383</v>
      </c>
      <c r="D3741" s="167" t="s">
        <v>405</v>
      </c>
    </row>
    <row r="3742" spans="1:4">
      <c r="A3742" s="167" t="s">
        <v>5783</v>
      </c>
      <c r="B3742" s="167">
        <v>540147</v>
      </c>
      <c r="C3742" s="167" t="s">
        <v>383</v>
      </c>
      <c r="D3742" s="167" t="s">
        <v>781</v>
      </c>
    </row>
    <row r="3743" spans="1:4">
      <c r="A3743" s="167" t="s">
        <v>5784</v>
      </c>
      <c r="B3743" s="167">
        <v>540203</v>
      </c>
      <c r="C3743" s="167" t="s">
        <v>5785</v>
      </c>
      <c r="D3743" s="167" t="s">
        <v>660</v>
      </c>
    </row>
    <row r="3744" spans="1:4">
      <c r="A3744" s="167" t="s">
        <v>5786</v>
      </c>
      <c r="B3744" s="167">
        <v>540757</v>
      </c>
      <c r="C3744" s="167" t="s">
        <v>383</v>
      </c>
      <c r="D3744" s="167" t="s">
        <v>443</v>
      </c>
    </row>
    <row r="3745" spans="1:4">
      <c r="A3745" s="167" t="s">
        <v>5787</v>
      </c>
      <c r="B3745" s="167">
        <v>530525</v>
      </c>
      <c r="C3745" s="167" t="s">
        <v>383</v>
      </c>
      <c r="D3745" s="167" t="s">
        <v>497</v>
      </c>
    </row>
    <row r="3746" spans="1:4">
      <c r="A3746" s="167" t="s">
        <v>5788</v>
      </c>
      <c r="B3746" s="167">
        <v>533301</v>
      </c>
      <c r="C3746" s="167" t="s">
        <v>5789</v>
      </c>
      <c r="D3746" s="167" t="s">
        <v>398</v>
      </c>
    </row>
    <row r="3747" spans="1:4">
      <c r="A3747" s="167" t="s">
        <v>5790</v>
      </c>
      <c r="B3747" s="167">
        <v>526839</v>
      </c>
      <c r="C3747" s="167" t="s">
        <v>383</v>
      </c>
      <c r="D3747" s="167" t="s">
        <v>781</v>
      </c>
    </row>
    <row r="3748" spans="1:4">
      <c r="A3748" s="167" t="s">
        <v>5791</v>
      </c>
      <c r="B3748" s="167">
        <v>538685</v>
      </c>
      <c r="C3748" s="167" t="s">
        <v>5792</v>
      </c>
      <c r="D3748" s="167" t="s">
        <v>386</v>
      </c>
    </row>
    <row r="3749" spans="1:4">
      <c r="A3749" s="167" t="s">
        <v>5793</v>
      </c>
      <c r="B3749" s="167">
        <v>512367</v>
      </c>
      <c r="C3749" s="167" t="s">
        <v>383</v>
      </c>
      <c r="D3749" s="167" t="s">
        <v>366</v>
      </c>
    </row>
    <row r="3750" spans="1:4">
      <c r="A3750" s="167" t="s">
        <v>5794</v>
      </c>
      <c r="B3750" s="167">
        <v>526117</v>
      </c>
      <c r="C3750" s="167" t="s">
        <v>383</v>
      </c>
      <c r="D3750" s="167" t="s">
        <v>929</v>
      </c>
    </row>
    <row r="3751" spans="1:4">
      <c r="A3751" s="167" t="s">
        <v>5795</v>
      </c>
      <c r="B3751" s="167">
        <v>539111</v>
      </c>
      <c r="C3751" s="167" t="s">
        <v>383</v>
      </c>
      <c r="D3751" s="167" t="s">
        <v>398</v>
      </c>
    </row>
    <row r="3752" spans="1:4">
      <c r="A3752" s="167" t="s">
        <v>5796</v>
      </c>
      <c r="B3752" s="167">
        <v>526137</v>
      </c>
      <c r="C3752" s="167" t="s">
        <v>383</v>
      </c>
      <c r="D3752" s="167" t="s">
        <v>578</v>
      </c>
    </row>
    <row r="3753" spans="1:4">
      <c r="A3753" s="167" t="s">
        <v>5797</v>
      </c>
      <c r="B3753" s="167">
        <v>507952</v>
      </c>
      <c r="C3753" s="167" t="s">
        <v>383</v>
      </c>
      <c r="D3753" s="167" t="s">
        <v>400</v>
      </c>
    </row>
    <row r="3754" spans="1:4">
      <c r="A3754" s="167" t="s">
        <v>5798</v>
      </c>
      <c r="B3754" s="167">
        <v>531201</v>
      </c>
      <c r="C3754" s="167" t="s">
        <v>383</v>
      </c>
      <c r="D3754" s="167" t="s">
        <v>681</v>
      </c>
    </row>
    <row r="3755" spans="1:4">
      <c r="A3755" s="167" t="s">
        <v>5799</v>
      </c>
      <c r="B3755" s="167">
        <v>513709</v>
      </c>
      <c r="C3755" s="167" t="s">
        <v>383</v>
      </c>
      <c r="D3755" s="167" t="s">
        <v>391</v>
      </c>
    </row>
    <row r="3756" spans="1:4">
      <c r="A3756" s="167" t="s">
        <v>5800</v>
      </c>
      <c r="B3756" s="167">
        <v>530549</v>
      </c>
      <c r="C3756" s="167" t="s">
        <v>5801</v>
      </c>
      <c r="D3756" s="167" t="s">
        <v>421</v>
      </c>
    </row>
    <row r="3757" spans="1:4">
      <c r="A3757" s="167" t="s">
        <v>5802</v>
      </c>
      <c r="B3757" s="167">
        <v>533389</v>
      </c>
      <c r="C3757" s="167" t="s">
        <v>5803</v>
      </c>
      <c r="D3757" s="167" t="s">
        <v>681</v>
      </c>
    </row>
    <row r="3758" spans="1:4">
      <c r="A3758" s="167" t="s">
        <v>5804</v>
      </c>
      <c r="B3758" s="167">
        <v>523598</v>
      </c>
      <c r="C3758" s="167" t="s">
        <v>5805</v>
      </c>
      <c r="D3758" s="167" t="s">
        <v>1631</v>
      </c>
    </row>
    <row r="3759" spans="1:4">
      <c r="A3759" s="167" t="s">
        <v>5806</v>
      </c>
      <c r="B3759" s="167">
        <v>523598</v>
      </c>
      <c r="C3759" s="167" t="s">
        <v>5805</v>
      </c>
      <c r="D3759" s="167" t="s">
        <v>1631</v>
      </c>
    </row>
    <row r="3760" spans="1:4">
      <c r="A3760" s="167" t="s">
        <v>5807</v>
      </c>
      <c r="B3760" s="167">
        <v>512289</v>
      </c>
      <c r="C3760" s="167" t="s">
        <v>5808</v>
      </c>
      <c r="D3760" s="167" t="s">
        <v>2631</v>
      </c>
    </row>
    <row r="3761" spans="1:4">
      <c r="A3761" s="167" t="s">
        <v>5809</v>
      </c>
      <c r="B3761" s="167">
        <v>540693</v>
      </c>
      <c r="C3761" s="167" t="s">
        <v>383</v>
      </c>
      <c r="D3761" s="167" t="s">
        <v>503</v>
      </c>
    </row>
    <row r="3762" spans="1:4">
      <c r="A3762" s="167" t="s">
        <v>5810</v>
      </c>
      <c r="B3762" s="167">
        <v>532323</v>
      </c>
      <c r="C3762" s="167" t="s">
        <v>383</v>
      </c>
      <c r="D3762" s="167" t="s">
        <v>396</v>
      </c>
    </row>
    <row r="3763" spans="1:4">
      <c r="A3763" s="167" t="s">
        <v>5811</v>
      </c>
      <c r="B3763" s="167">
        <v>530433</v>
      </c>
      <c r="C3763" s="167" t="s">
        <v>383</v>
      </c>
      <c r="D3763" s="167" t="s">
        <v>891</v>
      </c>
    </row>
    <row r="3764" spans="1:4">
      <c r="A3764" s="167" t="s">
        <v>5812</v>
      </c>
      <c r="B3764" s="167">
        <v>540072</v>
      </c>
      <c r="C3764" s="167" t="s">
        <v>383</v>
      </c>
      <c r="D3764" s="167" t="s">
        <v>911</v>
      </c>
    </row>
    <row r="3765" spans="1:4">
      <c r="A3765" s="167" t="s">
        <v>5813</v>
      </c>
      <c r="B3765" s="167">
        <v>524602</v>
      </c>
      <c r="C3765" s="167" t="s">
        <v>5814</v>
      </c>
      <c r="D3765" s="167" t="s">
        <v>572</v>
      </c>
    </row>
    <row r="3766" spans="1:4">
      <c r="A3766" s="167" t="s">
        <v>5815</v>
      </c>
      <c r="B3766" s="167">
        <v>540961</v>
      </c>
      <c r="C3766" s="167" t="s">
        <v>5816</v>
      </c>
      <c r="D3766" s="167" t="s">
        <v>398</v>
      </c>
    </row>
    <row r="3767" spans="1:4">
      <c r="A3767" s="167" t="s">
        <v>5817</v>
      </c>
      <c r="B3767" s="167">
        <v>521003</v>
      </c>
      <c r="C3767" s="167" t="s">
        <v>383</v>
      </c>
      <c r="D3767" s="167" t="s">
        <v>405</v>
      </c>
    </row>
    <row r="3768" spans="1:4">
      <c r="A3768" s="167" t="s">
        <v>5818</v>
      </c>
      <c r="B3768" s="167">
        <v>511108</v>
      </c>
      <c r="C3768" s="167" t="s">
        <v>5819</v>
      </c>
      <c r="D3768" s="167" t="s">
        <v>398</v>
      </c>
    </row>
    <row r="3769" spans="1:4">
      <c r="A3769" s="167" t="s">
        <v>5820</v>
      </c>
      <c r="B3769" s="167">
        <v>522237</v>
      </c>
      <c r="C3769" s="167" t="s">
        <v>383</v>
      </c>
      <c r="D3769" s="167" t="s">
        <v>391</v>
      </c>
    </row>
    <row r="3770" spans="1:4">
      <c r="A3770" s="167" t="s">
        <v>5821</v>
      </c>
      <c r="B3770" s="167">
        <v>513097</v>
      </c>
      <c r="C3770" s="167" t="s">
        <v>383</v>
      </c>
      <c r="D3770" s="167" t="s">
        <v>925</v>
      </c>
    </row>
    <row r="3771" spans="1:4">
      <c r="A3771" s="167" t="s">
        <v>5822</v>
      </c>
      <c r="B3771" s="167">
        <v>539148</v>
      </c>
      <c r="C3771" s="167" t="s">
        <v>383</v>
      </c>
      <c r="D3771" s="167" t="s">
        <v>527</v>
      </c>
    </row>
    <row r="3772" spans="1:4">
      <c r="A3772" s="167" t="s">
        <v>5823</v>
      </c>
      <c r="B3772" s="167">
        <v>532776</v>
      </c>
      <c r="C3772" s="167" t="s">
        <v>5824</v>
      </c>
      <c r="D3772" s="167" t="s">
        <v>738</v>
      </c>
    </row>
    <row r="3773" spans="1:4">
      <c r="A3773" s="167" t="s">
        <v>5825</v>
      </c>
      <c r="B3773" s="167">
        <v>539593</v>
      </c>
      <c r="C3773" s="167" t="s">
        <v>383</v>
      </c>
      <c r="D3773" s="167" t="s">
        <v>366</v>
      </c>
    </row>
    <row r="3774" spans="1:4">
      <c r="A3774" s="167" t="s">
        <v>5826</v>
      </c>
      <c r="B3774" s="167">
        <v>539683</v>
      </c>
      <c r="C3774" s="167" t="s">
        <v>383</v>
      </c>
      <c r="D3774" s="167" t="s">
        <v>400</v>
      </c>
    </row>
    <row r="3775" spans="1:4">
      <c r="A3775" s="167" t="s">
        <v>5827</v>
      </c>
      <c r="B3775" s="167">
        <v>539833</v>
      </c>
      <c r="C3775" s="167" t="s">
        <v>383</v>
      </c>
      <c r="D3775" s="167" t="s">
        <v>400</v>
      </c>
    </row>
    <row r="3776" spans="1:4">
      <c r="A3776" s="167" t="s">
        <v>5828</v>
      </c>
      <c r="B3776" s="167">
        <v>532638</v>
      </c>
      <c r="C3776" s="167" t="s">
        <v>5829</v>
      </c>
      <c r="D3776" s="167" t="s">
        <v>552</v>
      </c>
    </row>
    <row r="3777" spans="1:4">
      <c r="A3777" s="167" t="s">
        <v>5830</v>
      </c>
      <c r="B3777" s="167" t="s">
        <v>383</v>
      </c>
      <c r="C3777" s="167" t="s">
        <v>5831</v>
      </c>
      <c r="D3777" s="167" t="s">
        <v>394</v>
      </c>
    </row>
    <row r="3778" spans="1:4">
      <c r="A3778" s="167" t="s">
        <v>5832</v>
      </c>
      <c r="B3778" s="167">
        <v>538795</v>
      </c>
      <c r="C3778" s="167" t="s">
        <v>383</v>
      </c>
      <c r="D3778" s="167" t="s">
        <v>377</v>
      </c>
    </row>
    <row r="3779" spans="1:4">
      <c r="A3779" s="167" t="s">
        <v>5833</v>
      </c>
      <c r="B3779" s="167">
        <v>521131</v>
      </c>
      <c r="C3779" s="167" t="s">
        <v>383</v>
      </c>
      <c r="D3779" s="167" t="s">
        <v>398</v>
      </c>
    </row>
    <row r="3780" spans="1:4">
      <c r="A3780" s="167" t="s">
        <v>5834</v>
      </c>
      <c r="B3780" s="167">
        <v>502563</v>
      </c>
      <c r="C3780" s="167" t="s">
        <v>383</v>
      </c>
      <c r="D3780" s="167" t="s">
        <v>377</v>
      </c>
    </row>
    <row r="3781" spans="1:4">
      <c r="A3781" s="167" t="s">
        <v>5835</v>
      </c>
      <c r="B3781" s="167">
        <v>500387</v>
      </c>
      <c r="C3781" s="167" t="s">
        <v>5836</v>
      </c>
      <c r="D3781" s="167" t="s">
        <v>396</v>
      </c>
    </row>
    <row r="3782" spans="1:4">
      <c r="A3782" s="167" t="s">
        <v>5837</v>
      </c>
      <c r="B3782" s="167">
        <v>502180</v>
      </c>
      <c r="C3782" s="167" t="s">
        <v>383</v>
      </c>
      <c r="D3782" s="167" t="s">
        <v>396</v>
      </c>
    </row>
    <row r="3783" spans="1:4">
      <c r="A3783" s="167" t="s">
        <v>5838</v>
      </c>
      <c r="B3783" s="167">
        <v>539470</v>
      </c>
      <c r="C3783" s="167" t="s">
        <v>383</v>
      </c>
      <c r="D3783" s="167" t="s">
        <v>721</v>
      </c>
    </row>
    <row r="3784" spans="1:4">
      <c r="A3784" s="167" t="s">
        <v>5839</v>
      </c>
      <c r="B3784" s="167">
        <v>539470</v>
      </c>
      <c r="C3784" s="167" t="s">
        <v>383</v>
      </c>
      <c r="D3784" s="167" t="s">
        <v>721</v>
      </c>
    </row>
    <row r="3785" spans="1:4">
      <c r="A3785" s="167" t="s">
        <v>5840</v>
      </c>
      <c r="B3785" s="167">
        <v>530797</v>
      </c>
      <c r="C3785" s="167" t="s">
        <v>383</v>
      </c>
      <c r="D3785" s="167" t="s">
        <v>405</v>
      </c>
    </row>
    <row r="3786" spans="1:4">
      <c r="A3786" s="167" t="s">
        <v>5841</v>
      </c>
      <c r="B3786" s="167">
        <v>532643</v>
      </c>
      <c r="C3786" s="167" t="s">
        <v>5842</v>
      </c>
      <c r="D3786" s="167" t="s">
        <v>1303</v>
      </c>
    </row>
    <row r="3787" spans="1:4">
      <c r="A3787" s="167" t="s">
        <v>5843</v>
      </c>
      <c r="B3787" s="167">
        <v>540737</v>
      </c>
      <c r="C3787" s="167" t="s">
        <v>383</v>
      </c>
      <c r="D3787" s="167" t="s">
        <v>421</v>
      </c>
    </row>
    <row r="3788" spans="1:4">
      <c r="A3788" s="167" t="s">
        <v>5844</v>
      </c>
      <c r="B3788" s="167">
        <v>512463</v>
      </c>
      <c r="C3788" s="167" t="s">
        <v>383</v>
      </c>
      <c r="D3788" s="167" t="s">
        <v>400</v>
      </c>
    </row>
    <row r="3789" spans="1:4">
      <c r="A3789" s="167" t="s">
        <v>5845</v>
      </c>
      <c r="B3789" s="167">
        <v>524336</v>
      </c>
      <c r="C3789" s="167" t="s">
        <v>383</v>
      </c>
      <c r="D3789" s="167" t="s">
        <v>431</v>
      </c>
    </row>
    <row r="3790" spans="1:4">
      <c r="A3790" s="167" t="s">
        <v>5846</v>
      </c>
      <c r="B3790" s="167">
        <v>516106</v>
      </c>
      <c r="C3790" s="167" t="s">
        <v>383</v>
      </c>
      <c r="D3790" s="167" t="s">
        <v>377</v>
      </c>
    </row>
    <row r="3791" spans="1:4">
      <c r="A3791" s="167" t="s">
        <v>5847</v>
      </c>
      <c r="B3791" s="167">
        <v>542146</v>
      </c>
      <c r="C3791" s="167" t="s">
        <v>383</v>
      </c>
      <c r="D3791" s="167" t="s">
        <v>469</v>
      </c>
    </row>
    <row r="3792" spans="1:4">
      <c r="A3792" s="167" t="s">
        <v>5848</v>
      </c>
      <c r="B3792" s="167">
        <v>500388</v>
      </c>
      <c r="C3792" s="167" t="s">
        <v>383</v>
      </c>
      <c r="D3792" s="167" t="s">
        <v>377</v>
      </c>
    </row>
    <row r="3793" spans="1:4">
      <c r="A3793" s="167" t="s">
        <v>5849</v>
      </c>
      <c r="B3793" s="167">
        <v>503863</v>
      </c>
      <c r="C3793" s="167" t="s">
        <v>383</v>
      </c>
      <c r="D3793" s="167" t="s">
        <v>398</v>
      </c>
    </row>
    <row r="3794" spans="1:4">
      <c r="A3794" s="167" t="s">
        <v>5850</v>
      </c>
      <c r="B3794" s="167">
        <v>531962</v>
      </c>
      <c r="C3794" s="167" t="s">
        <v>383</v>
      </c>
      <c r="D3794" s="167" t="s">
        <v>400</v>
      </c>
    </row>
    <row r="3795" spans="1:4">
      <c r="A3795" s="167" t="s">
        <v>5851</v>
      </c>
      <c r="B3795" s="167">
        <v>540253</v>
      </c>
      <c r="C3795" s="167" t="s">
        <v>383</v>
      </c>
      <c r="D3795" s="167" t="s">
        <v>366</v>
      </c>
    </row>
    <row r="3796" spans="1:4">
      <c r="A3796" s="167" t="s">
        <v>5852</v>
      </c>
      <c r="B3796" s="167">
        <v>506180</v>
      </c>
      <c r="C3796" s="167" t="s">
        <v>383</v>
      </c>
      <c r="D3796" s="167" t="s">
        <v>405</v>
      </c>
    </row>
    <row r="3797" spans="1:4">
      <c r="A3797" s="167" t="s">
        <v>5853</v>
      </c>
      <c r="B3797" s="167">
        <v>527005</v>
      </c>
      <c r="C3797" s="167" t="s">
        <v>383</v>
      </c>
      <c r="D3797" s="167" t="s">
        <v>1348</v>
      </c>
    </row>
    <row r="3798" spans="1:4">
      <c r="A3798" s="167" t="s">
        <v>5854</v>
      </c>
      <c r="B3798" s="167">
        <v>533110</v>
      </c>
      <c r="C3798" s="167" t="s">
        <v>383</v>
      </c>
      <c r="D3798" s="167" t="s">
        <v>706</v>
      </c>
    </row>
    <row r="3799" spans="1:4">
      <c r="A3799" s="167" t="s">
        <v>5855</v>
      </c>
      <c r="B3799" s="167">
        <v>539334</v>
      </c>
      <c r="C3799" s="167" t="s">
        <v>5856</v>
      </c>
      <c r="D3799" s="167" t="s">
        <v>543</v>
      </c>
    </row>
    <row r="3800" spans="1:4">
      <c r="A3800" s="167" t="s">
        <v>5857</v>
      </c>
      <c r="B3800" s="167">
        <v>503837</v>
      </c>
      <c r="C3800" s="167" t="s">
        <v>383</v>
      </c>
      <c r="D3800" s="167" t="s">
        <v>398</v>
      </c>
    </row>
    <row r="3801" spans="1:4">
      <c r="A3801" s="167" t="s">
        <v>5858</v>
      </c>
      <c r="B3801" s="167">
        <v>516086</v>
      </c>
      <c r="C3801" s="167" t="s">
        <v>383</v>
      </c>
      <c r="D3801" s="167" t="s">
        <v>377</v>
      </c>
    </row>
    <row r="3802" spans="1:4">
      <c r="A3802" s="167" t="s">
        <v>5859</v>
      </c>
      <c r="B3802" s="167" t="s">
        <v>383</v>
      </c>
      <c r="C3802" s="167" t="s">
        <v>5860</v>
      </c>
      <c r="D3802" s="167" t="s">
        <v>394</v>
      </c>
    </row>
    <row r="3803" spans="1:4">
      <c r="A3803" s="167" t="s">
        <v>5861</v>
      </c>
      <c r="B3803" s="167">
        <v>532310</v>
      </c>
      <c r="C3803" s="167" t="s">
        <v>5862</v>
      </c>
      <c r="D3803" s="167" t="s">
        <v>578</v>
      </c>
    </row>
    <row r="3804" spans="1:4">
      <c r="A3804" s="167" t="s">
        <v>5863</v>
      </c>
      <c r="B3804" s="167">
        <v>500356</v>
      </c>
      <c r="C3804" s="167" t="s">
        <v>5864</v>
      </c>
      <c r="D3804" s="167" t="s">
        <v>377</v>
      </c>
    </row>
    <row r="3805" spans="1:4">
      <c r="A3805" s="167" t="s">
        <v>5865</v>
      </c>
      <c r="B3805" s="167">
        <v>532670</v>
      </c>
      <c r="C3805" s="167" t="s">
        <v>5866</v>
      </c>
      <c r="D3805" s="167" t="s">
        <v>1082</v>
      </c>
    </row>
    <row r="3806" spans="1:4">
      <c r="A3806" s="167" t="s">
        <v>5867</v>
      </c>
      <c r="B3806" s="167">
        <v>503635</v>
      </c>
      <c r="C3806" s="167" t="s">
        <v>383</v>
      </c>
      <c r="D3806" s="167" t="s">
        <v>366</v>
      </c>
    </row>
    <row r="3807" spans="1:4">
      <c r="A3807" s="167" t="s">
        <v>5868</v>
      </c>
      <c r="B3807" s="167">
        <v>538975</v>
      </c>
      <c r="C3807" s="167" t="s">
        <v>383</v>
      </c>
      <c r="D3807" s="167" t="s">
        <v>400</v>
      </c>
    </row>
    <row r="3808" spans="1:4">
      <c r="A3808" s="167" t="s">
        <v>5869</v>
      </c>
      <c r="B3808" s="167">
        <v>513488</v>
      </c>
      <c r="C3808" s="167" t="s">
        <v>383</v>
      </c>
      <c r="D3808" s="167" t="s">
        <v>706</v>
      </c>
    </row>
    <row r="3809" spans="1:4">
      <c r="A3809" s="167" t="s">
        <v>5870</v>
      </c>
      <c r="B3809" s="167">
        <v>531667</v>
      </c>
      <c r="C3809" s="167" t="s">
        <v>383</v>
      </c>
      <c r="D3809" s="167" t="s">
        <v>405</v>
      </c>
    </row>
    <row r="3810" spans="1:4">
      <c r="A3810" s="167" t="s">
        <v>5871</v>
      </c>
      <c r="B3810" s="167" t="s">
        <v>383</v>
      </c>
      <c r="C3810" s="167" t="s">
        <v>5872</v>
      </c>
      <c r="D3810" s="167" t="s">
        <v>394</v>
      </c>
    </row>
    <row r="3811" spans="1:4">
      <c r="A3811" s="167" t="s">
        <v>5873</v>
      </c>
      <c r="B3811" s="167">
        <v>590128</v>
      </c>
      <c r="C3811" s="167" t="s">
        <v>383</v>
      </c>
      <c r="D3811" s="167" t="s">
        <v>369</v>
      </c>
    </row>
    <row r="3812" spans="1:4">
      <c r="A3812" s="167" t="s">
        <v>5874</v>
      </c>
      <c r="B3812" s="167" t="s">
        <v>383</v>
      </c>
      <c r="C3812" s="167" t="s">
        <v>5875</v>
      </c>
      <c r="D3812" s="167" t="s">
        <v>394</v>
      </c>
    </row>
    <row r="3813" spans="1:4">
      <c r="A3813" s="167" t="s">
        <v>5876</v>
      </c>
      <c r="B3813" s="167">
        <v>541358</v>
      </c>
      <c r="C3813" s="167" t="s">
        <v>383</v>
      </c>
      <c r="D3813" s="167" t="s">
        <v>400</v>
      </c>
    </row>
    <row r="3814" spans="1:4">
      <c r="A3814" s="167" t="s">
        <v>5877</v>
      </c>
      <c r="B3814" s="167">
        <v>540738</v>
      </c>
      <c r="C3814" s="167" t="s">
        <v>383</v>
      </c>
      <c r="D3814" s="167" t="s">
        <v>704</v>
      </c>
    </row>
    <row r="3815" spans="1:4">
      <c r="A3815" s="167" t="s">
        <v>5878</v>
      </c>
      <c r="B3815" s="167">
        <v>503696</v>
      </c>
      <c r="C3815" s="167" t="s">
        <v>383</v>
      </c>
      <c r="D3815" s="167" t="s">
        <v>804</v>
      </c>
    </row>
    <row r="3816" spans="1:4">
      <c r="A3816" s="167" t="s">
        <v>5879</v>
      </c>
      <c r="B3816" s="167" t="s">
        <v>383</v>
      </c>
      <c r="C3816" s="167" t="s">
        <v>5880</v>
      </c>
      <c r="D3816" s="167" t="s">
        <v>394</v>
      </c>
    </row>
    <row r="3817" spans="1:4">
      <c r="A3817" s="167" t="s">
        <v>5881</v>
      </c>
      <c r="B3817" s="167">
        <v>541112</v>
      </c>
      <c r="C3817" s="167" t="s">
        <v>383</v>
      </c>
      <c r="D3817" s="167" t="s">
        <v>781</v>
      </c>
    </row>
    <row r="3818" spans="1:4">
      <c r="A3818" s="167" t="s">
        <v>5882</v>
      </c>
      <c r="B3818" s="167">
        <v>532007</v>
      </c>
      <c r="C3818" s="167" t="s">
        <v>383</v>
      </c>
      <c r="D3818" s="167" t="s">
        <v>804</v>
      </c>
    </row>
    <row r="3819" spans="1:4">
      <c r="A3819" s="167" t="s">
        <v>5883</v>
      </c>
      <c r="B3819" s="167" t="s">
        <v>383</v>
      </c>
      <c r="C3819" s="167" t="s">
        <v>5884</v>
      </c>
      <c r="D3819" s="167" t="s">
        <v>394</v>
      </c>
    </row>
    <row r="3820" spans="1:4">
      <c r="A3820" s="167" t="s">
        <v>5885</v>
      </c>
      <c r="B3820" s="167">
        <v>516016</v>
      </c>
      <c r="C3820" s="167" t="s">
        <v>5886</v>
      </c>
      <c r="D3820" s="167" t="s">
        <v>377</v>
      </c>
    </row>
    <row r="3821" spans="1:4">
      <c r="A3821" s="167" t="s">
        <v>5887</v>
      </c>
      <c r="B3821" s="167">
        <v>526335</v>
      </c>
      <c r="C3821" s="167" t="s">
        <v>383</v>
      </c>
      <c r="D3821" s="167" t="s">
        <v>431</v>
      </c>
    </row>
    <row r="3822" spans="1:4">
      <c r="A3822" s="167" t="s">
        <v>5888</v>
      </c>
      <c r="B3822" s="167">
        <v>520151</v>
      </c>
      <c r="C3822" s="167" t="s">
        <v>5889</v>
      </c>
      <c r="D3822" s="167" t="s">
        <v>1631</v>
      </c>
    </row>
    <row r="3823" spans="1:4">
      <c r="A3823" s="167" t="s">
        <v>5890</v>
      </c>
      <c r="B3823" s="167">
        <v>526981</v>
      </c>
      <c r="C3823" s="167" t="s">
        <v>383</v>
      </c>
      <c r="D3823" s="167" t="s">
        <v>706</v>
      </c>
    </row>
    <row r="3824" spans="1:4">
      <c r="A3824" s="167" t="s">
        <v>5891</v>
      </c>
      <c r="B3824" s="167">
        <v>530841</v>
      </c>
      <c r="C3824" s="167" t="s">
        <v>383</v>
      </c>
      <c r="D3824" s="167" t="s">
        <v>660</v>
      </c>
    </row>
    <row r="3825" spans="1:4">
      <c r="A3825" s="167" t="s">
        <v>5892</v>
      </c>
      <c r="B3825" s="167">
        <v>503804</v>
      </c>
      <c r="C3825" s="167" t="s">
        <v>383</v>
      </c>
      <c r="D3825" s="167" t="s">
        <v>398</v>
      </c>
    </row>
    <row r="3826" spans="1:4">
      <c r="A3826" s="167" t="s">
        <v>5893</v>
      </c>
      <c r="B3826" s="167">
        <v>512453</v>
      </c>
      <c r="C3826" s="167" t="s">
        <v>383</v>
      </c>
      <c r="D3826" s="167" t="s">
        <v>578</v>
      </c>
    </row>
    <row r="3827" spans="1:4">
      <c r="A3827" s="167" t="s">
        <v>5894</v>
      </c>
      <c r="B3827" s="167">
        <v>532083</v>
      </c>
      <c r="C3827" s="167" t="s">
        <v>383</v>
      </c>
      <c r="D3827" s="167" t="s">
        <v>804</v>
      </c>
    </row>
    <row r="3828" spans="1:4">
      <c r="A3828" s="167" t="s">
        <v>5895</v>
      </c>
      <c r="B3828" s="167">
        <v>530977</v>
      </c>
      <c r="C3828" s="167" t="s">
        <v>383</v>
      </c>
      <c r="D3828" s="167" t="s">
        <v>396</v>
      </c>
    </row>
    <row r="3829" spans="1:4">
      <c r="A3829" s="167" t="s">
        <v>5896</v>
      </c>
      <c r="B3829" s="167">
        <v>531080</v>
      </c>
      <c r="C3829" s="167" t="s">
        <v>383</v>
      </c>
      <c r="D3829" s="167" t="s">
        <v>469</v>
      </c>
    </row>
    <row r="3830" spans="1:4">
      <c r="A3830" s="167" t="s">
        <v>5897</v>
      </c>
      <c r="B3830" s="167">
        <v>538897</v>
      </c>
      <c r="C3830" s="167" t="s">
        <v>383</v>
      </c>
      <c r="D3830" s="167" t="s">
        <v>400</v>
      </c>
    </row>
    <row r="3831" spans="1:4">
      <c r="A3831" s="167" t="s">
        <v>5898</v>
      </c>
      <c r="B3831" s="167" t="s">
        <v>383</v>
      </c>
      <c r="C3831" s="167" t="s">
        <v>5899</v>
      </c>
      <c r="D3831" s="167" t="s">
        <v>394</v>
      </c>
    </row>
    <row r="3832" spans="1:4">
      <c r="A3832" s="167" t="s">
        <v>5900</v>
      </c>
      <c r="B3832" s="167">
        <v>508961</v>
      </c>
      <c r="C3832" s="167" t="s">
        <v>383</v>
      </c>
      <c r="D3832" s="167" t="s">
        <v>400</v>
      </c>
    </row>
    <row r="3833" spans="1:4">
      <c r="A3833" s="167" t="s">
        <v>5901</v>
      </c>
      <c r="B3833" s="167">
        <v>531359</v>
      </c>
      <c r="C3833" s="167" t="s">
        <v>383</v>
      </c>
      <c r="D3833" s="167" t="s">
        <v>2789</v>
      </c>
    </row>
    <row r="3834" spans="1:4">
      <c r="A3834" s="167" t="s">
        <v>5902</v>
      </c>
      <c r="B3834" s="167">
        <v>532498</v>
      </c>
      <c r="C3834" s="167" t="s">
        <v>5903</v>
      </c>
      <c r="D3834" s="167" t="s">
        <v>400</v>
      </c>
    </row>
    <row r="3835" spans="1:4">
      <c r="A3835" s="167" t="s">
        <v>5904</v>
      </c>
      <c r="B3835" s="167">
        <v>532945</v>
      </c>
      <c r="C3835" s="167" t="s">
        <v>5905</v>
      </c>
      <c r="D3835" s="167" t="s">
        <v>781</v>
      </c>
    </row>
    <row r="3836" spans="1:4">
      <c r="A3836" s="167" t="s">
        <v>5906</v>
      </c>
      <c r="B3836" s="167" t="s">
        <v>383</v>
      </c>
      <c r="C3836" s="167" t="s">
        <v>5907</v>
      </c>
      <c r="D3836" s="167" t="s">
        <v>474</v>
      </c>
    </row>
    <row r="3837" spans="1:4">
      <c r="A3837" s="167" t="s">
        <v>5908</v>
      </c>
      <c r="B3837" s="167">
        <v>511218</v>
      </c>
      <c r="C3837" s="167" t="s">
        <v>5909</v>
      </c>
      <c r="D3837" s="167" t="s">
        <v>400</v>
      </c>
    </row>
    <row r="3838" spans="1:4">
      <c r="A3838" s="167" t="s">
        <v>5910</v>
      </c>
      <c r="B3838" s="167">
        <v>511411</v>
      </c>
      <c r="C3838" s="167" t="s">
        <v>383</v>
      </c>
      <c r="D3838" s="167" t="s">
        <v>781</v>
      </c>
    </row>
    <row r="3839" spans="1:4">
      <c r="A3839" s="167" t="s">
        <v>5911</v>
      </c>
      <c r="B3839" s="167">
        <v>542019</v>
      </c>
      <c r="C3839" s="167" t="s">
        <v>383</v>
      </c>
      <c r="D3839" s="167" t="s">
        <v>398</v>
      </c>
    </row>
    <row r="3840" spans="1:4">
      <c r="A3840" s="167" t="s">
        <v>5912</v>
      </c>
      <c r="B3840" s="167" t="s">
        <v>383</v>
      </c>
      <c r="C3840" s="167" t="s">
        <v>5913</v>
      </c>
      <c r="D3840" s="167" t="s">
        <v>394</v>
      </c>
    </row>
    <row r="3841" spans="1:4">
      <c r="A3841" s="167" t="s">
        <v>5914</v>
      </c>
      <c r="B3841" s="167">
        <v>531506</v>
      </c>
      <c r="C3841" s="167" t="s">
        <v>5915</v>
      </c>
      <c r="D3841" s="167" t="s">
        <v>804</v>
      </c>
    </row>
    <row r="3842" spans="1:4">
      <c r="A3842" s="167" t="s">
        <v>5916</v>
      </c>
      <c r="B3842" s="167">
        <v>523790</v>
      </c>
      <c r="C3842" s="167" t="s">
        <v>383</v>
      </c>
      <c r="D3842" s="167" t="s">
        <v>497</v>
      </c>
    </row>
    <row r="3843" spans="1:4">
      <c r="A3843" s="167" t="s">
        <v>5917</v>
      </c>
      <c r="B3843" s="167">
        <v>524632</v>
      </c>
      <c r="C3843" s="167" t="s">
        <v>383</v>
      </c>
      <c r="D3843" s="167" t="s">
        <v>421</v>
      </c>
    </row>
    <row r="3844" spans="1:4">
      <c r="A3844" s="167" t="s">
        <v>5918</v>
      </c>
      <c r="B3844" s="167">
        <v>539252</v>
      </c>
      <c r="C3844" s="167" t="s">
        <v>5919</v>
      </c>
      <c r="D3844" s="167" t="s">
        <v>415</v>
      </c>
    </row>
    <row r="3845" spans="1:4">
      <c r="A3845" s="167" t="s">
        <v>5920</v>
      </c>
      <c r="B3845" s="167">
        <v>517411</v>
      </c>
      <c r="C3845" s="167" t="s">
        <v>5921</v>
      </c>
      <c r="D3845" s="167" t="s">
        <v>529</v>
      </c>
    </row>
    <row r="3846" spans="1:4">
      <c r="A3846" s="167" t="s">
        <v>5922</v>
      </c>
      <c r="B3846" s="167">
        <v>531219</v>
      </c>
      <c r="C3846" s="167" t="s">
        <v>383</v>
      </c>
      <c r="D3846" s="167" t="s">
        <v>421</v>
      </c>
    </row>
    <row r="3847" spans="1:4">
      <c r="A3847" s="167" t="s">
        <v>5923</v>
      </c>
      <c r="B3847" s="167">
        <v>505515</v>
      </c>
      <c r="C3847" s="167" t="s">
        <v>383</v>
      </c>
      <c r="D3847" s="167" t="s">
        <v>366</v>
      </c>
    </row>
    <row r="3848" spans="1:4">
      <c r="A3848" s="167" t="s">
        <v>5924</v>
      </c>
      <c r="B3848" s="167">
        <v>530907</v>
      </c>
      <c r="C3848" s="167" t="s">
        <v>383</v>
      </c>
      <c r="D3848" s="167" t="s">
        <v>804</v>
      </c>
    </row>
    <row r="3849" spans="1:4">
      <c r="A3849" s="167" t="s">
        <v>5925</v>
      </c>
      <c r="B3849" s="167">
        <v>520141</v>
      </c>
      <c r="C3849" s="167" t="s">
        <v>383</v>
      </c>
      <c r="D3849" s="167" t="s">
        <v>738</v>
      </c>
    </row>
    <row r="3850" spans="1:4">
      <c r="A3850" s="167" t="s">
        <v>5926</v>
      </c>
      <c r="B3850" s="167">
        <v>533014</v>
      </c>
      <c r="C3850" s="167" t="s">
        <v>5927</v>
      </c>
      <c r="D3850" s="167" t="s">
        <v>405</v>
      </c>
    </row>
    <row r="3851" spans="1:4">
      <c r="A3851" s="167" t="s">
        <v>5928</v>
      </c>
      <c r="B3851" s="167">
        <v>533014</v>
      </c>
      <c r="C3851" s="167" t="s">
        <v>5927</v>
      </c>
      <c r="D3851" s="167" t="s">
        <v>405</v>
      </c>
    </row>
    <row r="3852" spans="1:4">
      <c r="A3852" s="167" t="s">
        <v>5929</v>
      </c>
      <c r="B3852" s="167">
        <v>520086</v>
      </c>
      <c r="C3852" s="167" t="s">
        <v>5930</v>
      </c>
      <c r="D3852" s="167" t="s">
        <v>704</v>
      </c>
    </row>
    <row r="3853" spans="1:4">
      <c r="A3853" s="167" t="s">
        <v>5931</v>
      </c>
      <c r="B3853" s="167">
        <v>540736</v>
      </c>
      <c r="C3853" s="167" t="s">
        <v>383</v>
      </c>
      <c r="D3853" s="167" t="s">
        <v>488</v>
      </c>
    </row>
    <row r="3854" spans="1:4">
      <c r="A3854" s="167" t="s">
        <v>5932</v>
      </c>
      <c r="B3854" s="167">
        <v>539983</v>
      </c>
      <c r="C3854" s="167" t="s">
        <v>383</v>
      </c>
      <c r="D3854" s="167" t="s">
        <v>366</v>
      </c>
    </row>
    <row r="3855" spans="1:4">
      <c r="A3855" s="167" t="s">
        <v>5933</v>
      </c>
      <c r="B3855" s="167">
        <v>532217</v>
      </c>
      <c r="C3855" s="167" t="s">
        <v>383</v>
      </c>
      <c r="D3855" s="167" t="s">
        <v>366</v>
      </c>
    </row>
    <row r="3856" spans="1:4">
      <c r="A3856" s="167" t="s">
        <v>5934</v>
      </c>
      <c r="B3856" s="167">
        <v>500550</v>
      </c>
      <c r="C3856" s="167" t="s">
        <v>5935</v>
      </c>
      <c r="D3856" s="167" t="s">
        <v>426</v>
      </c>
    </row>
    <row r="3857" spans="1:4">
      <c r="A3857" s="167" t="s">
        <v>5936</v>
      </c>
      <c r="B3857" s="167">
        <v>512131</v>
      </c>
      <c r="C3857" s="167" t="s">
        <v>5937</v>
      </c>
      <c r="D3857" s="167" t="s">
        <v>503</v>
      </c>
    </row>
    <row r="3858" spans="1:4">
      <c r="A3858" s="167" t="s">
        <v>5938</v>
      </c>
      <c r="B3858" s="167">
        <v>523606</v>
      </c>
      <c r="C3858" s="167" t="s">
        <v>383</v>
      </c>
      <c r="D3858" s="167" t="s">
        <v>856</v>
      </c>
    </row>
    <row r="3859" spans="1:4">
      <c r="A3859" s="167" t="s">
        <v>5939</v>
      </c>
      <c r="B3859" s="167" t="s">
        <v>383</v>
      </c>
      <c r="C3859" s="167" t="s">
        <v>5940</v>
      </c>
      <c r="D3859" s="167" t="s">
        <v>394</v>
      </c>
    </row>
    <row r="3860" spans="1:4">
      <c r="A3860" s="167" t="s">
        <v>5941</v>
      </c>
      <c r="B3860" s="167">
        <v>524642</v>
      </c>
      <c r="C3860" s="167" t="s">
        <v>383</v>
      </c>
      <c r="D3860" s="167" t="s">
        <v>469</v>
      </c>
    </row>
    <row r="3861" spans="1:4">
      <c r="A3861" s="167" t="s">
        <v>5942</v>
      </c>
      <c r="B3861" s="167">
        <v>521194</v>
      </c>
      <c r="C3861" s="167" t="s">
        <v>5943</v>
      </c>
      <c r="D3861" s="167" t="s">
        <v>366</v>
      </c>
    </row>
    <row r="3862" spans="1:4">
      <c r="A3862" s="167" t="s">
        <v>5944</v>
      </c>
      <c r="B3862" s="167" t="s">
        <v>383</v>
      </c>
      <c r="C3862" s="167" t="s">
        <v>5945</v>
      </c>
      <c r="D3862" s="167" t="s">
        <v>394</v>
      </c>
    </row>
    <row r="3863" spans="1:4">
      <c r="A3863" s="167" t="s">
        <v>5946</v>
      </c>
      <c r="B3863" s="167" t="s">
        <v>383</v>
      </c>
      <c r="C3863" s="167" t="s">
        <v>5947</v>
      </c>
      <c r="D3863" s="167" t="s">
        <v>394</v>
      </c>
    </row>
    <row r="3864" spans="1:4">
      <c r="A3864" s="167" t="s">
        <v>5948</v>
      </c>
      <c r="B3864" s="167">
        <v>531635</v>
      </c>
      <c r="C3864" s="167" t="s">
        <v>383</v>
      </c>
      <c r="D3864" s="167" t="s">
        <v>1015</v>
      </c>
    </row>
    <row r="3865" spans="1:4">
      <c r="A3865" s="167" t="s">
        <v>5949</v>
      </c>
      <c r="B3865" s="167">
        <v>512197</v>
      </c>
      <c r="C3865" s="167" t="s">
        <v>383</v>
      </c>
      <c r="D3865" s="167" t="s">
        <v>400</v>
      </c>
    </row>
    <row r="3866" spans="1:4">
      <c r="A3866" s="167" t="s">
        <v>5950</v>
      </c>
      <c r="B3866" s="167">
        <v>531635</v>
      </c>
      <c r="C3866" s="167" t="s">
        <v>383</v>
      </c>
      <c r="D3866" s="167" t="s">
        <v>1015</v>
      </c>
    </row>
    <row r="3867" spans="1:4">
      <c r="A3867" s="167" t="s">
        <v>5951</v>
      </c>
      <c r="B3867" s="167" t="s">
        <v>383</v>
      </c>
      <c r="C3867" s="167" t="s">
        <v>5952</v>
      </c>
      <c r="D3867" s="167" t="s">
        <v>394</v>
      </c>
    </row>
    <row r="3868" spans="1:4">
      <c r="A3868" s="167" t="s">
        <v>5953</v>
      </c>
      <c r="B3868" s="167">
        <v>536073</v>
      </c>
      <c r="C3868" s="167" t="s">
        <v>383</v>
      </c>
      <c r="D3868" s="167" t="s">
        <v>781</v>
      </c>
    </row>
    <row r="3869" spans="1:4">
      <c r="A3869" s="167" t="s">
        <v>5954</v>
      </c>
      <c r="B3869" s="167">
        <v>539742</v>
      </c>
      <c r="C3869" s="167" t="s">
        <v>5955</v>
      </c>
      <c r="D3869" s="167" t="s">
        <v>1082</v>
      </c>
    </row>
    <row r="3870" spans="1:4">
      <c r="A3870" s="167" t="s">
        <v>5956</v>
      </c>
      <c r="B3870" s="167">
        <v>507998</v>
      </c>
      <c r="C3870" s="167" t="s">
        <v>383</v>
      </c>
      <c r="D3870" s="167" t="s">
        <v>738</v>
      </c>
    </row>
    <row r="3871" spans="1:4">
      <c r="A3871" s="167" t="s">
        <v>5957</v>
      </c>
      <c r="B3871" s="167">
        <v>513472</v>
      </c>
      <c r="C3871" s="167" t="s">
        <v>383</v>
      </c>
      <c r="D3871" s="167" t="s">
        <v>1303</v>
      </c>
    </row>
    <row r="3872" spans="1:4">
      <c r="A3872" s="167" t="s">
        <v>5958</v>
      </c>
      <c r="B3872" s="167">
        <v>523838</v>
      </c>
      <c r="C3872" s="167" t="s">
        <v>5959</v>
      </c>
      <c r="D3872" s="167" t="s">
        <v>781</v>
      </c>
    </row>
    <row r="3873" spans="1:4">
      <c r="A3873" s="167" t="s">
        <v>5960</v>
      </c>
      <c r="B3873" s="167">
        <v>533018</v>
      </c>
      <c r="C3873" s="167" t="s">
        <v>383</v>
      </c>
      <c r="D3873" s="167" t="s">
        <v>398</v>
      </c>
    </row>
    <row r="3874" spans="1:4">
      <c r="A3874" s="167" t="s">
        <v>5961</v>
      </c>
      <c r="B3874" s="167">
        <v>533019</v>
      </c>
      <c r="C3874" s="167" t="s">
        <v>383</v>
      </c>
      <c r="D3874" s="167" t="s">
        <v>377</v>
      </c>
    </row>
    <row r="3875" spans="1:4">
      <c r="A3875" s="167" t="s">
        <v>5962</v>
      </c>
      <c r="B3875" s="167">
        <v>503229</v>
      </c>
      <c r="C3875" s="167" t="s">
        <v>383</v>
      </c>
      <c r="D3875" s="167" t="s">
        <v>469</v>
      </c>
    </row>
    <row r="3876" spans="1:4">
      <c r="A3876" s="167" t="s">
        <v>5963</v>
      </c>
      <c r="B3876" s="167">
        <v>519566</v>
      </c>
      <c r="C3876" s="167" t="s">
        <v>383</v>
      </c>
      <c r="D3876" s="167" t="s">
        <v>443</v>
      </c>
    </row>
    <row r="3877" spans="1:4">
      <c r="A3877" s="167" t="s">
        <v>5964</v>
      </c>
      <c r="B3877" s="167">
        <v>523023</v>
      </c>
      <c r="C3877" s="167" t="s">
        <v>383</v>
      </c>
      <c r="D3877" s="167" t="s">
        <v>584</v>
      </c>
    </row>
    <row r="3878" spans="1:4">
      <c r="A3878" s="167" t="s">
        <v>5965</v>
      </c>
      <c r="B3878" s="167">
        <v>532029</v>
      </c>
      <c r="C3878" s="167" t="s">
        <v>383</v>
      </c>
      <c r="D3878" s="167" t="s">
        <v>804</v>
      </c>
    </row>
    <row r="3879" spans="1:4">
      <c r="A3879" s="167" t="s">
        <v>5966</v>
      </c>
      <c r="B3879" s="167">
        <v>505504</v>
      </c>
      <c r="C3879" s="167" t="s">
        <v>383</v>
      </c>
      <c r="D3879" s="167" t="s">
        <v>369</v>
      </c>
    </row>
    <row r="3880" spans="1:4">
      <c r="A3880" s="167" t="s">
        <v>5967</v>
      </c>
      <c r="B3880" s="167">
        <v>505729</v>
      </c>
      <c r="C3880" s="167" t="s">
        <v>383</v>
      </c>
      <c r="D3880" s="167" t="s">
        <v>391</v>
      </c>
    </row>
    <row r="3881" spans="1:4">
      <c r="A3881" s="167" t="s">
        <v>5968</v>
      </c>
      <c r="B3881" s="167">
        <v>505729</v>
      </c>
      <c r="C3881" s="167" t="s">
        <v>383</v>
      </c>
      <c r="D3881" s="167" t="s">
        <v>391</v>
      </c>
    </row>
    <row r="3882" spans="1:4">
      <c r="A3882" s="167" t="s">
        <v>5969</v>
      </c>
      <c r="B3882" s="167">
        <v>509887</v>
      </c>
      <c r="C3882" s="167" t="s">
        <v>383</v>
      </c>
      <c r="D3882" s="167" t="s">
        <v>2554</v>
      </c>
    </row>
    <row r="3883" spans="1:4">
      <c r="A3883" s="167" t="s">
        <v>5970</v>
      </c>
      <c r="B3883" s="167">
        <v>539410</v>
      </c>
      <c r="C3883" s="167" t="s">
        <v>383</v>
      </c>
      <c r="D3883" s="167" t="s">
        <v>405</v>
      </c>
    </row>
    <row r="3884" spans="1:4">
      <c r="A3884" s="167" t="s">
        <v>5971</v>
      </c>
      <c r="B3884" s="167">
        <v>539410</v>
      </c>
      <c r="C3884" s="167" t="s">
        <v>383</v>
      </c>
      <c r="D3884" s="167" t="s">
        <v>405</v>
      </c>
    </row>
    <row r="3885" spans="1:4">
      <c r="A3885" s="167" t="s">
        <v>5972</v>
      </c>
      <c r="B3885" s="167" t="s">
        <v>383</v>
      </c>
      <c r="C3885" s="167" t="s">
        <v>5973</v>
      </c>
      <c r="D3885" s="167" t="s">
        <v>394</v>
      </c>
    </row>
    <row r="3886" spans="1:4">
      <c r="A3886" s="167" t="s">
        <v>5974</v>
      </c>
      <c r="B3886" s="167" t="s">
        <v>383</v>
      </c>
      <c r="C3886" s="167" t="s">
        <v>5973</v>
      </c>
      <c r="D3886" s="167" t="s">
        <v>394</v>
      </c>
    </row>
    <row r="3887" spans="1:4">
      <c r="A3887" s="167" t="s">
        <v>5975</v>
      </c>
      <c r="B3887" s="167">
        <v>502742</v>
      </c>
      <c r="C3887" s="167" t="s">
        <v>5976</v>
      </c>
      <c r="D3887" s="167" t="s">
        <v>398</v>
      </c>
    </row>
    <row r="3888" spans="1:4">
      <c r="A3888" s="167" t="s">
        <v>5977</v>
      </c>
      <c r="B3888" s="167">
        <v>540653</v>
      </c>
      <c r="C3888" s="167" t="s">
        <v>5978</v>
      </c>
      <c r="D3888" s="167" t="s">
        <v>503</v>
      </c>
    </row>
    <row r="3889" spans="1:4">
      <c r="A3889" s="167" t="s">
        <v>5979</v>
      </c>
      <c r="B3889" s="167">
        <v>523164</v>
      </c>
      <c r="C3889" s="167" t="s">
        <v>383</v>
      </c>
      <c r="D3889" s="167" t="s">
        <v>581</v>
      </c>
    </row>
    <row r="3890" spans="1:4">
      <c r="A3890" s="167" t="s">
        <v>5980</v>
      </c>
      <c r="B3890" s="167">
        <v>532879</v>
      </c>
      <c r="C3890" s="167" t="s">
        <v>383</v>
      </c>
      <c r="D3890" s="167" t="s">
        <v>1082</v>
      </c>
    </row>
    <row r="3891" spans="1:4">
      <c r="A3891" s="167" t="s">
        <v>5981</v>
      </c>
      <c r="B3891" s="167" t="s">
        <v>383</v>
      </c>
      <c r="C3891" s="167" t="s">
        <v>5982</v>
      </c>
      <c r="D3891" s="167" t="s">
        <v>394</v>
      </c>
    </row>
    <row r="3892" spans="1:4">
      <c r="A3892" s="167" t="s">
        <v>5983</v>
      </c>
      <c r="B3892" s="167" t="s">
        <v>383</v>
      </c>
      <c r="C3892" s="167" t="s">
        <v>5982</v>
      </c>
      <c r="D3892" s="167" t="s">
        <v>394</v>
      </c>
    </row>
    <row r="3893" spans="1:4">
      <c r="A3893" s="167" t="s">
        <v>5984</v>
      </c>
      <c r="B3893" s="167">
        <v>538667</v>
      </c>
      <c r="C3893" s="167" t="s">
        <v>383</v>
      </c>
      <c r="D3893" s="167" t="s">
        <v>405</v>
      </c>
    </row>
    <row r="3894" spans="1:4">
      <c r="A3894" s="167" t="s">
        <v>5985</v>
      </c>
      <c r="B3894" s="167">
        <v>512589</v>
      </c>
      <c r="C3894" s="167" t="s">
        <v>383</v>
      </c>
      <c r="D3894" s="167" t="s">
        <v>405</v>
      </c>
    </row>
    <row r="3895" spans="1:4">
      <c r="A3895" s="167" t="s">
        <v>5986</v>
      </c>
      <c r="B3895" s="167">
        <v>532961</v>
      </c>
      <c r="C3895" s="167" t="s">
        <v>5987</v>
      </c>
      <c r="D3895" s="167" t="s">
        <v>463</v>
      </c>
    </row>
    <row r="3896" spans="1:4">
      <c r="A3896" s="167" t="s">
        <v>5988</v>
      </c>
      <c r="B3896" s="167">
        <v>532795</v>
      </c>
      <c r="C3896" s="167" t="s">
        <v>5989</v>
      </c>
      <c r="D3896" s="167" t="s">
        <v>1122</v>
      </c>
    </row>
    <row r="3897" spans="1:4">
      <c r="A3897" s="167" t="s">
        <v>5990</v>
      </c>
      <c r="B3897" s="167">
        <v>503811</v>
      </c>
      <c r="C3897" s="167" t="s">
        <v>5991</v>
      </c>
      <c r="D3897" s="167" t="s">
        <v>398</v>
      </c>
    </row>
    <row r="3898" spans="1:4">
      <c r="A3898" s="167" t="s">
        <v>5992</v>
      </c>
      <c r="B3898" s="167">
        <v>504398</v>
      </c>
      <c r="C3898" s="167" t="s">
        <v>383</v>
      </c>
      <c r="D3898" s="167" t="s">
        <v>497</v>
      </c>
    </row>
    <row r="3899" spans="1:4">
      <c r="A3899" s="167" t="s">
        <v>5993</v>
      </c>
      <c r="B3899" s="167">
        <v>533206</v>
      </c>
      <c r="C3899" s="167" t="s">
        <v>5994</v>
      </c>
      <c r="D3899" s="167" t="s">
        <v>522</v>
      </c>
    </row>
    <row r="3900" spans="1:4">
      <c r="A3900" s="167" t="s">
        <v>5995</v>
      </c>
      <c r="B3900" s="167">
        <v>500472</v>
      </c>
      <c r="C3900" s="167" t="s">
        <v>5996</v>
      </c>
      <c r="D3900" s="167" t="s">
        <v>568</v>
      </c>
    </row>
    <row r="3901" spans="1:4">
      <c r="A3901" s="167" t="s">
        <v>5997</v>
      </c>
      <c r="B3901" s="167">
        <v>500472</v>
      </c>
      <c r="C3901" s="167" t="s">
        <v>5998</v>
      </c>
      <c r="D3901" s="167" t="s">
        <v>568</v>
      </c>
    </row>
    <row r="3902" spans="1:4">
      <c r="A3902" s="167" t="s">
        <v>5999</v>
      </c>
      <c r="B3902" s="167">
        <v>539861</v>
      </c>
      <c r="C3902" s="167" t="s">
        <v>6000</v>
      </c>
      <c r="D3902" s="167" t="s">
        <v>781</v>
      </c>
    </row>
    <row r="3903" spans="1:4">
      <c r="A3903" s="167" t="s">
        <v>6001</v>
      </c>
      <c r="B3903" s="167">
        <v>538562</v>
      </c>
      <c r="C3903" s="167" t="s">
        <v>6002</v>
      </c>
      <c r="D3903" s="167" t="s">
        <v>781</v>
      </c>
    </row>
    <row r="3904" spans="1:4">
      <c r="A3904" s="167" t="s">
        <v>6003</v>
      </c>
      <c r="B3904" s="167">
        <v>532143</v>
      </c>
      <c r="C3904" s="167" t="s">
        <v>6004</v>
      </c>
      <c r="D3904" s="167" t="s">
        <v>463</v>
      </c>
    </row>
    <row r="3905" spans="1:4">
      <c r="A3905" s="167" t="s">
        <v>6005</v>
      </c>
      <c r="B3905" s="167">
        <v>532143</v>
      </c>
      <c r="C3905" s="167" t="s">
        <v>6004</v>
      </c>
      <c r="D3905" s="167" t="s">
        <v>463</v>
      </c>
    </row>
    <row r="3906" spans="1:4">
      <c r="A3906" s="167" t="s">
        <v>6006</v>
      </c>
      <c r="B3906" s="167">
        <v>531169</v>
      </c>
      <c r="C3906" s="167" t="s">
        <v>383</v>
      </c>
      <c r="D3906" s="167" t="s">
        <v>400</v>
      </c>
    </row>
    <row r="3907" spans="1:4">
      <c r="A3907" s="167" t="s">
        <v>6007</v>
      </c>
      <c r="B3907" s="167" t="s">
        <v>383</v>
      </c>
      <c r="C3907" s="167" t="s">
        <v>6008</v>
      </c>
      <c r="D3907" s="167" t="s">
        <v>394</v>
      </c>
    </row>
    <row r="3908" spans="1:4">
      <c r="A3908" s="167" t="s">
        <v>6009</v>
      </c>
      <c r="B3908" s="167">
        <v>541967</v>
      </c>
      <c r="C3908" s="167" t="s">
        <v>383</v>
      </c>
      <c r="D3908" s="167" t="s">
        <v>497</v>
      </c>
    </row>
    <row r="3909" spans="1:4">
      <c r="A3909" s="167" t="s">
        <v>6010</v>
      </c>
      <c r="B3909" s="167">
        <v>526479</v>
      </c>
      <c r="C3909" s="167" t="s">
        <v>383</v>
      </c>
      <c r="D3909" s="167" t="s">
        <v>398</v>
      </c>
    </row>
    <row r="3910" spans="1:4">
      <c r="A3910" s="167" t="s">
        <v>6011</v>
      </c>
      <c r="B3910" s="167">
        <v>505650</v>
      </c>
      <c r="C3910" s="167" t="s">
        <v>383</v>
      </c>
      <c r="D3910" s="167" t="s">
        <v>461</v>
      </c>
    </row>
    <row r="3911" spans="1:4">
      <c r="A3911" s="167" t="s">
        <v>6012</v>
      </c>
      <c r="B3911" s="167">
        <v>538919</v>
      </c>
      <c r="C3911" s="167" t="s">
        <v>383</v>
      </c>
      <c r="D3911" s="167" t="s">
        <v>469</v>
      </c>
    </row>
    <row r="3912" spans="1:4">
      <c r="A3912" s="167" t="s">
        <v>6013</v>
      </c>
      <c r="B3912" s="167">
        <v>538919</v>
      </c>
      <c r="C3912" s="167" t="s">
        <v>383</v>
      </c>
      <c r="D3912" s="167" t="s">
        <v>469</v>
      </c>
    </row>
    <row r="3913" spans="1:4">
      <c r="A3913" s="167" t="s">
        <v>6014</v>
      </c>
      <c r="B3913" s="167">
        <v>539494</v>
      </c>
      <c r="C3913" s="167" t="s">
        <v>383</v>
      </c>
      <c r="D3913" s="167" t="s">
        <v>400</v>
      </c>
    </row>
    <row r="3914" spans="1:4">
      <c r="A3914" s="167" t="s">
        <v>6015</v>
      </c>
      <c r="B3914" s="167">
        <v>532419</v>
      </c>
      <c r="C3914" s="167" t="s">
        <v>6016</v>
      </c>
      <c r="D3914" s="167" t="s">
        <v>2010</v>
      </c>
    </row>
    <row r="3915" spans="1:4">
      <c r="A3915" s="167" t="s">
        <v>6017</v>
      </c>
      <c r="B3915" s="167">
        <v>508905</v>
      </c>
      <c r="C3915" s="167" t="s">
        <v>383</v>
      </c>
      <c r="D3915" s="167" t="s">
        <v>366</v>
      </c>
    </row>
    <row r="3916" spans="1:4">
      <c r="A3916" s="167" t="s">
        <v>6018</v>
      </c>
      <c r="B3916" s="167">
        <v>505192</v>
      </c>
      <c r="C3916" s="167" t="s">
        <v>6019</v>
      </c>
      <c r="D3916" s="167" t="s">
        <v>461</v>
      </c>
    </row>
    <row r="3917" spans="1:4">
      <c r="A3917" s="167" t="s">
        <v>6020</v>
      </c>
      <c r="B3917" s="167">
        <v>540686</v>
      </c>
      <c r="C3917" s="167" t="s">
        <v>383</v>
      </c>
      <c r="D3917" s="167" t="s">
        <v>421</v>
      </c>
    </row>
    <row r="3918" spans="1:4">
      <c r="A3918" s="167" t="s">
        <v>6021</v>
      </c>
      <c r="B3918" s="167">
        <v>540679</v>
      </c>
      <c r="C3918" s="167" t="s">
        <v>6022</v>
      </c>
      <c r="D3918" s="167" t="s">
        <v>421</v>
      </c>
    </row>
    <row r="3919" spans="1:4">
      <c r="A3919" s="167" t="s">
        <v>6023</v>
      </c>
      <c r="B3919" s="167">
        <v>540679</v>
      </c>
      <c r="C3919" s="167" t="s">
        <v>6022</v>
      </c>
      <c r="D3919" s="167" t="s">
        <v>421</v>
      </c>
    </row>
    <row r="3920" spans="1:4">
      <c r="A3920" s="167" t="s">
        <v>6024</v>
      </c>
      <c r="B3920" s="167">
        <v>532815</v>
      </c>
      <c r="C3920" s="167" t="s">
        <v>6025</v>
      </c>
      <c r="D3920" s="167" t="s">
        <v>421</v>
      </c>
    </row>
    <row r="3921" spans="1:4">
      <c r="A3921" s="167" t="s">
        <v>6026</v>
      </c>
      <c r="B3921" s="167" t="s">
        <v>383</v>
      </c>
      <c r="C3921" s="167" t="s">
        <v>6027</v>
      </c>
      <c r="D3921" s="167" t="s">
        <v>394</v>
      </c>
    </row>
    <row r="3922" spans="1:4">
      <c r="A3922" s="167" t="s">
        <v>6028</v>
      </c>
      <c r="B3922" s="167">
        <v>505827</v>
      </c>
      <c r="C3922" s="167" t="s">
        <v>383</v>
      </c>
      <c r="D3922" s="167" t="s">
        <v>568</v>
      </c>
    </row>
    <row r="3923" spans="1:4">
      <c r="A3923" s="167" t="s">
        <v>6029</v>
      </c>
      <c r="B3923" s="167">
        <v>538635</v>
      </c>
      <c r="C3923" s="167" t="s">
        <v>6030</v>
      </c>
      <c r="D3923" s="167" t="s">
        <v>704</v>
      </c>
    </row>
    <row r="3924" spans="1:4">
      <c r="A3924" s="167" t="s">
        <v>6031</v>
      </c>
      <c r="B3924" s="167">
        <v>532784</v>
      </c>
      <c r="C3924" s="167" t="s">
        <v>6032</v>
      </c>
      <c r="D3924" s="167" t="s">
        <v>469</v>
      </c>
    </row>
    <row r="3925" spans="1:4">
      <c r="A3925" s="167" t="s">
        <v>6033</v>
      </c>
      <c r="B3925" s="167">
        <v>512014</v>
      </c>
      <c r="C3925" s="167" t="s">
        <v>383</v>
      </c>
      <c r="D3925" s="167" t="s">
        <v>804</v>
      </c>
    </row>
    <row r="3926" spans="1:4">
      <c r="A3926" s="167" t="s">
        <v>6034</v>
      </c>
      <c r="B3926" s="167">
        <v>538923</v>
      </c>
      <c r="C3926" s="167" t="s">
        <v>383</v>
      </c>
      <c r="D3926" s="167" t="s">
        <v>369</v>
      </c>
    </row>
    <row r="3927" spans="1:4">
      <c r="A3927" s="167" t="s">
        <v>6035</v>
      </c>
      <c r="B3927" s="167">
        <v>504375</v>
      </c>
      <c r="C3927" s="167" t="s">
        <v>383</v>
      </c>
      <c r="D3927" s="167" t="s">
        <v>369</v>
      </c>
    </row>
    <row r="3928" spans="1:4">
      <c r="A3928" s="167" t="s">
        <v>6036</v>
      </c>
      <c r="B3928" s="167">
        <v>532344</v>
      </c>
      <c r="C3928" s="167" t="s">
        <v>383</v>
      </c>
      <c r="D3928" s="167" t="s">
        <v>476</v>
      </c>
    </row>
    <row r="3929" spans="1:4">
      <c r="A3929" s="167" t="s">
        <v>6037</v>
      </c>
      <c r="B3929" s="167">
        <v>532344</v>
      </c>
      <c r="C3929" s="167" t="s">
        <v>383</v>
      </c>
      <c r="D3929" s="167" t="s">
        <v>476</v>
      </c>
    </row>
    <row r="3930" spans="1:4">
      <c r="A3930" s="167" t="s">
        <v>6038</v>
      </c>
      <c r="B3930" s="167" t="s">
        <v>383</v>
      </c>
      <c r="C3930" s="167" t="s">
        <v>6039</v>
      </c>
      <c r="D3930" s="167" t="s">
        <v>394</v>
      </c>
    </row>
    <row r="3931" spans="1:4">
      <c r="A3931" s="167" t="s">
        <v>6040</v>
      </c>
      <c r="B3931" s="167">
        <v>532725</v>
      </c>
      <c r="C3931" s="167" t="s">
        <v>6041</v>
      </c>
      <c r="D3931" s="167" t="s">
        <v>543</v>
      </c>
    </row>
    <row r="3932" spans="1:4">
      <c r="A3932" s="167" t="s">
        <v>6042</v>
      </c>
      <c r="B3932" s="167">
        <v>532725</v>
      </c>
      <c r="C3932" s="167" t="s">
        <v>6041</v>
      </c>
      <c r="D3932" s="167" t="s">
        <v>543</v>
      </c>
    </row>
    <row r="3933" spans="1:4">
      <c r="A3933" s="167" t="s">
        <v>6043</v>
      </c>
      <c r="B3933" s="167">
        <v>541540</v>
      </c>
      <c r="C3933" s="167" t="s">
        <v>6044</v>
      </c>
      <c r="D3933" s="167" t="s">
        <v>421</v>
      </c>
    </row>
    <row r="3934" spans="1:4">
      <c r="A3934" s="167" t="s">
        <v>6045</v>
      </c>
      <c r="B3934" s="167" t="s">
        <v>383</v>
      </c>
      <c r="C3934" s="167" t="s">
        <v>6046</v>
      </c>
      <c r="D3934" s="167" t="s">
        <v>394</v>
      </c>
    </row>
    <row r="3935" spans="1:4">
      <c r="A3935" s="167" t="s">
        <v>6047</v>
      </c>
      <c r="B3935" s="167">
        <v>500394</v>
      </c>
      <c r="C3935" s="167" t="s">
        <v>383</v>
      </c>
      <c r="D3935" s="167" t="s">
        <v>568</v>
      </c>
    </row>
    <row r="3936" spans="1:4">
      <c r="A3936" s="167" t="s">
        <v>6048</v>
      </c>
      <c r="B3936" s="167">
        <v>502460</v>
      </c>
      <c r="C3936" s="167" t="s">
        <v>383</v>
      </c>
      <c r="D3936" s="167" t="s">
        <v>377</v>
      </c>
    </row>
    <row r="3937" spans="1:4">
      <c r="A3937" s="167" t="s">
        <v>6049</v>
      </c>
      <c r="B3937" s="167">
        <v>513699</v>
      </c>
      <c r="C3937" s="167" t="s">
        <v>383</v>
      </c>
      <c r="D3937" s="167" t="s">
        <v>911</v>
      </c>
    </row>
    <row r="3938" spans="1:4">
      <c r="A3938" s="167" t="s">
        <v>6050</v>
      </c>
      <c r="B3938" s="167">
        <v>538575</v>
      </c>
      <c r="C3938" s="167" t="s">
        <v>383</v>
      </c>
      <c r="D3938" s="167" t="s">
        <v>405</v>
      </c>
    </row>
    <row r="3939" spans="1:4">
      <c r="A3939" s="167" t="s">
        <v>6051</v>
      </c>
      <c r="B3939" s="167">
        <v>522152</v>
      </c>
      <c r="C3939" s="167" t="s">
        <v>383</v>
      </c>
      <c r="D3939" s="167" t="s">
        <v>391</v>
      </c>
    </row>
    <row r="3940" spans="1:4">
      <c r="A3940" s="167" t="s">
        <v>6052</v>
      </c>
      <c r="B3940" s="167">
        <v>511571</v>
      </c>
      <c r="C3940" s="167" t="s">
        <v>383</v>
      </c>
      <c r="D3940" s="167" t="s">
        <v>400</v>
      </c>
    </row>
    <row r="3941" spans="1:4">
      <c r="A3941" s="167" t="s">
        <v>6053</v>
      </c>
      <c r="B3941" s="167">
        <v>507514</v>
      </c>
      <c r="C3941" s="167" t="s">
        <v>6054</v>
      </c>
      <c r="D3941" s="167" t="s">
        <v>1015</v>
      </c>
    </row>
    <row r="3942" spans="1:4">
      <c r="A3942" s="167" t="s">
        <v>6055</v>
      </c>
      <c r="B3942" s="167">
        <v>521034</v>
      </c>
      <c r="C3942" s="167" t="s">
        <v>6056</v>
      </c>
      <c r="D3942" s="167" t="s">
        <v>398</v>
      </c>
    </row>
    <row r="3943" spans="1:4">
      <c r="A3943" s="167" t="s">
        <v>6057</v>
      </c>
      <c r="B3943" s="167">
        <v>531548</v>
      </c>
      <c r="C3943" s="167" t="s">
        <v>6058</v>
      </c>
      <c r="D3943" s="167" t="s">
        <v>660</v>
      </c>
    </row>
    <row r="3944" spans="1:4">
      <c r="A3944" s="167" t="s">
        <v>6059</v>
      </c>
      <c r="B3944" s="167">
        <v>533001</v>
      </c>
      <c r="C3944" s="167" t="s">
        <v>6060</v>
      </c>
      <c r="D3944" s="167" t="s">
        <v>391</v>
      </c>
    </row>
    <row r="3945" spans="1:4">
      <c r="A3945" s="167" t="s">
        <v>6061</v>
      </c>
      <c r="B3945" s="167">
        <v>526901</v>
      </c>
      <c r="C3945" s="167" t="s">
        <v>383</v>
      </c>
      <c r="D3945" s="167" t="s">
        <v>431</v>
      </c>
    </row>
    <row r="3946" spans="1:4">
      <c r="A3946" s="167" t="s">
        <v>6062</v>
      </c>
      <c r="B3946" s="167">
        <v>538943</v>
      </c>
      <c r="C3946" s="167" t="s">
        <v>383</v>
      </c>
      <c r="D3946" s="167" t="s">
        <v>400</v>
      </c>
    </row>
    <row r="3947" spans="1:4">
      <c r="A3947" s="167" t="s">
        <v>6063</v>
      </c>
      <c r="B3947" s="167" t="s">
        <v>383</v>
      </c>
      <c r="C3947" s="167" t="s">
        <v>6064</v>
      </c>
      <c r="D3947" s="167" t="s">
        <v>394</v>
      </c>
    </row>
    <row r="3948" spans="1:4">
      <c r="A3948" s="167" t="s">
        <v>6065</v>
      </c>
      <c r="B3948" s="167">
        <v>532221</v>
      </c>
      <c r="C3948" s="167" t="s">
        <v>6066</v>
      </c>
      <c r="D3948" s="167" t="s">
        <v>369</v>
      </c>
    </row>
    <row r="3949" spans="1:4">
      <c r="A3949" s="167" t="s">
        <v>6067</v>
      </c>
      <c r="B3949" s="167">
        <v>539378</v>
      </c>
      <c r="C3949" s="167" t="s">
        <v>383</v>
      </c>
      <c r="D3949" s="167" t="s">
        <v>853</v>
      </c>
    </row>
    <row r="3950" spans="1:4">
      <c r="A3950" s="167" t="s">
        <v>6068</v>
      </c>
      <c r="B3950" s="167" t="s">
        <v>383</v>
      </c>
      <c r="C3950" s="167" t="s">
        <v>6069</v>
      </c>
      <c r="D3950" s="167" t="s">
        <v>394</v>
      </c>
    </row>
    <row r="3951" spans="1:4">
      <c r="A3951" s="167" t="s">
        <v>6070</v>
      </c>
      <c r="B3951" s="167">
        <v>541633</v>
      </c>
      <c r="C3951" s="167" t="s">
        <v>383</v>
      </c>
      <c r="D3951" s="167" t="s">
        <v>377</v>
      </c>
    </row>
    <row r="3952" spans="1:4">
      <c r="A3952" s="167" t="s">
        <v>6071</v>
      </c>
      <c r="B3952" s="167">
        <v>532679</v>
      </c>
      <c r="C3952" s="167" t="s">
        <v>6072</v>
      </c>
      <c r="D3952" s="167" t="s">
        <v>372</v>
      </c>
    </row>
    <row r="3953" spans="1:4">
      <c r="A3953" s="167" t="s">
        <v>6073</v>
      </c>
      <c r="B3953" s="167">
        <v>521036</v>
      </c>
      <c r="C3953" s="167" t="s">
        <v>383</v>
      </c>
      <c r="D3953" s="167" t="s">
        <v>398</v>
      </c>
    </row>
    <row r="3954" spans="1:4">
      <c r="A3954" s="167" t="s">
        <v>6074</v>
      </c>
      <c r="B3954" s="167">
        <v>521036</v>
      </c>
      <c r="C3954" s="167" t="s">
        <v>383</v>
      </c>
      <c r="D3954" s="167" t="s">
        <v>398</v>
      </c>
    </row>
    <row r="3955" spans="1:4">
      <c r="A3955" s="167" t="s">
        <v>6075</v>
      </c>
      <c r="B3955" s="167">
        <v>531398</v>
      </c>
      <c r="C3955" s="167" t="s">
        <v>383</v>
      </c>
      <c r="D3955" s="167" t="s">
        <v>421</v>
      </c>
    </row>
    <row r="3956" spans="1:4">
      <c r="A3956" s="167" t="s">
        <v>6076</v>
      </c>
      <c r="B3956" s="167">
        <v>526477</v>
      </c>
      <c r="C3956" s="167" t="s">
        <v>383</v>
      </c>
      <c r="D3956" s="167" t="s">
        <v>561</v>
      </c>
    </row>
    <row r="3957" spans="1:4">
      <c r="A3957" s="167" t="s">
        <v>6077</v>
      </c>
      <c r="B3957" s="167">
        <v>516108</v>
      </c>
      <c r="C3957" s="167" t="s">
        <v>383</v>
      </c>
      <c r="D3957" s="167" t="s">
        <v>377</v>
      </c>
    </row>
    <row r="3958" spans="1:4">
      <c r="A3958" s="167" t="s">
        <v>6078</v>
      </c>
      <c r="B3958" s="167">
        <v>538891</v>
      </c>
      <c r="C3958" s="167" t="s">
        <v>383</v>
      </c>
      <c r="D3958" s="167" t="s">
        <v>400</v>
      </c>
    </row>
    <row r="3959" spans="1:4">
      <c r="A3959" s="167" t="s">
        <v>6079</v>
      </c>
      <c r="B3959" s="167" t="s">
        <v>383</v>
      </c>
      <c r="C3959" s="167" t="s">
        <v>6080</v>
      </c>
      <c r="D3959" s="167" t="s">
        <v>394</v>
      </c>
    </row>
    <row r="3960" spans="1:4">
      <c r="A3960" s="167" t="s">
        <v>6081</v>
      </c>
      <c r="B3960" s="167">
        <v>509910</v>
      </c>
      <c r="C3960" s="167" t="s">
        <v>383</v>
      </c>
      <c r="D3960" s="167" t="s">
        <v>431</v>
      </c>
    </row>
    <row r="3961" spans="1:4">
      <c r="A3961" s="167" t="s">
        <v>6082</v>
      </c>
      <c r="B3961" s="167">
        <v>540174</v>
      </c>
      <c r="C3961" s="167" t="s">
        <v>383</v>
      </c>
      <c r="D3961" s="167" t="s">
        <v>369</v>
      </c>
    </row>
    <row r="3962" spans="1:4">
      <c r="A3962" s="167" t="s">
        <v>6083</v>
      </c>
      <c r="B3962" s="167">
        <v>514454</v>
      </c>
      <c r="C3962" s="167" t="s">
        <v>383</v>
      </c>
      <c r="D3962" s="167" t="s">
        <v>398</v>
      </c>
    </row>
    <row r="3963" spans="1:4">
      <c r="A3963" s="167" t="s">
        <v>6084</v>
      </c>
      <c r="B3963" s="167">
        <v>513498</v>
      </c>
      <c r="C3963" s="167" t="s">
        <v>383</v>
      </c>
      <c r="D3963" s="167" t="s">
        <v>363</v>
      </c>
    </row>
    <row r="3964" spans="1:4">
      <c r="A3964" s="167" t="s">
        <v>6085</v>
      </c>
      <c r="B3964" s="167">
        <v>532669</v>
      </c>
      <c r="C3964" s="167" t="s">
        <v>383</v>
      </c>
      <c r="D3964" s="167" t="s">
        <v>431</v>
      </c>
    </row>
    <row r="3965" spans="1:4">
      <c r="A3965" s="167" t="s">
        <v>6086</v>
      </c>
      <c r="B3965" s="167">
        <v>590030</v>
      </c>
      <c r="C3965" s="167" t="s">
        <v>6087</v>
      </c>
      <c r="D3965" s="167" t="s">
        <v>891</v>
      </c>
    </row>
    <row r="3966" spans="1:4">
      <c r="A3966" s="167" t="s">
        <v>6088</v>
      </c>
      <c r="B3966" s="167">
        <v>523826</v>
      </c>
      <c r="C3966" s="167" t="s">
        <v>383</v>
      </c>
      <c r="D3966" s="167" t="s">
        <v>497</v>
      </c>
    </row>
    <row r="3967" spans="1:4">
      <c r="A3967" s="167" t="s">
        <v>6089</v>
      </c>
      <c r="B3967" s="167">
        <v>532025</v>
      </c>
      <c r="C3967" s="167" t="s">
        <v>383</v>
      </c>
      <c r="D3967" s="167" t="s">
        <v>386</v>
      </c>
    </row>
    <row r="3968" spans="1:4">
      <c r="A3968" s="167" t="s">
        <v>6090</v>
      </c>
      <c r="B3968" s="167">
        <v>530289</v>
      </c>
      <c r="C3968" s="167" t="s">
        <v>383</v>
      </c>
      <c r="D3968" s="167" t="s">
        <v>804</v>
      </c>
    </row>
    <row r="3969" spans="1:4">
      <c r="A3969" s="167" t="s">
        <v>6091</v>
      </c>
      <c r="B3969" s="167">
        <v>542376</v>
      </c>
      <c r="C3969" s="167" t="s">
        <v>6092</v>
      </c>
      <c r="D3969" s="167" t="s">
        <v>366</v>
      </c>
    </row>
    <row r="3970" spans="1:4">
      <c r="A3970" s="167" t="s">
        <v>6093</v>
      </c>
      <c r="B3970" s="167">
        <v>541890</v>
      </c>
      <c r="C3970" s="167" t="s">
        <v>383</v>
      </c>
      <c r="D3970" s="167" t="s">
        <v>369</v>
      </c>
    </row>
    <row r="3971" spans="1:4">
      <c r="A3971" s="167" t="s">
        <v>6094</v>
      </c>
      <c r="B3971" s="167">
        <v>538920</v>
      </c>
      <c r="C3971" s="167" t="s">
        <v>383</v>
      </c>
      <c r="D3971" s="167" t="s">
        <v>405</v>
      </c>
    </row>
    <row r="3972" spans="1:4">
      <c r="A3972" s="167" t="s">
        <v>6095</v>
      </c>
      <c r="B3972" s="167" t="s">
        <v>383</v>
      </c>
      <c r="C3972" s="167" t="s">
        <v>6096</v>
      </c>
      <c r="D3972" s="167" t="s">
        <v>474</v>
      </c>
    </row>
    <row r="3973" spans="1:4">
      <c r="A3973" s="167" t="s">
        <v>6097</v>
      </c>
      <c r="B3973" s="167" t="s">
        <v>383</v>
      </c>
      <c r="C3973" s="167" t="s">
        <v>6096</v>
      </c>
      <c r="D3973" s="167" t="s">
        <v>474</v>
      </c>
    </row>
    <row r="3974" spans="1:4">
      <c r="A3974" s="167" t="s">
        <v>6098</v>
      </c>
      <c r="B3974" s="167">
        <v>524727</v>
      </c>
      <c r="C3974" s="167" t="s">
        <v>383</v>
      </c>
      <c r="D3974" s="167" t="s">
        <v>421</v>
      </c>
    </row>
    <row r="3975" spans="1:4">
      <c r="A3975" s="167" t="s">
        <v>6099</v>
      </c>
      <c r="B3975" s="167">
        <v>531370</v>
      </c>
      <c r="C3975" s="167" t="s">
        <v>383</v>
      </c>
      <c r="D3975" s="167" t="s">
        <v>369</v>
      </c>
    </row>
    <row r="3976" spans="1:4">
      <c r="A3976" s="167" t="s">
        <v>6100</v>
      </c>
      <c r="B3976" s="167">
        <v>540211</v>
      </c>
      <c r="C3976" s="167" t="s">
        <v>383</v>
      </c>
      <c r="D3976" s="167" t="s">
        <v>400</v>
      </c>
    </row>
    <row r="3977" spans="1:4">
      <c r="A3977" s="167" t="s">
        <v>6101</v>
      </c>
      <c r="B3977" s="167">
        <v>534425</v>
      </c>
      <c r="C3977" s="167" t="s">
        <v>6102</v>
      </c>
      <c r="D3977" s="167" t="s">
        <v>872</v>
      </c>
    </row>
    <row r="3978" spans="1:4">
      <c r="A3978" s="167" t="s">
        <v>6103</v>
      </c>
      <c r="B3978" s="167">
        <v>513687</v>
      </c>
      <c r="C3978" s="167" t="s">
        <v>383</v>
      </c>
      <c r="D3978" s="167" t="s">
        <v>738</v>
      </c>
    </row>
    <row r="3979" spans="1:4">
      <c r="A3979" s="167" t="s">
        <v>6104</v>
      </c>
      <c r="B3979" s="167" t="s">
        <v>383</v>
      </c>
      <c r="C3979" s="167" t="s">
        <v>6105</v>
      </c>
      <c r="D3979" s="167" t="s">
        <v>394</v>
      </c>
    </row>
    <row r="3980" spans="1:4">
      <c r="A3980" s="167" t="s">
        <v>6106</v>
      </c>
      <c r="B3980" s="167">
        <v>531982</v>
      </c>
      <c r="C3980" s="167" t="s">
        <v>383</v>
      </c>
      <c r="D3980" s="167" t="s">
        <v>463</v>
      </c>
    </row>
    <row r="3981" spans="1:4">
      <c r="A3981" s="167" t="s">
        <v>6107</v>
      </c>
      <c r="B3981" s="167">
        <v>512153</v>
      </c>
      <c r="C3981" s="167" t="s">
        <v>383</v>
      </c>
      <c r="D3981" s="167" t="s">
        <v>804</v>
      </c>
    </row>
    <row r="3982" spans="1:4">
      <c r="A3982" s="167" t="s">
        <v>6108</v>
      </c>
      <c r="B3982" s="167">
        <v>512291</v>
      </c>
      <c r="C3982" s="167" t="s">
        <v>383</v>
      </c>
      <c r="D3982" s="167" t="s">
        <v>366</v>
      </c>
    </row>
    <row r="3983" spans="1:4">
      <c r="A3983" s="167" t="s">
        <v>6109</v>
      </c>
      <c r="B3983" s="167">
        <v>517166</v>
      </c>
      <c r="C3983" s="167" t="s">
        <v>383</v>
      </c>
      <c r="D3983" s="167" t="s">
        <v>925</v>
      </c>
    </row>
    <row r="3984" spans="1:4">
      <c r="A3984" s="167" t="s">
        <v>6110</v>
      </c>
      <c r="B3984" s="167">
        <v>542337</v>
      </c>
      <c r="C3984" s="167" t="s">
        <v>6111</v>
      </c>
      <c r="D3984" s="167" t="s">
        <v>552</v>
      </c>
    </row>
    <row r="3985" spans="1:4">
      <c r="A3985" s="167" t="s">
        <v>6112</v>
      </c>
      <c r="B3985" s="167" t="s">
        <v>383</v>
      </c>
      <c r="C3985" s="167" t="s">
        <v>6113</v>
      </c>
      <c r="D3985" s="167" t="s">
        <v>552</v>
      </c>
    </row>
    <row r="3986" spans="1:4">
      <c r="A3986" s="167" t="s">
        <v>6114</v>
      </c>
      <c r="B3986" s="167">
        <v>526161</v>
      </c>
      <c r="C3986" s="167" t="s">
        <v>383</v>
      </c>
      <c r="D3986" s="167" t="s">
        <v>497</v>
      </c>
    </row>
    <row r="3987" spans="1:4">
      <c r="A3987" s="167" t="s">
        <v>6115</v>
      </c>
      <c r="B3987" s="167">
        <v>521082</v>
      </c>
      <c r="C3987" s="167" t="s">
        <v>6116</v>
      </c>
      <c r="D3987" s="167" t="s">
        <v>398</v>
      </c>
    </row>
    <row r="3988" spans="1:4">
      <c r="A3988" s="167" t="s">
        <v>6117</v>
      </c>
      <c r="B3988" s="167">
        <v>526827</v>
      </c>
      <c r="C3988" s="167" t="s">
        <v>383</v>
      </c>
      <c r="D3988" s="167" t="s">
        <v>497</v>
      </c>
    </row>
    <row r="3989" spans="1:4">
      <c r="A3989" s="167" t="s">
        <v>6118</v>
      </c>
      <c r="B3989" s="167">
        <v>517214</v>
      </c>
      <c r="C3989" s="167" t="s">
        <v>6119</v>
      </c>
      <c r="D3989" s="167" t="s">
        <v>529</v>
      </c>
    </row>
    <row r="3990" spans="1:4">
      <c r="A3990" s="167" t="s">
        <v>6120</v>
      </c>
      <c r="B3990" s="167">
        <v>500285</v>
      </c>
      <c r="C3990" s="167" t="s">
        <v>383</v>
      </c>
      <c r="D3990" s="167" t="s">
        <v>2521</v>
      </c>
    </row>
    <row r="3991" spans="1:4">
      <c r="A3991" s="167" t="s">
        <v>6121</v>
      </c>
      <c r="B3991" s="167">
        <v>540084</v>
      </c>
      <c r="C3991" s="167" t="s">
        <v>383</v>
      </c>
      <c r="D3991" s="167" t="s">
        <v>386</v>
      </c>
    </row>
    <row r="3992" spans="1:4">
      <c r="A3992" s="167" t="s">
        <v>6122</v>
      </c>
      <c r="B3992" s="167">
        <v>532651</v>
      </c>
      <c r="C3992" s="167" t="s">
        <v>6123</v>
      </c>
      <c r="D3992" s="167" t="s">
        <v>497</v>
      </c>
    </row>
    <row r="3993" spans="1:4">
      <c r="A3993" s="167" t="s">
        <v>6124</v>
      </c>
      <c r="B3993" s="167">
        <v>513414</v>
      </c>
      <c r="C3993" s="167" t="s">
        <v>6125</v>
      </c>
      <c r="D3993" s="167" t="s">
        <v>415</v>
      </c>
    </row>
    <row r="3994" spans="1:4">
      <c r="A3994" s="167" t="s">
        <v>6126</v>
      </c>
      <c r="B3994" s="167">
        <v>500402</v>
      </c>
      <c r="C3994" s="167" t="s">
        <v>6127</v>
      </c>
      <c r="D3994" s="167" t="s">
        <v>781</v>
      </c>
    </row>
    <row r="3995" spans="1:4">
      <c r="A3995" s="167" t="s">
        <v>6128</v>
      </c>
      <c r="B3995" s="167">
        <v>539221</v>
      </c>
      <c r="C3995" s="167" t="s">
        <v>383</v>
      </c>
      <c r="D3995" s="167" t="s">
        <v>398</v>
      </c>
    </row>
    <row r="3996" spans="1:4">
      <c r="A3996" s="167" t="s">
        <v>6129</v>
      </c>
      <c r="B3996" s="167">
        <v>539221</v>
      </c>
      <c r="C3996" s="167" t="s">
        <v>383</v>
      </c>
      <c r="D3996" s="167" t="s">
        <v>398</v>
      </c>
    </row>
    <row r="3997" spans="1:4">
      <c r="A3997" s="167" t="s">
        <v>6130</v>
      </c>
      <c r="B3997" s="167">
        <v>540079</v>
      </c>
      <c r="C3997" s="167" t="s">
        <v>383</v>
      </c>
      <c r="D3997" s="167" t="s">
        <v>1303</v>
      </c>
    </row>
    <row r="3998" spans="1:4">
      <c r="A3998" s="167" t="s">
        <v>6131</v>
      </c>
      <c r="B3998" s="167">
        <v>540570</v>
      </c>
      <c r="C3998" s="167" t="s">
        <v>6132</v>
      </c>
      <c r="D3998" s="167" t="s">
        <v>5201</v>
      </c>
    </row>
    <row r="3999" spans="1:4">
      <c r="A3999" s="167" t="s">
        <v>6133</v>
      </c>
      <c r="B3999" s="167">
        <v>538402</v>
      </c>
      <c r="C3999" s="167" t="s">
        <v>383</v>
      </c>
      <c r="D3999" s="167" t="s">
        <v>400</v>
      </c>
    </row>
    <row r="4000" spans="1:4">
      <c r="A4000" s="167" t="s">
        <v>6134</v>
      </c>
      <c r="B4000" s="167">
        <v>530177</v>
      </c>
      <c r="C4000" s="167" t="s">
        <v>383</v>
      </c>
      <c r="D4000" s="167" t="s">
        <v>405</v>
      </c>
    </row>
    <row r="4001" spans="1:4">
      <c r="A4001" s="167" t="s">
        <v>6135</v>
      </c>
      <c r="B4001" s="167">
        <v>533121</v>
      </c>
      <c r="C4001" s="167" t="s">
        <v>6136</v>
      </c>
      <c r="D4001" s="167" t="s">
        <v>369</v>
      </c>
    </row>
    <row r="4002" spans="1:4">
      <c r="A4002" s="167" t="s">
        <v>6137</v>
      </c>
      <c r="B4002" s="167">
        <v>526532</v>
      </c>
      <c r="C4002" s="167" t="s">
        <v>383</v>
      </c>
      <c r="D4002" s="167" t="s">
        <v>431</v>
      </c>
    </row>
    <row r="4003" spans="1:4">
      <c r="A4003" s="167" t="s">
        <v>6138</v>
      </c>
      <c r="B4003" s="167">
        <v>526532</v>
      </c>
      <c r="C4003" s="167" t="s">
        <v>383</v>
      </c>
      <c r="D4003" s="167" t="s">
        <v>431</v>
      </c>
    </row>
    <row r="4004" spans="1:4">
      <c r="A4004" s="167" t="s">
        <v>6139</v>
      </c>
      <c r="B4004" s="167">
        <v>530037</v>
      </c>
      <c r="C4004" s="167" t="s">
        <v>383</v>
      </c>
      <c r="D4004" s="167" t="s">
        <v>398</v>
      </c>
    </row>
    <row r="4005" spans="1:4">
      <c r="A4005" s="167" t="s">
        <v>6140</v>
      </c>
      <c r="B4005" s="167">
        <v>532842</v>
      </c>
      <c r="C4005" s="167" t="s">
        <v>6141</v>
      </c>
      <c r="D4005" s="167" t="s">
        <v>431</v>
      </c>
    </row>
    <row r="4006" spans="1:4">
      <c r="A4006" s="167" t="s">
        <v>6142</v>
      </c>
      <c r="B4006" s="167">
        <v>514248</v>
      </c>
      <c r="C4006" s="167" t="s">
        <v>383</v>
      </c>
      <c r="D4006" s="167" t="s">
        <v>431</v>
      </c>
    </row>
    <row r="4007" spans="1:4">
      <c r="A4007" s="167" t="s">
        <v>6143</v>
      </c>
      <c r="B4007" s="167">
        <v>535601</v>
      </c>
      <c r="C4007" s="167" t="s">
        <v>6144</v>
      </c>
      <c r="D4007" s="167" t="s">
        <v>809</v>
      </c>
    </row>
    <row r="4008" spans="1:4">
      <c r="A4008" s="167" t="s">
        <v>6145</v>
      </c>
      <c r="B4008" s="167">
        <v>523756</v>
      </c>
      <c r="C4008" s="167" t="s">
        <v>6146</v>
      </c>
      <c r="D4008" s="167" t="s">
        <v>400</v>
      </c>
    </row>
    <row r="4009" spans="1:4">
      <c r="A4009" s="167" t="s">
        <v>6147</v>
      </c>
      <c r="B4009" s="167">
        <v>539217</v>
      </c>
      <c r="C4009" s="167" t="s">
        <v>383</v>
      </c>
      <c r="D4009" s="167" t="s">
        <v>403</v>
      </c>
    </row>
    <row r="4010" spans="1:4">
      <c r="A4010" s="167" t="s">
        <v>6148</v>
      </c>
      <c r="B4010" s="167">
        <v>503806</v>
      </c>
      <c r="C4010" s="167" t="s">
        <v>6149</v>
      </c>
      <c r="D4010" s="167" t="s">
        <v>398</v>
      </c>
    </row>
    <row r="4011" spans="1:4">
      <c r="A4011" s="167" t="s">
        <v>6150</v>
      </c>
      <c r="B4011" s="167">
        <v>534680</v>
      </c>
      <c r="C4011" s="167" t="s">
        <v>383</v>
      </c>
      <c r="D4011" s="167" t="s">
        <v>441</v>
      </c>
    </row>
    <row r="4012" spans="1:4">
      <c r="A4012" s="167" t="s">
        <v>6151</v>
      </c>
      <c r="B4012" s="167">
        <v>530943</v>
      </c>
      <c r="C4012" s="167" t="s">
        <v>6152</v>
      </c>
      <c r="D4012" s="167" t="s">
        <v>386</v>
      </c>
    </row>
    <row r="4013" spans="1:4">
      <c r="A4013" s="167" t="s">
        <v>6153</v>
      </c>
      <c r="B4013" s="167">
        <v>538863</v>
      </c>
      <c r="C4013" s="167" t="s">
        <v>383</v>
      </c>
      <c r="D4013" s="167" t="s">
        <v>400</v>
      </c>
    </row>
    <row r="4014" spans="1:4">
      <c r="A4014" s="167" t="s">
        <v>6154</v>
      </c>
      <c r="B4014" s="167">
        <v>531322</v>
      </c>
      <c r="C4014" s="167" t="s">
        <v>6155</v>
      </c>
      <c r="D4014" s="167" t="s">
        <v>593</v>
      </c>
    </row>
    <row r="4015" spans="1:4">
      <c r="A4015" s="167" t="s">
        <v>6156</v>
      </c>
      <c r="B4015" s="167">
        <v>514442</v>
      </c>
      <c r="C4015" s="167" t="s">
        <v>383</v>
      </c>
      <c r="D4015" s="167" t="s">
        <v>503</v>
      </c>
    </row>
    <row r="4016" spans="1:4">
      <c r="A4016" s="167" t="s">
        <v>6157</v>
      </c>
      <c r="B4016" s="167">
        <v>539363</v>
      </c>
      <c r="C4016" s="167" t="s">
        <v>383</v>
      </c>
      <c r="D4016" s="167" t="s">
        <v>469</v>
      </c>
    </row>
    <row r="4017" spans="1:4">
      <c r="A4017" s="167" t="s">
        <v>6158</v>
      </c>
      <c r="B4017" s="167">
        <v>539363</v>
      </c>
      <c r="C4017" s="167" t="s">
        <v>383</v>
      </c>
      <c r="D4017" s="167" t="s">
        <v>469</v>
      </c>
    </row>
    <row r="4018" spans="1:4">
      <c r="A4018" s="167" t="s">
        <v>6159</v>
      </c>
      <c r="B4018" s="167" t="s">
        <v>383</v>
      </c>
      <c r="C4018" s="167" t="s">
        <v>6160</v>
      </c>
      <c r="D4018" s="167" t="s">
        <v>394</v>
      </c>
    </row>
    <row r="4019" spans="1:4">
      <c r="A4019" s="167" t="s">
        <v>6161</v>
      </c>
      <c r="B4019" s="167">
        <v>521161</v>
      </c>
      <c r="C4019" s="167" t="s">
        <v>383</v>
      </c>
      <c r="D4019" s="167" t="s">
        <v>398</v>
      </c>
    </row>
    <row r="4020" spans="1:4">
      <c r="A4020" s="167" t="s">
        <v>6162</v>
      </c>
      <c r="B4020" s="167">
        <v>521234</v>
      </c>
      <c r="C4020" s="167" t="s">
        <v>383</v>
      </c>
      <c r="D4020" s="167" t="s">
        <v>398</v>
      </c>
    </row>
    <row r="4021" spans="1:4">
      <c r="A4021" s="167" t="s">
        <v>6163</v>
      </c>
      <c r="B4021" s="167">
        <v>521178</v>
      </c>
      <c r="C4021" s="167" t="s">
        <v>383</v>
      </c>
      <c r="D4021" s="167" t="s">
        <v>398</v>
      </c>
    </row>
    <row r="4022" spans="1:4">
      <c r="A4022" s="167" t="s">
        <v>6164</v>
      </c>
      <c r="B4022" s="167">
        <v>515081</v>
      </c>
      <c r="C4022" s="167" t="s">
        <v>383</v>
      </c>
      <c r="D4022" s="167" t="s">
        <v>911</v>
      </c>
    </row>
    <row r="4023" spans="1:4">
      <c r="A4023" s="167" t="s">
        <v>6165</v>
      </c>
      <c r="B4023" s="167">
        <v>513605</v>
      </c>
      <c r="C4023" s="167" t="s">
        <v>6166</v>
      </c>
      <c r="D4023" s="167" t="s">
        <v>706</v>
      </c>
    </row>
    <row r="4024" spans="1:4">
      <c r="A4024" s="167" t="s">
        <v>6167</v>
      </c>
      <c r="B4024" s="167">
        <v>523222</v>
      </c>
      <c r="C4024" s="167" t="s">
        <v>383</v>
      </c>
      <c r="D4024" s="167" t="s">
        <v>522</v>
      </c>
    </row>
    <row r="4025" spans="1:4">
      <c r="A4025" s="167" t="s">
        <v>6168</v>
      </c>
      <c r="B4025" s="167">
        <v>536799</v>
      </c>
      <c r="C4025" s="167" t="s">
        <v>383</v>
      </c>
      <c r="D4025" s="167" t="s">
        <v>400</v>
      </c>
    </row>
    <row r="4026" spans="1:4">
      <c r="A4026" s="167" t="s">
        <v>6169</v>
      </c>
      <c r="B4026" s="167">
        <v>533569</v>
      </c>
      <c r="C4026" s="167" t="s">
        <v>6170</v>
      </c>
      <c r="D4026" s="167" t="s">
        <v>497</v>
      </c>
    </row>
    <row r="4027" spans="1:4">
      <c r="A4027" s="167" t="s">
        <v>6171</v>
      </c>
      <c r="B4027" s="167">
        <v>540914</v>
      </c>
      <c r="C4027" s="167" t="s">
        <v>383</v>
      </c>
      <c r="D4027" s="167" t="s">
        <v>405</v>
      </c>
    </row>
    <row r="4028" spans="1:4">
      <c r="A4028" s="167" t="s">
        <v>6172</v>
      </c>
      <c r="B4028" s="167">
        <v>524636</v>
      </c>
      <c r="C4028" s="167" t="s">
        <v>383</v>
      </c>
      <c r="D4028" s="167" t="s">
        <v>421</v>
      </c>
    </row>
    <row r="4029" spans="1:4">
      <c r="A4029" s="167" t="s">
        <v>6173</v>
      </c>
      <c r="B4029" s="167">
        <v>530821</v>
      </c>
      <c r="C4029" s="167" t="s">
        <v>383</v>
      </c>
      <c r="D4029" s="167" t="s">
        <v>469</v>
      </c>
    </row>
    <row r="4030" spans="1:4">
      <c r="A4030" s="167" t="s">
        <v>6174</v>
      </c>
      <c r="B4030" s="167">
        <v>539026</v>
      </c>
      <c r="C4030" s="167" t="s">
        <v>383</v>
      </c>
      <c r="D4030" s="167" t="s">
        <v>366</v>
      </c>
    </row>
    <row r="4031" spans="1:4">
      <c r="A4031" s="167" t="s">
        <v>6175</v>
      </c>
      <c r="B4031" s="167">
        <v>531723</v>
      </c>
      <c r="C4031" s="167" t="s">
        <v>6176</v>
      </c>
      <c r="D4031" s="167" t="s">
        <v>366</v>
      </c>
    </row>
    <row r="4032" spans="1:4">
      <c r="A4032" s="167" t="s">
        <v>6175</v>
      </c>
      <c r="B4032" s="167">
        <v>570005</v>
      </c>
      <c r="C4032" s="167" t="s">
        <v>6177</v>
      </c>
      <c r="D4032" s="167" t="s">
        <v>366</v>
      </c>
    </row>
    <row r="4033" spans="1:4">
      <c r="A4033" s="167" t="s">
        <v>6178</v>
      </c>
      <c r="B4033" s="167">
        <v>504180</v>
      </c>
      <c r="C4033" s="167" t="s">
        <v>383</v>
      </c>
      <c r="D4033" s="167" t="s">
        <v>400</v>
      </c>
    </row>
    <row r="4034" spans="1:4">
      <c r="A4034" s="167" t="s">
        <v>6179</v>
      </c>
      <c r="B4034" s="167">
        <v>511700</v>
      </c>
      <c r="C4034" s="167" t="s">
        <v>383</v>
      </c>
      <c r="D4034" s="167" t="s">
        <v>400</v>
      </c>
    </row>
    <row r="4035" spans="1:4">
      <c r="A4035" s="167" t="s">
        <v>6180</v>
      </c>
      <c r="B4035" s="167">
        <v>580001</v>
      </c>
      <c r="C4035" s="167" t="s">
        <v>383</v>
      </c>
      <c r="D4035" s="167" t="s">
        <v>701</v>
      </c>
    </row>
    <row r="4036" spans="1:4">
      <c r="A4036" s="167" t="s">
        <v>6181</v>
      </c>
      <c r="B4036" s="167">
        <v>530017</v>
      </c>
      <c r="C4036" s="167" t="s">
        <v>6182</v>
      </c>
      <c r="D4036" s="167" t="s">
        <v>431</v>
      </c>
    </row>
    <row r="4037" spans="1:4">
      <c r="A4037" s="167" t="s">
        <v>6183</v>
      </c>
      <c r="B4037" s="167">
        <v>523351</v>
      </c>
      <c r="C4037" s="167" t="s">
        <v>383</v>
      </c>
      <c r="D4037" s="167" t="s">
        <v>543</v>
      </c>
    </row>
    <row r="4038" spans="1:4">
      <c r="A4038" s="167" t="s">
        <v>6184</v>
      </c>
      <c r="B4038" s="167">
        <v>523351</v>
      </c>
      <c r="C4038" s="167" t="s">
        <v>383</v>
      </c>
      <c r="D4038" s="167" t="s">
        <v>543</v>
      </c>
    </row>
    <row r="4039" spans="1:4">
      <c r="A4039" s="167" t="s">
        <v>6185</v>
      </c>
      <c r="B4039" s="167">
        <v>526231</v>
      </c>
      <c r="C4039" s="167" t="s">
        <v>383</v>
      </c>
      <c r="D4039" s="167" t="s">
        <v>431</v>
      </c>
    </row>
    <row r="4040" spans="1:4">
      <c r="A4040" s="167" t="s">
        <v>6186</v>
      </c>
      <c r="B4040" s="167">
        <v>530931</v>
      </c>
      <c r="C4040" s="167" t="s">
        <v>383</v>
      </c>
      <c r="D4040" s="167" t="s">
        <v>578</v>
      </c>
    </row>
    <row r="4041" spans="1:4">
      <c r="A4041" s="167" t="s">
        <v>6187</v>
      </c>
      <c r="B4041" s="167">
        <v>530931</v>
      </c>
      <c r="C4041" s="167" t="s">
        <v>383</v>
      </c>
      <c r="D4041" s="167" t="s">
        <v>578</v>
      </c>
    </row>
    <row r="4042" spans="1:4">
      <c r="A4042" s="167" t="s">
        <v>6188</v>
      </c>
      <c r="B4042" s="167">
        <v>506105</v>
      </c>
      <c r="C4042" s="167" t="s">
        <v>383</v>
      </c>
      <c r="D4042" s="167" t="s">
        <v>403</v>
      </c>
    </row>
    <row r="4043" spans="1:4">
      <c r="A4043" s="167" t="s">
        <v>6189</v>
      </c>
      <c r="B4043" s="167">
        <v>540575</v>
      </c>
      <c r="C4043" s="167" t="s">
        <v>6190</v>
      </c>
      <c r="D4043" s="167" t="s">
        <v>396</v>
      </c>
    </row>
    <row r="4044" spans="1:4">
      <c r="A4044" s="167" t="s">
        <v>6191</v>
      </c>
      <c r="B4044" s="167">
        <v>539255</v>
      </c>
      <c r="C4044" s="167" t="s">
        <v>383</v>
      </c>
      <c r="D4044" s="167" t="s">
        <v>426</v>
      </c>
    </row>
    <row r="4045" spans="1:4">
      <c r="A4045" s="167" t="s">
        <v>6192</v>
      </c>
      <c r="B4045" s="167">
        <v>516022</v>
      </c>
      <c r="C4045" s="167" t="s">
        <v>6193</v>
      </c>
      <c r="D4045" s="167" t="s">
        <v>377</v>
      </c>
    </row>
    <row r="4046" spans="1:4">
      <c r="A4046" s="167" t="s">
        <v>6194</v>
      </c>
      <c r="B4046" s="167">
        <v>531616</v>
      </c>
      <c r="C4046" s="167" t="s">
        <v>383</v>
      </c>
      <c r="D4046" s="167" t="s">
        <v>369</v>
      </c>
    </row>
    <row r="4047" spans="1:4">
      <c r="A4047" s="167" t="s">
        <v>6195</v>
      </c>
      <c r="B4047" s="167">
        <v>538733</v>
      </c>
      <c r="C4047" s="167" t="s">
        <v>383</v>
      </c>
      <c r="D4047" s="167" t="s">
        <v>2631</v>
      </c>
    </row>
    <row r="4048" spans="1:4">
      <c r="A4048" s="167" t="s">
        <v>6196</v>
      </c>
      <c r="B4048" s="167">
        <v>517548</v>
      </c>
      <c r="C4048" s="167" t="s">
        <v>383</v>
      </c>
      <c r="D4048" s="167" t="s">
        <v>405</v>
      </c>
    </row>
    <row r="4049" spans="1:4">
      <c r="A4049" s="167" t="s">
        <v>6197</v>
      </c>
      <c r="B4049" s="167">
        <v>520155</v>
      </c>
      <c r="C4049" s="167" t="s">
        <v>383</v>
      </c>
      <c r="D4049" s="167" t="s">
        <v>519</v>
      </c>
    </row>
    <row r="4050" spans="1:4">
      <c r="A4050" s="167" t="s">
        <v>6198</v>
      </c>
      <c r="B4050" s="167">
        <v>500112</v>
      </c>
      <c r="C4050" s="167" t="s">
        <v>6199</v>
      </c>
      <c r="D4050" s="167" t="s">
        <v>701</v>
      </c>
    </row>
    <row r="4051" spans="1:4">
      <c r="A4051" s="167" t="s">
        <v>6200</v>
      </c>
      <c r="B4051" s="167">
        <v>500113</v>
      </c>
      <c r="C4051" s="167" t="s">
        <v>6201</v>
      </c>
      <c r="D4051" s="167" t="s">
        <v>415</v>
      </c>
    </row>
    <row r="4052" spans="1:4">
      <c r="A4052" s="167" t="s">
        <v>6202</v>
      </c>
      <c r="B4052" s="167">
        <v>500113</v>
      </c>
      <c r="C4052" s="167" t="s">
        <v>6201</v>
      </c>
      <c r="D4052" s="167" t="s">
        <v>415</v>
      </c>
    </row>
    <row r="4053" spans="1:4">
      <c r="A4053" s="167" t="s">
        <v>6203</v>
      </c>
      <c r="B4053" s="167" t="s">
        <v>383</v>
      </c>
      <c r="C4053" s="167" t="s">
        <v>6204</v>
      </c>
      <c r="D4053" s="167" t="s">
        <v>394</v>
      </c>
    </row>
    <row r="4054" spans="1:4">
      <c r="A4054" s="167" t="s">
        <v>6205</v>
      </c>
      <c r="B4054" s="167">
        <v>534748</v>
      </c>
      <c r="C4054" s="167" t="s">
        <v>6206</v>
      </c>
      <c r="D4054" s="167" t="s">
        <v>415</v>
      </c>
    </row>
    <row r="4055" spans="1:4">
      <c r="A4055" s="167" t="s">
        <v>6207</v>
      </c>
      <c r="B4055" s="167">
        <v>534748</v>
      </c>
      <c r="C4055" s="167" t="s">
        <v>6206</v>
      </c>
      <c r="D4055" s="167" t="s">
        <v>415</v>
      </c>
    </row>
    <row r="4056" spans="1:4">
      <c r="A4056" s="167" t="s">
        <v>6208</v>
      </c>
      <c r="B4056" s="167">
        <v>513173</v>
      </c>
      <c r="C4056" s="167" t="s">
        <v>383</v>
      </c>
      <c r="D4056" s="167" t="s">
        <v>469</v>
      </c>
    </row>
    <row r="4057" spans="1:4">
      <c r="A4057" s="167" t="s">
        <v>6209</v>
      </c>
      <c r="B4057" s="167">
        <v>504717</v>
      </c>
      <c r="C4057" s="167" t="s">
        <v>6210</v>
      </c>
      <c r="D4057" s="167" t="s">
        <v>4257</v>
      </c>
    </row>
    <row r="4058" spans="1:4">
      <c r="A4058" s="167" t="s">
        <v>6211</v>
      </c>
      <c r="B4058" s="167">
        <v>513262</v>
      </c>
      <c r="C4058" s="167" t="s">
        <v>6212</v>
      </c>
      <c r="D4058" s="167" t="s">
        <v>738</v>
      </c>
    </row>
    <row r="4059" spans="1:4">
      <c r="A4059" s="167" t="s">
        <v>6213</v>
      </c>
      <c r="B4059" s="167">
        <v>513517</v>
      </c>
      <c r="C4059" s="167" t="s">
        <v>383</v>
      </c>
      <c r="D4059" s="167" t="s">
        <v>1303</v>
      </c>
    </row>
    <row r="4060" spans="1:4">
      <c r="A4060" s="167" t="s">
        <v>6214</v>
      </c>
      <c r="B4060" s="167">
        <v>500399</v>
      </c>
      <c r="C4060" s="167" t="s">
        <v>383</v>
      </c>
      <c r="D4060" s="167" t="s">
        <v>415</v>
      </c>
    </row>
    <row r="4061" spans="1:4">
      <c r="A4061" s="167" t="s">
        <v>6215</v>
      </c>
      <c r="B4061" s="167">
        <v>533316</v>
      </c>
      <c r="C4061" s="167" t="s">
        <v>6216</v>
      </c>
      <c r="D4061" s="167" t="s">
        <v>549</v>
      </c>
    </row>
    <row r="4062" spans="1:4">
      <c r="A4062" s="167" t="s">
        <v>6217</v>
      </c>
      <c r="B4062" s="167">
        <v>526071</v>
      </c>
      <c r="C4062" s="167" t="s">
        <v>383</v>
      </c>
      <c r="D4062" s="167" t="s">
        <v>366</v>
      </c>
    </row>
    <row r="4063" spans="1:4">
      <c r="A4063" s="167" t="s">
        <v>6218</v>
      </c>
      <c r="B4063" s="167">
        <v>526071</v>
      </c>
      <c r="C4063" s="167" t="s">
        <v>383</v>
      </c>
      <c r="D4063" s="167" t="s">
        <v>366</v>
      </c>
    </row>
    <row r="4064" spans="1:4">
      <c r="A4064" s="167" t="s">
        <v>6219</v>
      </c>
      <c r="B4064" s="167">
        <v>536738</v>
      </c>
      <c r="C4064" s="167" t="s">
        <v>383</v>
      </c>
      <c r="D4064" s="167" t="s">
        <v>366</v>
      </c>
    </row>
    <row r="4065" spans="1:4">
      <c r="A4065" s="167" t="s">
        <v>6220</v>
      </c>
      <c r="B4065" s="167">
        <v>531509</v>
      </c>
      <c r="C4065" s="167" t="s">
        <v>383</v>
      </c>
      <c r="D4065" s="167" t="s">
        <v>366</v>
      </c>
    </row>
    <row r="4066" spans="1:4">
      <c r="A4066" s="167" t="s">
        <v>6221</v>
      </c>
      <c r="B4066" s="167">
        <v>526500</v>
      </c>
      <c r="C4066" s="167" t="s">
        <v>383</v>
      </c>
      <c r="D4066" s="167" t="s">
        <v>584</v>
      </c>
    </row>
    <row r="4067" spans="1:4">
      <c r="A4067" s="167" t="s">
        <v>6222</v>
      </c>
      <c r="B4067" s="167">
        <v>508963</v>
      </c>
      <c r="C4067" s="167" t="s">
        <v>6223</v>
      </c>
      <c r="D4067" s="167" t="s">
        <v>400</v>
      </c>
    </row>
    <row r="4068" spans="1:4">
      <c r="A4068" s="167" t="s">
        <v>6224</v>
      </c>
      <c r="B4068" s="167">
        <v>531628</v>
      </c>
      <c r="C4068" s="167" t="s">
        <v>383</v>
      </c>
      <c r="D4068" s="167" t="s">
        <v>398</v>
      </c>
    </row>
    <row r="4069" spans="1:4">
      <c r="A4069" s="167" t="s">
        <v>6225</v>
      </c>
      <c r="B4069" s="167">
        <v>530759</v>
      </c>
      <c r="C4069" s="167" t="s">
        <v>6226</v>
      </c>
      <c r="D4069" s="167" t="s">
        <v>738</v>
      </c>
    </row>
    <row r="4070" spans="1:4">
      <c r="A4070" s="167" t="s">
        <v>6227</v>
      </c>
      <c r="B4070" s="167">
        <v>532374</v>
      </c>
      <c r="C4070" s="167" t="s">
        <v>6228</v>
      </c>
      <c r="D4070" s="167" t="s">
        <v>1330</v>
      </c>
    </row>
    <row r="4071" spans="1:4">
      <c r="A4071" s="167" t="s">
        <v>6229</v>
      </c>
      <c r="B4071" s="167">
        <v>513151</v>
      </c>
      <c r="C4071" s="167" t="s">
        <v>6230</v>
      </c>
      <c r="D4071" s="167" t="s">
        <v>398</v>
      </c>
    </row>
    <row r="4072" spans="1:4">
      <c r="A4072" s="167" t="s">
        <v>6231</v>
      </c>
      <c r="B4072" s="167">
        <v>513151</v>
      </c>
      <c r="C4072" s="167" t="s">
        <v>6232</v>
      </c>
      <c r="D4072" s="167" t="s">
        <v>398</v>
      </c>
    </row>
    <row r="4073" spans="1:4">
      <c r="A4073" s="167" t="s">
        <v>6233</v>
      </c>
      <c r="B4073" s="167">
        <v>532730</v>
      </c>
      <c r="C4073" s="167" t="s">
        <v>6234</v>
      </c>
      <c r="D4073" s="167" t="s">
        <v>398</v>
      </c>
    </row>
    <row r="4074" spans="1:4">
      <c r="A4074" s="167" t="s">
        <v>6235</v>
      </c>
      <c r="B4074" s="167">
        <v>504959</v>
      </c>
      <c r="C4074" s="167" t="s">
        <v>383</v>
      </c>
      <c r="D4074" s="167" t="s">
        <v>391</v>
      </c>
    </row>
    <row r="4075" spans="1:4">
      <c r="A4075" s="167" t="s">
        <v>6236</v>
      </c>
      <c r="B4075" s="167">
        <v>530495</v>
      </c>
      <c r="C4075" s="167" t="s">
        <v>383</v>
      </c>
      <c r="D4075" s="167" t="s">
        <v>405</v>
      </c>
    </row>
    <row r="4076" spans="1:4">
      <c r="A4076" s="167" t="s">
        <v>6237</v>
      </c>
      <c r="B4076" s="167">
        <v>532531</v>
      </c>
      <c r="C4076" s="167" t="s">
        <v>6238</v>
      </c>
      <c r="D4076" s="167" t="s">
        <v>421</v>
      </c>
    </row>
    <row r="4077" spans="1:4">
      <c r="A4077" s="167" t="s">
        <v>6239</v>
      </c>
      <c r="B4077" s="167">
        <v>530611</v>
      </c>
      <c r="C4077" s="167" t="s">
        <v>383</v>
      </c>
      <c r="D4077" s="167" t="s">
        <v>503</v>
      </c>
    </row>
    <row r="4078" spans="1:4">
      <c r="A4078" s="167" t="s">
        <v>6240</v>
      </c>
      <c r="B4078" s="167">
        <v>526951</v>
      </c>
      <c r="C4078" s="167" t="s">
        <v>383</v>
      </c>
      <c r="D4078" s="167" t="s">
        <v>878</v>
      </c>
    </row>
    <row r="4079" spans="1:4">
      <c r="A4079" s="167" t="s">
        <v>6241</v>
      </c>
      <c r="B4079" s="167" t="s">
        <v>383</v>
      </c>
      <c r="C4079" s="167" t="s">
        <v>6242</v>
      </c>
      <c r="D4079" s="167" t="s">
        <v>878</v>
      </c>
    </row>
    <row r="4080" spans="1:4">
      <c r="A4080" s="167" t="s">
        <v>6243</v>
      </c>
      <c r="B4080" s="167">
        <v>532348</v>
      </c>
      <c r="C4080" s="167" t="s">
        <v>383</v>
      </c>
      <c r="D4080" s="167" t="s">
        <v>476</v>
      </c>
    </row>
    <row r="4081" spans="1:4">
      <c r="A4081" s="167" t="s">
        <v>6244</v>
      </c>
      <c r="B4081" s="167">
        <v>530231</v>
      </c>
      <c r="C4081" s="167" t="s">
        <v>383</v>
      </c>
      <c r="D4081" s="167" t="s">
        <v>398</v>
      </c>
    </row>
    <row r="4082" spans="1:4">
      <c r="A4082" s="167" t="s">
        <v>6245</v>
      </c>
      <c r="B4082" s="167">
        <v>517168</v>
      </c>
      <c r="C4082" s="167" t="s">
        <v>6246</v>
      </c>
      <c r="D4082" s="167" t="s">
        <v>738</v>
      </c>
    </row>
    <row r="4083" spans="1:4">
      <c r="A4083" s="167" t="s">
        <v>6247</v>
      </c>
      <c r="B4083" s="167">
        <v>511024</v>
      </c>
      <c r="C4083" s="167" t="s">
        <v>383</v>
      </c>
      <c r="D4083" s="167" t="s">
        <v>804</v>
      </c>
    </row>
    <row r="4084" spans="1:4">
      <c r="A4084" s="167" t="s">
        <v>6248</v>
      </c>
      <c r="B4084" s="167">
        <v>538714</v>
      </c>
      <c r="C4084" s="167" t="s">
        <v>383</v>
      </c>
      <c r="D4084" s="167" t="s">
        <v>400</v>
      </c>
    </row>
    <row r="4085" spans="1:4">
      <c r="A4085" s="167" t="s">
        <v>6249</v>
      </c>
      <c r="B4085" s="167">
        <v>506003</v>
      </c>
      <c r="C4085" s="167" t="s">
        <v>383</v>
      </c>
      <c r="D4085" s="167" t="s">
        <v>688</v>
      </c>
    </row>
    <row r="4086" spans="1:4">
      <c r="A4086" s="167" t="s">
        <v>6250</v>
      </c>
      <c r="B4086" s="167">
        <v>506655</v>
      </c>
      <c r="C4086" s="167" t="s">
        <v>6251</v>
      </c>
      <c r="D4086" s="167" t="s">
        <v>543</v>
      </c>
    </row>
    <row r="4087" spans="1:4">
      <c r="A4087" s="167" t="s">
        <v>6252</v>
      </c>
      <c r="B4087" s="167">
        <v>521113</v>
      </c>
      <c r="C4087" s="167" t="s">
        <v>383</v>
      </c>
      <c r="D4087" s="167" t="s">
        <v>398</v>
      </c>
    </row>
    <row r="4088" spans="1:4">
      <c r="A4088" s="167" t="s">
        <v>6253</v>
      </c>
      <c r="B4088" s="167">
        <v>540318</v>
      </c>
      <c r="C4088" s="167" t="s">
        <v>383</v>
      </c>
      <c r="D4088" s="167" t="s">
        <v>398</v>
      </c>
    </row>
    <row r="4089" spans="1:4">
      <c r="A4089" s="167" t="s">
        <v>6254</v>
      </c>
      <c r="B4089" s="167">
        <v>511654</v>
      </c>
      <c r="C4089" s="167" t="s">
        <v>383</v>
      </c>
      <c r="D4089" s="167" t="s">
        <v>400</v>
      </c>
    </row>
    <row r="4090" spans="1:4">
      <c r="A4090" s="167" t="s">
        <v>6255</v>
      </c>
      <c r="B4090" s="167">
        <v>542683</v>
      </c>
      <c r="C4090" s="167" t="s">
        <v>6256</v>
      </c>
      <c r="D4090" s="167" t="s">
        <v>529</v>
      </c>
    </row>
    <row r="4091" spans="1:4">
      <c r="A4091" s="167" t="s">
        <v>6257</v>
      </c>
      <c r="B4091" s="167">
        <v>539117</v>
      </c>
      <c r="C4091" s="167" t="s">
        <v>383</v>
      </c>
      <c r="D4091" s="167" t="s">
        <v>400</v>
      </c>
    </row>
    <row r="4092" spans="1:4">
      <c r="A4092" s="167" t="s">
        <v>6258</v>
      </c>
      <c r="B4092" s="167">
        <v>517224</v>
      </c>
      <c r="C4092" s="167" t="s">
        <v>6259</v>
      </c>
      <c r="D4092" s="167" t="s">
        <v>1303</v>
      </c>
    </row>
    <row r="4093" spans="1:4">
      <c r="A4093" s="167" t="s">
        <v>6260</v>
      </c>
      <c r="B4093" s="167">
        <v>524542</v>
      </c>
      <c r="C4093" s="167" t="s">
        <v>383</v>
      </c>
      <c r="D4093" s="167" t="s">
        <v>581</v>
      </c>
    </row>
    <row r="4094" spans="1:4">
      <c r="A4094" s="167" t="s">
        <v>6261</v>
      </c>
      <c r="B4094" s="167">
        <v>508969</v>
      </c>
      <c r="C4094" s="167" t="s">
        <v>383</v>
      </c>
      <c r="D4094" s="167" t="s">
        <v>400</v>
      </c>
    </row>
    <row r="4095" spans="1:4">
      <c r="A4095" s="167" t="s">
        <v>6262</v>
      </c>
      <c r="B4095" s="167">
        <v>530419</v>
      </c>
      <c r="C4095" s="167" t="s">
        <v>383</v>
      </c>
      <c r="D4095" s="167" t="s">
        <v>366</v>
      </c>
    </row>
    <row r="4096" spans="1:4">
      <c r="A4096" s="167" t="s">
        <v>6263</v>
      </c>
      <c r="B4096" s="167">
        <v>514211</v>
      </c>
      <c r="C4096" s="167" t="s">
        <v>6264</v>
      </c>
      <c r="D4096" s="167" t="s">
        <v>398</v>
      </c>
    </row>
    <row r="4097" spans="1:4">
      <c r="A4097" s="167" t="s">
        <v>6265</v>
      </c>
      <c r="B4097" s="167">
        <v>530445</v>
      </c>
      <c r="C4097" s="167" t="s">
        <v>383</v>
      </c>
      <c r="D4097" s="167" t="s">
        <v>405</v>
      </c>
    </row>
    <row r="4098" spans="1:4">
      <c r="A4098" s="167" t="s">
        <v>6266</v>
      </c>
      <c r="B4098" s="167" t="s">
        <v>383</v>
      </c>
      <c r="C4098" s="167" t="s">
        <v>6267</v>
      </c>
      <c r="D4098" s="167" t="s">
        <v>394</v>
      </c>
    </row>
    <row r="4099" spans="1:4">
      <c r="A4099" s="167" t="s">
        <v>6268</v>
      </c>
      <c r="B4099" s="167">
        <v>533306</v>
      </c>
      <c r="C4099" s="167" t="s">
        <v>6269</v>
      </c>
      <c r="D4099" s="167" t="s">
        <v>403</v>
      </c>
    </row>
    <row r="4100" spans="1:4">
      <c r="A4100" s="167" t="s">
        <v>6270</v>
      </c>
      <c r="B4100" s="167">
        <v>532154</v>
      </c>
      <c r="C4100" s="167" t="s">
        <v>383</v>
      </c>
      <c r="D4100" s="167" t="s">
        <v>804</v>
      </c>
    </row>
    <row r="4101" spans="1:4">
      <c r="A4101" s="167" t="s">
        <v>6271</v>
      </c>
      <c r="B4101" s="167">
        <v>532872</v>
      </c>
      <c r="C4101" s="167" t="s">
        <v>6272</v>
      </c>
      <c r="D4101" s="167" t="s">
        <v>421</v>
      </c>
    </row>
    <row r="4102" spans="1:4">
      <c r="A4102" s="167" t="s">
        <v>6273</v>
      </c>
      <c r="B4102" s="167">
        <v>524715</v>
      </c>
      <c r="C4102" s="167" t="s">
        <v>6274</v>
      </c>
      <c r="D4102" s="167" t="s">
        <v>421</v>
      </c>
    </row>
    <row r="4103" spans="1:4">
      <c r="A4103" s="167" t="s">
        <v>6275</v>
      </c>
      <c r="B4103" s="167">
        <v>542025</v>
      </c>
      <c r="C4103" s="167" t="s">
        <v>383</v>
      </c>
      <c r="D4103" s="167" t="s">
        <v>405</v>
      </c>
    </row>
    <row r="4104" spans="1:4">
      <c r="A4104" s="167" t="s">
        <v>6276</v>
      </c>
      <c r="B4104" s="167">
        <v>517403</v>
      </c>
      <c r="C4104" s="167" t="s">
        <v>383</v>
      </c>
      <c r="D4104" s="167" t="s">
        <v>522</v>
      </c>
    </row>
    <row r="4105" spans="1:4">
      <c r="A4105" s="167" t="s">
        <v>6277</v>
      </c>
      <c r="B4105" s="167">
        <v>517403</v>
      </c>
      <c r="C4105" s="167" t="s">
        <v>383</v>
      </c>
      <c r="D4105" s="167" t="s">
        <v>522</v>
      </c>
    </row>
    <row r="4106" spans="1:4">
      <c r="A4106" s="167" t="s">
        <v>6278</v>
      </c>
      <c r="B4106" s="167">
        <v>531752</v>
      </c>
      <c r="C4106" s="167" t="s">
        <v>383</v>
      </c>
      <c r="D4106" s="167" t="s">
        <v>405</v>
      </c>
    </row>
    <row r="4107" spans="1:4">
      <c r="A4107" s="167" t="s">
        <v>6279</v>
      </c>
      <c r="B4107" s="167">
        <v>532733</v>
      </c>
      <c r="C4107" s="167" t="s">
        <v>6280</v>
      </c>
      <c r="D4107" s="167" t="s">
        <v>1122</v>
      </c>
    </row>
    <row r="4108" spans="1:4">
      <c r="A4108" s="167" t="s">
        <v>6281</v>
      </c>
      <c r="B4108" s="167">
        <v>539526</v>
      </c>
      <c r="C4108" s="167" t="s">
        <v>383</v>
      </c>
      <c r="D4108" s="167" t="s">
        <v>417</v>
      </c>
    </row>
    <row r="4109" spans="1:4">
      <c r="A4109" s="167" t="s">
        <v>6282</v>
      </c>
      <c r="B4109" s="167">
        <v>530795</v>
      </c>
      <c r="C4109" s="167" t="s">
        <v>383</v>
      </c>
      <c r="D4109" s="167" t="s">
        <v>398</v>
      </c>
    </row>
    <row r="4110" spans="1:4">
      <c r="A4110" s="167" t="s">
        <v>6283</v>
      </c>
      <c r="B4110" s="167">
        <v>590072</v>
      </c>
      <c r="C4110" s="167" t="s">
        <v>6284</v>
      </c>
      <c r="D4110" s="167" t="s">
        <v>738</v>
      </c>
    </row>
    <row r="4111" spans="1:4">
      <c r="A4111" s="167" t="s">
        <v>6285</v>
      </c>
      <c r="B4111" s="167">
        <v>520056</v>
      </c>
      <c r="C4111" s="167" t="s">
        <v>6286</v>
      </c>
      <c r="D4111" s="167" t="s">
        <v>738</v>
      </c>
    </row>
    <row r="4112" spans="1:4">
      <c r="A4112" s="167" t="s">
        <v>6287</v>
      </c>
      <c r="B4112" s="167" t="s">
        <v>383</v>
      </c>
      <c r="C4112" s="167" t="s">
        <v>6288</v>
      </c>
      <c r="D4112" s="167" t="s">
        <v>474</v>
      </c>
    </row>
    <row r="4113" spans="1:4">
      <c r="A4113" s="167" t="s">
        <v>6289</v>
      </c>
      <c r="B4113" s="167">
        <v>590071</v>
      </c>
      <c r="C4113" s="167" t="s">
        <v>6290</v>
      </c>
      <c r="D4113" s="167" t="s">
        <v>400</v>
      </c>
    </row>
    <row r="4114" spans="1:4">
      <c r="A4114" s="167" t="s">
        <v>6291</v>
      </c>
      <c r="B4114" s="167">
        <v>533166</v>
      </c>
      <c r="C4114" s="167" t="s">
        <v>6292</v>
      </c>
      <c r="D4114" s="167" t="s">
        <v>2376</v>
      </c>
    </row>
    <row r="4115" spans="1:4">
      <c r="A4115" s="167" t="s">
        <v>6293</v>
      </c>
      <c r="B4115" s="167">
        <v>500403</v>
      </c>
      <c r="C4115" s="167" t="s">
        <v>6294</v>
      </c>
      <c r="D4115" s="167" t="s">
        <v>738</v>
      </c>
    </row>
    <row r="4116" spans="1:4">
      <c r="A4116" s="167" t="s">
        <v>6295</v>
      </c>
      <c r="B4116" s="167">
        <v>500404</v>
      </c>
      <c r="C4116" s="167" t="s">
        <v>6296</v>
      </c>
      <c r="D4116" s="167" t="s">
        <v>415</v>
      </c>
    </row>
    <row r="4117" spans="1:4">
      <c r="A4117" s="167" t="s">
        <v>6297</v>
      </c>
      <c r="B4117" s="167">
        <v>531433</v>
      </c>
      <c r="C4117" s="167" t="s">
        <v>383</v>
      </c>
      <c r="D4117" s="167" t="s">
        <v>400</v>
      </c>
    </row>
    <row r="4118" spans="1:4">
      <c r="A4118" s="167" t="s">
        <v>6298</v>
      </c>
      <c r="B4118" s="167">
        <v>541799</v>
      </c>
      <c r="C4118" s="167" t="s">
        <v>383</v>
      </c>
      <c r="D4118" s="167" t="s">
        <v>1986</v>
      </c>
    </row>
    <row r="4119" spans="1:4">
      <c r="A4119" s="167" t="s">
        <v>6299</v>
      </c>
      <c r="B4119" s="167">
        <v>530953</v>
      </c>
      <c r="C4119" s="167" t="s">
        <v>383</v>
      </c>
      <c r="D4119" s="167" t="s">
        <v>443</v>
      </c>
    </row>
    <row r="4120" spans="1:4">
      <c r="A4120" s="167" t="s">
        <v>6300</v>
      </c>
      <c r="B4120" s="167">
        <v>537253</v>
      </c>
      <c r="C4120" s="167" t="s">
        <v>383</v>
      </c>
      <c r="D4120" s="167" t="s">
        <v>421</v>
      </c>
    </row>
    <row r="4121" spans="1:4">
      <c r="A4121" s="167" t="s">
        <v>6301</v>
      </c>
      <c r="B4121" s="167">
        <v>532711</v>
      </c>
      <c r="C4121" s="167" t="s">
        <v>6302</v>
      </c>
      <c r="D4121" s="167" t="s">
        <v>781</v>
      </c>
    </row>
    <row r="4122" spans="1:4">
      <c r="A4122" s="167" t="s">
        <v>6303</v>
      </c>
      <c r="B4122" s="167">
        <v>521232</v>
      </c>
      <c r="C4122" s="167" t="s">
        <v>383</v>
      </c>
      <c r="D4122" s="167" t="s">
        <v>405</v>
      </c>
    </row>
    <row r="4123" spans="1:4">
      <c r="A4123" s="167" t="s">
        <v>6304</v>
      </c>
      <c r="B4123" s="167">
        <v>523425</v>
      </c>
      <c r="C4123" s="167" t="s">
        <v>6305</v>
      </c>
      <c r="D4123" s="167" t="s">
        <v>939</v>
      </c>
    </row>
    <row r="4124" spans="1:4">
      <c r="A4124" s="167" t="s">
        <v>6306</v>
      </c>
      <c r="B4124" s="167">
        <v>501110</v>
      </c>
      <c r="C4124" s="167" t="s">
        <v>383</v>
      </c>
      <c r="D4124" s="167" t="s">
        <v>366</v>
      </c>
    </row>
    <row r="4125" spans="1:4">
      <c r="A4125" s="167" t="s">
        <v>6307</v>
      </c>
      <c r="B4125" s="167">
        <v>530845</v>
      </c>
      <c r="C4125" s="167" t="s">
        <v>383</v>
      </c>
      <c r="D4125" s="167" t="s">
        <v>431</v>
      </c>
    </row>
    <row r="4126" spans="1:4">
      <c r="A4126" s="167" t="s">
        <v>6308</v>
      </c>
      <c r="B4126" s="167">
        <v>539574</v>
      </c>
      <c r="C4126" s="167" t="s">
        <v>383</v>
      </c>
      <c r="D4126" s="167" t="s">
        <v>400</v>
      </c>
    </row>
    <row r="4127" spans="1:4">
      <c r="A4127" s="167" t="s">
        <v>6309</v>
      </c>
      <c r="B4127" s="167">
        <v>535141</v>
      </c>
      <c r="C4127" s="167" t="s">
        <v>383</v>
      </c>
      <c r="D4127" s="167" t="s">
        <v>469</v>
      </c>
    </row>
    <row r="4128" spans="1:4">
      <c r="A4128" s="167" t="s">
        <v>6310</v>
      </c>
      <c r="B4128" s="167">
        <v>512179</v>
      </c>
      <c r="C4128" s="167" t="s">
        <v>6311</v>
      </c>
      <c r="D4128" s="167" t="s">
        <v>469</v>
      </c>
    </row>
    <row r="4129" spans="1:4">
      <c r="A4129" s="167" t="s">
        <v>6312</v>
      </c>
      <c r="B4129" s="167">
        <v>530735</v>
      </c>
      <c r="C4129" s="167" t="s">
        <v>383</v>
      </c>
      <c r="D4129" s="167" t="s">
        <v>443</v>
      </c>
    </row>
    <row r="4130" spans="1:4">
      <c r="A4130" s="167" t="s">
        <v>6313</v>
      </c>
      <c r="B4130" s="167">
        <v>530735</v>
      </c>
      <c r="C4130" s="167" t="s">
        <v>383</v>
      </c>
      <c r="D4130" s="167" t="s">
        <v>443</v>
      </c>
    </row>
    <row r="4131" spans="1:4">
      <c r="A4131" s="167" t="s">
        <v>6314</v>
      </c>
      <c r="B4131" s="167">
        <v>530883</v>
      </c>
      <c r="C4131" s="167" t="s">
        <v>383</v>
      </c>
      <c r="D4131" s="167" t="s">
        <v>527</v>
      </c>
    </row>
    <row r="4132" spans="1:4">
      <c r="A4132" s="167" t="s">
        <v>6315</v>
      </c>
      <c r="B4132" s="167">
        <v>531699</v>
      </c>
      <c r="C4132" s="167" t="s">
        <v>383</v>
      </c>
      <c r="D4132" s="167" t="s">
        <v>1148</v>
      </c>
    </row>
    <row r="4133" spans="1:4">
      <c r="A4133" s="167" t="s">
        <v>6316</v>
      </c>
      <c r="B4133" s="167">
        <v>540269</v>
      </c>
      <c r="C4133" s="167" t="s">
        <v>383</v>
      </c>
      <c r="D4133" s="167" t="s">
        <v>497</v>
      </c>
    </row>
    <row r="4134" spans="1:4">
      <c r="A4134" s="167" t="s">
        <v>6317</v>
      </c>
      <c r="B4134" s="167">
        <v>512527</v>
      </c>
      <c r="C4134" s="167" t="s">
        <v>383</v>
      </c>
      <c r="D4134" s="167" t="s">
        <v>398</v>
      </c>
    </row>
    <row r="4135" spans="1:4">
      <c r="A4135" s="167" t="s">
        <v>6318</v>
      </c>
      <c r="B4135" s="167">
        <v>512527</v>
      </c>
      <c r="C4135" s="167" t="s">
        <v>383</v>
      </c>
      <c r="D4135" s="167" t="s">
        <v>398</v>
      </c>
    </row>
    <row r="4136" spans="1:4">
      <c r="A4136" s="167" t="s">
        <v>6319</v>
      </c>
      <c r="B4136" s="167">
        <v>521180</v>
      </c>
      <c r="C4136" s="167" t="s">
        <v>6320</v>
      </c>
      <c r="D4136" s="167" t="s">
        <v>398</v>
      </c>
    </row>
    <row r="4137" spans="1:4">
      <c r="A4137" s="167" t="s">
        <v>6321</v>
      </c>
      <c r="B4137" s="167">
        <v>523842</v>
      </c>
      <c r="C4137" s="167" t="s">
        <v>383</v>
      </c>
      <c r="D4137" s="167" t="s">
        <v>497</v>
      </c>
    </row>
    <row r="4138" spans="1:4">
      <c r="A4138" s="167" t="s">
        <v>6322</v>
      </c>
      <c r="B4138" s="167">
        <v>532070</v>
      </c>
      <c r="C4138" s="167" t="s">
        <v>383</v>
      </c>
      <c r="D4138" s="167" t="s">
        <v>377</v>
      </c>
    </row>
    <row r="4139" spans="1:4">
      <c r="A4139" s="167" t="s">
        <v>6323</v>
      </c>
      <c r="B4139" s="167">
        <v>523283</v>
      </c>
      <c r="C4139" s="167" t="s">
        <v>6324</v>
      </c>
      <c r="D4139" s="167" t="s">
        <v>809</v>
      </c>
    </row>
    <row r="4140" spans="1:4">
      <c r="A4140" s="167" t="s">
        <v>6325</v>
      </c>
      <c r="B4140" s="167">
        <v>539835</v>
      </c>
      <c r="C4140" s="167" t="s">
        <v>383</v>
      </c>
      <c r="D4140" s="167" t="s">
        <v>400</v>
      </c>
    </row>
    <row r="4141" spans="1:4">
      <c r="A4141" s="167" t="s">
        <v>6326</v>
      </c>
      <c r="B4141" s="167">
        <v>519234</v>
      </c>
      <c r="C4141" s="167" t="s">
        <v>6327</v>
      </c>
      <c r="D4141" s="167" t="s">
        <v>632</v>
      </c>
    </row>
    <row r="4142" spans="1:4">
      <c r="A4142" s="167" t="s">
        <v>6328</v>
      </c>
      <c r="B4142" s="167">
        <v>780008</v>
      </c>
      <c r="C4142" s="167" t="s">
        <v>383</v>
      </c>
      <c r="D4142" s="167" t="s">
        <v>474</v>
      </c>
    </row>
    <row r="4143" spans="1:4">
      <c r="A4143" s="167" t="s">
        <v>6329</v>
      </c>
      <c r="B4143" s="167">
        <v>541701</v>
      </c>
      <c r="C4143" s="167" t="s">
        <v>383</v>
      </c>
      <c r="D4143" s="167" t="s">
        <v>706</v>
      </c>
    </row>
    <row r="4144" spans="1:4">
      <c r="A4144" s="167" t="s">
        <v>6330</v>
      </c>
      <c r="B4144" s="167">
        <v>526133</v>
      </c>
      <c r="C4144" s="167" t="s">
        <v>383</v>
      </c>
      <c r="D4144" s="167" t="s">
        <v>398</v>
      </c>
    </row>
    <row r="4145" spans="1:4">
      <c r="A4145" s="167" t="s">
        <v>6331</v>
      </c>
      <c r="B4145" s="167">
        <v>540168</v>
      </c>
      <c r="C4145" s="167" t="s">
        <v>383</v>
      </c>
      <c r="D4145" s="167" t="s">
        <v>400</v>
      </c>
    </row>
    <row r="4146" spans="1:4">
      <c r="A4146" s="167" t="s">
        <v>6332</v>
      </c>
      <c r="B4146" s="167">
        <v>511539</v>
      </c>
      <c r="C4146" s="167" t="s">
        <v>383</v>
      </c>
      <c r="D4146" s="167" t="s">
        <v>366</v>
      </c>
    </row>
    <row r="4147" spans="1:4">
      <c r="A4147" s="167" t="s">
        <v>6333</v>
      </c>
      <c r="B4147" s="167">
        <v>532509</v>
      </c>
      <c r="C4147" s="167" t="s">
        <v>6334</v>
      </c>
      <c r="D4147" s="167" t="s">
        <v>738</v>
      </c>
    </row>
    <row r="4148" spans="1:4">
      <c r="A4148" s="167" t="s">
        <v>6335</v>
      </c>
      <c r="B4148" s="167" t="s">
        <v>383</v>
      </c>
      <c r="C4148" s="167" t="s">
        <v>6336</v>
      </c>
      <c r="D4148" s="167" t="s">
        <v>394</v>
      </c>
    </row>
    <row r="4149" spans="1:4">
      <c r="A4149" s="167" t="s">
        <v>6337</v>
      </c>
      <c r="B4149" s="167">
        <v>530677</v>
      </c>
      <c r="C4149" s="167" t="s">
        <v>383</v>
      </c>
      <c r="D4149" s="167" t="s">
        <v>469</v>
      </c>
    </row>
    <row r="4150" spans="1:4">
      <c r="A4150" s="167" t="s">
        <v>6338</v>
      </c>
      <c r="B4150" s="167">
        <v>530677</v>
      </c>
      <c r="C4150" s="167" t="s">
        <v>383</v>
      </c>
      <c r="D4150" s="167" t="s">
        <v>469</v>
      </c>
    </row>
    <row r="4151" spans="1:4">
      <c r="A4151" s="167" t="s">
        <v>6339</v>
      </c>
      <c r="B4151" s="167" t="s">
        <v>383</v>
      </c>
      <c r="C4151" s="167" t="s">
        <v>6340</v>
      </c>
      <c r="D4151" s="167" t="s">
        <v>394</v>
      </c>
    </row>
    <row r="4152" spans="1:4">
      <c r="A4152" s="167" t="s">
        <v>6341</v>
      </c>
      <c r="B4152" s="167">
        <v>509930</v>
      </c>
      <c r="C4152" s="167" t="s">
        <v>6342</v>
      </c>
      <c r="D4152" s="167" t="s">
        <v>503</v>
      </c>
    </row>
    <row r="4153" spans="1:4">
      <c r="A4153" s="167" t="s">
        <v>6343</v>
      </c>
      <c r="B4153" s="167">
        <v>532904</v>
      </c>
      <c r="C4153" s="167" t="s">
        <v>6344</v>
      </c>
      <c r="D4153" s="167" t="s">
        <v>781</v>
      </c>
    </row>
    <row r="4154" spans="1:4">
      <c r="A4154" s="167" t="s">
        <v>6345</v>
      </c>
      <c r="B4154" s="167">
        <v>532904</v>
      </c>
      <c r="C4154" s="167" t="s">
        <v>6344</v>
      </c>
      <c r="D4154" s="167" t="s">
        <v>781</v>
      </c>
    </row>
    <row r="4155" spans="1:4">
      <c r="A4155" s="167" t="s">
        <v>6346</v>
      </c>
      <c r="B4155" s="167">
        <v>500405</v>
      </c>
      <c r="C4155" s="167" t="s">
        <v>6347</v>
      </c>
      <c r="D4155" s="167" t="s">
        <v>597</v>
      </c>
    </row>
    <row r="4156" spans="1:4">
      <c r="A4156" s="167" t="s">
        <v>6348</v>
      </c>
      <c r="B4156" s="167">
        <v>534733</v>
      </c>
      <c r="C4156" s="167" t="s">
        <v>383</v>
      </c>
      <c r="D4156" s="167" t="s">
        <v>415</v>
      </c>
    </row>
    <row r="4157" spans="1:4">
      <c r="A4157" s="167" t="s">
        <v>6349</v>
      </c>
      <c r="B4157" s="167">
        <v>531638</v>
      </c>
      <c r="C4157" s="167" t="s">
        <v>383</v>
      </c>
      <c r="D4157" s="167" t="s">
        <v>706</v>
      </c>
    </row>
    <row r="4158" spans="1:4">
      <c r="A4158" s="167" t="s">
        <v>6350</v>
      </c>
      <c r="B4158" s="167">
        <v>518075</v>
      </c>
      <c r="C4158" s="167" t="s">
        <v>383</v>
      </c>
      <c r="D4158" s="167" t="s">
        <v>415</v>
      </c>
    </row>
    <row r="4159" spans="1:4">
      <c r="A4159" s="167" t="s">
        <v>6351</v>
      </c>
      <c r="B4159" s="167">
        <v>533298</v>
      </c>
      <c r="C4159" s="167" t="s">
        <v>6352</v>
      </c>
      <c r="D4159" s="167" t="s">
        <v>925</v>
      </c>
    </row>
    <row r="4160" spans="1:4">
      <c r="A4160" s="167" t="s">
        <v>6353</v>
      </c>
      <c r="B4160" s="167">
        <v>517530</v>
      </c>
      <c r="C4160" s="167" t="s">
        <v>6354</v>
      </c>
      <c r="D4160" s="167" t="s">
        <v>653</v>
      </c>
    </row>
    <row r="4161" spans="1:4">
      <c r="A4161" s="167" t="s">
        <v>6355</v>
      </c>
      <c r="B4161" s="167">
        <v>530185</v>
      </c>
      <c r="C4161" s="167" t="s">
        <v>383</v>
      </c>
      <c r="D4161" s="167" t="s">
        <v>398</v>
      </c>
    </row>
    <row r="4162" spans="1:4">
      <c r="A4162" s="167" t="s">
        <v>6356</v>
      </c>
      <c r="B4162" s="167" t="s">
        <v>383</v>
      </c>
      <c r="C4162" s="167" t="s">
        <v>6357</v>
      </c>
      <c r="D4162" s="167" t="s">
        <v>394</v>
      </c>
    </row>
    <row r="4163" spans="1:4">
      <c r="A4163" s="167" t="s">
        <v>6358</v>
      </c>
      <c r="B4163" s="167">
        <v>539253</v>
      </c>
      <c r="C4163" s="167" t="s">
        <v>383</v>
      </c>
      <c r="D4163" s="167" t="s">
        <v>400</v>
      </c>
    </row>
    <row r="4164" spans="1:4">
      <c r="A4164" s="167" t="s">
        <v>6359</v>
      </c>
      <c r="B4164" s="167">
        <v>539253</v>
      </c>
      <c r="C4164" s="167" t="s">
        <v>383</v>
      </c>
      <c r="D4164" s="167" t="s">
        <v>400</v>
      </c>
    </row>
    <row r="4165" spans="1:4">
      <c r="A4165" s="167" t="s">
        <v>6360</v>
      </c>
      <c r="B4165" s="167">
        <v>500336</v>
      </c>
      <c r="C4165" s="167" t="s">
        <v>6361</v>
      </c>
      <c r="D4165" s="167" t="s">
        <v>372</v>
      </c>
    </row>
    <row r="4166" spans="1:4">
      <c r="A4166" s="167" t="s">
        <v>6362</v>
      </c>
      <c r="B4166" s="167">
        <v>533101</v>
      </c>
      <c r="C4166" s="167" t="s">
        <v>383</v>
      </c>
      <c r="D4166" s="167" t="s">
        <v>398</v>
      </c>
    </row>
    <row r="4167" spans="1:4">
      <c r="A4167" s="167" t="s">
        <v>6363</v>
      </c>
      <c r="B4167" s="167">
        <v>532874</v>
      </c>
      <c r="C4167" s="167" t="s">
        <v>383</v>
      </c>
      <c r="D4167" s="167" t="s">
        <v>522</v>
      </c>
    </row>
    <row r="4168" spans="1:4">
      <c r="A4168" s="167" t="s">
        <v>6364</v>
      </c>
      <c r="B4168" s="167">
        <v>511185</v>
      </c>
      <c r="C4168" s="167" t="s">
        <v>383</v>
      </c>
      <c r="D4168" s="167" t="s">
        <v>704</v>
      </c>
    </row>
    <row r="4169" spans="1:4">
      <c r="A4169" s="167" t="s">
        <v>6365</v>
      </c>
      <c r="B4169" s="167">
        <v>521200</v>
      </c>
      <c r="C4169" s="167" t="s">
        <v>6366</v>
      </c>
      <c r="D4169" s="167" t="s">
        <v>398</v>
      </c>
    </row>
    <row r="4170" spans="1:4">
      <c r="A4170" s="167" t="s">
        <v>6367</v>
      </c>
      <c r="B4170" s="167">
        <v>514138</v>
      </c>
      <c r="C4170" s="167" t="s">
        <v>383</v>
      </c>
      <c r="D4170" s="167" t="s">
        <v>398</v>
      </c>
    </row>
    <row r="4171" spans="1:4">
      <c r="A4171" s="167" t="s">
        <v>6368</v>
      </c>
      <c r="B4171" s="167">
        <v>514140</v>
      </c>
      <c r="C4171" s="167" t="s">
        <v>383</v>
      </c>
      <c r="D4171" s="167" t="s">
        <v>398</v>
      </c>
    </row>
    <row r="4172" spans="1:4">
      <c r="A4172" s="167" t="s">
        <v>6369</v>
      </c>
      <c r="B4172" s="167">
        <v>519604</v>
      </c>
      <c r="C4172" s="167" t="s">
        <v>6370</v>
      </c>
      <c r="D4172" s="167" t="s">
        <v>443</v>
      </c>
    </row>
    <row r="4173" spans="1:4">
      <c r="A4173" s="167" t="s">
        <v>6371</v>
      </c>
      <c r="B4173" s="167">
        <v>532782</v>
      </c>
      <c r="C4173" s="167" t="s">
        <v>6372</v>
      </c>
      <c r="D4173" s="167" t="s">
        <v>398</v>
      </c>
    </row>
    <row r="4174" spans="1:4">
      <c r="A4174" s="167" t="s">
        <v>6373</v>
      </c>
      <c r="B4174" s="167" t="s">
        <v>383</v>
      </c>
      <c r="C4174" s="167" t="s">
        <v>6374</v>
      </c>
      <c r="D4174" s="167" t="s">
        <v>394</v>
      </c>
    </row>
    <row r="4175" spans="1:4">
      <c r="A4175" s="167" t="s">
        <v>6375</v>
      </c>
      <c r="B4175" s="167">
        <v>530239</v>
      </c>
      <c r="C4175" s="167" t="s">
        <v>6376</v>
      </c>
      <c r="D4175" s="167" t="s">
        <v>421</v>
      </c>
    </row>
    <row r="4176" spans="1:4">
      <c r="A4176" s="167" t="s">
        <v>6377</v>
      </c>
      <c r="B4176" s="167">
        <v>531640</v>
      </c>
      <c r="C4176" s="167" t="s">
        <v>383</v>
      </c>
      <c r="D4176" s="167" t="s">
        <v>469</v>
      </c>
    </row>
    <row r="4177" spans="1:4">
      <c r="A4177" s="167" t="s">
        <v>6378</v>
      </c>
      <c r="B4177" s="167">
        <v>537259</v>
      </c>
      <c r="C4177" s="167" t="s">
        <v>383</v>
      </c>
      <c r="D4177" s="167" t="s">
        <v>1330</v>
      </c>
    </row>
    <row r="4178" spans="1:4">
      <c r="A4178" s="167" t="s">
        <v>6379</v>
      </c>
      <c r="B4178" s="167">
        <v>532667</v>
      </c>
      <c r="C4178" s="167" t="s">
        <v>6380</v>
      </c>
      <c r="D4178" s="167" t="s">
        <v>426</v>
      </c>
    </row>
    <row r="4179" spans="1:4">
      <c r="A4179" s="167" t="s">
        <v>6381</v>
      </c>
      <c r="B4179" s="167">
        <v>531885</v>
      </c>
      <c r="C4179" s="167" t="s">
        <v>383</v>
      </c>
      <c r="D4179" s="167" t="s">
        <v>405</v>
      </c>
    </row>
    <row r="4180" spans="1:4">
      <c r="A4180" s="167" t="s">
        <v>6382</v>
      </c>
      <c r="B4180" s="167">
        <v>531885</v>
      </c>
      <c r="C4180" s="167" t="s">
        <v>383</v>
      </c>
      <c r="D4180" s="167" t="s">
        <v>405</v>
      </c>
    </row>
    <row r="4181" spans="1:4">
      <c r="A4181" s="167" t="s">
        <v>6383</v>
      </c>
      <c r="B4181" s="167">
        <v>523722</v>
      </c>
      <c r="C4181" s="167" t="s">
        <v>383</v>
      </c>
      <c r="D4181" s="167" t="s">
        <v>476</v>
      </c>
    </row>
    <row r="4182" spans="1:4">
      <c r="A4182" s="167" t="s">
        <v>6384</v>
      </c>
      <c r="B4182" s="167">
        <v>503624</v>
      </c>
      <c r="C4182" s="167" t="s">
        <v>383</v>
      </c>
      <c r="D4182" s="167" t="s">
        <v>366</v>
      </c>
    </row>
    <row r="4183" spans="1:4">
      <c r="A4183" s="167" t="s">
        <v>6385</v>
      </c>
      <c r="B4183" s="167">
        <v>539911</v>
      </c>
      <c r="C4183" s="167" t="s">
        <v>383</v>
      </c>
      <c r="D4183" s="167" t="s">
        <v>405</v>
      </c>
    </row>
    <row r="4184" spans="1:4">
      <c r="A4184" s="167" t="s">
        <v>6386</v>
      </c>
      <c r="B4184" s="167">
        <v>524488</v>
      </c>
      <c r="C4184" s="167" t="s">
        <v>6387</v>
      </c>
      <c r="D4184" s="167" t="s">
        <v>431</v>
      </c>
    </row>
    <row r="4185" spans="1:4">
      <c r="A4185" s="167" t="s">
        <v>6388</v>
      </c>
      <c r="B4185" s="167">
        <v>512449</v>
      </c>
      <c r="C4185" s="167" t="s">
        <v>383</v>
      </c>
      <c r="D4185" s="167" t="s">
        <v>363</v>
      </c>
    </row>
    <row r="4186" spans="1:4">
      <c r="A4186" s="167" t="s">
        <v>6389</v>
      </c>
      <c r="B4186" s="167">
        <v>505590</v>
      </c>
      <c r="C4186" s="167" t="s">
        <v>383</v>
      </c>
      <c r="D4186" s="167" t="s">
        <v>398</v>
      </c>
    </row>
    <row r="4187" spans="1:4">
      <c r="A4187" s="167" t="s">
        <v>6390</v>
      </c>
      <c r="B4187" s="167">
        <v>539041</v>
      </c>
      <c r="C4187" s="167" t="s">
        <v>383</v>
      </c>
      <c r="D4187" s="167" t="s">
        <v>405</v>
      </c>
    </row>
    <row r="4188" spans="1:4">
      <c r="A4188" s="167" t="s">
        <v>6391</v>
      </c>
      <c r="B4188" s="167">
        <v>503659</v>
      </c>
      <c r="C4188" s="167" t="s">
        <v>383</v>
      </c>
      <c r="D4188" s="167" t="s">
        <v>804</v>
      </c>
    </row>
    <row r="4189" spans="1:4">
      <c r="A4189" s="167" t="s">
        <v>6392</v>
      </c>
      <c r="B4189" s="167">
        <v>506863</v>
      </c>
      <c r="C4189" s="167" t="s">
        <v>383</v>
      </c>
      <c r="D4189" s="167" t="s">
        <v>578</v>
      </c>
    </row>
    <row r="4190" spans="1:4">
      <c r="A4190" s="167" t="s">
        <v>6393</v>
      </c>
      <c r="B4190" s="167">
        <v>503816</v>
      </c>
      <c r="C4190" s="167" t="s">
        <v>383</v>
      </c>
      <c r="D4190" s="167" t="s">
        <v>398</v>
      </c>
    </row>
    <row r="4191" spans="1:4">
      <c r="A4191" s="167" t="s">
        <v>6394</v>
      </c>
      <c r="B4191" s="167">
        <v>531909</v>
      </c>
      <c r="C4191" s="167" t="s">
        <v>383</v>
      </c>
      <c r="D4191" s="167" t="s">
        <v>469</v>
      </c>
    </row>
    <row r="4192" spans="1:4">
      <c r="A4192" s="167" t="s">
        <v>6395</v>
      </c>
      <c r="B4192" s="167">
        <v>539406</v>
      </c>
      <c r="C4192" s="167" t="s">
        <v>383</v>
      </c>
      <c r="D4192" s="167" t="s">
        <v>405</v>
      </c>
    </row>
    <row r="4193" spans="1:4">
      <c r="A4193" s="167" t="s">
        <v>6396</v>
      </c>
      <c r="B4193" s="167">
        <v>503310</v>
      </c>
      <c r="C4193" s="167" t="s">
        <v>6397</v>
      </c>
      <c r="D4193" s="167" t="s">
        <v>398</v>
      </c>
    </row>
    <row r="4194" spans="1:4">
      <c r="A4194" s="167" t="s">
        <v>6398</v>
      </c>
      <c r="B4194" s="167">
        <v>539353</v>
      </c>
      <c r="C4194" s="167" t="s">
        <v>383</v>
      </c>
      <c r="D4194" s="167" t="s">
        <v>738</v>
      </c>
    </row>
    <row r="4195" spans="1:4">
      <c r="A4195" s="167" t="s">
        <v>6399</v>
      </c>
      <c r="B4195" s="167">
        <v>500407</v>
      </c>
      <c r="C4195" s="167" t="s">
        <v>6400</v>
      </c>
      <c r="D4195" s="167" t="s">
        <v>738</v>
      </c>
    </row>
    <row r="4196" spans="1:4">
      <c r="A4196" s="167" t="s">
        <v>6401</v>
      </c>
      <c r="B4196" s="167">
        <v>531003</v>
      </c>
      <c r="C4196" s="167" t="s">
        <v>383</v>
      </c>
      <c r="D4196" s="167" t="s">
        <v>400</v>
      </c>
    </row>
    <row r="4197" spans="1:4">
      <c r="A4197" s="167" t="s">
        <v>6402</v>
      </c>
      <c r="B4197" s="167">
        <v>526365</v>
      </c>
      <c r="C4197" s="167" t="s">
        <v>383</v>
      </c>
      <c r="D4197" s="167" t="s">
        <v>497</v>
      </c>
    </row>
    <row r="4198" spans="1:4">
      <c r="A4198" s="167" t="s">
        <v>6403</v>
      </c>
      <c r="B4198" s="167">
        <v>512257</v>
      </c>
      <c r="C4198" s="167" t="s">
        <v>383</v>
      </c>
      <c r="D4198" s="167" t="s">
        <v>372</v>
      </c>
    </row>
    <row r="4199" spans="1:4">
      <c r="A4199" s="167" t="s">
        <v>6404</v>
      </c>
      <c r="B4199" s="167">
        <v>510245</v>
      </c>
      <c r="C4199" s="167" t="s">
        <v>383</v>
      </c>
      <c r="D4199" s="167" t="s">
        <v>405</v>
      </c>
    </row>
    <row r="4200" spans="1:4">
      <c r="A4200" s="167" t="s">
        <v>6405</v>
      </c>
      <c r="B4200" s="167">
        <v>501386</v>
      </c>
      <c r="C4200" s="167" t="s">
        <v>383</v>
      </c>
      <c r="D4200" s="167" t="s">
        <v>366</v>
      </c>
    </row>
    <row r="4201" spans="1:4">
      <c r="A4201" s="167" t="s">
        <v>6406</v>
      </c>
      <c r="B4201" s="167">
        <v>530585</v>
      </c>
      <c r="C4201" s="167" t="s">
        <v>383</v>
      </c>
      <c r="D4201" s="167" t="s">
        <v>366</v>
      </c>
    </row>
    <row r="4202" spans="1:4">
      <c r="A4202" s="167" t="s">
        <v>6407</v>
      </c>
      <c r="B4202" s="167">
        <v>532051</v>
      </c>
      <c r="C4202" s="167" t="s">
        <v>6408</v>
      </c>
      <c r="D4202" s="167" t="s">
        <v>426</v>
      </c>
    </row>
    <row r="4203" spans="1:4">
      <c r="A4203" s="167" t="s">
        <v>6409</v>
      </c>
      <c r="B4203" s="167">
        <v>522215</v>
      </c>
      <c r="C4203" s="167" t="s">
        <v>383</v>
      </c>
      <c r="D4203" s="167" t="s">
        <v>391</v>
      </c>
    </row>
    <row r="4204" spans="1:4">
      <c r="A4204" s="167" t="s">
        <v>6410</v>
      </c>
      <c r="B4204" s="167">
        <v>517201</v>
      </c>
      <c r="C4204" s="167" t="s">
        <v>383</v>
      </c>
      <c r="D4204" s="167" t="s">
        <v>925</v>
      </c>
    </row>
    <row r="4205" spans="1:4">
      <c r="A4205" s="167" t="s">
        <v>6411</v>
      </c>
      <c r="B4205" s="167">
        <v>531637</v>
      </c>
      <c r="C4205" s="167" t="s">
        <v>383</v>
      </c>
      <c r="D4205" s="167" t="s">
        <v>421</v>
      </c>
    </row>
    <row r="4206" spans="1:4">
      <c r="A4206" s="167" t="s">
        <v>6412</v>
      </c>
      <c r="B4206" s="167">
        <v>512359</v>
      </c>
      <c r="C4206" s="167" t="s">
        <v>383</v>
      </c>
      <c r="D4206" s="167" t="s">
        <v>405</v>
      </c>
    </row>
    <row r="4207" spans="1:4">
      <c r="A4207" s="167" t="s">
        <v>6413</v>
      </c>
      <c r="B4207" s="167">
        <v>531499</v>
      </c>
      <c r="C4207" s="167" t="s">
        <v>383</v>
      </c>
      <c r="D4207" s="167" t="s">
        <v>398</v>
      </c>
    </row>
    <row r="4208" spans="1:4">
      <c r="A4208" s="167" t="s">
        <v>6414</v>
      </c>
      <c r="B4208" s="167">
        <v>539682</v>
      </c>
      <c r="C4208" s="167" t="s">
        <v>383</v>
      </c>
      <c r="D4208" s="167" t="s">
        <v>488</v>
      </c>
    </row>
    <row r="4209" spans="1:4">
      <c r="A4209" s="167" t="s">
        <v>6415</v>
      </c>
      <c r="B4209" s="167">
        <v>511447</v>
      </c>
      <c r="C4209" s="167" t="s">
        <v>383</v>
      </c>
      <c r="D4209" s="167" t="s">
        <v>389</v>
      </c>
    </row>
    <row r="4210" spans="1:4">
      <c r="A4210" s="167" t="s">
        <v>6416</v>
      </c>
      <c r="B4210" s="167">
        <v>539278</v>
      </c>
      <c r="C4210" s="167" t="s">
        <v>383</v>
      </c>
      <c r="D4210" s="167" t="s">
        <v>366</v>
      </c>
    </row>
    <row r="4211" spans="1:4">
      <c r="A4211" s="167" t="s">
        <v>6417</v>
      </c>
      <c r="B4211" s="167">
        <v>517385</v>
      </c>
      <c r="C4211" s="167" t="s">
        <v>6418</v>
      </c>
      <c r="D4211" s="167" t="s">
        <v>752</v>
      </c>
    </row>
    <row r="4212" spans="1:4">
      <c r="A4212" s="167" t="s">
        <v>6419</v>
      </c>
      <c r="B4212" s="167">
        <v>524470</v>
      </c>
      <c r="C4212" s="167" t="s">
        <v>383</v>
      </c>
      <c r="D4212" s="167" t="s">
        <v>421</v>
      </c>
    </row>
    <row r="4213" spans="1:4">
      <c r="A4213" s="167" t="s">
        <v>6420</v>
      </c>
      <c r="B4213" s="167">
        <v>524470</v>
      </c>
      <c r="C4213" s="167" t="s">
        <v>383</v>
      </c>
      <c r="D4213" s="167" t="s">
        <v>421</v>
      </c>
    </row>
    <row r="4214" spans="1:4">
      <c r="A4214" s="167" t="s">
        <v>6421</v>
      </c>
      <c r="B4214" s="167">
        <v>533157</v>
      </c>
      <c r="C4214" s="167" t="s">
        <v>6422</v>
      </c>
      <c r="D4214" s="167" t="s">
        <v>421</v>
      </c>
    </row>
    <row r="4215" spans="1:4">
      <c r="A4215" s="167" t="s">
        <v>6423</v>
      </c>
      <c r="B4215" s="167">
        <v>532276</v>
      </c>
      <c r="C4215" s="167" t="s">
        <v>6424</v>
      </c>
      <c r="D4215" s="167" t="s">
        <v>701</v>
      </c>
    </row>
    <row r="4216" spans="1:4">
      <c r="A4216" s="167" t="s">
        <v>6425</v>
      </c>
      <c r="B4216" s="167">
        <v>541929</v>
      </c>
      <c r="C4216" s="167" t="s">
        <v>383</v>
      </c>
      <c r="D4216" s="167" t="s">
        <v>1303</v>
      </c>
    </row>
    <row r="4217" spans="1:4">
      <c r="A4217" s="167" t="s">
        <v>6426</v>
      </c>
      <c r="B4217" s="167">
        <v>539268</v>
      </c>
      <c r="C4217" s="167" t="s">
        <v>6427</v>
      </c>
      <c r="D4217" s="167" t="s">
        <v>421</v>
      </c>
    </row>
    <row r="4218" spans="1:4">
      <c r="A4218" s="167" t="s">
        <v>6428</v>
      </c>
      <c r="B4218" s="167">
        <v>513307</v>
      </c>
      <c r="C4218" s="167" t="s">
        <v>383</v>
      </c>
      <c r="D4218" s="167" t="s">
        <v>688</v>
      </c>
    </row>
    <row r="4219" spans="1:4">
      <c r="A4219" s="167" t="s">
        <v>6429</v>
      </c>
      <c r="B4219" s="167">
        <v>531173</v>
      </c>
      <c r="C4219" s="167" t="s">
        <v>383</v>
      </c>
      <c r="D4219" s="167" t="s">
        <v>421</v>
      </c>
    </row>
    <row r="4220" spans="1:4">
      <c r="A4220" s="167" t="s">
        <v>6430</v>
      </c>
      <c r="B4220" s="167">
        <v>531173</v>
      </c>
      <c r="C4220" s="167" t="s">
        <v>383</v>
      </c>
      <c r="D4220" s="167" t="s">
        <v>421</v>
      </c>
    </row>
    <row r="4221" spans="1:4">
      <c r="A4221" s="167" t="s">
        <v>6431</v>
      </c>
      <c r="B4221" s="167">
        <v>539842</v>
      </c>
      <c r="C4221" s="167" t="s">
        <v>383</v>
      </c>
      <c r="D4221" s="167" t="s">
        <v>578</v>
      </c>
    </row>
    <row r="4222" spans="1:4">
      <c r="A4222" s="167" t="s">
        <v>6432</v>
      </c>
      <c r="B4222" s="167">
        <v>526506</v>
      </c>
      <c r="C4222" s="167" t="s">
        <v>383</v>
      </c>
      <c r="D4222" s="167" t="s">
        <v>366</v>
      </c>
    </row>
    <row r="4223" spans="1:4">
      <c r="A4223" s="167" t="s">
        <v>6433</v>
      </c>
      <c r="B4223" s="167">
        <v>531432</v>
      </c>
      <c r="C4223" s="167" t="s">
        <v>383</v>
      </c>
      <c r="D4223" s="167" t="s">
        <v>400</v>
      </c>
    </row>
    <row r="4224" spans="1:4">
      <c r="A4224" s="167" t="s">
        <v>6434</v>
      </c>
      <c r="B4224" s="167">
        <v>522294</v>
      </c>
      <c r="C4224" s="167" t="s">
        <v>383</v>
      </c>
      <c r="D4224" s="167" t="s">
        <v>391</v>
      </c>
    </row>
    <row r="4225" spans="1:4">
      <c r="A4225" s="167" t="s">
        <v>6435</v>
      </c>
      <c r="B4225" s="167">
        <v>533553</v>
      </c>
      <c r="C4225" s="167" t="s">
        <v>383</v>
      </c>
      <c r="D4225" s="167" t="s">
        <v>426</v>
      </c>
    </row>
    <row r="4226" spans="1:4">
      <c r="A4226" s="167" t="s">
        <v>6436</v>
      </c>
      <c r="B4226" s="167">
        <v>532444</v>
      </c>
      <c r="C4226" s="167" t="s">
        <v>383</v>
      </c>
      <c r="D4226" s="167" t="s">
        <v>476</v>
      </c>
    </row>
    <row r="4227" spans="1:4">
      <c r="A4227" s="167" t="s">
        <v>6437</v>
      </c>
      <c r="B4227" s="167">
        <v>514142</v>
      </c>
      <c r="C4227" s="167" t="s">
        <v>6438</v>
      </c>
      <c r="D4227" s="167" t="s">
        <v>398</v>
      </c>
    </row>
    <row r="4228" spans="1:4">
      <c r="A4228" s="167" t="s">
        <v>6439</v>
      </c>
      <c r="B4228" s="167">
        <v>539956</v>
      </c>
      <c r="C4228" s="167" t="s">
        <v>383</v>
      </c>
      <c r="D4228" s="167" t="s">
        <v>2521</v>
      </c>
    </row>
    <row r="4229" spans="1:4">
      <c r="A4229" s="167" t="s">
        <v>6440</v>
      </c>
      <c r="B4229" s="167">
        <v>537392</v>
      </c>
      <c r="C4229" s="167" t="s">
        <v>383</v>
      </c>
      <c r="D4229" s="167" t="s">
        <v>552</v>
      </c>
    </row>
    <row r="4230" spans="1:4">
      <c r="A4230" s="167" t="s">
        <v>6441</v>
      </c>
      <c r="B4230" s="167">
        <v>519483</v>
      </c>
      <c r="C4230" s="167" t="s">
        <v>383</v>
      </c>
      <c r="D4230" s="167" t="s">
        <v>405</v>
      </c>
    </row>
    <row r="4231" spans="1:4">
      <c r="A4231" s="167" t="s">
        <v>6442</v>
      </c>
      <c r="B4231" s="167">
        <v>507785</v>
      </c>
      <c r="C4231" s="167" t="s">
        <v>6443</v>
      </c>
      <c r="D4231" s="167" t="s">
        <v>503</v>
      </c>
    </row>
    <row r="4232" spans="1:4">
      <c r="A4232" s="167" t="s">
        <v>6444</v>
      </c>
      <c r="B4232" s="167">
        <v>532390</v>
      </c>
      <c r="C4232" s="167" t="s">
        <v>6445</v>
      </c>
      <c r="D4232" s="167" t="s">
        <v>584</v>
      </c>
    </row>
    <row r="4233" spans="1:4">
      <c r="A4233" s="167" t="s">
        <v>6446</v>
      </c>
      <c r="B4233" s="167">
        <v>532890</v>
      </c>
      <c r="C4233" s="167" t="s">
        <v>6447</v>
      </c>
      <c r="D4233" s="167" t="s">
        <v>369</v>
      </c>
    </row>
    <row r="4234" spans="1:4">
      <c r="A4234" s="167" t="s">
        <v>6448</v>
      </c>
      <c r="B4234" s="167">
        <v>505160</v>
      </c>
      <c r="C4234" s="167" t="s">
        <v>6449</v>
      </c>
      <c r="D4234" s="167" t="s">
        <v>738</v>
      </c>
    </row>
    <row r="4235" spans="1:4">
      <c r="A4235" s="167" t="s">
        <v>6450</v>
      </c>
      <c r="B4235" s="167">
        <v>538987</v>
      </c>
      <c r="C4235" s="167" t="s">
        <v>383</v>
      </c>
      <c r="D4235" s="167" t="s">
        <v>738</v>
      </c>
    </row>
    <row r="4236" spans="1:4">
      <c r="A4236" s="167" t="s">
        <v>6451</v>
      </c>
      <c r="B4236" s="167">
        <v>533200</v>
      </c>
      <c r="C4236" s="167" t="s">
        <v>6452</v>
      </c>
      <c r="D4236" s="167" t="s">
        <v>561</v>
      </c>
    </row>
    <row r="4237" spans="1:4">
      <c r="A4237" s="167" t="s">
        <v>6453</v>
      </c>
      <c r="B4237" s="167">
        <v>541545</v>
      </c>
      <c r="C4237" s="167" t="s">
        <v>6454</v>
      </c>
      <c r="D4237" s="167" t="s">
        <v>561</v>
      </c>
    </row>
    <row r="4238" spans="1:4">
      <c r="A4238" s="167" t="s">
        <v>6455</v>
      </c>
      <c r="B4238" s="167">
        <v>533170</v>
      </c>
      <c r="C4238" s="167" t="s">
        <v>383</v>
      </c>
      <c r="D4238" s="167" t="s">
        <v>403</v>
      </c>
    </row>
    <row r="4239" spans="1:4">
      <c r="A4239" s="167" t="s">
        <v>6456</v>
      </c>
      <c r="B4239" s="167">
        <v>531426</v>
      </c>
      <c r="C4239" s="167" t="s">
        <v>6457</v>
      </c>
      <c r="D4239" s="167" t="s">
        <v>377</v>
      </c>
    </row>
    <row r="4240" spans="1:4">
      <c r="A4240" s="167" t="s">
        <v>6458</v>
      </c>
      <c r="B4240" s="167">
        <v>521038</v>
      </c>
      <c r="C4240" s="167" t="s">
        <v>383</v>
      </c>
      <c r="D4240" s="167" t="s">
        <v>398</v>
      </c>
    </row>
    <row r="4241" spans="1:4">
      <c r="A4241" s="167" t="s">
        <v>6459</v>
      </c>
      <c r="B4241" s="167">
        <v>500777</v>
      </c>
      <c r="C4241" s="167" t="s">
        <v>6460</v>
      </c>
      <c r="D4241" s="167" t="s">
        <v>431</v>
      </c>
    </row>
    <row r="4242" spans="1:4">
      <c r="A4242" s="167" t="s">
        <v>6461</v>
      </c>
      <c r="B4242" s="167">
        <v>513540</v>
      </c>
      <c r="C4242" s="167" t="s">
        <v>383</v>
      </c>
      <c r="D4242" s="167" t="s">
        <v>706</v>
      </c>
    </row>
    <row r="4243" spans="1:4">
      <c r="A4243" s="167" t="s">
        <v>6462</v>
      </c>
      <c r="B4243" s="167">
        <v>523419</v>
      </c>
      <c r="C4243" s="167" t="s">
        <v>6463</v>
      </c>
      <c r="D4243" s="167" t="s">
        <v>653</v>
      </c>
    </row>
    <row r="4244" spans="1:4">
      <c r="A4244" s="167" t="s">
        <v>6464</v>
      </c>
      <c r="B4244" s="167">
        <v>522229</v>
      </c>
      <c r="C4244" s="167" t="s">
        <v>383</v>
      </c>
      <c r="D4244" s="167" t="s">
        <v>2868</v>
      </c>
    </row>
    <row r="4245" spans="1:4">
      <c r="A4245" s="167" t="s">
        <v>6465</v>
      </c>
      <c r="B4245" s="167">
        <v>506854</v>
      </c>
      <c r="C4245" s="167" t="s">
        <v>383</v>
      </c>
      <c r="D4245" s="167" t="s">
        <v>431</v>
      </c>
    </row>
    <row r="4246" spans="1:4">
      <c r="A4246" s="167" t="s">
        <v>6466</v>
      </c>
      <c r="B4246" s="167">
        <v>532790</v>
      </c>
      <c r="C4246" s="167" t="s">
        <v>6467</v>
      </c>
      <c r="D4246" s="167" t="s">
        <v>476</v>
      </c>
    </row>
    <row r="4247" spans="1:4">
      <c r="A4247" s="167" t="s">
        <v>6468</v>
      </c>
      <c r="B4247" s="167">
        <v>532738</v>
      </c>
      <c r="C4247" s="167" t="s">
        <v>6469</v>
      </c>
      <c r="D4247" s="167" t="s">
        <v>781</v>
      </c>
    </row>
    <row r="4248" spans="1:4">
      <c r="A4248" s="167" t="s">
        <v>6470</v>
      </c>
      <c r="B4248" s="167">
        <v>540332</v>
      </c>
      <c r="C4248" s="167" t="s">
        <v>383</v>
      </c>
      <c r="D4248" s="167" t="s">
        <v>405</v>
      </c>
    </row>
    <row r="4249" spans="1:4">
      <c r="A4249" s="167" t="s">
        <v>6471</v>
      </c>
      <c r="B4249" s="167">
        <v>540332</v>
      </c>
      <c r="C4249" s="167" t="s">
        <v>383</v>
      </c>
      <c r="D4249" s="167" t="s">
        <v>405</v>
      </c>
    </row>
    <row r="4250" spans="1:4">
      <c r="A4250" s="167" t="s">
        <v>6472</v>
      </c>
      <c r="B4250" s="167">
        <v>505685</v>
      </c>
      <c r="C4250" s="167" t="s">
        <v>383</v>
      </c>
      <c r="D4250" s="167" t="s">
        <v>706</v>
      </c>
    </row>
    <row r="4251" spans="1:4">
      <c r="A4251" s="167" t="s">
        <v>6473</v>
      </c>
      <c r="B4251" s="167" t="s">
        <v>383</v>
      </c>
      <c r="C4251" s="167" t="s">
        <v>6474</v>
      </c>
      <c r="D4251" s="167" t="s">
        <v>394</v>
      </c>
    </row>
    <row r="4252" spans="1:4">
      <c r="A4252" s="167" t="s">
        <v>6475</v>
      </c>
      <c r="B4252" s="167">
        <v>534756</v>
      </c>
      <c r="C4252" s="167" t="s">
        <v>6476</v>
      </c>
      <c r="D4252" s="167" t="s">
        <v>497</v>
      </c>
    </row>
    <row r="4253" spans="1:4">
      <c r="A4253" s="167" t="s">
        <v>6477</v>
      </c>
      <c r="B4253" s="167">
        <v>519285</v>
      </c>
      <c r="C4253" s="167" t="s">
        <v>383</v>
      </c>
      <c r="D4253" s="167" t="s">
        <v>581</v>
      </c>
    </row>
    <row r="4254" spans="1:4">
      <c r="A4254" s="167" t="s">
        <v>6478</v>
      </c>
      <c r="B4254" s="167">
        <v>533203</v>
      </c>
      <c r="C4254" s="167" t="s">
        <v>6479</v>
      </c>
      <c r="D4254" s="167" t="s">
        <v>426</v>
      </c>
    </row>
    <row r="4255" spans="1:4">
      <c r="A4255" s="167" t="s">
        <v>6480</v>
      </c>
      <c r="B4255" s="167">
        <v>538496</v>
      </c>
      <c r="C4255" s="167" t="s">
        <v>383</v>
      </c>
      <c r="D4255" s="167" t="s">
        <v>467</v>
      </c>
    </row>
    <row r="4256" spans="1:4">
      <c r="A4256" s="167" t="s">
        <v>6481</v>
      </c>
      <c r="B4256" s="167">
        <v>532869</v>
      </c>
      <c r="C4256" s="167" t="s">
        <v>6482</v>
      </c>
      <c r="D4256" s="167" t="s">
        <v>781</v>
      </c>
    </row>
    <row r="4257" spans="1:4">
      <c r="A4257" s="167" t="s">
        <v>6483</v>
      </c>
      <c r="B4257" s="167">
        <v>512271</v>
      </c>
      <c r="C4257" s="167" t="s">
        <v>383</v>
      </c>
      <c r="D4257" s="167" t="s">
        <v>804</v>
      </c>
    </row>
    <row r="4258" spans="1:4">
      <c r="A4258" s="167" t="s">
        <v>6484</v>
      </c>
      <c r="B4258" s="167">
        <v>512271</v>
      </c>
      <c r="C4258" s="167" t="s">
        <v>383</v>
      </c>
      <c r="D4258" s="167" t="s">
        <v>804</v>
      </c>
    </row>
    <row r="4259" spans="1:4">
      <c r="A4259" s="167" t="s">
        <v>6485</v>
      </c>
      <c r="B4259" s="167">
        <v>519091</v>
      </c>
      <c r="C4259" s="167" t="s">
        <v>6486</v>
      </c>
      <c r="D4259" s="167" t="s">
        <v>443</v>
      </c>
    </row>
    <row r="4260" spans="1:4">
      <c r="A4260" s="167" t="s">
        <v>6487</v>
      </c>
      <c r="B4260" s="167">
        <v>540955</v>
      </c>
      <c r="C4260" s="167" t="s">
        <v>383</v>
      </c>
      <c r="D4260" s="167" t="s">
        <v>443</v>
      </c>
    </row>
    <row r="4261" spans="1:4">
      <c r="A4261" s="167" t="s">
        <v>6488</v>
      </c>
      <c r="B4261" s="167">
        <v>500770</v>
      </c>
      <c r="C4261" s="167" t="s">
        <v>6489</v>
      </c>
      <c r="D4261" s="167" t="s">
        <v>431</v>
      </c>
    </row>
    <row r="4262" spans="1:4">
      <c r="A4262" s="167" t="s">
        <v>6490</v>
      </c>
      <c r="B4262" s="167">
        <v>532301</v>
      </c>
      <c r="C4262" s="167" t="s">
        <v>6491</v>
      </c>
      <c r="D4262" s="167" t="s">
        <v>790</v>
      </c>
    </row>
    <row r="4263" spans="1:4">
      <c r="A4263" s="167" t="s">
        <v>6492</v>
      </c>
      <c r="B4263" s="167">
        <v>500483</v>
      </c>
      <c r="C4263" s="167" t="s">
        <v>6493</v>
      </c>
      <c r="D4263" s="167" t="s">
        <v>6494</v>
      </c>
    </row>
    <row r="4264" spans="1:4">
      <c r="A4264" s="167" t="s">
        <v>6495</v>
      </c>
      <c r="B4264" s="167">
        <v>532540</v>
      </c>
      <c r="C4264" s="167" t="s">
        <v>6496</v>
      </c>
      <c r="D4264" s="167" t="s">
        <v>369</v>
      </c>
    </row>
    <row r="4265" spans="1:4">
      <c r="A4265" s="167" t="s">
        <v>6497</v>
      </c>
      <c r="B4265" s="167">
        <v>500408</v>
      </c>
      <c r="C4265" s="167" t="s">
        <v>6498</v>
      </c>
      <c r="D4265" s="167" t="s">
        <v>476</v>
      </c>
    </row>
    <row r="4266" spans="1:4">
      <c r="A4266" s="167" t="s">
        <v>6499</v>
      </c>
      <c r="B4266" s="167">
        <v>500800</v>
      </c>
      <c r="C4266" s="167" t="s">
        <v>6500</v>
      </c>
      <c r="D4266" s="167" t="s">
        <v>790</v>
      </c>
    </row>
    <row r="4267" spans="1:4">
      <c r="A4267" s="167" t="s">
        <v>6501</v>
      </c>
      <c r="B4267" s="167">
        <v>501301</v>
      </c>
      <c r="C4267" s="167" t="s">
        <v>6502</v>
      </c>
      <c r="D4267" s="167" t="s">
        <v>549</v>
      </c>
    </row>
    <row r="4268" spans="1:4">
      <c r="A4268" s="167" t="s">
        <v>6503</v>
      </c>
      <c r="B4268" s="167">
        <v>513434</v>
      </c>
      <c r="C4268" s="167" t="s">
        <v>6504</v>
      </c>
      <c r="D4268" s="167" t="s">
        <v>415</v>
      </c>
    </row>
    <row r="4269" spans="1:4">
      <c r="A4269" s="167" t="s">
        <v>6505</v>
      </c>
      <c r="B4269" s="167">
        <v>500570</v>
      </c>
      <c r="C4269" s="167" t="s">
        <v>6506</v>
      </c>
      <c r="D4269" s="167" t="s">
        <v>461</v>
      </c>
    </row>
    <row r="4270" spans="1:4">
      <c r="A4270" s="167" t="s">
        <v>6505</v>
      </c>
      <c r="B4270" s="167">
        <v>570001</v>
      </c>
      <c r="C4270" s="167" t="s">
        <v>6507</v>
      </c>
      <c r="D4270" s="167" t="s">
        <v>461</v>
      </c>
    </row>
    <row r="4271" spans="1:4">
      <c r="A4271" s="167" t="s">
        <v>6508</v>
      </c>
      <c r="B4271" s="167">
        <v>500400</v>
      </c>
      <c r="C4271" s="167" t="s">
        <v>6509</v>
      </c>
      <c r="D4271" s="167" t="s">
        <v>522</v>
      </c>
    </row>
    <row r="4272" spans="1:4">
      <c r="A4272" s="167" t="s">
        <v>6510</v>
      </c>
      <c r="B4272" s="167">
        <v>513010</v>
      </c>
      <c r="C4272" s="167" t="s">
        <v>6511</v>
      </c>
      <c r="D4272" s="167" t="s">
        <v>415</v>
      </c>
    </row>
    <row r="4273" spans="1:4">
      <c r="A4273" s="167" t="s">
        <v>6512</v>
      </c>
      <c r="B4273" s="167" t="s">
        <v>383</v>
      </c>
      <c r="C4273" s="167" t="s">
        <v>6513</v>
      </c>
      <c r="D4273" s="167" t="s">
        <v>415</v>
      </c>
    </row>
    <row r="4274" spans="1:4">
      <c r="A4274" s="167" t="s">
        <v>6514</v>
      </c>
      <c r="B4274" s="167">
        <v>500470</v>
      </c>
      <c r="C4274" s="167" t="s">
        <v>6515</v>
      </c>
      <c r="D4274" s="167" t="s">
        <v>415</v>
      </c>
    </row>
    <row r="4275" spans="1:4">
      <c r="A4275" s="167" t="s">
        <v>6516</v>
      </c>
      <c r="B4275" s="167">
        <v>532371</v>
      </c>
      <c r="C4275" s="167" t="s">
        <v>6517</v>
      </c>
      <c r="D4275" s="167" t="s">
        <v>1327</v>
      </c>
    </row>
    <row r="4276" spans="1:4">
      <c r="A4276" s="167" t="s">
        <v>6518</v>
      </c>
      <c r="B4276" s="167">
        <v>521228</v>
      </c>
      <c r="C4276" s="167" t="s">
        <v>383</v>
      </c>
      <c r="D4276" s="167" t="s">
        <v>497</v>
      </c>
    </row>
    <row r="4277" spans="1:4">
      <c r="A4277" s="167" t="s">
        <v>6519</v>
      </c>
      <c r="B4277" s="167">
        <v>531190</v>
      </c>
      <c r="C4277" s="167" t="s">
        <v>383</v>
      </c>
      <c r="D4277" s="167" t="s">
        <v>398</v>
      </c>
    </row>
    <row r="4278" spans="1:4">
      <c r="A4278" s="167" t="s">
        <v>6520</v>
      </c>
      <c r="B4278" s="167">
        <v>541228</v>
      </c>
      <c r="C4278" s="167" t="s">
        <v>383</v>
      </c>
      <c r="D4278" s="167" t="s">
        <v>391</v>
      </c>
    </row>
    <row r="4279" spans="1:4">
      <c r="A4279" s="167" t="s">
        <v>6521</v>
      </c>
      <c r="B4279" s="167">
        <v>504961</v>
      </c>
      <c r="C4279" s="167" t="s">
        <v>383</v>
      </c>
      <c r="D4279" s="167" t="s">
        <v>415</v>
      </c>
    </row>
    <row r="4280" spans="1:4">
      <c r="A4280" s="167" t="s">
        <v>6522</v>
      </c>
      <c r="B4280" s="167">
        <v>532284</v>
      </c>
      <c r="C4280" s="167" t="s">
        <v>383</v>
      </c>
      <c r="D4280" s="167" t="s">
        <v>366</v>
      </c>
    </row>
    <row r="4281" spans="1:4">
      <c r="A4281" s="167" t="s">
        <v>6523</v>
      </c>
      <c r="B4281" s="167">
        <v>533393</v>
      </c>
      <c r="C4281" s="167" t="s">
        <v>6524</v>
      </c>
      <c r="D4281" s="167" t="s">
        <v>469</v>
      </c>
    </row>
    <row r="4282" spans="1:4">
      <c r="A4282" s="167" t="s">
        <v>6525</v>
      </c>
      <c r="B4282" s="167">
        <v>540212</v>
      </c>
      <c r="C4282" s="167" t="s">
        <v>6526</v>
      </c>
      <c r="D4282" s="167" t="s">
        <v>704</v>
      </c>
    </row>
    <row r="4283" spans="1:4">
      <c r="A4283" s="167" t="s">
        <v>6527</v>
      </c>
      <c r="B4283" s="167">
        <v>501242</v>
      </c>
      <c r="C4283" s="167" t="s">
        <v>6528</v>
      </c>
      <c r="D4283" s="167" t="s">
        <v>400</v>
      </c>
    </row>
    <row r="4284" spans="1:4">
      <c r="A4284" s="167" t="s">
        <v>6529</v>
      </c>
      <c r="B4284" s="167">
        <v>532262</v>
      </c>
      <c r="C4284" s="167" t="s">
        <v>383</v>
      </c>
      <c r="D4284" s="167" t="s">
        <v>704</v>
      </c>
    </row>
    <row r="4285" spans="1:4">
      <c r="A4285" s="167" t="s">
        <v>6530</v>
      </c>
      <c r="B4285" s="167">
        <v>524156</v>
      </c>
      <c r="C4285" s="167" t="s">
        <v>383</v>
      </c>
      <c r="D4285" s="167" t="s">
        <v>431</v>
      </c>
    </row>
    <row r="4286" spans="1:4">
      <c r="A4286" s="167" t="s">
        <v>6531</v>
      </c>
      <c r="B4286" s="167">
        <v>541700</v>
      </c>
      <c r="C4286" s="167" t="s">
        <v>6532</v>
      </c>
      <c r="D4286" s="167" t="s">
        <v>497</v>
      </c>
    </row>
    <row r="4287" spans="1:4">
      <c r="A4287" s="167" t="s">
        <v>6533</v>
      </c>
      <c r="B4287" s="167">
        <v>523301</v>
      </c>
      <c r="C4287" s="167" t="s">
        <v>6534</v>
      </c>
      <c r="D4287" s="167" t="s">
        <v>377</v>
      </c>
    </row>
    <row r="4288" spans="1:4">
      <c r="A4288" s="167" t="s">
        <v>6535</v>
      </c>
      <c r="B4288" s="167" t="s">
        <v>383</v>
      </c>
      <c r="C4288" s="167" t="s">
        <v>6536</v>
      </c>
      <c r="D4288" s="167" t="s">
        <v>474</v>
      </c>
    </row>
    <row r="4289" spans="1:4">
      <c r="A4289" s="167" t="s">
        <v>6537</v>
      </c>
      <c r="B4289" s="167">
        <v>512011</v>
      </c>
      <c r="C4289" s="167" t="s">
        <v>383</v>
      </c>
      <c r="D4289" s="167" t="s">
        <v>405</v>
      </c>
    </row>
    <row r="4290" spans="1:4">
      <c r="A4290" s="167" t="s">
        <v>6538</v>
      </c>
      <c r="B4290" s="167">
        <v>539658</v>
      </c>
      <c r="C4290" s="167" t="s">
        <v>6539</v>
      </c>
      <c r="D4290" s="167" t="s">
        <v>3163</v>
      </c>
    </row>
    <row r="4291" spans="1:4">
      <c r="A4291" s="167" t="s">
        <v>6540</v>
      </c>
      <c r="B4291" s="167">
        <v>532755</v>
      </c>
      <c r="C4291" s="167" t="s">
        <v>6541</v>
      </c>
      <c r="D4291" s="167" t="s">
        <v>369</v>
      </c>
    </row>
    <row r="4292" spans="1:4">
      <c r="A4292" s="167" t="s">
        <v>6542</v>
      </c>
      <c r="B4292" s="167">
        <v>526576</v>
      </c>
      <c r="C4292" s="167" t="s">
        <v>6543</v>
      </c>
      <c r="D4292" s="167" t="s">
        <v>581</v>
      </c>
    </row>
    <row r="4293" spans="1:4">
      <c r="A4293" s="167" t="s">
        <v>6544</v>
      </c>
      <c r="B4293" s="167">
        <v>542141</v>
      </c>
      <c r="C4293" s="167" t="s">
        <v>6545</v>
      </c>
      <c r="D4293" s="167" t="s">
        <v>781</v>
      </c>
    </row>
    <row r="4294" spans="1:4">
      <c r="A4294" s="167" t="s">
        <v>6546</v>
      </c>
      <c r="B4294" s="167">
        <v>532804</v>
      </c>
      <c r="C4294" s="167" t="s">
        <v>6547</v>
      </c>
      <c r="D4294" s="167" t="s">
        <v>706</v>
      </c>
    </row>
    <row r="4295" spans="1:4">
      <c r="A4295" s="167" t="s">
        <v>6548</v>
      </c>
      <c r="B4295" s="167">
        <v>532804</v>
      </c>
      <c r="C4295" s="167" t="s">
        <v>6547</v>
      </c>
      <c r="D4295" s="167" t="s">
        <v>706</v>
      </c>
    </row>
    <row r="4296" spans="1:4">
      <c r="A4296" s="167" t="s">
        <v>6549</v>
      </c>
      <c r="B4296" s="167">
        <v>533216</v>
      </c>
      <c r="C4296" s="167" t="s">
        <v>6550</v>
      </c>
      <c r="D4296" s="167" t="s">
        <v>781</v>
      </c>
    </row>
    <row r="4297" spans="1:4">
      <c r="A4297" s="167" t="s">
        <v>6551</v>
      </c>
      <c r="B4297" s="167">
        <v>509917</v>
      </c>
      <c r="C4297" s="167" t="s">
        <v>383</v>
      </c>
      <c r="D4297" s="167" t="s">
        <v>925</v>
      </c>
    </row>
    <row r="4298" spans="1:4">
      <c r="A4298" s="167" t="s">
        <v>6552</v>
      </c>
      <c r="B4298" s="167">
        <v>501421</v>
      </c>
      <c r="C4298" s="167" t="s">
        <v>383</v>
      </c>
      <c r="D4298" s="167" t="s">
        <v>476</v>
      </c>
    </row>
    <row r="4299" spans="1:4">
      <c r="A4299" s="167" t="s">
        <v>6553</v>
      </c>
      <c r="B4299" s="167">
        <v>524204</v>
      </c>
      <c r="C4299" s="167" t="s">
        <v>383</v>
      </c>
      <c r="D4299" s="167" t="s">
        <v>891</v>
      </c>
    </row>
    <row r="4300" spans="1:4">
      <c r="A4300" s="167" t="s">
        <v>6554</v>
      </c>
      <c r="B4300" s="167">
        <v>540595</v>
      </c>
      <c r="C4300" s="167" t="s">
        <v>6555</v>
      </c>
      <c r="D4300" s="167" t="s">
        <v>1330</v>
      </c>
    </row>
    <row r="4301" spans="1:4">
      <c r="A4301" s="167" t="s">
        <v>6556</v>
      </c>
      <c r="B4301" s="167">
        <v>539428</v>
      </c>
      <c r="C4301" s="167" t="s">
        <v>383</v>
      </c>
      <c r="D4301" s="167" t="s">
        <v>853</v>
      </c>
    </row>
    <row r="4302" spans="1:4">
      <c r="A4302" s="167" t="s">
        <v>6557</v>
      </c>
      <c r="B4302" s="167">
        <v>530595</v>
      </c>
      <c r="C4302" s="167" t="s">
        <v>383</v>
      </c>
      <c r="D4302" s="167" t="s">
        <v>476</v>
      </c>
    </row>
    <row r="4303" spans="1:4">
      <c r="A4303" s="167" t="s">
        <v>6558</v>
      </c>
      <c r="B4303" s="167">
        <v>533982</v>
      </c>
      <c r="C4303" s="167" t="s">
        <v>6559</v>
      </c>
      <c r="D4303" s="167" t="s">
        <v>369</v>
      </c>
    </row>
    <row r="4304" spans="1:4">
      <c r="A4304" s="167" t="s">
        <v>6560</v>
      </c>
      <c r="B4304" s="167">
        <v>530533</v>
      </c>
      <c r="C4304" s="167" t="s">
        <v>383</v>
      </c>
      <c r="D4304" s="167" t="s">
        <v>790</v>
      </c>
    </row>
    <row r="4305" spans="1:4">
      <c r="A4305" s="167" t="s">
        <v>6561</v>
      </c>
      <c r="B4305" s="167">
        <v>506162</v>
      </c>
      <c r="C4305" s="167" t="s">
        <v>383</v>
      </c>
      <c r="D4305" s="167" t="s">
        <v>366</v>
      </c>
    </row>
    <row r="4306" spans="1:4">
      <c r="A4306" s="167" t="s">
        <v>6562</v>
      </c>
      <c r="B4306" s="167">
        <v>512157</v>
      </c>
      <c r="C4306" s="167" t="s">
        <v>383</v>
      </c>
      <c r="D4306" s="167" t="s">
        <v>804</v>
      </c>
    </row>
    <row r="4307" spans="1:4">
      <c r="A4307" s="167" t="s">
        <v>6563</v>
      </c>
      <c r="B4307" s="167">
        <v>505400</v>
      </c>
      <c r="C4307" s="167" t="s">
        <v>6564</v>
      </c>
      <c r="D4307" s="167" t="s">
        <v>469</v>
      </c>
    </row>
    <row r="4308" spans="1:4">
      <c r="A4308" s="167" t="s">
        <v>6565</v>
      </c>
      <c r="B4308" s="167">
        <v>533326</v>
      </c>
      <c r="C4308" s="167" t="s">
        <v>6566</v>
      </c>
      <c r="D4308" s="167" t="s">
        <v>781</v>
      </c>
    </row>
    <row r="4309" spans="1:4">
      <c r="A4309" s="167" t="s">
        <v>6567</v>
      </c>
      <c r="B4309" s="167">
        <v>533164</v>
      </c>
      <c r="C4309" s="167" t="s">
        <v>6568</v>
      </c>
      <c r="D4309" s="167" t="s">
        <v>503</v>
      </c>
    </row>
    <row r="4310" spans="1:4">
      <c r="A4310" s="167" t="s">
        <v>6569</v>
      </c>
      <c r="B4310" s="167">
        <v>532845</v>
      </c>
      <c r="C4310" s="167" t="s">
        <v>6570</v>
      </c>
      <c r="D4310" s="167" t="s">
        <v>584</v>
      </c>
    </row>
    <row r="4311" spans="1:4">
      <c r="A4311" s="167" t="s">
        <v>6571</v>
      </c>
      <c r="B4311" s="167">
        <v>507753</v>
      </c>
      <c r="C4311" s="167" t="s">
        <v>383</v>
      </c>
      <c r="D4311" s="167" t="s">
        <v>431</v>
      </c>
    </row>
    <row r="4312" spans="1:4">
      <c r="A4312" s="167" t="s">
        <v>6572</v>
      </c>
      <c r="B4312" s="167">
        <v>509945</v>
      </c>
      <c r="C4312" s="167" t="s">
        <v>383</v>
      </c>
      <c r="D4312" s="167" t="s">
        <v>366</v>
      </c>
    </row>
    <row r="4313" spans="1:4">
      <c r="A4313" s="167" t="s">
        <v>6573</v>
      </c>
      <c r="B4313" s="167">
        <v>526654</v>
      </c>
      <c r="C4313" s="167" t="s">
        <v>383</v>
      </c>
      <c r="D4313" s="167" t="s">
        <v>469</v>
      </c>
    </row>
    <row r="4314" spans="1:4">
      <c r="A4314" s="167" t="s">
        <v>6574</v>
      </c>
      <c r="B4314" s="167">
        <v>509015</v>
      </c>
      <c r="C4314" s="167" t="s">
        <v>383</v>
      </c>
      <c r="D4314" s="167" t="s">
        <v>925</v>
      </c>
    </row>
    <row r="4315" spans="1:4">
      <c r="A4315" s="167" t="s">
        <v>6575</v>
      </c>
      <c r="B4315" s="167">
        <v>509015</v>
      </c>
      <c r="C4315" s="167" t="s">
        <v>383</v>
      </c>
      <c r="D4315" s="167" t="s">
        <v>925</v>
      </c>
    </row>
    <row r="4316" spans="1:4">
      <c r="A4316" s="167" t="s">
        <v>6576</v>
      </c>
      <c r="B4316" s="167">
        <v>514484</v>
      </c>
      <c r="C4316" s="167" t="s">
        <v>383</v>
      </c>
      <c r="D4316" s="167" t="s">
        <v>398</v>
      </c>
    </row>
    <row r="4317" spans="1:4">
      <c r="A4317" s="167" t="s">
        <v>6577</v>
      </c>
      <c r="B4317" s="167">
        <v>533158</v>
      </c>
      <c r="C4317" s="167" t="s">
        <v>6578</v>
      </c>
      <c r="D4317" s="167" t="s">
        <v>497</v>
      </c>
    </row>
    <row r="4318" spans="1:4">
      <c r="A4318" s="167" t="s">
        <v>6579</v>
      </c>
      <c r="B4318" s="167">
        <v>590062</v>
      </c>
      <c r="C4318" s="167" t="s">
        <v>6580</v>
      </c>
      <c r="D4318" s="167" t="s">
        <v>431</v>
      </c>
    </row>
    <row r="4319" spans="1:4">
      <c r="A4319" s="167" t="s">
        <v>6581</v>
      </c>
      <c r="B4319" s="167">
        <v>542460</v>
      </c>
      <c r="C4319" s="167" t="s">
        <v>6582</v>
      </c>
      <c r="D4319" s="167" t="s">
        <v>391</v>
      </c>
    </row>
    <row r="4320" spans="1:4">
      <c r="A4320" s="167" t="s">
        <v>6583</v>
      </c>
      <c r="B4320" s="167">
        <v>531373</v>
      </c>
      <c r="C4320" s="167" t="s">
        <v>6584</v>
      </c>
      <c r="D4320" s="167" t="s">
        <v>584</v>
      </c>
    </row>
    <row r="4321" spans="1:4">
      <c r="A4321" s="167" t="s">
        <v>6585</v>
      </c>
      <c r="B4321" s="167">
        <v>500469</v>
      </c>
      <c r="C4321" s="167" t="s">
        <v>6586</v>
      </c>
      <c r="D4321" s="167" t="s">
        <v>701</v>
      </c>
    </row>
    <row r="4322" spans="1:4">
      <c r="A4322" s="167" t="s">
        <v>6587</v>
      </c>
      <c r="B4322" s="167">
        <v>500620</v>
      </c>
      <c r="C4322" s="167" t="s">
        <v>6588</v>
      </c>
      <c r="D4322" s="167" t="s">
        <v>1631</v>
      </c>
    </row>
    <row r="4323" spans="1:4">
      <c r="A4323" s="167" t="s">
        <v>6589</v>
      </c>
      <c r="B4323" s="167" t="s">
        <v>383</v>
      </c>
      <c r="C4323" s="167" t="s">
        <v>6590</v>
      </c>
      <c r="D4323" s="167" t="s">
        <v>474</v>
      </c>
    </row>
    <row r="4324" spans="1:4">
      <c r="A4324" s="167" t="s">
        <v>6591</v>
      </c>
      <c r="B4324" s="167">
        <v>522073</v>
      </c>
      <c r="C4324" s="167" t="s">
        <v>6592</v>
      </c>
      <c r="D4324" s="167" t="s">
        <v>738</v>
      </c>
    </row>
    <row r="4325" spans="1:4">
      <c r="A4325" s="167" t="s">
        <v>6593</v>
      </c>
      <c r="B4325" s="167">
        <v>530005</v>
      </c>
      <c r="C4325" s="167" t="s">
        <v>6594</v>
      </c>
      <c r="D4325" s="167" t="s">
        <v>396</v>
      </c>
    </row>
    <row r="4326" spans="1:4">
      <c r="A4326" s="167" t="s">
        <v>6595</v>
      </c>
      <c r="B4326" s="167">
        <v>500850</v>
      </c>
      <c r="C4326" s="167" t="s">
        <v>6596</v>
      </c>
      <c r="D4326" s="167" t="s">
        <v>584</v>
      </c>
    </row>
    <row r="4327" spans="1:4">
      <c r="A4327" s="167" t="s">
        <v>6597</v>
      </c>
      <c r="B4327" s="167">
        <v>540954</v>
      </c>
      <c r="C4327" s="167" t="s">
        <v>383</v>
      </c>
      <c r="D4327" s="167" t="s">
        <v>878</v>
      </c>
    </row>
    <row r="4328" spans="1:4">
      <c r="A4328" s="167" t="s">
        <v>6598</v>
      </c>
      <c r="B4328" s="167">
        <v>530023</v>
      </c>
      <c r="C4328" s="167" t="s">
        <v>6599</v>
      </c>
      <c r="D4328" s="167" t="s">
        <v>400</v>
      </c>
    </row>
    <row r="4329" spans="1:4">
      <c r="A4329" s="167" t="s">
        <v>6600</v>
      </c>
      <c r="B4329" s="167">
        <v>530023</v>
      </c>
      <c r="C4329" s="167" t="s">
        <v>6599</v>
      </c>
      <c r="D4329" s="167" t="s">
        <v>400</v>
      </c>
    </row>
    <row r="4330" spans="1:4">
      <c r="A4330" s="167" t="s">
        <v>6601</v>
      </c>
      <c r="B4330" s="167">
        <v>532209</v>
      </c>
      <c r="C4330" s="167" t="s">
        <v>6602</v>
      </c>
      <c r="D4330" s="167" t="s">
        <v>701</v>
      </c>
    </row>
    <row r="4331" spans="1:4">
      <c r="A4331" s="167" t="s">
        <v>6603</v>
      </c>
      <c r="B4331" s="167">
        <v>532652</v>
      </c>
      <c r="C4331" s="167" t="s">
        <v>6604</v>
      </c>
      <c r="D4331" s="167" t="s">
        <v>701</v>
      </c>
    </row>
    <row r="4332" spans="1:4">
      <c r="A4332" s="167" t="s">
        <v>6605</v>
      </c>
      <c r="B4332" s="167">
        <v>540210</v>
      </c>
      <c r="C4332" s="167" t="s">
        <v>6606</v>
      </c>
      <c r="D4332" s="167" t="s">
        <v>384</v>
      </c>
    </row>
    <row r="4333" spans="1:4">
      <c r="A4333" s="167" t="s">
        <v>6607</v>
      </c>
      <c r="B4333" s="167">
        <v>501343</v>
      </c>
      <c r="C4333" s="167" t="s">
        <v>6608</v>
      </c>
      <c r="D4333" s="167" t="s">
        <v>400</v>
      </c>
    </row>
    <row r="4334" spans="1:4">
      <c r="A4334" s="167" t="s">
        <v>6609</v>
      </c>
      <c r="B4334" s="167">
        <v>540769</v>
      </c>
      <c r="C4334" s="167" t="s">
        <v>6610</v>
      </c>
      <c r="D4334" s="167" t="s">
        <v>2466</v>
      </c>
    </row>
    <row r="4335" spans="1:4">
      <c r="A4335" s="167" t="s">
        <v>6611</v>
      </c>
      <c r="B4335" s="167">
        <v>590086</v>
      </c>
      <c r="C4335" s="167" t="s">
        <v>6612</v>
      </c>
      <c r="D4335" s="167" t="s">
        <v>363</v>
      </c>
    </row>
    <row r="4336" spans="1:4">
      <c r="A4336" s="167" t="s">
        <v>6613</v>
      </c>
      <c r="B4336" s="167" t="s">
        <v>383</v>
      </c>
      <c r="C4336" s="167" t="s">
        <v>6614</v>
      </c>
      <c r="D4336" s="167" t="s">
        <v>474</v>
      </c>
    </row>
    <row r="4337" spans="1:4">
      <c r="A4337" s="167" t="s">
        <v>6615</v>
      </c>
      <c r="B4337" s="167">
        <v>503100</v>
      </c>
      <c r="C4337" s="167" t="s">
        <v>6616</v>
      </c>
      <c r="D4337" s="167" t="s">
        <v>469</v>
      </c>
    </row>
    <row r="4338" spans="1:4">
      <c r="A4338" s="167" t="s">
        <v>6617</v>
      </c>
      <c r="B4338" s="167">
        <v>542123</v>
      </c>
      <c r="C4338" s="167" t="s">
        <v>383</v>
      </c>
      <c r="D4338" s="167" t="s">
        <v>891</v>
      </c>
    </row>
    <row r="4339" spans="1:4">
      <c r="A4339" s="167" t="s">
        <v>6618</v>
      </c>
      <c r="B4339" s="167">
        <v>500260</v>
      </c>
      <c r="C4339" s="167" t="s">
        <v>6619</v>
      </c>
      <c r="D4339" s="167" t="s">
        <v>396</v>
      </c>
    </row>
    <row r="4340" spans="1:4">
      <c r="A4340" s="167" t="s">
        <v>6620</v>
      </c>
      <c r="B4340" s="167">
        <v>503169</v>
      </c>
      <c r="C4340" s="167" t="s">
        <v>6621</v>
      </c>
      <c r="D4340" s="167" t="s">
        <v>398</v>
      </c>
    </row>
    <row r="4341" spans="1:4">
      <c r="A4341" s="167" t="s">
        <v>6622</v>
      </c>
      <c r="B4341" s="167">
        <v>526725</v>
      </c>
      <c r="C4341" s="167" t="s">
        <v>6623</v>
      </c>
      <c r="D4341" s="167" t="s">
        <v>907</v>
      </c>
    </row>
    <row r="4342" spans="1:4">
      <c r="A4342" s="167" t="s">
        <v>6624</v>
      </c>
      <c r="B4342" s="167">
        <v>532218</v>
      </c>
      <c r="C4342" s="167" t="s">
        <v>6625</v>
      </c>
      <c r="D4342" s="167" t="s">
        <v>701</v>
      </c>
    </row>
    <row r="4343" spans="1:4">
      <c r="A4343" s="167" t="s">
        <v>6626</v>
      </c>
      <c r="B4343" s="167">
        <v>512531</v>
      </c>
      <c r="C4343" s="167" t="s">
        <v>6627</v>
      </c>
      <c r="D4343" s="167" t="s">
        <v>405</v>
      </c>
    </row>
    <row r="4344" spans="1:4">
      <c r="A4344" s="167" t="s">
        <v>6628</v>
      </c>
      <c r="B4344" s="167">
        <v>512531</v>
      </c>
      <c r="C4344" s="167" t="s">
        <v>6629</v>
      </c>
      <c r="D4344" s="167" t="s">
        <v>405</v>
      </c>
    </row>
    <row r="4345" spans="1:4">
      <c r="A4345" s="167" t="s">
        <v>6630</v>
      </c>
      <c r="B4345" s="167">
        <v>504966</v>
      </c>
      <c r="C4345" s="167" t="s">
        <v>6631</v>
      </c>
      <c r="D4345" s="167" t="s">
        <v>578</v>
      </c>
    </row>
    <row r="4346" spans="1:4">
      <c r="A4346" s="167" t="s">
        <v>6632</v>
      </c>
      <c r="B4346" s="167">
        <v>504966</v>
      </c>
      <c r="C4346" s="167" t="s">
        <v>6631</v>
      </c>
      <c r="D4346" s="167" t="s">
        <v>578</v>
      </c>
    </row>
    <row r="4347" spans="1:4">
      <c r="A4347" s="167" t="s">
        <v>6633</v>
      </c>
      <c r="B4347" s="167">
        <v>530363</v>
      </c>
      <c r="C4347" s="167" t="s">
        <v>6634</v>
      </c>
      <c r="D4347" s="167" t="s">
        <v>1082</v>
      </c>
    </row>
    <row r="4348" spans="1:4">
      <c r="A4348" s="167" t="s">
        <v>6635</v>
      </c>
      <c r="B4348" s="167" t="s">
        <v>383</v>
      </c>
      <c r="C4348" s="167" t="s">
        <v>6636</v>
      </c>
      <c r="D4348" s="167" t="s">
        <v>474</v>
      </c>
    </row>
    <row r="4349" spans="1:4">
      <c r="A4349" s="167" t="s">
        <v>6637</v>
      </c>
      <c r="B4349" s="167" t="s">
        <v>383</v>
      </c>
      <c r="C4349" s="167" t="s">
        <v>6638</v>
      </c>
      <c r="D4349" s="167" t="s">
        <v>474</v>
      </c>
    </row>
    <row r="4350" spans="1:4">
      <c r="A4350" s="167" t="s">
        <v>6639</v>
      </c>
      <c r="B4350" s="167">
        <v>540980</v>
      </c>
      <c r="C4350" s="167" t="s">
        <v>383</v>
      </c>
      <c r="D4350" s="167" t="s">
        <v>405</v>
      </c>
    </row>
    <row r="4351" spans="1:4">
      <c r="A4351" s="167" t="s">
        <v>6640</v>
      </c>
      <c r="B4351" s="167" t="s">
        <v>383</v>
      </c>
      <c r="C4351" s="167" t="s">
        <v>6641</v>
      </c>
      <c r="D4351" s="167" t="s">
        <v>394</v>
      </c>
    </row>
    <row r="4352" spans="1:4">
      <c r="A4352" s="167" t="s">
        <v>6642</v>
      </c>
      <c r="B4352" s="167">
        <v>530199</v>
      </c>
      <c r="C4352" s="167" t="s">
        <v>6643</v>
      </c>
      <c r="D4352" s="167" t="s">
        <v>421</v>
      </c>
    </row>
    <row r="4353" spans="1:4">
      <c r="A4353" s="167" t="s">
        <v>6644</v>
      </c>
      <c r="B4353" s="167">
        <v>500411</v>
      </c>
      <c r="C4353" s="167" t="s">
        <v>6645</v>
      </c>
      <c r="D4353" s="167" t="s">
        <v>426</v>
      </c>
    </row>
    <row r="4354" spans="1:4">
      <c r="A4354" s="167" t="s">
        <v>6646</v>
      </c>
      <c r="B4354" s="167">
        <v>539310</v>
      </c>
      <c r="C4354" s="167" t="s">
        <v>383</v>
      </c>
      <c r="D4354" s="167" t="s">
        <v>1986</v>
      </c>
    </row>
    <row r="4355" spans="1:4">
      <c r="A4355" s="167" t="s">
        <v>6647</v>
      </c>
      <c r="B4355" s="167">
        <v>538464</v>
      </c>
      <c r="C4355" s="167" t="s">
        <v>383</v>
      </c>
      <c r="D4355" s="167" t="s">
        <v>400</v>
      </c>
    </row>
    <row r="4356" spans="1:4">
      <c r="A4356" s="167" t="s">
        <v>6648</v>
      </c>
      <c r="B4356" s="167">
        <v>531652</v>
      </c>
      <c r="C4356" s="167" t="s">
        <v>383</v>
      </c>
      <c r="D4356" s="167" t="s">
        <v>400</v>
      </c>
    </row>
    <row r="4357" spans="1:4">
      <c r="A4357" s="167" t="s">
        <v>6649</v>
      </c>
      <c r="B4357" s="167">
        <v>507450</v>
      </c>
      <c r="C4357" s="167" t="s">
        <v>6650</v>
      </c>
      <c r="D4357" s="167" t="s">
        <v>1082</v>
      </c>
    </row>
    <row r="4358" spans="1:4">
      <c r="A4358" s="167" t="s">
        <v>6651</v>
      </c>
      <c r="B4358" s="167">
        <v>500412</v>
      </c>
      <c r="C4358" s="167" t="s">
        <v>6652</v>
      </c>
      <c r="D4358" s="167" t="s">
        <v>431</v>
      </c>
    </row>
    <row r="4359" spans="1:4">
      <c r="A4359" s="167" t="s">
        <v>6653</v>
      </c>
      <c r="B4359" s="167">
        <v>500413</v>
      </c>
      <c r="C4359" s="167" t="s">
        <v>6654</v>
      </c>
      <c r="D4359" s="167" t="s">
        <v>1386</v>
      </c>
    </row>
    <row r="4360" spans="1:4">
      <c r="A4360" s="167" t="s">
        <v>6655</v>
      </c>
      <c r="B4360" s="167">
        <v>500413</v>
      </c>
      <c r="C4360" s="167" t="s">
        <v>6654</v>
      </c>
      <c r="D4360" s="167" t="s">
        <v>1386</v>
      </c>
    </row>
    <row r="4361" spans="1:4">
      <c r="A4361" s="167" t="s">
        <v>6656</v>
      </c>
      <c r="B4361" s="167">
        <v>533941</v>
      </c>
      <c r="C4361" s="167" t="s">
        <v>6657</v>
      </c>
      <c r="D4361" s="167" t="s">
        <v>497</v>
      </c>
    </row>
    <row r="4362" spans="1:4">
      <c r="A4362" s="167" t="s">
        <v>6658</v>
      </c>
      <c r="B4362" s="167">
        <v>533941</v>
      </c>
      <c r="C4362" s="167" t="s">
        <v>6657</v>
      </c>
      <c r="D4362" s="167" t="s">
        <v>497</v>
      </c>
    </row>
    <row r="4363" spans="1:4">
      <c r="A4363" s="167" t="s">
        <v>6659</v>
      </c>
      <c r="B4363" s="167">
        <v>539871</v>
      </c>
      <c r="C4363" s="167" t="s">
        <v>6660</v>
      </c>
      <c r="D4363" s="167" t="s">
        <v>572</v>
      </c>
    </row>
    <row r="4364" spans="1:4">
      <c r="A4364" s="167" t="s">
        <v>6661</v>
      </c>
      <c r="B4364" s="167">
        <v>504973</v>
      </c>
      <c r="C4364" s="167" t="s">
        <v>6662</v>
      </c>
      <c r="D4364" s="167" t="s">
        <v>738</v>
      </c>
    </row>
    <row r="4365" spans="1:4">
      <c r="A4365" s="167" t="s">
        <v>6663</v>
      </c>
      <c r="B4365" s="167">
        <v>540108</v>
      </c>
      <c r="C4365" s="167" t="s">
        <v>383</v>
      </c>
      <c r="D4365" s="167" t="s">
        <v>366</v>
      </c>
    </row>
    <row r="4366" spans="1:4">
      <c r="A4366" s="167" t="s">
        <v>6664</v>
      </c>
      <c r="B4366" s="167">
        <v>590005</v>
      </c>
      <c r="C4366" s="167" t="s">
        <v>6665</v>
      </c>
      <c r="D4366" s="167" t="s">
        <v>593</v>
      </c>
    </row>
    <row r="4367" spans="1:4">
      <c r="A4367" s="167" t="s">
        <v>6666</v>
      </c>
      <c r="B4367" s="167">
        <v>590005</v>
      </c>
      <c r="C4367" s="167" t="s">
        <v>6665</v>
      </c>
      <c r="D4367" s="167" t="s">
        <v>593</v>
      </c>
    </row>
    <row r="4368" spans="1:4">
      <c r="A4368" s="167" t="s">
        <v>6667</v>
      </c>
      <c r="B4368" s="167">
        <v>536264</v>
      </c>
      <c r="C4368" s="167" t="s">
        <v>383</v>
      </c>
      <c r="D4368" s="167" t="s">
        <v>704</v>
      </c>
    </row>
    <row r="4369" spans="1:4">
      <c r="A4369" s="167" t="s">
        <v>6668</v>
      </c>
      <c r="B4369" s="167">
        <v>536264</v>
      </c>
      <c r="C4369" s="167" t="s">
        <v>383</v>
      </c>
      <c r="D4369" s="167" t="s">
        <v>704</v>
      </c>
    </row>
    <row r="4370" spans="1:4">
      <c r="A4370" s="167" t="s">
        <v>6669</v>
      </c>
      <c r="B4370" s="167">
        <v>533629</v>
      </c>
      <c r="C4370" s="167" t="s">
        <v>6670</v>
      </c>
      <c r="D4370" s="167" t="s">
        <v>503</v>
      </c>
    </row>
    <row r="4371" spans="1:4">
      <c r="A4371" s="167" t="s">
        <v>6671</v>
      </c>
      <c r="B4371" s="167">
        <v>505196</v>
      </c>
      <c r="C4371" s="167" t="s">
        <v>6672</v>
      </c>
      <c r="D4371" s="167" t="s">
        <v>506</v>
      </c>
    </row>
    <row r="4372" spans="1:4">
      <c r="A4372" s="167" t="s">
        <v>6673</v>
      </c>
      <c r="B4372" s="167">
        <v>503663</v>
      </c>
      <c r="C4372" s="167" t="s">
        <v>6674</v>
      </c>
      <c r="D4372" s="167" t="s">
        <v>403</v>
      </c>
    </row>
    <row r="4373" spans="1:4">
      <c r="A4373" s="167" t="s">
        <v>6675</v>
      </c>
      <c r="B4373" s="167">
        <v>507205</v>
      </c>
      <c r="C4373" s="167" t="s">
        <v>6676</v>
      </c>
      <c r="D4373" s="167" t="s">
        <v>1015</v>
      </c>
    </row>
    <row r="4374" spans="1:4">
      <c r="A4374" s="167" t="s">
        <v>6677</v>
      </c>
      <c r="B4374" s="167">
        <v>532856</v>
      </c>
      <c r="C4374" s="167" t="s">
        <v>6678</v>
      </c>
      <c r="D4374" s="167" t="s">
        <v>503</v>
      </c>
    </row>
    <row r="4375" spans="1:4">
      <c r="A4375" s="167" t="s">
        <v>6679</v>
      </c>
      <c r="B4375" s="167">
        <v>511559</v>
      </c>
      <c r="C4375" s="167" t="s">
        <v>6680</v>
      </c>
      <c r="D4375" s="167" t="s">
        <v>400</v>
      </c>
    </row>
    <row r="4376" spans="1:4">
      <c r="A4376" s="167" t="s">
        <v>6681</v>
      </c>
      <c r="B4376" s="167">
        <v>500414</v>
      </c>
      <c r="C4376" s="167" t="s">
        <v>383</v>
      </c>
      <c r="D4376" s="167" t="s">
        <v>497</v>
      </c>
    </row>
    <row r="4377" spans="1:4">
      <c r="A4377" s="167" t="s">
        <v>6682</v>
      </c>
      <c r="B4377" s="167">
        <v>500414</v>
      </c>
      <c r="C4377" s="167" t="s">
        <v>383</v>
      </c>
      <c r="D4377" s="167" t="s">
        <v>497</v>
      </c>
    </row>
    <row r="4378" spans="1:4">
      <c r="A4378" s="167" t="s">
        <v>6683</v>
      </c>
      <c r="B4378" s="167">
        <v>522113</v>
      </c>
      <c r="C4378" s="167" t="s">
        <v>6684</v>
      </c>
      <c r="D4378" s="167" t="s">
        <v>391</v>
      </c>
    </row>
    <row r="4379" spans="1:4">
      <c r="A4379" s="167" t="s">
        <v>6685</v>
      </c>
      <c r="B4379" s="167">
        <v>522113</v>
      </c>
      <c r="C4379" s="167" t="s">
        <v>6684</v>
      </c>
      <c r="D4379" s="167" t="s">
        <v>391</v>
      </c>
    </row>
    <row r="4380" spans="1:4">
      <c r="A4380" s="167" t="s">
        <v>6686</v>
      </c>
      <c r="B4380" s="167">
        <v>530475</v>
      </c>
      <c r="C4380" s="167" t="s">
        <v>383</v>
      </c>
      <c r="D4380" s="167" t="s">
        <v>543</v>
      </c>
    </row>
    <row r="4381" spans="1:4">
      <c r="A4381" s="167" t="s">
        <v>6687</v>
      </c>
      <c r="B4381" s="167">
        <v>541741</v>
      </c>
      <c r="C4381" s="167" t="s">
        <v>383</v>
      </c>
      <c r="D4381" s="167" t="s">
        <v>405</v>
      </c>
    </row>
    <row r="4382" spans="1:4">
      <c r="A4382" s="167" t="s">
        <v>6688</v>
      </c>
      <c r="B4382" s="167">
        <v>532375</v>
      </c>
      <c r="C4382" s="167" t="s">
        <v>6689</v>
      </c>
      <c r="D4382" s="167" t="s">
        <v>386</v>
      </c>
    </row>
    <row r="4383" spans="1:4">
      <c r="A4383" s="167" t="s">
        <v>6690</v>
      </c>
      <c r="B4383" s="167">
        <v>539488</v>
      </c>
      <c r="C4383" s="167" t="s">
        <v>383</v>
      </c>
      <c r="D4383" s="167" t="s">
        <v>403</v>
      </c>
    </row>
    <row r="4384" spans="1:4">
      <c r="A4384" s="167" t="s">
        <v>6691</v>
      </c>
      <c r="B4384" s="167">
        <v>540904</v>
      </c>
      <c r="C4384" s="167" t="s">
        <v>383</v>
      </c>
      <c r="D4384" s="167" t="s">
        <v>660</v>
      </c>
    </row>
    <row r="4385" spans="1:4">
      <c r="A4385" s="167" t="s">
        <v>6692</v>
      </c>
      <c r="B4385" s="167" t="s">
        <v>383</v>
      </c>
      <c r="C4385" s="167" t="s">
        <v>6693</v>
      </c>
      <c r="D4385" s="167" t="s">
        <v>394</v>
      </c>
    </row>
    <row r="4386" spans="1:4">
      <c r="A4386" s="167" t="s">
        <v>6694</v>
      </c>
      <c r="B4386" s="167">
        <v>531547</v>
      </c>
      <c r="C4386" s="167" t="s">
        <v>383</v>
      </c>
      <c r="D4386" s="167" t="s">
        <v>581</v>
      </c>
    </row>
    <row r="4387" spans="1:4">
      <c r="A4387" s="167" t="s">
        <v>6695</v>
      </c>
      <c r="B4387" s="167">
        <v>531547</v>
      </c>
      <c r="C4387" s="167" t="s">
        <v>383</v>
      </c>
      <c r="D4387" s="167" t="s">
        <v>581</v>
      </c>
    </row>
    <row r="4388" spans="1:4">
      <c r="A4388" s="167" t="s">
        <v>6696</v>
      </c>
      <c r="B4388" s="167">
        <v>531814</v>
      </c>
      <c r="C4388" s="167" t="s">
        <v>383</v>
      </c>
      <c r="D4388" s="167" t="s">
        <v>469</v>
      </c>
    </row>
    <row r="4389" spans="1:4">
      <c r="A4389" s="167" t="s">
        <v>6697</v>
      </c>
      <c r="B4389" s="167">
        <v>524582</v>
      </c>
      <c r="C4389" s="167" t="s">
        <v>383</v>
      </c>
      <c r="D4389" s="167" t="s">
        <v>463</v>
      </c>
    </row>
    <row r="4390" spans="1:4">
      <c r="A4390" s="167" t="s">
        <v>6698</v>
      </c>
      <c r="B4390" s="167">
        <v>539040</v>
      </c>
      <c r="C4390" s="167" t="s">
        <v>383</v>
      </c>
      <c r="D4390" s="167" t="s">
        <v>863</v>
      </c>
    </row>
    <row r="4391" spans="1:4">
      <c r="A4391" s="167" t="s">
        <v>6699</v>
      </c>
      <c r="B4391" s="167">
        <v>539985</v>
      </c>
      <c r="C4391" s="167" t="s">
        <v>383</v>
      </c>
      <c r="D4391" s="167" t="s">
        <v>398</v>
      </c>
    </row>
    <row r="4392" spans="1:4">
      <c r="A4392" s="167" t="s">
        <v>6700</v>
      </c>
      <c r="B4392" s="167">
        <v>532966</v>
      </c>
      <c r="C4392" s="167" t="s">
        <v>6701</v>
      </c>
      <c r="D4392" s="167" t="s">
        <v>461</v>
      </c>
    </row>
    <row r="4393" spans="1:4">
      <c r="A4393" s="167" t="s">
        <v>6702</v>
      </c>
      <c r="B4393" s="167">
        <v>524717</v>
      </c>
      <c r="C4393" s="167" t="s">
        <v>383</v>
      </c>
      <c r="D4393" s="167" t="s">
        <v>543</v>
      </c>
    </row>
    <row r="4394" spans="1:4">
      <c r="A4394" s="167" t="s">
        <v>6703</v>
      </c>
      <c r="B4394" s="167">
        <v>500114</v>
      </c>
      <c r="C4394" s="167" t="s">
        <v>6704</v>
      </c>
      <c r="D4394" s="167" t="s">
        <v>497</v>
      </c>
    </row>
    <row r="4395" spans="1:4">
      <c r="A4395" s="167" t="s">
        <v>6705</v>
      </c>
      <c r="B4395" s="167">
        <v>530045</v>
      </c>
      <c r="C4395" s="167" t="s">
        <v>383</v>
      </c>
      <c r="D4395" s="167" t="s">
        <v>400</v>
      </c>
    </row>
    <row r="4396" spans="1:4">
      <c r="A4396" s="167" t="s">
        <v>6706</v>
      </c>
      <c r="B4396" s="167">
        <v>511096</v>
      </c>
      <c r="C4396" s="167" t="s">
        <v>383</v>
      </c>
      <c r="D4396" s="167" t="s">
        <v>469</v>
      </c>
    </row>
    <row r="4397" spans="1:4">
      <c r="A4397" s="167" t="s">
        <v>6707</v>
      </c>
      <c r="B4397" s="167">
        <v>531830</v>
      </c>
      <c r="C4397" s="167" t="s">
        <v>6708</v>
      </c>
      <c r="D4397" s="167" t="s">
        <v>929</v>
      </c>
    </row>
    <row r="4398" spans="1:4">
      <c r="A4398" s="167" t="s">
        <v>6709</v>
      </c>
      <c r="B4398" s="167">
        <v>531644</v>
      </c>
      <c r="C4398" s="167" t="s">
        <v>383</v>
      </c>
      <c r="D4398" s="167" t="s">
        <v>400</v>
      </c>
    </row>
    <row r="4399" spans="1:4">
      <c r="A4399" s="167" t="s">
        <v>6710</v>
      </c>
      <c r="B4399" s="167">
        <v>500418</v>
      </c>
      <c r="C4399" s="167" t="s">
        <v>6711</v>
      </c>
      <c r="D4399" s="167" t="s">
        <v>503</v>
      </c>
    </row>
    <row r="4400" spans="1:4">
      <c r="A4400" s="167" t="s">
        <v>6712</v>
      </c>
      <c r="B4400" s="167">
        <v>500420</v>
      </c>
      <c r="C4400" s="167" t="s">
        <v>6713</v>
      </c>
      <c r="D4400" s="167" t="s">
        <v>421</v>
      </c>
    </row>
    <row r="4401" spans="1:4">
      <c r="A4401" s="167" t="s">
        <v>6714</v>
      </c>
      <c r="B4401" s="167">
        <v>532779</v>
      </c>
      <c r="C4401" s="167" t="s">
        <v>6715</v>
      </c>
      <c r="D4401" s="167" t="s">
        <v>522</v>
      </c>
    </row>
    <row r="4402" spans="1:4">
      <c r="A4402" s="167" t="s">
        <v>6716</v>
      </c>
      <c r="B4402" s="167">
        <v>523878</v>
      </c>
      <c r="C4402" s="167" t="s">
        <v>383</v>
      </c>
      <c r="D4402" s="167" t="s">
        <v>708</v>
      </c>
    </row>
    <row r="4403" spans="1:4">
      <c r="A4403" s="167" t="s">
        <v>6717</v>
      </c>
      <c r="B4403" s="167" t="s">
        <v>383</v>
      </c>
      <c r="C4403" s="167" t="s">
        <v>6718</v>
      </c>
      <c r="D4403" s="167" t="s">
        <v>394</v>
      </c>
    </row>
    <row r="4404" spans="1:4">
      <c r="A4404" s="167" t="s">
        <v>6719</v>
      </c>
      <c r="B4404" s="167" t="s">
        <v>383</v>
      </c>
      <c r="C4404" s="167" t="s">
        <v>6720</v>
      </c>
      <c r="D4404" s="167" t="s">
        <v>394</v>
      </c>
    </row>
    <row r="4405" spans="1:4">
      <c r="A4405" s="167" t="s">
        <v>6721</v>
      </c>
      <c r="B4405" s="167">
        <v>526650</v>
      </c>
      <c r="C4405" s="167" t="s">
        <v>6722</v>
      </c>
      <c r="D4405" s="167" t="s">
        <v>2716</v>
      </c>
    </row>
    <row r="4406" spans="1:4">
      <c r="A4406" s="167" t="s">
        <v>6723</v>
      </c>
      <c r="B4406" s="167">
        <v>526650</v>
      </c>
      <c r="C4406" s="167" t="s">
        <v>6722</v>
      </c>
      <c r="D4406" s="167" t="s">
        <v>2716</v>
      </c>
    </row>
    <row r="4407" spans="1:4">
      <c r="A4407" s="167" t="s">
        <v>6724</v>
      </c>
      <c r="B4407" s="167">
        <v>531771</v>
      </c>
      <c r="C4407" s="167" t="s">
        <v>383</v>
      </c>
      <c r="D4407" s="167" t="s">
        <v>681</v>
      </c>
    </row>
    <row r="4408" spans="1:4">
      <c r="A4408" s="167" t="s">
        <v>6725</v>
      </c>
      <c r="B4408" s="167">
        <v>538607</v>
      </c>
      <c r="C4408" s="167" t="s">
        <v>383</v>
      </c>
      <c r="D4408" s="167" t="s">
        <v>366</v>
      </c>
    </row>
    <row r="4409" spans="1:4">
      <c r="A4409" s="167" t="s">
        <v>6726</v>
      </c>
      <c r="B4409" s="167">
        <v>500421</v>
      </c>
      <c r="C4409" s="167" t="s">
        <v>383</v>
      </c>
      <c r="D4409" s="167" t="s">
        <v>578</v>
      </c>
    </row>
    <row r="4410" spans="1:4">
      <c r="A4410" s="167" t="s">
        <v>6727</v>
      </c>
      <c r="B4410" s="167">
        <v>500421</v>
      </c>
      <c r="C4410" s="167" t="s">
        <v>383</v>
      </c>
      <c r="D4410" s="167" t="s">
        <v>578</v>
      </c>
    </row>
    <row r="4411" spans="1:4">
      <c r="A4411" s="167" t="s">
        <v>6728</v>
      </c>
      <c r="B4411" s="167">
        <v>526582</v>
      </c>
      <c r="C4411" s="167" t="s">
        <v>6729</v>
      </c>
      <c r="D4411" s="167" t="s">
        <v>503</v>
      </c>
    </row>
    <row r="4412" spans="1:4">
      <c r="A4412" s="167" t="s">
        <v>6730</v>
      </c>
      <c r="B4412" s="167">
        <v>509953</v>
      </c>
      <c r="C4412" s="167" t="s">
        <v>383</v>
      </c>
      <c r="D4412" s="167" t="s">
        <v>1386</v>
      </c>
    </row>
    <row r="4413" spans="1:4">
      <c r="A4413" s="167" t="s">
        <v>6731</v>
      </c>
      <c r="B4413" s="167">
        <v>530783</v>
      </c>
      <c r="C4413" s="167" t="s">
        <v>383</v>
      </c>
      <c r="D4413" s="167" t="s">
        <v>421</v>
      </c>
    </row>
    <row r="4414" spans="1:4">
      <c r="A4414" s="167" t="s">
        <v>6732</v>
      </c>
      <c r="B4414" s="167">
        <v>526961</v>
      </c>
      <c r="C4414" s="167" t="s">
        <v>6733</v>
      </c>
      <c r="D4414" s="167" t="s">
        <v>400</v>
      </c>
    </row>
    <row r="4415" spans="1:4">
      <c r="A4415" s="167" t="s">
        <v>6734</v>
      </c>
      <c r="B4415" s="167">
        <v>500422</v>
      </c>
      <c r="C4415" s="167" t="s">
        <v>383</v>
      </c>
      <c r="D4415" s="167" t="s">
        <v>421</v>
      </c>
    </row>
    <row r="4416" spans="1:4">
      <c r="A4416" s="167" t="s">
        <v>6735</v>
      </c>
      <c r="B4416" s="167">
        <v>532410</v>
      </c>
      <c r="C4416" s="167" t="s">
        <v>383</v>
      </c>
      <c r="D4416" s="167" t="s">
        <v>366</v>
      </c>
    </row>
    <row r="4417" spans="1:4">
      <c r="A4417" s="167" t="s">
        <v>6736</v>
      </c>
      <c r="B4417" s="167">
        <v>532928</v>
      </c>
      <c r="C4417" s="167" t="s">
        <v>6737</v>
      </c>
      <c r="D4417" s="167" t="s">
        <v>426</v>
      </c>
    </row>
    <row r="4418" spans="1:4">
      <c r="A4418" s="167" t="s">
        <v>6738</v>
      </c>
      <c r="B4418" s="167">
        <v>532928</v>
      </c>
      <c r="C4418" s="167" t="s">
        <v>6737</v>
      </c>
      <c r="D4418" s="167" t="s">
        <v>426</v>
      </c>
    </row>
    <row r="4419" spans="1:4">
      <c r="A4419" s="167" t="s">
        <v>6739</v>
      </c>
      <c r="B4419" s="167">
        <v>513063</v>
      </c>
      <c r="C4419" s="167" t="s">
        <v>383</v>
      </c>
      <c r="D4419" s="167" t="s">
        <v>706</v>
      </c>
    </row>
    <row r="4420" spans="1:4">
      <c r="A4420" s="167" t="s">
        <v>6740</v>
      </c>
      <c r="B4420" s="167">
        <v>526139</v>
      </c>
      <c r="C4420" s="167" t="s">
        <v>383</v>
      </c>
      <c r="D4420" s="167" t="s">
        <v>572</v>
      </c>
    </row>
    <row r="4421" spans="1:4">
      <c r="A4421" s="167" t="s">
        <v>6741</v>
      </c>
      <c r="B4421" s="167">
        <v>519367</v>
      </c>
      <c r="C4421" s="167" t="s">
        <v>383</v>
      </c>
      <c r="D4421" s="167" t="s">
        <v>818</v>
      </c>
    </row>
    <row r="4422" spans="1:4">
      <c r="A4422" s="167" t="s">
        <v>6742</v>
      </c>
      <c r="B4422" s="167">
        <v>509003</v>
      </c>
      <c r="C4422" s="167" t="s">
        <v>383</v>
      </c>
      <c r="D4422" s="167" t="s">
        <v>804</v>
      </c>
    </row>
    <row r="4423" spans="1:4">
      <c r="A4423" s="167" t="s">
        <v>6743</v>
      </c>
      <c r="B4423" s="167">
        <v>506687</v>
      </c>
      <c r="C4423" s="167" t="s">
        <v>383</v>
      </c>
      <c r="D4423" s="167" t="s">
        <v>431</v>
      </c>
    </row>
    <row r="4424" spans="1:4">
      <c r="A4424" s="167" t="s">
        <v>6744</v>
      </c>
      <c r="B4424" s="167">
        <v>532349</v>
      </c>
      <c r="C4424" s="167" t="s">
        <v>6745</v>
      </c>
      <c r="D4424" s="167" t="s">
        <v>455</v>
      </c>
    </row>
    <row r="4425" spans="1:4">
      <c r="A4425" s="167" t="s">
        <v>6746</v>
      </c>
      <c r="B4425" s="167">
        <v>532349</v>
      </c>
      <c r="C4425" s="167" t="s">
        <v>6745</v>
      </c>
      <c r="D4425" s="167" t="s">
        <v>455</v>
      </c>
    </row>
    <row r="4426" spans="1:4">
      <c r="A4426" s="167" t="s">
        <v>6747</v>
      </c>
      <c r="B4426" s="167">
        <v>532812</v>
      </c>
      <c r="C4426" s="167" t="s">
        <v>6748</v>
      </c>
      <c r="D4426" s="167" t="s">
        <v>400</v>
      </c>
    </row>
    <row r="4427" spans="1:4">
      <c r="A4427" s="167" t="s">
        <v>6749</v>
      </c>
      <c r="B4427" s="167" t="s">
        <v>383</v>
      </c>
      <c r="C4427" s="167" t="s">
        <v>6750</v>
      </c>
      <c r="D4427" s="167" t="s">
        <v>394</v>
      </c>
    </row>
    <row r="4428" spans="1:4">
      <c r="A4428" s="167" t="s">
        <v>6751</v>
      </c>
      <c r="B4428" s="167">
        <v>533540</v>
      </c>
      <c r="C4428" s="167" t="s">
        <v>6752</v>
      </c>
      <c r="D4428" s="167" t="s">
        <v>488</v>
      </c>
    </row>
    <row r="4429" spans="1:4">
      <c r="A4429" s="167" t="s">
        <v>6753</v>
      </c>
      <c r="B4429" s="167">
        <v>542233</v>
      </c>
      <c r="C4429" s="167" t="s">
        <v>6754</v>
      </c>
      <c r="D4429" s="167" t="s">
        <v>1580</v>
      </c>
    </row>
    <row r="4430" spans="1:4">
      <c r="A4430" s="167" t="s">
        <v>6755</v>
      </c>
      <c r="B4430" s="167">
        <v>500251</v>
      </c>
      <c r="C4430" s="167" t="s">
        <v>6756</v>
      </c>
      <c r="D4430" s="167" t="s">
        <v>384</v>
      </c>
    </row>
    <row r="4431" spans="1:4">
      <c r="A4431" s="167" t="s">
        <v>6757</v>
      </c>
      <c r="B4431" s="167">
        <v>532159</v>
      </c>
      <c r="C4431" s="167" t="s">
        <v>383</v>
      </c>
      <c r="D4431" s="167" t="s">
        <v>366</v>
      </c>
    </row>
    <row r="4432" spans="1:4">
      <c r="A4432" s="167" t="s">
        <v>6758</v>
      </c>
      <c r="B4432" s="167">
        <v>505854</v>
      </c>
      <c r="C4432" s="167" t="s">
        <v>6759</v>
      </c>
      <c r="D4432" s="167" t="s">
        <v>391</v>
      </c>
    </row>
    <row r="4433" spans="1:4">
      <c r="A4433" s="167" t="s">
        <v>6760</v>
      </c>
      <c r="B4433" s="167">
        <v>534369</v>
      </c>
      <c r="C4433" s="167" t="s">
        <v>6761</v>
      </c>
      <c r="D4433" s="167" t="s">
        <v>497</v>
      </c>
    </row>
    <row r="4434" spans="1:4">
      <c r="A4434" s="167" t="s">
        <v>6762</v>
      </c>
      <c r="B4434" s="167">
        <v>531716</v>
      </c>
      <c r="C4434" s="167" t="s">
        <v>383</v>
      </c>
      <c r="D4434" s="167" t="s">
        <v>463</v>
      </c>
    </row>
    <row r="4435" spans="1:4">
      <c r="A4435" s="167" t="s">
        <v>6763</v>
      </c>
      <c r="B4435" s="167">
        <v>521064</v>
      </c>
      <c r="C4435" s="167" t="s">
        <v>6764</v>
      </c>
      <c r="D4435" s="167" t="s">
        <v>398</v>
      </c>
    </row>
    <row r="4436" spans="1:4">
      <c r="A4436" s="167" t="s">
        <v>6765</v>
      </c>
      <c r="B4436" s="167">
        <v>540726</v>
      </c>
      <c r="C4436" s="167" t="s">
        <v>383</v>
      </c>
      <c r="D4436" s="167" t="s">
        <v>405</v>
      </c>
    </row>
    <row r="4437" spans="1:4">
      <c r="A4437" s="167" t="s">
        <v>6766</v>
      </c>
      <c r="B4437" s="167">
        <v>531972</v>
      </c>
      <c r="C4437" s="167" t="s">
        <v>383</v>
      </c>
      <c r="D4437" s="167" t="s">
        <v>568</v>
      </c>
    </row>
    <row r="4438" spans="1:4">
      <c r="A4438" s="167" t="s">
        <v>6767</v>
      </c>
      <c r="B4438" s="167">
        <v>517562</v>
      </c>
      <c r="C4438" s="167" t="s">
        <v>6768</v>
      </c>
      <c r="D4438" s="167" t="s">
        <v>369</v>
      </c>
    </row>
    <row r="4439" spans="1:4">
      <c r="A4439" s="167" t="s">
        <v>6769</v>
      </c>
      <c r="B4439" s="167">
        <v>531658</v>
      </c>
      <c r="C4439" s="167" t="s">
        <v>383</v>
      </c>
      <c r="D4439" s="167" t="s">
        <v>400</v>
      </c>
    </row>
    <row r="4440" spans="1:4">
      <c r="A4440" s="167" t="s">
        <v>6770</v>
      </c>
      <c r="B4440" s="167">
        <v>536565</v>
      </c>
      <c r="C4440" s="167" t="s">
        <v>383</v>
      </c>
      <c r="D4440" s="167" t="s">
        <v>6771</v>
      </c>
    </row>
    <row r="4441" spans="1:4">
      <c r="A4441" s="167" t="s">
        <v>6772</v>
      </c>
      <c r="B4441" s="167">
        <v>531846</v>
      </c>
      <c r="C4441" s="167" t="s">
        <v>383</v>
      </c>
      <c r="D4441" s="167" t="s">
        <v>366</v>
      </c>
    </row>
    <row r="4442" spans="1:4">
      <c r="A4442" s="167" t="s">
        <v>6773</v>
      </c>
      <c r="B4442" s="167">
        <v>531846</v>
      </c>
      <c r="C4442" s="167" t="s">
        <v>383</v>
      </c>
      <c r="D4442" s="167" t="s">
        <v>366</v>
      </c>
    </row>
    <row r="4443" spans="1:4">
      <c r="A4443" s="167" t="s">
        <v>6774</v>
      </c>
      <c r="B4443" s="167">
        <v>534755</v>
      </c>
      <c r="C4443" s="167" t="s">
        <v>6775</v>
      </c>
      <c r="D4443" s="167" t="s">
        <v>366</v>
      </c>
    </row>
    <row r="4444" spans="1:4">
      <c r="A4444" s="167" t="s">
        <v>6776</v>
      </c>
      <c r="B4444" s="167">
        <v>512101</v>
      </c>
      <c r="C4444" s="167" t="s">
        <v>383</v>
      </c>
      <c r="D4444" s="167" t="s">
        <v>421</v>
      </c>
    </row>
    <row r="4445" spans="1:4">
      <c r="A4445" s="167" t="s">
        <v>6777</v>
      </c>
      <c r="B4445" s="167">
        <v>531279</v>
      </c>
      <c r="C4445" s="167" t="s">
        <v>383</v>
      </c>
      <c r="D4445" s="167" t="s">
        <v>400</v>
      </c>
    </row>
    <row r="4446" spans="1:4">
      <c r="A4446" s="167" t="s">
        <v>6778</v>
      </c>
      <c r="B4446" s="167">
        <v>523387</v>
      </c>
      <c r="C4446" s="167" t="s">
        <v>383</v>
      </c>
      <c r="D4446" s="167" t="s">
        <v>497</v>
      </c>
    </row>
    <row r="4447" spans="1:4">
      <c r="A4447" s="167" t="s">
        <v>6779</v>
      </c>
      <c r="B4447" s="167">
        <v>505978</v>
      </c>
      <c r="C4447" s="167" t="s">
        <v>383</v>
      </c>
      <c r="D4447" s="167" t="s">
        <v>738</v>
      </c>
    </row>
    <row r="4448" spans="1:4">
      <c r="A4448" s="167" t="s">
        <v>6780</v>
      </c>
      <c r="B4448" s="167">
        <v>532356</v>
      </c>
      <c r="C4448" s="167" t="s">
        <v>6781</v>
      </c>
      <c r="D4448" s="167" t="s">
        <v>1082</v>
      </c>
    </row>
    <row r="4449" spans="1:4">
      <c r="A4449" s="167" t="s">
        <v>6782</v>
      </c>
      <c r="B4449" s="167">
        <v>538569</v>
      </c>
      <c r="C4449" s="167" t="s">
        <v>6783</v>
      </c>
      <c r="D4449" s="167" t="s">
        <v>749</v>
      </c>
    </row>
    <row r="4450" spans="1:4">
      <c r="A4450" s="167" t="s">
        <v>6784</v>
      </c>
      <c r="B4450" s="167">
        <v>502281</v>
      </c>
      <c r="C4450" s="167" t="s">
        <v>383</v>
      </c>
      <c r="D4450" s="167" t="s">
        <v>911</v>
      </c>
    </row>
    <row r="4451" spans="1:4">
      <c r="A4451" s="167" t="s">
        <v>6785</v>
      </c>
      <c r="B4451" s="167">
        <v>533655</v>
      </c>
      <c r="C4451" s="167" t="s">
        <v>6786</v>
      </c>
      <c r="D4451" s="167" t="s">
        <v>426</v>
      </c>
    </row>
    <row r="4452" spans="1:4">
      <c r="A4452" s="167" t="s">
        <v>6787</v>
      </c>
      <c r="B4452" s="167">
        <v>538579</v>
      </c>
      <c r="C4452" s="167" t="s">
        <v>383</v>
      </c>
      <c r="D4452" s="167" t="s">
        <v>405</v>
      </c>
    </row>
    <row r="4453" spans="1:4">
      <c r="A4453" s="167" t="s">
        <v>6788</v>
      </c>
      <c r="B4453" s="167">
        <v>519303</v>
      </c>
      <c r="C4453" s="167" t="s">
        <v>383</v>
      </c>
      <c r="D4453" s="167" t="s">
        <v>632</v>
      </c>
    </row>
    <row r="4454" spans="1:4">
      <c r="A4454" s="167" t="s">
        <v>6789</v>
      </c>
      <c r="B4454" s="167">
        <v>538597</v>
      </c>
      <c r="C4454" s="167" t="s">
        <v>383</v>
      </c>
      <c r="D4454" s="167" t="s">
        <v>400</v>
      </c>
    </row>
    <row r="4455" spans="1:4">
      <c r="A4455" s="167" t="s">
        <v>6790</v>
      </c>
      <c r="B4455" s="167">
        <v>507747</v>
      </c>
      <c r="C4455" s="167" t="s">
        <v>6791</v>
      </c>
      <c r="D4455" s="167" t="s">
        <v>421</v>
      </c>
    </row>
    <row r="4456" spans="1:4">
      <c r="A4456" s="167" t="s">
        <v>6792</v>
      </c>
      <c r="B4456" s="167">
        <v>517506</v>
      </c>
      <c r="C4456" s="167" t="s">
        <v>6793</v>
      </c>
      <c r="D4456" s="167" t="s">
        <v>1429</v>
      </c>
    </row>
    <row r="4457" spans="1:4">
      <c r="A4457" s="167" t="s">
        <v>6794</v>
      </c>
      <c r="B4457" s="167">
        <v>514236</v>
      </c>
      <c r="C4457" s="167" t="s">
        <v>6795</v>
      </c>
      <c r="D4457" s="167" t="s">
        <v>749</v>
      </c>
    </row>
    <row r="4458" spans="1:4">
      <c r="A4458" s="167" t="s">
        <v>6796</v>
      </c>
      <c r="B4458" s="167">
        <v>540762</v>
      </c>
      <c r="C4458" s="167" t="s">
        <v>6797</v>
      </c>
      <c r="D4458" s="167" t="s">
        <v>738</v>
      </c>
    </row>
    <row r="4459" spans="1:4">
      <c r="A4459" s="167" t="s">
        <v>6798</v>
      </c>
      <c r="B4459" s="167">
        <v>540762</v>
      </c>
      <c r="C4459" s="167" t="s">
        <v>6799</v>
      </c>
      <c r="D4459" s="167" t="s">
        <v>738</v>
      </c>
    </row>
    <row r="4460" spans="1:4">
      <c r="A4460" s="167" t="s">
        <v>6800</v>
      </c>
      <c r="B4460" s="167">
        <v>524514</v>
      </c>
      <c r="C4460" s="167" t="s">
        <v>383</v>
      </c>
      <c r="D4460" s="167" t="s">
        <v>431</v>
      </c>
    </row>
    <row r="4461" spans="1:4">
      <c r="A4461" s="167" t="s">
        <v>6801</v>
      </c>
      <c r="B4461" s="167">
        <v>531088</v>
      </c>
      <c r="C4461" s="167" t="s">
        <v>383</v>
      </c>
      <c r="D4461" s="167" t="s">
        <v>400</v>
      </c>
    </row>
    <row r="4462" spans="1:4">
      <c r="A4462" s="167" t="s">
        <v>6802</v>
      </c>
      <c r="B4462" s="167">
        <v>505285</v>
      </c>
      <c r="C4462" s="167" t="s">
        <v>383</v>
      </c>
      <c r="D4462" s="167" t="s">
        <v>568</v>
      </c>
    </row>
    <row r="4463" spans="1:4">
      <c r="A4463" s="167" t="s">
        <v>6803</v>
      </c>
      <c r="B4463" s="167">
        <v>532948</v>
      </c>
      <c r="C4463" s="167" t="s">
        <v>6804</v>
      </c>
      <c r="D4463" s="167" t="s">
        <v>503</v>
      </c>
    </row>
    <row r="4464" spans="1:4">
      <c r="A4464" s="167" t="s">
        <v>6805</v>
      </c>
      <c r="B4464" s="167">
        <v>504273</v>
      </c>
      <c r="C4464" s="167" t="s">
        <v>383</v>
      </c>
      <c r="D4464" s="167" t="s">
        <v>681</v>
      </c>
    </row>
    <row r="4465" spans="1:4">
      <c r="A4465" s="167" t="s">
        <v>6806</v>
      </c>
      <c r="B4465" s="167">
        <v>531411</v>
      </c>
      <c r="C4465" s="167" t="s">
        <v>383</v>
      </c>
      <c r="D4465" s="167" t="s">
        <v>398</v>
      </c>
    </row>
    <row r="4466" spans="1:4">
      <c r="A4466" s="167" t="s">
        <v>6807</v>
      </c>
      <c r="B4466" s="167">
        <v>506808</v>
      </c>
      <c r="C4466" s="167" t="s">
        <v>383</v>
      </c>
      <c r="D4466" s="167" t="s">
        <v>431</v>
      </c>
    </row>
    <row r="4467" spans="1:4">
      <c r="A4467" s="167" t="s">
        <v>6808</v>
      </c>
      <c r="B4467" s="167">
        <v>532515</v>
      </c>
      <c r="C4467" s="167" t="s">
        <v>6809</v>
      </c>
      <c r="D4467" s="167" t="s">
        <v>1122</v>
      </c>
    </row>
    <row r="4468" spans="1:4">
      <c r="A4468" s="167" t="s">
        <v>6810</v>
      </c>
      <c r="B4468" s="167">
        <v>540083</v>
      </c>
      <c r="C4468" s="167" t="s">
        <v>6811</v>
      </c>
      <c r="D4468" s="167" t="s">
        <v>1122</v>
      </c>
    </row>
    <row r="4469" spans="1:4">
      <c r="A4469" s="167" t="s">
        <v>6812</v>
      </c>
      <c r="B4469" s="167">
        <v>532800</v>
      </c>
      <c r="C4469" s="167" t="s">
        <v>6813</v>
      </c>
      <c r="D4469" s="167" t="s">
        <v>1122</v>
      </c>
    </row>
    <row r="4470" spans="1:4">
      <c r="A4470" s="167" t="s">
        <v>6814</v>
      </c>
      <c r="B4470" s="167">
        <v>532513</v>
      </c>
      <c r="C4470" s="167" t="s">
        <v>6815</v>
      </c>
      <c r="D4470" s="167" t="s">
        <v>480</v>
      </c>
    </row>
    <row r="4471" spans="1:4">
      <c r="A4471" s="167" t="s">
        <v>6816</v>
      </c>
      <c r="B4471" s="167">
        <v>532343</v>
      </c>
      <c r="C4471" s="167" t="s">
        <v>6817</v>
      </c>
      <c r="D4471" s="167" t="s">
        <v>1041</v>
      </c>
    </row>
    <row r="4472" spans="1:4">
      <c r="A4472" s="167" t="s">
        <v>6818</v>
      </c>
      <c r="B4472" s="167">
        <v>509243</v>
      </c>
      <c r="C4472" s="167" t="s">
        <v>6819</v>
      </c>
      <c r="D4472" s="167" t="s">
        <v>863</v>
      </c>
    </row>
    <row r="4473" spans="1:4">
      <c r="A4473" s="167" t="s">
        <v>6820</v>
      </c>
      <c r="B4473" s="167">
        <v>512117</v>
      </c>
      <c r="C4473" s="167" t="s">
        <v>383</v>
      </c>
      <c r="D4473" s="167" t="s">
        <v>804</v>
      </c>
    </row>
    <row r="4474" spans="1:4">
      <c r="A4474" s="167" t="s">
        <v>6821</v>
      </c>
      <c r="B4474" s="167">
        <v>531917</v>
      </c>
      <c r="C4474" s="167" t="s">
        <v>383</v>
      </c>
      <c r="D4474" s="167" t="s">
        <v>476</v>
      </c>
    </row>
    <row r="4475" spans="1:4">
      <c r="A4475" s="167" t="s">
        <v>6822</v>
      </c>
      <c r="B4475" s="167">
        <v>532384</v>
      </c>
      <c r="C4475" s="167" t="s">
        <v>383</v>
      </c>
      <c r="D4475" s="167" t="s">
        <v>421</v>
      </c>
    </row>
    <row r="4476" spans="1:4">
      <c r="A4476" s="167" t="s">
        <v>6823</v>
      </c>
      <c r="B4476" s="167">
        <v>539468</v>
      </c>
      <c r="C4476" s="167" t="s">
        <v>383</v>
      </c>
      <c r="D4476" s="167" t="s">
        <v>400</v>
      </c>
    </row>
    <row r="4477" spans="1:4">
      <c r="A4477" s="167" t="s">
        <v>6824</v>
      </c>
      <c r="B4477" s="167">
        <v>512307</v>
      </c>
      <c r="C4477" s="167" t="s">
        <v>383</v>
      </c>
      <c r="D4477" s="167" t="s">
        <v>398</v>
      </c>
    </row>
    <row r="4478" spans="1:4">
      <c r="A4478" s="167" t="s">
        <v>6825</v>
      </c>
      <c r="B4478" s="167">
        <v>526945</v>
      </c>
      <c r="C4478" s="167" t="s">
        <v>383</v>
      </c>
      <c r="D4478" s="167" t="s">
        <v>790</v>
      </c>
    </row>
    <row r="4479" spans="1:4">
      <c r="A4479" s="167" t="s">
        <v>6826</v>
      </c>
      <c r="B4479" s="167">
        <v>541338</v>
      </c>
      <c r="C4479" s="167" t="s">
        <v>383</v>
      </c>
      <c r="D4479" s="167" t="s">
        <v>497</v>
      </c>
    </row>
    <row r="4480" spans="1:4">
      <c r="A4480" s="167" t="s">
        <v>6827</v>
      </c>
      <c r="B4480" s="167">
        <v>500464</v>
      </c>
      <c r="C4480" s="167" t="s">
        <v>6828</v>
      </c>
      <c r="D4480" s="167" t="s">
        <v>738</v>
      </c>
    </row>
    <row r="4481" spans="1:4">
      <c r="A4481" s="167" t="s">
        <v>6829</v>
      </c>
      <c r="B4481" s="167">
        <v>532505</v>
      </c>
      <c r="C4481" s="167" t="s">
        <v>6830</v>
      </c>
      <c r="D4481" s="167" t="s">
        <v>701</v>
      </c>
    </row>
    <row r="4482" spans="1:4">
      <c r="A4482" s="167" t="s">
        <v>6831</v>
      </c>
      <c r="B4482" s="167">
        <v>530131</v>
      </c>
      <c r="C4482" s="167" t="s">
        <v>383</v>
      </c>
      <c r="D4482" s="167" t="s">
        <v>396</v>
      </c>
    </row>
    <row r="4483" spans="1:4">
      <c r="A4483" s="167" t="s">
        <v>6832</v>
      </c>
      <c r="B4483" s="167">
        <v>539518</v>
      </c>
      <c r="C4483" s="167" t="s">
        <v>383</v>
      </c>
      <c r="D4483" s="167" t="s">
        <v>417</v>
      </c>
    </row>
    <row r="4484" spans="1:4">
      <c r="A4484" s="167" t="s">
        <v>6833</v>
      </c>
      <c r="B4484" s="167">
        <v>500148</v>
      </c>
      <c r="C4484" s="167" t="s">
        <v>6834</v>
      </c>
      <c r="D4484" s="167" t="s">
        <v>578</v>
      </c>
    </row>
    <row r="4485" spans="1:4">
      <c r="A4485" s="167" t="s">
        <v>6835</v>
      </c>
      <c r="B4485" s="167">
        <v>539141</v>
      </c>
      <c r="C4485" s="167" t="s">
        <v>6836</v>
      </c>
      <c r="D4485" s="167" t="s">
        <v>1122</v>
      </c>
    </row>
    <row r="4486" spans="1:4">
      <c r="A4486" s="167" t="s">
        <v>6837</v>
      </c>
      <c r="B4486" s="167">
        <v>539141</v>
      </c>
      <c r="C4486" s="167" t="s">
        <v>6836</v>
      </c>
      <c r="D4486" s="167" t="s">
        <v>1122</v>
      </c>
    </row>
    <row r="4487" spans="1:4">
      <c r="A4487" s="167" t="s">
        <v>6838</v>
      </c>
      <c r="B4487" s="167">
        <v>511742</v>
      </c>
      <c r="C4487" s="167" t="s">
        <v>383</v>
      </c>
      <c r="D4487" s="167" t="s">
        <v>400</v>
      </c>
    </row>
    <row r="4488" spans="1:4">
      <c r="A4488" s="167" t="s">
        <v>6839</v>
      </c>
      <c r="B4488" s="167">
        <v>533644</v>
      </c>
      <c r="C4488" s="167" t="s">
        <v>6840</v>
      </c>
      <c r="D4488" s="167" t="s">
        <v>426</v>
      </c>
    </row>
    <row r="4489" spans="1:4">
      <c r="A4489" s="167" t="s">
        <v>6841</v>
      </c>
      <c r="B4489" s="167">
        <v>539874</v>
      </c>
      <c r="C4489" s="167" t="s">
        <v>6842</v>
      </c>
      <c r="D4489" s="167" t="s">
        <v>400</v>
      </c>
    </row>
    <row r="4490" spans="1:4">
      <c r="A4490" s="167" t="s">
        <v>6843</v>
      </c>
      <c r="B4490" s="167" t="s">
        <v>383</v>
      </c>
      <c r="C4490" s="167" t="s">
        <v>6844</v>
      </c>
      <c r="D4490" s="167" t="s">
        <v>394</v>
      </c>
    </row>
    <row r="4491" spans="1:4">
      <c r="A4491" s="167" t="s">
        <v>6845</v>
      </c>
      <c r="B4491" s="167">
        <v>538706</v>
      </c>
      <c r="C4491" s="167" t="s">
        <v>383</v>
      </c>
      <c r="D4491" s="167" t="s">
        <v>681</v>
      </c>
    </row>
    <row r="4492" spans="1:4">
      <c r="A4492" s="167" t="s">
        <v>6846</v>
      </c>
      <c r="B4492" s="167">
        <v>538706</v>
      </c>
      <c r="C4492" s="167" t="s">
        <v>383</v>
      </c>
      <c r="D4492" s="167" t="s">
        <v>681</v>
      </c>
    </row>
    <row r="4493" spans="1:4">
      <c r="A4493" s="167" t="s">
        <v>6847</v>
      </c>
      <c r="B4493" s="167">
        <v>506685</v>
      </c>
      <c r="C4493" s="167" t="s">
        <v>383</v>
      </c>
      <c r="D4493" s="167" t="s">
        <v>543</v>
      </c>
    </row>
    <row r="4494" spans="1:4">
      <c r="A4494" s="167" t="s">
        <v>6848</v>
      </c>
      <c r="B4494" s="167">
        <v>532538</v>
      </c>
      <c r="C4494" s="167" t="s">
        <v>6849</v>
      </c>
      <c r="D4494" s="167" t="s">
        <v>396</v>
      </c>
    </row>
    <row r="4495" spans="1:4">
      <c r="A4495" s="167" t="s">
        <v>6850</v>
      </c>
      <c r="B4495" s="167">
        <v>500231</v>
      </c>
      <c r="C4495" s="167" t="s">
        <v>6851</v>
      </c>
      <c r="D4495" s="167" t="s">
        <v>443</v>
      </c>
    </row>
    <row r="4496" spans="1:4">
      <c r="A4496" s="167" t="s">
        <v>6852</v>
      </c>
      <c r="B4496" s="167">
        <v>539798</v>
      </c>
      <c r="C4496" s="167" t="s">
        <v>383</v>
      </c>
      <c r="D4496" s="167" t="s">
        <v>706</v>
      </c>
    </row>
    <row r="4497" spans="1:4">
      <c r="A4497" s="167" t="s">
        <v>6853</v>
      </c>
      <c r="B4497" s="167">
        <v>504605</v>
      </c>
      <c r="C4497" s="167" t="s">
        <v>383</v>
      </c>
      <c r="D4497" s="167" t="s">
        <v>706</v>
      </c>
    </row>
    <row r="4498" spans="1:4">
      <c r="A4498" s="167" t="s">
        <v>6854</v>
      </c>
      <c r="B4498" s="167">
        <v>506690</v>
      </c>
      <c r="C4498" s="167" t="s">
        <v>6855</v>
      </c>
      <c r="D4498" s="167" t="s">
        <v>421</v>
      </c>
    </row>
    <row r="4499" spans="1:4">
      <c r="A4499" s="167" t="s">
        <v>6856</v>
      </c>
      <c r="B4499" s="167">
        <v>541503</v>
      </c>
      <c r="C4499" s="167" t="s">
        <v>383</v>
      </c>
      <c r="D4499" s="167" t="s">
        <v>2376</v>
      </c>
    </row>
    <row r="4500" spans="1:4">
      <c r="A4500" s="167" t="s">
        <v>6857</v>
      </c>
      <c r="B4500" s="167" t="s">
        <v>383</v>
      </c>
      <c r="C4500" s="167" t="s">
        <v>6858</v>
      </c>
      <c r="D4500" s="167" t="s">
        <v>394</v>
      </c>
    </row>
    <row r="4501" spans="1:4">
      <c r="A4501" s="167" t="s">
        <v>6859</v>
      </c>
      <c r="B4501" s="167">
        <v>503671</v>
      </c>
      <c r="C4501" s="167" t="s">
        <v>383</v>
      </c>
      <c r="D4501" s="167" t="s">
        <v>366</v>
      </c>
    </row>
    <row r="4502" spans="1:4">
      <c r="A4502" s="167" t="s">
        <v>6860</v>
      </c>
      <c r="B4502" s="167">
        <v>512595</v>
      </c>
      <c r="C4502" s="167" t="s">
        <v>6861</v>
      </c>
      <c r="D4502" s="167" t="s">
        <v>939</v>
      </c>
    </row>
    <row r="4503" spans="1:4">
      <c r="A4503" s="167" t="s">
        <v>6862</v>
      </c>
      <c r="B4503" s="167">
        <v>532477</v>
      </c>
      <c r="C4503" s="167" t="s">
        <v>6863</v>
      </c>
      <c r="D4503" s="167" t="s">
        <v>701</v>
      </c>
    </row>
    <row r="4504" spans="1:4">
      <c r="A4504" s="167" t="s">
        <v>6864</v>
      </c>
      <c r="B4504" s="167">
        <v>526799</v>
      </c>
      <c r="C4504" s="167" t="s">
        <v>383</v>
      </c>
      <c r="D4504" s="167" t="s">
        <v>578</v>
      </c>
    </row>
    <row r="4505" spans="1:4">
      <c r="A4505" s="167" t="s">
        <v>6865</v>
      </c>
      <c r="B4505" s="167">
        <v>500429</v>
      </c>
      <c r="C4505" s="167" t="s">
        <v>6866</v>
      </c>
      <c r="D4505" s="167" t="s">
        <v>405</v>
      </c>
    </row>
    <row r="4506" spans="1:4">
      <c r="A4506" s="167" t="s">
        <v>6867</v>
      </c>
      <c r="B4506" s="167">
        <v>526957</v>
      </c>
      <c r="C4506" s="167" t="s">
        <v>383</v>
      </c>
      <c r="D4506" s="167" t="s">
        <v>878</v>
      </c>
    </row>
    <row r="4507" spans="1:4">
      <c r="A4507" s="167" t="s">
        <v>6868</v>
      </c>
      <c r="B4507" s="167">
        <v>532646</v>
      </c>
      <c r="C4507" s="167" t="s">
        <v>6869</v>
      </c>
      <c r="D4507" s="167" t="s">
        <v>878</v>
      </c>
    </row>
    <row r="4508" spans="1:4">
      <c r="A4508" s="167" t="s">
        <v>6870</v>
      </c>
      <c r="B4508" s="167">
        <v>530997</v>
      </c>
      <c r="C4508" s="167" t="s">
        <v>383</v>
      </c>
      <c r="D4508" s="167" t="s">
        <v>581</v>
      </c>
    </row>
    <row r="4509" spans="1:4">
      <c r="A4509" s="167" t="s">
        <v>6871</v>
      </c>
      <c r="B4509" s="167">
        <v>521226</v>
      </c>
      <c r="C4509" s="167" t="s">
        <v>383</v>
      </c>
      <c r="D4509" s="167" t="s">
        <v>398</v>
      </c>
    </row>
    <row r="4510" spans="1:4">
      <c r="A4510" s="167" t="s">
        <v>6872</v>
      </c>
      <c r="B4510" s="167">
        <v>526113</v>
      </c>
      <c r="C4510" s="167" t="s">
        <v>383</v>
      </c>
      <c r="D4510" s="167" t="s">
        <v>443</v>
      </c>
    </row>
    <row r="4511" spans="1:4">
      <c r="A4511" s="167" t="s">
        <v>6873</v>
      </c>
      <c r="B4511" s="167">
        <v>537582</v>
      </c>
      <c r="C4511" s="167" t="s">
        <v>383</v>
      </c>
      <c r="D4511" s="167" t="s">
        <v>469</v>
      </c>
    </row>
    <row r="4512" spans="1:4">
      <c r="A4512" s="167" t="s">
        <v>6874</v>
      </c>
      <c r="B4512" s="167">
        <v>538610</v>
      </c>
      <c r="C4512" s="167" t="s">
        <v>383</v>
      </c>
      <c r="D4512" s="167" t="s">
        <v>706</v>
      </c>
    </row>
    <row r="4513" spans="1:4">
      <c r="A4513" s="167" t="s">
        <v>6875</v>
      </c>
      <c r="B4513" s="167">
        <v>532035</v>
      </c>
      <c r="C4513" s="167" t="s">
        <v>383</v>
      </c>
      <c r="D4513" s="167" t="s">
        <v>400</v>
      </c>
    </row>
    <row r="4514" spans="1:4">
      <c r="A4514" s="167" t="s">
        <v>6876</v>
      </c>
      <c r="B4514" s="167">
        <v>531831</v>
      </c>
      <c r="C4514" s="167" t="s">
        <v>383</v>
      </c>
      <c r="D4514" s="167" t="s">
        <v>441</v>
      </c>
    </row>
    <row r="4515" spans="1:4">
      <c r="A4515" s="167" t="s">
        <v>6877</v>
      </c>
      <c r="B4515" s="167">
        <v>531867</v>
      </c>
      <c r="C4515" s="167" t="s">
        <v>383</v>
      </c>
      <c r="D4515" s="167" t="s">
        <v>405</v>
      </c>
    </row>
    <row r="4516" spans="1:4">
      <c r="A4516" s="167" t="s">
        <v>6878</v>
      </c>
      <c r="B4516" s="167">
        <v>507878</v>
      </c>
      <c r="C4516" s="167" t="s">
        <v>6879</v>
      </c>
      <c r="D4516" s="167" t="s">
        <v>469</v>
      </c>
    </row>
    <row r="4517" spans="1:4">
      <c r="A4517" s="167" t="s">
        <v>6880</v>
      </c>
      <c r="B4517" s="167">
        <v>533171</v>
      </c>
      <c r="C4517" s="167" t="s">
        <v>6881</v>
      </c>
      <c r="D4517" s="167" t="s">
        <v>701</v>
      </c>
    </row>
    <row r="4518" spans="1:4">
      <c r="A4518" s="167" t="s">
        <v>6882</v>
      </c>
      <c r="B4518" s="167">
        <v>532478</v>
      </c>
      <c r="C4518" s="167" t="s">
        <v>6883</v>
      </c>
      <c r="D4518" s="167" t="s">
        <v>1015</v>
      </c>
    </row>
    <row r="4519" spans="1:4">
      <c r="A4519" s="167" t="s">
        <v>6884</v>
      </c>
      <c r="B4519" s="167">
        <v>531091</v>
      </c>
      <c r="C4519" s="167" t="s">
        <v>383</v>
      </c>
      <c r="D4519" s="167" t="s">
        <v>400</v>
      </c>
    </row>
    <row r="4520" spans="1:4">
      <c r="A4520" s="167" t="s">
        <v>6885</v>
      </c>
      <c r="B4520" s="167">
        <v>522014</v>
      </c>
      <c r="C4520" s="167" t="s">
        <v>383</v>
      </c>
      <c r="D4520" s="167" t="s">
        <v>568</v>
      </c>
    </row>
    <row r="4521" spans="1:4">
      <c r="A4521" s="167" t="s">
        <v>6886</v>
      </c>
      <c r="B4521" s="167">
        <v>502893</v>
      </c>
      <c r="C4521" s="167" t="s">
        <v>383</v>
      </c>
      <c r="D4521" s="167" t="s">
        <v>389</v>
      </c>
    </row>
    <row r="4522" spans="1:4">
      <c r="A4522" s="167" t="s">
        <v>6887</v>
      </c>
      <c r="B4522" s="167">
        <v>507808</v>
      </c>
      <c r="C4522" s="167" t="s">
        <v>383</v>
      </c>
      <c r="D4522" s="167" t="s">
        <v>400</v>
      </c>
    </row>
    <row r="4523" spans="1:4">
      <c r="A4523" s="167" t="s">
        <v>6888</v>
      </c>
      <c r="B4523" s="167" t="s">
        <v>383</v>
      </c>
      <c r="C4523" s="167" t="s">
        <v>6889</v>
      </c>
      <c r="D4523" s="167" t="s">
        <v>394</v>
      </c>
    </row>
    <row r="4524" spans="1:4">
      <c r="A4524" s="167" t="s">
        <v>6890</v>
      </c>
      <c r="B4524" s="167">
        <v>532432</v>
      </c>
      <c r="C4524" s="167" t="s">
        <v>6891</v>
      </c>
      <c r="D4524" s="167" t="s">
        <v>1015</v>
      </c>
    </row>
    <row r="4525" spans="1:4">
      <c r="A4525" s="167" t="s">
        <v>6892</v>
      </c>
      <c r="B4525" s="167">
        <v>521188</v>
      </c>
      <c r="C4525" s="167" t="s">
        <v>383</v>
      </c>
      <c r="D4525" s="167" t="s">
        <v>398</v>
      </c>
    </row>
    <row r="4526" spans="1:4">
      <c r="A4526" s="167" t="s">
        <v>6893</v>
      </c>
      <c r="B4526" s="167">
        <v>522091</v>
      </c>
      <c r="C4526" s="167" t="s">
        <v>383</v>
      </c>
      <c r="D4526" s="167" t="s">
        <v>426</v>
      </c>
    </row>
    <row r="4527" spans="1:4">
      <c r="A4527" s="167" t="s">
        <v>6894</v>
      </c>
      <c r="B4527" s="167">
        <v>532746</v>
      </c>
      <c r="C4527" s="167" t="s">
        <v>6895</v>
      </c>
      <c r="D4527" s="167" t="s">
        <v>781</v>
      </c>
    </row>
    <row r="4528" spans="1:4">
      <c r="A4528" s="167" t="s">
        <v>6896</v>
      </c>
      <c r="B4528" s="167" t="s">
        <v>383</v>
      </c>
      <c r="C4528" s="167" t="s">
        <v>6897</v>
      </c>
      <c r="D4528" s="167" t="s">
        <v>394</v>
      </c>
    </row>
    <row r="4529" spans="1:4">
      <c r="A4529" s="167" t="s">
        <v>6898</v>
      </c>
      <c r="B4529" s="167" t="s">
        <v>383</v>
      </c>
      <c r="C4529" s="167" t="s">
        <v>6897</v>
      </c>
      <c r="D4529" s="167" t="s">
        <v>394</v>
      </c>
    </row>
    <row r="4530" spans="1:4">
      <c r="A4530" s="167" t="s">
        <v>6899</v>
      </c>
      <c r="B4530" s="167">
        <v>532378</v>
      </c>
      <c r="C4530" s="167" t="s">
        <v>383</v>
      </c>
      <c r="D4530" s="167" t="s">
        <v>386</v>
      </c>
    </row>
    <row r="4531" spans="1:4">
      <c r="A4531" s="167" t="s">
        <v>6900</v>
      </c>
      <c r="B4531" s="167">
        <v>539314</v>
      </c>
      <c r="C4531" s="167" t="s">
        <v>383</v>
      </c>
      <c r="D4531" s="167" t="s">
        <v>738</v>
      </c>
    </row>
    <row r="4532" spans="1:4">
      <c r="A4532" s="167" t="s">
        <v>6901</v>
      </c>
      <c r="B4532" s="167">
        <v>504212</v>
      </c>
      <c r="C4532" s="167" t="s">
        <v>6902</v>
      </c>
      <c r="D4532" s="167" t="s">
        <v>681</v>
      </c>
    </row>
    <row r="4533" spans="1:4">
      <c r="A4533" s="167" t="s">
        <v>6903</v>
      </c>
      <c r="B4533" s="167">
        <v>531963</v>
      </c>
      <c r="C4533" s="167" t="s">
        <v>383</v>
      </c>
      <c r="D4533" s="167" t="s">
        <v>804</v>
      </c>
    </row>
    <row r="4534" spans="1:4">
      <c r="A4534" s="167" t="s">
        <v>6904</v>
      </c>
      <c r="B4534" s="167">
        <v>523519</v>
      </c>
      <c r="C4534" s="167" t="s">
        <v>383</v>
      </c>
      <c r="D4534" s="167" t="s">
        <v>405</v>
      </c>
    </row>
    <row r="4535" spans="1:4">
      <c r="A4535" s="167" t="s">
        <v>6905</v>
      </c>
      <c r="B4535" s="167">
        <v>504673</v>
      </c>
      <c r="C4535" s="167" t="s">
        <v>383</v>
      </c>
      <c r="D4535" s="167" t="s">
        <v>688</v>
      </c>
    </row>
    <row r="4536" spans="1:4">
      <c r="A4536" s="167" t="s">
        <v>6906</v>
      </c>
      <c r="B4536" s="167">
        <v>524408</v>
      </c>
      <c r="C4536" s="167" t="s">
        <v>383</v>
      </c>
      <c r="D4536" s="167" t="s">
        <v>431</v>
      </c>
    </row>
    <row r="4537" spans="1:4">
      <c r="A4537" s="167" t="s">
        <v>6907</v>
      </c>
      <c r="B4537" s="167">
        <v>514144</v>
      </c>
      <c r="C4537" s="167" t="s">
        <v>383</v>
      </c>
      <c r="D4537" s="167" t="s">
        <v>398</v>
      </c>
    </row>
    <row r="4538" spans="1:4">
      <c r="A4538" s="167" t="s">
        <v>6908</v>
      </c>
      <c r="B4538" s="167">
        <v>512408</v>
      </c>
      <c r="C4538" s="167" t="s">
        <v>383</v>
      </c>
      <c r="D4538" s="167" t="s">
        <v>398</v>
      </c>
    </row>
    <row r="4539" spans="1:4">
      <c r="A4539" s="167" t="s">
        <v>6909</v>
      </c>
      <c r="B4539" s="167">
        <v>531762</v>
      </c>
      <c r="C4539" s="167" t="s">
        <v>383</v>
      </c>
      <c r="D4539" s="167" t="s">
        <v>421</v>
      </c>
    </row>
    <row r="4540" spans="1:4">
      <c r="A4540" s="167" t="s">
        <v>6910</v>
      </c>
      <c r="B4540" s="167">
        <v>511764</v>
      </c>
      <c r="C4540" s="167" t="s">
        <v>383</v>
      </c>
      <c r="D4540" s="167" t="s">
        <v>400</v>
      </c>
    </row>
    <row r="4541" spans="1:4">
      <c r="A4541" s="167" t="s">
        <v>6911</v>
      </c>
      <c r="B4541" s="167">
        <v>512070</v>
      </c>
      <c r="C4541" s="167" t="s">
        <v>6912</v>
      </c>
      <c r="D4541" s="167" t="s">
        <v>527</v>
      </c>
    </row>
    <row r="4542" spans="1:4">
      <c r="A4542" s="167" t="s">
        <v>6913</v>
      </c>
      <c r="B4542" s="167">
        <v>531390</v>
      </c>
      <c r="C4542" s="167" t="s">
        <v>383</v>
      </c>
      <c r="D4542" s="167" t="s">
        <v>400</v>
      </c>
    </row>
    <row r="4543" spans="1:4">
      <c r="A4543" s="167" t="s">
        <v>6914</v>
      </c>
      <c r="B4543" s="167" t="s">
        <v>383</v>
      </c>
      <c r="C4543" s="167" t="s">
        <v>6915</v>
      </c>
      <c r="D4543" s="167" t="s">
        <v>394</v>
      </c>
    </row>
    <row r="4544" spans="1:4">
      <c r="A4544" s="167" t="s">
        <v>6916</v>
      </c>
      <c r="B4544" s="167">
        <v>526987</v>
      </c>
      <c r="C4544" s="167" t="s">
        <v>6917</v>
      </c>
      <c r="D4544" s="167" t="s">
        <v>405</v>
      </c>
    </row>
    <row r="4545" spans="1:4">
      <c r="A4545" s="167" t="s">
        <v>6918</v>
      </c>
      <c r="B4545" s="167">
        <v>532402</v>
      </c>
      <c r="C4545" s="167" t="s">
        <v>383</v>
      </c>
      <c r="D4545" s="167" t="s">
        <v>476</v>
      </c>
    </row>
    <row r="4546" spans="1:4">
      <c r="A4546" s="167" t="s">
        <v>6919</v>
      </c>
      <c r="B4546" s="167">
        <v>532398</v>
      </c>
      <c r="C4546" s="167" t="s">
        <v>6920</v>
      </c>
      <c r="D4546" s="167" t="s">
        <v>476</v>
      </c>
    </row>
    <row r="4547" spans="1:4">
      <c r="A4547" s="167" t="s">
        <v>6921</v>
      </c>
      <c r="B4547" s="167">
        <v>517146</v>
      </c>
      <c r="C4547" s="167" t="s">
        <v>6922</v>
      </c>
      <c r="D4547" s="167" t="s">
        <v>706</v>
      </c>
    </row>
    <row r="4548" spans="1:4">
      <c r="A4548" s="167" t="s">
        <v>6923</v>
      </c>
      <c r="B4548" s="167">
        <v>511507</v>
      </c>
      <c r="C4548" s="167" t="s">
        <v>383</v>
      </c>
      <c r="D4548" s="167" t="s">
        <v>400</v>
      </c>
    </row>
    <row r="4549" spans="1:4">
      <c r="A4549" s="167" t="s">
        <v>6924</v>
      </c>
      <c r="B4549" s="167" t="s">
        <v>383</v>
      </c>
      <c r="C4549" s="167" t="s">
        <v>6925</v>
      </c>
      <c r="D4549" s="167" t="s">
        <v>394</v>
      </c>
    </row>
    <row r="4550" spans="1:4">
      <c r="A4550" s="167" t="s">
        <v>6926</v>
      </c>
      <c r="B4550" s="167">
        <v>511736</v>
      </c>
      <c r="C4550" s="167" t="s">
        <v>383</v>
      </c>
      <c r="D4550" s="167" t="s">
        <v>405</v>
      </c>
    </row>
    <row r="4551" spans="1:4">
      <c r="A4551" s="167" t="s">
        <v>6927</v>
      </c>
      <c r="B4551" s="167">
        <v>532765</v>
      </c>
      <c r="C4551" s="167" t="s">
        <v>6928</v>
      </c>
      <c r="D4551" s="167" t="s">
        <v>581</v>
      </c>
    </row>
    <row r="4552" spans="1:4">
      <c r="A4552" s="167" t="s">
        <v>6929</v>
      </c>
      <c r="B4552" s="167">
        <v>590101</v>
      </c>
      <c r="C4552" s="167" t="s">
        <v>6930</v>
      </c>
      <c r="D4552" s="167" t="s">
        <v>366</v>
      </c>
    </row>
    <row r="4553" spans="1:4">
      <c r="A4553" s="167" t="s">
        <v>6931</v>
      </c>
      <c r="B4553" s="167">
        <v>500426</v>
      </c>
      <c r="C4553" s="167" t="s">
        <v>383</v>
      </c>
      <c r="D4553" s="167" t="s">
        <v>469</v>
      </c>
    </row>
    <row r="4554" spans="1:4">
      <c r="A4554" s="167" t="s">
        <v>6932</v>
      </c>
      <c r="B4554" s="167">
        <v>513216</v>
      </c>
      <c r="C4554" s="167" t="s">
        <v>6933</v>
      </c>
      <c r="D4554" s="167" t="s">
        <v>415</v>
      </c>
    </row>
    <row r="4555" spans="1:4">
      <c r="A4555" s="167" t="s">
        <v>6934</v>
      </c>
      <c r="B4555" s="167">
        <v>532729</v>
      </c>
      <c r="C4555" s="167" t="s">
        <v>6935</v>
      </c>
      <c r="D4555" s="167" t="s">
        <v>1082</v>
      </c>
    </row>
    <row r="4556" spans="1:4">
      <c r="A4556" s="167" t="s">
        <v>6936</v>
      </c>
      <c r="B4556" s="167">
        <v>500254</v>
      </c>
      <c r="C4556" s="167" t="s">
        <v>6937</v>
      </c>
      <c r="D4556" s="167" t="s">
        <v>415</v>
      </c>
    </row>
    <row r="4557" spans="1:4">
      <c r="A4557" s="167" t="s">
        <v>6938</v>
      </c>
      <c r="B4557" s="167">
        <v>511110</v>
      </c>
      <c r="C4557" s="167" t="s">
        <v>383</v>
      </c>
      <c r="D4557" s="167" t="s">
        <v>366</v>
      </c>
    </row>
    <row r="4558" spans="1:4">
      <c r="A4558" s="167" t="s">
        <v>6939</v>
      </c>
      <c r="B4558" s="167">
        <v>539123</v>
      </c>
      <c r="C4558" s="167" t="s">
        <v>383</v>
      </c>
      <c r="D4558" s="167" t="s">
        <v>403</v>
      </c>
    </row>
    <row r="4559" spans="1:4">
      <c r="A4559" s="167" t="s">
        <v>6940</v>
      </c>
      <c r="B4559" s="167">
        <v>542654</v>
      </c>
      <c r="C4559" s="167" t="s">
        <v>6941</v>
      </c>
      <c r="D4559" s="167" t="s">
        <v>384</v>
      </c>
    </row>
    <row r="4560" spans="1:4">
      <c r="A4560" s="167" t="s">
        <v>6942</v>
      </c>
      <c r="B4560" s="167">
        <v>523888</v>
      </c>
      <c r="C4560" s="167" t="s">
        <v>383</v>
      </c>
      <c r="D4560" s="167" t="s">
        <v>863</v>
      </c>
    </row>
    <row r="4561" spans="1:4">
      <c r="A4561" s="167" t="s">
        <v>6943</v>
      </c>
      <c r="B4561" s="167">
        <v>531266</v>
      </c>
      <c r="C4561" s="167" t="s">
        <v>6944</v>
      </c>
      <c r="D4561" s="167" t="s">
        <v>461</v>
      </c>
    </row>
    <row r="4562" spans="1:4">
      <c r="A4562" s="167" t="s">
        <v>6945</v>
      </c>
      <c r="B4562" s="167">
        <v>532867</v>
      </c>
      <c r="C4562" s="167" t="s">
        <v>6946</v>
      </c>
      <c r="D4562" s="167" t="s">
        <v>552</v>
      </c>
    </row>
    <row r="4563" spans="1:4">
      <c r="A4563" s="167" t="s">
        <v>6947</v>
      </c>
      <c r="B4563" s="167">
        <v>533269</v>
      </c>
      <c r="C4563" s="167" t="s">
        <v>6948</v>
      </c>
      <c r="D4563" s="167" t="s">
        <v>408</v>
      </c>
    </row>
    <row r="4564" spans="1:4">
      <c r="A4564" s="167" t="s">
        <v>6949</v>
      </c>
      <c r="B4564" s="167">
        <v>532320</v>
      </c>
      <c r="C4564" s="167" t="s">
        <v>383</v>
      </c>
      <c r="D4564" s="167" t="s">
        <v>400</v>
      </c>
    </row>
    <row r="4565" spans="1:4">
      <c r="A4565" s="167" t="s">
        <v>6950</v>
      </c>
      <c r="B4565" s="167">
        <v>519152</v>
      </c>
      <c r="C4565" s="167" t="s">
        <v>383</v>
      </c>
      <c r="D4565" s="167" t="s">
        <v>405</v>
      </c>
    </row>
    <row r="4566" spans="1:4">
      <c r="A4566" s="167" t="s">
        <v>6951</v>
      </c>
      <c r="B4566" s="167">
        <v>519156</v>
      </c>
      <c r="C4566" s="167" t="s">
        <v>6952</v>
      </c>
      <c r="D4566" s="167" t="s">
        <v>443</v>
      </c>
    </row>
    <row r="4567" spans="1:4">
      <c r="A4567" s="167" t="s">
        <v>6953</v>
      </c>
      <c r="B4567" s="167" t="s">
        <v>383</v>
      </c>
      <c r="C4567" s="167" t="s">
        <v>6954</v>
      </c>
      <c r="D4567" s="167" t="s">
        <v>394</v>
      </c>
    </row>
    <row r="4568" spans="1:4">
      <c r="A4568" s="167" t="s">
        <v>6955</v>
      </c>
      <c r="B4568" s="167">
        <v>531676</v>
      </c>
      <c r="C4568" s="167" t="s">
        <v>383</v>
      </c>
      <c r="D4568" s="167" t="s">
        <v>443</v>
      </c>
    </row>
    <row r="4569" spans="1:4">
      <c r="A4569" s="167" t="s">
        <v>6956</v>
      </c>
      <c r="B4569" s="167">
        <v>532156</v>
      </c>
      <c r="C4569" s="167" t="s">
        <v>6957</v>
      </c>
      <c r="D4569" s="167" t="s">
        <v>497</v>
      </c>
    </row>
    <row r="4570" spans="1:4">
      <c r="A4570" s="167" t="s">
        <v>6958</v>
      </c>
      <c r="B4570" s="167" t="s">
        <v>383</v>
      </c>
      <c r="C4570" s="167" t="s">
        <v>6959</v>
      </c>
      <c r="D4570" s="167" t="s">
        <v>394</v>
      </c>
    </row>
    <row r="4571" spans="1:4">
      <c r="A4571" s="167" t="s">
        <v>6960</v>
      </c>
      <c r="B4571" s="167">
        <v>511431</v>
      </c>
      <c r="C4571" s="167" t="s">
        <v>6961</v>
      </c>
      <c r="D4571" s="167" t="s">
        <v>384</v>
      </c>
    </row>
    <row r="4572" spans="1:4">
      <c r="A4572" s="167" t="s">
        <v>6962</v>
      </c>
      <c r="B4572" s="167">
        <v>539402</v>
      </c>
      <c r="C4572" s="167" t="s">
        <v>383</v>
      </c>
      <c r="D4572" s="167" t="s">
        <v>581</v>
      </c>
    </row>
    <row r="4573" spans="1:4">
      <c r="A4573" s="167" t="s">
        <v>6963</v>
      </c>
      <c r="B4573" s="167">
        <v>526775</v>
      </c>
      <c r="C4573" s="167" t="s">
        <v>383</v>
      </c>
      <c r="D4573" s="167" t="s">
        <v>529</v>
      </c>
    </row>
    <row r="4574" spans="1:4">
      <c r="A4574" s="167" t="s">
        <v>6964</v>
      </c>
      <c r="B4574" s="167">
        <v>540145</v>
      </c>
      <c r="C4574" s="167" t="s">
        <v>383</v>
      </c>
      <c r="D4574" s="167" t="s">
        <v>421</v>
      </c>
    </row>
    <row r="4575" spans="1:4">
      <c r="A4575" s="167" t="s">
        <v>6965</v>
      </c>
      <c r="B4575" s="167">
        <v>530403</v>
      </c>
      <c r="C4575" s="167" t="s">
        <v>383</v>
      </c>
      <c r="D4575" s="167" t="s">
        <v>578</v>
      </c>
    </row>
    <row r="4576" spans="1:4">
      <c r="A4576" s="167" t="s">
        <v>6966</v>
      </c>
      <c r="B4576" s="167">
        <v>513397</v>
      </c>
      <c r="C4576" s="167" t="s">
        <v>383</v>
      </c>
      <c r="D4576" s="167" t="s">
        <v>706</v>
      </c>
    </row>
    <row r="4577" spans="1:4">
      <c r="A4577" s="167" t="s">
        <v>6967</v>
      </c>
      <c r="B4577" s="167">
        <v>539543</v>
      </c>
      <c r="C4577" s="167" t="s">
        <v>383</v>
      </c>
      <c r="D4577" s="167" t="s">
        <v>403</v>
      </c>
    </row>
    <row r="4578" spans="1:4">
      <c r="A4578" s="167" t="s">
        <v>6968</v>
      </c>
      <c r="B4578" s="167">
        <v>530459</v>
      </c>
      <c r="C4578" s="167" t="s">
        <v>383</v>
      </c>
      <c r="D4578" s="167" t="s">
        <v>398</v>
      </c>
    </row>
    <row r="4579" spans="1:4">
      <c r="A4579" s="167" t="s">
        <v>6969</v>
      </c>
      <c r="B4579" s="167">
        <v>512175</v>
      </c>
      <c r="C4579" s="167" t="s">
        <v>383</v>
      </c>
      <c r="D4579" s="167" t="s">
        <v>369</v>
      </c>
    </row>
    <row r="4580" spans="1:4">
      <c r="A4580" s="167" t="s">
        <v>6970</v>
      </c>
      <c r="B4580" s="167">
        <v>530369</v>
      </c>
      <c r="C4580" s="167" t="s">
        <v>383</v>
      </c>
      <c r="D4580" s="167" t="s">
        <v>863</v>
      </c>
    </row>
    <row r="4581" spans="1:4">
      <c r="A4581" s="167" t="s">
        <v>6971</v>
      </c>
      <c r="B4581" s="167">
        <v>532090</v>
      </c>
      <c r="C4581" s="167" t="s">
        <v>383</v>
      </c>
      <c r="D4581" s="167" t="s">
        <v>398</v>
      </c>
    </row>
    <row r="4582" spans="1:4">
      <c r="A4582" s="167" t="s">
        <v>6972</v>
      </c>
      <c r="B4582" s="167">
        <v>538918</v>
      </c>
      <c r="C4582" s="167" t="s">
        <v>383</v>
      </c>
      <c r="D4582" s="167" t="s">
        <v>400</v>
      </c>
    </row>
    <row r="4583" spans="1:4">
      <c r="A4583" s="167" t="s">
        <v>6973</v>
      </c>
      <c r="B4583" s="167">
        <v>540729</v>
      </c>
      <c r="C4583" s="167" t="s">
        <v>383</v>
      </c>
      <c r="D4583" s="167" t="s">
        <v>421</v>
      </c>
    </row>
    <row r="4584" spans="1:4">
      <c r="A4584" s="167" t="s">
        <v>6974</v>
      </c>
      <c r="B4584" s="167">
        <v>539761</v>
      </c>
      <c r="C4584" s="167" t="s">
        <v>383</v>
      </c>
      <c r="D4584" s="167" t="s">
        <v>488</v>
      </c>
    </row>
    <row r="4585" spans="1:4">
      <c r="A4585" s="167" t="s">
        <v>6975</v>
      </c>
      <c r="B4585" s="167">
        <v>502589</v>
      </c>
      <c r="C4585" s="167" t="s">
        <v>383</v>
      </c>
      <c r="D4585" s="167" t="s">
        <v>377</v>
      </c>
    </row>
    <row r="4586" spans="1:4">
      <c r="A4586" s="167" t="s">
        <v>6976</v>
      </c>
      <c r="B4586" s="167">
        <v>524796</v>
      </c>
      <c r="C4586" s="167" t="s">
        <v>383</v>
      </c>
      <c r="D4586" s="167" t="s">
        <v>421</v>
      </c>
    </row>
    <row r="4587" spans="1:4">
      <c r="A4587" s="167" t="s">
        <v>6977</v>
      </c>
      <c r="B4587" s="167" t="s">
        <v>383</v>
      </c>
      <c r="C4587" s="167" t="s">
        <v>6978</v>
      </c>
      <c r="D4587" s="167" t="s">
        <v>474</v>
      </c>
    </row>
    <row r="4588" spans="1:4">
      <c r="A4588" s="167" t="s">
        <v>6979</v>
      </c>
      <c r="B4588" s="167">
        <v>531444</v>
      </c>
      <c r="C4588" s="167" t="s">
        <v>383</v>
      </c>
      <c r="D4588" s="167" t="s">
        <v>396</v>
      </c>
    </row>
    <row r="4589" spans="1:4">
      <c r="A4589" s="167" t="s">
        <v>6980</v>
      </c>
      <c r="B4589" s="167">
        <v>500439</v>
      </c>
      <c r="C4589" s="167" t="s">
        <v>6981</v>
      </c>
      <c r="D4589" s="167" t="s">
        <v>400</v>
      </c>
    </row>
    <row r="4590" spans="1:4">
      <c r="A4590" s="167" t="s">
        <v>6982</v>
      </c>
      <c r="B4590" s="167">
        <v>513534</v>
      </c>
      <c r="C4590" s="167" t="s">
        <v>383</v>
      </c>
      <c r="D4590" s="167" t="s">
        <v>415</v>
      </c>
    </row>
    <row r="4591" spans="1:4">
      <c r="A4591" s="167" t="s">
        <v>6983</v>
      </c>
      <c r="B4591" s="167">
        <v>514175</v>
      </c>
      <c r="C4591" s="167" t="s">
        <v>6984</v>
      </c>
      <c r="D4591" s="167" t="s">
        <v>398</v>
      </c>
    </row>
    <row r="4592" spans="1:4">
      <c r="A4592" s="167" t="s">
        <v>6985</v>
      </c>
      <c r="B4592" s="167">
        <v>534392</v>
      </c>
      <c r="C4592" s="167" t="s">
        <v>6986</v>
      </c>
      <c r="D4592" s="167" t="s">
        <v>706</v>
      </c>
    </row>
    <row r="4593" spans="1:4">
      <c r="A4593" s="167" t="s">
        <v>6987</v>
      </c>
      <c r="B4593" s="167">
        <v>502986</v>
      </c>
      <c r="C4593" s="167" t="s">
        <v>6988</v>
      </c>
      <c r="D4593" s="167" t="s">
        <v>398</v>
      </c>
    </row>
    <row r="4594" spans="1:4">
      <c r="A4594" s="167" t="s">
        <v>6989</v>
      </c>
      <c r="B4594" s="167">
        <v>541578</v>
      </c>
      <c r="C4594" s="167" t="s">
        <v>6990</v>
      </c>
      <c r="D4594" s="167" t="s">
        <v>738</v>
      </c>
    </row>
    <row r="4595" spans="1:4">
      <c r="A4595" s="167" t="s">
        <v>6991</v>
      </c>
      <c r="B4595" s="167">
        <v>540180</v>
      </c>
      <c r="C4595" s="167" t="s">
        <v>6992</v>
      </c>
      <c r="D4595" s="167" t="s">
        <v>578</v>
      </c>
    </row>
    <row r="4596" spans="1:4">
      <c r="A4596" s="167" t="s">
        <v>6993</v>
      </c>
      <c r="B4596" s="167">
        <v>512511</v>
      </c>
      <c r="C4596" s="167" t="s">
        <v>383</v>
      </c>
      <c r="D4596" s="167" t="s">
        <v>804</v>
      </c>
    </row>
    <row r="4597" spans="1:4">
      <c r="A4597" s="167" t="s">
        <v>6994</v>
      </c>
      <c r="B4597" s="167">
        <v>531574</v>
      </c>
      <c r="C4597" s="167" t="s">
        <v>383</v>
      </c>
      <c r="D4597" s="167" t="s">
        <v>469</v>
      </c>
    </row>
    <row r="4598" spans="1:4">
      <c r="A4598" s="167" t="s">
        <v>6995</v>
      </c>
      <c r="B4598" s="167" t="s">
        <v>383</v>
      </c>
      <c r="C4598" s="167" t="s">
        <v>6996</v>
      </c>
      <c r="D4598" s="167" t="s">
        <v>394</v>
      </c>
    </row>
    <row r="4599" spans="1:4">
      <c r="A4599" s="167" t="s">
        <v>6997</v>
      </c>
      <c r="B4599" s="167">
        <v>533156</v>
      </c>
      <c r="C4599" s="167" t="s">
        <v>6998</v>
      </c>
      <c r="D4599" s="167" t="s">
        <v>469</v>
      </c>
    </row>
    <row r="4600" spans="1:4">
      <c r="A4600" s="167" t="s">
        <v>6999</v>
      </c>
      <c r="B4600" s="167">
        <v>538634</v>
      </c>
      <c r="C4600" s="167" t="s">
        <v>383</v>
      </c>
      <c r="D4600" s="167" t="s">
        <v>421</v>
      </c>
    </row>
    <row r="4601" spans="1:4">
      <c r="A4601" s="167" t="s">
        <v>7000</v>
      </c>
      <c r="B4601" s="167">
        <v>533576</v>
      </c>
      <c r="C4601" s="167" t="s">
        <v>7001</v>
      </c>
      <c r="D4601" s="167" t="s">
        <v>415</v>
      </c>
    </row>
    <row r="4602" spans="1:4">
      <c r="A4602" s="167" t="s">
        <v>7002</v>
      </c>
      <c r="B4602" s="167">
        <v>531650</v>
      </c>
      <c r="C4602" s="167" t="s">
        <v>383</v>
      </c>
      <c r="D4602" s="167" t="s">
        <v>804</v>
      </c>
    </row>
    <row r="4603" spans="1:4">
      <c r="A4603" s="167" t="s">
        <v>7003</v>
      </c>
      <c r="B4603" s="167">
        <v>513005</v>
      </c>
      <c r="C4603" s="167" t="s">
        <v>383</v>
      </c>
      <c r="D4603" s="167" t="s">
        <v>415</v>
      </c>
    </row>
    <row r="4604" spans="1:4">
      <c r="A4604" s="167" t="s">
        <v>7004</v>
      </c>
      <c r="B4604" s="167">
        <v>511493</v>
      </c>
      <c r="C4604" s="167" t="s">
        <v>383</v>
      </c>
      <c r="D4604" s="167" t="s">
        <v>400</v>
      </c>
    </row>
    <row r="4605" spans="1:4">
      <c r="A4605" s="167" t="s">
        <v>7005</v>
      </c>
      <c r="B4605" s="167">
        <v>536672</v>
      </c>
      <c r="C4605" s="167" t="s">
        <v>383</v>
      </c>
      <c r="D4605" s="167" t="s">
        <v>2010</v>
      </c>
    </row>
    <row r="4606" spans="1:4">
      <c r="A4606" s="167" t="s">
        <v>7006</v>
      </c>
      <c r="B4606" s="167">
        <v>500295</v>
      </c>
      <c r="C4606" s="167" t="s">
        <v>7007</v>
      </c>
      <c r="D4606" s="167" t="s">
        <v>2898</v>
      </c>
    </row>
    <row r="4607" spans="1:4">
      <c r="A4607" s="167" t="s">
        <v>7008</v>
      </c>
      <c r="B4607" s="167">
        <v>533056</v>
      </c>
      <c r="C4607" s="167" t="s">
        <v>383</v>
      </c>
      <c r="D4607" s="167" t="s">
        <v>389</v>
      </c>
    </row>
    <row r="4608" spans="1:4">
      <c r="A4608" s="167" t="s">
        <v>7009</v>
      </c>
      <c r="B4608" s="167">
        <v>522267</v>
      </c>
      <c r="C4608" s="167" t="s">
        <v>383</v>
      </c>
      <c r="D4608" s="167" t="s">
        <v>391</v>
      </c>
    </row>
    <row r="4609" spans="1:4">
      <c r="A4609" s="167" t="s">
        <v>7010</v>
      </c>
      <c r="B4609" s="167">
        <v>503657</v>
      </c>
      <c r="C4609" s="167" t="s">
        <v>383</v>
      </c>
      <c r="D4609" s="167" t="s">
        <v>522</v>
      </c>
    </row>
    <row r="4610" spans="1:4">
      <c r="A4610" s="167" t="s">
        <v>7011</v>
      </c>
      <c r="B4610" s="167">
        <v>542046</v>
      </c>
      <c r="C4610" s="167" t="s">
        <v>383</v>
      </c>
      <c r="D4610" s="167" t="s">
        <v>469</v>
      </c>
    </row>
    <row r="4611" spans="1:4">
      <c r="A4611" s="167" t="s">
        <v>7012</v>
      </c>
      <c r="B4611" s="167">
        <v>540252</v>
      </c>
      <c r="C4611" s="167" t="s">
        <v>383</v>
      </c>
      <c r="D4611" s="167" t="s">
        <v>497</v>
      </c>
    </row>
    <row r="4612" spans="1:4">
      <c r="A4612" s="167" t="s">
        <v>7013</v>
      </c>
      <c r="B4612" s="167">
        <v>511523</v>
      </c>
      <c r="C4612" s="167" t="s">
        <v>383</v>
      </c>
      <c r="D4612" s="167" t="s">
        <v>421</v>
      </c>
    </row>
    <row r="4613" spans="1:4">
      <c r="A4613" s="167" t="s">
        <v>7014</v>
      </c>
      <c r="B4613" s="167">
        <v>539132</v>
      </c>
      <c r="C4613" s="167" t="s">
        <v>383</v>
      </c>
      <c r="D4613" s="167" t="s">
        <v>632</v>
      </c>
    </row>
    <row r="4614" spans="1:4">
      <c r="A4614" s="167" t="s">
        <v>7015</v>
      </c>
      <c r="B4614" s="167">
        <v>526755</v>
      </c>
      <c r="C4614" s="167" t="s">
        <v>383</v>
      </c>
      <c r="D4614" s="167" t="s">
        <v>584</v>
      </c>
    </row>
    <row r="4615" spans="1:4">
      <c r="A4615" s="167" t="s">
        <v>7016</v>
      </c>
      <c r="B4615" s="167">
        <v>505232</v>
      </c>
      <c r="C4615" s="167" t="s">
        <v>383</v>
      </c>
      <c r="D4615" s="167" t="s">
        <v>738</v>
      </c>
    </row>
    <row r="4616" spans="1:4">
      <c r="A4616" s="167" t="s">
        <v>7017</v>
      </c>
      <c r="B4616" s="167">
        <v>523261</v>
      </c>
      <c r="C4616" s="167" t="s">
        <v>7018</v>
      </c>
      <c r="D4616" s="167" t="s">
        <v>443</v>
      </c>
    </row>
    <row r="4617" spans="1:4">
      <c r="A4617" s="167" t="s">
        <v>7019</v>
      </c>
      <c r="B4617" s="167">
        <v>523261</v>
      </c>
      <c r="C4617" s="167" t="s">
        <v>7018</v>
      </c>
      <c r="D4617" s="167" t="s">
        <v>443</v>
      </c>
    </row>
    <row r="4618" spans="1:4">
      <c r="A4618" s="167" t="s">
        <v>7020</v>
      </c>
      <c r="B4618" s="167">
        <v>524038</v>
      </c>
      <c r="C4618" s="167" t="s">
        <v>383</v>
      </c>
      <c r="D4618" s="167" t="s">
        <v>431</v>
      </c>
    </row>
    <row r="4619" spans="1:4">
      <c r="A4619" s="167" t="s">
        <v>7021</v>
      </c>
      <c r="B4619" s="167">
        <v>512060</v>
      </c>
      <c r="C4619" s="167" t="s">
        <v>7022</v>
      </c>
      <c r="D4619" s="167" t="s">
        <v>804</v>
      </c>
    </row>
    <row r="4620" spans="1:4">
      <c r="A4620" s="167" t="s">
        <v>7023</v>
      </c>
      <c r="B4620" s="167">
        <v>516098</v>
      </c>
      <c r="C4620" s="167" t="s">
        <v>383</v>
      </c>
      <c r="D4620" s="167" t="s">
        <v>398</v>
      </c>
    </row>
    <row r="4621" spans="1:4">
      <c r="A4621" s="167" t="s">
        <v>7024</v>
      </c>
      <c r="B4621" s="167">
        <v>526953</v>
      </c>
      <c r="C4621" s="167" t="s">
        <v>7025</v>
      </c>
      <c r="D4621" s="167" t="s">
        <v>421</v>
      </c>
    </row>
    <row r="4622" spans="1:4">
      <c r="A4622" s="167" t="s">
        <v>7026</v>
      </c>
      <c r="B4622" s="167" t="s">
        <v>383</v>
      </c>
      <c r="C4622" s="167" t="s">
        <v>7027</v>
      </c>
      <c r="D4622" s="167" t="s">
        <v>394</v>
      </c>
    </row>
    <row r="4623" spans="1:4">
      <c r="A4623" s="167" t="s">
        <v>7028</v>
      </c>
      <c r="B4623" s="167">
        <v>512229</v>
      </c>
      <c r="C4623" s="167" t="s">
        <v>383</v>
      </c>
      <c r="D4623" s="167" t="s">
        <v>405</v>
      </c>
    </row>
    <row r="4624" spans="1:4">
      <c r="A4624" s="167" t="s">
        <v>7029</v>
      </c>
      <c r="B4624" s="167">
        <v>512229</v>
      </c>
      <c r="C4624" s="167" t="s">
        <v>383</v>
      </c>
      <c r="D4624" s="167" t="s">
        <v>405</v>
      </c>
    </row>
    <row r="4625" spans="1:4">
      <c r="A4625" s="167" t="s">
        <v>7030</v>
      </c>
      <c r="B4625" s="167">
        <v>531695</v>
      </c>
      <c r="C4625" s="167" t="s">
        <v>383</v>
      </c>
      <c r="D4625" s="167" t="s">
        <v>386</v>
      </c>
    </row>
    <row r="4626" spans="1:4">
      <c r="A4626" s="167" t="s">
        <v>7031</v>
      </c>
      <c r="B4626" s="167">
        <v>531950</v>
      </c>
      <c r="C4626" s="167" t="s">
        <v>383</v>
      </c>
      <c r="D4626" s="167" t="s">
        <v>366</v>
      </c>
    </row>
    <row r="4627" spans="1:4">
      <c r="A4627" s="167" t="s">
        <v>7032</v>
      </c>
      <c r="B4627" s="167">
        <v>515099</v>
      </c>
      <c r="C4627" s="167" t="s">
        <v>383</v>
      </c>
      <c r="D4627" s="167" t="s">
        <v>911</v>
      </c>
    </row>
    <row r="4628" spans="1:4">
      <c r="A4628" s="167" t="s">
        <v>7033</v>
      </c>
      <c r="B4628" s="167" t="s">
        <v>383</v>
      </c>
      <c r="C4628" s="167" t="s">
        <v>7034</v>
      </c>
      <c r="D4628" s="167" t="s">
        <v>394</v>
      </c>
    </row>
    <row r="4629" spans="1:4">
      <c r="A4629" s="167" t="s">
        <v>7035</v>
      </c>
      <c r="B4629" s="167">
        <v>520113</v>
      </c>
      <c r="C4629" s="167" t="s">
        <v>7036</v>
      </c>
      <c r="D4629" s="167" t="s">
        <v>568</v>
      </c>
    </row>
    <row r="4630" spans="1:4">
      <c r="A4630" s="167" t="s">
        <v>7037</v>
      </c>
      <c r="B4630" s="167">
        <v>520113</v>
      </c>
      <c r="C4630" s="167" t="s">
        <v>7036</v>
      </c>
      <c r="D4630" s="167" t="s">
        <v>568</v>
      </c>
    </row>
    <row r="4631" spans="1:4">
      <c r="A4631" s="167" t="s">
        <v>7038</v>
      </c>
      <c r="B4631" s="167">
        <v>539331</v>
      </c>
      <c r="C4631" s="167" t="s">
        <v>7039</v>
      </c>
      <c r="D4631" s="167" t="s">
        <v>681</v>
      </c>
    </row>
    <row r="4632" spans="1:4">
      <c r="A4632" s="167" t="s">
        <v>7040</v>
      </c>
      <c r="B4632" s="167">
        <v>532953</v>
      </c>
      <c r="C4632" s="167" t="s">
        <v>7041</v>
      </c>
      <c r="D4632" s="167" t="s">
        <v>681</v>
      </c>
    </row>
    <row r="4633" spans="1:4">
      <c r="A4633" s="167" t="s">
        <v>7042</v>
      </c>
      <c r="B4633" s="167">
        <v>537524</v>
      </c>
      <c r="C4633" s="167" t="s">
        <v>383</v>
      </c>
      <c r="D4633" s="167" t="s">
        <v>1429</v>
      </c>
    </row>
    <row r="4634" spans="1:4">
      <c r="A4634" s="167" t="s">
        <v>7043</v>
      </c>
      <c r="B4634" s="167">
        <v>538732</v>
      </c>
      <c r="C4634" s="167" t="s">
        <v>383</v>
      </c>
      <c r="D4634" s="167" t="s">
        <v>400</v>
      </c>
    </row>
    <row r="4635" spans="1:4">
      <c r="A4635" s="167" t="s">
        <v>7044</v>
      </c>
      <c r="B4635" s="167">
        <v>523796</v>
      </c>
      <c r="C4635" s="167" t="s">
        <v>7045</v>
      </c>
      <c r="D4635" s="167" t="s">
        <v>584</v>
      </c>
    </row>
    <row r="4636" spans="1:4">
      <c r="A4636" s="167" t="s">
        <v>7046</v>
      </c>
      <c r="B4636" s="167">
        <v>503349</v>
      </c>
      <c r="C4636" s="167" t="s">
        <v>383</v>
      </c>
      <c r="D4636" s="167" t="s">
        <v>398</v>
      </c>
    </row>
    <row r="4637" spans="1:4">
      <c r="A4637" s="167" t="s">
        <v>7047</v>
      </c>
      <c r="B4637" s="167">
        <v>531234</v>
      </c>
      <c r="C4637" s="167" t="s">
        <v>383</v>
      </c>
      <c r="D4637" s="167" t="s">
        <v>377</v>
      </c>
    </row>
    <row r="4638" spans="1:4">
      <c r="A4638" s="167" t="s">
        <v>7048</v>
      </c>
      <c r="B4638" s="167">
        <v>531234</v>
      </c>
      <c r="C4638" s="167" t="s">
        <v>383</v>
      </c>
      <c r="D4638" s="167" t="s">
        <v>377</v>
      </c>
    </row>
    <row r="4639" spans="1:4">
      <c r="A4639" s="167" t="s">
        <v>7049</v>
      </c>
      <c r="B4639" s="167">
        <v>511389</v>
      </c>
      <c r="C4639" s="167" t="s">
        <v>7050</v>
      </c>
      <c r="D4639" s="167" t="s">
        <v>752</v>
      </c>
    </row>
    <row r="4640" spans="1:4">
      <c r="A4640" s="167" t="s">
        <v>7051</v>
      </c>
      <c r="B4640" s="167">
        <v>531717</v>
      </c>
      <c r="C4640" s="167" t="s">
        <v>7052</v>
      </c>
      <c r="D4640" s="167" t="s">
        <v>543</v>
      </c>
    </row>
    <row r="4641" spans="1:4">
      <c r="A4641" s="167" t="s">
        <v>7053</v>
      </c>
      <c r="B4641" s="167">
        <v>539659</v>
      </c>
      <c r="C4641" s="167" t="s">
        <v>383</v>
      </c>
      <c r="D4641" s="167" t="s">
        <v>872</v>
      </c>
    </row>
    <row r="4642" spans="1:4">
      <c r="A4642" s="167" t="s">
        <v>7054</v>
      </c>
      <c r="B4642" s="167">
        <v>523724</v>
      </c>
      <c r="C4642" s="167" t="s">
        <v>7055</v>
      </c>
      <c r="D4642" s="167" t="s">
        <v>469</v>
      </c>
    </row>
    <row r="4643" spans="1:4">
      <c r="A4643" s="167" t="s">
        <v>7056</v>
      </c>
      <c r="B4643" s="167">
        <v>531069</v>
      </c>
      <c r="C4643" s="167" t="s">
        <v>383</v>
      </c>
      <c r="D4643" s="167" t="s">
        <v>632</v>
      </c>
    </row>
    <row r="4644" spans="1:4">
      <c r="A4644" s="167" t="s">
        <v>7057</v>
      </c>
      <c r="B4644" s="167">
        <v>530151</v>
      </c>
      <c r="C4644" s="167" t="s">
        <v>383</v>
      </c>
      <c r="D4644" s="167" t="s">
        <v>405</v>
      </c>
    </row>
    <row r="4645" spans="1:4">
      <c r="A4645" s="167" t="s">
        <v>7058</v>
      </c>
      <c r="B4645" s="167">
        <v>532401</v>
      </c>
      <c r="C4645" s="167" t="s">
        <v>7059</v>
      </c>
      <c r="D4645" s="167" t="s">
        <v>701</v>
      </c>
    </row>
    <row r="4646" spans="1:4">
      <c r="A4646" s="167" t="s">
        <v>7060</v>
      </c>
      <c r="B4646" s="167">
        <v>537820</v>
      </c>
      <c r="C4646" s="167" t="s">
        <v>7061</v>
      </c>
      <c r="D4646" s="167" t="s">
        <v>400</v>
      </c>
    </row>
    <row r="4647" spans="1:4">
      <c r="A4647" s="167" t="s">
        <v>7062</v>
      </c>
      <c r="B4647" s="167">
        <v>531334</v>
      </c>
      <c r="C4647" s="167" t="s">
        <v>383</v>
      </c>
      <c r="D4647" s="167" t="s">
        <v>804</v>
      </c>
    </row>
    <row r="4648" spans="1:4">
      <c r="A4648" s="167" t="s">
        <v>7063</v>
      </c>
      <c r="B4648" s="167">
        <v>530961</v>
      </c>
      <c r="C4648" s="167" t="s">
        <v>7064</v>
      </c>
      <c r="D4648" s="167" t="s">
        <v>543</v>
      </c>
    </row>
    <row r="4649" spans="1:4">
      <c r="A4649" s="167" t="s">
        <v>7065</v>
      </c>
      <c r="B4649" s="167">
        <v>542655</v>
      </c>
      <c r="C4649" s="167" t="s">
        <v>7066</v>
      </c>
      <c r="D4649" s="167" t="s">
        <v>749</v>
      </c>
    </row>
    <row r="4650" spans="1:4">
      <c r="A4650" s="167" t="s">
        <v>7067</v>
      </c>
      <c r="B4650" s="167">
        <v>531518</v>
      </c>
      <c r="C4650" s="167" t="s">
        <v>383</v>
      </c>
      <c r="D4650" s="167" t="s">
        <v>581</v>
      </c>
    </row>
    <row r="4651" spans="1:4">
      <c r="A4651" s="167" t="s">
        <v>7068</v>
      </c>
      <c r="B4651" s="167">
        <v>519307</v>
      </c>
      <c r="C4651" s="167" t="s">
        <v>383</v>
      </c>
      <c r="D4651" s="167" t="s">
        <v>543</v>
      </c>
    </row>
    <row r="4652" spans="1:4">
      <c r="A4652" s="167" t="s">
        <v>7069</v>
      </c>
      <c r="B4652" s="167">
        <v>530477</v>
      </c>
      <c r="C4652" s="167" t="s">
        <v>383</v>
      </c>
      <c r="D4652" s="167" t="s">
        <v>421</v>
      </c>
    </row>
    <row r="4653" spans="1:4">
      <c r="A4653" s="167" t="s">
        <v>7070</v>
      </c>
      <c r="B4653" s="167">
        <v>530477</v>
      </c>
      <c r="C4653" s="167" t="s">
        <v>383</v>
      </c>
      <c r="D4653" s="167" t="s">
        <v>421</v>
      </c>
    </row>
    <row r="4654" spans="1:4">
      <c r="A4654" s="167" t="s">
        <v>7071</v>
      </c>
      <c r="B4654" s="167">
        <v>506196</v>
      </c>
      <c r="C4654" s="167" t="s">
        <v>383</v>
      </c>
      <c r="D4654" s="167" t="s">
        <v>405</v>
      </c>
    </row>
    <row r="4655" spans="1:4">
      <c r="A4655" s="167" t="s">
        <v>7072</v>
      </c>
      <c r="B4655" s="167">
        <v>519373</v>
      </c>
      <c r="C4655" s="167" t="s">
        <v>7073</v>
      </c>
      <c r="D4655" s="167" t="s">
        <v>632</v>
      </c>
    </row>
    <row r="4656" spans="1:4">
      <c r="A4656" s="167" t="s">
        <v>7074</v>
      </c>
      <c r="B4656" s="167">
        <v>524394</v>
      </c>
      <c r="C4656" s="167" t="s">
        <v>7075</v>
      </c>
      <c r="D4656" s="167" t="s">
        <v>572</v>
      </c>
    </row>
    <row r="4657" spans="1:4">
      <c r="A4657" s="167" t="s">
        <v>7076</v>
      </c>
      <c r="B4657" s="167">
        <v>504380</v>
      </c>
      <c r="C4657" s="167" t="s">
        <v>383</v>
      </c>
      <c r="D4657" s="167" t="s">
        <v>405</v>
      </c>
    </row>
    <row r="4658" spans="1:4">
      <c r="A4658" s="167" t="s">
        <v>7077</v>
      </c>
      <c r="B4658" s="167">
        <v>524200</v>
      </c>
      <c r="C4658" s="167" t="s">
        <v>7078</v>
      </c>
      <c r="D4658" s="167" t="s">
        <v>431</v>
      </c>
    </row>
    <row r="4659" spans="1:4">
      <c r="A4659" s="167" t="s">
        <v>7079</v>
      </c>
      <c r="B4659" s="167">
        <v>534639</v>
      </c>
      <c r="C4659" s="167" t="s">
        <v>383</v>
      </c>
      <c r="D4659" s="167" t="s">
        <v>578</v>
      </c>
    </row>
    <row r="4660" spans="1:4">
      <c r="A4660" s="167" t="s">
        <v>7080</v>
      </c>
      <c r="B4660" s="167">
        <v>517015</v>
      </c>
      <c r="C4660" s="167" t="s">
        <v>7081</v>
      </c>
      <c r="D4660" s="167" t="s">
        <v>653</v>
      </c>
    </row>
    <row r="4661" spans="1:4">
      <c r="A4661" s="167" t="s">
        <v>7082</v>
      </c>
      <c r="B4661" s="167" t="s">
        <v>383</v>
      </c>
      <c r="C4661" s="167" t="s">
        <v>7083</v>
      </c>
      <c r="D4661" s="167" t="s">
        <v>394</v>
      </c>
    </row>
    <row r="4662" spans="1:4">
      <c r="A4662" s="167" t="s">
        <v>7084</v>
      </c>
      <c r="B4662" s="167">
        <v>531051</v>
      </c>
      <c r="C4662" s="167" t="s">
        <v>383</v>
      </c>
      <c r="D4662" s="167" t="s">
        <v>400</v>
      </c>
    </row>
    <row r="4663" spans="1:4">
      <c r="A4663" s="167" t="s">
        <v>7085</v>
      </c>
      <c r="B4663" s="167">
        <v>524129</v>
      </c>
      <c r="C4663" s="167" t="s">
        <v>7086</v>
      </c>
      <c r="D4663" s="167" t="s">
        <v>760</v>
      </c>
    </row>
    <row r="4664" spans="1:4">
      <c r="A4664" s="167" t="s">
        <v>7087</v>
      </c>
      <c r="B4664" s="167">
        <v>524129</v>
      </c>
      <c r="C4664" s="167" t="s">
        <v>7088</v>
      </c>
      <c r="D4664" s="167" t="s">
        <v>760</v>
      </c>
    </row>
    <row r="4665" spans="1:4">
      <c r="A4665" s="167" t="s">
        <v>7089</v>
      </c>
      <c r="B4665" s="167">
        <v>530401</v>
      </c>
      <c r="C4665" s="167" t="s">
        <v>383</v>
      </c>
      <c r="D4665" s="167" t="s">
        <v>431</v>
      </c>
    </row>
    <row r="4666" spans="1:4">
      <c r="A4666" s="167" t="s">
        <v>7090</v>
      </c>
      <c r="B4666" s="167">
        <v>532613</v>
      </c>
      <c r="C4666" s="167" t="s">
        <v>7091</v>
      </c>
      <c r="D4666" s="167" t="s">
        <v>405</v>
      </c>
    </row>
    <row r="4667" spans="1:4">
      <c r="A4667" s="167" t="s">
        <v>7092</v>
      </c>
      <c r="B4667" s="167">
        <v>507880</v>
      </c>
      <c r="C4667" s="167" t="s">
        <v>7093</v>
      </c>
      <c r="D4667" s="167" t="s">
        <v>497</v>
      </c>
    </row>
    <row r="4668" spans="1:4">
      <c r="A4668" s="167" t="s">
        <v>7094</v>
      </c>
      <c r="B4668" s="167">
        <v>514302</v>
      </c>
      <c r="C4668" s="167" t="s">
        <v>383</v>
      </c>
      <c r="D4668" s="167" t="s">
        <v>398</v>
      </c>
    </row>
    <row r="4669" spans="1:4">
      <c r="A4669" s="167" t="s">
        <v>7095</v>
      </c>
      <c r="B4669" s="167">
        <v>511726</v>
      </c>
      <c r="C4669" s="167" t="s">
        <v>7096</v>
      </c>
      <c r="D4669" s="167" t="s">
        <v>469</v>
      </c>
    </row>
    <row r="4670" spans="1:4">
      <c r="A4670" s="167" t="s">
        <v>7097</v>
      </c>
      <c r="B4670" s="167">
        <v>530627</v>
      </c>
      <c r="C4670" s="167" t="s">
        <v>383</v>
      </c>
      <c r="D4670" s="167" t="s">
        <v>543</v>
      </c>
    </row>
    <row r="4671" spans="1:4">
      <c r="A4671" s="167" t="s">
        <v>7098</v>
      </c>
      <c r="B4671" s="167">
        <v>519457</v>
      </c>
      <c r="C4671" s="167" t="s">
        <v>383</v>
      </c>
      <c r="D4671" s="167" t="s">
        <v>443</v>
      </c>
    </row>
    <row r="4672" spans="1:4">
      <c r="A4672" s="167" t="s">
        <v>7099</v>
      </c>
      <c r="B4672" s="167">
        <v>530521</v>
      </c>
      <c r="C4672" s="167" t="s">
        <v>383</v>
      </c>
      <c r="D4672" s="167" t="s">
        <v>497</v>
      </c>
    </row>
    <row r="4673" spans="1:4">
      <c r="A4673" s="167" t="s">
        <v>7100</v>
      </c>
      <c r="B4673" s="167">
        <v>539167</v>
      </c>
      <c r="C4673" s="167" t="s">
        <v>383</v>
      </c>
      <c r="D4673" s="167" t="s">
        <v>400</v>
      </c>
    </row>
    <row r="4674" spans="1:4">
      <c r="A4674" s="167" t="s">
        <v>7101</v>
      </c>
      <c r="B4674" s="167">
        <v>532354</v>
      </c>
      <c r="C4674" s="167" t="s">
        <v>383</v>
      </c>
      <c r="D4674" s="167" t="s">
        <v>476</v>
      </c>
    </row>
    <row r="4675" spans="1:4">
      <c r="A4675" s="167" t="s">
        <v>7102</v>
      </c>
      <c r="B4675" s="167">
        <v>532372</v>
      </c>
      <c r="C4675" s="167" t="s">
        <v>383</v>
      </c>
      <c r="D4675" s="167" t="s">
        <v>476</v>
      </c>
    </row>
    <row r="4676" spans="1:4">
      <c r="A4676" s="167" t="s">
        <v>7103</v>
      </c>
      <c r="B4676" s="167">
        <v>534741</v>
      </c>
      <c r="C4676" s="167" t="s">
        <v>383</v>
      </c>
      <c r="D4676" s="167" t="s">
        <v>488</v>
      </c>
    </row>
    <row r="4677" spans="1:4">
      <c r="A4677" s="167" t="s">
        <v>7104</v>
      </c>
      <c r="B4677" s="167">
        <v>531126</v>
      </c>
      <c r="C4677" s="167" t="s">
        <v>383</v>
      </c>
      <c r="D4677" s="167" t="s">
        <v>476</v>
      </c>
    </row>
    <row r="4678" spans="1:4">
      <c r="A4678" s="167" t="s">
        <v>7105</v>
      </c>
      <c r="B4678" s="167">
        <v>532721</v>
      </c>
      <c r="C4678" s="167" t="s">
        <v>7106</v>
      </c>
      <c r="D4678" s="167" t="s">
        <v>415</v>
      </c>
    </row>
    <row r="4679" spans="1:4">
      <c r="A4679" s="167" t="s">
        <v>7107</v>
      </c>
      <c r="B4679" s="167">
        <v>531025</v>
      </c>
      <c r="C4679" s="167" t="s">
        <v>383</v>
      </c>
      <c r="D4679" s="167" t="s">
        <v>366</v>
      </c>
    </row>
    <row r="4680" spans="1:4">
      <c r="A4680" s="167" t="s">
        <v>7108</v>
      </c>
      <c r="B4680" s="167">
        <v>506146</v>
      </c>
      <c r="C4680" s="167" t="s">
        <v>7109</v>
      </c>
      <c r="D4680" s="167" t="s">
        <v>398</v>
      </c>
    </row>
    <row r="4681" spans="1:4">
      <c r="A4681" s="167" t="s">
        <v>7110</v>
      </c>
      <c r="B4681" s="167">
        <v>509055</v>
      </c>
      <c r="C4681" s="167" t="s">
        <v>7111</v>
      </c>
      <c r="D4681" s="167" t="s">
        <v>396</v>
      </c>
    </row>
    <row r="4682" spans="1:4">
      <c r="A4682" s="167" t="s">
        <v>7112</v>
      </c>
      <c r="B4682" s="167">
        <v>540097</v>
      </c>
      <c r="C4682" s="167" t="s">
        <v>383</v>
      </c>
      <c r="D4682" s="167" t="s">
        <v>366</v>
      </c>
    </row>
    <row r="4683" spans="1:4">
      <c r="A4683" s="167" t="s">
        <v>7113</v>
      </c>
      <c r="B4683" s="167">
        <v>532411</v>
      </c>
      <c r="C4683" s="167" t="s">
        <v>7114</v>
      </c>
      <c r="D4683" s="167" t="s">
        <v>476</v>
      </c>
    </row>
    <row r="4684" spans="1:4">
      <c r="A4684" s="167" t="s">
        <v>7115</v>
      </c>
      <c r="B4684" s="167">
        <v>539398</v>
      </c>
      <c r="C4684" s="167" t="s">
        <v>383</v>
      </c>
      <c r="D4684" s="167" t="s">
        <v>391</v>
      </c>
    </row>
    <row r="4685" spans="1:4">
      <c r="A4685" s="167" t="s">
        <v>7116</v>
      </c>
      <c r="B4685" s="167">
        <v>538598</v>
      </c>
      <c r="C4685" s="167" t="s">
        <v>383</v>
      </c>
      <c r="D4685" s="167" t="s">
        <v>398</v>
      </c>
    </row>
    <row r="4686" spans="1:4">
      <c r="A4686" s="167" t="s">
        <v>7117</v>
      </c>
      <c r="B4686" s="167">
        <v>516072</v>
      </c>
      <c r="C4686" s="167" t="s">
        <v>7118</v>
      </c>
      <c r="D4686" s="167" t="s">
        <v>431</v>
      </c>
    </row>
    <row r="4687" spans="1:4">
      <c r="A4687" s="167" t="s">
        <v>7119</v>
      </c>
      <c r="B4687" s="167">
        <v>512064</v>
      </c>
      <c r="C4687" s="167" t="s">
        <v>7120</v>
      </c>
      <c r="D4687" s="167" t="s">
        <v>804</v>
      </c>
    </row>
    <row r="4688" spans="1:4">
      <c r="A4688" s="167" t="s">
        <v>7121</v>
      </c>
      <c r="B4688" s="167">
        <v>526441</v>
      </c>
      <c r="C4688" s="167" t="s">
        <v>383</v>
      </c>
      <c r="D4688" s="167" t="s">
        <v>1986</v>
      </c>
    </row>
    <row r="4689" spans="1:4">
      <c r="A4689" s="167" t="s">
        <v>7122</v>
      </c>
      <c r="B4689" s="167">
        <v>531668</v>
      </c>
      <c r="C4689" s="167" t="s">
        <v>383</v>
      </c>
      <c r="D4689" s="167" t="s">
        <v>386</v>
      </c>
    </row>
    <row r="4690" spans="1:4">
      <c r="A4690" s="167" t="s">
        <v>7123</v>
      </c>
      <c r="B4690" s="167">
        <v>524711</v>
      </c>
      <c r="C4690" s="167" t="s">
        <v>383</v>
      </c>
      <c r="D4690" s="167" t="s">
        <v>421</v>
      </c>
    </row>
    <row r="4691" spans="1:4">
      <c r="A4691" s="167" t="s">
        <v>7124</v>
      </c>
      <c r="B4691" s="167">
        <v>538565</v>
      </c>
      <c r="C4691" s="167" t="s">
        <v>383</v>
      </c>
      <c r="D4691" s="167" t="s">
        <v>400</v>
      </c>
    </row>
    <row r="4692" spans="1:4">
      <c r="A4692" s="167" t="s">
        <v>7125</v>
      </c>
      <c r="B4692" s="167">
        <v>540823</v>
      </c>
      <c r="C4692" s="167" t="s">
        <v>383</v>
      </c>
      <c r="D4692" s="167" t="s">
        <v>405</v>
      </c>
    </row>
    <row r="4693" spans="1:4">
      <c r="A4693" s="167" t="s">
        <v>7126</v>
      </c>
      <c r="B4693" s="167">
        <v>541735</v>
      </c>
      <c r="C4693" s="167" t="s">
        <v>383</v>
      </c>
      <c r="D4693" s="167" t="s">
        <v>781</v>
      </c>
    </row>
    <row r="4694" spans="1:4">
      <c r="A4694" s="167" t="s">
        <v>7127</v>
      </c>
      <c r="B4694" s="167">
        <v>530057</v>
      </c>
      <c r="C4694" s="167" t="s">
        <v>383</v>
      </c>
      <c r="D4694" s="167" t="s">
        <v>421</v>
      </c>
    </row>
    <row r="4695" spans="1:4">
      <c r="A4695" s="167" t="s">
        <v>7128</v>
      </c>
      <c r="B4695" s="167">
        <v>524576</v>
      </c>
      <c r="C4695" s="167" t="s">
        <v>383</v>
      </c>
      <c r="D4695" s="167" t="s">
        <v>431</v>
      </c>
    </row>
    <row r="4696" spans="1:4">
      <c r="A4696" s="167" t="s">
        <v>7129</v>
      </c>
      <c r="B4696" s="167">
        <v>532660</v>
      </c>
      <c r="C4696" s="167" t="s">
        <v>7130</v>
      </c>
      <c r="D4696" s="167" t="s">
        <v>421</v>
      </c>
    </row>
    <row r="4697" spans="1:4">
      <c r="A4697" s="167" t="s">
        <v>7131</v>
      </c>
      <c r="B4697" s="167">
        <v>511509</v>
      </c>
      <c r="C4697" s="167" t="s">
        <v>383</v>
      </c>
      <c r="D4697" s="167" t="s">
        <v>721</v>
      </c>
    </row>
    <row r="4698" spans="1:4">
      <c r="A4698" s="167" t="s">
        <v>7132</v>
      </c>
      <c r="B4698" s="167">
        <v>509026</v>
      </c>
      <c r="C4698" s="167" t="s">
        <v>383</v>
      </c>
      <c r="D4698" s="167" t="s">
        <v>488</v>
      </c>
    </row>
    <row r="4699" spans="1:4">
      <c r="A4699" s="167" t="s">
        <v>7133</v>
      </c>
      <c r="B4699" s="167">
        <v>536128</v>
      </c>
      <c r="C4699" s="167" t="s">
        <v>383</v>
      </c>
      <c r="D4699" s="167" t="s">
        <v>781</v>
      </c>
    </row>
    <row r="4700" spans="1:4">
      <c r="A4700" s="167" t="s">
        <v>7134</v>
      </c>
      <c r="B4700" s="167">
        <v>511333</v>
      </c>
      <c r="C4700" s="167" t="s">
        <v>7135</v>
      </c>
      <c r="D4700" s="167" t="s">
        <v>366</v>
      </c>
    </row>
    <row r="4701" spans="1:4">
      <c r="A4701" s="167" t="s">
        <v>7136</v>
      </c>
      <c r="B4701" s="167">
        <v>534976</v>
      </c>
      <c r="C4701" s="167" t="s">
        <v>7137</v>
      </c>
      <c r="D4701" s="167" t="s">
        <v>552</v>
      </c>
    </row>
    <row r="4702" spans="1:4">
      <c r="A4702" s="167" t="s">
        <v>7138</v>
      </c>
      <c r="B4702" s="167">
        <v>533427</v>
      </c>
      <c r="C4702" s="167" t="s">
        <v>383</v>
      </c>
      <c r="D4702" s="167" t="s">
        <v>519</v>
      </c>
    </row>
    <row r="4703" spans="1:4">
      <c r="A4703" s="167" t="s">
        <v>7139</v>
      </c>
      <c r="B4703" s="167">
        <v>539222</v>
      </c>
      <c r="C4703" s="167" t="s">
        <v>383</v>
      </c>
      <c r="D4703" s="167" t="s">
        <v>1386</v>
      </c>
    </row>
    <row r="4704" spans="1:4">
      <c r="A4704" s="167" t="s">
        <v>7140</v>
      </c>
      <c r="B4704" s="167">
        <v>532822</v>
      </c>
      <c r="C4704" s="167" t="s">
        <v>7141</v>
      </c>
      <c r="D4704" s="167" t="s">
        <v>1327</v>
      </c>
    </row>
    <row r="4705" spans="1:4">
      <c r="A4705" s="167" t="s">
        <v>7142</v>
      </c>
      <c r="B4705" s="167">
        <v>522122</v>
      </c>
      <c r="C4705" s="167" t="s">
        <v>383</v>
      </c>
      <c r="D4705" s="167" t="s">
        <v>398</v>
      </c>
    </row>
    <row r="4706" spans="1:4">
      <c r="A4706" s="167" t="s">
        <v>7143</v>
      </c>
      <c r="B4706" s="167">
        <v>522122</v>
      </c>
      <c r="C4706" s="167" t="s">
        <v>383</v>
      </c>
      <c r="D4706" s="167" t="s">
        <v>398</v>
      </c>
    </row>
    <row r="4707" spans="1:4">
      <c r="A4707" s="167" t="s">
        <v>7144</v>
      </c>
      <c r="B4707" s="167">
        <v>509038</v>
      </c>
      <c r="C4707" s="167" t="s">
        <v>383</v>
      </c>
      <c r="D4707" s="167" t="s">
        <v>400</v>
      </c>
    </row>
    <row r="4708" spans="1:4">
      <c r="A4708" s="167" t="s">
        <v>7145</v>
      </c>
      <c r="B4708" s="167">
        <v>532757</v>
      </c>
      <c r="C4708" s="167" t="s">
        <v>7146</v>
      </c>
      <c r="D4708" s="167" t="s">
        <v>426</v>
      </c>
    </row>
    <row r="4709" spans="1:4">
      <c r="A4709" s="167" t="s">
        <v>7147</v>
      </c>
      <c r="B4709" s="167">
        <v>500575</v>
      </c>
      <c r="C4709" s="167" t="s">
        <v>7148</v>
      </c>
      <c r="D4709" s="167" t="s">
        <v>752</v>
      </c>
    </row>
    <row r="4710" spans="1:4">
      <c r="A4710" s="167" t="s">
        <v>7149</v>
      </c>
      <c r="B4710" s="167">
        <v>512215</v>
      </c>
      <c r="C4710" s="167" t="s">
        <v>383</v>
      </c>
      <c r="D4710" s="167" t="s">
        <v>366</v>
      </c>
    </row>
    <row r="4711" spans="1:4">
      <c r="A4711" s="167" t="s">
        <v>7150</v>
      </c>
      <c r="B4711" s="167">
        <v>539118</v>
      </c>
      <c r="C4711" s="167" t="s">
        <v>7151</v>
      </c>
      <c r="D4711" s="167" t="s">
        <v>704</v>
      </c>
    </row>
    <row r="4712" spans="1:4">
      <c r="A4712" s="167" t="s">
        <v>7152</v>
      </c>
      <c r="B4712" s="167">
        <v>519331</v>
      </c>
      <c r="C4712" s="167" t="s">
        <v>383</v>
      </c>
      <c r="D4712" s="167" t="s">
        <v>781</v>
      </c>
    </row>
    <row r="4713" spans="1:4">
      <c r="A4713" s="167" t="s">
        <v>7153</v>
      </c>
      <c r="B4713" s="167">
        <v>509966</v>
      </c>
      <c r="C4713" s="167" t="s">
        <v>7154</v>
      </c>
      <c r="D4713" s="167" t="s">
        <v>2554</v>
      </c>
    </row>
    <row r="4714" spans="1:4">
      <c r="A4714" s="167" t="s">
        <v>7155</v>
      </c>
      <c r="B4714" s="167">
        <v>532893</v>
      </c>
      <c r="C4714" s="167" t="s">
        <v>383</v>
      </c>
      <c r="D4714" s="167" t="s">
        <v>398</v>
      </c>
    </row>
    <row r="4715" spans="1:4">
      <c r="A4715" s="167" t="s">
        <v>7156</v>
      </c>
      <c r="B4715" s="167">
        <v>517399</v>
      </c>
      <c r="C4715" s="167" t="s">
        <v>7157</v>
      </c>
      <c r="D4715" s="167" t="s">
        <v>752</v>
      </c>
    </row>
    <row r="4716" spans="1:4">
      <c r="A4716" s="167" t="s">
        <v>7158</v>
      </c>
      <c r="B4716" s="167">
        <v>506142</v>
      </c>
      <c r="C4716" s="167" t="s">
        <v>383</v>
      </c>
      <c r="D4716" s="167" t="s">
        <v>366</v>
      </c>
    </row>
    <row r="4717" spans="1:4">
      <c r="A4717" s="167" t="s">
        <v>7159</v>
      </c>
      <c r="B4717" s="167">
        <v>501391</v>
      </c>
      <c r="C4717" s="167" t="s">
        <v>383</v>
      </c>
      <c r="D4717" s="167" t="s">
        <v>405</v>
      </c>
    </row>
    <row r="4718" spans="1:4">
      <c r="A4718" s="167" t="s">
        <v>7160</v>
      </c>
      <c r="B4718" s="167">
        <v>504220</v>
      </c>
      <c r="C4718" s="167" t="s">
        <v>383</v>
      </c>
      <c r="D4718" s="167" t="s">
        <v>391</v>
      </c>
    </row>
    <row r="4719" spans="1:4">
      <c r="A4719" s="167" t="s">
        <v>7161</v>
      </c>
      <c r="B4719" s="167" t="s">
        <v>383</v>
      </c>
      <c r="C4719" s="167" t="s">
        <v>7162</v>
      </c>
      <c r="D4719" s="167" t="s">
        <v>474</v>
      </c>
    </row>
    <row r="4720" spans="1:4">
      <c r="A4720" s="167" t="s">
        <v>7163</v>
      </c>
      <c r="B4720" s="167">
        <v>504220</v>
      </c>
      <c r="C4720" s="167" t="s">
        <v>383</v>
      </c>
      <c r="D4720" s="167" t="s">
        <v>391</v>
      </c>
    </row>
    <row r="4721" spans="1:4">
      <c r="A4721" s="167" t="s">
        <v>7164</v>
      </c>
      <c r="B4721" s="167">
        <v>505583</v>
      </c>
      <c r="C4721" s="167" t="s">
        <v>383</v>
      </c>
      <c r="D4721" s="167" t="s">
        <v>469</v>
      </c>
    </row>
    <row r="4722" spans="1:4">
      <c r="A4722" s="167" t="s">
        <v>7165</v>
      </c>
      <c r="B4722" s="167">
        <v>541445</v>
      </c>
      <c r="C4722" s="167" t="s">
        <v>383</v>
      </c>
      <c r="D4722" s="167" t="s">
        <v>681</v>
      </c>
    </row>
    <row r="4723" spans="1:4">
      <c r="A4723" s="167" t="s">
        <v>7166</v>
      </c>
      <c r="B4723" s="167">
        <v>533023</v>
      </c>
      <c r="C4723" s="167" t="s">
        <v>7167</v>
      </c>
      <c r="D4723" s="167" t="s">
        <v>738</v>
      </c>
    </row>
    <row r="4724" spans="1:4">
      <c r="A4724" s="167" t="s">
        <v>7168</v>
      </c>
      <c r="B4724" s="167">
        <v>533023</v>
      </c>
      <c r="C4724" s="167" t="s">
        <v>7169</v>
      </c>
      <c r="D4724" s="167" t="s">
        <v>738</v>
      </c>
    </row>
    <row r="4725" spans="1:4">
      <c r="A4725" s="167" t="s">
        <v>7170</v>
      </c>
      <c r="B4725" s="167">
        <v>503675</v>
      </c>
      <c r="C4725" s="167" t="s">
        <v>383</v>
      </c>
      <c r="D4725" s="167" t="s">
        <v>804</v>
      </c>
    </row>
    <row r="4726" spans="1:4">
      <c r="A4726" s="167" t="s">
        <v>7171</v>
      </c>
      <c r="B4726" s="167">
        <v>501370</v>
      </c>
      <c r="C4726" s="167" t="s">
        <v>383</v>
      </c>
      <c r="D4726" s="167" t="s">
        <v>467</v>
      </c>
    </row>
    <row r="4727" spans="1:4">
      <c r="A4727" s="167" t="s">
        <v>7172</v>
      </c>
      <c r="B4727" s="167">
        <v>507410</v>
      </c>
      <c r="C4727" s="167" t="s">
        <v>7173</v>
      </c>
      <c r="D4727" s="167" t="s">
        <v>372</v>
      </c>
    </row>
    <row r="4728" spans="1:4">
      <c r="A4728" s="167" t="s">
        <v>7174</v>
      </c>
      <c r="B4728" s="167">
        <v>511147</v>
      </c>
      <c r="C4728" s="167" t="s">
        <v>383</v>
      </c>
      <c r="D4728" s="167" t="s">
        <v>400</v>
      </c>
    </row>
    <row r="4729" spans="1:4">
      <c r="A4729" s="167" t="s">
        <v>7175</v>
      </c>
      <c r="B4729" s="167">
        <v>532053</v>
      </c>
      <c r="C4729" s="167" t="s">
        <v>383</v>
      </c>
      <c r="D4729" s="167" t="s">
        <v>366</v>
      </c>
    </row>
    <row r="4730" spans="1:4">
      <c r="A4730" s="167" t="s">
        <v>7176</v>
      </c>
      <c r="B4730" s="167">
        <v>524212</v>
      </c>
      <c r="C4730" s="167" t="s">
        <v>7177</v>
      </c>
      <c r="D4730" s="167" t="s">
        <v>421</v>
      </c>
    </row>
    <row r="4731" spans="1:4">
      <c r="A4731" s="167" t="s">
        <v>7178</v>
      </c>
      <c r="B4731" s="167">
        <v>511690</v>
      </c>
      <c r="C4731" s="167" t="s">
        <v>383</v>
      </c>
      <c r="D4731" s="167" t="s">
        <v>400</v>
      </c>
    </row>
    <row r="4732" spans="1:4">
      <c r="A4732" s="167" t="s">
        <v>7179</v>
      </c>
      <c r="B4732" s="167">
        <v>508494</v>
      </c>
      <c r="C4732" s="167" t="s">
        <v>383</v>
      </c>
      <c r="D4732" s="167" t="s">
        <v>790</v>
      </c>
    </row>
    <row r="4733" spans="1:4">
      <c r="A4733" s="167" t="s">
        <v>7180</v>
      </c>
      <c r="B4733" s="167">
        <v>523660</v>
      </c>
      <c r="C4733" s="167" t="s">
        <v>383</v>
      </c>
      <c r="D4733" s="167" t="s">
        <v>463</v>
      </c>
    </row>
    <row r="4734" spans="1:4">
      <c r="A4734" s="167" t="s">
        <v>7181</v>
      </c>
      <c r="B4734" s="167" t="s">
        <v>383</v>
      </c>
      <c r="C4734" s="167" t="s">
        <v>7182</v>
      </c>
      <c r="D4734" s="167" t="s">
        <v>394</v>
      </c>
    </row>
    <row r="4735" spans="1:4">
      <c r="A4735" s="167" t="s">
        <v>7183</v>
      </c>
      <c r="B4735" s="167">
        <v>780016</v>
      </c>
      <c r="C4735" s="167" t="s">
        <v>383</v>
      </c>
      <c r="D4735" s="167" t="s">
        <v>474</v>
      </c>
    </row>
    <row r="4736" spans="1:4">
      <c r="A4736" s="167" t="s">
        <v>7184</v>
      </c>
      <c r="B4736" s="167">
        <v>517498</v>
      </c>
      <c r="C4736" s="167" t="s">
        <v>7185</v>
      </c>
      <c r="D4736" s="167" t="s">
        <v>681</v>
      </c>
    </row>
    <row r="4737" spans="1:4">
      <c r="A4737" s="167" t="s">
        <v>7186</v>
      </c>
      <c r="B4737" s="167">
        <v>511074</v>
      </c>
      <c r="C4737" s="167" t="s">
        <v>383</v>
      </c>
      <c r="D4737" s="167" t="s">
        <v>400</v>
      </c>
    </row>
    <row r="4738" spans="1:4">
      <c r="A4738" s="167" t="s">
        <v>7187</v>
      </c>
      <c r="B4738" s="167">
        <v>533452</v>
      </c>
      <c r="C4738" s="167" t="s">
        <v>7188</v>
      </c>
      <c r="D4738" s="167" t="s">
        <v>366</v>
      </c>
    </row>
    <row r="4739" spans="1:4">
      <c r="A4739" s="167" t="s">
        <v>7189</v>
      </c>
      <c r="B4739" s="167">
        <v>523011</v>
      </c>
      <c r="C4739" s="167" t="s">
        <v>7190</v>
      </c>
      <c r="D4739" s="167" t="s">
        <v>405</v>
      </c>
    </row>
    <row r="4740" spans="1:4">
      <c r="A4740" s="167" t="s">
        <v>7191</v>
      </c>
      <c r="B4740" s="167">
        <v>504988</v>
      </c>
      <c r="C4740" s="167" t="s">
        <v>383</v>
      </c>
      <c r="D4740" s="167" t="s">
        <v>1303</v>
      </c>
    </row>
    <row r="4741" spans="1:4">
      <c r="A4741" s="167" t="s">
        <v>7192</v>
      </c>
      <c r="B4741" s="167">
        <v>524661</v>
      </c>
      <c r="C4741" s="167" t="s">
        <v>383</v>
      </c>
      <c r="D4741" s="167" t="s">
        <v>421</v>
      </c>
    </row>
    <row r="4742" spans="1:4">
      <c r="A4742" s="167" t="s">
        <v>7193</v>
      </c>
      <c r="B4742" s="167">
        <v>532016</v>
      </c>
      <c r="C4742" s="167" t="s">
        <v>383</v>
      </c>
      <c r="D4742" s="167" t="s">
        <v>469</v>
      </c>
    </row>
    <row r="4743" spans="1:4">
      <c r="A4743" s="167" t="s">
        <v>7194</v>
      </c>
      <c r="B4743" s="167">
        <v>531211</v>
      </c>
      <c r="C4743" s="167" t="s">
        <v>383</v>
      </c>
      <c r="D4743" s="167" t="s">
        <v>366</v>
      </c>
    </row>
    <row r="4744" spans="1:4">
      <c r="A4744" s="167" t="s">
        <v>7195</v>
      </c>
      <c r="B4744" s="167">
        <v>514162</v>
      </c>
      <c r="C4744" s="167" t="s">
        <v>7196</v>
      </c>
      <c r="D4744" s="167" t="s">
        <v>398</v>
      </c>
    </row>
    <row r="4745" spans="1:4">
      <c r="A4745" s="167" t="s">
        <v>7197</v>
      </c>
      <c r="B4745" s="167">
        <v>532144</v>
      </c>
      <c r="C4745" s="167" t="s">
        <v>7198</v>
      </c>
      <c r="D4745" s="167" t="s">
        <v>781</v>
      </c>
    </row>
    <row r="4746" spans="1:4">
      <c r="A4746" s="167" t="s">
        <v>7199</v>
      </c>
      <c r="B4746" s="167">
        <v>532553</v>
      </c>
      <c r="C4746" s="167" t="s">
        <v>7200</v>
      </c>
      <c r="D4746" s="167" t="s">
        <v>781</v>
      </c>
    </row>
    <row r="4747" spans="1:4">
      <c r="A4747" s="167" t="s">
        <v>7201</v>
      </c>
      <c r="B4747" s="167">
        <v>514162</v>
      </c>
      <c r="C4747" s="167" t="s">
        <v>7196</v>
      </c>
      <c r="D4747" s="167" t="s">
        <v>398</v>
      </c>
    </row>
    <row r="4748" spans="1:4">
      <c r="A4748" s="167" t="s">
        <v>7202</v>
      </c>
      <c r="B4748" s="167">
        <v>533252</v>
      </c>
      <c r="C4748" s="167" t="s">
        <v>7203</v>
      </c>
      <c r="D4748" s="167" t="s">
        <v>366</v>
      </c>
    </row>
    <row r="4749" spans="1:4">
      <c r="A4749" s="167" t="s">
        <v>7204</v>
      </c>
      <c r="B4749" s="167">
        <v>526431</v>
      </c>
      <c r="C4749" s="167" t="s">
        <v>383</v>
      </c>
      <c r="D4749" s="167" t="s">
        <v>809</v>
      </c>
    </row>
    <row r="4750" spans="1:4">
      <c r="A4750" s="167" t="s">
        <v>7205</v>
      </c>
      <c r="B4750" s="167">
        <v>505412</v>
      </c>
      <c r="C4750" s="167" t="s">
        <v>7206</v>
      </c>
      <c r="D4750" s="167" t="s">
        <v>391</v>
      </c>
    </row>
    <row r="4751" spans="1:4">
      <c r="A4751" s="167" t="s">
        <v>7207</v>
      </c>
      <c r="B4751" s="167">
        <v>505412</v>
      </c>
      <c r="C4751" s="167" t="s">
        <v>7206</v>
      </c>
      <c r="D4751" s="167" t="s">
        <v>391</v>
      </c>
    </row>
    <row r="4752" spans="1:4">
      <c r="A4752" s="167" t="s">
        <v>7208</v>
      </c>
      <c r="B4752" s="167">
        <v>532373</v>
      </c>
      <c r="C4752" s="167" t="s">
        <v>383</v>
      </c>
      <c r="D4752" s="167" t="s">
        <v>405</v>
      </c>
    </row>
    <row r="4753" spans="1:4">
      <c r="A4753" s="167" t="s">
        <v>7209</v>
      </c>
      <c r="B4753" s="167">
        <v>500444</v>
      </c>
      <c r="C4753" s="167" t="s">
        <v>7210</v>
      </c>
      <c r="D4753" s="167" t="s">
        <v>377</v>
      </c>
    </row>
    <row r="4754" spans="1:4">
      <c r="A4754" s="167" t="s">
        <v>7211</v>
      </c>
      <c r="B4754" s="167">
        <v>538382</v>
      </c>
      <c r="C4754" s="167" t="s">
        <v>383</v>
      </c>
      <c r="D4754" s="167" t="s">
        <v>405</v>
      </c>
    </row>
    <row r="4755" spans="1:4">
      <c r="A4755" s="167" t="s">
        <v>7212</v>
      </c>
      <c r="B4755" s="167">
        <v>504998</v>
      </c>
      <c r="C4755" s="167" t="s">
        <v>383</v>
      </c>
      <c r="D4755" s="167" t="s">
        <v>415</v>
      </c>
    </row>
    <row r="4756" spans="1:4">
      <c r="A4756" s="167" t="s">
        <v>7213</v>
      </c>
      <c r="B4756" s="167">
        <v>505533</v>
      </c>
      <c r="C4756" s="167" t="s">
        <v>383</v>
      </c>
      <c r="D4756" s="167" t="s">
        <v>872</v>
      </c>
    </row>
    <row r="4757" spans="1:4">
      <c r="A4757" s="167" t="s">
        <v>7214</v>
      </c>
      <c r="B4757" s="167">
        <v>590073</v>
      </c>
      <c r="C4757" s="167" t="s">
        <v>7215</v>
      </c>
      <c r="D4757" s="167" t="s">
        <v>738</v>
      </c>
    </row>
    <row r="4758" spans="1:4">
      <c r="A4758" s="167" t="s">
        <v>7216</v>
      </c>
      <c r="B4758" s="167">
        <v>590073</v>
      </c>
      <c r="C4758" s="167" t="s">
        <v>7215</v>
      </c>
      <c r="D4758" s="167" t="s">
        <v>738</v>
      </c>
    </row>
    <row r="4759" spans="1:4">
      <c r="A4759" s="167" t="s">
        <v>7217</v>
      </c>
      <c r="B4759" s="167">
        <v>500238</v>
      </c>
      <c r="C4759" s="167" t="s">
        <v>7218</v>
      </c>
      <c r="D4759" s="167" t="s">
        <v>752</v>
      </c>
    </row>
    <row r="4760" spans="1:4">
      <c r="A4760" s="167" t="s">
        <v>7219</v>
      </c>
      <c r="B4760" s="167">
        <v>500238</v>
      </c>
      <c r="C4760" s="167" t="s">
        <v>7218</v>
      </c>
      <c r="D4760" s="167" t="s">
        <v>752</v>
      </c>
    </row>
    <row r="4761" spans="1:4">
      <c r="A4761" s="167" t="s">
        <v>7220</v>
      </c>
      <c r="B4761" s="167">
        <v>513713</v>
      </c>
      <c r="C4761" s="167" t="s">
        <v>383</v>
      </c>
      <c r="D4761" s="167" t="s">
        <v>497</v>
      </c>
    </row>
    <row r="4762" spans="1:4">
      <c r="A4762" s="167" t="s">
        <v>7221</v>
      </c>
      <c r="B4762" s="167">
        <v>542667</v>
      </c>
      <c r="C4762" s="167" t="s">
        <v>7222</v>
      </c>
      <c r="D4762" s="167" t="s">
        <v>749</v>
      </c>
    </row>
    <row r="4763" spans="1:4">
      <c r="A4763" s="167" t="s">
        <v>7223</v>
      </c>
      <c r="B4763" s="167">
        <v>519214</v>
      </c>
      <c r="C4763" s="167" t="s">
        <v>383</v>
      </c>
      <c r="D4763" s="167" t="s">
        <v>400</v>
      </c>
    </row>
    <row r="4764" spans="1:4">
      <c r="A4764" s="167" t="s">
        <v>7224</v>
      </c>
      <c r="B4764" s="167">
        <v>519224</v>
      </c>
      <c r="C4764" s="167" t="s">
        <v>7225</v>
      </c>
      <c r="D4764" s="167" t="s">
        <v>405</v>
      </c>
    </row>
    <row r="4765" spans="1:4">
      <c r="A4765" s="167" t="s">
        <v>7226</v>
      </c>
      <c r="B4765" s="167">
        <v>526586</v>
      </c>
      <c r="C4765" s="167" t="s">
        <v>383</v>
      </c>
      <c r="D4765" s="167" t="s">
        <v>503</v>
      </c>
    </row>
    <row r="4766" spans="1:4">
      <c r="A4766" s="167" t="s">
        <v>7227</v>
      </c>
      <c r="B4766" s="167">
        <v>522029</v>
      </c>
      <c r="C4766" s="167" t="s">
        <v>7228</v>
      </c>
      <c r="D4766" s="167" t="s">
        <v>391</v>
      </c>
    </row>
    <row r="4767" spans="1:4">
      <c r="A4767" s="167" t="s">
        <v>7229</v>
      </c>
      <c r="B4767" s="167">
        <v>512022</v>
      </c>
      <c r="C4767" s="167" t="s">
        <v>383</v>
      </c>
      <c r="D4767" s="167" t="s">
        <v>366</v>
      </c>
    </row>
    <row r="4768" spans="1:4">
      <c r="A4768" s="167" t="s">
        <v>7230</v>
      </c>
      <c r="B4768" s="167">
        <v>512022</v>
      </c>
      <c r="C4768" s="167" t="s">
        <v>383</v>
      </c>
      <c r="D4768" s="167" t="s">
        <v>366</v>
      </c>
    </row>
    <row r="4769" spans="1:4">
      <c r="A4769" s="167" t="s">
        <v>7231</v>
      </c>
      <c r="B4769" s="167">
        <v>526471</v>
      </c>
      <c r="C4769" s="167" t="s">
        <v>383</v>
      </c>
      <c r="D4769" s="167" t="s">
        <v>1015</v>
      </c>
    </row>
    <row r="4770" spans="1:4">
      <c r="A4770" s="167" t="s">
        <v>7232</v>
      </c>
      <c r="B4770" s="167">
        <v>514470</v>
      </c>
      <c r="C4770" s="167" t="s">
        <v>383</v>
      </c>
      <c r="D4770" s="167" t="s">
        <v>398</v>
      </c>
    </row>
    <row r="4771" spans="1:4">
      <c r="A4771" s="167" t="s">
        <v>7233</v>
      </c>
      <c r="B4771" s="167">
        <v>514348</v>
      </c>
      <c r="C4771" s="167" t="s">
        <v>7234</v>
      </c>
      <c r="D4771" s="167" t="s">
        <v>398</v>
      </c>
    </row>
    <row r="4772" spans="1:4">
      <c r="A4772" s="167" t="s">
        <v>7235</v>
      </c>
      <c r="B4772" s="167">
        <v>524758</v>
      </c>
      <c r="C4772" s="167" t="s">
        <v>383</v>
      </c>
      <c r="D4772" s="167" t="s">
        <v>421</v>
      </c>
    </row>
    <row r="4773" spans="1:4">
      <c r="A4773" s="167" t="s">
        <v>7236</v>
      </c>
      <c r="B4773" s="167">
        <v>538873</v>
      </c>
      <c r="C4773" s="167" t="s">
        <v>383</v>
      </c>
      <c r="D4773" s="167" t="s">
        <v>400</v>
      </c>
    </row>
    <row r="4774" spans="1:4">
      <c r="A4774" s="167" t="s">
        <v>7237</v>
      </c>
      <c r="B4774" s="167">
        <v>507685</v>
      </c>
      <c r="C4774" s="167" t="s">
        <v>7238</v>
      </c>
      <c r="D4774" s="167" t="s">
        <v>369</v>
      </c>
    </row>
    <row r="4775" spans="1:4">
      <c r="A4775" s="167" t="s">
        <v>7239</v>
      </c>
      <c r="B4775" s="167">
        <v>507817</v>
      </c>
      <c r="C4775" s="167" t="s">
        <v>383</v>
      </c>
      <c r="D4775" s="167" t="s">
        <v>398</v>
      </c>
    </row>
    <row r="4776" spans="1:4">
      <c r="A4776" s="167" t="s">
        <v>7240</v>
      </c>
      <c r="B4776" s="167">
        <v>511642</v>
      </c>
      <c r="C4776" s="167" t="s">
        <v>383</v>
      </c>
      <c r="D4776" s="167" t="s">
        <v>400</v>
      </c>
    </row>
    <row r="4777" spans="1:4">
      <c r="A4777" s="167" t="s">
        <v>7241</v>
      </c>
      <c r="B4777" s="167">
        <v>532300</v>
      </c>
      <c r="C4777" s="167" t="s">
        <v>7242</v>
      </c>
      <c r="D4777" s="167" t="s">
        <v>421</v>
      </c>
    </row>
    <row r="4778" spans="1:4">
      <c r="A4778" s="167" t="s">
        <v>7243</v>
      </c>
      <c r="B4778" s="167">
        <v>531396</v>
      </c>
      <c r="C4778" s="167" t="s">
        <v>383</v>
      </c>
      <c r="D4778" s="167" t="s">
        <v>476</v>
      </c>
    </row>
    <row r="4779" spans="1:4">
      <c r="A4779" s="167" t="s">
        <v>7244</v>
      </c>
      <c r="B4779" s="167">
        <v>538128</v>
      </c>
      <c r="C4779" s="167" t="s">
        <v>383</v>
      </c>
      <c r="D4779" s="167" t="s">
        <v>497</v>
      </c>
    </row>
    <row r="4780" spans="1:4">
      <c r="A4780" s="167" t="s">
        <v>7245</v>
      </c>
      <c r="B4780" s="167">
        <v>538268</v>
      </c>
      <c r="C4780" s="167" t="s">
        <v>7246</v>
      </c>
      <c r="D4780" s="167" t="s">
        <v>561</v>
      </c>
    </row>
    <row r="4781" spans="1:4">
      <c r="A4781" s="167" t="s">
        <v>7247</v>
      </c>
      <c r="B4781" s="167">
        <v>526959</v>
      </c>
      <c r="C4781" s="167" t="s">
        <v>383</v>
      </c>
      <c r="D4781" s="167" t="s">
        <v>584</v>
      </c>
    </row>
    <row r="4782" spans="1:4">
      <c r="A4782" s="167" t="s">
        <v>7248</v>
      </c>
      <c r="B4782" s="167">
        <v>526525</v>
      </c>
      <c r="C4782" s="167" t="s">
        <v>383</v>
      </c>
      <c r="D4782" s="167" t="s">
        <v>497</v>
      </c>
    </row>
    <row r="4783" spans="1:4">
      <c r="A4783" s="167" t="s">
        <v>7249</v>
      </c>
      <c r="B4783" s="167">
        <v>538451</v>
      </c>
      <c r="C4783" s="167" t="s">
        <v>383</v>
      </c>
      <c r="D4783" s="167" t="s">
        <v>403</v>
      </c>
    </row>
    <row r="4784" spans="1:4">
      <c r="A4784" s="167" t="s">
        <v>7250</v>
      </c>
      <c r="B4784" s="167" t="s">
        <v>383</v>
      </c>
      <c r="C4784" s="167" t="s">
        <v>7251</v>
      </c>
      <c r="D4784" s="167" t="s">
        <v>394</v>
      </c>
    </row>
    <row r="4785" spans="1:4">
      <c r="A4785" s="167" t="s">
        <v>7252</v>
      </c>
      <c r="B4785" s="167">
        <v>505872</v>
      </c>
      <c r="C4785" s="167" t="s">
        <v>383</v>
      </c>
      <c r="D4785" s="167" t="s">
        <v>391</v>
      </c>
    </row>
    <row r="4786" spans="1:4">
      <c r="A4786" s="167" t="s">
        <v>7253</v>
      </c>
      <c r="B4786" s="167">
        <v>532616</v>
      </c>
      <c r="C4786" s="167" t="s">
        <v>7254</v>
      </c>
      <c r="D4786" s="167" t="s">
        <v>713</v>
      </c>
    </row>
    <row r="4787" spans="1:4">
      <c r="A4787" s="167" t="s">
        <v>7255</v>
      </c>
      <c r="B4787" s="167">
        <v>542367</v>
      </c>
      <c r="C4787" s="167" t="s">
        <v>7256</v>
      </c>
      <c r="D4787" s="167" t="s">
        <v>5507</v>
      </c>
    </row>
    <row r="4788" spans="1:4">
      <c r="A4788" s="167" t="s">
        <v>7257</v>
      </c>
      <c r="B4788" s="167">
        <v>532788</v>
      </c>
      <c r="C4788" s="167" t="s">
        <v>7258</v>
      </c>
      <c r="D4788" s="167" t="s">
        <v>529</v>
      </c>
    </row>
    <row r="4789" spans="1:4">
      <c r="A4789" s="167" t="s">
        <v>7259</v>
      </c>
      <c r="B4789" s="167">
        <v>590013</v>
      </c>
      <c r="C4789" s="167" t="s">
        <v>7260</v>
      </c>
      <c r="D4789" s="167" t="s">
        <v>431</v>
      </c>
    </row>
    <row r="4790" spans="1:4">
      <c r="A4790" s="167" t="s">
        <v>7261</v>
      </c>
      <c r="B4790" s="167">
        <v>590013</v>
      </c>
      <c r="C4790" s="167" t="s">
        <v>7262</v>
      </c>
      <c r="D4790" s="167" t="s">
        <v>431</v>
      </c>
    </row>
    <row r="4791" spans="1:4">
      <c r="A4791" s="167" t="s">
        <v>7263</v>
      </c>
      <c r="B4791" s="167">
        <v>511012</v>
      </c>
      <c r="C4791" s="167" t="s">
        <v>383</v>
      </c>
      <c r="D4791" s="167" t="s">
        <v>403</v>
      </c>
    </row>
    <row r="4792" spans="1:4">
      <c r="A4792" s="167" t="s">
        <v>7264</v>
      </c>
      <c r="B4792" s="167">
        <v>514378</v>
      </c>
      <c r="C4792" s="167" t="s">
        <v>383</v>
      </c>
      <c r="D4792" s="167" t="s">
        <v>405</v>
      </c>
    </row>
    <row r="4793" spans="1:4">
      <c r="A4793" s="167" t="s">
        <v>7265</v>
      </c>
      <c r="B4793" s="167">
        <v>539939</v>
      </c>
      <c r="C4793" s="167" t="s">
        <v>383</v>
      </c>
      <c r="D4793" s="167" t="s">
        <v>543</v>
      </c>
    </row>
    <row r="4794" spans="1:4">
      <c r="A4794" s="167" t="s">
        <v>7266</v>
      </c>
      <c r="B4794" s="167">
        <v>511601</v>
      </c>
      <c r="C4794" s="167" t="s">
        <v>383</v>
      </c>
      <c r="D4794" s="167" t="s">
        <v>405</v>
      </c>
    </row>
    <row r="4795" spans="1:4">
      <c r="A4795" s="167" t="s">
        <v>7267</v>
      </c>
      <c r="B4795" s="167">
        <v>516030</v>
      </c>
      <c r="C4795" s="167" t="s">
        <v>383</v>
      </c>
      <c r="D4795" s="167" t="s">
        <v>377</v>
      </c>
    </row>
    <row r="4796" spans="1:4">
      <c r="A4796" s="167" t="s">
        <v>7268</v>
      </c>
      <c r="B4796" s="167">
        <v>541167</v>
      </c>
      <c r="C4796" s="167" t="s">
        <v>383</v>
      </c>
      <c r="D4796" s="167" t="s">
        <v>543</v>
      </c>
    </row>
    <row r="4797" spans="1:4">
      <c r="A4797" s="167" t="s">
        <v>7269</v>
      </c>
      <c r="B4797" s="167">
        <v>530063</v>
      </c>
      <c r="C4797" s="167" t="s">
        <v>383</v>
      </c>
      <c r="D4797" s="167" t="s">
        <v>578</v>
      </c>
    </row>
    <row r="4798" spans="1:4">
      <c r="A4798" s="167" t="s">
        <v>7270</v>
      </c>
      <c r="B4798" s="167">
        <v>532648</v>
      </c>
      <c r="C4798" s="167" t="s">
        <v>7271</v>
      </c>
      <c r="D4798" s="167" t="s">
        <v>701</v>
      </c>
    </row>
    <row r="4799" spans="1:4">
      <c r="A4799" s="167" t="s">
        <v>7272</v>
      </c>
      <c r="B4799" s="167">
        <v>531260</v>
      </c>
      <c r="C4799" s="167" t="s">
        <v>383</v>
      </c>
      <c r="D4799" s="167" t="s">
        <v>443</v>
      </c>
    </row>
    <row r="4800" spans="1:4">
      <c r="A4800" s="167" t="s">
        <v>7273</v>
      </c>
      <c r="B4800" s="167">
        <v>522209</v>
      </c>
      <c r="C4800" s="167" t="s">
        <v>383</v>
      </c>
      <c r="D4800" s="167" t="s">
        <v>366</v>
      </c>
    </row>
    <row r="4801" spans="1:4">
      <c r="A4801" s="167" t="s">
        <v>7274</v>
      </c>
      <c r="B4801" s="167">
        <v>522209</v>
      </c>
      <c r="C4801" s="167" t="s">
        <v>383</v>
      </c>
      <c r="D4801" s="167" t="s">
        <v>366</v>
      </c>
    </row>
    <row r="4802" spans="1:4">
      <c r="A4802" s="167" t="s">
        <v>7275</v>
      </c>
      <c r="B4802" s="167">
        <v>539097</v>
      </c>
      <c r="C4802" s="167" t="s">
        <v>383</v>
      </c>
      <c r="D4802" s="167" t="s">
        <v>405</v>
      </c>
    </row>
    <row r="4803" spans="1:4">
      <c r="A4803" s="167" t="s">
        <v>7276</v>
      </c>
      <c r="B4803" s="167">
        <v>530675</v>
      </c>
      <c r="C4803" s="167" t="s">
        <v>383</v>
      </c>
      <c r="D4803" s="167" t="s">
        <v>497</v>
      </c>
    </row>
    <row r="4804" spans="1:4">
      <c r="A4804" s="167" t="s">
        <v>7277</v>
      </c>
      <c r="B4804" s="167">
        <v>540550</v>
      </c>
      <c r="C4804" s="167" t="s">
        <v>383</v>
      </c>
      <c r="D4804" s="167" t="s">
        <v>543</v>
      </c>
    </row>
    <row r="4805" spans="1:4">
      <c r="A4805" s="167" t="s">
        <v>7278</v>
      </c>
      <c r="B4805" s="167">
        <v>522108</v>
      </c>
      <c r="C4805" s="167" t="s">
        <v>383</v>
      </c>
      <c r="D4805" s="167" t="s">
        <v>738</v>
      </c>
    </row>
    <row r="4806" spans="1:4">
      <c r="A4806" s="167" t="s">
        <v>7279</v>
      </c>
      <c r="B4806" s="167">
        <v>522108</v>
      </c>
      <c r="C4806" s="167" t="s">
        <v>383</v>
      </c>
      <c r="D4806" s="167" t="s">
        <v>738</v>
      </c>
    </row>
    <row r="4807" spans="1:4">
      <c r="A4807" s="167" t="s">
        <v>7280</v>
      </c>
      <c r="B4807" s="167">
        <v>536846</v>
      </c>
      <c r="C4807" s="167" t="s">
        <v>383</v>
      </c>
      <c r="D4807" s="167" t="s">
        <v>781</v>
      </c>
    </row>
    <row r="4808" spans="1:4">
      <c r="A4808" s="167" t="s">
        <v>7281</v>
      </c>
      <c r="B4808" s="167">
        <v>531663</v>
      </c>
      <c r="C4808" s="167" t="s">
        <v>7282</v>
      </c>
      <c r="D4808" s="167" t="s">
        <v>2202</v>
      </c>
    </row>
    <row r="4809" spans="1:4">
      <c r="A4809" s="167" t="s">
        <v>7283</v>
      </c>
      <c r="B4809" s="167">
        <v>505163</v>
      </c>
      <c r="C4809" s="167" t="s">
        <v>383</v>
      </c>
      <c r="D4809" s="167" t="s">
        <v>738</v>
      </c>
    </row>
    <row r="4810" spans="1:4">
      <c r="A4810" s="167" t="s">
        <v>7284</v>
      </c>
      <c r="B4810" s="167">
        <v>505163</v>
      </c>
      <c r="C4810" s="167" t="s">
        <v>383</v>
      </c>
      <c r="D4810" s="167" t="s">
        <v>738</v>
      </c>
    </row>
    <row r="4811" spans="1:4">
      <c r="A4811" s="167" t="s">
        <v>7285</v>
      </c>
      <c r="B4811" s="167">
        <v>539963</v>
      </c>
      <c r="C4811" s="167" t="s">
        <v>383</v>
      </c>
      <c r="D4811" s="167" t="s">
        <v>463</v>
      </c>
    </row>
    <row r="4812" spans="1:4">
      <c r="A4812" s="167" t="s">
        <v>7286</v>
      </c>
      <c r="B4812" s="167">
        <v>505537</v>
      </c>
      <c r="C4812" s="167" t="s">
        <v>7287</v>
      </c>
      <c r="D4812" s="167" t="s">
        <v>1122</v>
      </c>
    </row>
    <row r="4813" spans="1:4">
      <c r="A4813" s="167" t="s">
        <v>7288</v>
      </c>
      <c r="B4813" s="167">
        <v>533287</v>
      </c>
      <c r="C4813" s="167" t="s">
        <v>7289</v>
      </c>
      <c r="D4813" s="167" t="s">
        <v>488</v>
      </c>
    </row>
    <row r="4814" spans="1:4">
      <c r="A4814" s="167" t="s">
        <v>7290</v>
      </c>
      <c r="B4814" s="167">
        <v>532794</v>
      </c>
      <c r="C4814" s="167" t="s">
        <v>7291</v>
      </c>
      <c r="D4814" s="167" t="s">
        <v>1122</v>
      </c>
    </row>
    <row r="4815" spans="1:4">
      <c r="A4815" s="167" t="s">
        <v>7292</v>
      </c>
      <c r="B4815" s="167">
        <v>533339</v>
      </c>
      <c r="C4815" s="167" t="s">
        <v>7293</v>
      </c>
      <c r="D4815" s="167" t="s">
        <v>476</v>
      </c>
    </row>
    <row r="4816" spans="1:4">
      <c r="A4816" s="167" t="s">
        <v>7294</v>
      </c>
      <c r="B4816" s="167">
        <v>531845</v>
      </c>
      <c r="C4816" s="167" t="s">
        <v>7295</v>
      </c>
      <c r="D4816" s="167" t="s">
        <v>781</v>
      </c>
    </row>
    <row r="4817" spans="1:4">
      <c r="A4817" s="167" t="s">
        <v>7296</v>
      </c>
      <c r="B4817" s="167">
        <v>531845</v>
      </c>
      <c r="C4817" s="167" t="s">
        <v>7295</v>
      </c>
      <c r="D4817" s="167" t="s">
        <v>781</v>
      </c>
    </row>
    <row r="4818" spans="1:4">
      <c r="A4818" s="167" t="s">
        <v>7297</v>
      </c>
      <c r="B4818" s="167">
        <v>512553</v>
      </c>
      <c r="C4818" s="167" t="s">
        <v>7298</v>
      </c>
      <c r="D4818" s="167" t="s">
        <v>398</v>
      </c>
    </row>
    <row r="4819" spans="1:4">
      <c r="A4819" s="167" t="s">
        <v>7299</v>
      </c>
      <c r="B4819" s="167">
        <v>514266</v>
      </c>
      <c r="C4819" s="167" t="s">
        <v>383</v>
      </c>
      <c r="D4819" s="167" t="s">
        <v>398</v>
      </c>
    </row>
    <row r="4820" spans="1:4">
      <c r="A4820" s="167" t="s">
        <v>7300</v>
      </c>
      <c r="B4820" s="167">
        <v>530665</v>
      </c>
      <c r="C4820" s="167" t="s">
        <v>383</v>
      </c>
      <c r="D4820" s="167" t="s">
        <v>421</v>
      </c>
    </row>
    <row r="4821" spans="1:4">
      <c r="A4821" s="167" t="s">
        <v>7301</v>
      </c>
      <c r="B4821" s="167">
        <v>530697</v>
      </c>
      <c r="C4821" s="167" t="s">
        <v>383</v>
      </c>
      <c r="D4821" s="167" t="s">
        <v>804</v>
      </c>
    </row>
    <row r="4822" spans="1:4">
      <c r="A4822" s="167" t="s">
        <v>7302</v>
      </c>
      <c r="B4822" s="167">
        <v>532039</v>
      </c>
      <c r="C4822" s="167" t="s">
        <v>383</v>
      </c>
      <c r="D4822" s="167" t="s">
        <v>421</v>
      </c>
    </row>
    <row r="4823" spans="1:4">
      <c r="A4823" s="167" t="s">
        <v>7303</v>
      </c>
      <c r="B4823" s="167">
        <v>504067</v>
      </c>
      <c r="C4823" s="167" t="s">
        <v>7304</v>
      </c>
      <c r="D4823" s="167" t="s">
        <v>369</v>
      </c>
    </row>
    <row r="4824" spans="1:4">
      <c r="A4824" s="167" t="s">
        <v>7305</v>
      </c>
      <c r="B4824" s="167">
        <v>531404</v>
      </c>
      <c r="C4824" s="167" t="s">
        <v>7306</v>
      </c>
      <c r="D4824" s="167" t="s">
        <v>925</v>
      </c>
    </row>
    <row r="4825" spans="1:4">
      <c r="A4825" s="167" t="s">
        <v>7307</v>
      </c>
      <c r="B4825" s="167">
        <v>541400</v>
      </c>
      <c r="C4825" s="167" t="s">
        <v>383</v>
      </c>
      <c r="D4825" s="167" t="s">
        <v>421</v>
      </c>
    </row>
    <row r="4826" spans="1:4">
      <c r="A4826" s="167" t="s">
        <v>7308</v>
      </c>
      <c r="B4826" s="167">
        <v>521163</v>
      </c>
      <c r="C4826" s="167" t="s">
        <v>7309</v>
      </c>
      <c r="D4826" s="167" t="s">
        <v>497</v>
      </c>
    </row>
    <row r="4827" spans="1:4">
      <c r="A4827" s="167" t="s">
        <v>7310</v>
      </c>
      <c r="B4827" s="167" t="s">
        <v>383</v>
      </c>
      <c r="C4827" s="167" t="s">
        <v>7311</v>
      </c>
      <c r="D4827" s="167" t="s">
        <v>394</v>
      </c>
    </row>
    <row r="4828" spans="1:4">
      <c r="A4828" s="167" t="s">
        <v>7312</v>
      </c>
      <c r="B4828" s="167">
        <v>512587</v>
      </c>
      <c r="C4828" s="167" t="s">
        <v>7313</v>
      </c>
      <c r="D4828" s="167" t="s">
        <v>497</v>
      </c>
    </row>
    <row r="4829" spans="1:4">
      <c r="A4829" s="167" t="s">
        <v>7314</v>
      </c>
      <c r="B4829" s="167">
        <v>503641</v>
      </c>
      <c r="C4829" s="167" t="s">
        <v>7315</v>
      </c>
      <c r="D4829" s="167" t="s">
        <v>467</v>
      </c>
    </row>
    <row r="4830" spans="1:4">
      <c r="A4830" s="167" t="s">
        <v>7316</v>
      </c>
      <c r="B4830" s="167" t="s">
        <v>383</v>
      </c>
      <c r="C4830" s="167" t="s">
        <v>7317</v>
      </c>
      <c r="D4830" s="167" t="s">
        <v>394</v>
      </c>
    </row>
    <row r="4831" spans="1:4">
      <c r="A4831" s="167" t="s">
        <v>7318</v>
      </c>
      <c r="B4831" s="167">
        <v>534742</v>
      </c>
      <c r="C4831" s="167" t="s">
        <v>7319</v>
      </c>
      <c r="D4831" s="167" t="s">
        <v>891</v>
      </c>
    </row>
    <row r="4832" spans="1:4">
      <c r="A4832" s="167" t="s">
        <v>7320</v>
      </c>
      <c r="B4832" s="167">
        <v>500780</v>
      </c>
      <c r="C4832" s="167" t="s">
        <v>7321</v>
      </c>
      <c r="D4832" s="167" t="s">
        <v>891</v>
      </c>
    </row>
    <row r="4833" spans="1:4">
      <c r="A4833" s="167" t="s">
        <v>7322</v>
      </c>
      <c r="B4833" s="167">
        <v>531335</v>
      </c>
      <c r="C4833" s="167" t="s">
        <v>7323</v>
      </c>
      <c r="D4833" s="167" t="s">
        <v>443</v>
      </c>
    </row>
    <row r="4834" spans="1:4">
      <c r="A4834" s="167" t="s">
        <v>7324</v>
      </c>
      <c r="B4834" s="167">
        <v>532883</v>
      </c>
      <c r="C4834" s="167" t="s">
        <v>7325</v>
      </c>
      <c r="D4834" s="167" t="s">
        <v>476</v>
      </c>
    </row>
    <row r="4835" spans="1:4">
      <c r="A4835" s="167" t="s">
        <v>7326</v>
      </c>
      <c r="B4835" s="167">
        <v>500202</v>
      </c>
      <c r="C4835" s="167" t="s">
        <v>7327</v>
      </c>
      <c r="D4835" s="167" t="s">
        <v>400</v>
      </c>
    </row>
    <row r="4836" spans="1:4">
      <c r="A4836" s="167" t="s">
        <v>7328</v>
      </c>
      <c r="B4836" s="167">
        <v>500458</v>
      </c>
      <c r="C4836" s="167" t="s">
        <v>7329</v>
      </c>
      <c r="D4836" s="167" t="s">
        <v>463</v>
      </c>
    </row>
    <row r="4837" spans="1:4">
      <c r="A4837" s="167" t="s">
        <v>7330</v>
      </c>
      <c r="B4837" s="167">
        <v>501111</v>
      </c>
      <c r="C4837" s="167" t="s">
        <v>7331</v>
      </c>
      <c r="D4837" s="167" t="s">
        <v>405</v>
      </c>
    </row>
    <row r="4838" spans="1:4">
      <c r="A4838" s="167" t="s">
        <v>7332</v>
      </c>
      <c r="B4838" s="167">
        <v>501151</v>
      </c>
      <c r="C4838" s="167" t="s">
        <v>7333</v>
      </c>
      <c r="D4838" s="167" t="s">
        <v>366</v>
      </c>
    </row>
    <row r="4839" spans="1:4">
      <c r="A4839" s="167" t="s">
        <v>7334</v>
      </c>
      <c r="B4839" s="167">
        <v>501311</v>
      </c>
      <c r="C4839" s="167" t="s">
        <v>7335</v>
      </c>
      <c r="D4839" s="167" t="s">
        <v>400</v>
      </c>
    </row>
    <row r="4840" spans="1:4">
      <c r="A4840" s="167" t="s">
        <v>7336</v>
      </c>
      <c r="B4840" s="167">
        <v>501622</v>
      </c>
      <c r="C4840" s="167" t="s">
        <v>7337</v>
      </c>
      <c r="D4840" s="167" t="s">
        <v>7338</v>
      </c>
    </row>
    <row r="4841" spans="1:4">
      <c r="A4841" s="167" t="s">
        <v>7339</v>
      </c>
      <c r="B4841" s="167">
        <v>502850</v>
      </c>
      <c r="C4841" s="167" t="s">
        <v>7340</v>
      </c>
      <c r="D4841" s="167" t="s">
        <v>398</v>
      </c>
    </row>
    <row r="4842" spans="1:4">
      <c r="A4842" s="167" t="s">
        <v>7341</v>
      </c>
      <c r="B4842" s="167">
        <v>503669</v>
      </c>
      <c r="C4842" s="167" t="s">
        <v>7342</v>
      </c>
      <c r="D4842" s="167" t="s">
        <v>7338</v>
      </c>
    </row>
    <row r="4843" spans="1:4">
      <c r="A4843" s="167" t="s">
        <v>7343</v>
      </c>
      <c r="B4843" s="167">
        <v>506975</v>
      </c>
      <c r="C4843" s="167" t="s">
        <v>7344</v>
      </c>
      <c r="D4843" s="167" t="s">
        <v>398</v>
      </c>
    </row>
    <row r="4844" spans="1:4">
      <c r="A4844" s="167" t="s">
        <v>7345</v>
      </c>
      <c r="B4844" s="167">
        <v>508924</v>
      </c>
      <c r="C4844" s="167" t="s">
        <v>7346</v>
      </c>
      <c r="D4844" s="167" t="s">
        <v>7338</v>
      </c>
    </row>
    <row r="4845" spans="1:4">
      <c r="A4845" s="167" t="s">
        <v>7347</v>
      </c>
      <c r="B4845" s="167">
        <v>511260</v>
      </c>
      <c r="C4845" s="167" t="s">
        <v>7348</v>
      </c>
      <c r="D4845" s="167" t="s">
        <v>366</v>
      </c>
    </row>
    <row r="4846" spans="1:4">
      <c r="A4846" s="167" t="s">
        <v>7349</v>
      </c>
      <c r="B4846" s="167">
        <v>511730</v>
      </c>
      <c r="C4846" s="167" t="s">
        <v>7350</v>
      </c>
      <c r="D4846" s="167" t="s">
        <v>400</v>
      </c>
    </row>
    <row r="4847" spans="1:4">
      <c r="A4847" s="167" t="s">
        <v>7351</v>
      </c>
      <c r="B4847" s="167">
        <v>512221</v>
      </c>
      <c r="C4847" s="167" t="s">
        <v>7352</v>
      </c>
      <c r="D4847" s="167" t="s">
        <v>400</v>
      </c>
    </row>
    <row r="4848" spans="1:4">
      <c r="A4848" s="167" t="s">
        <v>7353</v>
      </c>
      <c r="B4848" s="167">
        <v>512344</v>
      </c>
      <c r="C4848" s="167" t="s">
        <v>7354</v>
      </c>
      <c r="D4848" s="167" t="s">
        <v>405</v>
      </c>
    </row>
    <row r="4849" spans="1:4">
      <c r="A4849" s="167" t="s">
        <v>7355</v>
      </c>
      <c r="B4849" s="167">
        <v>512345</v>
      </c>
      <c r="C4849" s="167" t="s">
        <v>7356</v>
      </c>
      <c r="D4849" s="167" t="s">
        <v>366</v>
      </c>
    </row>
    <row r="4850" spans="1:4">
      <c r="A4850" s="167" t="s">
        <v>7357</v>
      </c>
      <c r="B4850" s="167">
        <v>512479</v>
      </c>
      <c r="C4850" s="167" t="s">
        <v>7358</v>
      </c>
      <c r="D4850" s="167" t="s">
        <v>469</v>
      </c>
    </row>
    <row r="4851" spans="1:4">
      <c r="A4851" s="167" t="s">
        <v>7359</v>
      </c>
      <c r="B4851" s="167">
        <v>513343</v>
      </c>
      <c r="C4851" s="167" t="s">
        <v>7360</v>
      </c>
      <c r="D4851" s="167" t="s">
        <v>706</v>
      </c>
    </row>
    <row r="4852" spans="1:4">
      <c r="A4852" s="167" t="s">
        <v>7361</v>
      </c>
      <c r="B4852" s="167">
        <v>513418</v>
      </c>
      <c r="C4852" s="167" t="s">
        <v>7362</v>
      </c>
      <c r="D4852" s="167" t="s">
        <v>1303</v>
      </c>
    </row>
    <row r="4853" spans="1:4">
      <c r="A4853" s="167" t="s">
        <v>7363</v>
      </c>
      <c r="B4853" s="167">
        <v>515008</v>
      </c>
      <c r="C4853" s="167" t="s">
        <v>7364</v>
      </c>
      <c r="D4853" s="167" t="s">
        <v>681</v>
      </c>
    </row>
    <row r="4854" spans="1:4">
      <c r="A4854" s="167" t="s">
        <v>7365</v>
      </c>
      <c r="B4854" s="167">
        <v>517273</v>
      </c>
      <c r="C4854" s="167" t="s">
        <v>7366</v>
      </c>
      <c r="D4854" s="167" t="s">
        <v>681</v>
      </c>
    </row>
    <row r="4855" spans="1:4">
      <c r="A4855" s="167" t="s">
        <v>7367</v>
      </c>
      <c r="B4855" s="167">
        <v>517360</v>
      </c>
      <c r="C4855" s="167" t="s">
        <v>7368</v>
      </c>
      <c r="D4855" s="167" t="s">
        <v>405</v>
      </c>
    </row>
    <row r="4856" spans="1:4">
      <c r="A4856" s="167" t="s">
        <v>7369</v>
      </c>
      <c r="B4856" s="167">
        <v>517393</v>
      </c>
      <c r="C4856" s="167" t="s">
        <v>7370</v>
      </c>
      <c r="D4856" s="167" t="s">
        <v>708</v>
      </c>
    </row>
    <row r="4857" spans="1:4">
      <c r="A4857" s="167" t="s">
        <v>7371</v>
      </c>
      <c r="B4857" s="167">
        <v>519397</v>
      </c>
      <c r="C4857" s="167" t="s">
        <v>7372</v>
      </c>
      <c r="D4857" s="167" t="s">
        <v>443</v>
      </c>
    </row>
    <row r="4858" spans="1:4">
      <c r="A4858" s="167" t="s">
        <v>7373</v>
      </c>
      <c r="B4858" s="167">
        <v>519500</v>
      </c>
      <c r="C4858" s="167" t="s">
        <v>7374</v>
      </c>
      <c r="D4858" s="167" t="s">
        <v>443</v>
      </c>
    </row>
    <row r="4859" spans="1:4">
      <c r="A4859" s="167" t="s">
        <v>7375</v>
      </c>
      <c r="B4859" s="167">
        <v>522171</v>
      </c>
      <c r="C4859" s="167" t="s">
        <v>7376</v>
      </c>
      <c r="D4859" s="167" t="s">
        <v>391</v>
      </c>
    </row>
    <row r="4860" spans="1:4">
      <c r="A4860" s="167" t="s">
        <v>7377</v>
      </c>
      <c r="B4860" s="167">
        <v>524572</v>
      </c>
      <c r="C4860" s="167" t="s">
        <v>7378</v>
      </c>
      <c r="D4860" s="167" t="s">
        <v>421</v>
      </c>
    </row>
    <row r="4861" spans="1:4">
      <c r="A4861" s="167" t="s">
        <v>7379</v>
      </c>
      <c r="B4861" s="167">
        <v>526211</v>
      </c>
      <c r="C4861" s="167" t="s">
        <v>7380</v>
      </c>
      <c r="D4861" s="167" t="s">
        <v>632</v>
      </c>
    </row>
    <row r="4862" spans="1:4">
      <c r="A4862" s="167" t="s">
        <v>7381</v>
      </c>
      <c r="B4862" s="167">
        <v>526638</v>
      </c>
      <c r="C4862" s="167" t="s">
        <v>7382</v>
      </c>
      <c r="D4862" s="167" t="s">
        <v>503</v>
      </c>
    </row>
    <row r="4863" spans="1:4">
      <c r="A4863" s="167" t="s">
        <v>7383</v>
      </c>
      <c r="B4863" s="167">
        <v>530291</v>
      </c>
      <c r="C4863" s="167" t="s">
        <v>7384</v>
      </c>
      <c r="D4863" s="167" t="s">
        <v>632</v>
      </c>
    </row>
    <row r="4864" spans="1:4">
      <c r="A4864" s="167" t="s">
        <v>7385</v>
      </c>
      <c r="B4864" s="167">
        <v>530439</v>
      </c>
      <c r="C4864" s="167" t="s">
        <v>7386</v>
      </c>
      <c r="D4864" s="167" t="s">
        <v>400</v>
      </c>
    </row>
    <row r="4865" spans="1:4">
      <c r="A4865" s="167" t="s">
        <v>7387</v>
      </c>
      <c r="B4865" s="167">
        <v>530443</v>
      </c>
      <c r="C4865" s="167" t="s">
        <v>7388</v>
      </c>
      <c r="D4865" s="167" t="s">
        <v>398</v>
      </c>
    </row>
    <row r="4866" spans="1:4">
      <c r="A4866" s="167" t="s">
        <v>7389</v>
      </c>
      <c r="B4866" s="167">
        <v>531205</v>
      </c>
      <c r="C4866" s="167" t="s">
        <v>7390</v>
      </c>
      <c r="D4866" s="167" t="s">
        <v>405</v>
      </c>
    </row>
    <row r="4867" spans="1:4">
      <c r="A4867" s="167" t="s">
        <v>7391</v>
      </c>
      <c r="B4867" s="167">
        <v>531225</v>
      </c>
      <c r="C4867" s="167" t="s">
        <v>7392</v>
      </c>
      <c r="D4867" s="167" t="s">
        <v>476</v>
      </c>
    </row>
    <row r="4868" spans="1:4">
      <c r="A4868" s="167" t="s">
        <v>7393</v>
      </c>
      <c r="B4868" s="167">
        <v>531436</v>
      </c>
      <c r="C4868" s="167" t="s">
        <v>7394</v>
      </c>
      <c r="D4868" s="167" t="s">
        <v>377</v>
      </c>
    </row>
    <row r="4869" spans="1:4">
      <c r="A4869" s="167" t="s">
        <v>7395</v>
      </c>
      <c r="B4869" s="167">
        <v>531621</v>
      </c>
      <c r="C4869" s="167" t="s">
        <v>7396</v>
      </c>
      <c r="D4869" s="167" t="s">
        <v>389</v>
      </c>
    </row>
    <row r="4870" spans="1:4">
      <c r="A4870" s="167" t="s">
        <v>7397</v>
      </c>
      <c r="B4870" s="167">
        <v>531944</v>
      </c>
      <c r="C4870" s="167" t="s">
        <v>7398</v>
      </c>
      <c r="D4870" s="167" t="s">
        <v>391</v>
      </c>
    </row>
    <row r="4871" spans="1:4">
      <c r="A4871" s="167" t="s">
        <v>7399</v>
      </c>
      <c r="B4871" s="167">
        <v>532138</v>
      </c>
      <c r="C4871" s="167" t="s">
        <v>7400</v>
      </c>
      <c r="D4871" s="167" t="s">
        <v>400</v>
      </c>
    </row>
    <row r="4872" spans="1:4">
      <c r="A4872" s="167" t="s">
        <v>7401</v>
      </c>
      <c r="B4872" s="167">
        <v>533093</v>
      </c>
      <c r="C4872" s="167" t="s">
        <v>7402</v>
      </c>
      <c r="D4872" s="167" t="s">
        <v>632</v>
      </c>
    </row>
    <row r="4873" spans="1:4">
      <c r="A4873" s="167" t="s">
        <v>7403</v>
      </c>
      <c r="B4873" s="167">
        <v>533570</v>
      </c>
      <c r="C4873" s="167" t="s">
        <v>7404</v>
      </c>
      <c r="D4873" s="167" t="s">
        <v>127</v>
      </c>
    </row>
    <row r="4874" spans="1:4">
      <c r="A4874" s="167" t="s">
        <v>7405</v>
      </c>
      <c r="B4874" s="167">
        <v>533719</v>
      </c>
      <c r="C4874" s="167" t="s">
        <v>7406</v>
      </c>
      <c r="D4874" s="167" t="s">
        <v>127</v>
      </c>
    </row>
    <row r="4875" spans="1:4">
      <c r="A4875" s="167" t="s">
        <v>7407</v>
      </c>
      <c r="B4875" s="167">
        <v>535276</v>
      </c>
      <c r="C4875" s="167" t="s">
        <v>7408</v>
      </c>
      <c r="D4875" s="167" t="s">
        <v>127</v>
      </c>
    </row>
    <row r="4876" spans="1:4">
      <c r="A4876" s="167" t="s">
        <v>7409</v>
      </c>
      <c r="B4876" s="167">
        <v>536960</v>
      </c>
      <c r="C4876" s="167" t="s">
        <v>7410</v>
      </c>
      <c r="D4876" s="167" t="s">
        <v>127</v>
      </c>
    </row>
    <row r="4877" spans="1:4">
      <c r="A4877" s="167" t="s">
        <v>7411</v>
      </c>
      <c r="B4877" s="167">
        <v>537007</v>
      </c>
      <c r="C4877" s="167" t="s">
        <v>7412</v>
      </c>
      <c r="D4877" s="167" t="s">
        <v>127</v>
      </c>
    </row>
    <row r="4878" spans="1:4">
      <c r="A4878" s="167" t="s">
        <v>7413</v>
      </c>
      <c r="B4878" s="167">
        <v>537008</v>
      </c>
      <c r="C4878" s="167" t="s">
        <v>7414</v>
      </c>
      <c r="D4878" s="167" t="s">
        <v>127</v>
      </c>
    </row>
    <row r="4879" spans="1:4">
      <c r="A4879" s="167" t="s">
        <v>7415</v>
      </c>
      <c r="B4879" s="167">
        <v>537483</v>
      </c>
      <c r="C4879" s="167" t="s">
        <v>7416</v>
      </c>
      <c r="D4879" s="167" t="s">
        <v>127</v>
      </c>
    </row>
    <row r="4880" spans="1:4">
      <c r="A4880" s="167" t="s">
        <v>7417</v>
      </c>
      <c r="B4880" s="167">
        <v>537708</v>
      </c>
      <c r="C4880" s="167" t="s">
        <v>7418</v>
      </c>
      <c r="D4880" s="167" t="s">
        <v>127</v>
      </c>
    </row>
    <row r="4881" spans="1:4">
      <c r="A4881" s="167" t="s">
        <v>7419</v>
      </c>
      <c r="B4881" s="167">
        <v>538057</v>
      </c>
      <c r="C4881" s="167" t="s">
        <v>7420</v>
      </c>
      <c r="D4881" s="167" t="s">
        <v>127</v>
      </c>
    </row>
    <row r="4882" spans="1:4">
      <c r="A4882" s="167" t="s">
        <v>7421</v>
      </c>
      <c r="B4882" s="167">
        <v>538273</v>
      </c>
      <c r="C4882" s="167" t="s">
        <v>7422</v>
      </c>
      <c r="D4882" s="167" t="s">
        <v>476</v>
      </c>
    </row>
    <row r="4883" spans="1:4">
      <c r="A4883" s="167" t="s">
        <v>7423</v>
      </c>
      <c r="B4883" s="167">
        <v>538452</v>
      </c>
      <c r="C4883" s="167" t="s">
        <v>7424</v>
      </c>
      <c r="D4883" s="167" t="s">
        <v>405</v>
      </c>
    </row>
    <row r="4884" spans="1:4">
      <c r="A4884" s="167" t="s">
        <v>7425</v>
      </c>
      <c r="B4884" s="167">
        <v>538501</v>
      </c>
      <c r="C4884" s="167" t="s">
        <v>7426</v>
      </c>
      <c r="D4884" s="167" t="s">
        <v>127</v>
      </c>
    </row>
    <row r="4885" spans="1:4">
      <c r="A4885" s="167" t="s">
        <v>7427</v>
      </c>
      <c r="B4885" s="167">
        <v>538502</v>
      </c>
      <c r="C4885" s="167" t="s">
        <v>7428</v>
      </c>
      <c r="D4885" s="167" t="s">
        <v>127</v>
      </c>
    </row>
    <row r="4886" spans="1:4">
      <c r="A4886" s="167" t="s">
        <v>7429</v>
      </c>
      <c r="B4886" s="167">
        <v>538577</v>
      </c>
      <c r="C4886" s="167" t="s">
        <v>7430</v>
      </c>
      <c r="D4886" s="167" t="s">
        <v>127</v>
      </c>
    </row>
    <row r="4887" spans="1:4">
      <c r="A4887" s="167" t="s">
        <v>7431</v>
      </c>
      <c r="B4887" s="167">
        <v>538578</v>
      </c>
      <c r="C4887" s="167" t="s">
        <v>7432</v>
      </c>
      <c r="D4887" s="167" t="s">
        <v>127</v>
      </c>
    </row>
    <row r="4888" spans="1:4">
      <c r="A4888" s="167" t="s">
        <v>7433</v>
      </c>
      <c r="B4888" s="167">
        <v>538646</v>
      </c>
      <c r="C4888" s="167" t="s">
        <v>7434</v>
      </c>
      <c r="D4888" s="167" t="s">
        <v>400</v>
      </c>
    </row>
    <row r="4889" spans="1:4">
      <c r="A4889" s="167" t="s">
        <v>7435</v>
      </c>
      <c r="B4889" s="167">
        <v>538683</v>
      </c>
      <c r="C4889" s="167" t="s">
        <v>7436</v>
      </c>
      <c r="D4889" s="167" t="s">
        <v>127</v>
      </c>
    </row>
    <row r="4890" spans="1:4">
      <c r="A4890" s="167" t="s">
        <v>7437</v>
      </c>
      <c r="B4890" s="167">
        <v>538728</v>
      </c>
      <c r="C4890" s="167" t="s">
        <v>7438</v>
      </c>
      <c r="D4890" s="167" t="s">
        <v>127</v>
      </c>
    </row>
    <row r="4891" spans="1:4">
      <c r="A4891" s="167" t="s">
        <v>7439</v>
      </c>
      <c r="B4891" s="167">
        <v>538729</v>
      </c>
      <c r="C4891" s="167" t="s">
        <v>7440</v>
      </c>
      <c r="D4891" s="167" t="s">
        <v>127</v>
      </c>
    </row>
    <row r="4892" spans="1:4">
      <c r="A4892" s="167" t="s">
        <v>7441</v>
      </c>
      <c r="B4892" s="167">
        <v>538808</v>
      </c>
      <c r="C4892" s="167" t="s">
        <v>7442</v>
      </c>
      <c r="D4892" s="167" t="s">
        <v>127</v>
      </c>
    </row>
    <row r="4893" spans="1:4">
      <c r="A4893" s="167" t="s">
        <v>7443</v>
      </c>
      <c r="B4893" s="167">
        <v>538809</v>
      </c>
      <c r="C4893" s="167" t="s">
        <v>7444</v>
      </c>
      <c r="D4893" s="167" t="s">
        <v>127</v>
      </c>
    </row>
    <row r="4894" spans="1:4">
      <c r="A4894" s="167" t="s">
        <v>7445</v>
      </c>
      <c r="B4894" s="167">
        <v>538810</v>
      </c>
      <c r="C4894" s="167" t="s">
        <v>7446</v>
      </c>
      <c r="D4894" s="167" t="s">
        <v>127</v>
      </c>
    </row>
    <row r="4895" spans="1:4">
      <c r="A4895" s="167" t="s">
        <v>7447</v>
      </c>
      <c r="B4895" s="167">
        <v>538811</v>
      </c>
      <c r="C4895" s="167" t="s">
        <v>7448</v>
      </c>
      <c r="D4895" s="167" t="s">
        <v>127</v>
      </c>
    </row>
    <row r="4896" spans="1:4">
      <c r="A4896" s="167" t="s">
        <v>7449</v>
      </c>
      <c r="B4896" s="167">
        <v>539031</v>
      </c>
      <c r="C4896" s="167" t="s">
        <v>7450</v>
      </c>
      <c r="D4896" s="167" t="s">
        <v>127</v>
      </c>
    </row>
    <row r="4897" spans="1:4">
      <c r="A4897" s="167" t="s">
        <v>7451</v>
      </c>
      <c r="B4897" s="167">
        <v>539090</v>
      </c>
      <c r="C4897" s="167" t="s">
        <v>7452</v>
      </c>
      <c r="D4897" s="167" t="s">
        <v>400</v>
      </c>
    </row>
    <row r="4898" spans="1:4">
      <c r="A4898" s="167" t="s">
        <v>7453</v>
      </c>
      <c r="B4898" s="167">
        <v>539142</v>
      </c>
      <c r="C4898" s="167" t="s">
        <v>7454</v>
      </c>
      <c r="D4898" s="167" t="s">
        <v>127</v>
      </c>
    </row>
    <row r="4899" spans="1:4">
      <c r="A4899" s="167" t="s">
        <v>7455</v>
      </c>
      <c r="B4899" s="167">
        <v>539274</v>
      </c>
      <c r="C4899" s="167" t="s">
        <v>7456</v>
      </c>
      <c r="D4899" s="167" t="s">
        <v>400</v>
      </c>
    </row>
    <row r="4900" spans="1:4">
      <c r="A4900" s="167" t="s">
        <v>7457</v>
      </c>
      <c r="B4900" s="167">
        <v>539312</v>
      </c>
      <c r="C4900" s="167" t="s">
        <v>7458</v>
      </c>
      <c r="D4900" s="167" t="s">
        <v>127</v>
      </c>
    </row>
    <row r="4901" spans="1:4">
      <c r="A4901" s="167" t="s">
        <v>7459</v>
      </c>
      <c r="B4901" s="167">
        <v>539313</v>
      </c>
      <c r="C4901" s="167" t="s">
        <v>7460</v>
      </c>
      <c r="D4901" s="167" t="s">
        <v>127</v>
      </c>
    </row>
    <row r="4902" spans="1:4">
      <c r="A4902" s="167" t="s">
        <v>7461</v>
      </c>
      <c r="B4902" s="167">
        <v>539480</v>
      </c>
      <c r="C4902" s="167" t="s">
        <v>7462</v>
      </c>
      <c r="D4902" s="167" t="s">
        <v>127</v>
      </c>
    </row>
    <row r="4903" spans="1:4">
      <c r="A4903" s="167" t="s">
        <v>7463</v>
      </c>
      <c r="B4903" s="167">
        <v>539487</v>
      </c>
      <c r="C4903" s="167" t="s">
        <v>7464</v>
      </c>
      <c r="D4903" s="167" t="s">
        <v>127</v>
      </c>
    </row>
    <row r="4904" spans="1:4">
      <c r="A4904" s="167" t="s">
        <v>7465</v>
      </c>
      <c r="B4904" s="167">
        <v>539516</v>
      </c>
      <c r="C4904" s="167" t="s">
        <v>7466</v>
      </c>
      <c r="D4904" s="167" t="s">
        <v>127</v>
      </c>
    </row>
    <row r="4905" spans="1:4">
      <c r="A4905" s="167" t="s">
        <v>7467</v>
      </c>
      <c r="B4905" s="167">
        <v>539517</v>
      </c>
      <c r="C4905" s="167" t="s">
        <v>7468</v>
      </c>
      <c r="D4905" s="167" t="s">
        <v>127</v>
      </c>
    </row>
    <row r="4906" spans="1:4">
      <c r="A4906" s="167" t="s">
        <v>7469</v>
      </c>
      <c r="B4906" s="167">
        <v>539561</v>
      </c>
      <c r="C4906" s="167" t="s">
        <v>7470</v>
      </c>
      <c r="D4906" s="167" t="s">
        <v>405</v>
      </c>
    </row>
    <row r="4907" spans="1:4">
      <c r="A4907" s="167" t="s">
        <v>7471</v>
      </c>
      <c r="B4907" s="167">
        <v>539784</v>
      </c>
      <c r="C4907" s="167" t="s">
        <v>7472</v>
      </c>
      <c r="D4907" s="167" t="s">
        <v>127</v>
      </c>
    </row>
    <row r="4908" spans="1:4">
      <c r="A4908" s="167" t="s">
        <v>7473</v>
      </c>
      <c r="B4908" s="167">
        <v>539945</v>
      </c>
      <c r="C4908" s="167" t="s">
        <v>7474</v>
      </c>
      <c r="D4908" s="167" t="s">
        <v>127</v>
      </c>
    </row>
    <row r="4909" spans="1:4">
      <c r="A4909" s="167" t="s">
        <v>7475</v>
      </c>
      <c r="B4909" s="167">
        <v>539980</v>
      </c>
      <c r="C4909" s="167" t="s">
        <v>7476</v>
      </c>
      <c r="D4909" s="167" t="s">
        <v>127</v>
      </c>
    </row>
    <row r="4910" spans="1:4">
      <c r="A4910" s="167" t="s">
        <v>7477</v>
      </c>
      <c r="B4910" s="167">
        <v>540008</v>
      </c>
      <c r="C4910" s="167" t="s">
        <v>7478</v>
      </c>
      <c r="D4910" s="167" t="s">
        <v>127</v>
      </c>
    </row>
    <row r="4911" spans="1:4">
      <c r="A4911" s="167" t="s">
        <v>7479</v>
      </c>
      <c r="B4911" s="167">
        <v>540154</v>
      </c>
      <c r="C4911" s="167" t="s">
        <v>7480</v>
      </c>
      <c r="D4911" s="167" t="s">
        <v>127</v>
      </c>
    </row>
    <row r="4912" spans="1:4">
      <c r="A4912" s="167" t="s">
        <v>7481</v>
      </c>
      <c r="B4912" s="167">
        <v>540333</v>
      </c>
      <c r="C4912" s="167" t="s">
        <v>7482</v>
      </c>
      <c r="D4912" s="167" t="s">
        <v>127</v>
      </c>
    </row>
    <row r="4913" spans="1:4">
      <c r="A4913" s="167" t="s">
        <v>7483</v>
      </c>
      <c r="B4913" s="167">
        <v>540334</v>
      </c>
      <c r="C4913" s="167" t="s">
        <v>7484</v>
      </c>
      <c r="D4913" s="167" t="s">
        <v>127</v>
      </c>
    </row>
    <row r="4914" spans="1:4">
      <c r="A4914" s="167" t="s">
        <v>7485</v>
      </c>
      <c r="B4914" s="167">
        <v>540335</v>
      </c>
      <c r="C4914" s="167" t="s">
        <v>7486</v>
      </c>
      <c r="D4914" s="167" t="s">
        <v>127</v>
      </c>
    </row>
    <row r="4915" spans="1:4">
      <c r="A4915" s="167" t="s">
        <v>7487</v>
      </c>
      <c r="B4915" s="167">
        <v>540336</v>
      </c>
      <c r="C4915" s="167" t="s">
        <v>7488</v>
      </c>
      <c r="D4915" s="167" t="s">
        <v>127</v>
      </c>
    </row>
    <row r="4916" spans="1:4">
      <c r="A4916" s="167" t="s">
        <v>7489</v>
      </c>
      <c r="B4916" s="167">
        <v>540469</v>
      </c>
      <c r="C4916" s="167" t="s">
        <v>7490</v>
      </c>
      <c r="D4916" s="167" t="s">
        <v>127</v>
      </c>
    </row>
    <row r="4917" spans="1:4">
      <c r="A4917" s="167" t="s">
        <v>7491</v>
      </c>
      <c r="B4917" s="167">
        <v>540470</v>
      </c>
      <c r="C4917" s="167" t="s">
        <v>7492</v>
      </c>
      <c r="D4917" s="167" t="s">
        <v>127</v>
      </c>
    </row>
    <row r="4918" spans="1:4">
      <c r="A4918" s="167" t="s">
        <v>7493</v>
      </c>
      <c r="B4918" s="167">
        <v>540538</v>
      </c>
      <c r="C4918" s="167" t="s">
        <v>7494</v>
      </c>
      <c r="D4918" s="167" t="s">
        <v>127</v>
      </c>
    </row>
    <row r="4919" spans="1:4">
      <c r="A4919" s="167" t="s">
        <v>7495</v>
      </c>
      <c r="B4919" s="167">
        <v>540539</v>
      </c>
      <c r="C4919" s="167" t="s">
        <v>7496</v>
      </c>
      <c r="D4919" s="167" t="s">
        <v>127</v>
      </c>
    </row>
    <row r="4920" spans="1:4">
      <c r="A4920" s="167" t="s">
        <v>7497</v>
      </c>
      <c r="B4920" s="167">
        <v>540551</v>
      </c>
      <c r="C4920" s="167" t="s">
        <v>7498</v>
      </c>
      <c r="D4920" s="167" t="s">
        <v>127</v>
      </c>
    </row>
    <row r="4921" spans="1:4">
      <c r="A4921" s="167" t="s">
        <v>7499</v>
      </c>
      <c r="B4921" s="167">
        <v>540552</v>
      </c>
      <c r="C4921" s="167" t="s">
        <v>7500</v>
      </c>
      <c r="D4921" s="167" t="s">
        <v>127</v>
      </c>
    </row>
    <row r="4922" spans="1:4">
      <c r="A4922" s="167" t="s">
        <v>7501</v>
      </c>
      <c r="B4922" s="167">
        <v>540586</v>
      </c>
      <c r="C4922" s="167" t="s">
        <v>7502</v>
      </c>
      <c r="D4922" s="167" t="s">
        <v>127</v>
      </c>
    </row>
    <row r="4923" spans="1:4">
      <c r="A4923" s="167" t="s">
        <v>7503</v>
      </c>
      <c r="B4923" s="167">
        <v>540587</v>
      </c>
      <c r="C4923" s="167" t="s">
        <v>7504</v>
      </c>
      <c r="D4923" s="167" t="s">
        <v>127</v>
      </c>
    </row>
    <row r="4924" spans="1:4">
      <c r="A4924" s="167" t="s">
        <v>7505</v>
      </c>
      <c r="B4924" s="167">
        <v>540588</v>
      </c>
      <c r="C4924" s="167" t="s">
        <v>7506</v>
      </c>
      <c r="D4924" s="167" t="s">
        <v>127</v>
      </c>
    </row>
    <row r="4925" spans="1:4">
      <c r="A4925" s="167" t="s">
        <v>7507</v>
      </c>
      <c r="B4925" s="167">
        <v>540589</v>
      </c>
      <c r="C4925" s="167" t="s">
        <v>7508</v>
      </c>
      <c r="D4925" s="167" t="s">
        <v>127</v>
      </c>
    </row>
    <row r="4926" spans="1:4">
      <c r="A4926" s="167" t="s">
        <v>7509</v>
      </c>
      <c r="B4926" s="167">
        <v>540591</v>
      </c>
      <c r="C4926" s="167" t="s">
        <v>7510</v>
      </c>
      <c r="D4926" s="167" t="s">
        <v>127</v>
      </c>
    </row>
    <row r="4927" spans="1:4">
      <c r="A4927" s="167" t="s">
        <v>7511</v>
      </c>
      <c r="B4927" s="167">
        <v>540592</v>
      </c>
      <c r="C4927" s="167" t="s">
        <v>7512</v>
      </c>
      <c r="D4927" s="167" t="s">
        <v>127</v>
      </c>
    </row>
    <row r="4928" spans="1:4">
      <c r="A4928" s="167" t="s">
        <v>7513</v>
      </c>
      <c r="B4928" s="167">
        <v>540593</v>
      </c>
      <c r="C4928" s="167" t="s">
        <v>7514</v>
      </c>
      <c r="D4928" s="167" t="s">
        <v>127</v>
      </c>
    </row>
    <row r="4929" spans="1:4">
      <c r="A4929" s="167" t="s">
        <v>7515</v>
      </c>
      <c r="B4929" s="167">
        <v>540594</v>
      </c>
      <c r="C4929" s="167" t="s">
        <v>7516</v>
      </c>
      <c r="D4929" s="167" t="s">
        <v>127</v>
      </c>
    </row>
    <row r="4930" spans="1:4">
      <c r="A4930" s="167" t="s">
        <v>7517</v>
      </c>
      <c r="B4930" s="167">
        <v>540612</v>
      </c>
      <c r="C4930" s="167" t="s">
        <v>7518</v>
      </c>
      <c r="D4930" s="167" t="s">
        <v>127</v>
      </c>
    </row>
    <row r="4931" spans="1:4">
      <c r="A4931" s="167" t="s">
        <v>7519</v>
      </c>
      <c r="B4931" s="167">
        <v>540617</v>
      </c>
      <c r="C4931" s="167" t="s">
        <v>7520</v>
      </c>
      <c r="D4931" s="167" t="s">
        <v>127</v>
      </c>
    </row>
    <row r="4932" spans="1:4">
      <c r="A4932" s="167" t="s">
        <v>7521</v>
      </c>
      <c r="B4932" s="167">
        <v>540618</v>
      </c>
      <c r="C4932" s="167" t="s">
        <v>7522</v>
      </c>
      <c r="D4932" s="167" t="s">
        <v>127</v>
      </c>
    </row>
    <row r="4933" spans="1:4">
      <c r="A4933" s="167" t="s">
        <v>7523</v>
      </c>
      <c r="B4933" s="167">
        <v>540619</v>
      </c>
      <c r="C4933" s="167" t="s">
        <v>7524</v>
      </c>
      <c r="D4933" s="167" t="s">
        <v>127</v>
      </c>
    </row>
    <row r="4934" spans="1:4">
      <c r="A4934" s="167" t="s">
        <v>7525</v>
      </c>
      <c r="B4934" s="167">
        <v>540620</v>
      </c>
      <c r="C4934" s="167" t="s">
        <v>7526</v>
      </c>
      <c r="D4934" s="167" t="s">
        <v>127</v>
      </c>
    </row>
    <row r="4935" spans="1:4">
      <c r="A4935" s="167" t="s">
        <v>7527</v>
      </c>
      <c r="B4935" s="167">
        <v>540626</v>
      </c>
      <c r="C4935" s="167" t="s">
        <v>7528</v>
      </c>
      <c r="D4935" s="167" t="s">
        <v>127</v>
      </c>
    </row>
    <row r="4936" spans="1:4">
      <c r="A4936" s="167" t="s">
        <v>7529</v>
      </c>
      <c r="B4936" s="167">
        <v>540627</v>
      </c>
      <c r="C4936" s="167" t="s">
        <v>7530</v>
      </c>
      <c r="D4936" s="167" t="s">
        <v>127</v>
      </c>
    </row>
    <row r="4937" spans="1:4">
      <c r="A4937" s="167" t="s">
        <v>7531</v>
      </c>
      <c r="B4937" s="167">
        <v>540629</v>
      </c>
      <c r="C4937" s="167" t="s">
        <v>7532</v>
      </c>
      <c r="D4937" s="167" t="s">
        <v>127</v>
      </c>
    </row>
    <row r="4938" spans="1:4">
      <c r="A4938" s="167" t="s">
        <v>7533</v>
      </c>
      <c r="B4938" s="167">
        <v>540631</v>
      </c>
      <c r="C4938" s="167" t="s">
        <v>7534</v>
      </c>
      <c r="D4938" s="167" t="s">
        <v>127</v>
      </c>
    </row>
    <row r="4939" spans="1:4">
      <c r="A4939" s="167" t="s">
        <v>7535</v>
      </c>
      <c r="B4939" s="167">
        <v>540634</v>
      </c>
      <c r="C4939" s="167" t="s">
        <v>7536</v>
      </c>
      <c r="D4939" s="167" t="s">
        <v>127</v>
      </c>
    </row>
    <row r="4940" spans="1:4">
      <c r="A4940" s="167" t="s">
        <v>7537</v>
      </c>
      <c r="B4940" s="167">
        <v>540635</v>
      </c>
      <c r="C4940" s="167" t="s">
        <v>7538</v>
      </c>
      <c r="D4940" s="167" t="s">
        <v>127</v>
      </c>
    </row>
    <row r="4941" spans="1:4">
      <c r="A4941" s="167" t="s">
        <v>7539</v>
      </c>
      <c r="B4941" s="167">
        <v>540636</v>
      </c>
      <c r="C4941" s="167" t="s">
        <v>7540</v>
      </c>
      <c r="D4941" s="167" t="s">
        <v>127</v>
      </c>
    </row>
    <row r="4942" spans="1:4">
      <c r="A4942" s="167" t="s">
        <v>7541</v>
      </c>
      <c r="B4942" s="167">
        <v>540637</v>
      </c>
      <c r="C4942" s="167" t="s">
        <v>7542</v>
      </c>
      <c r="D4942" s="167" t="s">
        <v>127</v>
      </c>
    </row>
    <row r="4943" spans="1:4">
      <c r="A4943" s="167" t="s">
        <v>7543</v>
      </c>
      <c r="B4943" s="167">
        <v>540669</v>
      </c>
      <c r="C4943" s="167" t="s">
        <v>7544</v>
      </c>
      <c r="D4943" s="167" t="s">
        <v>127</v>
      </c>
    </row>
    <row r="4944" spans="1:4">
      <c r="A4944" s="167" t="s">
        <v>7545</v>
      </c>
      <c r="B4944" s="167">
        <v>540671</v>
      </c>
      <c r="C4944" s="167" t="s">
        <v>7546</v>
      </c>
      <c r="D4944" s="167" t="s">
        <v>127</v>
      </c>
    </row>
    <row r="4945" spans="1:4">
      <c r="A4945" s="167" t="s">
        <v>7547</v>
      </c>
      <c r="B4945" s="167">
        <v>540672</v>
      </c>
      <c r="C4945" s="167" t="s">
        <v>7548</v>
      </c>
      <c r="D4945" s="167" t="s">
        <v>127</v>
      </c>
    </row>
    <row r="4946" spans="1:4">
      <c r="A4946" s="167" t="s">
        <v>7549</v>
      </c>
      <c r="B4946" s="167">
        <v>540682</v>
      </c>
      <c r="C4946" s="167" t="s">
        <v>7550</v>
      </c>
      <c r="D4946" s="167" t="s">
        <v>127</v>
      </c>
    </row>
    <row r="4947" spans="1:4">
      <c r="A4947" s="167" t="s">
        <v>7551</v>
      </c>
      <c r="B4947" s="167">
        <v>540683</v>
      </c>
      <c r="C4947" s="167" t="s">
        <v>7552</v>
      </c>
      <c r="D4947" s="167" t="s">
        <v>127</v>
      </c>
    </row>
    <row r="4948" spans="1:4">
      <c r="A4948" s="167" t="s">
        <v>7553</v>
      </c>
      <c r="B4948" s="167">
        <v>540684</v>
      </c>
      <c r="C4948" s="167" t="s">
        <v>7554</v>
      </c>
      <c r="D4948" s="167" t="s">
        <v>127</v>
      </c>
    </row>
    <row r="4949" spans="1:4">
      <c r="A4949" s="167" t="s">
        <v>7555</v>
      </c>
      <c r="B4949" s="167">
        <v>540685</v>
      </c>
      <c r="C4949" s="167" t="s">
        <v>7556</v>
      </c>
      <c r="D4949" s="167" t="s">
        <v>127</v>
      </c>
    </row>
    <row r="4950" spans="1:4">
      <c r="A4950" s="167" t="s">
        <v>7557</v>
      </c>
      <c r="B4950" s="167">
        <v>540711</v>
      </c>
      <c r="C4950" s="167" t="s">
        <v>7558</v>
      </c>
      <c r="D4950" s="167" t="s">
        <v>127</v>
      </c>
    </row>
    <row r="4951" spans="1:4">
      <c r="A4951" s="167" t="s">
        <v>7559</v>
      </c>
      <c r="B4951" s="167">
        <v>540712</v>
      </c>
      <c r="C4951" s="167" t="s">
        <v>7560</v>
      </c>
      <c r="D4951" s="167" t="s">
        <v>127</v>
      </c>
    </row>
    <row r="4952" spans="1:4">
      <c r="A4952" s="167" t="s">
        <v>7561</v>
      </c>
      <c r="B4952" s="167">
        <v>540713</v>
      </c>
      <c r="C4952" s="167" t="s">
        <v>7562</v>
      </c>
      <c r="D4952" s="167" t="s">
        <v>127</v>
      </c>
    </row>
    <row r="4953" spans="1:4">
      <c r="A4953" s="167" t="s">
        <v>7563</v>
      </c>
      <c r="B4953" s="167">
        <v>540714</v>
      </c>
      <c r="C4953" s="167" t="s">
        <v>7564</v>
      </c>
      <c r="D4953" s="167" t="s">
        <v>127</v>
      </c>
    </row>
    <row r="4954" spans="1:4">
      <c r="A4954" s="167" t="s">
        <v>7565</v>
      </c>
      <c r="B4954" s="167">
        <v>540739</v>
      </c>
      <c r="C4954" s="167" t="s">
        <v>7566</v>
      </c>
      <c r="D4954" s="167" t="s">
        <v>127</v>
      </c>
    </row>
    <row r="4955" spans="1:4">
      <c r="A4955" s="167" t="s">
        <v>7567</v>
      </c>
      <c r="B4955" s="167">
        <v>540740</v>
      </c>
      <c r="C4955" s="167" t="s">
        <v>7568</v>
      </c>
      <c r="D4955" s="167" t="s">
        <v>127</v>
      </c>
    </row>
    <row r="4956" spans="1:4">
      <c r="A4956" s="167" t="s">
        <v>7569</v>
      </c>
      <c r="B4956" s="167">
        <v>540741</v>
      </c>
      <c r="C4956" s="167" t="s">
        <v>7570</v>
      </c>
      <c r="D4956" s="167" t="s">
        <v>127</v>
      </c>
    </row>
    <row r="4957" spans="1:4">
      <c r="A4957" s="167" t="s">
        <v>7571</v>
      </c>
      <c r="B4957" s="167">
        <v>540742</v>
      </c>
      <c r="C4957" s="167" t="s">
        <v>7572</v>
      </c>
      <c r="D4957" s="167" t="s">
        <v>127</v>
      </c>
    </row>
    <row r="4958" spans="1:4">
      <c r="A4958" s="167" t="s">
        <v>7573</v>
      </c>
      <c r="B4958" s="167">
        <v>540763</v>
      </c>
      <c r="C4958" s="167" t="s">
        <v>7574</v>
      </c>
      <c r="D4958" s="167" t="s">
        <v>127</v>
      </c>
    </row>
    <row r="4959" spans="1:4">
      <c r="A4959" s="167" t="s">
        <v>7575</v>
      </c>
      <c r="B4959" s="167">
        <v>540764</v>
      </c>
      <c r="C4959" s="167" t="s">
        <v>7576</v>
      </c>
      <c r="D4959" s="167" t="s">
        <v>127</v>
      </c>
    </row>
    <row r="4960" spans="1:4">
      <c r="A4960" s="167" t="s">
        <v>7577</v>
      </c>
      <c r="B4960" s="167">
        <v>540765</v>
      </c>
      <c r="C4960" s="167" t="s">
        <v>7578</v>
      </c>
      <c r="D4960" s="167" t="s">
        <v>127</v>
      </c>
    </row>
    <row r="4961" spans="1:4">
      <c r="A4961" s="167" t="s">
        <v>7579</v>
      </c>
      <c r="B4961" s="167">
        <v>540766</v>
      </c>
      <c r="C4961" s="167" t="s">
        <v>7580</v>
      </c>
      <c r="D4961" s="167" t="s">
        <v>127</v>
      </c>
    </row>
    <row r="4962" spans="1:4">
      <c r="A4962" s="167" t="s">
        <v>7581</v>
      </c>
      <c r="B4962" s="167">
        <v>540778</v>
      </c>
      <c r="C4962" s="167" t="s">
        <v>7582</v>
      </c>
      <c r="D4962" s="167" t="s">
        <v>127</v>
      </c>
    </row>
    <row r="4963" spans="1:4">
      <c r="A4963" s="167" t="s">
        <v>7583</v>
      </c>
      <c r="B4963" s="167">
        <v>540779</v>
      </c>
      <c r="C4963" s="167" t="s">
        <v>7584</v>
      </c>
      <c r="D4963" s="167" t="s">
        <v>127</v>
      </c>
    </row>
    <row r="4964" spans="1:4">
      <c r="A4964" s="167" t="s">
        <v>7585</v>
      </c>
      <c r="B4964" s="167">
        <v>540780</v>
      </c>
      <c r="C4964" s="167" t="s">
        <v>7586</v>
      </c>
      <c r="D4964" s="167" t="s">
        <v>127</v>
      </c>
    </row>
    <row r="4965" spans="1:4">
      <c r="A4965" s="167" t="s">
        <v>7587</v>
      </c>
      <c r="B4965" s="167">
        <v>540781</v>
      </c>
      <c r="C4965" s="167" t="s">
        <v>7588</v>
      </c>
      <c r="D4965" s="167" t="s">
        <v>127</v>
      </c>
    </row>
    <row r="4966" spans="1:4">
      <c r="A4966" s="167" t="s">
        <v>7589</v>
      </c>
      <c r="B4966" s="167">
        <v>540787</v>
      </c>
      <c r="C4966" s="167" t="s">
        <v>7590</v>
      </c>
      <c r="D4966" s="167" t="s">
        <v>127</v>
      </c>
    </row>
    <row r="4967" spans="1:4">
      <c r="A4967" s="167" t="s">
        <v>7591</v>
      </c>
      <c r="B4967" s="167">
        <v>540791</v>
      </c>
      <c r="C4967" s="167" t="s">
        <v>7592</v>
      </c>
      <c r="D4967" s="167" t="s">
        <v>127</v>
      </c>
    </row>
    <row r="4968" spans="1:4">
      <c r="A4968" s="167" t="s">
        <v>7593</v>
      </c>
      <c r="B4968" s="167">
        <v>540792</v>
      </c>
      <c r="C4968" s="167" t="s">
        <v>7594</v>
      </c>
      <c r="D4968" s="167" t="s">
        <v>127</v>
      </c>
    </row>
    <row r="4969" spans="1:4">
      <c r="A4969" s="167" t="s">
        <v>7595</v>
      </c>
      <c r="B4969" s="167">
        <v>540793</v>
      </c>
      <c r="C4969" s="167" t="s">
        <v>7596</v>
      </c>
      <c r="D4969" s="167" t="s">
        <v>127</v>
      </c>
    </row>
    <row r="4970" spans="1:4">
      <c r="A4970" s="167" t="s">
        <v>7597</v>
      </c>
      <c r="B4970" s="167">
        <v>540794</v>
      </c>
      <c r="C4970" s="167" t="s">
        <v>7598</v>
      </c>
      <c r="D4970" s="167" t="s">
        <v>127</v>
      </c>
    </row>
    <row r="4971" spans="1:4">
      <c r="A4971" s="167" t="s">
        <v>7599</v>
      </c>
      <c r="B4971" s="167">
        <v>540799</v>
      </c>
      <c r="C4971" s="167" t="s">
        <v>7600</v>
      </c>
      <c r="D4971" s="167" t="s">
        <v>127</v>
      </c>
    </row>
    <row r="4972" spans="1:4">
      <c r="A4972" s="167" t="s">
        <v>7601</v>
      </c>
      <c r="B4972" s="167">
        <v>540800</v>
      </c>
      <c r="C4972" s="167" t="s">
        <v>7602</v>
      </c>
      <c r="D4972" s="167" t="s">
        <v>127</v>
      </c>
    </row>
    <row r="4973" spans="1:4">
      <c r="A4973" s="167" t="s">
        <v>7603</v>
      </c>
      <c r="B4973" s="167">
        <v>540801</v>
      </c>
      <c r="C4973" s="167" t="s">
        <v>7604</v>
      </c>
      <c r="D4973" s="167" t="s">
        <v>127</v>
      </c>
    </row>
    <row r="4974" spans="1:4">
      <c r="A4974" s="167" t="s">
        <v>7605</v>
      </c>
      <c r="B4974" s="167">
        <v>540802</v>
      </c>
      <c r="C4974" s="167" t="s">
        <v>7606</v>
      </c>
      <c r="D4974" s="167" t="s">
        <v>127</v>
      </c>
    </row>
    <row r="4975" spans="1:4">
      <c r="A4975" s="167" t="s">
        <v>7607</v>
      </c>
      <c r="B4975" s="167">
        <v>540825</v>
      </c>
      <c r="C4975" s="167" t="s">
        <v>7608</v>
      </c>
      <c r="D4975" s="167" t="s">
        <v>127</v>
      </c>
    </row>
    <row r="4976" spans="1:4">
      <c r="A4976" s="167" t="s">
        <v>7609</v>
      </c>
      <c r="B4976" s="167">
        <v>540826</v>
      </c>
      <c r="C4976" s="167" t="s">
        <v>7610</v>
      </c>
      <c r="D4976" s="167" t="s">
        <v>127</v>
      </c>
    </row>
    <row r="4977" spans="1:4">
      <c r="A4977" s="167" t="s">
        <v>7611</v>
      </c>
      <c r="B4977" s="167">
        <v>540827</v>
      </c>
      <c r="C4977" s="167" t="s">
        <v>7612</v>
      </c>
      <c r="D4977" s="167" t="s">
        <v>127</v>
      </c>
    </row>
    <row r="4978" spans="1:4">
      <c r="A4978" s="167" t="s">
        <v>7613</v>
      </c>
      <c r="B4978" s="167">
        <v>540828</v>
      </c>
      <c r="C4978" s="167" t="s">
        <v>7614</v>
      </c>
      <c r="D4978" s="167" t="s">
        <v>127</v>
      </c>
    </row>
    <row r="4979" spans="1:4">
      <c r="A4979" s="167" t="s">
        <v>7615</v>
      </c>
      <c r="B4979" s="167">
        <v>540861</v>
      </c>
      <c r="C4979" s="167" t="s">
        <v>7616</v>
      </c>
      <c r="D4979" s="167" t="s">
        <v>127</v>
      </c>
    </row>
    <row r="4980" spans="1:4">
      <c r="A4980" s="167" t="s">
        <v>7617</v>
      </c>
      <c r="B4980" s="167">
        <v>540862</v>
      </c>
      <c r="C4980" s="167" t="s">
        <v>7618</v>
      </c>
      <c r="D4980" s="167" t="s">
        <v>127</v>
      </c>
    </row>
    <row r="4981" spans="1:4">
      <c r="A4981" s="167" t="s">
        <v>7619</v>
      </c>
      <c r="B4981" s="167">
        <v>540863</v>
      </c>
      <c r="C4981" s="167" t="s">
        <v>7620</v>
      </c>
      <c r="D4981" s="167" t="s">
        <v>127</v>
      </c>
    </row>
    <row r="4982" spans="1:4">
      <c r="A4982" s="167" t="s">
        <v>7621</v>
      </c>
      <c r="B4982" s="167">
        <v>540864</v>
      </c>
      <c r="C4982" s="167" t="s">
        <v>7622</v>
      </c>
      <c r="D4982" s="167" t="s">
        <v>127</v>
      </c>
    </row>
    <row r="4983" spans="1:4">
      <c r="A4983" s="167" t="s">
        <v>7623</v>
      </c>
      <c r="B4983" s="167">
        <v>540896</v>
      </c>
      <c r="C4983" s="167" t="s">
        <v>7624</v>
      </c>
      <c r="D4983" s="167" t="s">
        <v>127</v>
      </c>
    </row>
    <row r="4984" spans="1:4">
      <c r="A4984" s="167" t="s">
        <v>7625</v>
      </c>
      <c r="B4984" s="167">
        <v>540897</v>
      </c>
      <c r="C4984" s="167" t="s">
        <v>7626</v>
      </c>
      <c r="D4984" s="167" t="s">
        <v>127</v>
      </c>
    </row>
    <row r="4985" spans="1:4">
      <c r="A4985" s="167" t="s">
        <v>7627</v>
      </c>
      <c r="B4985" s="167">
        <v>540898</v>
      </c>
      <c r="C4985" s="167" t="s">
        <v>7628</v>
      </c>
      <c r="D4985" s="167" t="s">
        <v>127</v>
      </c>
    </row>
    <row r="4986" spans="1:4">
      <c r="A4986" s="167" t="s">
        <v>7629</v>
      </c>
      <c r="B4986" s="167">
        <v>540899</v>
      </c>
      <c r="C4986" s="167" t="s">
        <v>7630</v>
      </c>
      <c r="D4986" s="167" t="s">
        <v>127</v>
      </c>
    </row>
    <row r="4987" spans="1:4">
      <c r="A4987" s="167" t="s">
        <v>7631</v>
      </c>
      <c r="B4987" s="167">
        <v>540947</v>
      </c>
      <c r="C4987" s="167" t="s">
        <v>7632</v>
      </c>
      <c r="D4987" s="167" t="s">
        <v>127</v>
      </c>
    </row>
    <row r="4988" spans="1:4">
      <c r="A4988" s="167" t="s">
        <v>7633</v>
      </c>
      <c r="B4988" s="167">
        <v>540949</v>
      </c>
      <c r="C4988" s="167" t="s">
        <v>7634</v>
      </c>
      <c r="D4988" s="167" t="s">
        <v>127</v>
      </c>
    </row>
    <row r="4989" spans="1:4">
      <c r="A4989" s="167" t="s">
        <v>7635</v>
      </c>
      <c r="B4989" s="167">
        <v>540950</v>
      </c>
      <c r="C4989" s="167" t="s">
        <v>7636</v>
      </c>
      <c r="D4989" s="167" t="s">
        <v>127</v>
      </c>
    </row>
    <row r="4990" spans="1:4">
      <c r="A4990" s="167" t="s">
        <v>7637</v>
      </c>
      <c r="B4990" s="167">
        <v>540951</v>
      </c>
      <c r="C4990" s="167" t="s">
        <v>7638</v>
      </c>
      <c r="D4990" s="167" t="s">
        <v>127</v>
      </c>
    </row>
    <row r="4991" spans="1:4">
      <c r="A4991" s="167" t="s">
        <v>7639</v>
      </c>
      <c r="B4991" s="167">
        <v>540981</v>
      </c>
      <c r="C4991" s="167" t="s">
        <v>7640</v>
      </c>
      <c r="D4991" s="167" t="s">
        <v>127</v>
      </c>
    </row>
    <row r="4992" spans="1:4">
      <c r="A4992" s="167" t="s">
        <v>7641</v>
      </c>
      <c r="B4992" s="167">
        <v>540982</v>
      </c>
      <c r="C4992" s="167" t="s">
        <v>7642</v>
      </c>
      <c r="D4992" s="167" t="s">
        <v>127</v>
      </c>
    </row>
    <row r="4993" spans="1:4">
      <c r="A4993" s="167" t="s">
        <v>7643</v>
      </c>
      <c r="B4993" s="167">
        <v>540983</v>
      </c>
      <c r="C4993" s="167" t="s">
        <v>7644</v>
      </c>
      <c r="D4993" s="167" t="s">
        <v>127</v>
      </c>
    </row>
    <row r="4994" spans="1:4">
      <c r="A4994" s="167" t="s">
        <v>7645</v>
      </c>
      <c r="B4994" s="167">
        <v>540984</v>
      </c>
      <c r="C4994" s="167" t="s">
        <v>7646</v>
      </c>
      <c r="D4994" s="167" t="s">
        <v>127</v>
      </c>
    </row>
    <row r="4995" spans="1:4">
      <c r="A4995" s="167" t="s">
        <v>7647</v>
      </c>
      <c r="B4995" s="167">
        <v>541068</v>
      </c>
      <c r="C4995" s="167" t="s">
        <v>7648</v>
      </c>
      <c r="D4995" s="167" t="s">
        <v>127</v>
      </c>
    </row>
    <row r="4996" spans="1:4">
      <c r="A4996" s="167" t="s">
        <v>7649</v>
      </c>
      <c r="B4996" s="167">
        <v>541069</v>
      </c>
      <c r="C4996" s="167" t="s">
        <v>7650</v>
      </c>
      <c r="D4996" s="167" t="s">
        <v>127</v>
      </c>
    </row>
    <row r="4997" spans="1:4">
      <c r="A4997" s="167" t="s">
        <v>7651</v>
      </c>
      <c r="B4997" s="167">
        <v>541070</v>
      </c>
      <c r="C4997" s="167" t="s">
        <v>7652</v>
      </c>
      <c r="D4997" s="167" t="s">
        <v>127</v>
      </c>
    </row>
    <row r="4998" spans="1:4">
      <c r="A4998" s="167" t="s">
        <v>7653</v>
      </c>
      <c r="B4998" s="167">
        <v>541071</v>
      </c>
      <c r="C4998" s="167" t="s">
        <v>7654</v>
      </c>
      <c r="D4998" s="167" t="s">
        <v>127</v>
      </c>
    </row>
    <row r="4999" spans="1:4">
      <c r="A4999" s="167" t="s">
        <v>7655</v>
      </c>
      <c r="B4999" s="167">
        <v>541084</v>
      </c>
      <c r="C4999" s="167" t="s">
        <v>7656</v>
      </c>
      <c r="D4999" s="167" t="s">
        <v>127</v>
      </c>
    </row>
    <row r="5000" spans="1:4">
      <c r="A5000" s="167" t="s">
        <v>7657</v>
      </c>
      <c r="B5000" s="167">
        <v>541085</v>
      </c>
      <c r="C5000" s="167" t="s">
        <v>7658</v>
      </c>
      <c r="D5000" s="167" t="s">
        <v>127</v>
      </c>
    </row>
    <row r="5001" spans="1:4">
      <c r="A5001" s="167" t="s">
        <v>7659</v>
      </c>
      <c r="B5001" s="167">
        <v>541086</v>
      </c>
      <c r="C5001" s="167" t="s">
        <v>7660</v>
      </c>
      <c r="D5001" s="167" t="s">
        <v>127</v>
      </c>
    </row>
    <row r="5002" spans="1:4">
      <c r="A5002" s="167" t="s">
        <v>7661</v>
      </c>
      <c r="B5002" s="167">
        <v>541087</v>
      </c>
      <c r="C5002" s="167" t="s">
        <v>7662</v>
      </c>
      <c r="D5002" s="167" t="s">
        <v>127</v>
      </c>
    </row>
    <row r="5003" spans="1:4">
      <c r="A5003" s="167" t="s">
        <v>7663</v>
      </c>
      <c r="B5003" s="167">
        <v>541092</v>
      </c>
      <c r="C5003" s="167" t="s">
        <v>7664</v>
      </c>
      <c r="D5003" s="167" t="s">
        <v>127</v>
      </c>
    </row>
    <row r="5004" spans="1:4">
      <c r="A5004" s="167" t="s">
        <v>7665</v>
      </c>
      <c r="B5004" s="167">
        <v>541093</v>
      </c>
      <c r="C5004" s="167" t="s">
        <v>7666</v>
      </c>
      <c r="D5004" s="167" t="s">
        <v>127</v>
      </c>
    </row>
    <row r="5005" spans="1:4">
      <c r="A5005" s="167" t="s">
        <v>7667</v>
      </c>
      <c r="B5005" s="167">
        <v>541094</v>
      </c>
      <c r="C5005" s="167" t="s">
        <v>7668</v>
      </c>
      <c r="D5005" s="167" t="s">
        <v>127</v>
      </c>
    </row>
    <row r="5006" spans="1:4">
      <c r="A5006" s="167" t="s">
        <v>7669</v>
      </c>
      <c r="B5006" s="167">
        <v>541095</v>
      </c>
      <c r="C5006" s="167" t="s">
        <v>7670</v>
      </c>
      <c r="D5006" s="167" t="s">
        <v>127</v>
      </c>
    </row>
    <row r="5007" spans="1:4">
      <c r="A5007" s="167" t="s">
        <v>7671</v>
      </c>
      <c r="B5007" s="167">
        <v>541252</v>
      </c>
      <c r="C5007" s="167" t="s">
        <v>7672</v>
      </c>
      <c r="D5007" s="167" t="s">
        <v>127</v>
      </c>
    </row>
    <row r="5008" spans="1:4">
      <c r="A5008" s="167" t="s">
        <v>7673</v>
      </c>
      <c r="B5008" s="167">
        <v>541253</v>
      </c>
      <c r="C5008" s="167" t="s">
        <v>7674</v>
      </c>
      <c r="D5008" s="167" t="s">
        <v>127</v>
      </c>
    </row>
    <row r="5009" spans="1:4">
      <c r="A5009" s="167" t="s">
        <v>7675</v>
      </c>
      <c r="B5009" s="167">
        <v>541254</v>
      </c>
      <c r="C5009" s="167" t="s">
        <v>7676</v>
      </c>
      <c r="D5009" s="167" t="s">
        <v>127</v>
      </c>
    </row>
    <row r="5010" spans="1:4">
      <c r="A5010" s="167" t="s">
        <v>7677</v>
      </c>
      <c r="B5010" s="167">
        <v>541255</v>
      </c>
      <c r="C5010" s="167" t="s">
        <v>7678</v>
      </c>
      <c r="D5010" s="167" t="s">
        <v>127</v>
      </c>
    </row>
    <row r="5011" spans="1:4">
      <c r="A5011" s="167" t="s">
        <v>7679</v>
      </c>
      <c r="B5011" s="167">
        <v>541300</v>
      </c>
      <c r="C5011" s="167" t="s">
        <v>7680</v>
      </c>
      <c r="D5011" s="167" t="s">
        <v>127</v>
      </c>
    </row>
    <row r="5012" spans="1:4">
      <c r="A5012" s="167" t="s">
        <v>7681</v>
      </c>
      <c r="B5012" s="167">
        <v>541309</v>
      </c>
      <c r="C5012" s="167" t="s">
        <v>7682</v>
      </c>
      <c r="D5012" s="167" t="s">
        <v>127</v>
      </c>
    </row>
    <row r="5013" spans="1:4">
      <c r="A5013" s="167" t="s">
        <v>7683</v>
      </c>
      <c r="B5013" s="167">
        <v>541310</v>
      </c>
      <c r="C5013" s="167" t="s">
        <v>7684</v>
      </c>
      <c r="D5013" s="167" t="s">
        <v>127</v>
      </c>
    </row>
    <row r="5014" spans="1:4">
      <c r="A5014" s="167" t="s">
        <v>7685</v>
      </c>
      <c r="B5014" s="167">
        <v>541311</v>
      </c>
      <c r="C5014" s="167" t="s">
        <v>7686</v>
      </c>
      <c r="D5014" s="167" t="s">
        <v>127</v>
      </c>
    </row>
    <row r="5015" spans="1:4">
      <c r="A5015" s="167" t="s">
        <v>7687</v>
      </c>
      <c r="B5015" s="167">
        <v>541312</v>
      </c>
      <c r="C5015" s="167" t="s">
        <v>7688</v>
      </c>
      <c r="D5015" s="167" t="s">
        <v>127</v>
      </c>
    </row>
    <row r="5016" spans="1:4">
      <c r="A5016" s="167" t="s">
        <v>7689</v>
      </c>
      <c r="B5016" s="167">
        <v>541313</v>
      </c>
      <c r="C5016" s="167" t="s">
        <v>7690</v>
      </c>
      <c r="D5016" s="167" t="s">
        <v>127</v>
      </c>
    </row>
    <row r="5017" spans="1:4">
      <c r="A5017" s="167" t="s">
        <v>7691</v>
      </c>
      <c r="B5017" s="167">
        <v>541341</v>
      </c>
      <c r="C5017" s="167" t="s">
        <v>7692</v>
      </c>
      <c r="D5017" s="167" t="s">
        <v>127</v>
      </c>
    </row>
    <row r="5018" spans="1:4">
      <c r="A5018" s="167" t="s">
        <v>7693</v>
      </c>
      <c r="B5018" s="167">
        <v>541343</v>
      </c>
      <c r="C5018" s="167" t="s">
        <v>7694</v>
      </c>
      <c r="D5018" s="167" t="s">
        <v>127</v>
      </c>
    </row>
    <row r="5019" spans="1:4">
      <c r="A5019" s="167" t="s">
        <v>7695</v>
      </c>
      <c r="B5019" s="167">
        <v>541345</v>
      </c>
      <c r="C5019" s="167" t="s">
        <v>7696</v>
      </c>
      <c r="D5019" s="167" t="s">
        <v>127</v>
      </c>
    </row>
    <row r="5020" spans="1:4">
      <c r="A5020" s="167" t="s">
        <v>7697</v>
      </c>
      <c r="B5020" s="167">
        <v>541346</v>
      </c>
      <c r="C5020" s="167" t="s">
        <v>7698</v>
      </c>
      <c r="D5020" s="167" t="s">
        <v>127</v>
      </c>
    </row>
    <row r="5021" spans="1:4">
      <c r="A5021" s="167" t="s">
        <v>7699</v>
      </c>
      <c r="B5021" s="167">
        <v>541672</v>
      </c>
      <c r="C5021" s="167" t="s">
        <v>7700</v>
      </c>
      <c r="D5021" s="167" t="s">
        <v>127</v>
      </c>
    </row>
    <row r="5022" spans="1:4">
      <c r="A5022" s="167" t="s">
        <v>7701</v>
      </c>
      <c r="B5022" s="167">
        <v>541673</v>
      </c>
      <c r="C5022" s="167" t="s">
        <v>7702</v>
      </c>
      <c r="D5022" s="167" t="s">
        <v>127</v>
      </c>
    </row>
    <row r="5023" spans="1:4">
      <c r="A5023" s="167" t="s">
        <v>7703</v>
      </c>
      <c r="B5023" s="167">
        <v>541674</v>
      </c>
      <c r="C5023" s="167" t="s">
        <v>7704</v>
      </c>
      <c r="D5023" s="167" t="s">
        <v>127</v>
      </c>
    </row>
    <row r="5024" spans="1:4">
      <c r="A5024" s="167" t="s">
        <v>7705</v>
      </c>
      <c r="B5024" s="167">
        <v>541675</v>
      </c>
      <c r="C5024" s="167" t="s">
        <v>7706</v>
      </c>
      <c r="D5024" s="167" t="s">
        <v>127</v>
      </c>
    </row>
    <row r="5025" spans="1:4">
      <c r="A5025" s="167" t="s">
        <v>7707</v>
      </c>
      <c r="B5025" s="167">
        <v>541676</v>
      </c>
      <c r="C5025" s="167" t="s">
        <v>7708</v>
      </c>
      <c r="D5025" s="167" t="s">
        <v>127</v>
      </c>
    </row>
    <row r="5026" spans="1:4">
      <c r="A5026" s="167" t="s">
        <v>7709</v>
      </c>
      <c r="B5026" s="167">
        <v>541677</v>
      </c>
      <c r="C5026" s="167" t="s">
        <v>7710</v>
      </c>
      <c r="D5026" s="167" t="s">
        <v>127</v>
      </c>
    </row>
    <row r="5027" spans="1:4">
      <c r="A5027" s="167" t="s">
        <v>7711</v>
      </c>
      <c r="B5027" s="167">
        <v>541678</v>
      </c>
      <c r="C5027" s="167" t="s">
        <v>7712</v>
      </c>
      <c r="D5027" s="167" t="s">
        <v>127</v>
      </c>
    </row>
    <row r="5028" spans="1:4">
      <c r="A5028" s="167" t="s">
        <v>7713</v>
      </c>
      <c r="B5028" s="167">
        <v>541679</v>
      </c>
      <c r="C5028" s="167" t="s">
        <v>7714</v>
      </c>
      <c r="D5028" s="167" t="s">
        <v>127</v>
      </c>
    </row>
    <row r="5029" spans="1:4">
      <c r="A5029" s="167" t="s">
        <v>7715</v>
      </c>
      <c r="B5029" s="167">
        <v>541725</v>
      </c>
      <c r="C5029" s="167" t="s">
        <v>7716</v>
      </c>
      <c r="D5029" s="167" t="s">
        <v>127</v>
      </c>
    </row>
    <row r="5030" spans="1:4">
      <c r="A5030" s="167" t="s">
        <v>7717</v>
      </c>
      <c r="B5030" s="167">
        <v>541726</v>
      </c>
      <c r="C5030" s="167" t="s">
        <v>7718</v>
      </c>
      <c r="D5030" s="167" t="s">
        <v>127</v>
      </c>
    </row>
    <row r="5031" spans="1:4">
      <c r="A5031" s="167" t="s">
        <v>7719</v>
      </c>
      <c r="B5031" s="167">
        <v>541727</v>
      </c>
      <c r="C5031" s="167" t="s">
        <v>7720</v>
      </c>
      <c r="D5031" s="167" t="s">
        <v>127</v>
      </c>
    </row>
    <row r="5032" spans="1:4">
      <c r="A5032" s="167" t="s">
        <v>7721</v>
      </c>
      <c r="B5032" s="167">
        <v>541728</v>
      </c>
      <c r="C5032" s="167" t="s">
        <v>7722</v>
      </c>
      <c r="D5032" s="167" t="s">
        <v>127</v>
      </c>
    </row>
    <row r="5033" spans="1:4">
      <c r="A5033" s="167" t="s">
        <v>7723</v>
      </c>
      <c r="B5033" s="167">
        <v>541742</v>
      </c>
      <c r="C5033" s="167" t="s">
        <v>7724</v>
      </c>
      <c r="D5033" s="167" t="s">
        <v>127</v>
      </c>
    </row>
    <row r="5034" spans="1:4">
      <c r="A5034" s="167" t="s">
        <v>7725</v>
      </c>
      <c r="B5034" s="167">
        <v>541743</v>
      </c>
      <c r="C5034" s="167" t="s">
        <v>7726</v>
      </c>
      <c r="D5034" s="167" t="s">
        <v>127</v>
      </c>
    </row>
    <row r="5035" spans="1:4">
      <c r="A5035" s="167" t="s">
        <v>7727</v>
      </c>
      <c r="B5035" s="167">
        <v>541744</v>
      </c>
      <c r="C5035" s="167" t="s">
        <v>7728</v>
      </c>
      <c r="D5035" s="167" t="s">
        <v>127</v>
      </c>
    </row>
    <row r="5036" spans="1:4">
      <c r="A5036" s="167" t="s">
        <v>7729</v>
      </c>
      <c r="B5036" s="167">
        <v>541745</v>
      </c>
      <c r="C5036" s="167" t="s">
        <v>7730</v>
      </c>
      <c r="D5036" s="167" t="s">
        <v>127</v>
      </c>
    </row>
    <row r="5037" spans="1:4">
      <c r="A5037" s="167" t="s">
        <v>7731</v>
      </c>
      <c r="B5037" s="167">
        <v>541804</v>
      </c>
      <c r="C5037" s="167" t="s">
        <v>7732</v>
      </c>
      <c r="D5037" s="167" t="s">
        <v>127</v>
      </c>
    </row>
    <row r="5038" spans="1:4">
      <c r="A5038" s="167" t="s">
        <v>7733</v>
      </c>
      <c r="B5038" s="167">
        <v>541805</v>
      </c>
      <c r="C5038" s="167" t="s">
        <v>7734</v>
      </c>
      <c r="D5038" s="167" t="s">
        <v>127</v>
      </c>
    </row>
    <row r="5039" spans="1:4">
      <c r="A5039" s="167" t="s">
        <v>7735</v>
      </c>
      <c r="B5039" s="167">
        <v>541806</v>
      </c>
      <c r="C5039" s="167" t="s">
        <v>7736</v>
      </c>
      <c r="D5039" s="167" t="s">
        <v>127</v>
      </c>
    </row>
    <row r="5040" spans="1:4">
      <c r="A5040" s="167" t="s">
        <v>7737</v>
      </c>
      <c r="B5040" s="167">
        <v>541807</v>
      </c>
      <c r="C5040" s="167" t="s">
        <v>7738</v>
      </c>
      <c r="D5040" s="167" t="s">
        <v>127</v>
      </c>
    </row>
    <row r="5041" spans="1:4">
      <c r="A5041" s="167" t="s">
        <v>7739</v>
      </c>
      <c r="B5041" s="167">
        <v>541809</v>
      </c>
      <c r="C5041" s="167" t="s">
        <v>7740</v>
      </c>
      <c r="D5041" s="167" t="s">
        <v>127</v>
      </c>
    </row>
    <row r="5042" spans="1:4">
      <c r="A5042" s="167" t="s">
        <v>7741</v>
      </c>
      <c r="B5042" s="167">
        <v>541879</v>
      </c>
      <c r="C5042" s="167" t="s">
        <v>7742</v>
      </c>
      <c r="D5042" s="167" t="s">
        <v>127</v>
      </c>
    </row>
    <row r="5043" spans="1:4">
      <c r="A5043" s="167" t="s">
        <v>7743</v>
      </c>
      <c r="B5043" s="167">
        <v>541881</v>
      </c>
      <c r="C5043" s="167" t="s">
        <v>7744</v>
      </c>
      <c r="D5043" s="167" t="s">
        <v>127</v>
      </c>
    </row>
    <row r="5044" spans="1:4">
      <c r="A5044" s="167" t="s">
        <v>7745</v>
      </c>
      <c r="B5044" s="167">
        <v>541882</v>
      </c>
      <c r="C5044" s="167" t="s">
        <v>7746</v>
      </c>
      <c r="D5044" s="167" t="s">
        <v>127</v>
      </c>
    </row>
    <row r="5045" spans="1:4">
      <c r="A5045" s="167" t="s">
        <v>7747</v>
      </c>
      <c r="B5045" s="167">
        <v>541884</v>
      </c>
      <c r="C5045" s="167" t="s">
        <v>7748</v>
      </c>
      <c r="D5045" s="167" t="s">
        <v>127</v>
      </c>
    </row>
    <row r="5046" spans="1:4">
      <c r="A5046" s="167" t="s">
        <v>7749</v>
      </c>
      <c r="B5046" s="167">
        <v>541972</v>
      </c>
      <c r="C5046" s="167" t="s">
        <v>7750</v>
      </c>
      <c r="D5046" s="167" t="s">
        <v>127</v>
      </c>
    </row>
    <row r="5047" spans="1:4">
      <c r="A5047" s="167" t="s">
        <v>7751</v>
      </c>
      <c r="B5047" s="167">
        <v>541984</v>
      </c>
      <c r="C5047" s="167" t="s">
        <v>7752</v>
      </c>
      <c r="D5047" s="167" t="s">
        <v>127</v>
      </c>
    </row>
    <row r="5048" spans="1:4">
      <c r="A5048" s="167" t="s">
        <v>7753</v>
      </c>
      <c r="B5048" s="167">
        <v>541985</v>
      </c>
      <c r="C5048" s="167" t="s">
        <v>7754</v>
      </c>
      <c r="D5048" s="167" t="s">
        <v>127</v>
      </c>
    </row>
    <row r="5049" spans="1:4">
      <c r="A5049" s="167" t="s">
        <v>7755</v>
      </c>
      <c r="B5049" s="167">
        <v>541986</v>
      </c>
      <c r="C5049" s="167" t="s">
        <v>7756</v>
      </c>
      <c r="D5049" s="167" t="s">
        <v>127</v>
      </c>
    </row>
    <row r="5050" spans="1:4">
      <c r="A5050" s="167" t="s">
        <v>7757</v>
      </c>
      <c r="B5050" s="167">
        <v>541987</v>
      </c>
      <c r="C5050" s="167" t="s">
        <v>7758</v>
      </c>
      <c r="D5050" s="167" t="s">
        <v>127</v>
      </c>
    </row>
    <row r="5051" spans="1:4">
      <c r="A5051" s="167" t="s">
        <v>7759</v>
      </c>
      <c r="B5051" s="167">
        <v>542131</v>
      </c>
      <c r="C5051" s="167" t="s">
        <v>7760</v>
      </c>
      <c r="D5051" s="167" t="s">
        <v>127</v>
      </c>
    </row>
    <row r="5052" spans="1:4">
      <c r="A5052" s="167" t="s">
        <v>7761</v>
      </c>
      <c r="B5052" s="167">
        <v>542156</v>
      </c>
      <c r="C5052" s="167" t="s">
        <v>7762</v>
      </c>
      <c r="D5052" s="167" t="s">
        <v>127</v>
      </c>
    </row>
    <row r="5053" spans="1:4">
      <c r="A5053" s="167" t="s">
        <v>7763</v>
      </c>
      <c r="B5053" s="167">
        <v>542158</v>
      </c>
      <c r="C5053" s="167" t="s">
        <v>7764</v>
      </c>
      <c r="D5053" s="167" t="s">
        <v>127</v>
      </c>
    </row>
    <row r="5054" spans="1:4">
      <c r="A5054" s="167" t="s">
        <v>7765</v>
      </c>
      <c r="B5054" s="167">
        <v>542160</v>
      </c>
      <c r="C5054" s="167" t="s">
        <v>7766</v>
      </c>
      <c r="D5054" s="167" t="s">
        <v>127</v>
      </c>
    </row>
    <row r="5055" spans="1:4">
      <c r="A5055" s="167" t="s">
        <v>7767</v>
      </c>
      <c r="B5055" s="167">
        <v>542163</v>
      </c>
      <c r="C5055" s="167" t="s">
        <v>7768</v>
      </c>
      <c r="D5055" s="167" t="s">
        <v>127</v>
      </c>
    </row>
    <row r="5056" spans="1:4">
      <c r="A5056" s="167" t="s">
        <v>7769</v>
      </c>
      <c r="B5056" s="167">
        <v>542230</v>
      </c>
      <c r="C5056" s="167" t="s">
        <v>7770</v>
      </c>
      <c r="D5056" s="167" t="s">
        <v>127</v>
      </c>
    </row>
    <row r="5057" spans="1:4">
      <c r="A5057" s="167" t="s">
        <v>7771</v>
      </c>
      <c r="B5057" s="167">
        <v>542244</v>
      </c>
      <c r="C5057" s="167" t="s">
        <v>7772</v>
      </c>
      <c r="D5057" s="167" t="s">
        <v>127</v>
      </c>
    </row>
    <row r="5058" spans="1:4">
      <c r="A5058" s="167" t="s">
        <v>7773</v>
      </c>
      <c r="B5058" s="167">
        <v>542245</v>
      </c>
      <c r="C5058" s="167" t="s">
        <v>7774</v>
      </c>
      <c r="D5058" s="167" t="s">
        <v>127</v>
      </c>
    </row>
    <row r="5059" spans="1:4">
      <c r="A5059" s="167" t="s">
        <v>7775</v>
      </c>
      <c r="B5059" s="167">
        <v>542246</v>
      </c>
      <c r="C5059" s="167" t="s">
        <v>7776</v>
      </c>
      <c r="D5059" s="167" t="s">
        <v>127</v>
      </c>
    </row>
    <row r="5060" spans="1:4">
      <c r="A5060" s="167" t="s">
        <v>7777</v>
      </c>
      <c r="B5060" s="167">
        <v>542247</v>
      </c>
      <c r="C5060" s="167" t="s">
        <v>7778</v>
      </c>
      <c r="D5060" s="167" t="s">
        <v>127</v>
      </c>
    </row>
    <row r="5061" spans="1:4">
      <c r="A5061" s="167" t="s">
        <v>7779</v>
      </c>
      <c r="B5061" s="167">
        <v>542513</v>
      </c>
      <c r="C5061" s="167" t="s">
        <v>7780</v>
      </c>
      <c r="D5061" s="167" t="s">
        <v>127</v>
      </c>
    </row>
    <row r="5062" spans="1:4">
      <c r="A5062" s="167" t="s">
        <v>7781</v>
      </c>
      <c r="B5062" s="167">
        <v>542543</v>
      </c>
      <c r="C5062" s="167" t="s">
        <v>7782</v>
      </c>
      <c r="D5062" s="167" t="s">
        <v>127</v>
      </c>
    </row>
    <row r="5063" spans="1:4">
      <c r="A5063" s="167" t="s">
        <v>7783</v>
      </c>
      <c r="B5063" s="167">
        <v>542694</v>
      </c>
      <c r="C5063" s="167" t="s">
        <v>7784</v>
      </c>
      <c r="D5063" s="167" t="s">
        <v>405</v>
      </c>
    </row>
    <row r="5064" spans="1:4">
      <c r="A5064" s="167" t="s">
        <v>7785</v>
      </c>
      <c r="B5064" s="167">
        <v>542721</v>
      </c>
      <c r="C5064" s="167" t="s">
        <v>7786</v>
      </c>
      <c r="D5064" s="167" t="s">
        <v>405</v>
      </c>
    </row>
    <row r="5065" spans="1:4">
      <c r="A5065" s="167" t="s">
        <v>7787</v>
      </c>
      <c r="B5065" s="167">
        <v>542724</v>
      </c>
      <c r="C5065" s="167" t="s">
        <v>7788</v>
      </c>
      <c r="D5065" s="167" t="s">
        <v>421</v>
      </c>
    </row>
    <row r="5066" spans="1:4">
      <c r="A5066" s="167" t="s">
        <v>7789</v>
      </c>
      <c r="B5066" s="167">
        <v>542725</v>
      </c>
      <c r="C5066" s="167" t="s">
        <v>7790</v>
      </c>
      <c r="D5066" s="167" t="s">
        <v>497</v>
      </c>
    </row>
    <row r="5067" spans="1:4">
      <c r="A5067" s="167" t="s">
        <v>7791</v>
      </c>
      <c r="B5067" s="167">
        <v>542726</v>
      </c>
      <c r="C5067" s="167" t="s">
        <v>7792</v>
      </c>
      <c r="D5067" s="167" t="s">
        <v>389</v>
      </c>
    </row>
    <row r="5068" spans="1:4">
      <c r="A5068" s="167" t="s">
        <v>7793</v>
      </c>
      <c r="B5068" s="167">
        <v>542727</v>
      </c>
      <c r="C5068" s="167" t="s">
        <v>7794</v>
      </c>
      <c r="D5068" s="167" t="s">
        <v>384</v>
      </c>
    </row>
    <row r="5069" spans="1:4">
      <c r="A5069" s="167" t="s">
        <v>7795</v>
      </c>
      <c r="B5069" s="167">
        <v>542728</v>
      </c>
      <c r="C5069" s="167" t="s">
        <v>7796</v>
      </c>
      <c r="D5069" s="167" t="s">
        <v>497</v>
      </c>
    </row>
    <row r="5070" spans="1:4">
      <c r="A5070" s="167" t="s">
        <v>7797</v>
      </c>
      <c r="B5070" s="167">
        <v>542729</v>
      </c>
      <c r="C5070" s="167" t="s">
        <v>7798</v>
      </c>
      <c r="D5070" s="167" t="s">
        <v>398</v>
      </c>
    </row>
    <row r="5071" spans="1:4">
      <c r="A5071" s="167" t="s">
        <v>7799</v>
      </c>
      <c r="B5071" s="167">
        <v>542730</v>
      </c>
      <c r="C5071" s="167" t="s">
        <v>7800</v>
      </c>
      <c r="D5071" s="167" t="s">
        <v>127</v>
      </c>
    </row>
    <row r="5072" spans="1:4">
      <c r="A5072" s="167" t="s">
        <v>7801</v>
      </c>
      <c r="B5072" s="167">
        <v>542747</v>
      </c>
      <c r="C5072" s="167" t="s">
        <v>7802</v>
      </c>
      <c r="D5072" s="167" t="s">
        <v>127</v>
      </c>
    </row>
    <row r="5073" spans="1:4">
      <c r="A5073" s="167" t="s">
        <v>7803</v>
      </c>
      <c r="B5073" s="167">
        <v>542752</v>
      </c>
      <c r="C5073" s="167" t="s">
        <v>7804</v>
      </c>
      <c r="D5073" s="167" t="s">
        <v>1986</v>
      </c>
    </row>
    <row r="5074" spans="1:4">
      <c r="A5074" s="167" t="s">
        <v>7805</v>
      </c>
      <c r="B5074" s="167">
        <v>542753</v>
      </c>
      <c r="C5074" s="167" t="s">
        <v>7806</v>
      </c>
      <c r="D5074" s="167" t="s">
        <v>417</v>
      </c>
    </row>
    <row r="5075" spans="1:4">
      <c r="A5075" s="167" t="s">
        <v>7807</v>
      </c>
      <c r="B5075" s="167">
        <v>542758</v>
      </c>
      <c r="C5075" s="167" t="s">
        <v>7808</v>
      </c>
      <c r="D5075" s="167" t="s">
        <v>127</v>
      </c>
    </row>
    <row r="5076" spans="1:4">
      <c r="A5076" s="167" t="s">
        <v>7809</v>
      </c>
      <c r="B5076" s="167">
        <v>542759</v>
      </c>
      <c r="C5076" s="167" t="s">
        <v>7810</v>
      </c>
      <c r="D5076" s="167" t="s">
        <v>400</v>
      </c>
    </row>
    <row r="5077" spans="1:4">
      <c r="A5077" s="167" t="s">
        <v>7811</v>
      </c>
      <c r="B5077" s="167">
        <v>542760</v>
      </c>
      <c r="C5077" s="167" t="s">
        <v>7812</v>
      </c>
      <c r="D5077" s="167" t="s">
        <v>426</v>
      </c>
    </row>
    <row r="5078" spans="1:4">
      <c r="A5078" s="167" t="s">
        <v>7813</v>
      </c>
      <c r="B5078" s="167">
        <v>542765</v>
      </c>
      <c r="C5078" s="167" t="s">
        <v>7814</v>
      </c>
      <c r="D5078" s="167" t="s">
        <v>1550</v>
      </c>
    </row>
    <row r="5079" spans="1:4">
      <c r="A5079" s="167" t="s">
        <v>7815</v>
      </c>
      <c r="B5079" s="167">
        <v>542770</v>
      </c>
      <c r="C5079" s="167" t="s">
        <v>7816</v>
      </c>
      <c r="D5079" s="167" t="s">
        <v>369</v>
      </c>
    </row>
    <row r="5080" spans="1:4">
      <c r="A5080" s="167" t="s">
        <v>7817</v>
      </c>
      <c r="B5080" s="167">
        <v>542771</v>
      </c>
      <c r="C5080" s="167" t="s">
        <v>7818</v>
      </c>
      <c r="D5080" s="167" t="s">
        <v>565</v>
      </c>
    </row>
    <row r="5081" spans="1:4">
      <c r="A5081" s="167" t="s">
        <v>7819</v>
      </c>
      <c r="B5081" s="167">
        <v>542772</v>
      </c>
      <c r="C5081" s="167" t="s">
        <v>7820</v>
      </c>
      <c r="D5081" s="167" t="s">
        <v>366</v>
      </c>
    </row>
    <row r="5082" spans="1:4">
      <c r="A5082" s="167" t="s">
        <v>7821</v>
      </c>
      <c r="B5082" s="167">
        <v>542773</v>
      </c>
      <c r="C5082" s="167" t="s">
        <v>7822</v>
      </c>
      <c r="D5082" s="167" t="s">
        <v>366</v>
      </c>
    </row>
    <row r="5083" spans="1:4">
      <c r="A5083" s="167" t="s">
        <v>7823</v>
      </c>
      <c r="B5083" s="167">
        <v>542774</v>
      </c>
      <c r="C5083" s="167" t="s">
        <v>7824</v>
      </c>
      <c r="D5083" s="167" t="s">
        <v>400</v>
      </c>
    </row>
    <row r="5084" spans="1:4">
      <c r="A5084" s="167" t="s">
        <v>7825</v>
      </c>
      <c r="B5084" s="167">
        <v>542801</v>
      </c>
      <c r="C5084" s="167" t="s">
        <v>7826</v>
      </c>
      <c r="D5084" s="167" t="s">
        <v>391</v>
      </c>
    </row>
    <row r="5085" spans="1:4">
      <c r="A5085" s="167" t="s">
        <v>7827</v>
      </c>
      <c r="B5085" s="167">
        <v>542802</v>
      </c>
      <c r="C5085" s="167" t="s">
        <v>7828</v>
      </c>
      <c r="D5085" s="167" t="s">
        <v>366</v>
      </c>
    </row>
    <row r="5086" spans="1:4">
      <c r="A5086" s="167" t="s">
        <v>7829</v>
      </c>
      <c r="B5086" s="167">
        <v>542803</v>
      </c>
      <c r="C5086" s="167" t="s">
        <v>7830</v>
      </c>
      <c r="D5086" s="167" t="s">
        <v>405</v>
      </c>
    </row>
    <row r="5087" spans="1:4">
      <c r="A5087" s="167" t="s">
        <v>7831</v>
      </c>
      <c r="B5087" s="167">
        <v>542804</v>
      </c>
      <c r="C5087" s="167" t="s">
        <v>7832</v>
      </c>
      <c r="D5087" s="167" t="s">
        <v>127</v>
      </c>
    </row>
    <row r="5088" spans="1:4">
      <c r="A5088" s="167" t="s">
        <v>7833</v>
      </c>
      <c r="B5088" s="167">
        <v>542805</v>
      </c>
      <c r="C5088" s="167" t="s">
        <v>7834</v>
      </c>
      <c r="D5088" s="167" t="s">
        <v>127</v>
      </c>
    </row>
    <row r="5089" spans="1:4">
      <c r="A5089" s="167" t="s">
        <v>7835</v>
      </c>
      <c r="B5089" s="167">
        <v>542806</v>
      </c>
      <c r="C5089" s="167" t="s">
        <v>7836</v>
      </c>
      <c r="D5089" s="167" t="s">
        <v>127</v>
      </c>
    </row>
    <row r="5090" spans="1:4">
      <c r="A5090" s="167" t="s">
        <v>7837</v>
      </c>
      <c r="B5090" s="167">
        <v>542807</v>
      </c>
      <c r="C5090" s="167" t="s">
        <v>7838</v>
      </c>
      <c r="D5090" s="167" t="s">
        <v>127</v>
      </c>
    </row>
    <row r="5091" spans="1:4">
      <c r="A5091" s="167" t="s">
        <v>7839</v>
      </c>
      <c r="B5091" s="167">
        <v>542808</v>
      </c>
      <c r="C5091" s="167" t="s">
        <v>7840</v>
      </c>
      <c r="D5091" s="167" t="s">
        <v>127</v>
      </c>
    </row>
    <row r="5092" spans="1:4">
      <c r="A5092" s="167" t="s">
        <v>7841</v>
      </c>
      <c r="B5092" s="167">
        <v>542809</v>
      </c>
      <c r="C5092" s="167" t="s">
        <v>7842</v>
      </c>
      <c r="D5092" s="167" t="s">
        <v>127</v>
      </c>
    </row>
    <row r="5093" spans="1:4">
      <c r="A5093" s="167" t="s">
        <v>7843</v>
      </c>
      <c r="B5093" s="167">
        <v>542810</v>
      </c>
      <c r="C5093" s="167" t="s">
        <v>7844</v>
      </c>
      <c r="D5093" s="167" t="s">
        <v>127</v>
      </c>
    </row>
    <row r="5094" spans="1:4">
      <c r="A5094" s="167" t="s">
        <v>7845</v>
      </c>
      <c r="B5094" s="167">
        <v>542811</v>
      </c>
      <c r="C5094" s="167" t="s">
        <v>7846</v>
      </c>
      <c r="D5094" s="167" t="s">
        <v>127</v>
      </c>
    </row>
    <row r="5095" spans="1:4">
      <c r="A5095" s="167" t="s">
        <v>7847</v>
      </c>
      <c r="B5095" s="167">
        <v>542812</v>
      </c>
      <c r="C5095" s="167" t="s">
        <v>7848</v>
      </c>
      <c r="D5095" s="167" t="s">
        <v>543</v>
      </c>
    </row>
    <row r="5096" spans="1:4">
      <c r="A5096" s="167" t="s">
        <v>7849</v>
      </c>
      <c r="B5096" s="167">
        <v>542813</v>
      </c>
      <c r="C5096" s="167" t="s">
        <v>7850</v>
      </c>
      <c r="D5096" s="167" t="s">
        <v>127</v>
      </c>
    </row>
    <row r="5097" spans="1:4">
      <c r="A5097" s="167" t="s">
        <v>7851</v>
      </c>
      <c r="B5097" s="167">
        <v>542814</v>
      </c>
      <c r="C5097" s="167" t="s">
        <v>7852</v>
      </c>
      <c r="D5097" s="167" t="s">
        <v>127</v>
      </c>
    </row>
    <row r="5098" spans="1:4">
      <c r="A5098" s="167" t="s">
        <v>7853</v>
      </c>
      <c r="B5098" s="167">
        <v>542815</v>
      </c>
      <c r="C5098" s="167" t="s">
        <v>7854</v>
      </c>
      <c r="D5098" s="167" t="s">
        <v>127</v>
      </c>
    </row>
    <row r="5099" spans="1:4">
      <c r="A5099" s="167" t="s">
        <v>7855</v>
      </c>
      <c r="B5099" s="167">
        <v>542816</v>
      </c>
      <c r="C5099" s="167" t="s">
        <v>7856</v>
      </c>
      <c r="D5099" s="167" t="s">
        <v>127</v>
      </c>
    </row>
    <row r="5100" spans="1:4">
      <c r="A5100" s="167" t="s">
        <v>7857</v>
      </c>
      <c r="B5100" s="167">
        <v>542817</v>
      </c>
      <c r="C5100" s="167" t="s">
        <v>7858</v>
      </c>
      <c r="D5100" s="167" t="s">
        <v>127</v>
      </c>
    </row>
    <row r="5101" spans="1:4">
      <c r="A5101" s="167" t="s">
        <v>7859</v>
      </c>
      <c r="B5101" s="167">
        <v>542818</v>
      </c>
      <c r="C5101" s="167" t="s">
        <v>7860</v>
      </c>
      <c r="D5101" s="167" t="s">
        <v>127</v>
      </c>
    </row>
    <row r="5102" spans="1:4">
      <c r="A5102" s="167" t="s">
        <v>7861</v>
      </c>
      <c r="B5102" s="167">
        <v>542819</v>
      </c>
      <c r="C5102" s="167" t="s">
        <v>7862</v>
      </c>
      <c r="D5102" s="167" t="s">
        <v>127</v>
      </c>
    </row>
    <row r="5103" spans="1:4">
      <c r="A5103" s="167" t="s">
        <v>7863</v>
      </c>
      <c r="B5103" s="167">
        <v>542820</v>
      </c>
      <c r="C5103" s="167" t="s">
        <v>7864</v>
      </c>
      <c r="D5103" s="167" t="s">
        <v>127</v>
      </c>
    </row>
    <row r="5104" spans="1:4">
      <c r="A5104" s="167" t="s">
        <v>7865</v>
      </c>
      <c r="B5104" s="167">
        <v>542830</v>
      </c>
      <c r="C5104" s="167" t="s">
        <v>7866</v>
      </c>
      <c r="D5104" s="167" t="s">
        <v>1386</v>
      </c>
    </row>
    <row r="5105" spans="1:4">
      <c r="A5105" s="167" t="s">
        <v>7867</v>
      </c>
      <c r="B5105" s="167">
        <v>542836</v>
      </c>
      <c r="C5105" s="167" t="s">
        <v>7868</v>
      </c>
      <c r="D5105" s="167" t="s">
        <v>127</v>
      </c>
    </row>
    <row r="5106" spans="1:4">
      <c r="A5106" s="167" t="s">
        <v>7869</v>
      </c>
      <c r="B5106" s="167">
        <v>542837</v>
      </c>
      <c r="C5106" s="167" t="s">
        <v>7870</v>
      </c>
      <c r="D5106" s="167" t="s">
        <v>127</v>
      </c>
    </row>
    <row r="5107" spans="1:4">
      <c r="A5107" s="167" t="s">
        <v>7871</v>
      </c>
      <c r="B5107" s="167">
        <v>542838</v>
      </c>
      <c r="C5107" s="167" t="s">
        <v>7872</v>
      </c>
      <c r="D5107" s="167" t="s">
        <v>127</v>
      </c>
    </row>
    <row r="5108" spans="1:4">
      <c r="A5108" s="167" t="s">
        <v>7873</v>
      </c>
      <c r="B5108" s="167">
        <v>542839</v>
      </c>
      <c r="C5108" s="167" t="s">
        <v>7874</v>
      </c>
      <c r="D5108" s="167" t="s">
        <v>127</v>
      </c>
    </row>
    <row r="5109" spans="1:4">
      <c r="A5109" s="167" t="s">
        <v>7875</v>
      </c>
      <c r="B5109" s="167">
        <v>542840</v>
      </c>
      <c r="C5109" s="167" t="s">
        <v>7876</v>
      </c>
      <c r="D5109" s="167" t="s">
        <v>127</v>
      </c>
    </row>
    <row r="5110" spans="1:4">
      <c r="A5110" s="167" t="s">
        <v>7877</v>
      </c>
      <c r="B5110" s="167">
        <v>542841</v>
      </c>
      <c r="C5110" s="167" t="s">
        <v>7878</v>
      </c>
      <c r="D5110" s="167" t="s">
        <v>127</v>
      </c>
    </row>
    <row r="5111" spans="1:4">
      <c r="A5111" s="167" t="s">
        <v>7879</v>
      </c>
      <c r="B5111" s="167">
        <v>542842</v>
      </c>
      <c r="C5111" s="167" t="s">
        <v>7880</v>
      </c>
      <c r="D5111" s="167" t="s">
        <v>127</v>
      </c>
    </row>
    <row r="5112" spans="1:4">
      <c r="A5112" s="167" t="s">
        <v>7881</v>
      </c>
      <c r="B5112" s="167">
        <v>542843</v>
      </c>
      <c r="C5112" s="167" t="s">
        <v>7882</v>
      </c>
      <c r="D5112" s="167" t="s">
        <v>127</v>
      </c>
    </row>
    <row r="5113" spans="1:4">
      <c r="A5113" s="167" t="s">
        <v>7883</v>
      </c>
      <c r="B5113" s="167">
        <v>542844</v>
      </c>
      <c r="C5113" s="167" t="s">
        <v>7884</v>
      </c>
      <c r="D5113" s="167" t="s">
        <v>127</v>
      </c>
    </row>
    <row r="5114" spans="1:4">
      <c r="A5114" s="167" t="s">
        <v>7885</v>
      </c>
      <c r="B5114" s="167">
        <v>542845</v>
      </c>
      <c r="C5114" s="167" t="s">
        <v>7886</v>
      </c>
      <c r="D5114" s="167" t="s">
        <v>127</v>
      </c>
    </row>
    <row r="5115" spans="1:4">
      <c r="A5115" s="167" t="s">
        <v>7887</v>
      </c>
      <c r="B5115" s="167">
        <v>542846</v>
      </c>
      <c r="C5115" s="167" t="s">
        <v>7888</v>
      </c>
      <c r="D5115" s="167" t="s">
        <v>127</v>
      </c>
    </row>
    <row r="5116" spans="1:4">
      <c r="A5116" s="167" t="s">
        <v>7889</v>
      </c>
      <c r="B5116" s="167">
        <v>542847</v>
      </c>
      <c r="C5116" s="167" t="s">
        <v>7890</v>
      </c>
      <c r="D5116" s="167" t="s">
        <v>127</v>
      </c>
    </row>
    <row r="5117" spans="1:4">
      <c r="A5117" s="167" t="s">
        <v>7891</v>
      </c>
      <c r="B5117" s="167">
        <v>542848</v>
      </c>
      <c r="C5117" s="167" t="s">
        <v>7892</v>
      </c>
      <c r="D5117" s="167" t="s">
        <v>127</v>
      </c>
    </row>
    <row r="5118" spans="1:4">
      <c r="A5118" s="167" t="s">
        <v>7893</v>
      </c>
      <c r="B5118" s="167">
        <v>542849</v>
      </c>
      <c r="C5118" s="167" t="s">
        <v>7894</v>
      </c>
      <c r="D5118" s="167" t="s">
        <v>127</v>
      </c>
    </row>
    <row r="5119" spans="1:4">
      <c r="A5119" s="167" t="s">
        <v>7895</v>
      </c>
      <c r="B5119" s="167">
        <v>542850</v>
      </c>
      <c r="C5119" s="167" t="s">
        <v>7896</v>
      </c>
      <c r="D5119" s="167" t="s">
        <v>497</v>
      </c>
    </row>
    <row r="5120" spans="1:4">
      <c r="A5120" s="167" t="s">
        <v>7897</v>
      </c>
      <c r="B5120" s="167">
        <v>542851</v>
      </c>
      <c r="C5120" s="167" t="s">
        <v>7898</v>
      </c>
      <c r="D5120" s="167" t="s">
        <v>467</v>
      </c>
    </row>
    <row r="5121" spans="1:4">
      <c r="A5121" s="167" t="s">
        <v>7899</v>
      </c>
      <c r="B5121" s="167">
        <v>542852</v>
      </c>
      <c r="C5121" s="167" t="s">
        <v>7900</v>
      </c>
      <c r="D5121" s="167" t="s">
        <v>1082</v>
      </c>
    </row>
    <row r="5122" spans="1:4">
      <c r="A5122" s="167" t="s">
        <v>7901</v>
      </c>
      <c r="B5122" s="167">
        <v>542857</v>
      </c>
      <c r="C5122" s="167" t="s">
        <v>7902</v>
      </c>
      <c r="D5122" s="167" t="s">
        <v>878</v>
      </c>
    </row>
    <row r="5123" spans="1:4">
      <c r="A5123" s="167" t="s">
        <v>7903</v>
      </c>
      <c r="B5123" s="167">
        <v>542862</v>
      </c>
      <c r="C5123" s="167" t="s">
        <v>7904</v>
      </c>
      <c r="D5123" s="167" t="s">
        <v>398</v>
      </c>
    </row>
    <row r="5124" spans="1:4">
      <c r="A5124" s="167" t="s">
        <v>7905</v>
      </c>
      <c r="B5124" s="167">
        <v>542863</v>
      </c>
      <c r="C5124" s="167" t="s">
        <v>7906</v>
      </c>
      <c r="D5124" s="167" t="s">
        <v>127</v>
      </c>
    </row>
    <row r="5125" spans="1:4">
      <c r="A5125" s="167" t="s">
        <v>7907</v>
      </c>
      <c r="B5125" s="167">
        <v>542864</v>
      </c>
      <c r="C5125" s="167" t="s">
        <v>7908</v>
      </c>
      <c r="D5125" s="167" t="s">
        <v>469</v>
      </c>
    </row>
    <row r="5126" spans="1:4">
      <c r="A5126" s="167" t="s">
        <v>7909</v>
      </c>
      <c r="B5126" s="167">
        <v>542865</v>
      </c>
      <c r="C5126" s="167" t="s">
        <v>7910</v>
      </c>
      <c r="D5126" s="167" t="s">
        <v>578</v>
      </c>
    </row>
    <row r="5127" spans="1:4">
      <c r="A5127" s="167" t="s">
        <v>7911</v>
      </c>
      <c r="B5127" s="167">
        <v>542866</v>
      </c>
      <c r="C5127" s="167" t="s">
        <v>7912</v>
      </c>
      <c r="D5127" s="167" t="s">
        <v>366</v>
      </c>
    </row>
    <row r="5128" spans="1:4">
      <c r="A5128" s="167" t="s">
        <v>7913</v>
      </c>
      <c r="B5128" s="167">
        <v>542867</v>
      </c>
      <c r="C5128" s="167" t="s">
        <v>7914</v>
      </c>
      <c r="D5128" s="167" t="s">
        <v>701</v>
      </c>
    </row>
    <row r="5129" spans="1:4">
      <c r="A5129" s="167" t="s">
        <v>7915</v>
      </c>
      <c r="B5129" s="167">
        <v>542904</v>
      </c>
      <c r="C5129" s="167" t="s">
        <v>7916</v>
      </c>
      <c r="D5129" s="167" t="s">
        <v>701</v>
      </c>
    </row>
    <row r="5130" spans="1:4">
      <c r="A5130" s="167" t="s">
        <v>7917</v>
      </c>
      <c r="B5130" s="167">
        <v>542905</v>
      </c>
      <c r="C5130" s="167" t="s">
        <v>7918</v>
      </c>
      <c r="D5130" s="167" t="s">
        <v>681</v>
      </c>
    </row>
    <row r="5131" spans="1:4">
      <c r="A5131" s="167" t="s">
        <v>7919</v>
      </c>
      <c r="B5131" s="167">
        <v>542906</v>
      </c>
      <c r="C5131" s="167" t="s">
        <v>7920</v>
      </c>
      <c r="D5131" s="167" t="s">
        <v>400</v>
      </c>
    </row>
    <row r="5132" spans="1:4">
      <c r="A5132" s="167" t="s">
        <v>7921</v>
      </c>
      <c r="B5132" s="167">
        <v>542907</v>
      </c>
      <c r="C5132" s="167" t="s">
        <v>7922</v>
      </c>
      <c r="D5132" s="167" t="s">
        <v>503</v>
      </c>
    </row>
    <row r="5133" spans="1:4">
      <c r="A5133" s="167" t="s">
        <v>7923</v>
      </c>
      <c r="B5133" s="167">
        <v>542910</v>
      </c>
      <c r="C5133" s="167" t="s">
        <v>7924</v>
      </c>
      <c r="D5133" s="167" t="s">
        <v>818</v>
      </c>
    </row>
    <row r="5134" spans="1:4">
      <c r="A5134" s="167" t="s">
        <v>7925</v>
      </c>
      <c r="B5134" s="167">
        <v>542911</v>
      </c>
      <c r="C5134" s="167" t="s">
        <v>7926</v>
      </c>
      <c r="D5134" s="167" t="s">
        <v>400</v>
      </c>
    </row>
    <row r="5135" spans="1:4">
      <c r="A5135" s="167" t="s">
        <v>7927</v>
      </c>
      <c r="B5135" s="167">
        <v>542918</v>
      </c>
      <c r="C5135" s="167" t="s">
        <v>7928</v>
      </c>
      <c r="D5135" s="167" t="s">
        <v>572</v>
      </c>
    </row>
    <row r="5136" spans="1:4">
      <c r="A5136" s="167" t="s">
        <v>7929</v>
      </c>
      <c r="B5136" s="167">
        <v>542919</v>
      </c>
      <c r="C5136" s="167" t="s">
        <v>7930</v>
      </c>
      <c r="D5136" s="167" t="s">
        <v>572</v>
      </c>
    </row>
    <row r="5137" spans="1:4">
      <c r="A5137" s="167" t="s">
        <v>7931</v>
      </c>
      <c r="B5137" s="167">
        <v>542920</v>
      </c>
      <c r="C5137" s="167" t="s">
        <v>7932</v>
      </c>
      <c r="D5137" s="167" t="s">
        <v>527</v>
      </c>
    </row>
    <row r="5138" spans="1:4">
      <c r="A5138" s="167" t="s">
        <v>7933</v>
      </c>
      <c r="B5138" s="167">
        <v>542921</v>
      </c>
      <c r="C5138" s="167" t="s">
        <v>7934</v>
      </c>
      <c r="D5138" s="167" t="s">
        <v>127</v>
      </c>
    </row>
    <row r="5139" spans="1:4">
      <c r="A5139" s="167" t="s">
        <v>7935</v>
      </c>
      <c r="B5139" s="167">
        <v>542922</v>
      </c>
      <c r="C5139" s="167" t="s">
        <v>7936</v>
      </c>
      <c r="D5139" s="167" t="s">
        <v>127</v>
      </c>
    </row>
    <row r="5140" spans="1:4">
      <c r="A5140" s="167" t="s">
        <v>7937</v>
      </c>
      <c r="B5140" s="167">
        <v>542923</v>
      </c>
      <c r="C5140" s="167" t="s">
        <v>7938</v>
      </c>
      <c r="D5140" s="167" t="s">
        <v>369</v>
      </c>
    </row>
    <row r="5141" spans="1:4">
      <c r="A5141" s="167" t="s">
        <v>7939</v>
      </c>
      <c r="B5141" s="167">
        <v>542924</v>
      </c>
      <c r="C5141" s="167" t="s">
        <v>7940</v>
      </c>
      <c r="D5141" s="167" t="s">
        <v>372</v>
      </c>
    </row>
    <row r="5142" spans="1:4">
      <c r="A5142" s="167" t="s">
        <v>7941</v>
      </c>
      <c r="B5142" s="167">
        <v>542931</v>
      </c>
      <c r="C5142" s="167" t="s">
        <v>7942</v>
      </c>
      <c r="D5142" s="167" t="s">
        <v>400</v>
      </c>
    </row>
    <row r="5143" spans="1:4">
      <c r="A5143" s="167" t="s">
        <v>7943</v>
      </c>
      <c r="B5143" s="167">
        <v>542932</v>
      </c>
      <c r="C5143" s="167" t="s">
        <v>7944</v>
      </c>
      <c r="D5143" s="167" t="s">
        <v>863</v>
      </c>
    </row>
    <row r="5144" spans="1:4">
      <c r="A5144" s="167" t="s">
        <v>7945</v>
      </c>
      <c r="B5144" s="167">
        <v>542933</v>
      </c>
      <c r="C5144" s="167" t="s">
        <v>7946</v>
      </c>
      <c r="D5144" s="167" t="s">
        <v>1622</v>
      </c>
    </row>
    <row r="5145" spans="1:4">
      <c r="A5145" s="167" t="s">
        <v>7947</v>
      </c>
      <c r="B5145" s="167">
        <v>542934</v>
      </c>
      <c r="C5145" s="167" t="s">
        <v>7948</v>
      </c>
      <c r="D5145" s="167" t="s">
        <v>421</v>
      </c>
    </row>
    <row r="5146" spans="1:4">
      <c r="A5146" s="167" t="s">
        <v>7949</v>
      </c>
      <c r="B5146" s="167">
        <v>542935</v>
      </c>
      <c r="C5146" s="167" t="s">
        <v>7950</v>
      </c>
      <c r="D5146" s="167" t="s">
        <v>443</v>
      </c>
    </row>
    <row r="5147" spans="1:4">
      <c r="A5147" s="167" t="s">
        <v>7951</v>
      </c>
      <c r="B5147" s="167">
        <v>542938</v>
      </c>
      <c r="C5147" s="167" t="s">
        <v>7952</v>
      </c>
      <c r="D5147" s="167" t="s">
        <v>790</v>
      </c>
    </row>
    <row r="5148" spans="1:4">
      <c r="A5148" s="167" t="s">
        <v>7953</v>
      </c>
      <c r="B5148" s="167">
        <v>543064</v>
      </c>
      <c r="C5148" s="167" t="s">
        <v>7954</v>
      </c>
      <c r="D5148" s="167" t="s">
        <v>421</v>
      </c>
    </row>
    <row r="5149" spans="1:4">
      <c r="A5149" s="167" t="s">
        <v>7955</v>
      </c>
      <c r="B5149" s="167">
        <v>543065</v>
      </c>
      <c r="C5149" s="167" t="s">
        <v>7956</v>
      </c>
      <c r="D5149" s="167" t="s">
        <v>568</v>
      </c>
    </row>
    <row r="5150" spans="1:4">
      <c r="A5150" s="167" t="s">
        <v>7957</v>
      </c>
      <c r="B5150" s="167">
        <v>543066</v>
      </c>
      <c r="C5150" s="167" t="s">
        <v>7958</v>
      </c>
      <c r="D5150" s="167" t="s">
        <v>400</v>
      </c>
    </row>
    <row r="5151" spans="1:4">
      <c r="A5151" s="167" t="s">
        <v>7959</v>
      </c>
      <c r="B5151" s="167">
        <v>543144</v>
      </c>
      <c r="C5151" s="167" t="s">
        <v>7960</v>
      </c>
      <c r="D5151" s="167" t="s">
        <v>127</v>
      </c>
    </row>
    <row r="5152" spans="1:4">
      <c r="A5152" s="167" t="s">
        <v>7961</v>
      </c>
      <c r="B5152" s="167">
        <v>543145</v>
      </c>
      <c r="C5152" s="167" t="s">
        <v>7962</v>
      </c>
      <c r="D5152" s="167" t="s">
        <v>127</v>
      </c>
    </row>
    <row r="5153" spans="1:4">
      <c r="A5153" s="167" t="s">
        <v>7959</v>
      </c>
      <c r="B5153" s="167">
        <v>543146</v>
      </c>
      <c r="C5153" s="167" t="s">
        <v>7963</v>
      </c>
      <c r="D5153" s="167" t="s">
        <v>127</v>
      </c>
    </row>
    <row r="5154" spans="1:4">
      <c r="A5154" s="167" t="s">
        <v>7964</v>
      </c>
      <c r="B5154" s="167">
        <v>543147</v>
      </c>
      <c r="C5154" s="167" t="s">
        <v>7965</v>
      </c>
      <c r="D5154" s="167" t="s">
        <v>127</v>
      </c>
    </row>
    <row r="5155" spans="1:4">
      <c r="A5155" s="167" t="s">
        <v>7964</v>
      </c>
      <c r="B5155" s="167">
        <v>543148</v>
      </c>
      <c r="C5155" s="167" t="s">
        <v>7966</v>
      </c>
      <c r="D5155" s="167" t="s">
        <v>127</v>
      </c>
    </row>
    <row r="5156" spans="1:4">
      <c r="A5156" s="167" t="s">
        <v>7967</v>
      </c>
      <c r="B5156" s="167">
        <v>543149</v>
      </c>
      <c r="C5156" s="167" t="s">
        <v>7968</v>
      </c>
      <c r="D5156" s="167" t="s">
        <v>127</v>
      </c>
    </row>
    <row r="5157" spans="1:4">
      <c r="A5157" s="167" t="s">
        <v>7969</v>
      </c>
      <c r="B5157" s="167">
        <v>543150</v>
      </c>
      <c r="C5157" s="167" t="s">
        <v>7970</v>
      </c>
      <c r="D5157" s="167" t="s">
        <v>127</v>
      </c>
    </row>
    <row r="5158" spans="1:4">
      <c r="A5158" s="167" t="s">
        <v>7971</v>
      </c>
      <c r="B5158" s="167">
        <v>543151</v>
      </c>
      <c r="C5158" s="167" t="s">
        <v>7972</v>
      </c>
      <c r="D5158" s="167" t="s">
        <v>127</v>
      </c>
    </row>
    <row r="5159" spans="1:4">
      <c r="A5159" s="167" t="s">
        <v>7973</v>
      </c>
      <c r="B5159" s="167">
        <v>543152</v>
      </c>
      <c r="C5159" s="167" t="s">
        <v>7974</v>
      </c>
      <c r="D5159" s="167" t="s">
        <v>127</v>
      </c>
    </row>
    <row r="5160" spans="1:4">
      <c r="A5160" s="167" t="s">
        <v>7975</v>
      </c>
      <c r="B5160" s="167">
        <v>543153</v>
      </c>
      <c r="C5160" s="167" t="s">
        <v>7976</v>
      </c>
      <c r="D5160" s="167" t="s">
        <v>127</v>
      </c>
    </row>
    <row r="5161" spans="1:4">
      <c r="A5161" s="167" t="s">
        <v>7973</v>
      </c>
      <c r="B5161" s="167">
        <v>543154</v>
      </c>
      <c r="C5161" s="167" t="s">
        <v>7977</v>
      </c>
      <c r="D5161" s="167" t="s">
        <v>127</v>
      </c>
    </row>
    <row r="5162" spans="1:4">
      <c r="A5162" s="167" t="s">
        <v>7978</v>
      </c>
      <c r="B5162" s="167">
        <v>543155</v>
      </c>
      <c r="C5162" s="167" t="s">
        <v>7979</v>
      </c>
      <c r="D5162" s="167" t="s">
        <v>127</v>
      </c>
    </row>
    <row r="5163" spans="1:4">
      <c r="A5163" s="167" t="s">
        <v>7980</v>
      </c>
      <c r="B5163" s="167">
        <v>543156</v>
      </c>
      <c r="C5163" s="167" t="s">
        <v>7981</v>
      </c>
      <c r="D5163" s="167" t="s">
        <v>127</v>
      </c>
    </row>
    <row r="5164" spans="1:4">
      <c r="A5164" s="167" t="s">
        <v>7978</v>
      </c>
      <c r="B5164" s="167">
        <v>543168</v>
      </c>
      <c r="C5164" s="167" t="s">
        <v>7982</v>
      </c>
      <c r="D5164" s="167" t="s">
        <v>127</v>
      </c>
    </row>
    <row r="5165" spans="1:4">
      <c r="A5165" s="167" t="s">
        <v>7980</v>
      </c>
      <c r="B5165" s="167">
        <v>543169</v>
      </c>
      <c r="C5165" s="167" t="s">
        <v>7983</v>
      </c>
      <c r="D5165" s="167" t="s">
        <v>127</v>
      </c>
    </row>
    <row r="5166" spans="1:4">
      <c r="A5166" s="167" t="s">
        <v>7961</v>
      </c>
      <c r="B5166" s="167">
        <v>543170</v>
      </c>
      <c r="C5166" s="167" t="s">
        <v>7984</v>
      </c>
      <c r="D5166" s="167" t="s">
        <v>127</v>
      </c>
    </row>
    <row r="5167" spans="1:4">
      <c r="A5167" s="167" t="s">
        <v>7985</v>
      </c>
      <c r="B5167" s="167">
        <v>543171</v>
      </c>
      <c r="C5167" s="167" t="s">
        <v>7986</v>
      </c>
      <c r="D5167" s="167" t="s">
        <v>497</v>
      </c>
    </row>
    <row r="5168" spans="1:4">
      <c r="A5168" s="167" t="s">
        <v>7987</v>
      </c>
      <c r="B5168" s="167">
        <v>543172</v>
      </c>
      <c r="C5168" s="167" t="s">
        <v>7988</v>
      </c>
      <c r="D5168" s="167" t="s">
        <v>391</v>
      </c>
    </row>
    <row r="5169" spans="1:4">
      <c r="A5169" s="167" t="s">
        <v>7989</v>
      </c>
      <c r="B5169" s="167">
        <v>543173</v>
      </c>
      <c r="C5169" s="167" t="s">
        <v>7990</v>
      </c>
      <c r="D5169" s="167" t="s">
        <v>127</v>
      </c>
    </row>
    <row r="5170" spans="1:4">
      <c r="A5170" s="167" t="s">
        <v>7991</v>
      </c>
      <c r="B5170" s="167">
        <v>543174</v>
      </c>
      <c r="C5170" s="167" t="s">
        <v>7992</v>
      </c>
      <c r="D5170" s="167" t="s">
        <v>127</v>
      </c>
    </row>
    <row r="5171" spans="1:4">
      <c r="A5171" s="167" t="s">
        <v>7993</v>
      </c>
      <c r="B5171" s="167">
        <v>543175</v>
      </c>
      <c r="C5171" s="167" t="s">
        <v>7994</v>
      </c>
      <c r="D5171" s="167" t="s">
        <v>127</v>
      </c>
    </row>
    <row r="5172" spans="1:4">
      <c r="A5172" s="167" t="s">
        <v>7995</v>
      </c>
      <c r="B5172" s="167">
        <v>543176</v>
      </c>
      <c r="C5172" s="167" t="s">
        <v>7996</v>
      </c>
      <c r="D5172" s="167" t="s">
        <v>127</v>
      </c>
    </row>
    <row r="5173" spans="1:4">
      <c r="A5173" s="167" t="s">
        <v>7997</v>
      </c>
      <c r="B5173" s="167">
        <v>543177</v>
      </c>
      <c r="C5173" s="167" t="s">
        <v>7998</v>
      </c>
      <c r="D5173" s="167" t="s">
        <v>127</v>
      </c>
    </row>
    <row r="5174" spans="1:4">
      <c r="A5174" s="167" t="s">
        <v>7999</v>
      </c>
      <c r="B5174" s="167">
        <v>543178</v>
      </c>
      <c r="C5174" s="167" t="s">
        <v>8000</v>
      </c>
      <c r="D5174" s="167" t="s">
        <v>127</v>
      </c>
    </row>
    <row r="5175" spans="1:4">
      <c r="A5175" s="167" t="s">
        <v>8001</v>
      </c>
      <c r="B5175" s="167">
        <v>543179</v>
      </c>
      <c r="C5175" s="167" t="s">
        <v>8002</v>
      </c>
      <c r="D5175" s="167" t="s">
        <v>127</v>
      </c>
    </row>
    <row r="5176" spans="1:4">
      <c r="A5176" s="167" t="s">
        <v>8003</v>
      </c>
      <c r="B5176" s="167">
        <v>543180</v>
      </c>
      <c r="C5176" s="167" t="s">
        <v>8004</v>
      </c>
      <c r="D5176" s="167" t="s">
        <v>127</v>
      </c>
    </row>
    <row r="5177" spans="1:4">
      <c r="A5177" s="167" t="s">
        <v>8005</v>
      </c>
      <c r="B5177" s="167">
        <v>543181</v>
      </c>
      <c r="C5177" s="167" t="s">
        <v>8006</v>
      </c>
      <c r="D5177" s="167" t="s">
        <v>127</v>
      </c>
    </row>
    <row r="5178" spans="1:4">
      <c r="A5178" s="167" t="s">
        <v>8007</v>
      </c>
      <c r="B5178" s="167">
        <v>543182</v>
      </c>
      <c r="C5178" s="167" t="s">
        <v>8008</v>
      </c>
      <c r="D5178" s="167" t="s">
        <v>127</v>
      </c>
    </row>
    <row r="5179" spans="1:4">
      <c r="A5179" s="167" t="s">
        <v>8009</v>
      </c>
      <c r="B5179" s="167">
        <v>543183</v>
      </c>
      <c r="C5179" s="167" t="s">
        <v>8010</v>
      </c>
      <c r="D5179" s="167" t="s">
        <v>127</v>
      </c>
    </row>
    <row r="5180" spans="1:4">
      <c r="A5180" s="167" t="s">
        <v>8011</v>
      </c>
      <c r="B5180" s="167">
        <v>543184</v>
      </c>
      <c r="C5180" s="167" t="s">
        <v>8012</v>
      </c>
      <c r="D5180" s="167" t="s">
        <v>127</v>
      </c>
    </row>
    <row r="5181" spans="1:4">
      <c r="A5181" s="167" t="s">
        <v>8013</v>
      </c>
      <c r="B5181" s="167">
        <v>543185</v>
      </c>
      <c r="C5181" s="167" t="s">
        <v>8014</v>
      </c>
      <c r="D5181" s="167" t="s">
        <v>127</v>
      </c>
    </row>
    <row r="5182" spans="1:4">
      <c r="A5182" s="167" t="s">
        <v>8015</v>
      </c>
      <c r="B5182" s="167">
        <v>543186</v>
      </c>
      <c r="C5182" s="167" t="s">
        <v>8016</v>
      </c>
      <c r="D5182" s="167" t="s">
        <v>127</v>
      </c>
    </row>
    <row r="5183" spans="1:4">
      <c r="A5183" s="167" t="s">
        <v>8017</v>
      </c>
      <c r="B5183" s="167">
        <v>543187</v>
      </c>
      <c r="C5183" s="167" t="s">
        <v>8018</v>
      </c>
      <c r="D5183" s="167" t="s">
        <v>426</v>
      </c>
    </row>
    <row r="5184" spans="1:4">
      <c r="A5184" s="167" t="s">
        <v>8019</v>
      </c>
      <c r="B5184" s="167">
        <v>543193</v>
      </c>
      <c r="C5184" s="167" t="s">
        <v>8020</v>
      </c>
      <c r="D5184" s="167" t="s">
        <v>704</v>
      </c>
    </row>
    <row r="5185" spans="1:4">
      <c r="A5185" s="167" t="s">
        <v>8021</v>
      </c>
      <c r="B5185" s="167">
        <v>543194</v>
      </c>
      <c r="C5185" s="167" t="s">
        <v>8022</v>
      </c>
      <c r="D5185" s="167" t="s">
        <v>7338</v>
      </c>
    </row>
    <row r="5186" spans="1:4">
      <c r="A5186" s="167" t="s">
        <v>8023</v>
      </c>
      <c r="B5186" s="167">
        <v>543207</v>
      </c>
      <c r="C5186" s="167" t="s">
        <v>8024</v>
      </c>
      <c r="D5186" s="167" t="s">
        <v>527</v>
      </c>
    </row>
    <row r="5187" spans="1:4">
      <c r="A5187" s="167" t="s">
        <v>8025</v>
      </c>
      <c r="B5187" s="167">
        <v>543208</v>
      </c>
      <c r="C5187" s="167" t="s">
        <v>8026</v>
      </c>
      <c r="D5187" s="167" t="s">
        <v>400</v>
      </c>
    </row>
    <row r="5188" spans="1:4">
      <c r="A5188" s="167" t="s">
        <v>8027</v>
      </c>
      <c r="B5188" s="167">
        <v>543209</v>
      </c>
      <c r="C5188" s="167" t="s">
        <v>8028</v>
      </c>
      <c r="D5188" s="167" t="s">
        <v>372</v>
      </c>
    </row>
    <row r="5189" spans="1:4">
      <c r="A5189" s="167" t="s">
        <v>8029</v>
      </c>
      <c r="B5189" s="167">
        <v>543210</v>
      </c>
      <c r="C5189" s="167" t="s">
        <v>8030</v>
      </c>
      <c r="D5189" s="167" t="s">
        <v>543</v>
      </c>
    </row>
    <row r="5190" spans="1:4">
      <c r="A5190" s="167" t="s">
        <v>8031</v>
      </c>
      <c r="B5190" s="167">
        <v>543211</v>
      </c>
      <c r="C5190" s="167" t="s">
        <v>8032</v>
      </c>
      <c r="D5190" s="167" t="s">
        <v>1303</v>
      </c>
    </row>
    <row r="5191" spans="1:4">
      <c r="A5191" s="167" t="s">
        <v>8033</v>
      </c>
      <c r="B5191" s="167">
        <v>543212</v>
      </c>
      <c r="C5191" s="167" t="s">
        <v>8034</v>
      </c>
      <c r="D5191" s="167" t="s">
        <v>1429</v>
      </c>
    </row>
    <row r="5192" spans="1:4">
      <c r="A5192" s="167" t="s">
        <v>8035</v>
      </c>
      <c r="B5192" s="167">
        <v>543213</v>
      </c>
      <c r="C5192" s="167" t="s">
        <v>8036</v>
      </c>
      <c r="D5192" s="167" t="s">
        <v>543</v>
      </c>
    </row>
    <row r="5193" spans="1:4">
      <c r="A5193" s="167" t="s">
        <v>8037</v>
      </c>
      <c r="B5193" s="167">
        <v>543214</v>
      </c>
      <c r="C5193" s="167" t="s">
        <v>8038</v>
      </c>
      <c r="D5193" s="167" t="s">
        <v>738</v>
      </c>
    </row>
    <row r="5194" spans="1:4">
      <c r="A5194" s="167" t="s">
        <v>8039</v>
      </c>
      <c r="B5194" s="167">
        <v>543217</v>
      </c>
      <c r="C5194" s="167" t="s">
        <v>8040</v>
      </c>
      <c r="D5194" s="167" t="s">
        <v>127</v>
      </c>
    </row>
    <row r="5195" spans="1:4">
      <c r="A5195" s="167" t="s">
        <v>8041</v>
      </c>
      <c r="B5195" s="167">
        <v>543218</v>
      </c>
      <c r="C5195" s="167" t="s">
        <v>8042</v>
      </c>
      <c r="D5195" s="167" t="s">
        <v>469</v>
      </c>
    </row>
    <row r="5196" spans="1:4">
      <c r="A5196" s="167" t="s">
        <v>8043</v>
      </c>
      <c r="B5196" s="167">
        <v>543219</v>
      </c>
      <c r="C5196" s="167" t="s">
        <v>8044</v>
      </c>
      <c r="D5196" s="167" t="s">
        <v>127</v>
      </c>
    </row>
    <row r="5197" spans="1:4">
      <c r="A5197" s="167" t="s">
        <v>8045</v>
      </c>
      <c r="B5197" s="167">
        <v>543220</v>
      </c>
      <c r="C5197" s="167" t="s">
        <v>8046</v>
      </c>
      <c r="D5197" s="167" t="s">
        <v>853</v>
      </c>
    </row>
    <row r="5198" spans="1:4">
      <c r="A5198" s="167" t="s">
        <v>8047</v>
      </c>
      <c r="B5198" s="167">
        <v>543221</v>
      </c>
      <c r="C5198" s="167" t="s">
        <v>8048</v>
      </c>
      <c r="D5198" s="167" t="s">
        <v>127</v>
      </c>
    </row>
    <row r="5199" spans="1:4">
      <c r="A5199" s="167" t="s">
        <v>8049</v>
      </c>
      <c r="B5199" s="167">
        <v>543222</v>
      </c>
      <c r="C5199" s="167" t="s">
        <v>8050</v>
      </c>
      <c r="D5199" s="167" t="s">
        <v>506</v>
      </c>
    </row>
    <row r="5200" spans="1:4">
      <c r="A5200" s="167" t="s">
        <v>8051</v>
      </c>
      <c r="B5200" s="167">
        <v>543223</v>
      </c>
      <c r="C5200" s="167" t="s">
        <v>4103</v>
      </c>
      <c r="D5200" s="167" t="s">
        <v>549</v>
      </c>
    </row>
    <row r="5201" spans="1:4">
      <c r="A5201" s="167" t="s">
        <v>8052</v>
      </c>
      <c r="B5201" s="167">
        <v>543224</v>
      </c>
      <c r="C5201" s="167" t="s">
        <v>8053</v>
      </c>
      <c r="D5201" s="167" t="s">
        <v>127</v>
      </c>
    </row>
    <row r="5202" spans="1:4">
      <c r="A5202" s="167" t="s">
        <v>8054</v>
      </c>
      <c r="B5202" s="167">
        <v>543225</v>
      </c>
      <c r="C5202" s="167" t="s">
        <v>8055</v>
      </c>
      <c r="D5202" s="167" t="s">
        <v>127</v>
      </c>
    </row>
    <row r="5203" spans="1:4">
      <c r="A5203" s="167" t="s">
        <v>8056</v>
      </c>
      <c r="B5203" s="167">
        <v>543226</v>
      </c>
      <c r="C5203" s="167" t="s">
        <v>8057</v>
      </c>
      <c r="D5203" s="167" t="s">
        <v>127</v>
      </c>
    </row>
    <row r="5204" spans="1:4">
      <c r="A5204" s="167" t="s">
        <v>8058</v>
      </c>
      <c r="B5204" s="167">
        <v>543227</v>
      </c>
      <c r="C5204" s="167" t="s">
        <v>8059</v>
      </c>
      <c r="D5204" s="167" t="s">
        <v>369</v>
      </c>
    </row>
    <row r="5205" spans="1:4">
      <c r="A5205" s="167" t="s">
        <v>8060</v>
      </c>
      <c r="B5205" s="167">
        <v>543228</v>
      </c>
      <c r="C5205" s="167" t="s">
        <v>8061</v>
      </c>
      <c r="D5205" s="167" t="s">
        <v>389</v>
      </c>
    </row>
    <row r="5206" spans="1:4">
      <c r="A5206" s="167" t="s">
        <v>8062</v>
      </c>
      <c r="B5206" s="167">
        <v>543230</v>
      </c>
      <c r="C5206" s="167" t="s">
        <v>8063</v>
      </c>
      <c r="D5206" s="167" t="s">
        <v>681</v>
      </c>
    </row>
    <row r="5207" spans="1:4">
      <c r="A5207" s="167" t="s">
        <v>8064</v>
      </c>
      <c r="B5207" s="167">
        <v>543231</v>
      </c>
      <c r="C5207" s="167" t="s">
        <v>8065</v>
      </c>
      <c r="D5207" s="167" t="s">
        <v>878</v>
      </c>
    </row>
    <row r="5208" spans="1:4">
      <c r="A5208" s="167" t="s">
        <v>8066</v>
      </c>
      <c r="B5208" s="167">
        <v>543232</v>
      </c>
      <c r="C5208" s="167" t="s">
        <v>8067</v>
      </c>
      <c r="D5208" s="167" t="s">
        <v>366</v>
      </c>
    </row>
    <row r="5209" spans="1:4">
      <c r="A5209" s="167" t="s">
        <v>8068</v>
      </c>
      <c r="B5209" s="167">
        <v>543233</v>
      </c>
      <c r="C5209" s="167" t="s">
        <v>8069</v>
      </c>
      <c r="D5209" s="167" t="s">
        <v>543</v>
      </c>
    </row>
    <row r="5210" spans="1:4">
      <c r="A5210" s="167" t="s">
        <v>8070</v>
      </c>
      <c r="B5210" s="167">
        <v>543234</v>
      </c>
      <c r="C5210" s="167" t="s">
        <v>8071</v>
      </c>
      <c r="D5210" s="167" t="s">
        <v>369</v>
      </c>
    </row>
    <row r="5211" spans="1:4">
      <c r="A5211" s="167" t="s">
        <v>8072</v>
      </c>
      <c r="B5211" s="167">
        <v>543235</v>
      </c>
      <c r="C5211" s="167" t="s">
        <v>8073</v>
      </c>
      <c r="D5211" s="167" t="s">
        <v>366</v>
      </c>
    </row>
    <row r="5212" spans="1:4">
      <c r="A5212" s="167" t="s">
        <v>8074</v>
      </c>
      <c r="B5212" s="167">
        <v>543236</v>
      </c>
      <c r="C5212" s="167" t="s">
        <v>8075</v>
      </c>
      <c r="D5212" s="167" t="s">
        <v>391</v>
      </c>
    </row>
    <row r="5213" spans="1:4">
      <c r="A5213" s="167" t="s">
        <v>8076</v>
      </c>
      <c r="B5213" s="167">
        <v>543237</v>
      </c>
      <c r="C5213" s="167" t="s">
        <v>8077</v>
      </c>
      <c r="D5213" s="167" t="s">
        <v>856</v>
      </c>
    </row>
    <row r="5214" spans="1:4">
      <c r="A5214" s="167" t="s">
        <v>8078</v>
      </c>
      <c r="B5214" s="167">
        <v>543238</v>
      </c>
      <c r="C5214" s="167" t="s">
        <v>8079</v>
      </c>
      <c r="D5214" s="167" t="s">
        <v>2789</v>
      </c>
    </row>
    <row r="5215" spans="1:4">
      <c r="A5215" s="167" t="s">
        <v>8080</v>
      </c>
      <c r="B5215" s="167">
        <v>543239</v>
      </c>
      <c r="C5215" s="167" t="s">
        <v>8081</v>
      </c>
      <c r="D5215" s="167" t="s">
        <v>503</v>
      </c>
    </row>
    <row r="5216" spans="1:4">
      <c r="A5216" s="167" t="s">
        <v>8082</v>
      </c>
      <c r="B5216" s="167">
        <v>543240</v>
      </c>
      <c r="C5216" s="167" t="s">
        <v>8083</v>
      </c>
      <c r="D5216" s="167" t="s">
        <v>781</v>
      </c>
    </row>
    <row r="5217" spans="1:4">
      <c r="A5217" s="167" t="s">
        <v>8084</v>
      </c>
      <c r="B5217" s="167">
        <v>543241</v>
      </c>
      <c r="C5217" s="167" t="s">
        <v>8085</v>
      </c>
      <c r="D5217" s="167" t="s">
        <v>469</v>
      </c>
    </row>
    <row r="5218" spans="1:4">
      <c r="A5218" s="167" t="s">
        <v>8086</v>
      </c>
      <c r="B5218" s="167">
        <v>543242</v>
      </c>
      <c r="C5218" s="167" t="s">
        <v>8087</v>
      </c>
      <c r="D5218" s="167" t="s">
        <v>469</v>
      </c>
    </row>
    <row r="5219" spans="1:4">
      <c r="A5219" s="167" t="s">
        <v>8088</v>
      </c>
      <c r="B5219" s="167">
        <v>543243</v>
      </c>
      <c r="C5219" s="167" t="s">
        <v>8089</v>
      </c>
      <c r="D5219" s="167" t="s">
        <v>701</v>
      </c>
    </row>
    <row r="5220" spans="1:4">
      <c r="A5220" s="167" t="s">
        <v>8090</v>
      </c>
      <c r="B5220" s="167">
        <v>543244</v>
      </c>
      <c r="C5220" s="167" t="s">
        <v>8091</v>
      </c>
      <c r="D5220" s="167" t="s">
        <v>398</v>
      </c>
    </row>
    <row r="5221" spans="1:4">
      <c r="A5221" s="167" t="s">
        <v>8092</v>
      </c>
      <c r="B5221" s="167">
        <v>500270</v>
      </c>
      <c r="C5221" s="167" t="s">
        <v>8093</v>
      </c>
      <c r="D5221" s="167" t="s">
        <v>8094</v>
      </c>
    </row>
    <row r="5222" spans="1:4">
      <c r="A5222" s="167" t="s">
        <v>8095</v>
      </c>
      <c r="B5222" s="167">
        <v>503685</v>
      </c>
      <c r="C5222" s="167" t="s">
        <v>8096</v>
      </c>
      <c r="D5222" s="167" t="s">
        <v>8097</v>
      </c>
    </row>
    <row r="5223" spans="1:4">
      <c r="A5223" s="167" t="s">
        <v>8098</v>
      </c>
      <c r="B5223" s="167">
        <v>505100</v>
      </c>
      <c r="C5223" s="167" t="s">
        <v>8099</v>
      </c>
      <c r="D5223" s="167" t="s">
        <v>8100</v>
      </c>
    </row>
    <row r="5224" spans="1:4">
      <c r="A5224" s="167" t="s">
        <v>8101</v>
      </c>
      <c r="B5224" s="167">
        <v>506580</v>
      </c>
      <c r="C5224" s="167" t="s">
        <v>8102</v>
      </c>
      <c r="D5224" s="167" t="s">
        <v>8103</v>
      </c>
    </row>
    <row r="5225" spans="1:4">
      <c r="A5225" s="167" t="s">
        <v>8104</v>
      </c>
      <c r="B5225" s="167">
        <v>509069</v>
      </c>
      <c r="C5225" s="167" t="s">
        <v>8105</v>
      </c>
      <c r="D5225" s="167" t="s">
        <v>8106</v>
      </c>
    </row>
    <row r="5226" spans="1:4">
      <c r="A5226" s="167" t="s">
        <v>8107</v>
      </c>
      <c r="B5226" s="167">
        <v>509960</v>
      </c>
      <c r="C5226" s="167" t="s">
        <v>8108</v>
      </c>
      <c r="D5226" s="167" t="s">
        <v>8109</v>
      </c>
    </row>
    <row r="5227" spans="1:4">
      <c r="A5227" s="167" t="s">
        <v>8110</v>
      </c>
      <c r="B5227" s="167">
        <v>511016</v>
      </c>
      <c r="C5227" s="167" t="s">
        <v>8111</v>
      </c>
      <c r="D5227" s="167" t="s">
        <v>8112</v>
      </c>
    </row>
    <row r="5228" spans="1:4">
      <c r="A5228" s="167" t="s">
        <v>8113</v>
      </c>
      <c r="B5228" s="167">
        <v>511194</v>
      </c>
      <c r="C5228" s="167" t="s">
        <v>8114</v>
      </c>
      <c r="D5228" s="167" t="s">
        <v>7338</v>
      </c>
    </row>
    <row r="5229" spans="1:4">
      <c r="A5229" s="167" t="s">
        <v>8115</v>
      </c>
      <c r="B5229" s="167">
        <v>512097</v>
      </c>
      <c r="C5229" s="167" t="s">
        <v>8116</v>
      </c>
      <c r="D5229" s="167" t="s">
        <v>8117</v>
      </c>
    </row>
    <row r="5230" spans="1:4">
      <c r="A5230" s="167" t="s">
        <v>8118</v>
      </c>
      <c r="B5230" s="167">
        <v>512115</v>
      </c>
      <c r="C5230" s="167" t="s">
        <v>8119</v>
      </c>
      <c r="D5230" s="167" t="s">
        <v>8117</v>
      </c>
    </row>
    <row r="5231" spans="1:4">
      <c r="A5231" s="167" t="s">
        <v>8120</v>
      </c>
      <c r="B5231" s="167">
        <v>514260</v>
      </c>
      <c r="C5231" s="167" t="s">
        <v>8121</v>
      </c>
      <c r="D5231" s="167" t="s">
        <v>8094</v>
      </c>
    </row>
    <row r="5232" spans="1:4">
      <c r="A5232" s="167" t="s">
        <v>8122</v>
      </c>
      <c r="B5232" s="167">
        <v>523309</v>
      </c>
      <c r="C5232" s="167" t="s">
        <v>8123</v>
      </c>
      <c r="D5232" s="167" t="s">
        <v>8124</v>
      </c>
    </row>
    <row r="5233" spans="1:4">
      <c r="A5233" s="167" t="s">
        <v>8125</v>
      </c>
      <c r="B5233" s="167">
        <v>523868</v>
      </c>
      <c r="C5233" s="167" t="s">
        <v>8126</v>
      </c>
      <c r="D5233" s="167" t="s">
        <v>391</v>
      </c>
    </row>
    <row r="5234" spans="1:4">
      <c r="A5234" s="167" t="s">
        <v>8127</v>
      </c>
      <c r="B5234" s="167">
        <v>524046</v>
      </c>
      <c r="C5234" s="167" t="s">
        <v>8128</v>
      </c>
      <c r="D5234" s="167" t="s">
        <v>8129</v>
      </c>
    </row>
    <row r="5235" spans="1:4">
      <c r="A5235" s="167" t="s">
        <v>8130</v>
      </c>
      <c r="B5235" s="167">
        <v>526345</v>
      </c>
      <c r="C5235" s="167" t="s">
        <v>8131</v>
      </c>
      <c r="D5235" s="167" t="s">
        <v>443</v>
      </c>
    </row>
    <row r="5236" spans="1:4">
      <c r="A5236" s="167" t="s">
        <v>8132</v>
      </c>
      <c r="B5236" s="167">
        <v>526468</v>
      </c>
      <c r="C5236" s="167" t="s">
        <v>8133</v>
      </c>
      <c r="D5236" s="167" t="s">
        <v>8134</v>
      </c>
    </row>
    <row r="5237" spans="1:4">
      <c r="A5237" s="167" t="s">
        <v>8135</v>
      </c>
      <c r="B5237" s="167">
        <v>526677</v>
      </c>
      <c r="C5237" s="167" t="s">
        <v>8136</v>
      </c>
      <c r="D5237" s="167" t="s">
        <v>488</v>
      </c>
    </row>
    <row r="5238" spans="1:4">
      <c r="A5238" s="167" t="s">
        <v>8137</v>
      </c>
      <c r="B5238" s="167">
        <v>526877</v>
      </c>
      <c r="C5238" s="167" t="s">
        <v>8138</v>
      </c>
      <c r="D5238" s="167" t="s">
        <v>8117</v>
      </c>
    </row>
    <row r="5239" spans="1:4">
      <c r="A5239" s="167" t="s">
        <v>8139</v>
      </c>
      <c r="B5239" s="167">
        <v>530027</v>
      </c>
      <c r="C5239" s="167" t="s">
        <v>8140</v>
      </c>
      <c r="D5239" s="167" t="s">
        <v>597</v>
      </c>
    </row>
    <row r="5240" spans="1:4">
      <c r="A5240" s="167" t="s">
        <v>8141</v>
      </c>
      <c r="B5240" s="167">
        <v>531240</v>
      </c>
      <c r="C5240" s="167" t="s">
        <v>8142</v>
      </c>
      <c r="D5240" s="167" t="s">
        <v>8117</v>
      </c>
    </row>
    <row r="5241" spans="1:4">
      <c r="A5241" s="167" t="s">
        <v>8143</v>
      </c>
      <c r="B5241" s="167">
        <v>531399</v>
      </c>
      <c r="C5241" s="167" t="s">
        <v>8144</v>
      </c>
      <c r="D5241" s="167" t="s">
        <v>8100</v>
      </c>
    </row>
    <row r="5242" spans="1:4">
      <c r="A5242" s="167" t="s">
        <v>8145</v>
      </c>
      <c r="B5242" s="167">
        <v>531812</v>
      </c>
      <c r="C5242" s="167" t="s">
        <v>8146</v>
      </c>
      <c r="D5242" s="167" t="s">
        <v>8112</v>
      </c>
    </row>
    <row r="5243" spans="1:4">
      <c r="A5243" s="167" t="s">
        <v>8147</v>
      </c>
      <c r="B5243" s="167">
        <v>532019</v>
      </c>
      <c r="C5243" s="167" t="s">
        <v>8148</v>
      </c>
      <c r="D5243" s="167" t="s">
        <v>8149</v>
      </c>
    </row>
    <row r="5244" spans="1:4">
      <c r="A5244" s="167" t="s">
        <v>8150</v>
      </c>
      <c r="B5244" s="167">
        <v>532335</v>
      </c>
      <c r="C5244" s="167" t="s">
        <v>8151</v>
      </c>
      <c r="D5244" s="167" t="s">
        <v>2202</v>
      </c>
    </row>
    <row r="5245" spans="1:4">
      <c r="A5245" s="167" t="s">
        <v>8152</v>
      </c>
      <c r="B5245" s="167">
        <v>537709</v>
      </c>
      <c r="C5245" s="167" t="s">
        <v>8153</v>
      </c>
      <c r="D5245" s="167" t="s">
        <v>1082</v>
      </c>
    </row>
    <row r="5246" spans="1:4">
      <c r="A5246" s="167" t="s">
        <v>8154</v>
      </c>
      <c r="B5246" s="167">
        <v>543229</v>
      </c>
      <c r="C5246" s="167" t="s">
        <v>8155</v>
      </c>
      <c r="D5246" s="167" t="s">
        <v>8156</v>
      </c>
    </row>
    <row r="5247" spans="1:4">
      <c r="A5247" s="167" t="s">
        <v>8157</v>
      </c>
      <c r="B5247" s="167">
        <v>543245</v>
      </c>
      <c r="C5247" s="167" t="s">
        <v>8158</v>
      </c>
      <c r="D5247" s="167" t="s">
        <v>421</v>
      </c>
    </row>
    <row r="5248" spans="1:4">
      <c r="A5248" s="167" t="s">
        <v>8159</v>
      </c>
      <c r="B5248" s="167">
        <v>543246</v>
      </c>
      <c r="C5248" s="167" t="s">
        <v>8160</v>
      </c>
      <c r="D5248" s="167" t="s">
        <v>127</v>
      </c>
    </row>
    <row r="5249" spans="1:4">
      <c r="A5249" s="167" t="s">
        <v>8161</v>
      </c>
      <c r="B5249" s="167">
        <v>543247</v>
      </c>
      <c r="C5249" s="167" t="s">
        <v>8162</v>
      </c>
      <c r="D5249" s="167" t="s">
        <v>8097</v>
      </c>
    </row>
    <row r="5250" spans="1:4">
      <c r="A5250" s="167" t="s">
        <v>8163</v>
      </c>
      <c r="B5250" s="167">
        <v>543248</v>
      </c>
      <c r="C5250" s="167" t="s">
        <v>8164</v>
      </c>
      <c r="D5250" s="167" t="s">
        <v>872</v>
      </c>
    </row>
    <row r="5251" spans="1:4">
      <c r="A5251" s="167" t="s">
        <v>8165</v>
      </c>
      <c r="B5251" s="167">
        <v>543249</v>
      </c>
      <c r="C5251" s="167" t="s">
        <v>8166</v>
      </c>
      <c r="D5251" s="167" t="s">
        <v>8167</v>
      </c>
    </row>
    <row r="5252" spans="1:4">
      <c r="A5252" s="167" t="s">
        <v>8168</v>
      </c>
      <c r="B5252" s="167">
        <v>543251</v>
      </c>
      <c r="C5252" s="167" t="s">
        <v>8169</v>
      </c>
      <c r="D5252" s="167" t="s">
        <v>8167</v>
      </c>
    </row>
    <row r="5253" spans="1:4">
      <c r="A5253" s="167" t="s">
        <v>8170</v>
      </c>
      <c r="B5253" s="167">
        <v>543252</v>
      </c>
      <c r="C5253" s="167" t="s">
        <v>8171</v>
      </c>
      <c r="D5253" s="167" t="s">
        <v>543</v>
      </c>
    </row>
    <row r="5254" spans="1:4">
      <c r="A5254" s="167" t="s">
        <v>8172</v>
      </c>
      <c r="B5254" s="167">
        <v>543253</v>
      </c>
      <c r="C5254" s="167" t="s">
        <v>8173</v>
      </c>
      <c r="D5254" s="167" t="s">
        <v>443</v>
      </c>
    </row>
    <row r="5255" spans="1:4">
      <c r="A5255" s="167" t="s">
        <v>8174</v>
      </c>
      <c r="B5255" s="167">
        <v>543254</v>
      </c>
      <c r="C5255" s="167" t="s">
        <v>8175</v>
      </c>
      <c r="D5255" s="167" t="s">
        <v>8176</v>
      </c>
    </row>
    <row r="5256" spans="1:4">
      <c r="A5256" s="167" t="s">
        <v>8177</v>
      </c>
      <c r="B5256" s="167">
        <v>543255</v>
      </c>
      <c r="C5256" s="167" t="s">
        <v>8178</v>
      </c>
      <c r="D5256" s="167" t="s">
        <v>127</v>
      </c>
    </row>
    <row r="5257" spans="1:4">
      <c r="A5257" s="167" t="s">
        <v>8179</v>
      </c>
      <c r="B5257" s="167">
        <v>543256</v>
      </c>
      <c r="C5257" s="167" t="s">
        <v>8180</v>
      </c>
      <c r="D5257" s="167" t="s">
        <v>8181</v>
      </c>
    </row>
    <row r="5258" spans="1:4">
      <c r="A5258" s="167" t="s">
        <v>8182</v>
      </c>
      <c r="B5258" s="167">
        <v>543257</v>
      </c>
      <c r="C5258" s="167" t="s">
        <v>8183</v>
      </c>
      <c r="D5258" s="167" t="s">
        <v>8184</v>
      </c>
    </row>
    <row r="5259" spans="1:4">
      <c r="A5259" s="167" t="s">
        <v>8185</v>
      </c>
      <c r="B5259" s="167">
        <v>543258</v>
      </c>
      <c r="C5259" s="167" t="s">
        <v>8186</v>
      </c>
      <c r="D5259" s="167" t="s">
        <v>8187</v>
      </c>
    </row>
    <row r="5260" spans="1:4">
      <c r="A5260" s="167" t="s">
        <v>8188</v>
      </c>
      <c r="B5260" s="167">
        <v>543259</v>
      </c>
      <c r="C5260" s="167" t="s">
        <v>8189</v>
      </c>
      <c r="D5260" s="167" t="s">
        <v>8190</v>
      </c>
    </row>
    <row r="5261" spans="1:4">
      <c r="A5261" s="167" t="s">
        <v>8191</v>
      </c>
      <c r="B5261" s="167">
        <v>543260</v>
      </c>
      <c r="C5261" s="167" t="s">
        <v>8192</v>
      </c>
      <c r="D5261" s="167" t="s">
        <v>1148</v>
      </c>
    </row>
    <row r="5262" spans="1:4">
      <c r="A5262" s="167" t="s">
        <v>8193</v>
      </c>
      <c r="B5262" s="167">
        <v>543261</v>
      </c>
      <c r="C5262" s="167" t="s">
        <v>8194</v>
      </c>
      <c r="D5262" s="167" t="s">
        <v>8195</v>
      </c>
    </row>
    <row r="5263" spans="1:4">
      <c r="A5263" s="167" t="s">
        <v>8196</v>
      </c>
      <c r="B5263" s="167">
        <v>543262</v>
      </c>
      <c r="C5263" s="167" t="s">
        <v>8197</v>
      </c>
      <c r="D5263" s="167" t="s">
        <v>417</v>
      </c>
    </row>
    <row r="5264" spans="1:4">
      <c r="A5264" s="167" t="s">
        <v>8198</v>
      </c>
      <c r="B5264" s="167">
        <v>543263</v>
      </c>
      <c r="C5264" s="167" t="s">
        <v>8199</v>
      </c>
      <c r="D5264" s="167" t="s">
        <v>8200</v>
      </c>
    </row>
    <row r="5265" spans="1:4">
      <c r="A5265" s="167" t="s">
        <v>8201</v>
      </c>
      <c r="B5265" s="167">
        <v>543264</v>
      </c>
      <c r="C5265" s="167" t="s">
        <v>8202</v>
      </c>
      <c r="D5265" s="167" t="s">
        <v>8203</v>
      </c>
    </row>
    <row r="5266" spans="1:4">
      <c r="A5266" s="167" t="s">
        <v>8204</v>
      </c>
      <c r="B5266" s="167">
        <v>543265</v>
      </c>
      <c r="C5266" s="167" t="s">
        <v>8205</v>
      </c>
      <c r="D5266" s="167" t="s">
        <v>1330</v>
      </c>
    </row>
    <row r="5267" spans="1:4">
      <c r="A5267" s="167" t="s">
        <v>8206</v>
      </c>
      <c r="B5267" s="167">
        <v>543266</v>
      </c>
      <c r="C5267" s="167" t="s">
        <v>8207</v>
      </c>
      <c r="D5267" s="167" t="s">
        <v>8103</v>
      </c>
    </row>
    <row r="5268" spans="1:4">
      <c r="A5268" s="167" t="s">
        <v>8208</v>
      </c>
      <c r="B5268" s="167">
        <v>543267</v>
      </c>
      <c r="C5268" s="167" t="s">
        <v>8209</v>
      </c>
      <c r="D5268" s="167" t="s">
        <v>1082</v>
      </c>
    </row>
    <row r="5269" spans="1:4">
      <c r="A5269" s="167" t="s">
        <v>8210</v>
      </c>
      <c r="B5269" s="167">
        <v>543269</v>
      </c>
      <c r="C5269" s="167" t="s">
        <v>8211</v>
      </c>
      <c r="D5269" s="167" t="s">
        <v>8212</v>
      </c>
    </row>
    <row r="5270" spans="1:4">
      <c r="A5270" s="167" t="s">
        <v>8213</v>
      </c>
      <c r="B5270" s="167">
        <v>543270</v>
      </c>
      <c r="C5270" s="167" t="s">
        <v>8214</v>
      </c>
      <c r="D5270" s="167" t="s">
        <v>8215</v>
      </c>
    </row>
    <row r="5271" spans="1:4">
      <c r="A5271" s="167" t="s">
        <v>8216</v>
      </c>
      <c r="B5271" s="167">
        <v>543271</v>
      </c>
      <c r="C5271" s="167" t="s">
        <v>8217</v>
      </c>
      <c r="D5271" s="167" t="s">
        <v>543</v>
      </c>
    </row>
    <row r="5272" spans="1:4">
      <c r="A5272" s="167" t="s">
        <v>8218</v>
      </c>
      <c r="B5272" s="167">
        <v>543272</v>
      </c>
      <c r="C5272" s="167" t="s">
        <v>8219</v>
      </c>
      <c r="D5272" s="167" t="s">
        <v>8220</v>
      </c>
    </row>
    <row r="5273" spans="1:4">
      <c r="A5273" s="167" t="s">
        <v>8221</v>
      </c>
      <c r="B5273" s="167">
        <v>543273</v>
      </c>
      <c r="C5273" s="167" t="s">
        <v>8222</v>
      </c>
      <c r="D5273" s="167" t="s">
        <v>1631</v>
      </c>
    </row>
    <row r="5274" spans="1:4">
      <c r="A5274" s="167" t="s">
        <v>8223</v>
      </c>
      <c r="B5274" s="167">
        <v>543274</v>
      </c>
      <c r="C5274" s="167" t="s">
        <v>8224</v>
      </c>
      <c r="D5274" s="167" t="s">
        <v>8094</v>
      </c>
    </row>
    <row r="5275" spans="1:4">
      <c r="A5275" s="167" t="s">
        <v>8225</v>
      </c>
      <c r="B5275" s="167">
        <v>543275</v>
      </c>
      <c r="C5275" s="167" t="s">
        <v>8226</v>
      </c>
      <c r="D5275" s="167" t="s">
        <v>543</v>
      </c>
    </row>
    <row r="5276" spans="1:4">
      <c r="A5276" s="167" t="s">
        <v>8227</v>
      </c>
      <c r="B5276" s="167">
        <v>543276</v>
      </c>
      <c r="C5276" s="167" t="s">
        <v>8228</v>
      </c>
      <c r="D5276" s="167" t="s">
        <v>8100</v>
      </c>
    </row>
    <row r="5277" spans="1:4">
      <c r="A5277" s="167" t="s">
        <v>8229</v>
      </c>
      <c r="B5277" s="167">
        <v>543277</v>
      </c>
      <c r="C5277" s="167" t="s">
        <v>8230</v>
      </c>
      <c r="D5277" s="167" t="s">
        <v>543</v>
      </c>
    </row>
    <row r="5278" spans="1:4">
      <c r="A5278" s="167" t="s">
        <v>8231</v>
      </c>
      <c r="B5278" s="167">
        <v>543278</v>
      </c>
      <c r="C5278" s="167" t="s">
        <v>8232</v>
      </c>
      <c r="D5278" s="167" t="s">
        <v>8134</v>
      </c>
    </row>
    <row r="5279" spans="1:4">
      <c r="A5279" s="167" t="s">
        <v>8233</v>
      </c>
      <c r="B5279" s="167">
        <v>543279</v>
      </c>
      <c r="C5279" s="167" t="s">
        <v>8234</v>
      </c>
      <c r="D5279" s="167" t="s">
        <v>8235</v>
      </c>
    </row>
    <row r="5280" spans="1:4">
      <c r="A5280" s="167" t="s">
        <v>8236</v>
      </c>
      <c r="B5280" s="167">
        <v>543280</v>
      </c>
      <c r="C5280" s="167" t="s">
        <v>8237</v>
      </c>
      <c r="D5280" s="167" t="s">
        <v>8238</v>
      </c>
    </row>
    <row r="5281" spans="1:4">
      <c r="A5281" s="167" t="s">
        <v>8239</v>
      </c>
      <c r="B5281" s="167">
        <v>543281</v>
      </c>
      <c r="C5281" s="167" t="s">
        <v>8240</v>
      </c>
      <c r="D5281" s="167" t="s">
        <v>8241</v>
      </c>
    </row>
    <row r="5282" spans="1:4">
      <c r="A5282" s="167" t="s">
        <v>8242</v>
      </c>
      <c r="B5282" s="167">
        <v>543282</v>
      </c>
      <c r="C5282" s="167" t="s">
        <v>8243</v>
      </c>
      <c r="D5282" s="167" t="s">
        <v>8212</v>
      </c>
    </row>
    <row r="5283" spans="1:4">
      <c r="A5283" s="167" t="s">
        <v>8244</v>
      </c>
      <c r="B5283" s="167">
        <v>543283</v>
      </c>
      <c r="C5283" s="167" t="s">
        <v>8245</v>
      </c>
      <c r="D5283" s="167" t="s">
        <v>872</v>
      </c>
    </row>
    <row r="5284" spans="1:4">
      <c r="A5284" s="167" t="s">
        <v>8246</v>
      </c>
      <c r="B5284" s="167">
        <v>543284</v>
      </c>
      <c r="C5284" s="167" t="s">
        <v>8247</v>
      </c>
      <c r="D5284" s="167" t="s">
        <v>467</v>
      </c>
    </row>
    <row r="5285" spans="1:4">
      <c r="A5285" s="167" t="s">
        <v>8248</v>
      </c>
      <c r="B5285" s="167">
        <v>543285</v>
      </c>
      <c r="C5285" s="167" t="s">
        <v>8249</v>
      </c>
      <c r="D5285" s="167" t="s">
        <v>8250</v>
      </c>
    </row>
    <row r="5286" spans="1:4">
      <c r="A5286" s="167" t="s">
        <v>8251</v>
      </c>
      <c r="B5286" s="167">
        <v>543286</v>
      </c>
      <c r="C5286" s="167" t="s">
        <v>8252</v>
      </c>
      <c r="D5286" s="167" t="s">
        <v>463</v>
      </c>
    </row>
    <row r="5287" spans="1:4">
      <c r="A5287" s="167" t="s">
        <v>8253</v>
      </c>
      <c r="B5287" s="167">
        <v>543287</v>
      </c>
      <c r="C5287" s="167" t="s">
        <v>8254</v>
      </c>
      <c r="D5287" s="167" t="s">
        <v>8167</v>
      </c>
    </row>
    <row r="5288" spans="1:4">
      <c r="A5288" s="167" t="s">
        <v>8255</v>
      </c>
      <c r="B5288" s="167">
        <v>543288</v>
      </c>
      <c r="C5288" s="167" t="s">
        <v>1892</v>
      </c>
      <c r="D5288" s="167" t="s">
        <v>8256</v>
      </c>
    </row>
    <row r="5289" spans="1:4">
      <c r="A5289" s="167" t="s">
        <v>8257</v>
      </c>
      <c r="B5289" s="167">
        <v>543289</v>
      </c>
      <c r="C5289" s="167" t="s">
        <v>8258</v>
      </c>
      <c r="D5289" s="167" t="s">
        <v>488</v>
      </c>
    </row>
    <row r="5290" spans="1:4">
      <c r="A5290" s="167" t="s">
        <v>8259</v>
      </c>
      <c r="B5290" s="167">
        <v>543290</v>
      </c>
      <c r="C5290" s="167" t="s">
        <v>8260</v>
      </c>
      <c r="D5290" s="167" t="s">
        <v>8261</v>
      </c>
    </row>
    <row r="5291" spans="1:4">
      <c r="A5291" s="167" t="s">
        <v>8262</v>
      </c>
      <c r="B5291" s="167">
        <v>543291</v>
      </c>
      <c r="C5291" s="167" t="s">
        <v>8263</v>
      </c>
      <c r="D5291" s="167" t="s">
        <v>127</v>
      </c>
    </row>
    <row r="5292" spans="1:4">
      <c r="A5292" s="167" t="s">
        <v>8264</v>
      </c>
      <c r="B5292" s="167">
        <v>543292</v>
      </c>
      <c r="C5292" s="167" t="s">
        <v>8265</v>
      </c>
      <c r="D5292" s="167" t="s">
        <v>127</v>
      </c>
    </row>
    <row r="5293" spans="1:4">
      <c r="A5293" s="167" t="s">
        <v>8266</v>
      </c>
      <c r="B5293" s="167">
        <v>543297</v>
      </c>
      <c r="C5293" s="167" t="s">
        <v>8267</v>
      </c>
      <c r="D5293" s="167" t="s">
        <v>426</v>
      </c>
    </row>
    <row r="5294" spans="1:4">
      <c r="A5294" s="167" t="s">
        <v>8268</v>
      </c>
      <c r="B5294" s="167">
        <v>543298</v>
      </c>
      <c r="C5294" s="167" t="s">
        <v>8269</v>
      </c>
      <c r="D5294" s="167" t="s">
        <v>421</v>
      </c>
    </row>
    <row r="5295" spans="1:4">
      <c r="A5295" s="167" t="s">
        <v>8270</v>
      </c>
      <c r="B5295" s="167">
        <v>543299</v>
      </c>
      <c r="C5295" s="167" t="s">
        <v>8271</v>
      </c>
      <c r="D5295" s="167" t="s">
        <v>8272</v>
      </c>
    </row>
    <row r="5296" spans="1:4">
      <c r="A5296" s="167" t="s">
        <v>8273</v>
      </c>
      <c r="B5296" s="167">
        <v>543300</v>
      </c>
      <c r="C5296" s="167" t="s">
        <v>8274</v>
      </c>
      <c r="D5296" s="167" t="s">
        <v>8100</v>
      </c>
    </row>
    <row r="5297" spans="1:4">
      <c r="A5297" s="167" t="s">
        <v>8275</v>
      </c>
      <c r="B5297" s="167">
        <v>543305</v>
      </c>
      <c r="C5297" s="167" t="s">
        <v>8276</v>
      </c>
      <c r="D5297" s="167" t="s">
        <v>467</v>
      </c>
    </row>
    <row r="5298" spans="1:4">
      <c r="A5298" s="167" t="s">
        <v>8277</v>
      </c>
      <c r="B5298" s="167">
        <v>543306</v>
      </c>
      <c r="C5298" s="167" t="s">
        <v>8278</v>
      </c>
      <c r="D5298" s="167" t="s">
        <v>8279</v>
      </c>
    </row>
    <row r="5299" spans="1:4">
      <c r="A5299" s="167" t="s">
        <v>8280</v>
      </c>
      <c r="B5299" s="167">
        <v>543308</v>
      </c>
      <c r="C5299" s="167" t="s">
        <v>8281</v>
      </c>
      <c r="D5299" s="167" t="s">
        <v>8282</v>
      </c>
    </row>
    <row r="5300" spans="1:4">
      <c r="A5300" s="167" t="s">
        <v>8283</v>
      </c>
      <c r="B5300" s="167">
        <v>543309</v>
      </c>
      <c r="C5300" s="167" t="s">
        <v>8284</v>
      </c>
      <c r="D5300" s="167" t="s">
        <v>8285</v>
      </c>
    </row>
    <row r="5301" spans="1:4">
      <c r="A5301" s="167" t="s">
        <v>8286</v>
      </c>
      <c r="B5301" s="167">
        <v>543310</v>
      </c>
      <c r="C5301" s="167" t="s">
        <v>8287</v>
      </c>
      <c r="D5301" s="167" t="s">
        <v>581</v>
      </c>
    </row>
    <row r="5302" spans="1:4">
      <c r="A5302" s="167" t="s">
        <v>8288</v>
      </c>
      <c r="B5302" s="167">
        <v>543311</v>
      </c>
      <c r="C5302" s="167" t="s">
        <v>8289</v>
      </c>
      <c r="D5302" s="167" t="s">
        <v>8103</v>
      </c>
    </row>
    <row r="5303" spans="1:4">
      <c r="A5303" s="167" t="s">
        <v>8290</v>
      </c>
      <c r="B5303" s="167">
        <v>543312</v>
      </c>
      <c r="C5303" s="167" t="s">
        <v>2307</v>
      </c>
      <c r="D5303" s="167" t="s">
        <v>8212</v>
      </c>
    </row>
    <row r="5304" spans="1:4">
      <c r="A5304" s="167" t="s">
        <v>8291</v>
      </c>
      <c r="B5304" s="167">
        <v>543317</v>
      </c>
      <c r="C5304" s="167" t="s">
        <v>8292</v>
      </c>
      <c r="D5304" s="167" t="s">
        <v>8293</v>
      </c>
    </row>
    <row r="5305" spans="1:4">
      <c r="A5305" s="167" t="s">
        <v>8294</v>
      </c>
      <c r="B5305" s="167">
        <v>543318</v>
      </c>
      <c r="C5305" s="167" t="s">
        <v>8295</v>
      </c>
      <c r="D5305" s="167" t="s">
        <v>431</v>
      </c>
    </row>
    <row r="5306" spans="1:4">
      <c r="A5306" s="167" t="s">
        <v>8296</v>
      </c>
      <c r="B5306" s="167">
        <v>543319</v>
      </c>
      <c r="C5306" s="167" t="s">
        <v>8297</v>
      </c>
      <c r="D5306" s="167" t="s">
        <v>8117</v>
      </c>
    </row>
    <row r="5307" spans="1:4">
      <c r="A5307" s="167" t="s">
        <v>8298</v>
      </c>
      <c r="B5307" s="167">
        <v>543320</v>
      </c>
      <c r="C5307" s="167" t="s">
        <v>8299</v>
      </c>
      <c r="D5307" s="167" t="s">
        <v>8300</v>
      </c>
    </row>
    <row r="5308" spans="1:4">
      <c r="A5308" s="167" t="s">
        <v>8301</v>
      </c>
      <c r="B5308" s="167">
        <v>543321</v>
      </c>
      <c r="C5308" s="167" t="s">
        <v>8302</v>
      </c>
      <c r="D5308" s="167" t="s">
        <v>543</v>
      </c>
    </row>
    <row r="5309" spans="1:4">
      <c r="A5309" s="167" t="s">
        <v>8303</v>
      </c>
      <c r="B5309" s="167">
        <v>543322</v>
      </c>
      <c r="C5309" s="167" t="s">
        <v>8304</v>
      </c>
      <c r="D5309" s="167" t="s">
        <v>421</v>
      </c>
    </row>
    <row r="5310" spans="1:4">
      <c r="A5310" s="167" t="s">
        <v>8305</v>
      </c>
      <c r="B5310" s="167">
        <v>543323</v>
      </c>
      <c r="C5310" s="167" t="s">
        <v>8306</v>
      </c>
      <c r="D5310" s="167" t="s">
        <v>127</v>
      </c>
    </row>
    <row r="5311" spans="1:4">
      <c r="A5311" s="167" t="s">
        <v>8307</v>
      </c>
      <c r="B5311" s="167">
        <v>543324</v>
      </c>
      <c r="C5311" s="167" t="s">
        <v>8308</v>
      </c>
      <c r="D5311" s="167" t="s">
        <v>8309</v>
      </c>
    </row>
    <row r="5312" spans="1:4">
      <c r="A5312" s="167" t="s">
        <v>8310</v>
      </c>
      <c r="B5312" s="167">
        <v>543325</v>
      </c>
      <c r="C5312" s="167" t="s">
        <v>8311</v>
      </c>
      <c r="D5312" s="167" t="s">
        <v>8100</v>
      </c>
    </row>
    <row r="5313" spans="1:4">
      <c r="A5313" s="167" t="s">
        <v>8312</v>
      </c>
      <c r="B5313" s="167">
        <v>543326</v>
      </c>
      <c r="C5313" s="167" t="s">
        <v>8313</v>
      </c>
      <c r="D5313" s="167" t="s">
        <v>127</v>
      </c>
    </row>
    <row r="5314" spans="1:4">
      <c r="A5314" s="167" t="s">
        <v>8314</v>
      </c>
      <c r="B5314" s="167">
        <v>543327</v>
      </c>
      <c r="C5314" s="167" t="s">
        <v>8315</v>
      </c>
      <c r="D5314" s="167" t="s">
        <v>8316</v>
      </c>
    </row>
    <row r="5315" spans="1:4">
      <c r="A5315" s="167" t="s">
        <v>8317</v>
      </c>
      <c r="B5315" s="167">
        <v>543328</v>
      </c>
      <c r="C5315" s="167" t="s">
        <v>8318</v>
      </c>
      <c r="D5315" s="167" t="s">
        <v>8319</v>
      </c>
    </row>
    <row r="5316" spans="1:4">
      <c r="A5316" s="167" t="s">
        <v>8320</v>
      </c>
      <c r="B5316" s="167">
        <v>543329</v>
      </c>
      <c r="C5316" s="167" t="s">
        <v>8321</v>
      </c>
      <c r="D5316" s="167" t="s">
        <v>421</v>
      </c>
    </row>
    <row r="5317" spans="1:4">
      <c r="A5317" s="167" t="s">
        <v>8322</v>
      </c>
      <c r="B5317" s="167">
        <v>543330</v>
      </c>
      <c r="C5317" s="167" t="s">
        <v>8323</v>
      </c>
      <c r="D5317" s="167" t="s">
        <v>872</v>
      </c>
    </row>
    <row r="5318" spans="1:4">
      <c r="A5318" s="167" t="s">
        <v>8324</v>
      </c>
      <c r="B5318" s="167">
        <v>543331</v>
      </c>
      <c r="C5318" s="167" t="s">
        <v>8325</v>
      </c>
      <c r="D5318" s="167" t="s">
        <v>8103</v>
      </c>
    </row>
    <row r="5319" spans="1:4">
      <c r="A5319" s="167" t="s">
        <v>8326</v>
      </c>
      <c r="B5319" s="167">
        <v>543332</v>
      </c>
      <c r="C5319" s="167" t="s">
        <v>8327</v>
      </c>
      <c r="D5319" s="167" t="s">
        <v>543</v>
      </c>
    </row>
    <row r="5320" spans="1:4">
      <c r="A5320" s="167" t="s">
        <v>8328</v>
      </c>
      <c r="B5320" s="167">
        <v>543333</v>
      </c>
      <c r="C5320" s="167" t="s">
        <v>8329</v>
      </c>
      <c r="D5320" s="167" t="s">
        <v>8300</v>
      </c>
    </row>
    <row r="5321" spans="1:4">
      <c r="A5321" s="167" t="s">
        <v>8330</v>
      </c>
      <c r="B5321" s="167">
        <v>543334</v>
      </c>
      <c r="C5321" s="167" t="s">
        <v>8331</v>
      </c>
      <c r="D5321" s="167" t="s">
        <v>396</v>
      </c>
    </row>
    <row r="5322" spans="1:4">
      <c r="A5322" s="167" t="s">
        <v>8332</v>
      </c>
      <c r="B5322" s="167">
        <v>543335</v>
      </c>
      <c r="C5322" s="167" t="s">
        <v>8333</v>
      </c>
      <c r="D5322" s="167" t="s">
        <v>8190</v>
      </c>
    </row>
    <row r="5323" spans="1:4">
      <c r="A5323" s="167" t="s">
        <v>8334</v>
      </c>
      <c r="B5323" s="167">
        <v>543336</v>
      </c>
      <c r="C5323" s="167" t="s">
        <v>8335</v>
      </c>
      <c r="D5323" s="167" t="s">
        <v>431</v>
      </c>
    </row>
    <row r="5324" spans="1:4">
      <c r="A5324" s="167" t="s">
        <v>8336</v>
      </c>
      <c r="B5324" s="167">
        <v>543341</v>
      </c>
      <c r="C5324" s="167" t="s">
        <v>8337</v>
      </c>
      <c r="D5324" s="167" t="s">
        <v>8338</v>
      </c>
    </row>
    <row r="5325" spans="1:4">
      <c r="A5325" s="167" t="s">
        <v>8339</v>
      </c>
      <c r="B5325" s="167">
        <v>543346</v>
      </c>
      <c r="C5325" s="167" t="s">
        <v>8340</v>
      </c>
      <c r="D5325" s="167" t="s">
        <v>8282</v>
      </c>
    </row>
    <row r="5326" spans="1:4">
      <c r="A5326" s="167" t="s">
        <v>8341</v>
      </c>
      <c r="B5326" s="167">
        <v>543347</v>
      </c>
      <c r="C5326" s="167" t="s">
        <v>8342</v>
      </c>
      <c r="D5326" s="167" t="s">
        <v>127</v>
      </c>
    </row>
    <row r="5327" spans="1:4">
      <c r="A5327" s="167" t="s">
        <v>8343</v>
      </c>
      <c r="B5327" s="167">
        <v>543348</v>
      </c>
      <c r="C5327" s="167" t="s">
        <v>8344</v>
      </c>
      <c r="D5327" s="167" t="s">
        <v>127</v>
      </c>
    </row>
    <row r="5328" spans="1:4">
      <c r="A5328" s="167" t="s">
        <v>8345</v>
      </c>
      <c r="B5328" s="167">
        <v>543349</v>
      </c>
      <c r="C5328" s="167" t="s">
        <v>8346</v>
      </c>
      <c r="D5328" s="167" t="s">
        <v>421</v>
      </c>
    </row>
    <row r="5329" spans="1:4">
      <c r="A5329" s="167" t="s">
        <v>8347</v>
      </c>
      <c r="B5329" s="167">
        <v>543350</v>
      </c>
      <c r="C5329" s="167" t="s">
        <v>8348</v>
      </c>
      <c r="D5329" s="167" t="s">
        <v>8319</v>
      </c>
    </row>
    <row r="5330" spans="1:4">
      <c r="A5330" s="167" t="s">
        <v>8349</v>
      </c>
      <c r="B5330" s="167">
        <v>543351</v>
      </c>
      <c r="C5330" s="167" t="s">
        <v>8350</v>
      </c>
      <c r="D5330" s="167" t="s">
        <v>8212</v>
      </c>
    </row>
    <row r="5331" spans="1:4">
      <c r="A5331" s="167" t="s">
        <v>8351</v>
      </c>
      <c r="B5331" s="167">
        <v>543352</v>
      </c>
      <c r="C5331" s="167" t="s">
        <v>8352</v>
      </c>
      <c r="D5331" s="167" t="s">
        <v>8353</v>
      </c>
    </row>
    <row r="5332" spans="1:4">
      <c r="A5332" s="167" t="s">
        <v>8354</v>
      </c>
      <c r="B5332" s="167">
        <v>543357</v>
      </c>
      <c r="C5332" s="167" t="s">
        <v>8355</v>
      </c>
      <c r="D5332" s="167" t="s">
        <v>127</v>
      </c>
    </row>
    <row r="5333" spans="1:4">
      <c r="A5333" s="167" t="s">
        <v>8356</v>
      </c>
      <c r="B5333" s="167">
        <v>543358</v>
      </c>
      <c r="C5333" s="167" t="s">
        <v>8357</v>
      </c>
      <c r="D5333" s="167" t="s">
        <v>8100</v>
      </c>
    </row>
    <row r="5334" spans="1:4">
      <c r="A5334" s="167" t="s">
        <v>8358</v>
      </c>
      <c r="B5334" s="167">
        <v>543363</v>
      </c>
      <c r="C5334" s="167" t="s">
        <v>8359</v>
      </c>
      <c r="D5334" s="167" t="s">
        <v>8203</v>
      </c>
    </row>
    <row r="5335" spans="1:4">
      <c r="A5335" s="167" t="s">
        <v>8360</v>
      </c>
      <c r="B5335" s="167">
        <v>543364</v>
      </c>
      <c r="C5335" s="167" t="s">
        <v>8361</v>
      </c>
      <c r="D5335" s="167" t="s">
        <v>8293</v>
      </c>
    </row>
    <row r="5336" spans="1:4">
      <c r="A5336" s="167" t="s">
        <v>8362</v>
      </c>
      <c r="B5336" s="167">
        <v>543365</v>
      </c>
      <c r="C5336" s="167" t="s">
        <v>8363</v>
      </c>
      <c r="D5336" s="167" t="s">
        <v>127</v>
      </c>
    </row>
    <row r="5337" spans="1:4">
      <c r="A5337" s="167" t="s">
        <v>8364</v>
      </c>
      <c r="B5337" s="167">
        <v>543366</v>
      </c>
      <c r="C5337" s="167" t="s">
        <v>8365</v>
      </c>
      <c r="D5337" s="167" t="s">
        <v>8167</v>
      </c>
    </row>
    <row r="5338" spans="1:4">
      <c r="A5338" s="167" t="s">
        <v>8366</v>
      </c>
      <c r="B5338" s="167">
        <v>543367</v>
      </c>
      <c r="C5338" s="167" t="s">
        <v>8367</v>
      </c>
      <c r="D5338" s="167" t="s">
        <v>8215</v>
      </c>
    </row>
    <row r="5339" spans="1:4">
      <c r="A5339" s="167" t="s">
        <v>8368</v>
      </c>
      <c r="B5339" s="167">
        <v>543372</v>
      </c>
      <c r="C5339" s="167" t="s">
        <v>8369</v>
      </c>
      <c r="D5339" s="167" t="s">
        <v>8370</v>
      </c>
    </row>
    <row r="5340" spans="1:4">
      <c r="A5340" s="167" t="s">
        <v>8371</v>
      </c>
      <c r="B5340" s="167">
        <v>543373</v>
      </c>
      <c r="C5340" s="167" t="s">
        <v>8372</v>
      </c>
      <c r="D5340" s="167" t="s">
        <v>8124</v>
      </c>
    </row>
    <row r="5341" spans="1:4">
      <c r="A5341" s="167" t="s">
        <v>8373</v>
      </c>
      <c r="B5341" s="167">
        <v>543374</v>
      </c>
      <c r="C5341" s="167" t="s">
        <v>8374</v>
      </c>
      <c r="D5341" s="167" t="s">
        <v>8375</v>
      </c>
    </row>
    <row r="5342" spans="1:4">
      <c r="A5342" s="167" t="s">
        <v>8376</v>
      </c>
      <c r="B5342" s="167">
        <v>543375</v>
      </c>
      <c r="C5342" s="167" t="s">
        <v>8377</v>
      </c>
      <c r="D5342" s="167" t="s">
        <v>8378</v>
      </c>
    </row>
    <row r="5343" spans="1:4">
      <c r="A5343" s="167" t="s">
        <v>8379</v>
      </c>
      <c r="B5343" s="167">
        <v>543376</v>
      </c>
      <c r="C5343" s="167" t="s">
        <v>8380</v>
      </c>
      <c r="D5343" s="167" t="s">
        <v>8167</v>
      </c>
    </row>
    <row r="5344" spans="1:4">
      <c r="A5344" s="167" t="s">
        <v>8381</v>
      </c>
      <c r="B5344" s="167">
        <v>543377</v>
      </c>
      <c r="C5344" s="167" t="s">
        <v>8382</v>
      </c>
      <c r="D5344" s="167" t="s">
        <v>706</v>
      </c>
    </row>
    <row r="5345" spans="1:4">
      <c r="A5345" s="167" t="s">
        <v>8383</v>
      </c>
      <c r="B5345" s="167">
        <v>543378</v>
      </c>
      <c r="C5345" s="167" t="s">
        <v>8384</v>
      </c>
      <c r="D5345" s="167" t="s">
        <v>752</v>
      </c>
    </row>
    <row r="5346" spans="1:4">
      <c r="A5346" s="167" t="s">
        <v>8385</v>
      </c>
      <c r="B5346" s="167">
        <v>543383</v>
      </c>
      <c r="C5346" s="167" t="s">
        <v>8386</v>
      </c>
      <c r="D5346" s="167" t="s">
        <v>127</v>
      </c>
    </row>
    <row r="5347" spans="1:4">
      <c r="A5347" s="167" t="s">
        <v>8387</v>
      </c>
      <c r="B5347" s="167">
        <v>543384</v>
      </c>
      <c r="C5347" s="167" t="s">
        <v>8388</v>
      </c>
      <c r="D5347" s="167" t="s">
        <v>8300</v>
      </c>
    </row>
    <row r="5348" spans="1:4">
      <c r="A5348" s="167" t="s">
        <v>8389</v>
      </c>
      <c r="B5348" s="167">
        <v>543385</v>
      </c>
      <c r="C5348" s="167" t="s">
        <v>8390</v>
      </c>
      <c r="D5348" s="167" t="s">
        <v>8293</v>
      </c>
    </row>
    <row r="5349" spans="1:4">
      <c r="A5349" s="167" t="s">
        <v>8391</v>
      </c>
      <c r="B5349" s="167">
        <v>543386</v>
      </c>
      <c r="C5349" s="167" t="s">
        <v>8392</v>
      </c>
      <c r="D5349" s="167" t="s">
        <v>8235</v>
      </c>
    </row>
    <row r="5350" spans="1:4">
      <c r="A5350" s="167" t="s">
        <v>8393</v>
      </c>
      <c r="B5350" s="167">
        <v>543387</v>
      </c>
      <c r="C5350" s="167" t="s">
        <v>8394</v>
      </c>
      <c r="D5350" s="167" t="s">
        <v>8100</v>
      </c>
    </row>
    <row r="5351" spans="1:4">
      <c r="A5351" s="167" t="s">
        <v>8395</v>
      </c>
      <c r="B5351" s="167">
        <v>543388</v>
      </c>
      <c r="C5351" s="167" t="s">
        <v>8396</v>
      </c>
      <c r="D5351" s="167" t="s">
        <v>127</v>
      </c>
    </row>
    <row r="5352" spans="1:4">
      <c r="A5352" s="167" t="s">
        <v>8397</v>
      </c>
      <c r="B5352" s="167">
        <v>543389</v>
      </c>
      <c r="C5352" s="167" t="s">
        <v>8398</v>
      </c>
      <c r="D5352" s="167" t="s">
        <v>421</v>
      </c>
    </row>
    <row r="5353" spans="1:4">
      <c r="A5353" s="167" t="s">
        <v>8399</v>
      </c>
      <c r="B5353" s="167">
        <v>543390</v>
      </c>
      <c r="C5353" s="167" t="s">
        <v>8400</v>
      </c>
      <c r="D5353" s="167" t="s">
        <v>8241</v>
      </c>
    </row>
    <row r="5354" spans="1:4">
      <c r="A5354" s="167" t="s">
        <v>8401</v>
      </c>
      <c r="B5354" s="167">
        <v>543391</v>
      </c>
      <c r="C5354" s="167" t="s">
        <v>8402</v>
      </c>
      <c r="D5354" s="167" t="s">
        <v>8293</v>
      </c>
    </row>
    <row r="5355" spans="1:4">
      <c r="A5355" s="167" t="s">
        <v>8403</v>
      </c>
      <c r="B5355" s="167">
        <v>543396</v>
      </c>
      <c r="C5355" s="167" t="s">
        <v>8404</v>
      </c>
      <c r="D5355" s="167" t="s">
        <v>8241</v>
      </c>
    </row>
    <row r="5356" spans="1:4">
      <c r="A5356" s="167" t="s">
        <v>8405</v>
      </c>
      <c r="B5356" s="167">
        <v>543397</v>
      </c>
      <c r="C5356" s="167" t="s">
        <v>8406</v>
      </c>
      <c r="D5356" s="167" t="s">
        <v>872</v>
      </c>
    </row>
    <row r="5357" spans="1:4">
      <c r="A5357" s="167" t="s">
        <v>8407</v>
      </c>
      <c r="B5357" s="167">
        <v>543398</v>
      </c>
      <c r="C5357" s="167" t="s">
        <v>8408</v>
      </c>
      <c r="D5357" s="167" t="s">
        <v>8212</v>
      </c>
    </row>
    <row r="5358" spans="1:4">
      <c r="A5358" s="167" t="s">
        <v>8409</v>
      </c>
      <c r="B5358" s="167">
        <v>543399</v>
      </c>
      <c r="C5358" s="167" t="s">
        <v>8410</v>
      </c>
      <c r="D5358" s="167" t="s">
        <v>8203</v>
      </c>
    </row>
    <row r="5359" spans="1:4">
      <c r="A5359" s="167" t="s">
        <v>8411</v>
      </c>
      <c r="B5359" s="167">
        <v>543400</v>
      </c>
      <c r="C5359" s="167" t="s">
        <v>8412</v>
      </c>
      <c r="D5359" s="167" t="s">
        <v>8413</v>
      </c>
    </row>
    <row r="5360" spans="1:4">
      <c r="A5360" s="167" t="s">
        <v>8414</v>
      </c>
      <c r="B5360" s="167">
        <v>543401</v>
      </c>
      <c r="C5360" s="167" t="s">
        <v>8415</v>
      </c>
      <c r="D5360" s="167" t="s">
        <v>8416</v>
      </c>
    </row>
    <row r="5361" spans="1:4">
      <c r="A5361" s="167" t="s">
        <v>8417</v>
      </c>
      <c r="B5361" s="167">
        <v>543410</v>
      </c>
      <c r="C5361" s="167" t="s">
        <v>8418</v>
      </c>
      <c r="D5361" s="167" t="s">
        <v>467</v>
      </c>
    </row>
    <row r="5362" spans="1:4">
      <c r="A5362" s="167" t="s">
        <v>8419</v>
      </c>
      <c r="B5362" s="167">
        <v>543411</v>
      </c>
      <c r="C5362" s="167" t="s">
        <v>2912</v>
      </c>
      <c r="D5362" s="167" t="s">
        <v>706</v>
      </c>
    </row>
    <row r="5363" spans="1:4">
      <c r="A5363" s="167" t="s">
        <v>8420</v>
      </c>
      <c r="B5363" s="167">
        <v>543412</v>
      </c>
      <c r="C5363" s="167" t="s">
        <v>8421</v>
      </c>
      <c r="D5363" s="167" t="s">
        <v>2466</v>
      </c>
    </row>
    <row r="5364" spans="1:4">
      <c r="A5364" s="167" t="s">
        <v>8422</v>
      </c>
      <c r="B5364" s="167">
        <v>543413</v>
      </c>
      <c r="C5364" s="167" t="s">
        <v>8423</v>
      </c>
      <c r="D5364" s="167" t="s">
        <v>8424</v>
      </c>
    </row>
    <row r="5365" spans="1:4">
      <c r="A5365" s="167" t="s">
        <v>8425</v>
      </c>
      <c r="B5365" s="167">
        <v>543414</v>
      </c>
      <c r="C5365" s="167" t="s">
        <v>8426</v>
      </c>
      <c r="D5365" s="167" t="s">
        <v>127</v>
      </c>
    </row>
    <row r="5366" spans="1:4">
      <c r="A5366" s="167" t="s">
        <v>8427</v>
      </c>
      <c r="B5366" s="167">
        <v>543415</v>
      </c>
      <c r="C5366" s="167" t="s">
        <v>8428</v>
      </c>
      <c r="D5366" s="167" t="s">
        <v>8429</v>
      </c>
    </row>
    <row r="5367" spans="1:4">
      <c r="A5367" s="167" t="s">
        <v>8430</v>
      </c>
      <c r="B5367" s="167">
        <v>543416</v>
      </c>
      <c r="C5367" s="167" t="s">
        <v>7311</v>
      </c>
      <c r="D5367" s="167" t="s">
        <v>8378</v>
      </c>
    </row>
    <row r="5368" spans="1:4">
      <c r="A5368" s="167" t="s">
        <v>8431</v>
      </c>
      <c r="B5368" s="167">
        <v>543417</v>
      </c>
      <c r="C5368" s="167" t="s">
        <v>8432</v>
      </c>
      <c r="D5368" s="167" t="s">
        <v>8212</v>
      </c>
    </row>
    <row r="5369" spans="1:4">
      <c r="A5369" s="167" t="s">
        <v>8433</v>
      </c>
      <c r="B5369" s="167">
        <v>543419</v>
      </c>
      <c r="C5369" s="167" t="s">
        <v>8434</v>
      </c>
      <c r="D5369" s="167" t="s">
        <v>8167</v>
      </c>
    </row>
    <row r="5370" spans="1:4">
      <c r="A5370" s="167" t="s">
        <v>8435</v>
      </c>
      <c r="B5370" s="167">
        <v>543420</v>
      </c>
      <c r="C5370" s="167" t="s">
        <v>3357</v>
      </c>
      <c r="D5370" s="167" t="s">
        <v>8436</v>
      </c>
    </row>
    <row r="5371" spans="1:4">
      <c r="A5371" s="167" t="s">
        <v>8437</v>
      </c>
      <c r="B5371" s="167">
        <v>543425</v>
      </c>
      <c r="C5371" s="167" t="s">
        <v>8438</v>
      </c>
      <c r="D5371" s="167" t="s">
        <v>8439</v>
      </c>
    </row>
    <row r="5372" spans="1:4">
      <c r="A5372" s="167" t="s">
        <v>8440</v>
      </c>
      <c r="B5372" s="167">
        <v>543426</v>
      </c>
      <c r="C5372" s="167" t="s">
        <v>8441</v>
      </c>
      <c r="D5372" s="167" t="s">
        <v>809</v>
      </c>
    </row>
    <row r="5373" spans="1:4">
      <c r="A5373" s="167" t="s">
        <v>8442</v>
      </c>
      <c r="B5373" s="167">
        <v>543427</v>
      </c>
      <c r="C5373" s="167" t="s">
        <v>8443</v>
      </c>
      <c r="D5373" s="167" t="s">
        <v>8444</v>
      </c>
    </row>
    <row r="5374" spans="1:4">
      <c r="A5374" s="167" t="s">
        <v>8445</v>
      </c>
      <c r="B5374" s="167">
        <v>543428</v>
      </c>
      <c r="C5374" s="167" t="s">
        <v>8446</v>
      </c>
      <c r="D5374" s="167" t="s">
        <v>8215</v>
      </c>
    </row>
    <row r="5375" spans="1:4">
      <c r="A5375" s="167" t="s">
        <v>8447</v>
      </c>
      <c r="B5375" s="167">
        <v>543433</v>
      </c>
      <c r="C5375" s="167" t="s">
        <v>8448</v>
      </c>
      <c r="D5375" s="167" t="s">
        <v>543</v>
      </c>
    </row>
    <row r="5376" spans="1:4">
      <c r="A5376" s="167" t="s">
        <v>8449</v>
      </c>
      <c r="B5376" s="167">
        <v>543434</v>
      </c>
      <c r="C5376" s="167" t="s">
        <v>8450</v>
      </c>
      <c r="D5376" s="167" t="s">
        <v>421</v>
      </c>
    </row>
    <row r="5377" spans="1:4">
      <c r="A5377" s="167" t="s">
        <v>8451</v>
      </c>
      <c r="B5377" s="167">
        <v>543435</v>
      </c>
      <c r="C5377" s="167" t="s">
        <v>8452</v>
      </c>
      <c r="D5377" s="167" t="s">
        <v>8250</v>
      </c>
    </row>
    <row r="5378" spans="1:4">
      <c r="A5378" s="167" t="s">
        <v>8453</v>
      </c>
      <c r="B5378" s="167">
        <v>543436</v>
      </c>
      <c r="C5378" s="167" t="s">
        <v>8454</v>
      </c>
      <c r="D5378" s="167" t="s">
        <v>8212</v>
      </c>
    </row>
    <row r="5379" spans="1:4">
      <c r="A5379" s="167" t="s">
        <v>8455</v>
      </c>
      <c r="B5379" s="167">
        <v>543437</v>
      </c>
      <c r="C5379" s="167" t="s">
        <v>8456</v>
      </c>
      <c r="D5379" s="167" t="s">
        <v>127</v>
      </c>
    </row>
    <row r="5380" spans="1:4">
      <c r="A5380" s="167" t="s">
        <v>8457</v>
      </c>
      <c r="B5380" s="167">
        <v>543438</v>
      </c>
      <c r="C5380" s="167" t="s">
        <v>8458</v>
      </c>
      <c r="D5380" s="167" t="s">
        <v>127</v>
      </c>
    </row>
    <row r="5381" spans="1:4">
      <c r="A5381" s="167" t="s">
        <v>8459</v>
      </c>
      <c r="B5381" s="167">
        <v>543439</v>
      </c>
      <c r="C5381" s="167" t="s">
        <v>8460</v>
      </c>
      <c r="D5381" s="167" t="s">
        <v>8338</v>
      </c>
    </row>
    <row r="5382" spans="1:4">
      <c r="A5382" s="167" t="s">
        <v>8461</v>
      </c>
      <c r="B5382" s="167">
        <v>543440</v>
      </c>
      <c r="C5382" s="167" t="s">
        <v>8462</v>
      </c>
      <c r="D5382" s="167" t="s">
        <v>127</v>
      </c>
    </row>
    <row r="5383" spans="1:4">
      <c r="A5383" s="167" t="s">
        <v>8463</v>
      </c>
      <c r="B5383" s="167">
        <v>543441</v>
      </c>
      <c r="C5383" s="167" t="s">
        <v>8464</v>
      </c>
      <c r="D5383" s="167" t="s">
        <v>7338</v>
      </c>
    </row>
    <row r="5384" spans="1:4">
      <c r="A5384" s="167" t="s">
        <v>8465</v>
      </c>
      <c r="B5384" s="167">
        <v>543442</v>
      </c>
      <c r="C5384" s="167" t="s">
        <v>1440</v>
      </c>
      <c r="D5384" s="167" t="s">
        <v>8416</v>
      </c>
    </row>
    <row r="5385" spans="1:4">
      <c r="A5385" s="167" t="s">
        <v>8466</v>
      </c>
      <c r="B5385" s="167">
        <v>543443</v>
      </c>
      <c r="C5385" s="167" t="s">
        <v>8467</v>
      </c>
      <c r="D5385" s="167" t="s">
        <v>488</v>
      </c>
    </row>
    <row r="5386" spans="1:4">
      <c r="A5386" s="167" t="s">
        <v>8468</v>
      </c>
      <c r="B5386" s="167">
        <v>543444</v>
      </c>
      <c r="C5386" s="167" t="s">
        <v>8469</v>
      </c>
      <c r="D5386" s="167" t="s">
        <v>421</v>
      </c>
    </row>
    <row r="5387" spans="1:4">
      <c r="A5387" s="167" t="s">
        <v>8470</v>
      </c>
      <c r="B5387" s="167">
        <v>543449</v>
      </c>
      <c r="C5387" s="167" t="s">
        <v>8471</v>
      </c>
      <c r="D5387" s="167" t="s">
        <v>1148</v>
      </c>
    </row>
    <row r="5388" spans="1:4">
      <c r="A5388" s="167" t="s">
        <v>8472</v>
      </c>
      <c r="B5388" s="167">
        <v>543450</v>
      </c>
      <c r="C5388" s="167" t="s">
        <v>8473</v>
      </c>
      <c r="D5388" s="167" t="s">
        <v>127</v>
      </c>
    </row>
    <row r="5389" spans="1:4">
      <c r="A5389" s="167" t="s">
        <v>8474</v>
      </c>
      <c r="B5389" s="167">
        <v>543451</v>
      </c>
      <c r="C5389" s="167" t="s">
        <v>8475</v>
      </c>
      <c r="D5389" s="167" t="s">
        <v>7338</v>
      </c>
    </row>
    <row r="5390" spans="1:4">
      <c r="A5390" s="167" t="s">
        <v>8476</v>
      </c>
      <c r="B5390" s="167">
        <v>543452</v>
      </c>
      <c r="C5390" s="167" t="s">
        <v>8477</v>
      </c>
      <c r="D5390" s="167" t="s">
        <v>127</v>
      </c>
    </row>
    <row r="5391" spans="1:4">
      <c r="A5391" s="167" t="s">
        <v>8478</v>
      </c>
      <c r="B5391" s="167">
        <v>543453</v>
      </c>
      <c r="C5391" s="167" t="s">
        <v>8479</v>
      </c>
      <c r="D5391" s="167" t="s">
        <v>8480</v>
      </c>
    </row>
    <row r="5392" spans="1:4">
      <c r="A5392" s="167" t="s">
        <v>8481</v>
      </c>
      <c r="B5392" s="167">
        <v>543454</v>
      </c>
      <c r="C5392" s="167" t="s">
        <v>8482</v>
      </c>
      <c r="D5392" s="167" t="s">
        <v>127</v>
      </c>
    </row>
    <row r="5393" spans="1:4">
      <c r="A5393" s="167" t="s">
        <v>8483</v>
      </c>
      <c r="B5393" s="167">
        <v>543458</v>
      </c>
      <c r="C5393" s="167" t="s">
        <v>8484</v>
      </c>
      <c r="D5393" s="167" t="s">
        <v>8124</v>
      </c>
    </row>
    <row r="5394" spans="1:4">
      <c r="A5394" s="167" t="s">
        <v>8485</v>
      </c>
      <c r="B5394" s="167">
        <v>543460</v>
      </c>
      <c r="C5394" s="167" t="s">
        <v>8486</v>
      </c>
      <c r="D5394" s="167" t="s">
        <v>391</v>
      </c>
    </row>
    <row r="5395" spans="1:4">
      <c r="A5395" s="167" t="s">
        <v>8487</v>
      </c>
      <c r="B5395" s="167">
        <v>543461</v>
      </c>
      <c r="C5395" s="167" t="s">
        <v>8488</v>
      </c>
      <c r="D5395" s="167" t="s">
        <v>8117</v>
      </c>
    </row>
    <row r="5396" spans="1:4">
      <c r="A5396" s="167" t="s">
        <v>8489</v>
      </c>
      <c r="B5396" s="167">
        <v>543462</v>
      </c>
      <c r="C5396" s="167" t="s">
        <v>1915</v>
      </c>
      <c r="D5396" s="167" t="s">
        <v>8490</v>
      </c>
    </row>
    <row r="5397" spans="1:4">
      <c r="A5397" s="167" t="s">
        <v>8491</v>
      </c>
      <c r="B5397" s="167">
        <v>543463</v>
      </c>
      <c r="C5397" s="167" t="s">
        <v>8492</v>
      </c>
      <c r="D5397" s="167" t="s">
        <v>8416</v>
      </c>
    </row>
    <row r="5398" spans="1:4">
      <c r="A5398" s="167" t="s">
        <v>8493</v>
      </c>
      <c r="B5398" s="167">
        <v>543464</v>
      </c>
      <c r="C5398" s="167" t="s">
        <v>8494</v>
      </c>
      <c r="D5398" s="167" t="s">
        <v>1429</v>
      </c>
    </row>
    <row r="5399" spans="1:4">
      <c r="A5399" s="167" t="s">
        <v>8495</v>
      </c>
      <c r="B5399" s="167">
        <v>543465</v>
      </c>
      <c r="C5399" s="167" t="s">
        <v>8496</v>
      </c>
      <c r="D5399" s="167" t="s">
        <v>127</v>
      </c>
    </row>
    <row r="5400" spans="1:4">
      <c r="A5400" s="167" t="s">
        <v>8497</v>
      </c>
      <c r="B5400" s="167">
        <v>543470</v>
      </c>
      <c r="C5400" s="167" t="s">
        <v>6039</v>
      </c>
      <c r="D5400" s="167" t="s">
        <v>8212</v>
      </c>
    </row>
    <row r="5401" spans="1:4">
      <c r="A5401" s="167" t="s">
        <v>8498</v>
      </c>
      <c r="B5401" s="167">
        <v>543471</v>
      </c>
      <c r="C5401" s="167" t="s">
        <v>8499</v>
      </c>
      <c r="D5401" s="167" t="s">
        <v>127</v>
      </c>
    </row>
    <row r="5402" spans="1:4">
      <c r="A5402" s="167" t="s">
        <v>8500</v>
      </c>
      <c r="B5402" s="167">
        <v>543472</v>
      </c>
      <c r="C5402" s="167" t="s">
        <v>8501</v>
      </c>
      <c r="D5402" s="167" t="s">
        <v>127</v>
      </c>
    </row>
    <row r="5403" spans="1:4">
      <c r="A5403" s="167" t="s">
        <v>8502</v>
      </c>
      <c r="B5403" s="167">
        <v>543473</v>
      </c>
      <c r="C5403" s="167" t="s">
        <v>8503</v>
      </c>
      <c r="D5403" s="167" t="s">
        <v>127</v>
      </c>
    </row>
    <row r="5404" spans="1:4">
      <c r="A5404" s="167" t="s">
        <v>8504</v>
      </c>
      <c r="B5404" s="167">
        <v>543474</v>
      </c>
      <c r="C5404" s="167" t="s">
        <v>8505</v>
      </c>
      <c r="D5404" s="167" t="s">
        <v>127</v>
      </c>
    </row>
    <row r="5405" spans="1:4">
      <c r="A5405" s="167" t="s">
        <v>8506</v>
      </c>
      <c r="B5405" s="167">
        <v>543475</v>
      </c>
      <c r="C5405" s="167" t="s">
        <v>8507</v>
      </c>
      <c r="D5405" s="167" t="s">
        <v>8490</v>
      </c>
    </row>
    <row r="5406" spans="1:4">
      <c r="A5406" s="167" t="s">
        <v>8508</v>
      </c>
      <c r="B5406" s="167">
        <v>543481</v>
      </c>
      <c r="C5406" s="167" t="s">
        <v>8509</v>
      </c>
      <c r="D5406" s="167" t="s">
        <v>127</v>
      </c>
    </row>
    <row r="5407" spans="1:4">
      <c r="A5407" s="167" t="s">
        <v>8510</v>
      </c>
      <c r="B5407" s="167">
        <v>543482</v>
      </c>
      <c r="C5407" s="167" t="s">
        <v>8511</v>
      </c>
      <c r="D5407" s="167" t="s">
        <v>1148</v>
      </c>
    </row>
    <row r="5408" spans="1:4">
      <c r="A5408" s="167" t="s">
        <v>8512</v>
      </c>
      <c r="B5408" s="167">
        <v>543489</v>
      </c>
      <c r="C5408" s="167" t="s">
        <v>8513</v>
      </c>
      <c r="D5408" s="167" t="s">
        <v>8436</v>
      </c>
    </row>
    <row r="5409" spans="1:4">
      <c r="A5409" s="167" t="s">
        <v>8514</v>
      </c>
      <c r="B5409" s="167">
        <v>543490</v>
      </c>
      <c r="C5409" s="167" t="s">
        <v>8515</v>
      </c>
      <c r="D5409" s="167" t="s">
        <v>8378</v>
      </c>
    </row>
    <row r="5410" spans="1:4">
      <c r="A5410" s="167" t="s">
        <v>8516</v>
      </c>
      <c r="B5410" s="167">
        <v>543497</v>
      </c>
      <c r="C5410" s="167" t="s">
        <v>8517</v>
      </c>
      <c r="D5410" s="167" t="s">
        <v>543</v>
      </c>
    </row>
    <row r="5411" spans="1:4">
      <c r="A5411" s="167" t="s">
        <v>8518</v>
      </c>
      <c r="B5411" s="167">
        <v>543498</v>
      </c>
      <c r="C5411" s="167" t="s">
        <v>8519</v>
      </c>
      <c r="D5411" s="167" t="s">
        <v>8100</v>
      </c>
    </row>
    <row r="5412" spans="1:4">
      <c r="A5412" s="167" t="s">
        <v>8520</v>
      </c>
      <c r="B5412" s="167">
        <v>543499</v>
      </c>
      <c r="C5412" s="167" t="s">
        <v>8521</v>
      </c>
      <c r="D5412" s="167" t="s">
        <v>421</v>
      </c>
    </row>
    <row r="5413" spans="1:4">
      <c r="A5413" s="167" t="s">
        <v>8522</v>
      </c>
      <c r="B5413" s="167">
        <v>543500</v>
      </c>
      <c r="C5413" s="167" t="s">
        <v>8523</v>
      </c>
      <c r="D5413" s="167" t="s">
        <v>8117</v>
      </c>
    </row>
    <row r="5414" spans="1:4">
      <c r="A5414" s="167" t="s">
        <v>8524</v>
      </c>
      <c r="B5414" s="167">
        <v>543501</v>
      </c>
      <c r="C5414" s="167" t="s">
        <v>8525</v>
      </c>
      <c r="D5414" s="167" t="s">
        <v>127</v>
      </c>
    </row>
    <row r="5415" spans="1:4">
      <c r="A5415" s="167" t="s">
        <v>8526</v>
      </c>
      <c r="B5415" s="167">
        <v>543512</v>
      </c>
      <c r="C5415" s="167" t="s">
        <v>8527</v>
      </c>
      <c r="D5415" s="167" t="s">
        <v>8528</v>
      </c>
    </row>
    <row r="5416" spans="1:4">
      <c r="A5416" s="167" t="s">
        <v>8529</v>
      </c>
      <c r="B5416" s="167">
        <v>543513</v>
      </c>
      <c r="C5416" s="167" t="s">
        <v>8530</v>
      </c>
      <c r="D5416" s="167" t="s">
        <v>8117</v>
      </c>
    </row>
    <row r="5417" spans="1:4">
      <c r="A5417" s="167" t="s">
        <v>8531</v>
      </c>
      <c r="B5417" s="167">
        <v>543514</v>
      </c>
      <c r="C5417" s="167" t="s">
        <v>8532</v>
      </c>
      <c r="D5417" s="167" t="s">
        <v>8149</v>
      </c>
    </row>
    <row r="5418" spans="1:4">
      <c r="A5418" s="167" t="s">
        <v>8533</v>
      </c>
      <c r="B5418" s="167">
        <v>543515</v>
      </c>
      <c r="C5418" s="167" t="s">
        <v>8534</v>
      </c>
      <c r="D5418" s="167" t="s">
        <v>8117</v>
      </c>
    </row>
    <row r="5419" spans="1:4">
      <c r="A5419" s="167" t="s">
        <v>8535</v>
      </c>
      <c r="B5419" s="167">
        <v>543516</v>
      </c>
      <c r="C5419" s="167" t="s">
        <v>8536</v>
      </c>
      <c r="D5419" s="167" t="s">
        <v>8117</v>
      </c>
    </row>
    <row r="5420" spans="1:4">
      <c r="A5420" s="167" t="s">
        <v>8537</v>
      </c>
      <c r="B5420" s="167">
        <v>543517</v>
      </c>
      <c r="C5420" s="167" t="s">
        <v>8538</v>
      </c>
      <c r="D5420" s="167" t="s">
        <v>706</v>
      </c>
    </row>
    <row r="5421" spans="1:4">
      <c r="A5421" s="167" t="s">
        <v>8539</v>
      </c>
      <c r="B5421" s="167">
        <v>543518</v>
      </c>
      <c r="C5421" s="167" t="s">
        <v>8540</v>
      </c>
      <c r="D5421" s="167" t="s">
        <v>8134</v>
      </c>
    </row>
    <row r="5422" spans="1:4">
      <c r="A5422" s="167" t="s">
        <v>8541</v>
      </c>
      <c r="B5422" s="167">
        <v>543519</v>
      </c>
      <c r="C5422" s="167" t="s">
        <v>8542</v>
      </c>
      <c r="D5422" s="167" t="s">
        <v>8316</v>
      </c>
    </row>
    <row r="5423" spans="1:4">
      <c r="A5423" s="167" t="s">
        <v>8543</v>
      </c>
      <c r="B5423" s="167">
        <v>543520</v>
      </c>
      <c r="C5423" s="167" t="s">
        <v>8544</v>
      </c>
      <c r="D5423" s="167" t="s">
        <v>8282</v>
      </c>
    </row>
    <row r="5424" spans="1:4">
      <c r="A5424" s="167" t="s">
        <v>8545</v>
      </c>
      <c r="B5424" s="167">
        <v>543521</v>
      </c>
      <c r="C5424" s="167" t="s">
        <v>8546</v>
      </c>
      <c r="D5424" s="167" t="s">
        <v>8300</v>
      </c>
    </row>
    <row r="5425" spans="1:4">
      <c r="A5425" s="167" t="s">
        <v>8547</v>
      </c>
      <c r="B5425" s="167">
        <v>543522</v>
      </c>
      <c r="C5425" s="167" t="s">
        <v>8548</v>
      </c>
      <c r="D5425" s="167" t="s">
        <v>8549</v>
      </c>
    </row>
    <row r="5426" spans="1:4">
      <c r="A5426" s="167" t="s">
        <v>8550</v>
      </c>
      <c r="B5426" s="167">
        <v>543523</v>
      </c>
      <c r="C5426" s="167" t="s">
        <v>8551</v>
      </c>
      <c r="D5426" s="167" t="s">
        <v>809</v>
      </c>
    </row>
    <row r="5427" spans="1:4">
      <c r="A5427" s="167" t="s">
        <v>8552</v>
      </c>
      <c r="B5427" s="167">
        <v>543524</v>
      </c>
      <c r="C5427" s="167" t="s">
        <v>8553</v>
      </c>
      <c r="D5427" s="167" t="s">
        <v>8282</v>
      </c>
    </row>
    <row r="5428" spans="1:4">
      <c r="A5428" s="167" t="s">
        <v>8554</v>
      </c>
      <c r="B5428" s="167">
        <v>543525</v>
      </c>
      <c r="C5428" s="167" t="s">
        <v>5952</v>
      </c>
      <c r="D5428" s="167" t="s">
        <v>8490</v>
      </c>
    </row>
    <row r="5429" spans="1:4">
      <c r="A5429" s="167" t="s">
        <v>139</v>
      </c>
      <c r="B5429" s="167">
        <v>543526</v>
      </c>
      <c r="C5429" s="167" t="s">
        <v>8555</v>
      </c>
      <c r="D5429" s="167" t="s">
        <v>2796</v>
      </c>
    </row>
    <row r="5430" spans="1:4">
      <c r="A5430" s="167" t="s">
        <v>8556</v>
      </c>
      <c r="B5430" s="167">
        <v>543527</v>
      </c>
      <c r="C5430" s="167" t="s">
        <v>8557</v>
      </c>
      <c r="D5430" s="167" t="s">
        <v>8429</v>
      </c>
    </row>
    <row r="5431" spans="1:4">
      <c r="A5431" s="167" t="s">
        <v>8558</v>
      </c>
      <c r="B5431" s="167">
        <v>543528</v>
      </c>
      <c r="C5431" s="167" t="s">
        <v>8559</v>
      </c>
      <c r="D5431" s="167" t="s">
        <v>706</v>
      </c>
    </row>
    <row r="5432" spans="1:4">
      <c r="A5432" s="167" t="s">
        <v>8560</v>
      </c>
      <c r="B5432" s="167">
        <v>543529</v>
      </c>
      <c r="C5432" s="167" t="s">
        <v>8561</v>
      </c>
      <c r="D5432" s="167" t="s">
        <v>8436</v>
      </c>
    </row>
    <row r="5433" spans="1:4">
      <c r="A5433" s="167" t="s">
        <v>8562</v>
      </c>
      <c r="B5433" s="167">
        <v>543530</v>
      </c>
      <c r="C5433" s="167" t="s">
        <v>8563</v>
      </c>
      <c r="D5433" s="167" t="s">
        <v>891</v>
      </c>
    </row>
    <row r="5434" spans="1:4">
      <c r="A5434" s="167" t="s">
        <v>8564</v>
      </c>
      <c r="B5434" s="167">
        <v>543531</v>
      </c>
      <c r="C5434" s="167" t="s">
        <v>8565</v>
      </c>
      <c r="D5434" s="167" t="s">
        <v>581</v>
      </c>
    </row>
    <row r="5435" spans="1:4">
      <c r="A5435" s="167" t="s">
        <v>8566</v>
      </c>
      <c r="B5435" s="167">
        <v>543532</v>
      </c>
      <c r="C5435" s="167" t="s">
        <v>8567</v>
      </c>
      <c r="D5435" s="167" t="s">
        <v>8134</v>
      </c>
    </row>
    <row r="5436" spans="1:4">
      <c r="A5436" s="167" t="s">
        <v>8568</v>
      </c>
      <c r="B5436" s="167">
        <v>543533</v>
      </c>
      <c r="C5436" s="167" t="s">
        <v>8569</v>
      </c>
      <c r="D5436" s="167" t="s">
        <v>8490</v>
      </c>
    </row>
    <row r="5437" spans="1:4">
      <c r="A5437" s="167" t="s">
        <v>8570</v>
      </c>
      <c r="B5437" s="167">
        <v>543534</v>
      </c>
      <c r="C5437" s="167" t="s">
        <v>8571</v>
      </c>
      <c r="D5437" s="167" t="s">
        <v>543</v>
      </c>
    </row>
    <row r="5438" spans="1:4">
      <c r="A5438" s="167" t="s">
        <v>8572</v>
      </c>
      <c r="B5438" s="167">
        <v>543535</v>
      </c>
      <c r="C5438" s="167" t="s">
        <v>8573</v>
      </c>
      <c r="D5438" s="167" t="s">
        <v>8353</v>
      </c>
    </row>
    <row r="5439" spans="1:4">
      <c r="A5439" s="167" t="s">
        <v>8574</v>
      </c>
      <c r="B5439" s="167">
        <v>543536</v>
      </c>
      <c r="C5439" s="167" t="s">
        <v>8575</v>
      </c>
      <c r="D5439" s="167" t="s">
        <v>8109</v>
      </c>
    </row>
    <row r="5440" spans="1:4">
      <c r="A5440" s="167" t="s">
        <v>8576</v>
      </c>
      <c r="B5440" s="167">
        <v>590136</v>
      </c>
      <c r="C5440" s="167" t="s">
        <v>8577</v>
      </c>
      <c r="D5440" s="167" t="s">
        <v>127</v>
      </c>
    </row>
    <row r="5441" spans="1:4">
      <c r="A5441" s="167" t="s">
        <v>8578</v>
      </c>
      <c r="B5441" s="167">
        <v>590137</v>
      </c>
      <c r="C5441" s="167" t="s">
        <v>8579</v>
      </c>
      <c r="D5441" s="167" t="s">
        <v>127</v>
      </c>
    </row>
    <row r="5442" spans="1:4">
      <c r="A5442" s="167" t="s">
        <v>8580</v>
      </c>
      <c r="B5442" s="167">
        <v>590138</v>
      </c>
      <c r="C5442" s="167" t="s">
        <v>8581</v>
      </c>
      <c r="D5442" s="167" t="s">
        <v>127</v>
      </c>
    </row>
  </sheetData>
  <autoFilter ref="A2:D5049" xr:uid="{00000000-0009-0000-0000-000011000000}">
    <sortState xmlns:xlrd2="http://schemas.microsoft.com/office/spreadsheetml/2017/richdata2" ref="A3:D5049">
      <sortCondition ref="A2:A5049"/>
    </sortState>
  </autoFilter>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A5ADD-1B34-4D88-832C-4DE9B70DCC91}">
  <sheetPr>
    <tabColor theme="2" tint="-0.499984740745262"/>
  </sheetPr>
  <dimension ref="B2:L41"/>
  <sheetViews>
    <sheetView showGridLines="0" zoomScale="59" workbookViewId="0">
      <selection activeCell="I22" sqref="I22"/>
    </sheetView>
  </sheetViews>
  <sheetFormatPr defaultRowHeight="14.4"/>
  <cols>
    <col min="1" max="1" width="1.88671875" style="55" customWidth="1"/>
    <col min="2" max="2" width="22.77734375" style="55" bestFit="1" customWidth="1"/>
    <col min="3" max="3" width="8.109375" style="55" bestFit="1" customWidth="1"/>
    <col min="4" max="8" width="7.109375" style="55" bestFit="1" customWidth="1"/>
    <col min="9" max="12" width="8.109375" style="55" bestFit="1" customWidth="1"/>
    <col min="13" max="16384" width="8.88671875" style="55"/>
  </cols>
  <sheetData>
    <row r="2" spans="2:12">
      <c r="B2" s="119" t="s">
        <v>285</v>
      </c>
      <c r="C2" s="120">
        <f>'Data Sheet'!B16</f>
        <v>42460</v>
      </c>
      <c r="D2" s="120">
        <f>'Data Sheet'!C16</f>
        <v>42825</v>
      </c>
      <c r="E2" s="120">
        <f>'Data Sheet'!D16</f>
        <v>43190</v>
      </c>
      <c r="F2" s="120">
        <f>'Data Sheet'!E16</f>
        <v>43555</v>
      </c>
      <c r="G2" s="120">
        <f>'Data Sheet'!F16</f>
        <v>43921</v>
      </c>
      <c r="H2" s="120">
        <f>'Data Sheet'!G16</f>
        <v>44286</v>
      </c>
      <c r="I2" s="120">
        <f>'Data Sheet'!H16</f>
        <v>44651</v>
      </c>
      <c r="J2" s="120">
        <f>'Data Sheet'!I16</f>
        <v>45016</v>
      </c>
      <c r="K2" s="120">
        <f>'Data Sheet'!J16</f>
        <v>45382</v>
      </c>
      <c r="L2" s="120">
        <f>'Data Sheet'!K16</f>
        <v>45747</v>
      </c>
    </row>
    <row r="3" spans="2:12">
      <c r="B3" s="56"/>
      <c r="C3" s="57"/>
      <c r="D3" s="57"/>
      <c r="E3" s="57"/>
      <c r="F3" s="57"/>
      <c r="G3" s="57"/>
      <c r="H3" s="57"/>
      <c r="I3" s="57"/>
      <c r="J3" s="57"/>
      <c r="K3" s="57"/>
      <c r="L3" s="57"/>
    </row>
    <row r="4" spans="2:12">
      <c r="B4" s="121" t="s">
        <v>286</v>
      </c>
      <c r="C4" s="122">
        <f>'BAlance sheet HUL'!C4</f>
        <v>216</v>
      </c>
      <c r="D4" s="122">
        <v>562</v>
      </c>
      <c r="E4" s="122">
        <v>562</v>
      </c>
      <c r="F4" s="122">
        <v>624</v>
      </c>
      <c r="G4" s="122">
        <v>624</v>
      </c>
      <c r="H4" s="122">
        <v>624</v>
      </c>
      <c r="I4" s="122">
        <v>648</v>
      </c>
      <c r="J4" s="122">
        <v>648</v>
      </c>
      <c r="K4" s="122">
        <v>648</v>
      </c>
      <c r="L4" s="122">
        <v>648</v>
      </c>
    </row>
    <row r="5" spans="2:12">
      <c r="B5" s="67" t="s">
        <v>25</v>
      </c>
      <c r="C5" s="123">
        <f>'BAlance sheet HUL'!C5</f>
        <v>6357</v>
      </c>
      <c r="D5" s="123">
        <v>638</v>
      </c>
      <c r="E5" s="123">
        <v>959</v>
      </c>
      <c r="F5" s="123">
        <v>3218</v>
      </c>
      <c r="G5" s="123">
        <v>4045</v>
      </c>
      <c r="H5" s="123">
        <v>4963</v>
      </c>
      <c r="I5" s="123">
        <v>10432</v>
      </c>
      <c r="J5" s="123">
        <v>11536</v>
      </c>
      <c r="K5" s="123">
        <v>13030</v>
      </c>
      <c r="L5" s="123">
        <v>15430</v>
      </c>
    </row>
    <row r="6" spans="2:12">
      <c r="B6" s="67" t="s">
        <v>287</v>
      </c>
      <c r="C6" s="123"/>
      <c r="D6" s="123"/>
      <c r="E6" s="123"/>
      <c r="F6" s="123"/>
      <c r="G6" s="123"/>
      <c r="H6" s="123"/>
      <c r="I6" s="123"/>
      <c r="J6" s="123"/>
      <c r="K6" s="123"/>
      <c r="L6" s="123"/>
    </row>
    <row r="7" spans="2:12">
      <c r="B7" s="55" t="s">
        <v>288</v>
      </c>
      <c r="C7" s="123">
        <f>'BAlance sheet HUL'!C7</f>
        <v>0</v>
      </c>
      <c r="D7" s="123">
        <v>0</v>
      </c>
      <c r="E7" s="123">
        <v>908</v>
      </c>
      <c r="F7" s="123">
        <v>981</v>
      </c>
      <c r="G7" s="123">
        <v>246</v>
      </c>
      <c r="H7" s="123">
        <v>126</v>
      </c>
      <c r="I7" s="123">
        <v>0</v>
      </c>
      <c r="J7" s="123">
        <v>0</v>
      </c>
      <c r="K7" s="123">
        <v>0</v>
      </c>
      <c r="L7" s="123">
        <v>0</v>
      </c>
    </row>
    <row r="8" spans="2:12">
      <c r="B8" s="55" t="s">
        <v>289</v>
      </c>
      <c r="C8" s="123">
        <f>'BAlance sheet HUL'!C8</f>
        <v>177</v>
      </c>
      <c r="D8" s="123">
        <v>0</v>
      </c>
      <c r="E8" s="123">
        <v>129</v>
      </c>
      <c r="F8" s="123">
        <v>139</v>
      </c>
      <c r="G8" s="123">
        <v>7</v>
      </c>
      <c r="H8" s="123">
        <v>304</v>
      </c>
      <c r="I8" s="123">
        <v>4</v>
      </c>
      <c r="J8" s="123">
        <v>0</v>
      </c>
      <c r="K8" s="123">
        <v>0</v>
      </c>
      <c r="L8" s="123">
        <v>0</v>
      </c>
    </row>
    <row r="9" spans="2:12">
      <c r="B9" s="55" t="s">
        <v>290</v>
      </c>
      <c r="C9" s="123">
        <f>'BAlance sheet HUL'!C9</f>
        <v>0</v>
      </c>
      <c r="D9" s="123">
        <v>0</v>
      </c>
      <c r="E9" s="123">
        <v>0</v>
      </c>
      <c r="F9" s="123">
        <v>0</v>
      </c>
      <c r="G9" s="123">
        <v>0</v>
      </c>
      <c r="H9" s="123">
        <v>0</v>
      </c>
      <c r="I9" s="123">
        <v>295</v>
      </c>
      <c r="J9" s="123">
        <v>393</v>
      </c>
      <c r="K9" s="123">
        <v>647</v>
      </c>
      <c r="L9" s="123">
        <v>643</v>
      </c>
    </row>
    <row r="10" spans="2:12">
      <c r="B10" s="55" t="s">
        <v>291</v>
      </c>
      <c r="C10" s="123">
        <f>'BAlance sheet HUL'!C10</f>
        <v>8043</v>
      </c>
      <c r="D10" s="123">
        <v>904</v>
      </c>
      <c r="E10" s="123">
        <v>155</v>
      </c>
      <c r="F10" s="123">
        <v>378</v>
      </c>
      <c r="G10" s="123">
        <v>186</v>
      </c>
      <c r="H10" s="123">
        <v>270</v>
      </c>
      <c r="I10" s="123">
        <v>34</v>
      </c>
      <c r="J10" s="123">
        <v>0</v>
      </c>
      <c r="K10" s="123">
        <v>0</v>
      </c>
      <c r="L10" s="123">
        <v>0</v>
      </c>
    </row>
    <row r="11" spans="2:12">
      <c r="B11" s="67" t="s">
        <v>292</v>
      </c>
      <c r="C11" s="123"/>
      <c r="D11" s="123"/>
      <c r="E11" s="123"/>
      <c r="F11" s="123"/>
      <c r="G11" s="123"/>
      <c r="H11" s="123"/>
      <c r="I11" s="123"/>
      <c r="J11" s="123"/>
      <c r="K11" s="123"/>
      <c r="L11" s="123"/>
    </row>
    <row r="12" spans="2:12">
      <c r="B12" s="55" t="s">
        <v>293</v>
      </c>
      <c r="C12" s="123">
        <f>'BAlance sheet HUL'!C11</f>
        <v>20</v>
      </c>
      <c r="D12" s="123">
        <v>0</v>
      </c>
      <c r="E12" s="123">
        <v>0</v>
      </c>
      <c r="F12" s="123">
        <v>0</v>
      </c>
      <c r="G12" s="123">
        <v>1</v>
      </c>
      <c r="H12" s="123">
        <v>1</v>
      </c>
      <c r="I12" s="123">
        <v>0</v>
      </c>
      <c r="J12" s="123">
        <v>0</v>
      </c>
      <c r="K12" s="123">
        <v>0</v>
      </c>
      <c r="L12" s="123">
        <v>0</v>
      </c>
    </row>
    <row r="13" spans="2:12">
      <c r="B13" s="55" t="s">
        <v>294</v>
      </c>
      <c r="C13" s="123">
        <f>'BAlance sheet HUL'!C12</f>
        <v>5685</v>
      </c>
      <c r="D13" s="123">
        <v>119</v>
      </c>
      <c r="E13" s="123">
        <v>194</v>
      </c>
      <c r="F13" s="123">
        <v>261</v>
      </c>
      <c r="G13" s="123">
        <v>317</v>
      </c>
      <c r="H13" s="123">
        <v>463</v>
      </c>
      <c r="I13" s="123">
        <v>433</v>
      </c>
      <c r="J13" s="123">
        <v>578</v>
      </c>
      <c r="K13" s="123">
        <v>589</v>
      </c>
      <c r="L13" s="123">
        <v>754</v>
      </c>
    </row>
    <row r="14" spans="2:12">
      <c r="B14" s="55" t="str">
        <f>'BAlance sheet HUL'!B13</f>
        <v>Advance from Customers</v>
      </c>
      <c r="C14" s="123">
        <f>'BAlance sheet HUL'!C13</f>
        <v>45</v>
      </c>
      <c r="D14" s="124"/>
      <c r="E14" s="124"/>
      <c r="F14" s="124"/>
      <c r="G14" s="124"/>
      <c r="H14" s="124"/>
      <c r="I14" s="124"/>
      <c r="J14" s="124"/>
      <c r="K14" s="124"/>
      <c r="L14" s="124"/>
    </row>
    <row r="15" spans="2:12" ht="15" thickBot="1">
      <c r="B15" s="55" t="s">
        <v>295</v>
      </c>
      <c r="C15" s="123">
        <f>'BAlance sheet HUL'!C14</f>
        <v>2293</v>
      </c>
      <c r="D15" s="124">
        <v>133</v>
      </c>
      <c r="E15" s="124">
        <v>194</v>
      </c>
      <c r="F15" s="124">
        <v>219</v>
      </c>
      <c r="G15" s="124">
        <v>222</v>
      </c>
      <c r="H15" s="124">
        <v>254</v>
      </c>
      <c r="I15" s="124">
        <v>229</v>
      </c>
      <c r="J15" s="124">
        <v>500</v>
      </c>
      <c r="K15" s="124">
        <v>557</v>
      </c>
      <c r="L15" s="124">
        <v>629</v>
      </c>
    </row>
    <row r="16" spans="2:12" ht="15" thickBot="1">
      <c r="B16" s="125" t="s">
        <v>217</v>
      </c>
      <c r="C16" s="126">
        <f>SUM(C7:C14)</f>
        <v>13970</v>
      </c>
      <c r="D16" s="126">
        <v>2355</v>
      </c>
      <c r="E16" s="126">
        <v>3102</v>
      </c>
      <c r="F16" s="126">
        <v>5819</v>
      </c>
      <c r="G16" s="126">
        <v>5648</v>
      </c>
      <c r="H16" s="126">
        <v>7006</v>
      </c>
      <c r="I16" s="126">
        <v>12076</v>
      </c>
      <c r="J16" s="126">
        <v>13655</v>
      </c>
      <c r="K16" s="126">
        <v>15471</v>
      </c>
      <c r="L16" s="126">
        <v>18105</v>
      </c>
    </row>
    <row r="17" spans="2:12">
      <c r="B17" s="67"/>
      <c r="C17" s="127"/>
      <c r="D17" s="127"/>
      <c r="E17" s="127"/>
      <c r="F17" s="127"/>
      <c r="G17" s="127"/>
      <c r="H17" s="127"/>
      <c r="I17" s="127"/>
      <c r="J17" s="127"/>
      <c r="K17" s="127"/>
      <c r="L17" s="127"/>
    </row>
    <row r="18" spans="2:12">
      <c r="B18" s="67" t="s">
        <v>296</v>
      </c>
      <c r="C18" s="127"/>
      <c r="D18" s="127"/>
      <c r="E18" s="127"/>
      <c r="F18" s="127"/>
      <c r="G18" s="127"/>
      <c r="H18" s="127"/>
      <c r="I18" s="127"/>
      <c r="J18" s="127"/>
      <c r="K18" s="127"/>
      <c r="L18" s="127"/>
    </row>
    <row r="19" spans="2:12">
      <c r="B19" s="55" t="s">
        <v>297</v>
      </c>
      <c r="C19" s="128">
        <v>460</v>
      </c>
      <c r="D19" s="128">
        <v>602</v>
      </c>
      <c r="E19" s="128">
        <v>784</v>
      </c>
      <c r="F19" s="128">
        <v>1044</v>
      </c>
      <c r="G19" s="128">
        <v>1438</v>
      </c>
      <c r="H19" s="128">
        <v>2028</v>
      </c>
      <c r="I19" s="128">
        <v>2740</v>
      </c>
      <c r="J19" s="128">
        <v>3483</v>
      </c>
      <c r="K19" s="128">
        <v>4527</v>
      </c>
      <c r="L19" s="128">
        <v>5519</v>
      </c>
    </row>
    <row r="20" spans="2:12">
      <c r="B20" s="55" t="s">
        <v>298</v>
      </c>
      <c r="C20" s="128">
        <v>717</v>
      </c>
      <c r="D20" s="128">
        <v>946</v>
      </c>
      <c r="E20" s="128">
        <v>1162</v>
      </c>
      <c r="F20" s="128">
        <v>1379</v>
      </c>
      <c r="G20" s="128">
        <v>1757</v>
      </c>
      <c r="H20" s="128">
        <v>2173</v>
      </c>
      <c r="I20" s="128">
        <v>3139</v>
      </c>
      <c r="J20" s="128">
        <v>3649</v>
      </c>
      <c r="K20" s="128">
        <v>4938</v>
      </c>
      <c r="L20" s="128">
        <v>6201</v>
      </c>
    </row>
    <row r="21" spans="2:12">
      <c r="B21" s="55" t="s">
        <v>299</v>
      </c>
      <c r="C21" s="128">
        <v>39</v>
      </c>
      <c r="D21" s="128">
        <v>51</v>
      </c>
      <c r="E21" s="128">
        <v>59</v>
      </c>
      <c r="F21" s="128">
        <v>88</v>
      </c>
      <c r="G21" s="128">
        <v>124</v>
      </c>
      <c r="H21" s="128">
        <v>191</v>
      </c>
      <c r="I21" s="128">
        <v>272</v>
      </c>
      <c r="J21" s="128">
        <v>352</v>
      </c>
      <c r="K21" s="128">
        <v>491</v>
      </c>
      <c r="L21" s="128">
        <v>656</v>
      </c>
    </row>
    <row r="22" spans="2:12">
      <c r="B22" s="55" t="s">
        <v>300</v>
      </c>
      <c r="C22" s="128">
        <v>9</v>
      </c>
      <c r="D22" s="128">
        <v>12</v>
      </c>
      <c r="E22" s="128">
        <v>11</v>
      </c>
      <c r="F22" s="128">
        <v>16</v>
      </c>
      <c r="G22" s="128">
        <v>21</v>
      </c>
      <c r="H22" s="128">
        <v>29</v>
      </c>
      <c r="I22" s="128">
        <v>39</v>
      </c>
      <c r="J22" s="128">
        <v>50</v>
      </c>
      <c r="K22" s="128">
        <v>73</v>
      </c>
      <c r="L22" s="128">
        <v>85</v>
      </c>
    </row>
    <row r="23" spans="2:12">
      <c r="B23" s="55" t="s">
        <v>301</v>
      </c>
      <c r="C23" s="128">
        <v>23</v>
      </c>
      <c r="D23" s="128">
        <v>30</v>
      </c>
      <c r="E23" s="128">
        <v>21</v>
      </c>
      <c r="F23" s="128">
        <v>30</v>
      </c>
      <c r="G23" s="128">
        <v>53</v>
      </c>
      <c r="H23" s="128">
        <v>76</v>
      </c>
      <c r="I23" s="128">
        <v>95</v>
      </c>
      <c r="J23" s="128">
        <v>119</v>
      </c>
      <c r="K23" s="128">
        <v>153</v>
      </c>
      <c r="L23" s="128">
        <v>190</v>
      </c>
    </row>
    <row r="24" spans="2:12">
      <c r="B24" s="55" t="s">
        <v>302</v>
      </c>
      <c r="C24" s="128">
        <v>135</v>
      </c>
      <c r="D24" s="128">
        <v>172</v>
      </c>
      <c r="E24" s="128">
        <v>143</v>
      </c>
      <c r="F24" s="128">
        <v>202</v>
      </c>
      <c r="G24" s="128">
        <v>265</v>
      </c>
      <c r="H24" s="128">
        <v>357</v>
      </c>
      <c r="I24" s="128">
        <v>476</v>
      </c>
      <c r="J24" s="128">
        <v>581</v>
      </c>
      <c r="K24" s="128">
        <v>772</v>
      </c>
      <c r="L24" s="128">
        <v>968</v>
      </c>
    </row>
    <row r="25" spans="2:12">
      <c r="B25" s="55" t="s">
        <v>303</v>
      </c>
      <c r="C25" s="128">
        <v>4</v>
      </c>
      <c r="D25" s="128">
        <v>6</v>
      </c>
      <c r="E25" s="128">
        <v>6</v>
      </c>
      <c r="F25" s="128">
        <v>6</v>
      </c>
      <c r="G25" s="128">
        <v>2</v>
      </c>
      <c r="H25" s="128">
        <v>3</v>
      </c>
      <c r="I25" s="128">
        <v>4</v>
      </c>
      <c r="J25" s="128">
        <v>4</v>
      </c>
      <c r="K25" s="128">
        <v>3</v>
      </c>
      <c r="L25" s="128">
        <v>15</v>
      </c>
    </row>
    <row r="26" spans="2:12">
      <c r="B26" s="55" t="s">
        <v>304</v>
      </c>
      <c r="C26" s="128">
        <v>0</v>
      </c>
      <c r="D26" s="128">
        <v>0</v>
      </c>
      <c r="E26" s="128">
        <v>0</v>
      </c>
      <c r="F26" s="128">
        <v>0</v>
      </c>
      <c r="G26" s="128">
        <v>78</v>
      </c>
      <c r="H26" s="128">
        <v>78</v>
      </c>
      <c r="I26" s="128">
        <v>78</v>
      </c>
      <c r="J26" s="128">
        <v>78</v>
      </c>
      <c r="K26" s="128">
        <v>78</v>
      </c>
      <c r="L26" s="128">
        <v>78</v>
      </c>
    </row>
    <row r="27" spans="2:12">
      <c r="B27" s="55" t="s">
        <v>305</v>
      </c>
      <c r="C27" s="128">
        <v>10</v>
      </c>
      <c r="D27" s="128">
        <v>12</v>
      </c>
      <c r="E27" s="128">
        <v>6</v>
      </c>
      <c r="F27" s="128">
        <v>39</v>
      </c>
      <c r="G27" s="128">
        <v>61</v>
      </c>
      <c r="H27" s="128">
        <v>74</v>
      </c>
      <c r="I27" s="128">
        <v>82</v>
      </c>
      <c r="J27" s="128">
        <v>81</v>
      </c>
      <c r="K27" s="128">
        <v>91</v>
      </c>
      <c r="L27" s="128">
        <v>105</v>
      </c>
    </row>
    <row r="28" spans="2:12">
      <c r="B28" s="67" t="s">
        <v>306</v>
      </c>
      <c r="C28" s="129">
        <v>1397</v>
      </c>
      <c r="D28" s="129">
        <v>1832</v>
      </c>
      <c r="E28" s="129">
        <v>2192</v>
      </c>
      <c r="F28" s="129">
        <v>2805</v>
      </c>
      <c r="G28" s="129">
        <v>3801</v>
      </c>
      <c r="H28" s="129">
        <v>5010</v>
      </c>
      <c r="I28" s="129">
        <v>6927</v>
      </c>
      <c r="J28" s="129">
        <v>8396</v>
      </c>
      <c r="K28" s="129">
        <v>11127</v>
      </c>
      <c r="L28" s="129">
        <v>13816</v>
      </c>
    </row>
    <row r="29" spans="2:12" ht="15" thickBot="1">
      <c r="B29" s="67" t="s">
        <v>307</v>
      </c>
      <c r="C29" s="127">
        <v>225</v>
      </c>
      <c r="D29" s="127">
        <v>304</v>
      </c>
      <c r="E29" s="127">
        <v>98</v>
      </c>
      <c r="F29" s="127">
        <v>228</v>
      </c>
      <c r="G29" s="127">
        <v>401</v>
      </c>
      <c r="H29" s="127">
        <v>609</v>
      </c>
      <c r="I29" s="127">
        <v>979</v>
      </c>
      <c r="J29" s="127">
        <v>1387</v>
      </c>
      <c r="K29" s="127">
        <v>1867</v>
      </c>
      <c r="L29" s="127">
        <v>2476</v>
      </c>
    </row>
    <row r="30" spans="2:12">
      <c r="B30" s="130" t="s">
        <v>27</v>
      </c>
      <c r="C30" s="131">
        <f>C28-C29</f>
        <v>1172</v>
      </c>
      <c r="D30" s="131">
        <f t="shared" ref="D30:L30" si="0">D28-D29</f>
        <v>1528</v>
      </c>
      <c r="E30" s="131">
        <f t="shared" si="0"/>
        <v>2094</v>
      </c>
      <c r="F30" s="131">
        <f t="shared" si="0"/>
        <v>2577</v>
      </c>
      <c r="G30" s="131">
        <f t="shared" si="0"/>
        <v>3400</v>
      </c>
      <c r="H30" s="131">
        <f t="shared" si="0"/>
        <v>4401</v>
      </c>
      <c r="I30" s="131">
        <f t="shared" si="0"/>
        <v>5948</v>
      </c>
      <c r="J30" s="131">
        <f t="shared" si="0"/>
        <v>7009</v>
      </c>
      <c r="K30" s="131">
        <f t="shared" si="0"/>
        <v>9260</v>
      </c>
      <c r="L30" s="131">
        <f t="shared" si="0"/>
        <v>11340</v>
      </c>
    </row>
    <row r="31" spans="2:12">
      <c r="B31" s="67"/>
      <c r="C31" s="127"/>
      <c r="D31" s="127"/>
      <c r="E31" s="127"/>
      <c r="F31" s="127"/>
      <c r="G31" s="127"/>
      <c r="H31" s="127"/>
      <c r="I31" s="127"/>
      <c r="J31" s="127"/>
      <c r="K31" s="127"/>
      <c r="L31" s="127"/>
    </row>
    <row r="32" spans="2:12">
      <c r="B32" s="67" t="s">
        <v>308</v>
      </c>
      <c r="C32" s="128">
        <v>89</v>
      </c>
      <c r="D32" s="128">
        <v>98</v>
      </c>
      <c r="E32" s="128">
        <v>82</v>
      </c>
      <c r="F32" s="128">
        <v>153</v>
      </c>
      <c r="G32" s="128">
        <v>147</v>
      </c>
      <c r="H32" s="128">
        <v>377</v>
      </c>
      <c r="I32" s="128">
        <v>364</v>
      </c>
      <c r="J32" s="128">
        <v>1020</v>
      </c>
      <c r="K32" s="128">
        <v>1129</v>
      </c>
      <c r="L32" s="128">
        <v>829</v>
      </c>
    </row>
    <row r="33" spans="2:12">
      <c r="B33" s="67" t="s">
        <v>29</v>
      </c>
      <c r="C33" s="132">
        <v>16</v>
      </c>
      <c r="D33" s="132">
        <v>15</v>
      </c>
      <c r="E33" s="132">
        <v>29</v>
      </c>
      <c r="F33" s="132">
        <v>26</v>
      </c>
      <c r="G33" s="132">
        <v>68</v>
      </c>
      <c r="H33" s="132">
        <v>17</v>
      </c>
      <c r="I33" s="132">
        <v>15</v>
      </c>
      <c r="J33" s="132">
        <v>3</v>
      </c>
      <c r="K33" s="132">
        <v>6</v>
      </c>
      <c r="L33" s="132">
        <v>202</v>
      </c>
    </row>
    <row r="34" spans="2:12">
      <c r="B34" s="67"/>
      <c r="C34" s="133"/>
      <c r="D34" s="133"/>
      <c r="E34" s="133"/>
      <c r="F34" s="133"/>
      <c r="G34" s="133"/>
      <c r="H34" s="133"/>
      <c r="I34" s="133"/>
      <c r="J34" s="133"/>
      <c r="K34" s="133"/>
      <c r="L34" s="133"/>
    </row>
    <row r="35" spans="2:12">
      <c r="B35" s="67" t="s">
        <v>309</v>
      </c>
      <c r="C35" s="127"/>
      <c r="D35" s="127"/>
      <c r="E35" s="127"/>
      <c r="F35" s="127"/>
      <c r="G35" s="127"/>
      <c r="H35" s="127"/>
      <c r="I35" s="127"/>
      <c r="J35" s="127"/>
      <c r="K35" s="127"/>
      <c r="L35" s="127"/>
    </row>
    <row r="36" spans="2:12">
      <c r="B36" s="55" t="s">
        <v>310</v>
      </c>
      <c r="C36" s="128">
        <v>378</v>
      </c>
      <c r="D36" s="128">
        <v>540</v>
      </c>
      <c r="E36" s="128">
        <v>672</v>
      </c>
      <c r="F36" s="128">
        <v>948</v>
      </c>
      <c r="G36" s="128">
        <v>1163</v>
      </c>
      <c r="H36" s="128">
        <v>1609</v>
      </c>
      <c r="I36" s="128">
        <v>1947</v>
      </c>
      <c r="J36" s="128">
        <v>2248</v>
      </c>
      <c r="K36" s="128">
        <v>2743</v>
      </c>
      <c r="L36" s="128">
        <v>3243</v>
      </c>
    </row>
    <row r="37" spans="2:12">
      <c r="B37" s="55" t="s">
        <v>311</v>
      </c>
      <c r="C37" s="128">
        <v>10</v>
      </c>
      <c r="D37" s="128">
        <v>7</v>
      </c>
      <c r="E37" s="128">
        <v>8</v>
      </c>
      <c r="F37" s="128">
        <v>21</v>
      </c>
      <c r="G37" s="128">
        <v>34</v>
      </c>
      <c r="H37" s="128">
        <v>64</v>
      </c>
      <c r="I37" s="128">
        <v>20</v>
      </c>
      <c r="J37" s="128">
        <v>44</v>
      </c>
      <c r="K37" s="128">
        <v>67</v>
      </c>
      <c r="L37" s="128">
        <v>62</v>
      </c>
    </row>
    <row r="38" spans="2:12">
      <c r="B38" s="55" t="s">
        <v>312</v>
      </c>
      <c r="C38" s="128">
        <v>55</v>
      </c>
      <c r="D38" s="128">
        <v>38</v>
      </c>
      <c r="E38" s="128">
        <v>35</v>
      </c>
      <c r="F38" s="128">
        <v>1884</v>
      </c>
      <c r="G38" s="128">
        <v>560</v>
      </c>
      <c r="H38" s="128">
        <v>219</v>
      </c>
      <c r="I38" s="128">
        <v>108</v>
      </c>
      <c r="J38" s="128">
        <v>1446</v>
      </c>
      <c r="K38" s="128">
        <v>299</v>
      </c>
      <c r="L38" s="128">
        <v>1408</v>
      </c>
    </row>
    <row r="39" spans="2:12">
      <c r="B39" s="55" t="s">
        <v>313</v>
      </c>
      <c r="C39" s="128">
        <v>14</v>
      </c>
      <c r="D39" s="128">
        <v>21</v>
      </c>
      <c r="E39" s="128">
        <v>32</v>
      </c>
      <c r="F39" s="128">
        <v>45</v>
      </c>
      <c r="G39" s="128">
        <v>51</v>
      </c>
      <c r="H39" s="128">
        <v>98</v>
      </c>
      <c r="I39" s="128">
        <v>94</v>
      </c>
      <c r="J39" s="128">
        <v>81</v>
      </c>
      <c r="K39" s="128">
        <v>109</v>
      </c>
      <c r="L39" s="128">
        <v>97</v>
      </c>
    </row>
    <row r="40" spans="2:12" ht="15" thickBot="1">
      <c r="B40" s="55" t="s">
        <v>314</v>
      </c>
      <c r="C40" s="133">
        <v>74</v>
      </c>
      <c r="D40" s="133">
        <v>108</v>
      </c>
      <c r="E40" s="133">
        <v>150</v>
      </c>
      <c r="F40" s="133">
        <v>165</v>
      </c>
      <c r="G40" s="133">
        <v>225</v>
      </c>
      <c r="H40" s="133">
        <v>221</v>
      </c>
      <c r="I40" s="133">
        <v>3580</v>
      </c>
      <c r="J40" s="133">
        <v>1806</v>
      </c>
      <c r="K40" s="133">
        <v>1859</v>
      </c>
      <c r="L40" s="133">
        <v>922</v>
      </c>
    </row>
    <row r="41" spans="2:12" ht="15" thickBot="1">
      <c r="B41" s="134" t="s">
        <v>221</v>
      </c>
      <c r="C41" s="135">
        <v>1808</v>
      </c>
      <c r="D41" s="135">
        <v>2355</v>
      </c>
      <c r="E41" s="135">
        <v>3102</v>
      </c>
      <c r="F41" s="135">
        <v>5819</v>
      </c>
      <c r="G41" s="135">
        <v>5648</v>
      </c>
      <c r="H41" s="135">
        <v>7006</v>
      </c>
      <c r="I41" s="135">
        <v>12076</v>
      </c>
      <c r="J41" s="135">
        <v>13655</v>
      </c>
      <c r="K41" s="135">
        <v>15471</v>
      </c>
      <c r="L41" s="135">
        <v>18105</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30"/>
  <sheetViews>
    <sheetView zoomScale="83" workbookViewId="0">
      <pane xSplit="1" ySplit="3" topLeftCell="B4" activePane="bottomRight" state="frozen"/>
      <selection activeCell="C4" sqref="C4"/>
      <selection pane="topRight" activeCell="C4" sqref="C4"/>
      <selection pane="bottomLeft" activeCell="C4" sqref="C4"/>
      <selection pane="bottomRight" activeCell="A6" sqref="A6"/>
    </sheetView>
  </sheetViews>
  <sheetFormatPr defaultColWidth="8.77734375" defaultRowHeight="14.4"/>
  <cols>
    <col min="1" max="1" width="22.77734375" bestFit="1" customWidth="1"/>
    <col min="2" max="2" width="13.44140625" customWidth="1"/>
    <col min="3" max="11" width="15.44140625" customWidth="1"/>
  </cols>
  <sheetData>
    <row r="1" spans="1:11" s="2" customFormat="1">
      <c r="A1" s="2" t="str">
        <f>'Profit &amp; Loss'!A1</f>
        <v>HINDUSTAN UNILEVER LTD</v>
      </c>
      <c r="E1" t="str">
        <f>UPDATE</f>
        <v/>
      </c>
      <c r="G1"/>
      <c r="J1" s="2" t="s">
        <v>1</v>
      </c>
    </row>
    <row r="2" spans="1:11">
      <c r="G2" s="2"/>
      <c r="H2" s="2"/>
    </row>
    <row r="3" spans="1:11">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c r="A4" t="s">
        <v>24</v>
      </c>
      <c r="B4" s="14">
        <f>'Data Sheet'!B57</f>
        <v>216</v>
      </c>
      <c r="C4" s="14">
        <f>'Data Sheet'!C57</f>
        <v>216</v>
      </c>
      <c r="D4" s="14">
        <f>'Data Sheet'!D57</f>
        <v>216</v>
      </c>
      <c r="E4" s="14">
        <f>'Data Sheet'!E57</f>
        <v>216</v>
      </c>
      <c r="F4" s="14">
        <f>'Data Sheet'!F57</f>
        <v>216</v>
      </c>
      <c r="G4" s="14">
        <f>'Data Sheet'!G57</f>
        <v>235</v>
      </c>
      <c r="H4" s="14">
        <f>'Data Sheet'!H57</f>
        <v>235</v>
      </c>
      <c r="I4" s="14">
        <f>'Data Sheet'!I57</f>
        <v>235</v>
      </c>
      <c r="J4" s="14">
        <f>'Data Sheet'!J57</f>
        <v>235</v>
      </c>
      <c r="K4" s="14">
        <f>'Data Sheet'!K57</f>
        <v>235</v>
      </c>
    </row>
    <row r="5" spans="1:11">
      <c r="A5" t="s">
        <v>25</v>
      </c>
      <c r="B5" s="14">
        <f>'Data Sheet'!B58</f>
        <v>6357</v>
      </c>
      <c r="C5" s="14">
        <f>'Data Sheet'!C58</f>
        <v>6528</v>
      </c>
      <c r="D5" s="14">
        <f>'Data Sheet'!D58</f>
        <v>7065</v>
      </c>
      <c r="E5" s="14">
        <f>'Data Sheet'!E58</f>
        <v>7651</v>
      </c>
      <c r="F5" s="14">
        <f>'Data Sheet'!F58</f>
        <v>8013</v>
      </c>
      <c r="G5" s="14">
        <f>'Data Sheet'!G58</f>
        <v>47439</v>
      </c>
      <c r="H5" s="14">
        <f>'Data Sheet'!H58</f>
        <v>48826</v>
      </c>
      <c r="I5" s="14">
        <f>'Data Sheet'!I58</f>
        <v>50069</v>
      </c>
      <c r="J5" s="14">
        <f>'Data Sheet'!J58</f>
        <v>50983</v>
      </c>
      <c r="K5" s="14">
        <f>'Data Sheet'!K58</f>
        <v>49167</v>
      </c>
    </row>
    <row r="6" spans="1:11">
      <c r="A6" t="s">
        <v>71</v>
      </c>
      <c r="B6" s="14">
        <f>'Data Sheet'!B59</f>
        <v>177</v>
      </c>
      <c r="C6" s="14">
        <f>'Data Sheet'!C59</f>
        <v>277</v>
      </c>
      <c r="D6" s="14">
        <f>'Data Sheet'!D59</f>
        <v>0</v>
      </c>
      <c r="E6" s="14">
        <f>'Data Sheet'!E59</f>
        <v>99</v>
      </c>
      <c r="F6" s="14">
        <f>'Data Sheet'!F59</f>
        <v>0</v>
      </c>
      <c r="G6" s="14">
        <f>'Data Sheet'!G59</f>
        <v>0</v>
      </c>
      <c r="H6" s="14">
        <f>'Data Sheet'!H59</f>
        <v>1043</v>
      </c>
      <c r="I6" s="14">
        <f>'Data Sheet'!I59</f>
        <v>1219</v>
      </c>
      <c r="J6" s="14">
        <f>'Data Sheet'!J59</f>
        <v>1484</v>
      </c>
      <c r="K6" s="14">
        <f>'Data Sheet'!K59</f>
        <v>1648</v>
      </c>
    </row>
    <row r="7" spans="1:11">
      <c r="A7" t="s">
        <v>72</v>
      </c>
      <c r="B7" s="14">
        <f>'Data Sheet'!B60</f>
        <v>8043</v>
      </c>
      <c r="C7" s="14">
        <f>'Data Sheet'!C60</f>
        <v>8685</v>
      </c>
      <c r="D7" s="14">
        <f>'Data Sheet'!D60</f>
        <v>10581</v>
      </c>
      <c r="E7" s="14">
        <f>'Data Sheet'!E60</f>
        <v>10663</v>
      </c>
      <c r="F7" s="14">
        <f>'Data Sheet'!F60</f>
        <v>11924</v>
      </c>
      <c r="G7" s="14">
        <f>'Data Sheet'!G60</f>
        <v>21066</v>
      </c>
      <c r="H7" s="14">
        <f>'Data Sheet'!H60</f>
        <v>20402</v>
      </c>
      <c r="I7" s="14">
        <f>'Data Sheet'!I60</f>
        <v>21554</v>
      </c>
      <c r="J7" s="14">
        <f>'Data Sheet'!J60</f>
        <v>25787</v>
      </c>
      <c r="K7" s="14">
        <f>'Data Sheet'!K60</f>
        <v>28813</v>
      </c>
    </row>
    <row r="8" spans="1:11" s="2" customFormat="1">
      <c r="A8" s="2" t="s">
        <v>26</v>
      </c>
      <c r="B8" s="15">
        <f>'Data Sheet'!B61</f>
        <v>14793</v>
      </c>
      <c r="C8" s="15">
        <f>'Data Sheet'!C61</f>
        <v>15706</v>
      </c>
      <c r="D8" s="15">
        <f>'Data Sheet'!D61</f>
        <v>17862</v>
      </c>
      <c r="E8" s="15">
        <f>'Data Sheet'!E61</f>
        <v>18629</v>
      </c>
      <c r="F8" s="15">
        <f>'Data Sheet'!F61</f>
        <v>20153</v>
      </c>
      <c r="G8" s="15">
        <f>'Data Sheet'!G61</f>
        <v>68740</v>
      </c>
      <c r="H8" s="15">
        <f>'Data Sheet'!H61</f>
        <v>70506</v>
      </c>
      <c r="I8" s="15">
        <f>'Data Sheet'!I61</f>
        <v>73077</v>
      </c>
      <c r="J8" s="15">
        <f>'Data Sheet'!J61</f>
        <v>78489</v>
      </c>
      <c r="K8" s="15">
        <f>'Data Sheet'!K61</f>
        <v>79863</v>
      </c>
    </row>
    <row r="9" spans="1:11" s="2" customFormat="1">
      <c r="B9" s="15"/>
      <c r="C9" s="15"/>
      <c r="D9" s="15"/>
      <c r="E9" s="15"/>
      <c r="F9" s="15"/>
      <c r="G9" s="15"/>
      <c r="H9" s="15"/>
      <c r="I9" s="15"/>
      <c r="J9" s="15"/>
      <c r="K9" s="15"/>
    </row>
    <row r="10" spans="1:11">
      <c r="A10" t="s">
        <v>27</v>
      </c>
      <c r="B10" s="14">
        <f>'Data Sheet'!B62</f>
        <v>3258</v>
      </c>
      <c r="C10" s="14">
        <f>'Data Sheet'!C62</f>
        <v>4419</v>
      </c>
      <c r="D10" s="14">
        <f>'Data Sheet'!D62</f>
        <v>4528</v>
      </c>
      <c r="E10" s="14">
        <f>'Data Sheet'!E62</f>
        <v>4715</v>
      </c>
      <c r="F10" s="14">
        <f>'Data Sheet'!F62</f>
        <v>5479</v>
      </c>
      <c r="G10" s="14">
        <f>'Data Sheet'!G62</f>
        <v>51443</v>
      </c>
      <c r="H10" s="14">
        <f>'Data Sheet'!H62</f>
        <v>51473</v>
      </c>
      <c r="I10" s="14">
        <f>'Data Sheet'!I62</f>
        <v>52678</v>
      </c>
      <c r="J10" s="14">
        <f>'Data Sheet'!J62</f>
        <v>53744</v>
      </c>
      <c r="K10" s="14">
        <f>'Data Sheet'!K62</f>
        <v>54335</v>
      </c>
    </row>
    <row r="11" spans="1:11">
      <c r="A11" t="s">
        <v>28</v>
      </c>
      <c r="B11" s="14">
        <f>'Data Sheet'!B63</f>
        <v>408</v>
      </c>
      <c r="C11" s="14">
        <f>'Data Sheet'!C63</f>
        <v>229</v>
      </c>
      <c r="D11" s="14">
        <f>'Data Sheet'!D63</f>
        <v>461</v>
      </c>
      <c r="E11" s="14">
        <f>'Data Sheet'!E63</f>
        <v>406</v>
      </c>
      <c r="F11" s="14">
        <f>'Data Sheet'!F63</f>
        <v>597</v>
      </c>
      <c r="G11" s="14">
        <f>'Data Sheet'!G63</f>
        <v>745</v>
      </c>
      <c r="H11" s="14">
        <f>'Data Sheet'!H63</f>
        <v>1313</v>
      </c>
      <c r="I11" s="14">
        <f>'Data Sheet'!I63</f>
        <v>1132</v>
      </c>
      <c r="J11" s="14">
        <f>'Data Sheet'!J63</f>
        <v>1025</v>
      </c>
      <c r="K11" s="14">
        <f>'Data Sheet'!K63</f>
        <v>1009</v>
      </c>
    </row>
    <row r="12" spans="1:11">
      <c r="A12" t="s">
        <v>29</v>
      </c>
      <c r="B12" s="14">
        <f>'Data Sheet'!B64</f>
        <v>2592</v>
      </c>
      <c r="C12" s="14">
        <f>'Data Sheet'!C64</f>
        <v>3794</v>
      </c>
      <c r="D12" s="14">
        <f>'Data Sheet'!D64</f>
        <v>2873</v>
      </c>
      <c r="E12" s="14">
        <f>'Data Sheet'!E64</f>
        <v>2716</v>
      </c>
      <c r="F12" s="14">
        <f>'Data Sheet'!F64</f>
        <v>1255</v>
      </c>
      <c r="G12" s="14">
        <f>'Data Sheet'!G64</f>
        <v>2709</v>
      </c>
      <c r="H12" s="14">
        <f>'Data Sheet'!H64</f>
        <v>3521</v>
      </c>
      <c r="I12" s="14">
        <f>'Data Sheet'!I64</f>
        <v>2882</v>
      </c>
      <c r="J12" s="14">
        <f>'Data Sheet'!J64</f>
        <v>4625</v>
      </c>
      <c r="K12" s="14">
        <f>'Data Sheet'!K64</f>
        <v>3810</v>
      </c>
    </row>
    <row r="13" spans="1:11">
      <c r="A13" t="s">
        <v>73</v>
      </c>
      <c r="B13" s="14">
        <f>'Data Sheet'!B65</f>
        <v>8535</v>
      </c>
      <c r="C13" s="14">
        <f>'Data Sheet'!C65</f>
        <v>7264</v>
      </c>
      <c r="D13" s="14">
        <f>'Data Sheet'!D65</f>
        <v>10000</v>
      </c>
      <c r="E13" s="14">
        <f>'Data Sheet'!E65</f>
        <v>10792</v>
      </c>
      <c r="F13" s="14">
        <f>'Data Sheet'!F65</f>
        <v>12822</v>
      </c>
      <c r="G13" s="14">
        <f>'Data Sheet'!G65</f>
        <v>13843</v>
      </c>
      <c r="H13" s="14">
        <f>'Data Sheet'!H65</f>
        <v>14199</v>
      </c>
      <c r="I13" s="14">
        <f>'Data Sheet'!I65</f>
        <v>16385</v>
      </c>
      <c r="J13" s="14">
        <f>'Data Sheet'!J65</f>
        <v>19095</v>
      </c>
      <c r="K13" s="14">
        <f>'Data Sheet'!K65</f>
        <v>20709</v>
      </c>
    </row>
    <row r="14" spans="1:11" s="2" customFormat="1">
      <c r="A14" s="2" t="s">
        <v>26</v>
      </c>
      <c r="B14" s="14">
        <f>'Data Sheet'!B66</f>
        <v>14793</v>
      </c>
      <c r="C14" s="14">
        <f>'Data Sheet'!C66</f>
        <v>15706</v>
      </c>
      <c r="D14" s="14">
        <f>'Data Sheet'!D66</f>
        <v>17862</v>
      </c>
      <c r="E14" s="14">
        <f>'Data Sheet'!E66</f>
        <v>18629</v>
      </c>
      <c r="F14" s="14">
        <f>'Data Sheet'!F66</f>
        <v>20153</v>
      </c>
      <c r="G14" s="14">
        <f>'Data Sheet'!G66</f>
        <v>68740</v>
      </c>
      <c r="H14" s="14">
        <f>'Data Sheet'!H66</f>
        <v>70506</v>
      </c>
      <c r="I14" s="14">
        <f>'Data Sheet'!I66</f>
        <v>73077</v>
      </c>
      <c r="J14" s="14">
        <f>'Data Sheet'!J66</f>
        <v>78489</v>
      </c>
      <c r="K14" s="14">
        <f>'Data Sheet'!K66</f>
        <v>79863</v>
      </c>
    </row>
    <row r="15" spans="1:11">
      <c r="B15" s="4"/>
      <c r="C15" s="4"/>
      <c r="D15" s="4"/>
      <c r="E15" s="4"/>
      <c r="F15" s="4"/>
      <c r="G15" s="4"/>
      <c r="H15" s="4"/>
      <c r="I15" s="4"/>
      <c r="J15" s="4"/>
      <c r="K15" s="4"/>
    </row>
    <row r="16" spans="1:11">
      <c r="A16" t="s">
        <v>30</v>
      </c>
      <c r="B16" s="4">
        <f>B13-B7</f>
        <v>492</v>
      </c>
      <c r="C16" s="4">
        <f t="shared" ref="C16:K16" si="0">C13-C7</f>
        <v>-1421</v>
      </c>
      <c r="D16" s="4">
        <f t="shared" si="0"/>
        <v>-581</v>
      </c>
      <c r="E16" s="4">
        <f t="shared" si="0"/>
        <v>129</v>
      </c>
      <c r="F16" s="4">
        <f t="shared" si="0"/>
        <v>898</v>
      </c>
      <c r="G16" s="4">
        <f t="shared" si="0"/>
        <v>-7223</v>
      </c>
      <c r="H16" s="4">
        <f t="shared" si="0"/>
        <v>-6203</v>
      </c>
      <c r="I16" s="4">
        <f t="shared" si="0"/>
        <v>-5169</v>
      </c>
      <c r="J16" s="4">
        <f t="shared" si="0"/>
        <v>-6692</v>
      </c>
      <c r="K16" s="4">
        <f t="shared" si="0"/>
        <v>-8104</v>
      </c>
    </row>
    <row r="17" spans="1:11">
      <c r="A17" t="s">
        <v>44</v>
      </c>
      <c r="B17" s="4">
        <f>'Data Sheet'!B67</f>
        <v>1264</v>
      </c>
      <c r="C17" s="4">
        <f>'Data Sheet'!C67</f>
        <v>1085</v>
      </c>
      <c r="D17" s="4">
        <f>'Data Sheet'!D67</f>
        <v>1310</v>
      </c>
      <c r="E17" s="4">
        <f>'Data Sheet'!E67</f>
        <v>1816</v>
      </c>
      <c r="F17" s="4">
        <f>'Data Sheet'!F67</f>
        <v>1149</v>
      </c>
      <c r="G17" s="4">
        <f>'Data Sheet'!G67</f>
        <v>1758</v>
      </c>
      <c r="H17" s="4">
        <f>'Data Sheet'!H67</f>
        <v>2236</v>
      </c>
      <c r="I17" s="4">
        <f>'Data Sheet'!I67</f>
        <v>3079</v>
      </c>
      <c r="J17" s="4">
        <f>'Data Sheet'!J67</f>
        <v>2997</v>
      </c>
      <c r="K17" s="4">
        <f>'Data Sheet'!K67</f>
        <v>3819</v>
      </c>
    </row>
    <row r="18" spans="1:11">
      <c r="A18" t="s">
        <v>45</v>
      </c>
      <c r="B18" s="4">
        <f>'Data Sheet'!B68</f>
        <v>2726</v>
      </c>
      <c r="C18" s="4">
        <f>'Data Sheet'!C68</f>
        <v>2541</v>
      </c>
      <c r="D18" s="4">
        <f>'Data Sheet'!D68</f>
        <v>2513</v>
      </c>
      <c r="E18" s="4">
        <f>'Data Sheet'!E68</f>
        <v>2574</v>
      </c>
      <c r="F18" s="4">
        <f>'Data Sheet'!F68</f>
        <v>2767</v>
      </c>
      <c r="G18" s="4">
        <f>'Data Sheet'!G68</f>
        <v>3579</v>
      </c>
      <c r="H18" s="4">
        <f>'Data Sheet'!H68</f>
        <v>4096</v>
      </c>
      <c r="I18" s="4">
        <f>'Data Sheet'!I68</f>
        <v>4251</v>
      </c>
      <c r="J18" s="4">
        <f>'Data Sheet'!J68</f>
        <v>4022</v>
      </c>
      <c r="K18" s="4">
        <f>'Data Sheet'!K68</f>
        <v>4415</v>
      </c>
    </row>
    <row r="20" spans="1:11">
      <c r="A20" t="s">
        <v>46</v>
      </c>
      <c r="B20" s="4">
        <f>IF('Profit &amp; Loss'!B4&gt;0,'Balance Sheet'!B17/('Profit &amp; Loss'!B4/365),0)</f>
        <v>14.334182563847635</v>
      </c>
      <c r="C20" s="4">
        <f>IF('Profit &amp; Loss'!C4&gt;0,'Balance Sheet'!C17/('Profit &amp; Loss'!C4/365),0)</f>
        <v>11.942132561365419</v>
      </c>
      <c r="D20" s="4">
        <f>IF('Profit &amp; Loss'!D4&gt;0,'Balance Sheet'!D17/('Profit &amp; Loss'!D4/365),0)</f>
        <v>13.4519623013082</v>
      </c>
      <c r="E20" s="4">
        <f>IF('Profit &amp; Loss'!E4&gt;0,'Balance Sheet'!E17/('Profit &amp; Loss'!E4/365),0)</f>
        <v>16.861867209361485</v>
      </c>
      <c r="F20" s="4">
        <f>IF('Profit &amp; Loss'!F4&gt;0,'Balance Sheet'!F17/('Profit &amp; Loss'!F4/365),0)</f>
        <v>10.541814342809744</v>
      </c>
      <c r="G20" s="4">
        <f>IF('Profit &amp; Loss'!G4&gt;0,'Balance Sheet'!G17/('Profit &amp; Loss'!G4/365),0)</f>
        <v>13.644424598111764</v>
      </c>
      <c r="H20" s="4">
        <f>IF('Profit &amp; Loss'!H4&gt;0,'Balance Sheet'!H17/('Profit &amp; Loss'!H4/365),0)</f>
        <v>15.56152995461999</v>
      </c>
      <c r="I20" s="4">
        <f>IF('Profit &amp; Loss'!I4&gt;0,'Balance Sheet'!I17/('Profit &amp; Loss'!I4/365),0)</f>
        <v>18.551254539451964</v>
      </c>
      <c r="J20" s="4">
        <f>IF('Profit &amp; Loss'!J4&gt;0,'Balance Sheet'!J17/('Profit &amp; Loss'!J4/365),0)</f>
        <v>17.673274525009692</v>
      </c>
      <c r="K20" s="4">
        <f>IF('Profit &amp; Loss'!K4&gt;0,'Balance Sheet'!K17/('Profit &amp; Loss'!K4/365),0)</f>
        <v>22.08353796676225</v>
      </c>
    </row>
    <row r="21" spans="1:11">
      <c r="A21" t="s">
        <v>47</v>
      </c>
      <c r="B21" s="4">
        <f>IF('Balance Sheet'!B18&gt;0,'Profit &amp; Loss'!B4/'Balance Sheet'!B18,0)</f>
        <v>11.807043286867204</v>
      </c>
      <c r="C21" s="4">
        <f>IF('Balance Sheet'!C18&gt;0,'Profit &amp; Loss'!C4/'Balance Sheet'!C18,0)</f>
        <v>13.050767414403778</v>
      </c>
      <c r="D21" s="4">
        <f>IF('Balance Sheet'!D18&gt;0,'Profit &amp; Loss'!D4/'Balance Sheet'!D18,0)</f>
        <v>14.144448865897333</v>
      </c>
      <c r="E21" s="4">
        <f>IF('Balance Sheet'!E18&gt;0,'Profit &amp; Loss'!E4/'Balance Sheet'!E18,0)</f>
        <v>15.271950271950272</v>
      </c>
      <c r="F21" s="4">
        <f>IF('Balance Sheet'!F18&gt;0,'Profit &amp; Loss'!F4/'Balance Sheet'!F18,0)</f>
        <v>14.377665341525118</v>
      </c>
      <c r="G21" s="4">
        <f>IF('Balance Sheet'!G18&gt;0,'Profit &amp; Loss'!G4/'Balance Sheet'!G18,0)</f>
        <v>13.139983235540655</v>
      </c>
      <c r="H21" s="4">
        <f>IF('Balance Sheet'!H18&gt;0,'Profit &amp; Loss'!H4/'Balance Sheet'!H18,0)</f>
        <v>12.80419921875</v>
      </c>
      <c r="I21" s="4">
        <f>IF('Balance Sheet'!I18&gt;0,'Profit &amp; Loss'!I4/'Balance Sheet'!I18,0)</f>
        <v>14.250764525993883</v>
      </c>
      <c r="J21" s="4">
        <f>IF('Balance Sheet'!J18&gt;0,'Profit &amp; Loss'!J4/'Balance Sheet'!J18,0)</f>
        <v>15.389358528095475</v>
      </c>
      <c r="K21" s="4">
        <f>IF('Balance Sheet'!K18&gt;0,'Profit &amp; Loss'!K4/'Balance Sheet'!K18,0)</f>
        <v>14.296942242355605</v>
      </c>
    </row>
    <row r="23" spans="1:11" s="2" customFormat="1">
      <c r="A23" s="2" t="s">
        <v>59</v>
      </c>
      <c r="B23" s="10">
        <f>IF(SUM('Balance Sheet'!B4:B5)&gt;0,'Profit &amp; Loss'!B12/SUM('Balance Sheet'!B4:B5),"")</f>
        <v>0.6315228966986155</v>
      </c>
      <c r="C23" s="10">
        <f>IF(SUM('Balance Sheet'!C4:C5)&gt;0,'Profit &amp; Loss'!C12/SUM('Balance Sheet'!C4:C5),"")</f>
        <v>0.66370106761565839</v>
      </c>
      <c r="D23" s="10">
        <f>IF(SUM('Balance Sheet'!D4:D5)&gt;0,'Profit &amp; Loss'!D12/SUM('Balance Sheet'!D4:D5),"")</f>
        <v>0.71611042439225381</v>
      </c>
      <c r="E23" s="10">
        <f>IF(SUM('Balance Sheet'!E4:E5)&gt;0,'Profit &amp; Loss'!E12/SUM('Balance Sheet'!E4:E5),"")</f>
        <v>0.76954366340409308</v>
      </c>
      <c r="F23" s="10">
        <f>IF(SUM('Balance Sheet'!F4:F5)&gt;0,'Profit &amp; Loss'!F12/SUM('Balance Sheet'!F4:F5),"")</f>
        <v>0.82002673471867782</v>
      </c>
      <c r="G23" s="10">
        <f>IF(SUM('Balance Sheet'!G4:G5)&gt;0,'Profit &amp; Loss'!G12/SUM('Balance Sheet'!G4:G5),"")</f>
        <v>0.16770147250073414</v>
      </c>
      <c r="H23" s="10">
        <f>IF(SUM('Balance Sheet'!H4:H5)&gt;0,'Profit &amp; Loss'!H12/SUM('Balance Sheet'!H4:H5),"")</f>
        <v>0.18097878151688715</v>
      </c>
      <c r="I23" s="10">
        <f>IF(SUM('Balance Sheet'!I4:I5)&gt;0,'Profit &amp; Loss'!I12/SUM('Balance Sheet'!I4:I5),"")</f>
        <v>0.201176844783715</v>
      </c>
      <c r="J23" s="10">
        <f>IF(SUM('Balance Sheet'!J4:J5)&gt;0,'Profit &amp; Loss'!J12/SUM('Balance Sheet'!J4:J5),"")</f>
        <v>0.20065211449099926</v>
      </c>
      <c r="K23" s="10">
        <f>IF(SUM('Balance Sheet'!K4:K5)&gt;0,'Profit &amp; Loss'!K12/SUM('Balance Sheet'!K4:K5),"")</f>
        <v>0.21555807457187967</v>
      </c>
    </row>
    <row r="24" spans="1:11" s="2" customFormat="1">
      <c r="A24" s="2" t="s">
        <v>60</v>
      </c>
      <c r="B24" s="10"/>
      <c r="C24" s="10">
        <f>IF((B4+B5+B6+C4+C5+C6)&gt;0,('Profit &amp; Loss'!C10+'Profit &amp; Loss'!C9)*2/(B4+B5+B6+C4+C5+C6),"")</f>
        <v>0.9443032459516375</v>
      </c>
      <c r="D24" s="10">
        <f>IF((C4+C5+C6+D4+D5+D6)&gt;0,('Profit &amp; Loss'!D10+'Profit &amp; Loss'!D9)*2/(C4+C5+C6+D4+D5+D6),"")</f>
        <v>1.0253111452943644</v>
      </c>
      <c r="E24" s="10">
        <f>IF((D4+D5+D6+E4+E5+E6)&gt;0,('Profit &amp; Loss'!E10+'Profit &amp; Loss'!E9)*2/(D4+D5+D6+E4+E5+E6),"")</f>
        <v>1.1329441857414573</v>
      </c>
      <c r="F24" s="10">
        <f>IF((E4+E5+E6+F4+F5+F6)&gt;0,('Profit &amp; Loss'!F10+'Profit &amp; Loss'!F9)*2/(E4+E5+E6+F4+F5+F6),"")</f>
        <v>1.1464032108675517</v>
      </c>
      <c r="G24" s="10">
        <f>IF((F4+F5+F6+G4+G5+G6)&gt;0,('Profit &amp; Loss'!G10+'Profit &amp; Loss'!G9)*2/(F4+F5+F6+G4+G5+G6),"")</f>
        <v>0.38359300931971452</v>
      </c>
      <c r="H24" s="10">
        <f>IF((G4+G5+G6+H4+H5+H6)&gt;0,('Profit &amp; Loss'!H10+'Profit &amp; Loss'!H9)*2/(G4+G5+G6+H4+H5+H6),"")</f>
        <v>0.2451471701200679</v>
      </c>
      <c r="I24" s="10">
        <f>IF((H4+H5+H6+I4+I5+I6)&gt;0,('Profit &amp; Loss'!I10+'Profit &amp; Loss'!I9)*2/(H4+H5+H6+I4+I5+I6),"")</f>
        <v>0.26485087624351794</v>
      </c>
      <c r="J24" s="10">
        <f>IF((I4+I5+I6+J4+J5+J6)&gt;0,('Profit &amp; Loss'!J10+'Profit &amp; Loss'!J9)*2/(I4+I5+I6+J4+J5+J6),"")</f>
        <v>0.27363876229311584</v>
      </c>
      <c r="K24" s="10">
        <f>IF((J4+J5+J6+K4+K5+K6)&gt;0,('Profit &amp; Loss'!K10+'Profit &amp; Loss'!K9)*2/(J4+J5+J6+K4+K5+K6),"")</f>
        <v>0.28548847251137327</v>
      </c>
    </row>
    <row r="27" spans="1:11">
      <c r="C27" s="29">
        <f>'Profit &amp; Loss'!B12/('Balance Sheet'!B4+B5)</f>
        <v>0.6315228966986155</v>
      </c>
      <c r="D27" s="29">
        <f>'Profit &amp; Loss'!C12/('Balance Sheet'!C4+'Balance Sheet'!C5)</f>
        <v>0.66370106761565839</v>
      </c>
    </row>
    <row r="28" spans="1:11">
      <c r="D28">
        <f>'Profit &amp; Loss'!B32/SUM('Balance Sheet'!B4:B6)</f>
        <v>0.89525925925925931</v>
      </c>
      <c r="E28">
        <f>'Profit &amp; Loss'!C32/SUM('Balance Sheet'!C4:C6)</f>
        <v>0.92607890613872668</v>
      </c>
    </row>
    <row r="29" spans="1:11">
      <c r="E29">
        <f>'Profit &amp; Loss'!C32*2/SUM('Balance Sheet'!B4,'Balance Sheet'!B5,'Balance Sheet'!B6,'Balance Sheet'!C4,'Balance Sheet'!C5,'Balance Sheet'!C6)</f>
        <v>0.9443032459516375</v>
      </c>
    </row>
    <row r="30" spans="1:11">
      <c r="E30" s="29">
        <f>('Profit &amp; Loss'!C32)*2/SUM('Balance Sheet'!C4,'Balance Sheet'!C5,'Balance Sheet'!C6,'Balance Sheet'!D4,'Balance Sheet'!D5,'Balance Sheet'!D6)</f>
        <v>0.90924346245280385</v>
      </c>
    </row>
  </sheetData>
  <hyperlinks>
    <hyperlink ref="J1" r:id="rId1" xr:uid="{00000000-0004-0000-0200-000000000000}"/>
  </hyperlinks>
  <printOptions gridLines="1"/>
  <pageMargins left="0.7" right="0.7" top="0.75" bottom="0.75" header="0.3" footer="0.3"/>
  <pageSetup paperSize="9" scale="74"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7129-7242-48A0-B6B8-341F62890D61}">
  <dimension ref="B1:C6354"/>
  <sheetViews>
    <sheetView topLeftCell="A6326" workbookViewId="0">
      <selection activeCell="B3" sqref="B3:C6354"/>
    </sheetView>
  </sheetViews>
  <sheetFormatPr defaultRowHeight="14.4"/>
  <cols>
    <col min="2" max="2" width="10.33203125" bestFit="1" customWidth="1"/>
  </cols>
  <sheetData>
    <row r="1" spans="2:3" ht="15" thickBot="1"/>
    <row r="2" spans="2:3" ht="15" thickBot="1">
      <c r="B2" s="32" t="s">
        <v>116</v>
      </c>
      <c r="C2" s="32" t="s">
        <v>117</v>
      </c>
    </row>
    <row r="3" spans="2:3" ht="15" thickBot="1">
      <c r="B3" s="33">
        <v>36528</v>
      </c>
      <c r="C3" s="350">
        <v>230.76</v>
      </c>
    </row>
    <row r="4" spans="2:3" ht="15" thickBot="1">
      <c r="B4" s="33">
        <v>36529</v>
      </c>
      <c r="C4" s="350">
        <v>228.11</v>
      </c>
    </row>
    <row r="5" spans="2:3" ht="15" thickBot="1">
      <c r="B5" s="33">
        <v>36530</v>
      </c>
      <c r="C5" s="350">
        <v>219.99</v>
      </c>
    </row>
    <row r="6" spans="2:3" ht="15" thickBot="1">
      <c r="B6" s="33">
        <v>36531</v>
      </c>
      <c r="C6" s="350">
        <v>228.82</v>
      </c>
    </row>
    <row r="7" spans="2:3" ht="15" thickBot="1">
      <c r="B7" s="33">
        <v>36532</v>
      </c>
      <c r="C7" s="350">
        <v>241.3</v>
      </c>
    </row>
    <row r="8" spans="2:3" ht="15" thickBot="1">
      <c r="B8" s="33">
        <v>36535</v>
      </c>
      <c r="C8" s="350">
        <v>243.13</v>
      </c>
    </row>
    <row r="9" spans="2:3" ht="15" thickBot="1">
      <c r="B9" s="33">
        <v>36536</v>
      </c>
      <c r="C9" s="350">
        <v>248.58</v>
      </c>
    </row>
    <row r="10" spans="2:3" ht="15" thickBot="1">
      <c r="B10" s="33">
        <v>36537</v>
      </c>
      <c r="C10" s="350">
        <v>264.77999999999997</v>
      </c>
    </row>
    <row r="11" spans="2:3" ht="15" thickBot="1">
      <c r="B11" s="33">
        <v>36538</v>
      </c>
      <c r="C11" s="350">
        <v>278.67</v>
      </c>
    </row>
    <row r="12" spans="2:3" ht="15" thickBot="1">
      <c r="B12" s="33">
        <v>36539</v>
      </c>
      <c r="C12" s="350">
        <v>270.20999999999998</v>
      </c>
    </row>
    <row r="13" spans="2:3" ht="15" thickBot="1">
      <c r="B13" s="33">
        <v>36542</v>
      </c>
      <c r="C13" s="350">
        <v>259.83</v>
      </c>
    </row>
    <row r="14" spans="2:3" ht="15" thickBot="1">
      <c r="B14" s="33">
        <v>36543</v>
      </c>
      <c r="C14" s="350">
        <v>256.14999999999998</v>
      </c>
    </row>
    <row r="15" spans="2:3" ht="15" thickBot="1">
      <c r="B15" s="33">
        <v>36544</v>
      </c>
      <c r="C15" s="350">
        <v>252.9</v>
      </c>
    </row>
    <row r="16" spans="2:3" ht="15" thickBot="1">
      <c r="B16" s="33">
        <v>36545</v>
      </c>
      <c r="C16" s="350">
        <v>252.44</v>
      </c>
    </row>
    <row r="17" spans="2:3" ht="15" thickBot="1">
      <c r="B17" s="33">
        <v>36546</v>
      </c>
      <c r="C17" s="350">
        <v>254.81</v>
      </c>
    </row>
    <row r="18" spans="2:3" ht="15" thickBot="1">
      <c r="B18" s="33">
        <v>36549</v>
      </c>
      <c r="C18" s="350">
        <v>257.85000000000002</v>
      </c>
    </row>
    <row r="19" spans="2:3" ht="15" thickBot="1">
      <c r="B19" s="33">
        <v>36550</v>
      </c>
      <c r="C19" s="350">
        <v>255.21</v>
      </c>
    </row>
    <row r="20" spans="2:3" ht="15" thickBot="1">
      <c r="B20" s="33">
        <v>36552</v>
      </c>
      <c r="C20" s="350">
        <v>255.97</v>
      </c>
    </row>
    <row r="21" spans="2:3" ht="15" thickBot="1">
      <c r="B21" s="33">
        <v>36553</v>
      </c>
      <c r="C21" s="350">
        <v>252.38</v>
      </c>
    </row>
    <row r="22" spans="2:3" ht="15" thickBot="1">
      <c r="B22" s="33">
        <v>36556</v>
      </c>
      <c r="C22" s="350">
        <v>244</v>
      </c>
    </row>
    <row r="23" spans="2:3" ht="15" thickBot="1">
      <c r="B23" s="33">
        <v>36557</v>
      </c>
      <c r="C23" s="350">
        <v>232.67</v>
      </c>
    </row>
    <row r="24" spans="2:3" ht="15" thickBot="1">
      <c r="B24" s="33">
        <v>36558</v>
      </c>
      <c r="C24" s="350">
        <v>240.7</v>
      </c>
    </row>
    <row r="25" spans="2:3" ht="15" thickBot="1">
      <c r="B25" s="33">
        <v>36559</v>
      </c>
      <c r="C25" s="350">
        <v>243.79</v>
      </c>
    </row>
    <row r="26" spans="2:3" ht="15" thickBot="1">
      <c r="B26" s="33">
        <v>36560</v>
      </c>
      <c r="C26" s="350">
        <v>234.68</v>
      </c>
    </row>
    <row r="27" spans="2:3" ht="15" thickBot="1">
      <c r="B27" s="33">
        <v>36563</v>
      </c>
      <c r="C27" s="350">
        <v>230.9</v>
      </c>
    </row>
    <row r="28" spans="2:3" ht="15" thickBot="1">
      <c r="B28" s="33">
        <v>36564</v>
      </c>
      <c r="C28" s="350">
        <v>230.7</v>
      </c>
    </row>
    <row r="29" spans="2:3" ht="15" thickBot="1">
      <c r="B29" s="33">
        <v>36565</v>
      </c>
      <c r="C29" s="350">
        <v>241.81</v>
      </c>
    </row>
    <row r="30" spans="2:3" ht="15" thickBot="1">
      <c r="B30" s="33">
        <v>36566</v>
      </c>
      <c r="C30" s="350">
        <v>233.11</v>
      </c>
    </row>
    <row r="31" spans="2:3" ht="15" thickBot="1">
      <c r="B31" s="33">
        <v>36567</v>
      </c>
      <c r="C31" s="350">
        <v>237.65</v>
      </c>
    </row>
    <row r="32" spans="2:3" ht="15" thickBot="1">
      <c r="B32" s="33">
        <v>36570</v>
      </c>
      <c r="C32" s="350">
        <v>230.03</v>
      </c>
    </row>
    <row r="33" spans="2:3" ht="15" thickBot="1">
      <c r="B33" s="33">
        <v>36571</v>
      </c>
      <c r="C33" s="350">
        <v>230.2</v>
      </c>
    </row>
    <row r="34" spans="2:3" ht="15" thickBot="1">
      <c r="B34" s="33">
        <v>36572</v>
      </c>
      <c r="C34" s="350">
        <v>231.11</v>
      </c>
    </row>
    <row r="35" spans="2:3" ht="15" thickBot="1">
      <c r="B35" s="33">
        <v>36573</v>
      </c>
      <c r="C35" s="350">
        <v>232.71</v>
      </c>
    </row>
    <row r="36" spans="2:3" ht="15" thickBot="1">
      <c r="B36" s="33">
        <v>36574</v>
      </c>
      <c r="C36" s="350">
        <v>251.3</v>
      </c>
    </row>
    <row r="37" spans="2:3" ht="15" thickBot="1">
      <c r="B37" s="33">
        <v>36577</v>
      </c>
      <c r="C37" s="350">
        <v>271.39999999999998</v>
      </c>
    </row>
    <row r="38" spans="2:3" ht="15" thickBot="1">
      <c r="B38" s="33">
        <v>36578</v>
      </c>
      <c r="C38" s="350">
        <v>293.12</v>
      </c>
    </row>
    <row r="39" spans="2:3" ht="15" thickBot="1">
      <c r="B39" s="33">
        <v>36579</v>
      </c>
      <c r="C39" s="350">
        <v>287.58999999999997</v>
      </c>
    </row>
    <row r="40" spans="2:3" ht="15" thickBot="1">
      <c r="B40" s="33">
        <v>36580</v>
      </c>
      <c r="C40" s="350">
        <v>308.68</v>
      </c>
    </row>
    <row r="41" spans="2:3" ht="15" thickBot="1">
      <c r="B41" s="33">
        <v>36581</v>
      </c>
      <c r="C41" s="350">
        <v>314.13</v>
      </c>
    </row>
    <row r="42" spans="2:3" ht="15" thickBot="1">
      <c r="B42" s="33">
        <v>36584</v>
      </c>
      <c r="C42" s="350">
        <v>305.56</v>
      </c>
    </row>
    <row r="43" spans="2:3" ht="15" thickBot="1">
      <c r="B43" s="33">
        <v>36585</v>
      </c>
      <c r="C43" s="350">
        <v>286.42</v>
      </c>
    </row>
    <row r="44" spans="2:3" ht="15" thickBot="1">
      <c r="B44" s="33">
        <v>36586</v>
      </c>
      <c r="C44" s="350">
        <v>299.07</v>
      </c>
    </row>
    <row r="45" spans="2:3" ht="15" thickBot="1">
      <c r="B45" s="33">
        <v>36587</v>
      </c>
      <c r="C45" s="350">
        <v>281.77999999999997</v>
      </c>
    </row>
    <row r="46" spans="2:3" ht="15" thickBot="1">
      <c r="B46" s="33">
        <v>36588</v>
      </c>
      <c r="C46" s="350">
        <v>259.36</v>
      </c>
    </row>
    <row r="47" spans="2:3" ht="15" thickBot="1">
      <c r="B47" s="33">
        <v>36591</v>
      </c>
      <c r="C47" s="350">
        <v>247.32</v>
      </c>
    </row>
    <row r="48" spans="2:3" ht="15" thickBot="1">
      <c r="B48" s="33">
        <v>36592</v>
      </c>
      <c r="C48" s="350">
        <v>248.25</v>
      </c>
    </row>
    <row r="49" spans="2:3" ht="15" thickBot="1">
      <c r="B49" s="33">
        <v>36593</v>
      </c>
      <c r="C49" s="350">
        <v>249.23</v>
      </c>
    </row>
    <row r="50" spans="2:3" ht="15" thickBot="1">
      <c r="B50" s="33">
        <v>36594</v>
      </c>
      <c r="C50" s="350">
        <v>240.21</v>
      </c>
    </row>
    <row r="51" spans="2:3" ht="15" thickBot="1">
      <c r="B51" s="33">
        <v>36595</v>
      </c>
      <c r="C51" s="350">
        <v>236.27</v>
      </c>
    </row>
    <row r="52" spans="2:3" ht="15" thickBot="1">
      <c r="B52" s="33">
        <v>36598</v>
      </c>
      <c r="C52" s="350">
        <v>251.92</v>
      </c>
    </row>
    <row r="53" spans="2:3" ht="15" thickBot="1">
      <c r="B53" s="33">
        <v>36599</v>
      </c>
      <c r="C53" s="350">
        <v>266.82</v>
      </c>
    </row>
    <row r="54" spans="2:3" ht="15" thickBot="1">
      <c r="B54" s="33">
        <v>36600</v>
      </c>
      <c r="C54" s="350">
        <v>288.16000000000003</v>
      </c>
    </row>
    <row r="55" spans="2:3" ht="15" thickBot="1">
      <c r="B55" s="33">
        <v>36601</v>
      </c>
      <c r="C55" s="350">
        <v>291.63</v>
      </c>
    </row>
    <row r="56" spans="2:3" ht="15" thickBot="1">
      <c r="B56" s="33">
        <v>36606</v>
      </c>
      <c r="C56" s="350">
        <v>282.86</v>
      </c>
    </row>
    <row r="57" spans="2:3" ht="15" thickBot="1">
      <c r="B57" s="33">
        <v>36607</v>
      </c>
      <c r="C57" s="350">
        <v>271.39999999999998</v>
      </c>
    </row>
    <row r="58" spans="2:3" ht="15" thickBot="1">
      <c r="B58" s="33">
        <v>36608</v>
      </c>
      <c r="C58" s="350">
        <v>264.08</v>
      </c>
    </row>
    <row r="59" spans="2:3" ht="15" thickBot="1">
      <c r="B59" s="33">
        <v>36609</v>
      </c>
      <c r="C59" s="350">
        <v>261.33</v>
      </c>
    </row>
    <row r="60" spans="2:3" ht="15" thickBot="1">
      <c r="B60" s="33">
        <v>36612</v>
      </c>
      <c r="C60" s="350">
        <v>250.52</v>
      </c>
    </row>
    <row r="61" spans="2:3" ht="15" thickBot="1">
      <c r="B61" s="33">
        <v>36613</v>
      </c>
      <c r="C61" s="350">
        <v>250.83</v>
      </c>
    </row>
    <row r="62" spans="2:3" ht="15" thickBot="1">
      <c r="B62" s="33">
        <v>36614</v>
      </c>
      <c r="C62" s="350">
        <v>248.02</v>
      </c>
    </row>
    <row r="63" spans="2:3" ht="15" thickBot="1">
      <c r="B63" s="33">
        <v>36615</v>
      </c>
      <c r="C63" s="350">
        <v>251.74</v>
      </c>
    </row>
    <row r="64" spans="2:3" ht="15" thickBot="1">
      <c r="B64" s="33">
        <v>36616</v>
      </c>
      <c r="C64" s="350">
        <v>241.24</v>
      </c>
    </row>
    <row r="65" spans="2:3" ht="15" thickBot="1">
      <c r="B65" s="33">
        <v>36619</v>
      </c>
      <c r="C65" s="350">
        <v>260.54000000000002</v>
      </c>
    </row>
    <row r="66" spans="2:3" ht="15" thickBot="1">
      <c r="B66" s="33">
        <v>36620</v>
      </c>
      <c r="C66" s="350">
        <v>239.78</v>
      </c>
    </row>
    <row r="67" spans="2:3" ht="15" thickBot="1">
      <c r="B67" s="33">
        <v>36621</v>
      </c>
      <c r="C67" s="350">
        <v>254.05</v>
      </c>
    </row>
    <row r="68" spans="2:3" ht="15" thickBot="1">
      <c r="B68" s="33">
        <v>36622</v>
      </c>
      <c r="C68" s="350">
        <v>254.85</v>
      </c>
    </row>
    <row r="69" spans="2:3" ht="15" thickBot="1">
      <c r="B69" s="33">
        <v>36623</v>
      </c>
      <c r="C69" s="350">
        <v>273.64</v>
      </c>
    </row>
    <row r="70" spans="2:3" ht="15" thickBot="1">
      <c r="B70" s="33">
        <v>36626</v>
      </c>
      <c r="C70" s="350">
        <v>274.45999999999998</v>
      </c>
    </row>
    <row r="71" spans="2:3" ht="15" thickBot="1">
      <c r="B71" s="33">
        <v>36627</v>
      </c>
      <c r="C71" s="350">
        <v>270.35000000000002</v>
      </c>
    </row>
    <row r="72" spans="2:3" ht="15" thickBot="1">
      <c r="B72" s="33">
        <v>36628</v>
      </c>
      <c r="C72" s="350">
        <v>263.14999999999998</v>
      </c>
    </row>
    <row r="73" spans="2:3" ht="15" thickBot="1">
      <c r="B73" s="33">
        <v>36629</v>
      </c>
      <c r="C73" s="350">
        <v>257.77999999999997</v>
      </c>
    </row>
    <row r="74" spans="2:3" ht="15" thickBot="1">
      <c r="B74" s="33">
        <v>36633</v>
      </c>
      <c r="C74" s="350">
        <v>248.09</v>
      </c>
    </row>
    <row r="75" spans="2:3" ht="15" thickBot="1">
      <c r="B75" s="33">
        <v>36634</v>
      </c>
      <c r="C75" s="350">
        <v>246.62</v>
      </c>
    </row>
    <row r="76" spans="2:3" ht="15" thickBot="1">
      <c r="B76" s="33">
        <v>36635</v>
      </c>
      <c r="C76" s="350">
        <v>250.37</v>
      </c>
    </row>
    <row r="77" spans="2:3" ht="15" thickBot="1">
      <c r="B77" s="33">
        <v>36636</v>
      </c>
      <c r="C77" s="350">
        <v>252.91</v>
      </c>
    </row>
    <row r="78" spans="2:3" ht="15" thickBot="1">
      <c r="B78" s="33">
        <v>36640</v>
      </c>
      <c r="C78" s="350">
        <v>254.5</v>
      </c>
    </row>
    <row r="79" spans="2:3" ht="15" thickBot="1">
      <c r="B79" s="33">
        <v>36641</v>
      </c>
      <c r="C79" s="350">
        <v>242.87</v>
      </c>
    </row>
    <row r="80" spans="2:3" ht="15" thickBot="1">
      <c r="B80" s="33">
        <v>36642</v>
      </c>
      <c r="C80" s="350">
        <v>249.82</v>
      </c>
    </row>
    <row r="81" spans="2:3" ht="15" thickBot="1">
      <c r="B81" s="33">
        <v>36643</v>
      </c>
      <c r="C81" s="350">
        <v>247.52</v>
      </c>
    </row>
    <row r="82" spans="2:3" ht="15" thickBot="1">
      <c r="B82" s="33">
        <v>36644</v>
      </c>
      <c r="C82" s="350">
        <v>239.8</v>
      </c>
    </row>
    <row r="83" spans="2:3" ht="15" thickBot="1">
      <c r="B83" s="33">
        <v>36648</v>
      </c>
      <c r="C83" s="350">
        <v>218.68</v>
      </c>
    </row>
    <row r="84" spans="2:3" ht="15" thickBot="1">
      <c r="B84" s="33">
        <v>36649</v>
      </c>
      <c r="C84" s="350">
        <v>218.6</v>
      </c>
    </row>
    <row r="85" spans="2:3" ht="15" thickBot="1">
      <c r="B85" s="33">
        <v>36650</v>
      </c>
      <c r="C85" s="350">
        <v>241</v>
      </c>
    </row>
    <row r="86" spans="2:3" ht="15" thickBot="1">
      <c r="B86" s="33">
        <v>36651</v>
      </c>
      <c r="C86" s="350">
        <v>253.65</v>
      </c>
    </row>
    <row r="87" spans="2:3" ht="15" thickBot="1">
      <c r="B87" s="33">
        <v>36654</v>
      </c>
      <c r="C87" s="350">
        <v>239.3</v>
      </c>
    </row>
    <row r="88" spans="2:3" ht="15" thickBot="1">
      <c r="B88" s="33">
        <v>36655</v>
      </c>
      <c r="C88" s="350">
        <v>245.61</v>
      </c>
    </row>
    <row r="89" spans="2:3" ht="15" thickBot="1">
      <c r="B89" s="33">
        <v>36656</v>
      </c>
      <c r="C89" s="350">
        <v>241.59</v>
      </c>
    </row>
    <row r="90" spans="2:3" ht="15" thickBot="1">
      <c r="B90" s="33">
        <v>36657</v>
      </c>
      <c r="C90" s="350">
        <v>229.1</v>
      </c>
    </row>
    <row r="91" spans="2:3" ht="15" thickBot="1">
      <c r="B91" s="33">
        <v>36658</v>
      </c>
      <c r="C91" s="350">
        <v>227.82</v>
      </c>
    </row>
    <row r="92" spans="2:3" ht="15" thickBot="1">
      <c r="B92" s="33">
        <v>36661</v>
      </c>
      <c r="C92" s="350">
        <v>232.34</v>
      </c>
    </row>
    <row r="93" spans="2:3" ht="15" thickBot="1">
      <c r="B93" s="33">
        <v>36662</v>
      </c>
      <c r="C93" s="350">
        <v>232.86</v>
      </c>
    </row>
    <row r="94" spans="2:3" ht="15" thickBot="1">
      <c r="B94" s="33">
        <v>36663</v>
      </c>
      <c r="C94" s="350">
        <v>231.72</v>
      </c>
    </row>
    <row r="95" spans="2:3" ht="15" thickBot="1">
      <c r="B95" s="33">
        <v>36664</v>
      </c>
      <c r="C95" s="350">
        <v>235.48</v>
      </c>
    </row>
    <row r="96" spans="2:3" ht="15" thickBot="1">
      <c r="B96" s="33">
        <v>36665</v>
      </c>
      <c r="C96" s="350">
        <v>224.66</v>
      </c>
    </row>
    <row r="97" spans="2:3" ht="15" thickBot="1">
      <c r="B97" s="33">
        <v>36668</v>
      </c>
      <c r="C97" s="350">
        <v>222.09</v>
      </c>
    </row>
    <row r="98" spans="2:3" ht="15" thickBot="1">
      <c r="B98" s="33">
        <v>36669</v>
      </c>
      <c r="C98" s="350">
        <v>220.36</v>
      </c>
    </row>
    <row r="99" spans="2:3" ht="15" thickBot="1">
      <c r="B99" s="33">
        <v>36670</v>
      </c>
      <c r="C99" s="350">
        <v>222.12</v>
      </c>
    </row>
    <row r="100" spans="2:3" ht="15" thickBot="1">
      <c r="B100" s="33">
        <v>36671</v>
      </c>
      <c r="C100" s="350">
        <v>223.63</v>
      </c>
    </row>
    <row r="101" spans="2:3" ht="15" thickBot="1">
      <c r="B101" s="33">
        <v>36672</v>
      </c>
      <c r="C101" s="350">
        <v>250.3</v>
      </c>
    </row>
    <row r="102" spans="2:3" ht="15" thickBot="1">
      <c r="B102" s="33">
        <v>36675</v>
      </c>
      <c r="C102" s="350">
        <v>257.23</v>
      </c>
    </row>
    <row r="103" spans="2:3" ht="15" thickBot="1">
      <c r="B103" s="33">
        <v>36676</v>
      </c>
      <c r="C103" s="350">
        <v>254.87</v>
      </c>
    </row>
    <row r="104" spans="2:3" ht="15" thickBot="1">
      <c r="B104" s="33">
        <v>36677</v>
      </c>
      <c r="C104" s="350">
        <v>257.88</v>
      </c>
    </row>
    <row r="105" spans="2:3" ht="15" thickBot="1">
      <c r="B105" s="33">
        <v>36678</v>
      </c>
      <c r="C105" s="350">
        <v>249.04</v>
      </c>
    </row>
    <row r="106" spans="2:3" ht="15" thickBot="1">
      <c r="B106" s="33">
        <v>36679</v>
      </c>
      <c r="C106" s="350">
        <v>255.49</v>
      </c>
    </row>
    <row r="107" spans="2:3" ht="15" thickBot="1">
      <c r="B107" s="33">
        <v>36682</v>
      </c>
      <c r="C107" s="350">
        <v>256.49</v>
      </c>
    </row>
    <row r="108" spans="2:3" ht="15" thickBot="1">
      <c r="B108" s="33">
        <v>36683</v>
      </c>
      <c r="C108" s="350">
        <v>259.22000000000003</v>
      </c>
    </row>
    <row r="109" spans="2:3" ht="15" thickBot="1">
      <c r="B109" s="33">
        <v>36684</v>
      </c>
      <c r="C109" s="350">
        <v>257.51</v>
      </c>
    </row>
    <row r="110" spans="2:3" ht="15" thickBot="1">
      <c r="B110" s="33">
        <v>36685</v>
      </c>
      <c r="C110" s="350">
        <v>261.13</v>
      </c>
    </row>
    <row r="111" spans="2:3" ht="15" thickBot="1">
      <c r="B111" s="33">
        <v>36686</v>
      </c>
      <c r="C111" s="350">
        <v>260.51</v>
      </c>
    </row>
    <row r="112" spans="2:3" ht="15" thickBot="1">
      <c r="B112" s="33">
        <v>36689</v>
      </c>
      <c r="C112" s="350">
        <v>253.66</v>
      </c>
    </row>
    <row r="113" spans="2:3" ht="15" thickBot="1">
      <c r="B113" s="33">
        <v>36690</v>
      </c>
      <c r="C113" s="350">
        <v>249.93</v>
      </c>
    </row>
    <row r="114" spans="2:3" ht="15" thickBot="1">
      <c r="B114" s="33">
        <v>36691</v>
      </c>
      <c r="C114" s="350">
        <v>253.34</v>
      </c>
    </row>
    <row r="115" spans="2:3" ht="15" thickBot="1">
      <c r="B115" s="33">
        <v>36692</v>
      </c>
      <c r="C115" s="350">
        <v>248.46</v>
      </c>
    </row>
    <row r="116" spans="2:3" ht="15" thickBot="1">
      <c r="B116" s="33">
        <v>36693</v>
      </c>
      <c r="C116" s="350">
        <v>249.22</v>
      </c>
    </row>
    <row r="117" spans="2:3" ht="15" thickBot="1">
      <c r="B117" s="33">
        <v>36696</v>
      </c>
      <c r="C117" s="350">
        <v>253.37</v>
      </c>
    </row>
    <row r="118" spans="2:3" ht="15" thickBot="1">
      <c r="B118" s="33">
        <v>36697</v>
      </c>
      <c r="C118" s="350">
        <v>251.14</v>
      </c>
    </row>
    <row r="119" spans="2:3" ht="15" thickBot="1">
      <c r="B119" s="33">
        <v>36698</v>
      </c>
      <c r="C119" s="350">
        <v>257.32</v>
      </c>
    </row>
    <row r="120" spans="2:3" ht="15" thickBot="1">
      <c r="B120" s="33">
        <v>36699</v>
      </c>
      <c r="C120" s="350">
        <v>265.57</v>
      </c>
    </row>
    <row r="121" spans="2:3" ht="15" thickBot="1">
      <c r="B121" s="33">
        <v>36700</v>
      </c>
      <c r="C121" s="350">
        <v>280.7</v>
      </c>
    </row>
    <row r="122" spans="2:3" ht="15" thickBot="1">
      <c r="B122" s="33">
        <v>36703</v>
      </c>
      <c r="C122" s="350">
        <v>275.99</v>
      </c>
    </row>
    <row r="123" spans="2:3" ht="15" thickBot="1">
      <c r="B123" s="33">
        <v>36704</v>
      </c>
      <c r="C123" s="350">
        <v>282.37</v>
      </c>
    </row>
    <row r="124" spans="2:3" ht="15" thickBot="1">
      <c r="B124" s="33">
        <v>36705</v>
      </c>
      <c r="C124" s="350">
        <v>288.18</v>
      </c>
    </row>
    <row r="125" spans="2:3" ht="15" thickBot="1">
      <c r="B125" s="33">
        <v>36706</v>
      </c>
      <c r="C125" s="350">
        <v>288.95</v>
      </c>
    </row>
    <row r="126" spans="2:3" ht="15" thickBot="1">
      <c r="B126" s="33">
        <v>36707</v>
      </c>
      <c r="C126" s="350">
        <v>283.77</v>
      </c>
    </row>
    <row r="127" spans="2:3" ht="15" thickBot="1">
      <c r="B127" s="33">
        <v>36710</v>
      </c>
      <c r="C127" s="350">
        <v>270.45</v>
      </c>
    </row>
    <row r="128" spans="2:3" ht="15" thickBot="1">
      <c r="B128" s="33">
        <v>36711</v>
      </c>
      <c r="C128" s="350">
        <v>277.17</v>
      </c>
    </row>
    <row r="129" spans="2:3" ht="15" thickBot="1">
      <c r="B129" s="33">
        <v>36712</v>
      </c>
      <c r="C129" s="350">
        <v>286.7</v>
      </c>
    </row>
    <row r="130" spans="2:3" ht="15" thickBot="1">
      <c r="B130" s="33">
        <v>36713</v>
      </c>
      <c r="C130" s="350">
        <v>279.8</v>
      </c>
    </row>
    <row r="131" spans="2:3" ht="15" thickBot="1">
      <c r="B131" s="33">
        <v>36714</v>
      </c>
      <c r="C131" s="350">
        <v>276.89999999999998</v>
      </c>
    </row>
    <row r="132" spans="2:3" ht="15" thickBot="1">
      <c r="B132" s="33">
        <v>36717</v>
      </c>
      <c r="C132" s="350">
        <v>279</v>
      </c>
    </row>
    <row r="133" spans="2:3" ht="15" thickBot="1">
      <c r="B133" s="33">
        <v>36718</v>
      </c>
      <c r="C133" s="350">
        <v>278.10000000000002</v>
      </c>
    </row>
    <row r="134" spans="2:3" ht="15" thickBot="1">
      <c r="B134" s="33">
        <v>36719</v>
      </c>
      <c r="C134" s="350">
        <v>282.55</v>
      </c>
    </row>
    <row r="135" spans="2:3" ht="15" thickBot="1">
      <c r="B135" s="33">
        <v>36720</v>
      </c>
      <c r="C135" s="350">
        <v>292.89999999999998</v>
      </c>
    </row>
    <row r="136" spans="2:3" ht="15" thickBot="1">
      <c r="B136" s="33">
        <v>36721</v>
      </c>
      <c r="C136" s="350">
        <v>295.2</v>
      </c>
    </row>
    <row r="137" spans="2:3" ht="15" thickBot="1">
      <c r="B137" s="33">
        <v>36724</v>
      </c>
      <c r="C137" s="350">
        <v>278.39999999999998</v>
      </c>
    </row>
    <row r="138" spans="2:3" ht="15" thickBot="1">
      <c r="B138" s="33">
        <v>36725</v>
      </c>
      <c r="C138" s="350">
        <v>275.95</v>
      </c>
    </row>
    <row r="139" spans="2:3" ht="15" thickBot="1">
      <c r="B139" s="33">
        <v>36726</v>
      </c>
      <c r="C139" s="350">
        <v>267.55</v>
      </c>
    </row>
    <row r="140" spans="2:3" ht="15" thickBot="1">
      <c r="B140" s="33">
        <v>36727</v>
      </c>
      <c r="C140" s="350">
        <v>261.8</v>
      </c>
    </row>
    <row r="141" spans="2:3" ht="15" thickBot="1">
      <c r="B141" s="33">
        <v>36728</v>
      </c>
      <c r="C141" s="350">
        <v>256.5</v>
      </c>
    </row>
    <row r="142" spans="2:3" ht="15" thickBot="1">
      <c r="B142" s="33">
        <v>36731</v>
      </c>
      <c r="C142" s="350">
        <v>240.4</v>
      </c>
    </row>
    <row r="143" spans="2:3" ht="15" thickBot="1">
      <c r="B143" s="33">
        <v>36732</v>
      </c>
      <c r="C143" s="350">
        <v>239.5</v>
      </c>
    </row>
    <row r="144" spans="2:3" ht="15" thickBot="1">
      <c r="B144" s="33">
        <v>36733</v>
      </c>
      <c r="C144" s="350">
        <v>240.75</v>
      </c>
    </row>
    <row r="145" spans="2:3" ht="15" thickBot="1">
      <c r="B145" s="33">
        <v>36734</v>
      </c>
      <c r="C145" s="350">
        <v>240.55</v>
      </c>
    </row>
    <row r="146" spans="2:3" ht="15" thickBot="1">
      <c r="B146" s="33">
        <v>36735</v>
      </c>
      <c r="C146" s="350">
        <v>236.4</v>
      </c>
    </row>
    <row r="147" spans="2:3" ht="15" thickBot="1">
      <c r="B147" s="33">
        <v>36738</v>
      </c>
      <c r="C147" s="350">
        <v>240.75</v>
      </c>
    </row>
    <row r="148" spans="2:3" ht="15" thickBot="1">
      <c r="B148" s="33">
        <v>36739</v>
      </c>
      <c r="C148" s="350">
        <v>240.75</v>
      </c>
    </row>
    <row r="149" spans="2:3" ht="15" thickBot="1">
      <c r="B149" s="33">
        <v>36740</v>
      </c>
      <c r="C149" s="350">
        <v>240.7</v>
      </c>
    </row>
    <row r="150" spans="2:3" ht="15" thickBot="1">
      <c r="B150" s="33">
        <v>36741</v>
      </c>
      <c r="C150" s="350">
        <v>238.2</v>
      </c>
    </row>
    <row r="151" spans="2:3" ht="15" thickBot="1">
      <c r="B151" s="33">
        <v>36742</v>
      </c>
      <c r="C151" s="350">
        <v>255.8</v>
      </c>
    </row>
    <row r="152" spans="2:3" ht="15" thickBot="1">
      <c r="B152" s="33">
        <v>36745</v>
      </c>
      <c r="C152" s="350">
        <v>256</v>
      </c>
    </row>
    <row r="153" spans="2:3" ht="15" thickBot="1">
      <c r="B153" s="33">
        <v>36746</v>
      </c>
      <c r="C153" s="350">
        <v>250.15</v>
      </c>
    </row>
    <row r="154" spans="2:3" ht="15" thickBot="1">
      <c r="B154" s="33">
        <v>36747</v>
      </c>
      <c r="C154" s="350">
        <v>239.85</v>
      </c>
    </row>
    <row r="155" spans="2:3" ht="15" thickBot="1">
      <c r="B155" s="33">
        <v>36748</v>
      </c>
      <c r="C155" s="350">
        <v>240.7</v>
      </c>
    </row>
    <row r="156" spans="2:3" ht="15" thickBot="1">
      <c r="B156" s="33">
        <v>36749</v>
      </c>
      <c r="C156" s="350">
        <v>232.8</v>
      </c>
    </row>
    <row r="157" spans="2:3" ht="15" thickBot="1">
      <c r="B157" s="33">
        <v>36752</v>
      </c>
      <c r="C157" s="350">
        <v>235.8</v>
      </c>
    </row>
    <row r="158" spans="2:3" ht="15" thickBot="1">
      <c r="B158" s="33">
        <v>36754</v>
      </c>
      <c r="C158" s="350">
        <v>243.7</v>
      </c>
    </row>
    <row r="159" spans="2:3" ht="15" thickBot="1">
      <c r="B159" s="33">
        <v>36755</v>
      </c>
      <c r="C159" s="350">
        <v>243.25</v>
      </c>
    </row>
    <row r="160" spans="2:3" ht="15" thickBot="1">
      <c r="B160" s="33">
        <v>36756</v>
      </c>
      <c r="C160" s="350">
        <v>244.7</v>
      </c>
    </row>
    <row r="161" spans="2:3" ht="15" thickBot="1">
      <c r="B161" s="33">
        <v>36759</v>
      </c>
      <c r="C161" s="350">
        <v>245.25</v>
      </c>
    </row>
    <row r="162" spans="2:3" ht="15" thickBot="1">
      <c r="B162" s="33">
        <v>36760</v>
      </c>
      <c r="C162" s="350">
        <v>242.55</v>
      </c>
    </row>
    <row r="163" spans="2:3" ht="15" thickBot="1">
      <c r="B163" s="33">
        <v>36761</v>
      </c>
      <c r="C163" s="350">
        <v>248.6</v>
      </c>
    </row>
    <row r="164" spans="2:3" ht="15" thickBot="1">
      <c r="B164" s="33">
        <v>36762</v>
      </c>
      <c r="C164" s="350">
        <v>244.1</v>
      </c>
    </row>
    <row r="165" spans="2:3" ht="15" thickBot="1">
      <c r="B165" s="33">
        <v>36763</v>
      </c>
      <c r="C165" s="350">
        <v>241.35</v>
      </c>
    </row>
    <row r="166" spans="2:3" ht="15" thickBot="1">
      <c r="B166" s="33">
        <v>36766</v>
      </c>
      <c r="C166" s="350">
        <v>241.25</v>
      </c>
    </row>
    <row r="167" spans="2:3" ht="15" thickBot="1">
      <c r="B167" s="33">
        <v>36767</v>
      </c>
      <c r="C167" s="350">
        <v>238.8</v>
      </c>
    </row>
    <row r="168" spans="2:3" ht="15" thickBot="1">
      <c r="B168" s="33">
        <v>36768</v>
      </c>
      <c r="C168" s="350">
        <v>238.95</v>
      </c>
    </row>
    <row r="169" spans="2:3" ht="15" thickBot="1">
      <c r="B169" s="33">
        <v>36769</v>
      </c>
      <c r="C169" s="350">
        <v>238.95</v>
      </c>
    </row>
    <row r="170" spans="2:3" ht="15" thickBot="1">
      <c r="B170" s="33">
        <v>36773</v>
      </c>
      <c r="C170" s="350">
        <v>246.2</v>
      </c>
    </row>
    <row r="171" spans="2:3" ht="15" thickBot="1">
      <c r="B171" s="33">
        <v>36774</v>
      </c>
      <c r="C171" s="350">
        <v>244.35</v>
      </c>
    </row>
    <row r="172" spans="2:3" ht="15" thickBot="1">
      <c r="B172" s="33">
        <v>36775</v>
      </c>
      <c r="C172" s="350">
        <v>251.85</v>
      </c>
    </row>
    <row r="173" spans="2:3" ht="15" thickBot="1">
      <c r="B173" s="33">
        <v>36776</v>
      </c>
      <c r="C173" s="350">
        <v>252.1</v>
      </c>
    </row>
    <row r="174" spans="2:3" ht="15" thickBot="1">
      <c r="B174" s="33">
        <v>36777</v>
      </c>
      <c r="C174" s="350">
        <v>249.35</v>
      </c>
    </row>
    <row r="175" spans="2:3" ht="15" thickBot="1">
      <c r="B175" s="33">
        <v>36780</v>
      </c>
      <c r="C175" s="350">
        <v>251.25</v>
      </c>
    </row>
    <row r="176" spans="2:3" ht="15" thickBot="1">
      <c r="B176" s="33">
        <v>36781</v>
      </c>
      <c r="C176" s="350">
        <v>252.75</v>
      </c>
    </row>
    <row r="177" spans="2:3" ht="15" thickBot="1">
      <c r="B177" s="33">
        <v>36782</v>
      </c>
      <c r="C177" s="350">
        <v>249.35</v>
      </c>
    </row>
    <row r="178" spans="2:3" ht="15" thickBot="1">
      <c r="B178" s="33">
        <v>36783</v>
      </c>
      <c r="C178" s="350">
        <v>240.9</v>
      </c>
    </row>
    <row r="179" spans="2:3" ht="15" thickBot="1">
      <c r="B179" s="33">
        <v>36784</v>
      </c>
      <c r="C179" s="350">
        <v>240.75</v>
      </c>
    </row>
    <row r="180" spans="2:3" ht="15" thickBot="1">
      <c r="B180" s="33">
        <v>36787</v>
      </c>
      <c r="C180" s="350">
        <v>237.6</v>
      </c>
    </row>
    <row r="181" spans="2:3" ht="15" thickBot="1">
      <c r="B181" s="33">
        <v>36788</v>
      </c>
      <c r="C181" s="350">
        <v>231.65</v>
      </c>
    </row>
    <row r="182" spans="2:3" ht="15" thickBot="1">
      <c r="B182" s="33">
        <v>36789</v>
      </c>
      <c r="C182" s="350">
        <v>229.75</v>
      </c>
    </row>
    <row r="183" spans="2:3" ht="15" thickBot="1">
      <c r="B183" s="33">
        <v>36790</v>
      </c>
      <c r="C183" s="350">
        <v>232.25</v>
      </c>
    </row>
    <row r="184" spans="2:3" ht="15" thickBot="1">
      <c r="B184" s="33">
        <v>36791</v>
      </c>
      <c r="C184" s="350">
        <v>222.65</v>
      </c>
    </row>
    <row r="185" spans="2:3" ht="15" thickBot="1">
      <c r="B185" s="33">
        <v>36794</v>
      </c>
      <c r="C185" s="350">
        <v>212</v>
      </c>
    </row>
    <row r="186" spans="2:3" ht="15" thickBot="1">
      <c r="B186" s="33">
        <v>36795</v>
      </c>
      <c r="C186" s="350">
        <v>210.95</v>
      </c>
    </row>
    <row r="187" spans="2:3" ht="15" thickBot="1">
      <c r="B187" s="33">
        <v>36796</v>
      </c>
      <c r="C187" s="350">
        <v>213.25</v>
      </c>
    </row>
    <row r="188" spans="2:3" ht="15" thickBot="1">
      <c r="B188" s="33">
        <v>36797</v>
      </c>
      <c r="C188" s="350">
        <v>200.4</v>
      </c>
    </row>
    <row r="189" spans="2:3" ht="15" thickBot="1">
      <c r="B189" s="33">
        <v>36798</v>
      </c>
      <c r="C189" s="350">
        <v>208.55</v>
      </c>
    </row>
    <row r="190" spans="2:3" ht="15" thickBot="1">
      <c r="B190" s="33">
        <v>36802</v>
      </c>
      <c r="C190" s="350">
        <v>211.75</v>
      </c>
    </row>
    <row r="191" spans="2:3" ht="15" thickBot="1">
      <c r="B191" s="33">
        <v>36803</v>
      </c>
      <c r="C191" s="350">
        <v>214.05</v>
      </c>
    </row>
    <row r="192" spans="2:3" ht="15" thickBot="1">
      <c r="B192" s="33">
        <v>36804</v>
      </c>
      <c r="C192" s="350">
        <v>214.9</v>
      </c>
    </row>
    <row r="193" spans="2:3" ht="15" thickBot="1">
      <c r="B193" s="33">
        <v>36805</v>
      </c>
      <c r="C193" s="350">
        <v>213.85</v>
      </c>
    </row>
    <row r="194" spans="2:3" ht="15" thickBot="1">
      <c r="B194" s="33">
        <v>36808</v>
      </c>
      <c r="C194" s="350">
        <v>206</v>
      </c>
    </row>
    <row r="195" spans="2:3" ht="15" thickBot="1">
      <c r="B195" s="33">
        <v>36809</v>
      </c>
      <c r="C195" s="350">
        <v>191.3</v>
      </c>
    </row>
    <row r="196" spans="2:3" ht="15" thickBot="1">
      <c r="B196" s="33">
        <v>36810</v>
      </c>
      <c r="C196" s="350">
        <v>189.7</v>
      </c>
    </row>
    <row r="197" spans="2:3" ht="15" thickBot="1">
      <c r="B197" s="33">
        <v>36811</v>
      </c>
      <c r="C197" s="350">
        <v>192.5</v>
      </c>
    </row>
    <row r="198" spans="2:3" ht="15" thickBot="1">
      <c r="B198" s="33">
        <v>36812</v>
      </c>
      <c r="C198" s="350">
        <v>185</v>
      </c>
    </row>
    <row r="199" spans="2:3" ht="15" thickBot="1">
      <c r="B199" s="33">
        <v>36815</v>
      </c>
      <c r="C199" s="350">
        <v>172.9</v>
      </c>
    </row>
    <row r="200" spans="2:3" ht="15" thickBot="1">
      <c r="B200" s="33">
        <v>36816</v>
      </c>
      <c r="C200" s="350">
        <v>172.35</v>
      </c>
    </row>
    <row r="201" spans="2:3" ht="15" thickBot="1">
      <c r="B201" s="33">
        <v>36817</v>
      </c>
      <c r="C201" s="350">
        <v>172.1</v>
      </c>
    </row>
    <row r="202" spans="2:3" ht="15" thickBot="1">
      <c r="B202" s="33">
        <v>36818</v>
      </c>
      <c r="C202" s="350">
        <v>177.35</v>
      </c>
    </row>
    <row r="203" spans="2:3" ht="15" thickBot="1">
      <c r="B203" s="33">
        <v>36819</v>
      </c>
      <c r="C203" s="350">
        <v>174.7</v>
      </c>
    </row>
    <row r="204" spans="2:3" ht="15" thickBot="1">
      <c r="B204" s="33">
        <v>36822</v>
      </c>
      <c r="C204" s="350">
        <v>170.4</v>
      </c>
    </row>
    <row r="205" spans="2:3" ht="15" thickBot="1">
      <c r="B205" s="33">
        <v>36823</v>
      </c>
      <c r="C205" s="350">
        <v>168.8</v>
      </c>
    </row>
    <row r="206" spans="2:3" ht="15" thickBot="1">
      <c r="B206" s="33">
        <v>36824</v>
      </c>
      <c r="C206" s="350">
        <v>173.65</v>
      </c>
    </row>
    <row r="207" spans="2:3" ht="15" thickBot="1">
      <c r="B207" s="33">
        <v>36825</v>
      </c>
      <c r="C207" s="350">
        <v>174.05</v>
      </c>
    </row>
    <row r="208" spans="2:3" ht="15" thickBot="1">
      <c r="B208" s="33">
        <v>36826</v>
      </c>
      <c r="C208" s="350">
        <v>169</v>
      </c>
    </row>
    <row r="209" spans="2:3" ht="15" thickBot="1">
      <c r="B209" s="33">
        <v>36829</v>
      </c>
      <c r="C209" s="350">
        <v>173.55</v>
      </c>
    </row>
    <row r="210" spans="2:3" ht="15" thickBot="1">
      <c r="B210" s="33">
        <v>36830</v>
      </c>
      <c r="C210" s="350">
        <v>177.9</v>
      </c>
    </row>
    <row r="211" spans="2:3" ht="15" thickBot="1">
      <c r="B211" s="33">
        <v>36831</v>
      </c>
      <c r="C211" s="350">
        <v>181.35</v>
      </c>
    </row>
    <row r="212" spans="2:3" ht="15" thickBot="1">
      <c r="B212" s="33">
        <v>36832</v>
      </c>
      <c r="C212" s="350">
        <v>182.05</v>
      </c>
    </row>
    <row r="213" spans="2:3" ht="15" thickBot="1">
      <c r="B213" s="33">
        <v>36833</v>
      </c>
      <c r="C213" s="350">
        <v>184.35</v>
      </c>
    </row>
    <row r="214" spans="2:3" ht="15" thickBot="1">
      <c r="B214" s="33">
        <v>36836</v>
      </c>
      <c r="C214" s="350">
        <v>176.65</v>
      </c>
    </row>
    <row r="215" spans="2:3" ht="15" thickBot="1">
      <c r="B215" s="33">
        <v>36837</v>
      </c>
      <c r="C215" s="350">
        <v>179.45</v>
      </c>
    </row>
    <row r="216" spans="2:3" ht="15" thickBot="1">
      <c r="B216" s="33">
        <v>36838</v>
      </c>
      <c r="C216" s="350">
        <v>186.5</v>
      </c>
    </row>
    <row r="217" spans="2:3" ht="15" thickBot="1">
      <c r="B217" s="33">
        <v>36839</v>
      </c>
      <c r="C217" s="350">
        <v>191.1</v>
      </c>
    </row>
    <row r="218" spans="2:3" ht="15" thickBot="1">
      <c r="B218" s="33">
        <v>36840</v>
      </c>
      <c r="C218" s="350">
        <v>186.4</v>
      </c>
    </row>
    <row r="219" spans="2:3" ht="15" thickBot="1">
      <c r="B219" s="33">
        <v>36843</v>
      </c>
      <c r="C219" s="350">
        <v>184.75</v>
      </c>
    </row>
    <row r="220" spans="2:3" ht="15" thickBot="1">
      <c r="B220" s="33">
        <v>36844</v>
      </c>
      <c r="C220" s="350">
        <v>186.45</v>
      </c>
    </row>
    <row r="221" spans="2:3" ht="15" thickBot="1">
      <c r="B221" s="33">
        <v>36845</v>
      </c>
      <c r="C221" s="350">
        <v>188.55</v>
      </c>
    </row>
    <row r="222" spans="2:3" ht="15" thickBot="1">
      <c r="B222" s="33">
        <v>36846</v>
      </c>
      <c r="C222" s="350">
        <v>182.5</v>
      </c>
    </row>
    <row r="223" spans="2:3" ht="15" thickBot="1">
      <c r="B223" s="33">
        <v>36847</v>
      </c>
      <c r="C223" s="350">
        <v>183.55</v>
      </c>
    </row>
    <row r="224" spans="2:3" ht="15" thickBot="1">
      <c r="B224" s="33">
        <v>36850</v>
      </c>
      <c r="C224" s="350">
        <v>185.1</v>
      </c>
    </row>
    <row r="225" spans="2:3" ht="15" thickBot="1">
      <c r="B225" s="33">
        <v>36851</v>
      </c>
      <c r="C225" s="350">
        <v>183.9</v>
      </c>
    </row>
    <row r="226" spans="2:3" ht="15" thickBot="1">
      <c r="B226" s="33">
        <v>36852</v>
      </c>
      <c r="C226" s="350">
        <v>182.15</v>
      </c>
    </row>
    <row r="227" spans="2:3" ht="15" thickBot="1">
      <c r="B227" s="33">
        <v>36853</v>
      </c>
      <c r="C227" s="350">
        <v>174.25</v>
      </c>
    </row>
    <row r="228" spans="2:3" ht="15" thickBot="1">
      <c r="B228" s="33">
        <v>36854</v>
      </c>
      <c r="C228" s="350">
        <v>172.55</v>
      </c>
    </row>
    <row r="229" spans="2:3" ht="15" thickBot="1">
      <c r="B229" s="33">
        <v>36857</v>
      </c>
      <c r="C229" s="350">
        <v>175.4</v>
      </c>
    </row>
    <row r="230" spans="2:3" ht="15" thickBot="1">
      <c r="B230" s="33">
        <v>36858</v>
      </c>
      <c r="C230" s="350">
        <v>184.05</v>
      </c>
    </row>
    <row r="231" spans="2:3" ht="15" thickBot="1">
      <c r="B231" s="33">
        <v>36859</v>
      </c>
      <c r="C231" s="350">
        <v>185.35</v>
      </c>
    </row>
    <row r="232" spans="2:3" ht="15" thickBot="1">
      <c r="B232" s="33">
        <v>36860</v>
      </c>
      <c r="C232" s="350">
        <v>193.5</v>
      </c>
    </row>
    <row r="233" spans="2:3" ht="15" thickBot="1">
      <c r="B233" s="33">
        <v>36861</v>
      </c>
      <c r="C233" s="350">
        <v>194.35</v>
      </c>
    </row>
    <row r="234" spans="2:3" ht="15" thickBot="1">
      <c r="B234" s="33">
        <v>36864</v>
      </c>
      <c r="C234" s="350">
        <v>187.8</v>
      </c>
    </row>
    <row r="235" spans="2:3" ht="15" thickBot="1">
      <c r="B235" s="33">
        <v>36865</v>
      </c>
      <c r="C235" s="350">
        <v>186.1</v>
      </c>
    </row>
    <row r="236" spans="2:3" ht="15" thickBot="1">
      <c r="B236" s="33">
        <v>36866</v>
      </c>
      <c r="C236" s="350">
        <v>194.8</v>
      </c>
    </row>
    <row r="237" spans="2:3" ht="15" thickBot="1">
      <c r="B237" s="33">
        <v>36867</v>
      </c>
      <c r="C237" s="350">
        <v>192.35</v>
      </c>
    </row>
    <row r="238" spans="2:3" ht="15" thickBot="1">
      <c r="B238" s="33">
        <v>36868</v>
      </c>
      <c r="C238" s="350">
        <v>191.4</v>
      </c>
    </row>
    <row r="239" spans="2:3" ht="15" thickBot="1">
      <c r="B239" s="33">
        <v>36871</v>
      </c>
      <c r="C239" s="350">
        <v>192</v>
      </c>
    </row>
    <row r="240" spans="2:3" ht="15" thickBot="1">
      <c r="B240" s="33">
        <v>36872</v>
      </c>
      <c r="C240" s="350">
        <v>189.15</v>
      </c>
    </row>
    <row r="241" spans="2:3" ht="15" thickBot="1">
      <c r="B241" s="33">
        <v>36873</v>
      </c>
      <c r="C241" s="350">
        <v>191.9</v>
      </c>
    </row>
    <row r="242" spans="2:3" ht="15" thickBot="1">
      <c r="B242" s="33">
        <v>36874</v>
      </c>
      <c r="C242" s="350">
        <v>193.15</v>
      </c>
    </row>
    <row r="243" spans="2:3" ht="15" thickBot="1">
      <c r="B243" s="33">
        <v>36875</v>
      </c>
      <c r="C243" s="350">
        <v>193.35</v>
      </c>
    </row>
    <row r="244" spans="2:3" ht="15" thickBot="1">
      <c r="B244" s="33">
        <v>36878</v>
      </c>
      <c r="C244" s="350">
        <v>198.15</v>
      </c>
    </row>
    <row r="245" spans="2:3" ht="15" thickBot="1">
      <c r="B245" s="33">
        <v>36879</v>
      </c>
      <c r="C245" s="350">
        <v>202.8</v>
      </c>
    </row>
    <row r="246" spans="2:3" ht="15" thickBot="1">
      <c r="B246" s="33">
        <v>36880</v>
      </c>
      <c r="C246" s="350">
        <v>195.55</v>
      </c>
    </row>
    <row r="247" spans="2:3" ht="15" thickBot="1">
      <c r="B247" s="33">
        <v>36881</v>
      </c>
      <c r="C247" s="350">
        <v>199.15</v>
      </c>
    </row>
    <row r="248" spans="2:3" ht="15" thickBot="1">
      <c r="B248" s="33">
        <v>36882</v>
      </c>
      <c r="C248" s="350">
        <v>200.35</v>
      </c>
    </row>
    <row r="249" spans="2:3" ht="15" thickBot="1">
      <c r="B249" s="33">
        <v>36886</v>
      </c>
      <c r="C249" s="350">
        <v>203</v>
      </c>
    </row>
    <row r="250" spans="2:3" ht="15" thickBot="1">
      <c r="B250" s="33">
        <v>36887</v>
      </c>
      <c r="C250" s="350">
        <v>210.05</v>
      </c>
    </row>
    <row r="251" spans="2:3" ht="15" thickBot="1">
      <c r="B251" s="33">
        <v>36888</v>
      </c>
      <c r="C251" s="350">
        <v>206.45</v>
      </c>
    </row>
    <row r="252" spans="2:3" ht="15" thickBot="1">
      <c r="B252" s="33">
        <v>36889</v>
      </c>
      <c r="C252" s="350">
        <v>206.55</v>
      </c>
    </row>
    <row r="253" spans="2:3" ht="15" thickBot="1">
      <c r="B253" s="33">
        <v>36892</v>
      </c>
      <c r="C253" s="350">
        <v>199.6</v>
      </c>
    </row>
    <row r="254" spans="2:3" ht="15" thickBot="1">
      <c r="B254" s="33">
        <v>36893</v>
      </c>
      <c r="C254" s="350">
        <v>198.6</v>
      </c>
    </row>
    <row r="255" spans="2:3" ht="15" thickBot="1">
      <c r="B255" s="33">
        <v>36894</v>
      </c>
      <c r="C255" s="350">
        <v>201.65</v>
      </c>
    </row>
    <row r="256" spans="2:3" ht="15" thickBot="1">
      <c r="B256" s="33">
        <v>36895</v>
      </c>
      <c r="C256" s="350">
        <v>210.75</v>
      </c>
    </row>
    <row r="257" spans="2:3" ht="15" thickBot="1">
      <c r="B257" s="33">
        <v>36896</v>
      </c>
      <c r="C257" s="350">
        <v>207.45</v>
      </c>
    </row>
    <row r="258" spans="2:3" ht="15" thickBot="1">
      <c r="B258" s="33">
        <v>36899</v>
      </c>
      <c r="C258" s="350">
        <v>210</v>
      </c>
    </row>
    <row r="259" spans="2:3" ht="15" thickBot="1">
      <c r="B259" s="33">
        <v>36900</v>
      </c>
      <c r="C259" s="350">
        <v>216.5</v>
      </c>
    </row>
    <row r="260" spans="2:3" ht="15" thickBot="1">
      <c r="B260" s="33">
        <v>36901</v>
      </c>
      <c r="C260" s="350">
        <v>206.7</v>
      </c>
    </row>
    <row r="261" spans="2:3" ht="15" thickBot="1">
      <c r="B261" s="33">
        <v>36902</v>
      </c>
      <c r="C261" s="350">
        <v>204.55</v>
      </c>
    </row>
    <row r="262" spans="2:3" ht="15" thickBot="1">
      <c r="B262" s="33">
        <v>36903</v>
      </c>
      <c r="C262" s="350">
        <v>201.15</v>
      </c>
    </row>
    <row r="263" spans="2:3" ht="15" thickBot="1">
      <c r="B263" s="33">
        <v>36906</v>
      </c>
      <c r="C263" s="350">
        <v>194</v>
      </c>
    </row>
    <row r="264" spans="2:3" ht="15" thickBot="1">
      <c r="B264" s="33">
        <v>36907</v>
      </c>
      <c r="C264" s="350">
        <v>199.9</v>
      </c>
    </row>
    <row r="265" spans="2:3" ht="15" thickBot="1">
      <c r="B265" s="33">
        <v>36908</v>
      </c>
      <c r="C265" s="350">
        <v>204.15</v>
      </c>
    </row>
    <row r="266" spans="2:3" ht="15" thickBot="1">
      <c r="B266" s="33">
        <v>36909</v>
      </c>
      <c r="C266" s="350">
        <v>199.8</v>
      </c>
    </row>
    <row r="267" spans="2:3" ht="15" thickBot="1">
      <c r="B267" s="33">
        <v>36910</v>
      </c>
      <c r="C267" s="350">
        <v>200.25</v>
      </c>
    </row>
    <row r="268" spans="2:3" ht="15" thickBot="1">
      <c r="B268" s="33">
        <v>36913</v>
      </c>
      <c r="C268" s="350">
        <v>201</v>
      </c>
    </row>
    <row r="269" spans="2:3" ht="15" thickBot="1">
      <c r="B269" s="33">
        <v>36914</v>
      </c>
      <c r="C269" s="350">
        <v>201.2</v>
      </c>
    </row>
    <row r="270" spans="2:3" ht="15" thickBot="1">
      <c r="B270" s="33">
        <v>36915</v>
      </c>
      <c r="C270" s="350">
        <v>203.1</v>
      </c>
    </row>
    <row r="271" spans="2:3" ht="15" thickBot="1">
      <c r="B271" s="33">
        <v>36916</v>
      </c>
      <c r="C271" s="350">
        <v>205.85</v>
      </c>
    </row>
    <row r="272" spans="2:3" ht="15" thickBot="1">
      <c r="B272" s="33">
        <v>36920</v>
      </c>
      <c r="C272" s="350">
        <v>203.6</v>
      </c>
    </row>
    <row r="273" spans="2:3" ht="15" thickBot="1">
      <c r="B273" s="33">
        <v>36921</v>
      </c>
      <c r="C273" s="350">
        <v>211.2</v>
      </c>
    </row>
    <row r="274" spans="2:3" ht="15" thickBot="1">
      <c r="B274" s="33">
        <v>36922</v>
      </c>
      <c r="C274" s="350">
        <v>206.9</v>
      </c>
    </row>
    <row r="275" spans="2:3" ht="15" thickBot="1">
      <c r="B275" s="33">
        <v>36923</v>
      </c>
      <c r="C275" s="350">
        <v>203.75</v>
      </c>
    </row>
    <row r="276" spans="2:3" ht="15" thickBot="1">
      <c r="B276" s="33">
        <v>36924</v>
      </c>
      <c r="C276" s="350">
        <v>200</v>
      </c>
    </row>
    <row r="277" spans="2:3" ht="15" thickBot="1">
      <c r="B277" s="33">
        <v>36927</v>
      </c>
      <c r="C277" s="350">
        <v>200.05</v>
      </c>
    </row>
    <row r="278" spans="2:3" ht="15" thickBot="1">
      <c r="B278" s="33">
        <v>36928</v>
      </c>
      <c r="C278" s="350">
        <v>201.5</v>
      </c>
    </row>
    <row r="279" spans="2:3" ht="15" thickBot="1">
      <c r="B279" s="33">
        <v>36929</v>
      </c>
      <c r="C279" s="350">
        <v>202.85</v>
      </c>
    </row>
    <row r="280" spans="2:3" ht="15" thickBot="1">
      <c r="B280" s="33">
        <v>36930</v>
      </c>
      <c r="C280" s="350">
        <v>209.5</v>
      </c>
    </row>
    <row r="281" spans="2:3" ht="15" thickBot="1">
      <c r="B281" s="33">
        <v>36931</v>
      </c>
      <c r="C281" s="350">
        <v>213.25</v>
      </c>
    </row>
    <row r="282" spans="2:3" ht="15" thickBot="1">
      <c r="B282" s="33">
        <v>36934</v>
      </c>
      <c r="C282" s="350">
        <v>215.75</v>
      </c>
    </row>
    <row r="283" spans="2:3" ht="15" thickBot="1">
      <c r="B283" s="33">
        <v>36935</v>
      </c>
      <c r="C283" s="350">
        <v>208.5</v>
      </c>
    </row>
    <row r="284" spans="2:3" ht="15" thickBot="1">
      <c r="B284" s="33">
        <v>36936</v>
      </c>
      <c r="C284" s="350">
        <v>207.5</v>
      </c>
    </row>
    <row r="285" spans="2:3" ht="15" thickBot="1">
      <c r="B285" s="33">
        <v>36937</v>
      </c>
      <c r="C285" s="350">
        <v>220.55</v>
      </c>
    </row>
    <row r="286" spans="2:3" ht="15" thickBot="1">
      <c r="B286" s="33">
        <v>36938</v>
      </c>
      <c r="C286" s="350">
        <v>216.15</v>
      </c>
    </row>
    <row r="287" spans="2:3" ht="15" thickBot="1">
      <c r="B287" s="33">
        <v>36941</v>
      </c>
      <c r="C287" s="350">
        <v>216.2</v>
      </c>
    </row>
    <row r="288" spans="2:3" ht="15" thickBot="1">
      <c r="B288" s="33">
        <v>36942</v>
      </c>
      <c r="C288" s="350">
        <v>218.65</v>
      </c>
    </row>
    <row r="289" spans="2:3" ht="15" thickBot="1">
      <c r="B289" s="33">
        <v>36943</v>
      </c>
      <c r="C289" s="350">
        <v>222.4</v>
      </c>
    </row>
    <row r="290" spans="2:3" ht="15" thickBot="1">
      <c r="B290" s="33">
        <v>36944</v>
      </c>
      <c r="C290" s="350">
        <v>217.9</v>
      </c>
    </row>
    <row r="291" spans="2:3" ht="15" thickBot="1">
      <c r="B291" s="33">
        <v>36945</v>
      </c>
      <c r="C291" s="350">
        <v>217</v>
      </c>
    </row>
    <row r="292" spans="2:3" ht="15" thickBot="1">
      <c r="B292" s="33">
        <v>36948</v>
      </c>
      <c r="C292" s="350">
        <v>208</v>
      </c>
    </row>
    <row r="293" spans="2:3" ht="15" thickBot="1">
      <c r="B293" s="33">
        <v>36949</v>
      </c>
      <c r="C293" s="350">
        <v>206.15</v>
      </c>
    </row>
    <row r="294" spans="2:3" ht="15" thickBot="1">
      <c r="B294" s="33">
        <v>36950</v>
      </c>
      <c r="C294" s="350">
        <v>229.7</v>
      </c>
    </row>
    <row r="295" spans="2:3" ht="15" thickBot="1">
      <c r="B295" s="33">
        <v>36951</v>
      </c>
      <c r="C295" s="350">
        <v>231.1</v>
      </c>
    </row>
    <row r="296" spans="2:3" ht="15" thickBot="1">
      <c r="B296" s="33">
        <v>36952</v>
      </c>
      <c r="C296" s="350">
        <v>230.8</v>
      </c>
    </row>
    <row r="297" spans="2:3" ht="15" thickBot="1">
      <c r="B297" s="33">
        <v>36955</v>
      </c>
      <c r="C297" s="350">
        <v>225.2</v>
      </c>
    </row>
    <row r="298" spans="2:3" ht="15" thickBot="1">
      <c r="B298" s="33">
        <v>36957</v>
      </c>
      <c r="C298" s="350">
        <v>225.45</v>
      </c>
    </row>
    <row r="299" spans="2:3" ht="15" thickBot="1">
      <c r="B299" s="33">
        <v>36958</v>
      </c>
      <c r="C299" s="350">
        <v>227.95</v>
      </c>
    </row>
    <row r="300" spans="2:3" ht="15" thickBot="1">
      <c r="B300" s="33">
        <v>36959</v>
      </c>
      <c r="C300" s="350">
        <v>224.3</v>
      </c>
    </row>
    <row r="301" spans="2:3" ht="15" thickBot="1">
      <c r="B301" s="33">
        <v>36962</v>
      </c>
      <c r="C301" s="350">
        <v>215.75</v>
      </c>
    </row>
    <row r="302" spans="2:3" ht="15" thickBot="1">
      <c r="B302" s="33">
        <v>36963</v>
      </c>
      <c r="C302" s="350">
        <v>211.35</v>
      </c>
    </row>
    <row r="303" spans="2:3" ht="15" thickBot="1">
      <c r="B303" s="33">
        <v>36964</v>
      </c>
      <c r="C303" s="350">
        <v>216.9</v>
      </c>
    </row>
    <row r="304" spans="2:3" ht="15" thickBot="1">
      <c r="B304" s="33">
        <v>36965</v>
      </c>
      <c r="C304" s="350">
        <v>221.3</v>
      </c>
    </row>
    <row r="305" spans="2:3" ht="15" thickBot="1">
      <c r="B305" s="33">
        <v>36966</v>
      </c>
      <c r="C305" s="350">
        <v>219.5</v>
      </c>
    </row>
    <row r="306" spans="2:3" ht="15" thickBot="1">
      <c r="B306" s="33">
        <v>36969</v>
      </c>
      <c r="C306" s="350">
        <v>218</v>
      </c>
    </row>
    <row r="307" spans="2:3" ht="15" thickBot="1">
      <c r="B307" s="33">
        <v>36970</v>
      </c>
      <c r="C307" s="350">
        <v>214.8</v>
      </c>
    </row>
    <row r="308" spans="2:3" ht="15" thickBot="1">
      <c r="B308" s="33">
        <v>36971</v>
      </c>
      <c r="C308" s="350">
        <v>223.55</v>
      </c>
    </row>
    <row r="309" spans="2:3" ht="15" thickBot="1">
      <c r="B309" s="33">
        <v>36972</v>
      </c>
      <c r="C309" s="350">
        <v>219.2</v>
      </c>
    </row>
    <row r="310" spans="2:3" ht="15" thickBot="1">
      <c r="B310" s="33">
        <v>36973</v>
      </c>
      <c r="C310" s="350">
        <v>215.2</v>
      </c>
    </row>
    <row r="311" spans="2:3" ht="15" thickBot="1">
      <c r="B311" s="33">
        <v>36976</v>
      </c>
      <c r="C311" s="350">
        <v>211.1</v>
      </c>
    </row>
    <row r="312" spans="2:3" ht="15" thickBot="1">
      <c r="B312" s="33">
        <v>36977</v>
      </c>
      <c r="C312" s="350">
        <v>210.05</v>
      </c>
    </row>
    <row r="313" spans="2:3" ht="15" thickBot="1">
      <c r="B313" s="33">
        <v>36978</v>
      </c>
      <c r="C313" s="350">
        <v>220.6</v>
      </c>
    </row>
    <row r="314" spans="2:3" ht="15" thickBot="1">
      <c r="B314" s="33">
        <v>36979</v>
      </c>
      <c r="C314" s="350">
        <v>226.45</v>
      </c>
    </row>
    <row r="315" spans="2:3" ht="15" thickBot="1">
      <c r="B315" s="33">
        <v>36980</v>
      </c>
      <c r="C315" s="350">
        <v>219.25</v>
      </c>
    </row>
    <row r="316" spans="2:3" ht="15" thickBot="1">
      <c r="B316" s="33">
        <v>36983</v>
      </c>
      <c r="C316" s="350">
        <v>222.2</v>
      </c>
    </row>
    <row r="317" spans="2:3" ht="15" thickBot="1">
      <c r="B317" s="33">
        <v>36984</v>
      </c>
      <c r="C317" s="350">
        <v>222.25</v>
      </c>
    </row>
    <row r="318" spans="2:3" ht="15" thickBot="1">
      <c r="B318" s="33">
        <v>36985</v>
      </c>
      <c r="C318" s="350">
        <v>218.35</v>
      </c>
    </row>
    <row r="319" spans="2:3" ht="15" thickBot="1">
      <c r="B319" s="33">
        <v>36987</v>
      </c>
      <c r="C319" s="350">
        <v>219.05</v>
      </c>
    </row>
    <row r="320" spans="2:3" ht="15" thickBot="1">
      <c r="B320" s="33">
        <v>36990</v>
      </c>
      <c r="C320" s="350">
        <v>214.25</v>
      </c>
    </row>
    <row r="321" spans="2:3" ht="15" thickBot="1">
      <c r="B321" s="33">
        <v>36991</v>
      </c>
      <c r="C321" s="350">
        <v>215.9</v>
      </c>
    </row>
    <row r="322" spans="2:3" ht="15" thickBot="1">
      <c r="B322" s="33">
        <v>36992</v>
      </c>
      <c r="C322" s="350">
        <v>213.7</v>
      </c>
    </row>
    <row r="323" spans="2:3" ht="15" thickBot="1">
      <c r="B323" s="33">
        <v>36993</v>
      </c>
      <c r="C323" s="350">
        <v>210.15</v>
      </c>
    </row>
    <row r="324" spans="2:3" ht="15" thickBot="1">
      <c r="B324" s="33">
        <v>36997</v>
      </c>
      <c r="C324" s="350">
        <v>206.35</v>
      </c>
    </row>
    <row r="325" spans="2:3" ht="15" thickBot="1">
      <c r="B325" s="33">
        <v>36998</v>
      </c>
      <c r="C325" s="350">
        <v>211.05</v>
      </c>
    </row>
    <row r="326" spans="2:3" ht="15" thickBot="1">
      <c r="B326" s="33">
        <v>36999</v>
      </c>
      <c r="C326" s="350">
        <v>209.75</v>
      </c>
    </row>
    <row r="327" spans="2:3" ht="15" thickBot="1">
      <c r="B327" s="33">
        <v>37000</v>
      </c>
      <c r="C327" s="350">
        <v>213.95</v>
      </c>
    </row>
    <row r="328" spans="2:3" ht="15" thickBot="1">
      <c r="B328" s="33">
        <v>37001</v>
      </c>
      <c r="C328" s="350">
        <v>219.05</v>
      </c>
    </row>
    <row r="329" spans="2:3" ht="15" thickBot="1">
      <c r="B329" s="33">
        <v>37004</v>
      </c>
      <c r="C329" s="350">
        <v>220.3</v>
      </c>
    </row>
    <row r="330" spans="2:3" ht="15" thickBot="1">
      <c r="B330" s="33">
        <v>37005</v>
      </c>
      <c r="C330" s="350">
        <v>215.05</v>
      </c>
    </row>
    <row r="331" spans="2:3" ht="15" thickBot="1">
      <c r="B331" s="33">
        <v>37006</v>
      </c>
      <c r="C331" s="350">
        <v>213.55</v>
      </c>
    </row>
    <row r="332" spans="2:3" ht="15" thickBot="1">
      <c r="B332" s="33">
        <v>37007</v>
      </c>
      <c r="C332" s="350">
        <v>209</v>
      </c>
    </row>
    <row r="333" spans="2:3" ht="15" thickBot="1">
      <c r="B333" s="33">
        <v>37008</v>
      </c>
      <c r="C333" s="350">
        <v>211.25</v>
      </c>
    </row>
    <row r="334" spans="2:3" ht="15" thickBot="1">
      <c r="B334" s="33">
        <v>37011</v>
      </c>
      <c r="C334" s="350">
        <v>210.4</v>
      </c>
    </row>
    <row r="335" spans="2:3" ht="15" thickBot="1">
      <c r="B335" s="33">
        <v>37013</v>
      </c>
      <c r="C335" s="350">
        <v>210.1</v>
      </c>
    </row>
    <row r="336" spans="2:3" ht="15" thickBot="1">
      <c r="B336" s="33">
        <v>37014</v>
      </c>
      <c r="C336" s="350">
        <v>211.25</v>
      </c>
    </row>
    <row r="337" spans="2:3" ht="15" thickBot="1">
      <c r="B337" s="33">
        <v>37015</v>
      </c>
      <c r="C337" s="350">
        <v>210.3</v>
      </c>
    </row>
    <row r="338" spans="2:3" ht="15" thickBot="1">
      <c r="B338" s="33">
        <v>37018</v>
      </c>
      <c r="C338" s="350">
        <v>210.8</v>
      </c>
    </row>
    <row r="339" spans="2:3" ht="15" thickBot="1">
      <c r="B339" s="33">
        <v>37019</v>
      </c>
      <c r="C339" s="350">
        <v>213.15</v>
      </c>
    </row>
    <row r="340" spans="2:3" ht="15" thickBot="1">
      <c r="B340" s="33">
        <v>37020</v>
      </c>
      <c r="C340" s="350">
        <v>215.45</v>
      </c>
    </row>
    <row r="341" spans="2:3" ht="15" thickBot="1">
      <c r="B341" s="33">
        <v>37021</v>
      </c>
      <c r="C341" s="350">
        <v>210.2</v>
      </c>
    </row>
    <row r="342" spans="2:3" ht="15" thickBot="1">
      <c r="B342" s="33">
        <v>37022</v>
      </c>
      <c r="C342" s="350">
        <v>210.2</v>
      </c>
    </row>
    <row r="343" spans="2:3" ht="15" thickBot="1">
      <c r="B343" s="33">
        <v>37025</v>
      </c>
      <c r="C343" s="350">
        <v>211.25</v>
      </c>
    </row>
    <row r="344" spans="2:3" ht="15" thickBot="1">
      <c r="B344" s="33">
        <v>37026</v>
      </c>
      <c r="C344" s="350">
        <v>210.3</v>
      </c>
    </row>
    <row r="345" spans="2:3" ht="15" thickBot="1">
      <c r="B345" s="33">
        <v>37027</v>
      </c>
      <c r="C345" s="350">
        <v>212.35</v>
      </c>
    </row>
    <row r="346" spans="2:3" ht="15" thickBot="1">
      <c r="B346" s="33">
        <v>37028</v>
      </c>
      <c r="C346" s="350">
        <v>211.65</v>
      </c>
    </row>
    <row r="347" spans="2:3" ht="15" thickBot="1">
      <c r="B347" s="33">
        <v>37029</v>
      </c>
      <c r="C347" s="350">
        <v>207.25</v>
      </c>
    </row>
    <row r="348" spans="2:3" ht="15" thickBot="1">
      <c r="B348" s="33">
        <v>37032</v>
      </c>
      <c r="C348" s="350">
        <v>201.45</v>
      </c>
    </row>
    <row r="349" spans="2:3" ht="15" thickBot="1">
      <c r="B349" s="33">
        <v>37033</v>
      </c>
      <c r="C349" s="350">
        <v>202.05</v>
      </c>
    </row>
    <row r="350" spans="2:3" ht="15" thickBot="1">
      <c r="B350" s="33">
        <v>37034</v>
      </c>
      <c r="C350" s="350">
        <v>201.6</v>
      </c>
    </row>
    <row r="351" spans="2:3" ht="15" thickBot="1">
      <c r="B351" s="33">
        <v>37035</v>
      </c>
      <c r="C351" s="350">
        <v>201.85</v>
      </c>
    </row>
    <row r="352" spans="2:3" ht="15" thickBot="1">
      <c r="B352" s="33">
        <v>37036</v>
      </c>
      <c r="C352" s="350">
        <v>200.25</v>
      </c>
    </row>
    <row r="353" spans="2:3" ht="15" thickBot="1">
      <c r="B353" s="33">
        <v>37039</v>
      </c>
      <c r="C353" s="350">
        <v>200.15</v>
      </c>
    </row>
    <row r="354" spans="2:3" ht="15" thickBot="1">
      <c r="B354" s="33">
        <v>37040</v>
      </c>
      <c r="C354" s="350">
        <v>200.25</v>
      </c>
    </row>
    <row r="355" spans="2:3" ht="15" thickBot="1">
      <c r="B355" s="33">
        <v>37041</v>
      </c>
      <c r="C355" s="350">
        <v>200.85</v>
      </c>
    </row>
    <row r="356" spans="2:3" ht="15" thickBot="1">
      <c r="B356" s="33">
        <v>37042</v>
      </c>
      <c r="C356" s="350">
        <v>197.95</v>
      </c>
    </row>
    <row r="357" spans="2:3" ht="15" thickBot="1">
      <c r="B357" s="33">
        <v>37043</v>
      </c>
      <c r="C357" s="350">
        <v>193.15</v>
      </c>
    </row>
    <row r="358" spans="2:3" ht="15" thickBot="1">
      <c r="B358" s="33">
        <v>37046</v>
      </c>
      <c r="C358" s="350">
        <v>187.45</v>
      </c>
    </row>
    <row r="359" spans="2:3" ht="15" thickBot="1">
      <c r="B359" s="33">
        <v>37047</v>
      </c>
      <c r="C359" s="350">
        <v>183.05</v>
      </c>
    </row>
    <row r="360" spans="2:3" ht="15" thickBot="1">
      <c r="B360" s="33">
        <v>37048</v>
      </c>
      <c r="C360" s="350">
        <v>184.2</v>
      </c>
    </row>
    <row r="361" spans="2:3" ht="15" thickBot="1">
      <c r="B361" s="33">
        <v>37049</v>
      </c>
      <c r="C361" s="350">
        <v>186.05</v>
      </c>
    </row>
    <row r="362" spans="2:3" ht="15" thickBot="1">
      <c r="B362" s="33">
        <v>37050</v>
      </c>
      <c r="C362" s="350">
        <v>186.4</v>
      </c>
    </row>
    <row r="363" spans="2:3" ht="15" thickBot="1">
      <c r="B363" s="33">
        <v>37053</v>
      </c>
      <c r="C363" s="350">
        <v>190.8</v>
      </c>
    </row>
    <row r="364" spans="2:3" ht="15" thickBot="1">
      <c r="B364" s="33">
        <v>37054</v>
      </c>
      <c r="C364" s="350">
        <v>192.7</v>
      </c>
    </row>
    <row r="365" spans="2:3" ht="15" thickBot="1">
      <c r="B365" s="33">
        <v>37055</v>
      </c>
      <c r="C365" s="350">
        <v>193.2</v>
      </c>
    </row>
    <row r="366" spans="2:3" ht="15" thickBot="1">
      <c r="B366" s="33">
        <v>37056</v>
      </c>
      <c r="C366" s="350">
        <v>193.45</v>
      </c>
    </row>
    <row r="367" spans="2:3" ht="15" thickBot="1">
      <c r="B367" s="33">
        <v>37057</v>
      </c>
      <c r="C367" s="350">
        <v>198.2</v>
      </c>
    </row>
    <row r="368" spans="2:3" ht="15" thickBot="1">
      <c r="B368" s="33">
        <v>37060</v>
      </c>
      <c r="C368" s="350">
        <v>197.7</v>
      </c>
    </row>
    <row r="369" spans="2:3" ht="15" thickBot="1">
      <c r="B369" s="33">
        <v>37061</v>
      </c>
      <c r="C369" s="350">
        <v>200.85</v>
      </c>
    </row>
    <row r="370" spans="2:3" ht="15" thickBot="1">
      <c r="B370" s="33">
        <v>37062</v>
      </c>
      <c r="C370" s="350">
        <v>206.65</v>
      </c>
    </row>
    <row r="371" spans="2:3" ht="15" thickBot="1">
      <c r="B371" s="33">
        <v>37063</v>
      </c>
      <c r="C371" s="350">
        <v>205.2</v>
      </c>
    </row>
    <row r="372" spans="2:3" ht="15" thickBot="1">
      <c r="B372" s="33">
        <v>37064</v>
      </c>
      <c r="C372" s="350">
        <v>204.15</v>
      </c>
    </row>
    <row r="373" spans="2:3" ht="15" thickBot="1">
      <c r="B373" s="33">
        <v>37067</v>
      </c>
      <c r="C373" s="350">
        <v>200.3</v>
      </c>
    </row>
    <row r="374" spans="2:3" ht="15" thickBot="1">
      <c r="B374" s="33">
        <v>37068</v>
      </c>
      <c r="C374" s="350">
        <v>197.95</v>
      </c>
    </row>
    <row r="375" spans="2:3" ht="15" thickBot="1">
      <c r="B375" s="33">
        <v>37069</v>
      </c>
      <c r="C375" s="350">
        <v>197.45</v>
      </c>
    </row>
    <row r="376" spans="2:3" ht="15" thickBot="1">
      <c r="B376" s="33">
        <v>37070</v>
      </c>
      <c r="C376" s="350">
        <v>196.85</v>
      </c>
    </row>
    <row r="377" spans="2:3" ht="15" thickBot="1">
      <c r="B377" s="33">
        <v>37071</v>
      </c>
      <c r="C377" s="350">
        <v>205.4</v>
      </c>
    </row>
    <row r="378" spans="2:3" ht="15" thickBot="1">
      <c r="B378" s="33">
        <v>37074</v>
      </c>
      <c r="C378" s="350">
        <v>198.5</v>
      </c>
    </row>
    <row r="379" spans="2:3" ht="15" thickBot="1">
      <c r="B379" s="33">
        <v>37075</v>
      </c>
      <c r="C379" s="350">
        <v>202.95</v>
      </c>
    </row>
    <row r="380" spans="2:3" ht="15" thickBot="1">
      <c r="B380" s="33">
        <v>37076</v>
      </c>
      <c r="C380" s="350">
        <v>197.25</v>
      </c>
    </row>
    <row r="381" spans="2:3" ht="15" thickBot="1">
      <c r="B381" s="33">
        <v>37077</v>
      </c>
      <c r="C381" s="350">
        <v>197.25</v>
      </c>
    </row>
    <row r="382" spans="2:3" ht="15" thickBot="1">
      <c r="B382" s="33">
        <v>37078</v>
      </c>
      <c r="C382" s="350">
        <v>197.65</v>
      </c>
    </row>
    <row r="383" spans="2:3" ht="15" thickBot="1">
      <c r="B383" s="33">
        <v>37081</v>
      </c>
      <c r="C383" s="350">
        <v>198.3</v>
      </c>
    </row>
    <row r="384" spans="2:3" ht="15" thickBot="1">
      <c r="B384" s="33">
        <v>37082</v>
      </c>
      <c r="C384" s="350">
        <v>200.65</v>
      </c>
    </row>
    <row r="385" spans="2:3" ht="15" thickBot="1">
      <c r="B385" s="33">
        <v>37083</v>
      </c>
      <c r="C385" s="350">
        <v>204.25</v>
      </c>
    </row>
    <row r="386" spans="2:3" ht="15" thickBot="1">
      <c r="B386" s="33">
        <v>37084</v>
      </c>
      <c r="C386" s="350">
        <v>213.95</v>
      </c>
    </row>
    <row r="387" spans="2:3" ht="15" thickBot="1">
      <c r="B387" s="33">
        <v>37085</v>
      </c>
      <c r="C387" s="350">
        <v>223.6</v>
      </c>
    </row>
    <row r="388" spans="2:3" ht="15" thickBot="1">
      <c r="B388" s="33">
        <v>37088</v>
      </c>
      <c r="C388" s="350">
        <v>224.6</v>
      </c>
    </row>
    <row r="389" spans="2:3" ht="15" thickBot="1">
      <c r="B389" s="33">
        <v>37089</v>
      </c>
      <c r="C389" s="350">
        <v>224.75</v>
      </c>
    </row>
    <row r="390" spans="2:3" ht="15" thickBot="1">
      <c r="B390" s="33">
        <v>37090</v>
      </c>
      <c r="C390" s="350">
        <v>218.95</v>
      </c>
    </row>
    <row r="391" spans="2:3" ht="15" thickBot="1">
      <c r="B391" s="33">
        <v>37091</v>
      </c>
      <c r="C391" s="350">
        <v>212.95</v>
      </c>
    </row>
    <row r="392" spans="2:3" ht="15" thickBot="1">
      <c r="B392" s="33">
        <v>37092</v>
      </c>
      <c r="C392" s="350">
        <v>216.1</v>
      </c>
    </row>
    <row r="393" spans="2:3" ht="15" thickBot="1">
      <c r="B393" s="33">
        <v>37095</v>
      </c>
      <c r="C393" s="350">
        <v>215.3</v>
      </c>
    </row>
    <row r="394" spans="2:3" ht="15" thickBot="1">
      <c r="B394" s="33">
        <v>37096</v>
      </c>
      <c r="C394" s="350">
        <v>217.45</v>
      </c>
    </row>
    <row r="395" spans="2:3" ht="15" thickBot="1">
      <c r="B395" s="33">
        <v>37097</v>
      </c>
      <c r="C395" s="350">
        <v>223.45</v>
      </c>
    </row>
    <row r="396" spans="2:3" ht="15" thickBot="1">
      <c r="B396" s="33">
        <v>37098</v>
      </c>
      <c r="C396" s="350">
        <v>218.75</v>
      </c>
    </row>
    <row r="397" spans="2:3" ht="15" thickBot="1">
      <c r="B397" s="33">
        <v>37099</v>
      </c>
      <c r="C397" s="350">
        <v>217.55</v>
      </c>
    </row>
    <row r="398" spans="2:3" ht="15" thickBot="1">
      <c r="B398" s="33">
        <v>37102</v>
      </c>
      <c r="C398" s="350">
        <v>217.65</v>
      </c>
    </row>
    <row r="399" spans="2:3" ht="15" thickBot="1">
      <c r="B399" s="33">
        <v>37103</v>
      </c>
      <c r="C399" s="350">
        <v>220.8</v>
      </c>
    </row>
    <row r="400" spans="2:3" ht="15" thickBot="1">
      <c r="B400" s="33">
        <v>37104</v>
      </c>
      <c r="C400" s="350">
        <v>211.65</v>
      </c>
    </row>
    <row r="401" spans="2:3" ht="15" thickBot="1">
      <c r="B401" s="33">
        <v>37105</v>
      </c>
      <c r="C401" s="350">
        <v>210.85</v>
      </c>
    </row>
    <row r="402" spans="2:3" ht="15" thickBot="1">
      <c r="B402" s="33">
        <v>37106</v>
      </c>
      <c r="C402" s="350">
        <v>213.5</v>
      </c>
    </row>
    <row r="403" spans="2:3" ht="15" thickBot="1">
      <c r="B403" s="33">
        <v>37109</v>
      </c>
      <c r="C403" s="350">
        <v>214</v>
      </c>
    </row>
    <row r="404" spans="2:3" ht="15" thickBot="1">
      <c r="B404" s="33">
        <v>37110</v>
      </c>
      <c r="C404" s="350">
        <v>211.2</v>
      </c>
    </row>
    <row r="405" spans="2:3" ht="15" thickBot="1">
      <c r="B405" s="33">
        <v>37111</v>
      </c>
      <c r="C405" s="350">
        <v>212.7</v>
      </c>
    </row>
    <row r="406" spans="2:3" ht="15" thickBot="1">
      <c r="B406" s="33">
        <v>37112</v>
      </c>
      <c r="C406" s="350">
        <v>217.25</v>
      </c>
    </row>
    <row r="407" spans="2:3" ht="15" thickBot="1">
      <c r="B407" s="33">
        <v>37113</v>
      </c>
      <c r="C407" s="350">
        <v>214.9</v>
      </c>
    </row>
    <row r="408" spans="2:3" ht="15" thickBot="1">
      <c r="B408" s="33">
        <v>37116</v>
      </c>
      <c r="C408" s="350">
        <v>212.6</v>
      </c>
    </row>
    <row r="409" spans="2:3" ht="15" thickBot="1">
      <c r="B409" s="33">
        <v>37117</v>
      </c>
      <c r="C409" s="350">
        <v>216.1</v>
      </c>
    </row>
    <row r="410" spans="2:3" ht="15" thickBot="1">
      <c r="B410" s="33">
        <v>37119</v>
      </c>
      <c r="C410" s="350">
        <v>221.85</v>
      </c>
    </row>
    <row r="411" spans="2:3" ht="15" thickBot="1">
      <c r="B411" s="33">
        <v>37120</v>
      </c>
      <c r="C411" s="350">
        <v>218.5</v>
      </c>
    </row>
    <row r="412" spans="2:3" ht="15" thickBot="1">
      <c r="B412" s="33">
        <v>37123</v>
      </c>
      <c r="C412" s="350">
        <v>219.25</v>
      </c>
    </row>
    <row r="413" spans="2:3" ht="15" thickBot="1">
      <c r="B413" s="33">
        <v>37124</v>
      </c>
      <c r="C413" s="350">
        <v>223.7</v>
      </c>
    </row>
    <row r="414" spans="2:3" ht="15" thickBot="1">
      <c r="B414" s="33">
        <v>37126</v>
      </c>
      <c r="C414" s="350">
        <v>221.95</v>
      </c>
    </row>
    <row r="415" spans="2:3" ht="15" thickBot="1">
      <c r="B415" s="33">
        <v>37127</v>
      </c>
      <c r="C415" s="350">
        <v>218.75</v>
      </c>
    </row>
    <row r="416" spans="2:3" ht="15" thickBot="1">
      <c r="B416" s="33">
        <v>37130</v>
      </c>
      <c r="C416" s="350">
        <v>221.1</v>
      </c>
    </row>
    <row r="417" spans="2:3" ht="15" thickBot="1">
      <c r="B417" s="33">
        <v>37131</v>
      </c>
      <c r="C417" s="350">
        <v>219.15</v>
      </c>
    </row>
    <row r="418" spans="2:3" ht="15" thickBot="1">
      <c r="B418" s="33">
        <v>37132</v>
      </c>
      <c r="C418" s="350">
        <v>219.45</v>
      </c>
    </row>
    <row r="419" spans="2:3" ht="15" thickBot="1">
      <c r="B419" s="33">
        <v>37133</v>
      </c>
      <c r="C419" s="350">
        <v>218.45</v>
      </c>
    </row>
    <row r="420" spans="2:3" ht="15" thickBot="1">
      <c r="B420" s="33">
        <v>37134</v>
      </c>
      <c r="C420" s="350">
        <v>218.75</v>
      </c>
    </row>
    <row r="421" spans="2:3" ht="15" thickBot="1">
      <c r="B421" s="33">
        <v>37137</v>
      </c>
      <c r="C421" s="350">
        <v>219.7</v>
      </c>
    </row>
    <row r="422" spans="2:3" ht="15" thickBot="1">
      <c r="B422" s="33">
        <v>37138</v>
      </c>
      <c r="C422" s="350">
        <v>219.9</v>
      </c>
    </row>
    <row r="423" spans="2:3" ht="15" thickBot="1">
      <c r="B423" s="33">
        <v>37139</v>
      </c>
      <c r="C423" s="350">
        <v>215.15</v>
      </c>
    </row>
    <row r="424" spans="2:3" ht="15" thickBot="1">
      <c r="B424" s="33">
        <v>37140</v>
      </c>
      <c r="C424" s="350">
        <v>219.45</v>
      </c>
    </row>
    <row r="425" spans="2:3" ht="15" thickBot="1">
      <c r="B425" s="33">
        <v>37141</v>
      </c>
      <c r="C425" s="350">
        <v>219.65</v>
      </c>
    </row>
    <row r="426" spans="2:3" ht="15" thickBot="1">
      <c r="B426" s="33">
        <v>37144</v>
      </c>
      <c r="C426" s="350">
        <v>218.4</v>
      </c>
    </row>
    <row r="427" spans="2:3" ht="15" thickBot="1">
      <c r="B427" s="33">
        <v>37145</v>
      </c>
      <c r="C427" s="350">
        <v>210.45</v>
      </c>
    </row>
    <row r="428" spans="2:3" ht="15" thickBot="1">
      <c r="B428" s="33">
        <v>37146</v>
      </c>
      <c r="C428" s="350">
        <v>205.2</v>
      </c>
    </row>
    <row r="429" spans="2:3" ht="15" thickBot="1">
      <c r="B429" s="33">
        <v>37147</v>
      </c>
      <c r="C429" s="350">
        <v>205.1</v>
      </c>
    </row>
    <row r="430" spans="2:3" ht="15" thickBot="1">
      <c r="B430" s="33">
        <v>37148</v>
      </c>
      <c r="C430" s="350">
        <v>200.5</v>
      </c>
    </row>
    <row r="431" spans="2:3" ht="15" thickBot="1">
      <c r="B431" s="33">
        <v>37151</v>
      </c>
      <c r="C431" s="350">
        <v>188.1</v>
      </c>
    </row>
    <row r="432" spans="2:3" ht="15" thickBot="1">
      <c r="B432" s="33">
        <v>37152</v>
      </c>
      <c r="C432" s="350">
        <v>203.8</v>
      </c>
    </row>
    <row r="433" spans="2:3" ht="15" thickBot="1">
      <c r="B433" s="33">
        <v>37153</v>
      </c>
      <c r="C433" s="350">
        <v>211.7</v>
      </c>
    </row>
    <row r="434" spans="2:3" ht="15" thickBot="1">
      <c r="B434" s="33">
        <v>37154</v>
      </c>
      <c r="C434" s="350">
        <v>210.25</v>
      </c>
    </row>
    <row r="435" spans="2:3" ht="15" thickBot="1">
      <c r="B435" s="33">
        <v>37155</v>
      </c>
      <c r="C435" s="350">
        <v>194.15</v>
      </c>
    </row>
    <row r="436" spans="2:3" ht="15" thickBot="1">
      <c r="B436" s="33">
        <v>37158</v>
      </c>
      <c r="C436" s="350">
        <v>194.35</v>
      </c>
    </row>
    <row r="437" spans="2:3" ht="15" thickBot="1">
      <c r="B437" s="33">
        <v>37159</v>
      </c>
      <c r="C437" s="350">
        <v>191.1</v>
      </c>
    </row>
    <row r="438" spans="2:3" ht="15" thickBot="1">
      <c r="B438" s="33">
        <v>37160</v>
      </c>
      <c r="C438" s="350">
        <v>192.05</v>
      </c>
    </row>
    <row r="439" spans="2:3" ht="15" thickBot="1">
      <c r="B439" s="33">
        <v>37161</v>
      </c>
      <c r="C439" s="350">
        <v>199.05</v>
      </c>
    </row>
    <row r="440" spans="2:3" ht="15" thickBot="1">
      <c r="B440" s="33">
        <v>37162</v>
      </c>
      <c r="C440" s="350">
        <v>207.05</v>
      </c>
    </row>
    <row r="441" spans="2:3" ht="15" thickBot="1">
      <c r="B441" s="33">
        <v>37165</v>
      </c>
      <c r="C441" s="350">
        <v>210.1</v>
      </c>
    </row>
    <row r="442" spans="2:3" ht="15" thickBot="1">
      <c r="B442" s="33">
        <v>37167</v>
      </c>
      <c r="C442" s="350">
        <v>212.1</v>
      </c>
    </row>
    <row r="443" spans="2:3" ht="15" thickBot="1">
      <c r="B443" s="33">
        <v>37168</v>
      </c>
      <c r="C443" s="350">
        <v>212.6</v>
      </c>
    </row>
    <row r="444" spans="2:3" ht="15" thickBot="1">
      <c r="B444" s="33">
        <v>37169</v>
      </c>
      <c r="C444" s="350">
        <v>212.05</v>
      </c>
    </row>
    <row r="445" spans="2:3" ht="15" thickBot="1">
      <c r="B445" s="33">
        <v>37172</v>
      </c>
      <c r="C445" s="350">
        <v>208.3</v>
      </c>
    </row>
    <row r="446" spans="2:3" ht="15" thickBot="1">
      <c r="B446" s="33">
        <v>37173</v>
      </c>
      <c r="C446" s="350">
        <v>211.15</v>
      </c>
    </row>
    <row r="447" spans="2:3" ht="15" thickBot="1">
      <c r="B447" s="33">
        <v>37174</v>
      </c>
      <c r="C447" s="350">
        <v>229.75</v>
      </c>
    </row>
    <row r="448" spans="2:3" ht="15" thickBot="1">
      <c r="B448" s="33">
        <v>37175</v>
      </c>
      <c r="C448" s="350">
        <v>226.65</v>
      </c>
    </row>
    <row r="449" spans="2:3" ht="15" thickBot="1">
      <c r="B449" s="33">
        <v>37176</v>
      </c>
      <c r="C449" s="350">
        <v>225.25</v>
      </c>
    </row>
    <row r="450" spans="2:3" ht="15" thickBot="1">
      <c r="B450" s="33">
        <v>37179</v>
      </c>
      <c r="C450" s="350">
        <v>223.95</v>
      </c>
    </row>
    <row r="451" spans="2:3" ht="15" thickBot="1">
      <c r="B451" s="33">
        <v>37180</v>
      </c>
      <c r="C451" s="350">
        <v>227.35</v>
      </c>
    </row>
    <row r="452" spans="2:3" ht="15" thickBot="1">
      <c r="B452" s="33">
        <v>37181</v>
      </c>
      <c r="C452" s="350">
        <v>226.75</v>
      </c>
    </row>
    <row r="453" spans="2:3" ht="15" thickBot="1">
      <c r="B453" s="33">
        <v>37182</v>
      </c>
      <c r="C453" s="350">
        <v>220.5</v>
      </c>
    </row>
    <row r="454" spans="2:3" ht="15" thickBot="1">
      <c r="B454" s="33">
        <v>37183</v>
      </c>
      <c r="C454" s="350">
        <v>218.15</v>
      </c>
    </row>
    <row r="455" spans="2:3" ht="15" thickBot="1">
      <c r="B455" s="33">
        <v>37186</v>
      </c>
      <c r="C455" s="350">
        <v>214.25</v>
      </c>
    </row>
    <row r="456" spans="2:3" ht="15" thickBot="1">
      <c r="B456" s="33">
        <v>37187</v>
      </c>
      <c r="C456" s="350">
        <v>220.65</v>
      </c>
    </row>
    <row r="457" spans="2:3" ht="15" thickBot="1">
      <c r="B457" s="33">
        <v>37188</v>
      </c>
      <c r="C457" s="350">
        <v>215.55</v>
      </c>
    </row>
    <row r="458" spans="2:3" ht="15" thickBot="1">
      <c r="B458" s="33">
        <v>37189</v>
      </c>
      <c r="C458" s="350">
        <v>211.85</v>
      </c>
    </row>
    <row r="459" spans="2:3" ht="15" thickBot="1">
      <c r="B459" s="33">
        <v>37193</v>
      </c>
      <c r="C459" s="350">
        <v>211.55</v>
      </c>
    </row>
    <row r="460" spans="2:3" ht="15" thickBot="1">
      <c r="B460" s="33">
        <v>37194</v>
      </c>
      <c r="C460" s="350">
        <v>210</v>
      </c>
    </row>
    <row r="461" spans="2:3" ht="15" thickBot="1">
      <c r="B461" s="33">
        <v>37195</v>
      </c>
      <c r="C461" s="350">
        <v>214.8</v>
      </c>
    </row>
    <row r="462" spans="2:3" ht="15" thickBot="1">
      <c r="B462" s="33">
        <v>37196</v>
      </c>
      <c r="C462" s="350">
        <v>215.2</v>
      </c>
    </row>
    <row r="463" spans="2:3" ht="15" thickBot="1">
      <c r="B463" s="33">
        <v>37197</v>
      </c>
      <c r="C463" s="350">
        <v>219.15</v>
      </c>
    </row>
    <row r="464" spans="2:3" ht="15" thickBot="1">
      <c r="B464" s="33">
        <v>37200</v>
      </c>
      <c r="C464" s="350">
        <v>214.65</v>
      </c>
    </row>
    <row r="465" spans="2:3" ht="15" thickBot="1">
      <c r="B465" s="33">
        <v>37201</v>
      </c>
      <c r="C465" s="350">
        <v>217.4</v>
      </c>
    </row>
    <row r="466" spans="2:3" ht="15" thickBot="1">
      <c r="B466" s="33">
        <v>37202</v>
      </c>
      <c r="C466" s="350">
        <v>215.15</v>
      </c>
    </row>
    <row r="467" spans="2:3" ht="15" thickBot="1">
      <c r="B467" s="33">
        <v>37203</v>
      </c>
      <c r="C467" s="350">
        <v>216.7</v>
      </c>
    </row>
    <row r="468" spans="2:3" ht="15" thickBot="1">
      <c r="B468" s="33">
        <v>37204</v>
      </c>
      <c r="C468" s="350">
        <v>216.35</v>
      </c>
    </row>
    <row r="469" spans="2:3" ht="15" thickBot="1">
      <c r="B469" s="33">
        <v>37207</v>
      </c>
      <c r="C469" s="350">
        <v>215.4</v>
      </c>
    </row>
    <row r="470" spans="2:3" ht="15" thickBot="1">
      <c r="B470" s="33">
        <v>37208</v>
      </c>
      <c r="C470" s="350">
        <v>214.05</v>
      </c>
    </row>
    <row r="471" spans="2:3" ht="15" thickBot="1">
      <c r="B471" s="33">
        <v>37209</v>
      </c>
      <c r="C471" s="350">
        <v>215.5</v>
      </c>
    </row>
    <row r="472" spans="2:3" ht="15" thickBot="1">
      <c r="B472" s="33">
        <v>37210</v>
      </c>
      <c r="C472" s="350">
        <v>216.45</v>
      </c>
    </row>
    <row r="473" spans="2:3" ht="15" thickBot="1">
      <c r="B473" s="33">
        <v>37214</v>
      </c>
      <c r="C473" s="350">
        <v>220.45</v>
      </c>
    </row>
    <row r="474" spans="2:3" ht="15" thickBot="1">
      <c r="B474" s="33">
        <v>37215</v>
      </c>
      <c r="C474" s="350">
        <v>214.5</v>
      </c>
    </row>
    <row r="475" spans="2:3" ht="15" thickBot="1">
      <c r="B475" s="33">
        <v>37216</v>
      </c>
      <c r="C475" s="350">
        <v>215</v>
      </c>
    </row>
    <row r="476" spans="2:3" ht="15" thickBot="1">
      <c r="B476" s="33">
        <v>37217</v>
      </c>
      <c r="C476" s="350">
        <v>214.75</v>
      </c>
    </row>
    <row r="477" spans="2:3" ht="15" thickBot="1">
      <c r="B477" s="33">
        <v>37218</v>
      </c>
      <c r="C477" s="350">
        <v>214.55</v>
      </c>
    </row>
    <row r="478" spans="2:3" ht="15" thickBot="1">
      <c r="B478" s="33">
        <v>37221</v>
      </c>
      <c r="C478" s="350">
        <v>214.25</v>
      </c>
    </row>
    <row r="479" spans="2:3" ht="15" thickBot="1">
      <c r="B479" s="33">
        <v>37222</v>
      </c>
      <c r="C479" s="350">
        <v>211.95</v>
      </c>
    </row>
    <row r="480" spans="2:3" ht="15" thickBot="1">
      <c r="B480" s="33">
        <v>37223</v>
      </c>
      <c r="C480" s="350">
        <v>212.45</v>
      </c>
    </row>
    <row r="481" spans="2:3" ht="15" thickBot="1">
      <c r="B481" s="33">
        <v>37224</v>
      </c>
      <c r="C481" s="350">
        <v>210.2</v>
      </c>
    </row>
    <row r="482" spans="2:3" ht="15" thickBot="1">
      <c r="B482" s="33">
        <v>37228</v>
      </c>
      <c r="C482" s="350">
        <v>209.7</v>
      </c>
    </row>
    <row r="483" spans="2:3" ht="15" thickBot="1">
      <c r="B483" s="33">
        <v>37229</v>
      </c>
      <c r="C483" s="350">
        <v>213.35</v>
      </c>
    </row>
    <row r="484" spans="2:3" ht="15" thickBot="1">
      <c r="B484" s="33">
        <v>37230</v>
      </c>
      <c r="C484" s="350">
        <v>217.85</v>
      </c>
    </row>
    <row r="485" spans="2:3" ht="15" thickBot="1">
      <c r="B485" s="33">
        <v>37231</v>
      </c>
      <c r="C485" s="350">
        <v>215.65</v>
      </c>
    </row>
    <row r="486" spans="2:3" ht="15" thickBot="1">
      <c r="B486" s="33">
        <v>37232</v>
      </c>
      <c r="C486" s="350">
        <v>214.65</v>
      </c>
    </row>
    <row r="487" spans="2:3" ht="15" thickBot="1">
      <c r="B487" s="33">
        <v>37235</v>
      </c>
      <c r="C487" s="350">
        <v>214.75</v>
      </c>
    </row>
    <row r="488" spans="2:3" ht="15" thickBot="1">
      <c r="B488" s="33">
        <v>37236</v>
      </c>
      <c r="C488" s="350">
        <v>216.95</v>
      </c>
    </row>
    <row r="489" spans="2:3" ht="15" thickBot="1">
      <c r="B489" s="33">
        <v>37237</v>
      </c>
      <c r="C489" s="350">
        <v>215.05</v>
      </c>
    </row>
    <row r="490" spans="2:3" ht="15" thickBot="1">
      <c r="B490" s="33">
        <v>37238</v>
      </c>
      <c r="C490" s="350">
        <v>216.95</v>
      </c>
    </row>
    <row r="491" spans="2:3" ht="15" thickBot="1">
      <c r="B491" s="33">
        <v>37239</v>
      </c>
      <c r="C491" s="350">
        <v>216.9</v>
      </c>
    </row>
    <row r="492" spans="2:3" ht="15" thickBot="1">
      <c r="B492" s="33">
        <v>37243</v>
      </c>
      <c r="C492" s="350">
        <v>217.25</v>
      </c>
    </row>
    <row r="493" spans="2:3" ht="15" thickBot="1">
      <c r="B493" s="33">
        <v>37244</v>
      </c>
      <c r="C493" s="350">
        <v>216.3</v>
      </c>
    </row>
    <row r="494" spans="2:3" ht="15" thickBot="1">
      <c r="B494" s="33">
        <v>37245</v>
      </c>
      <c r="C494" s="350">
        <v>217.2</v>
      </c>
    </row>
    <row r="495" spans="2:3" ht="15" thickBot="1">
      <c r="B495" s="33">
        <v>37246</v>
      </c>
      <c r="C495" s="350">
        <v>218.1</v>
      </c>
    </row>
    <row r="496" spans="2:3" ht="15" thickBot="1">
      <c r="B496" s="33">
        <v>37249</v>
      </c>
      <c r="C496" s="350">
        <v>216.25</v>
      </c>
    </row>
    <row r="497" spans="2:3" ht="15" thickBot="1">
      <c r="B497" s="33">
        <v>37251</v>
      </c>
      <c r="C497" s="350">
        <v>215</v>
      </c>
    </row>
    <row r="498" spans="2:3" ht="15" thickBot="1">
      <c r="B498" s="33">
        <v>37252</v>
      </c>
      <c r="C498" s="350">
        <v>217.8</v>
      </c>
    </row>
    <row r="499" spans="2:3" ht="15" thickBot="1">
      <c r="B499" s="33">
        <v>37253</v>
      </c>
      <c r="C499" s="350">
        <v>218.7</v>
      </c>
    </row>
    <row r="500" spans="2:3" ht="15" thickBot="1">
      <c r="B500" s="33">
        <v>37256</v>
      </c>
      <c r="C500" s="350">
        <v>222.95</v>
      </c>
    </row>
    <row r="501" spans="2:3" ht="15" thickBot="1">
      <c r="B501" s="33">
        <v>37257</v>
      </c>
      <c r="C501" s="350">
        <v>220.75</v>
      </c>
    </row>
    <row r="502" spans="2:3" ht="15" thickBot="1">
      <c r="B502" s="33">
        <v>37258</v>
      </c>
      <c r="C502" s="350">
        <v>222.45</v>
      </c>
    </row>
    <row r="503" spans="2:3" ht="15" thickBot="1">
      <c r="B503" s="33">
        <v>37259</v>
      </c>
      <c r="C503" s="350">
        <v>220.15</v>
      </c>
    </row>
    <row r="504" spans="2:3" ht="15" thickBot="1">
      <c r="B504" s="33">
        <v>37260</v>
      </c>
      <c r="C504" s="350">
        <v>222.95</v>
      </c>
    </row>
    <row r="505" spans="2:3" ht="15" thickBot="1">
      <c r="B505" s="33">
        <v>37263</v>
      </c>
      <c r="C505" s="350">
        <v>217.65</v>
      </c>
    </row>
    <row r="506" spans="2:3" ht="15" thickBot="1">
      <c r="B506" s="33">
        <v>37264</v>
      </c>
      <c r="C506" s="350">
        <v>220.15</v>
      </c>
    </row>
    <row r="507" spans="2:3" ht="15" thickBot="1">
      <c r="B507" s="33">
        <v>37265</v>
      </c>
      <c r="C507" s="350">
        <v>215.15</v>
      </c>
    </row>
    <row r="508" spans="2:3" ht="15" thickBot="1">
      <c r="B508" s="33">
        <v>37266</v>
      </c>
      <c r="C508" s="350">
        <v>214.75</v>
      </c>
    </row>
    <row r="509" spans="2:3" ht="15" thickBot="1">
      <c r="B509" s="33">
        <v>37267</v>
      </c>
      <c r="C509" s="350">
        <v>215.1</v>
      </c>
    </row>
    <row r="510" spans="2:3" ht="15" thickBot="1">
      <c r="B510" s="33">
        <v>37270</v>
      </c>
      <c r="C510" s="350">
        <v>214.9</v>
      </c>
    </row>
    <row r="511" spans="2:3" ht="15" thickBot="1">
      <c r="B511" s="33">
        <v>37271</v>
      </c>
      <c r="C511" s="350">
        <v>211.45</v>
      </c>
    </row>
    <row r="512" spans="2:3" ht="15" thickBot="1">
      <c r="B512" s="33">
        <v>37272</v>
      </c>
      <c r="C512" s="350">
        <v>210.1</v>
      </c>
    </row>
    <row r="513" spans="2:3" ht="15" thickBot="1">
      <c r="B513" s="33">
        <v>37273</v>
      </c>
      <c r="C513" s="350">
        <v>211.45</v>
      </c>
    </row>
    <row r="514" spans="2:3" ht="15" thickBot="1">
      <c r="B514" s="33">
        <v>37274</v>
      </c>
      <c r="C514" s="350">
        <v>213.6</v>
      </c>
    </row>
    <row r="515" spans="2:3" ht="15" thickBot="1">
      <c r="B515" s="33">
        <v>37277</v>
      </c>
      <c r="C515" s="350">
        <v>212.7</v>
      </c>
    </row>
    <row r="516" spans="2:3" ht="15" thickBot="1">
      <c r="B516" s="33">
        <v>37278</v>
      </c>
      <c r="C516" s="350">
        <v>211.25</v>
      </c>
    </row>
    <row r="517" spans="2:3" ht="15" thickBot="1">
      <c r="B517" s="33">
        <v>37279</v>
      </c>
      <c r="C517" s="350">
        <v>215.6</v>
      </c>
    </row>
    <row r="518" spans="2:3" ht="15" thickBot="1">
      <c r="B518" s="33">
        <v>37280</v>
      </c>
      <c r="C518" s="350">
        <v>220.05</v>
      </c>
    </row>
    <row r="519" spans="2:3" ht="15" thickBot="1">
      <c r="B519" s="33">
        <v>37281</v>
      </c>
      <c r="C519" s="350">
        <v>220.3</v>
      </c>
    </row>
    <row r="520" spans="2:3" ht="15" thickBot="1">
      <c r="B520" s="33">
        <v>37284</v>
      </c>
      <c r="C520" s="350">
        <v>219.15</v>
      </c>
    </row>
    <row r="521" spans="2:3" ht="15" thickBot="1">
      <c r="B521" s="33">
        <v>37285</v>
      </c>
      <c r="C521" s="350">
        <v>221.6</v>
      </c>
    </row>
    <row r="522" spans="2:3" ht="15" thickBot="1">
      <c r="B522" s="33">
        <v>37286</v>
      </c>
      <c r="C522" s="350">
        <v>221.3</v>
      </c>
    </row>
    <row r="523" spans="2:3" ht="15" thickBot="1">
      <c r="B523" s="33">
        <v>37287</v>
      </c>
      <c r="C523" s="350">
        <v>220.5</v>
      </c>
    </row>
    <row r="524" spans="2:3" ht="15" thickBot="1">
      <c r="B524" s="33">
        <v>37288</v>
      </c>
      <c r="C524" s="350">
        <v>219.2</v>
      </c>
    </row>
    <row r="525" spans="2:3" ht="15" thickBot="1">
      <c r="B525" s="33">
        <v>37291</v>
      </c>
      <c r="C525" s="350">
        <v>218.75</v>
      </c>
    </row>
    <row r="526" spans="2:3" ht="15" thickBot="1">
      <c r="B526" s="33">
        <v>37292</v>
      </c>
      <c r="C526" s="350">
        <v>217.15</v>
      </c>
    </row>
    <row r="527" spans="2:3" ht="15" thickBot="1">
      <c r="B527" s="33">
        <v>37293</v>
      </c>
      <c r="C527" s="350">
        <v>222.05</v>
      </c>
    </row>
    <row r="528" spans="2:3" ht="15" thickBot="1">
      <c r="B528" s="33">
        <v>37294</v>
      </c>
      <c r="C528" s="350">
        <v>224.25</v>
      </c>
    </row>
    <row r="529" spans="2:3" ht="15" thickBot="1">
      <c r="B529" s="33">
        <v>37295</v>
      </c>
      <c r="C529" s="350">
        <v>230.35</v>
      </c>
    </row>
    <row r="530" spans="2:3" ht="15" thickBot="1">
      <c r="B530" s="33">
        <v>37298</v>
      </c>
      <c r="C530" s="350">
        <v>239.1</v>
      </c>
    </row>
    <row r="531" spans="2:3" ht="15" thickBot="1">
      <c r="B531" s="33">
        <v>37299</v>
      </c>
      <c r="C531" s="350">
        <v>231.45</v>
      </c>
    </row>
    <row r="532" spans="2:3" ht="15" thickBot="1">
      <c r="B532" s="33">
        <v>37300</v>
      </c>
      <c r="C532" s="350">
        <v>233.4</v>
      </c>
    </row>
    <row r="533" spans="2:3" ht="15" thickBot="1">
      <c r="B533" s="33">
        <v>37301</v>
      </c>
      <c r="C533" s="350">
        <v>231.05</v>
      </c>
    </row>
    <row r="534" spans="2:3" ht="15" thickBot="1">
      <c r="B534" s="33">
        <v>37302</v>
      </c>
      <c r="C534" s="350">
        <v>234.6</v>
      </c>
    </row>
    <row r="535" spans="2:3" ht="15" thickBot="1">
      <c r="B535" s="33">
        <v>37305</v>
      </c>
      <c r="C535" s="350">
        <v>242.9</v>
      </c>
    </row>
    <row r="536" spans="2:3" ht="15" thickBot="1">
      <c r="B536" s="33">
        <v>37306</v>
      </c>
      <c r="C536" s="350">
        <v>240.9</v>
      </c>
    </row>
    <row r="537" spans="2:3" ht="15" thickBot="1">
      <c r="B537" s="33">
        <v>37307</v>
      </c>
      <c r="C537" s="350">
        <v>240.1</v>
      </c>
    </row>
    <row r="538" spans="2:3" ht="15" thickBot="1">
      <c r="B538" s="33">
        <v>37308</v>
      </c>
      <c r="C538" s="350">
        <v>240.75</v>
      </c>
    </row>
    <row r="539" spans="2:3" ht="15" thickBot="1">
      <c r="B539" s="33">
        <v>37309</v>
      </c>
      <c r="C539" s="350">
        <v>240.8</v>
      </c>
    </row>
    <row r="540" spans="2:3" ht="15" thickBot="1">
      <c r="B540" s="33">
        <v>37312</v>
      </c>
      <c r="C540" s="350">
        <v>238.85</v>
      </c>
    </row>
    <row r="541" spans="2:3" ht="15" thickBot="1">
      <c r="B541" s="33">
        <v>37313</v>
      </c>
      <c r="C541" s="350">
        <v>240.9</v>
      </c>
    </row>
    <row r="542" spans="2:3" ht="15" thickBot="1">
      <c r="B542" s="33">
        <v>37314</v>
      </c>
      <c r="C542" s="350">
        <v>246.5</v>
      </c>
    </row>
    <row r="543" spans="2:3" ht="15" thickBot="1">
      <c r="B543" s="33">
        <v>37315</v>
      </c>
      <c r="C543" s="350">
        <v>248.5</v>
      </c>
    </row>
    <row r="544" spans="2:3" ht="15" thickBot="1">
      <c r="B544" s="33">
        <v>37316</v>
      </c>
      <c r="C544" s="350">
        <v>262.7</v>
      </c>
    </row>
    <row r="545" spans="2:3" ht="15" thickBot="1">
      <c r="B545" s="33">
        <v>37319</v>
      </c>
      <c r="C545" s="350">
        <v>249.65</v>
      </c>
    </row>
    <row r="546" spans="2:3" ht="15" thickBot="1">
      <c r="B546" s="33">
        <v>37320</v>
      </c>
      <c r="C546" s="350">
        <v>247.7</v>
      </c>
    </row>
    <row r="547" spans="2:3" ht="15" thickBot="1">
      <c r="B547" s="33">
        <v>37321</v>
      </c>
      <c r="C547" s="350">
        <v>246.1</v>
      </c>
    </row>
    <row r="548" spans="2:3" ht="15" thickBot="1">
      <c r="B548" s="33">
        <v>37322</v>
      </c>
      <c r="C548" s="350">
        <v>251.2</v>
      </c>
    </row>
    <row r="549" spans="2:3" ht="15" thickBot="1">
      <c r="B549" s="33">
        <v>37323</v>
      </c>
      <c r="C549" s="350">
        <v>246.5</v>
      </c>
    </row>
    <row r="550" spans="2:3" ht="15" thickBot="1">
      <c r="B550" s="33">
        <v>37326</v>
      </c>
      <c r="C550" s="350">
        <v>239.4</v>
      </c>
    </row>
    <row r="551" spans="2:3" ht="15" thickBot="1">
      <c r="B551" s="33">
        <v>37327</v>
      </c>
      <c r="C551" s="350">
        <v>232.2</v>
      </c>
    </row>
    <row r="552" spans="2:3" ht="15" thickBot="1">
      <c r="B552" s="33">
        <v>37328</v>
      </c>
      <c r="C552" s="350">
        <v>238.5</v>
      </c>
    </row>
    <row r="553" spans="2:3" ht="15" thickBot="1">
      <c r="B553" s="33">
        <v>37329</v>
      </c>
      <c r="C553" s="350">
        <v>238.75</v>
      </c>
    </row>
    <row r="554" spans="2:3" ht="15" thickBot="1">
      <c r="B554" s="33">
        <v>37330</v>
      </c>
      <c r="C554" s="350">
        <v>237.4</v>
      </c>
    </row>
    <row r="555" spans="2:3" ht="15" thickBot="1">
      <c r="B555" s="33">
        <v>37333</v>
      </c>
      <c r="C555" s="350">
        <v>238.4</v>
      </c>
    </row>
    <row r="556" spans="2:3" ht="15" thickBot="1">
      <c r="B556" s="33">
        <v>37334</v>
      </c>
      <c r="C556" s="350">
        <v>232.85</v>
      </c>
    </row>
    <row r="557" spans="2:3" ht="15" thickBot="1">
      <c r="B557" s="33">
        <v>37335</v>
      </c>
      <c r="C557" s="350">
        <v>236.3</v>
      </c>
    </row>
    <row r="558" spans="2:3" ht="15" thickBot="1">
      <c r="B558" s="33">
        <v>37336</v>
      </c>
      <c r="C558" s="350">
        <v>232.85</v>
      </c>
    </row>
    <row r="559" spans="2:3" ht="15" thickBot="1">
      <c r="B559" s="33">
        <v>37337</v>
      </c>
      <c r="C559" s="350">
        <v>231.15</v>
      </c>
    </row>
    <row r="560" spans="2:3" ht="15" thickBot="1">
      <c r="B560" s="33">
        <v>37341</v>
      </c>
      <c r="C560" s="350">
        <v>229.85</v>
      </c>
    </row>
    <row r="561" spans="2:3" ht="15" thickBot="1">
      <c r="B561" s="33">
        <v>37342</v>
      </c>
      <c r="C561" s="350">
        <v>227.6</v>
      </c>
    </row>
    <row r="562" spans="2:3" ht="15" thickBot="1">
      <c r="B562" s="33">
        <v>37343</v>
      </c>
      <c r="C562" s="350">
        <v>225.15</v>
      </c>
    </row>
    <row r="563" spans="2:3" ht="15" thickBot="1">
      <c r="B563" s="33">
        <v>37347</v>
      </c>
      <c r="C563" s="350">
        <v>227.25</v>
      </c>
    </row>
    <row r="564" spans="2:3" ht="15" thickBot="1">
      <c r="B564" s="33">
        <v>37348</v>
      </c>
      <c r="C564" s="350">
        <v>222.45</v>
      </c>
    </row>
    <row r="565" spans="2:3" ht="15" thickBot="1">
      <c r="B565" s="33">
        <v>37349</v>
      </c>
      <c r="C565" s="350">
        <v>218.05</v>
      </c>
    </row>
    <row r="566" spans="2:3" ht="15" thickBot="1">
      <c r="B566" s="33">
        <v>37350</v>
      </c>
      <c r="C566" s="350">
        <v>227.7</v>
      </c>
    </row>
    <row r="567" spans="2:3" ht="15" thickBot="1">
      <c r="B567" s="33">
        <v>37351</v>
      </c>
      <c r="C567" s="350">
        <v>227.6</v>
      </c>
    </row>
    <row r="568" spans="2:3" ht="15" thickBot="1">
      <c r="B568" s="33">
        <v>37354</v>
      </c>
      <c r="C568" s="350">
        <v>225.75</v>
      </c>
    </row>
    <row r="569" spans="2:3" ht="15" thickBot="1">
      <c r="B569" s="33">
        <v>37355</v>
      </c>
      <c r="C569" s="350">
        <v>225.05</v>
      </c>
    </row>
    <row r="570" spans="2:3" ht="15" thickBot="1">
      <c r="B570" s="33">
        <v>37356</v>
      </c>
      <c r="C570" s="350">
        <v>224.7</v>
      </c>
    </row>
    <row r="571" spans="2:3" ht="15" thickBot="1">
      <c r="B571" s="33">
        <v>37357</v>
      </c>
      <c r="C571" s="350">
        <v>223.1</v>
      </c>
    </row>
    <row r="572" spans="2:3" ht="15" thickBot="1">
      <c r="B572" s="33">
        <v>37358</v>
      </c>
      <c r="C572" s="350">
        <v>223.75</v>
      </c>
    </row>
    <row r="573" spans="2:3" ht="15" thickBot="1">
      <c r="B573" s="33">
        <v>37361</v>
      </c>
      <c r="C573" s="350">
        <v>223.7</v>
      </c>
    </row>
    <row r="574" spans="2:3" ht="15" thickBot="1">
      <c r="B574" s="33">
        <v>37362</v>
      </c>
      <c r="C574" s="350">
        <v>211.4</v>
      </c>
    </row>
    <row r="575" spans="2:3" ht="15" thickBot="1">
      <c r="B575" s="33">
        <v>37363</v>
      </c>
      <c r="C575" s="350">
        <v>207.8</v>
      </c>
    </row>
    <row r="576" spans="2:3" ht="15" thickBot="1">
      <c r="B576" s="33">
        <v>37364</v>
      </c>
      <c r="C576" s="350">
        <v>205.4</v>
      </c>
    </row>
    <row r="577" spans="2:3" ht="15" thickBot="1">
      <c r="B577" s="33">
        <v>37365</v>
      </c>
      <c r="C577" s="350">
        <v>203.1</v>
      </c>
    </row>
    <row r="578" spans="2:3" ht="15" thickBot="1">
      <c r="B578" s="33">
        <v>37368</v>
      </c>
      <c r="C578" s="350">
        <v>208.45</v>
      </c>
    </row>
    <row r="579" spans="2:3" ht="15" thickBot="1">
      <c r="B579" s="33">
        <v>37369</v>
      </c>
      <c r="C579" s="350">
        <v>210.35</v>
      </c>
    </row>
    <row r="580" spans="2:3" ht="15" thickBot="1">
      <c r="B580" s="33">
        <v>37370</v>
      </c>
      <c r="C580" s="350">
        <v>209.35</v>
      </c>
    </row>
    <row r="581" spans="2:3" ht="15" thickBot="1">
      <c r="B581" s="33">
        <v>37371</v>
      </c>
      <c r="C581" s="350">
        <v>208.6</v>
      </c>
    </row>
    <row r="582" spans="2:3" ht="15" thickBot="1">
      <c r="B582" s="33">
        <v>37372</v>
      </c>
      <c r="C582" s="350">
        <v>207.2</v>
      </c>
    </row>
    <row r="583" spans="2:3" ht="15" thickBot="1">
      <c r="B583" s="33">
        <v>37375</v>
      </c>
      <c r="C583" s="350">
        <v>203.1</v>
      </c>
    </row>
    <row r="584" spans="2:3" ht="15" thickBot="1">
      <c r="B584" s="33">
        <v>37376</v>
      </c>
      <c r="C584" s="350">
        <v>202.5</v>
      </c>
    </row>
    <row r="585" spans="2:3" ht="15" thickBot="1">
      <c r="B585" s="33">
        <v>37378</v>
      </c>
      <c r="C585" s="350">
        <v>203.2</v>
      </c>
    </row>
    <row r="586" spans="2:3" ht="15" thickBot="1">
      <c r="B586" s="33">
        <v>37379</v>
      </c>
      <c r="C586" s="350">
        <v>203.35</v>
      </c>
    </row>
    <row r="587" spans="2:3" ht="15" thickBot="1">
      <c r="B587" s="33">
        <v>37382</v>
      </c>
      <c r="C587" s="350">
        <v>203.8</v>
      </c>
    </row>
    <row r="588" spans="2:3" ht="15" thickBot="1">
      <c r="B588" s="33">
        <v>37383</v>
      </c>
      <c r="C588" s="350">
        <v>209.2</v>
      </c>
    </row>
    <row r="589" spans="2:3" ht="15" thickBot="1">
      <c r="B589" s="33">
        <v>37384</v>
      </c>
      <c r="C589" s="350">
        <v>210.25</v>
      </c>
    </row>
    <row r="590" spans="2:3" ht="15" thickBot="1">
      <c r="B590" s="33">
        <v>37385</v>
      </c>
      <c r="C590" s="350">
        <v>213.05</v>
      </c>
    </row>
    <row r="591" spans="2:3" ht="15" thickBot="1">
      <c r="B591" s="33">
        <v>37386</v>
      </c>
      <c r="C591" s="350">
        <v>210.05</v>
      </c>
    </row>
    <row r="592" spans="2:3" ht="15" thickBot="1">
      <c r="B592" s="33">
        <v>37389</v>
      </c>
      <c r="C592" s="350">
        <v>210.25</v>
      </c>
    </row>
    <row r="593" spans="2:3" ht="15" thickBot="1">
      <c r="B593" s="33">
        <v>37390</v>
      </c>
      <c r="C593" s="350">
        <v>206.45</v>
      </c>
    </row>
    <row r="594" spans="2:3" ht="15" thickBot="1">
      <c r="B594" s="33">
        <v>37391</v>
      </c>
      <c r="C594" s="350">
        <v>206.4</v>
      </c>
    </row>
    <row r="595" spans="2:3" ht="15" thickBot="1">
      <c r="B595" s="33">
        <v>37392</v>
      </c>
      <c r="C595" s="350">
        <v>203</v>
      </c>
    </row>
    <row r="596" spans="2:3" ht="15" thickBot="1">
      <c r="B596" s="33">
        <v>37393</v>
      </c>
      <c r="C596" s="350">
        <v>202.65</v>
      </c>
    </row>
    <row r="597" spans="2:3" ht="15" thickBot="1">
      <c r="B597" s="33">
        <v>37396</v>
      </c>
      <c r="C597" s="350">
        <v>199.2</v>
      </c>
    </row>
    <row r="598" spans="2:3" ht="15" thickBot="1">
      <c r="B598" s="33">
        <v>37397</v>
      </c>
      <c r="C598" s="350">
        <v>197.9</v>
      </c>
    </row>
    <row r="599" spans="2:3" ht="15" thickBot="1">
      <c r="B599" s="33">
        <v>37398</v>
      </c>
      <c r="C599" s="350">
        <v>196.25</v>
      </c>
    </row>
    <row r="600" spans="2:3" ht="15" thickBot="1">
      <c r="B600" s="33">
        <v>37399</v>
      </c>
      <c r="C600" s="350">
        <v>189.7</v>
      </c>
    </row>
    <row r="601" spans="2:3" ht="15" thickBot="1">
      <c r="B601" s="33">
        <v>37400</v>
      </c>
      <c r="C601" s="350">
        <v>199.5</v>
      </c>
    </row>
    <row r="602" spans="2:3" ht="15" thickBot="1">
      <c r="B602" s="33">
        <v>37403</v>
      </c>
      <c r="C602" s="350">
        <v>201.85</v>
      </c>
    </row>
    <row r="603" spans="2:3" ht="15" thickBot="1">
      <c r="B603" s="33">
        <v>37404</v>
      </c>
      <c r="C603" s="350">
        <v>199.55</v>
      </c>
    </row>
    <row r="604" spans="2:3" ht="15" thickBot="1">
      <c r="B604" s="33">
        <v>37405</v>
      </c>
      <c r="C604" s="350">
        <v>193</v>
      </c>
    </row>
    <row r="605" spans="2:3" ht="15" thickBot="1">
      <c r="B605" s="33">
        <v>37406</v>
      </c>
      <c r="C605" s="350">
        <v>187.95</v>
      </c>
    </row>
    <row r="606" spans="2:3" ht="15" thickBot="1">
      <c r="B606" s="33">
        <v>37407</v>
      </c>
      <c r="C606" s="350">
        <v>185.3</v>
      </c>
    </row>
    <row r="607" spans="2:3" ht="15" thickBot="1">
      <c r="B607" s="33">
        <v>37410</v>
      </c>
      <c r="C607" s="350">
        <v>189.15</v>
      </c>
    </row>
    <row r="608" spans="2:3" ht="15" thickBot="1">
      <c r="B608" s="33">
        <v>37411</v>
      </c>
      <c r="C608" s="350">
        <v>197.75</v>
      </c>
    </row>
    <row r="609" spans="2:3" ht="15" thickBot="1">
      <c r="B609" s="33">
        <v>37412</v>
      </c>
      <c r="C609" s="350">
        <v>200.2</v>
      </c>
    </row>
    <row r="610" spans="2:3" ht="15" thickBot="1">
      <c r="B610" s="33">
        <v>37413</v>
      </c>
      <c r="C610" s="350">
        <v>202.45</v>
      </c>
    </row>
    <row r="611" spans="2:3" ht="15" thickBot="1">
      <c r="B611" s="33">
        <v>37414</v>
      </c>
      <c r="C611" s="350">
        <v>199.6</v>
      </c>
    </row>
    <row r="612" spans="2:3" ht="15" thickBot="1">
      <c r="B612" s="33">
        <v>37417</v>
      </c>
      <c r="C612" s="350">
        <v>197.35</v>
      </c>
    </row>
    <row r="613" spans="2:3" ht="15" thickBot="1">
      <c r="B613" s="33">
        <v>37418</v>
      </c>
      <c r="C613" s="350">
        <v>202.8</v>
      </c>
    </row>
    <row r="614" spans="2:3" ht="15" thickBot="1">
      <c r="B614" s="33">
        <v>37419</v>
      </c>
      <c r="C614" s="350">
        <v>203.45</v>
      </c>
    </row>
    <row r="615" spans="2:3" ht="15" thickBot="1">
      <c r="B615" s="33">
        <v>37420</v>
      </c>
      <c r="C615" s="350">
        <v>195.8</v>
      </c>
    </row>
    <row r="616" spans="2:3" ht="15" thickBot="1">
      <c r="B616" s="33">
        <v>37421</v>
      </c>
      <c r="C616" s="350">
        <v>195.85</v>
      </c>
    </row>
    <row r="617" spans="2:3" ht="15" thickBot="1">
      <c r="B617" s="33">
        <v>37424</v>
      </c>
      <c r="C617" s="350">
        <v>194.8</v>
      </c>
    </row>
    <row r="618" spans="2:3" ht="15" thickBot="1">
      <c r="B618" s="33">
        <v>37425</v>
      </c>
      <c r="C618" s="350">
        <v>192.65</v>
      </c>
    </row>
    <row r="619" spans="2:3" ht="15" thickBot="1">
      <c r="B619" s="33">
        <v>37426</v>
      </c>
      <c r="C619" s="350">
        <v>189.8</v>
      </c>
    </row>
    <row r="620" spans="2:3" ht="15" thickBot="1">
      <c r="B620" s="33">
        <v>37427</v>
      </c>
      <c r="C620" s="350">
        <v>193.4</v>
      </c>
    </row>
    <row r="621" spans="2:3" ht="15" thickBot="1">
      <c r="B621" s="33">
        <v>37428</v>
      </c>
      <c r="C621" s="350">
        <v>192.65</v>
      </c>
    </row>
    <row r="622" spans="2:3" ht="15" thickBot="1">
      <c r="B622" s="33">
        <v>37431</v>
      </c>
      <c r="C622" s="350">
        <v>189.1</v>
      </c>
    </row>
    <row r="623" spans="2:3" ht="15" thickBot="1">
      <c r="B623" s="33">
        <v>37432</v>
      </c>
      <c r="C623" s="350">
        <v>190.8</v>
      </c>
    </row>
    <row r="624" spans="2:3" ht="15" thickBot="1">
      <c r="B624" s="33">
        <v>37433</v>
      </c>
      <c r="C624" s="350">
        <v>192.25</v>
      </c>
    </row>
    <row r="625" spans="2:3" ht="15" thickBot="1">
      <c r="B625" s="33">
        <v>37434</v>
      </c>
      <c r="C625" s="350">
        <v>189.9</v>
      </c>
    </row>
    <row r="626" spans="2:3" ht="15" thickBot="1">
      <c r="B626" s="33">
        <v>37435</v>
      </c>
      <c r="C626" s="350">
        <v>193.05</v>
      </c>
    </row>
    <row r="627" spans="2:3" ht="15" thickBot="1">
      <c r="B627" s="33">
        <v>37438</v>
      </c>
      <c r="C627" s="350">
        <v>194.4</v>
      </c>
    </row>
    <row r="628" spans="2:3" ht="15" thickBot="1">
      <c r="B628" s="33">
        <v>37439</v>
      </c>
      <c r="C628" s="350">
        <v>192.1</v>
      </c>
    </row>
    <row r="629" spans="2:3" ht="15" thickBot="1">
      <c r="B629" s="33">
        <v>37440</v>
      </c>
      <c r="C629" s="350">
        <v>194.05</v>
      </c>
    </row>
    <row r="630" spans="2:3" ht="15" thickBot="1">
      <c r="B630" s="33">
        <v>37441</v>
      </c>
      <c r="C630" s="350">
        <v>192.55</v>
      </c>
    </row>
    <row r="631" spans="2:3" ht="15" thickBot="1">
      <c r="B631" s="33">
        <v>37442</v>
      </c>
      <c r="C631" s="350">
        <v>192.85</v>
      </c>
    </row>
    <row r="632" spans="2:3" ht="15" thickBot="1">
      <c r="B632" s="33">
        <v>37445</v>
      </c>
      <c r="C632" s="350">
        <v>194.25</v>
      </c>
    </row>
    <row r="633" spans="2:3" ht="15" thickBot="1">
      <c r="B633" s="33">
        <v>37446</v>
      </c>
      <c r="C633" s="350">
        <v>194.75</v>
      </c>
    </row>
    <row r="634" spans="2:3" ht="15" thickBot="1">
      <c r="B634" s="33">
        <v>37447</v>
      </c>
      <c r="C634" s="350">
        <v>192.6</v>
      </c>
    </row>
    <row r="635" spans="2:3" ht="15" thickBot="1">
      <c r="B635" s="33">
        <v>37448</v>
      </c>
      <c r="C635" s="350">
        <v>193.85</v>
      </c>
    </row>
    <row r="636" spans="2:3" ht="15" thickBot="1">
      <c r="B636" s="33">
        <v>37449</v>
      </c>
      <c r="C636" s="350">
        <v>194.5</v>
      </c>
    </row>
    <row r="637" spans="2:3" ht="15" thickBot="1">
      <c r="B637" s="33">
        <v>37452</v>
      </c>
      <c r="C637" s="350">
        <v>192.05</v>
      </c>
    </row>
    <row r="638" spans="2:3" ht="15" thickBot="1">
      <c r="B638" s="33">
        <v>37453</v>
      </c>
      <c r="C638" s="350">
        <v>187.95</v>
      </c>
    </row>
    <row r="639" spans="2:3" ht="15" thickBot="1">
      <c r="B639" s="33">
        <v>37454</v>
      </c>
      <c r="C639" s="350">
        <v>185.7</v>
      </c>
    </row>
    <row r="640" spans="2:3" ht="15" thickBot="1">
      <c r="B640" s="33">
        <v>37455</v>
      </c>
      <c r="C640" s="350">
        <v>186.75</v>
      </c>
    </row>
    <row r="641" spans="2:3" ht="15" thickBot="1">
      <c r="B641" s="33">
        <v>37456</v>
      </c>
      <c r="C641" s="350">
        <v>187.15</v>
      </c>
    </row>
    <row r="642" spans="2:3" ht="15" thickBot="1">
      <c r="B642" s="33">
        <v>37459</v>
      </c>
      <c r="C642" s="350">
        <v>185.05</v>
      </c>
    </row>
    <row r="643" spans="2:3" ht="15" thickBot="1">
      <c r="B643" s="33">
        <v>37460</v>
      </c>
      <c r="C643" s="350">
        <v>184.65</v>
      </c>
    </row>
    <row r="644" spans="2:3" ht="15" thickBot="1">
      <c r="B644" s="33">
        <v>37461</v>
      </c>
      <c r="C644" s="350">
        <v>183.15</v>
      </c>
    </row>
    <row r="645" spans="2:3" ht="15" thickBot="1">
      <c r="B645" s="33">
        <v>37462</v>
      </c>
      <c r="C645" s="350">
        <v>182.3</v>
      </c>
    </row>
    <row r="646" spans="2:3" ht="15" thickBot="1">
      <c r="B646" s="33">
        <v>37463</v>
      </c>
      <c r="C646" s="350">
        <v>174.8</v>
      </c>
    </row>
    <row r="647" spans="2:3" ht="15" thickBot="1">
      <c r="B647" s="33">
        <v>37466</v>
      </c>
      <c r="C647" s="350">
        <v>175.3</v>
      </c>
    </row>
    <row r="648" spans="2:3" ht="15" thickBot="1">
      <c r="B648" s="33">
        <v>37467</v>
      </c>
      <c r="C648" s="350">
        <v>173.45</v>
      </c>
    </row>
    <row r="649" spans="2:3" ht="15" thickBot="1">
      <c r="B649" s="33">
        <v>37468</v>
      </c>
      <c r="C649" s="350">
        <v>170.8</v>
      </c>
    </row>
    <row r="650" spans="2:3" ht="15" thickBot="1">
      <c r="B650" s="33">
        <v>37469</v>
      </c>
      <c r="C650" s="350">
        <v>168</v>
      </c>
    </row>
    <row r="651" spans="2:3" ht="15" thickBot="1">
      <c r="B651" s="33">
        <v>37470</v>
      </c>
      <c r="C651" s="350">
        <v>171.2</v>
      </c>
    </row>
    <row r="652" spans="2:3" ht="15" thickBot="1">
      <c r="B652" s="33">
        <v>37473</v>
      </c>
      <c r="C652" s="350">
        <v>172.8</v>
      </c>
    </row>
    <row r="653" spans="2:3" ht="15" thickBot="1">
      <c r="B653" s="33">
        <v>37474</v>
      </c>
      <c r="C653" s="350">
        <v>173.3</v>
      </c>
    </row>
    <row r="654" spans="2:3" ht="15" thickBot="1">
      <c r="B654" s="33">
        <v>37475</v>
      </c>
      <c r="C654" s="350">
        <v>170</v>
      </c>
    </row>
    <row r="655" spans="2:3" ht="15" thickBot="1">
      <c r="B655" s="33">
        <v>37476</v>
      </c>
      <c r="C655" s="350">
        <v>168.15</v>
      </c>
    </row>
    <row r="656" spans="2:3" ht="15" thickBot="1">
      <c r="B656" s="33">
        <v>37477</v>
      </c>
      <c r="C656" s="350">
        <v>166.25</v>
      </c>
    </row>
    <row r="657" spans="2:3" ht="15" thickBot="1">
      <c r="B657" s="33">
        <v>37480</v>
      </c>
      <c r="C657" s="350">
        <v>167.75</v>
      </c>
    </row>
    <row r="658" spans="2:3" ht="15" thickBot="1">
      <c r="B658" s="33">
        <v>37481</v>
      </c>
      <c r="C658" s="350">
        <v>173.35</v>
      </c>
    </row>
    <row r="659" spans="2:3" ht="15" thickBot="1">
      <c r="B659" s="33">
        <v>37482</v>
      </c>
      <c r="C659" s="350">
        <v>174.5</v>
      </c>
    </row>
    <row r="660" spans="2:3" ht="15" thickBot="1">
      <c r="B660" s="33">
        <v>37484</v>
      </c>
      <c r="C660" s="350">
        <v>182.2</v>
      </c>
    </row>
    <row r="661" spans="2:3" ht="15" thickBot="1">
      <c r="B661" s="33">
        <v>37487</v>
      </c>
      <c r="C661" s="350">
        <v>179.9</v>
      </c>
    </row>
    <row r="662" spans="2:3" ht="15" thickBot="1">
      <c r="B662" s="33">
        <v>37488</v>
      </c>
      <c r="C662" s="350">
        <v>179.9</v>
      </c>
    </row>
    <row r="663" spans="2:3" ht="15" thickBot="1">
      <c r="B663" s="33">
        <v>37489</v>
      </c>
      <c r="C663" s="350">
        <v>179.85</v>
      </c>
    </row>
    <row r="664" spans="2:3" ht="15" thickBot="1">
      <c r="B664" s="33">
        <v>37490</v>
      </c>
      <c r="C664" s="350">
        <v>177.95</v>
      </c>
    </row>
    <row r="665" spans="2:3" ht="15" thickBot="1">
      <c r="B665" s="33">
        <v>37491</v>
      </c>
      <c r="C665" s="350">
        <v>179.4</v>
      </c>
    </row>
    <row r="666" spans="2:3" ht="15" thickBot="1">
      <c r="B666" s="33">
        <v>37494</v>
      </c>
      <c r="C666" s="350">
        <v>181.15</v>
      </c>
    </row>
    <row r="667" spans="2:3" ht="15" thickBot="1">
      <c r="B667" s="33">
        <v>37495</v>
      </c>
      <c r="C667" s="350">
        <v>181.55</v>
      </c>
    </row>
    <row r="668" spans="2:3" ht="15" thickBot="1">
      <c r="B668" s="33">
        <v>37496</v>
      </c>
      <c r="C668" s="350">
        <v>179.55</v>
      </c>
    </row>
    <row r="669" spans="2:3" ht="15" thickBot="1">
      <c r="B669" s="33">
        <v>37497</v>
      </c>
      <c r="C669" s="350">
        <v>178.45</v>
      </c>
    </row>
    <row r="670" spans="2:3" ht="15" thickBot="1">
      <c r="B670" s="33">
        <v>37498</v>
      </c>
      <c r="C670" s="350">
        <v>186.65</v>
      </c>
    </row>
    <row r="671" spans="2:3" ht="15" thickBot="1">
      <c r="B671" s="33">
        <v>37501</v>
      </c>
      <c r="C671" s="350">
        <v>189.3</v>
      </c>
    </row>
    <row r="672" spans="2:3" ht="15" thickBot="1">
      <c r="B672" s="33">
        <v>37502</v>
      </c>
      <c r="C672" s="350">
        <v>187.8</v>
      </c>
    </row>
    <row r="673" spans="2:3" ht="15" thickBot="1">
      <c r="B673" s="33">
        <v>37503</v>
      </c>
      <c r="C673" s="350">
        <v>188.3</v>
      </c>
    </row>
    <row r="674" spans="2:3" ht="15" thickBot="1">
      <c r="B674" s="33">
        <v>37504</v>
      </c>
      <c r="C674" s="350">
        <v>187.7</v>
      </c>
    </row>
    <row r="675" spans="2:3" ht="15" thickBot="1">
      <c r="B675" s="33">
        <v>37505</v>
      </c>
      <c r="C675" s="350">
        <v>180.05</v>
      </c>
    </row>
    <row r="676" spans="2:3" ht="15" thickBot="1">
      <c r="B676" s="33">
        <v>37508</v>
      </c>
      <c r="C676" s="350">
        <v>180.6</v>
      </c>
    </row>
    <row r="677" spans="2:3" ht="15" thickBot="1">
      <c r="B677" s="33">
        <v>37510</v>
      </c>
      <c r="C677" s="350">
        <v>186.15</v>
      </c>
    </row>
    <row r="678" spans="2:3" ht="15" thickBot="1">
      <c r="B678" s="33">
        <v>37511</v>
      </c>
      <c r="C678" s="350">
        <v>183</v>
      </c>
    </row>
    <row r="679" spans="2:3" ht="15" thickBot="1">
      <c r="B679" s="33">
        <v>37512</v>
      </c>
      <c r="C679" s="350">
        <v>180.1</v>
      </c>
    </row>
    <row r="680" spans="2:3" ht="15" thickBot="1">
      <c r="B680" s="33">
        <v>37515</v>
      </c>
      <c r="C680" s="350">
        <v>179.85</v>
      </c>
    </row>
    <row r="681" spans="2:3" ht="15" thickBot="1">
      <c r="B681" s="33">
        <v>37516</v>
      </c>
      <c r="C681" s="350">
        <v>180.45</v>
      </c>
    </row>
    <row r="682" spans="2:3" ht="15" thickBot="1">
      <c r="B682" s="33">
        <v>37517</v>
      </c>
      <c r="C682" s="350">
        <v>180.2</v>
      </c>
    </row>
    <row r="683" spans="2:3" ht="15" thickBot="1">
      <c r="B683" s="33">
        <v>37518</v>
      </c>
      <c r="C683" s="350">
        <v>178.8</v>
      </c>
    </row>
    <row r="684" spans="2:3" ht="15" thickBot="1">
      <c r="B684" s="33">
        <v>37519</v>
      </c>
      <c r="C684" s="350">
        <v>175.3</v>
      </c>
    </row>
    <row r="685" spans="2:3" ht="15" thickBot="1">
      <c r="B685" s="33">
        <v>37522</v>
      </c>
      <c r="C685" s="350">
        <v>174.7</v>
      </c>
    </row>
    <row r="686" spans="2:3" ht="15" thickBot="1">
      <c r="B686" s="33">
        <v>37523</v>
      </c>
      <c r="C686" s="350">
        <v>176.4</v>
      </c>
    </row>
    <row r="687" spans="2:3" ht="15" thickBot="1">
      <c r="B687" s="33">
        <v>37524</v>
      </c>
      <c r="C687" s="350">
        <v>176.2</v>
      </c>
    </row>
    <row r="688" spans="2:3" ht="15" thickBot="1">
      <c r="B688" s="33">
        <v>37525</v>
      </c>
      <c r="C688" s="350">
        <v>174.9</v>
      </c>
    </row>
    <row r="689" spans="2:3" ht="15" thickBot="1">
      <c r="B689" s="33">
        <v>37526</v>
      </c>
      <c r="C689" s="350">
        <v>176.2</v>
      </c>
    </row>
    <row r="690" spans="2:3" ht="15" thickBot="1">
      <c r="B690" s="33">
        <v>37529</v>
      </c>
      <c r="C690" s="350">
        <v>172.55</v>
      </c>
    </row>
    <row r="691" spans="2:3" ht="15" thickBot="1">
      <c r="B691" s="33">
        <v>37530</v>
      </c>
      <c r="C691" s="350">
        <v>168.8</v>
      </c>
    </row>
    <row r="692" spans="2:3" ht="15" thickBot="1">
      <c r="B692" s="33">
        <v>37532</v>
      </c>
      <c r="C692" s="350">
        <v>166.6</v>
      </c>
    </row>
    <row r="693" spans="2:3" ht="15" thickBot="1">
      <c r="B693" s="33">
        <v>37533</v>
      </c>
      <c r="C693" s="350">
        <v>169.5</v>
      </c>
    </row>
    <row r="694" spans="2:3" ht="15" thickBot="1">
      <c r="B694" s="33">
        <v>37536</v>
      </c>
      <c r="C694" s="350">
        <v>169.1</v>
      </c>
    </row>
    <row r="695" spans="2:3" ht="15" thickBot="1">
      <c r="B695" s="33">
        <v>37537</v>
      </c>
      <c r="C695" s="350">
        <v>170</v>
      </c>
    </row>
    <row r="696" spans="2:3" ht="15" thickBot="1">
      <c r="B696" s="33">
        <v>37538</v>
      </c>
      <c r="C696" s="350">
        <v>169.4</v>
      </c>
    </row>
    <row r="697" spans="2:3" ht="15" thickBot="1">
      <c r="B697" s="33">
        <v>37539</v>
      </c>
      <c r="C697" s="350">
        <v>170.25</v>
      </c>
    </row>
    <row r="698" spans="2:3" ht="15" thickBot="1">
      <c r="B698" s="33">
        <v>37540</v>
      </c>
      <c r="C698" s="350">
        <v>170.75</v>
      </c>
    </row>
    <row r="699" spans="2:3" ht="15" thickBot="1">
      <c r="B699" s="33">
        <v>37543</v>
      </c>
      <c r="C699" s="350">
        <v>172.15</v>
      </c>
    </row>
    <row r="700" spans="2:3" ht="15" thickBot="1">
      <c r="B700" s="33">
        <v>37545</v>
      </c>
      <c r="C700" s="350">
        <v>175</v>
      </c>
    </row>
    <row r="701" spans="2:3" ht="15" thickBot="1">
      <c r="B701" s="33">
        <v>37546</v>
      </c>
      <c r="C701" s="350">
        <v>175.75</v>
      </c>
    </row>
    <row r="702" spans="2:3" ht="15" thickBot="1">
      <c r="B702" s="33">
        <v>37547</v>
      </c>
      <c r="C702" s="350">
        <v>176.65</v>
      </c>
    </row>
    <row r="703" spans="2:3" ht="15" thickBot="1">
      <c r="B703" s="33">
        <v>37550</v>
      </c>
      <c r="C703" s="350">
        <v>176.65</v>
      </c>
    </row>
    <row r="704" spans="2:3" ht="15" thickBot="1">
      <c r="B704" s="33">
        <v>37551</v>
      </c>
      <c r="C704" s="350">
        <v>175.6</v>
      </c>
    </row>
    <row r="705" spans="2:3" ht="15" thickBot="1">
      <c r="B705" s="33">
        <v>37552</v>
      </c>
      <c r="C705" s="350">
        <v>171.05</v>
      </c>
    </row>
    <row r="706" spans="2:3" ht="15" thickBot="1">
      <c r="B706" s="33">
        <v>37553</v>
      </c>
      <c r="C706" s="350">
        <v>167.7</v>
      </c>
    </row>
    <row r="707" spans="2:3" ht="15" thickBot="1">
      <c r="B707" s="33">
        <v>37554</v>
      </c>
      <c r="C707" s="350">
        <v>160.6</v>
      </c>
    </row>
    <row r="708" spans="2:3" ht="15" thickBot="1">
      <c r="B708" s="33">
        <v>37557</v>
      </c>
      <c r="C708" s="350">
        <v>152.9</v>
      </c>
    </row>
    <row r="709" spans="2:3" ht="15" thickBot="1">
      <c r="B709" s="33">
        <v>37558</v>
      </c>
      <c r="C709" s="350">
        <v>157.44999999999999</v>
      </c>
    </row>
    <row r="710" spans="2:3" ht="15" thickBot="1">
      <c r="B710" s="33">
        <v>37559</v>
      </c>
      <c r="C710" s="350">
        <v>163.25</v>
      </c>
    </row>
    <row r="711" spans="2:3" ht="15" thickBot="1">
      <c r="B711" s="33">
        <v>37560</v>
      </c>
      <c r="C711" s="350">
        <v>160.15</v>
      </c>
    </row>
    <row r="712" spans="2:3" ht="15" thickBot="1">
      <c r="B712" s="33">
        <v>37561</v>
      </c>
      <c r="C712" s="350">
        <v>159.5</v>
      </c>
    </row>
    <row r="713" spans="2:3" ht="15" thickBot="1">
      <c r="B713" s="33">
        <v>37564</v>
      </c>
      <c r="C713" s="350">
        <v>161.4</v>
      </c>
    </row>
    <row r="714" spans="2:3" ht="15" thickBot="1">
      <c r="B714" s="33">
        <v>37565</v>
      </c>
      <c r="C714" s="350">
        <v>160.05000000000001</v>
      </c>
    </row>
    <row r="715" spans="2:3" ht="15" thickBot="1">
      <c r="B715" s="33">
        <v>37567</v>
      </c>
      <c r="C715" s="350">
        <v>160.44999999999999</v>
      </c>
    </row>
    <row r="716" spans="2:3" ht="15" thickBot="1">
      <c r="B716" s="33">
        <v>37568</v>
      </c>
      <c r="C716" s="350">
        <v>158.85</v>
      </c>
    </row>
    <row r="717" spans="2:3" ht="15" thickBot="1">
      <c r="B717" s="33">
        <v>37571</v>
      </c>
      <c r="C717" s="350">
        <v>159.9</v>
      </c>
    </row>
    <row r="718" spans="2:3" ht="15" thickBot="1">
      <c r="B718" s="33">
        <v>37572</v>
      </c>
      <c r="C718" s="350">
        <v>160.15</v>
      </c>
    </row>
    <row r="719" spans="2:3" ht="15" thickBot="1">
      <c r="B719" s="33">
        <v>37573</v>
      </c>
      <c r="C719" s="350">
        <v>159.65</v>
      </c>
    </row>
    <row r="720" spans="2:3" ht="15" thickBot="1">
      <c r="B720" s="33">
        <v>37574</v>
      </c>
      <c r="C720" s="350">
        <v>158.1</v>
      </c>
    </row>
    <row r="721" spans="2:3" ht="15" thickBot="1">
      <c r="B721" s="33">
        <v>37575</v>
      </c>
      <c r="C721" s="350">
        <v>159.25</v>
      </c>
    </row>
    <row r="722" spans="2:3" ht="15" thickBot="1">
      <c r="B722" s="33">
        <v>37578</v>
      </c>
      <c r="C722" s="350">
        <v>164.5</v>
      </c>
    </row>
    <row r="723" spans="2:3" ht="15" thickBot="1">
      <c r="B723" s="33">
        <v>37580</v>
      </c>
      <c r="C723" s="350">
        <v>163.44999999999999</v>
      </c>
    </row>
    <row r="724" spans="2:3" ht="15" thickBot="1">
      <c r="B724" s="33">
        <v>37581</v>
      </c>
      <c r="C724" s="350">
        <v>163.75</v>
      </c>
    </row>
    <row r="725" spans="2:3" ht="15" thickBot="1">
      <c r="B725" s="33">
        <v>37582</v>
      </c>
      <c r="C725" s="350">
        <v>163.80000000000001</v>
      </c>
    </row>
    <row r="726" spans="2:3" ht="15" thickBot="1">
      <c r="B726" s="33">
        <v>37585</v>
      </c>
      <c r="C726" s="350">
        <v>163.65</v>
      </c>
    </row>
    <row r="727" spans="2:3" ht="15" thickBot="1">
      <c r="B727" s="33">
        <v>37586</v>
      </c>
      <c r="C727" s="350">
        <v>167.5</v>
      </c>
    </row>
    <row r="728" spans="2:3" ht="15" thickBot="1">
      <c r="B728" s="33">
        <v>37587</v>
      </c>
      <c r="C728" s="350">
        <v>168.55</v>
      </c>
    </row>
    <row r="729" spans="2:3" ht="15" thickBot="1">
      <c r="B729" s="33">
        <v>37588</v>
      </c>
      <c r="C729" s="350">
        <v>172.6</v>
      </c>
    </row>
    <row r="730" spans="2:3" ht="15" thickBot="1">
      <c r="B730" s="33">
        <v>37589</v>
      </c>
      <c r="C730" s="350">
        <v>171.65</v>
      </c>
    </row>
    <row r="731" spans="2:3" ht="15" thickBot="1">
      <c r="B731" s="33">
        <v>37592</v>
      </c>
      <c r="C731" s="350">
        <v>173.4</v>
      </c>
    </row>
    <row r="732" spans="2:3" ht="15" thickBot="1">
      <c r="B732" s="33">
        <v>37593</v>
      </c>
      <c r="C732" s="350">
        <v>172</v>
      </c>
    </row>
    <row r="733" spans="2:3" ht="15" thickBot="1">
      <c r="B733" s="33">
        <v>37594</v>
      </c>
      <c r="C733" s="350">
        <v>171.9</v>
      </c>
    </row>
    <row r="734" spans="2:3" ht="15" thickBot="1">
      <c r="B734" s="33">
        <v>37595</v>
      </c>
      <c r="C734" s="350">
        <v>173.05</v>
      </c>
    </row>
    <row r="735" spans="2:3" ht="15" thickBot="1">
      <c r="B735" s="33">
        <v>37596</v>
      </c>
      <c r="C735" s="350">
        <v>177.7</v>
      </c>
    </row>
    <row r="736" spans="2:3" ht="15" thickBot="1">
      <c r="B736" s="33">
        <v>37599</v>
      </c>
      <c r="C736" s="350">
        <v>175.05</v>
      </c>
    </row>
    <row r="737" spans="2:3" ht="15" thickBot="1">
      <c r="B737" s="33">
        <v>37600</v>
      </c>
      <c r="C737" s="350">
        <v>179.05</v>
      </c>
    </row>
    <row r="738" spans="2:3" ht="15" thickBot="1">
      <c r="B738" s="33">
        <v>37601</v>
      </c>
      <c r="C738" s="350">
        <v>179.95</v>
      </c>
    </row>
    <row r="739" spans="2:3" ht="15" thickBot="1">
      <c r="B739" s="33">
        <v>37602</v>
      </c>
      <c r="C739" s="350">
        <v>180</v>
      </c>
    </row>
    <row r="740" spans="2:3" ht="15" thickBot="1">
      <c r="B740" s="33">
        <v>37603</v>
      </c>
      <c r="C740" s="350">
        <v>180.15</v>
      </c>
    </row>
    <row r="741" spans="2:3" ht="15" thickBot="1">
      <c r="B741" s="33">
        <v>37606</v>
      </c>
      <c r="C741" s="350">
        <v>180.05</v>
      </c>
    </row>
    <row r="742" spans="2:3" ht="15" thickBot="1">
      <c r="B742" s="33">
        <v>37607</v>
      </c>
      <c r="C742" s="350">
        <v>180.1</v>
      </c>
    </row>
    <row r="743" spans="2:3" ht="15" thickBot="1">
      <c r="B743" s="33">
        <v>37608</v>
      </c>
      <c r="C743" s="350">
        <v>180.4</v>
      </c>
    </row>
    <row r="744" spans="2:3" ht="15" thickBot="1">
      <c r="B744" s="33">
        <v>37609</v>
      </c>
      <c r="C744" s="350">
        <v>181.8</v>
      </c>
    </row>
    <row r="745" spans="2:3" ht="15" thickBot="1">
      <c r="B745" s="33">
        <v>37610</v>
      </c>
      <c r="C745" s="350">
        <v>183.2</v>
      </c>
    </row>
    <row r="746" spans="2:3" ht="15" thickBot="1">
      <c r="B746" s="33">
        <v>37613</v>
      </c>
      <c r="C746" s="350">
        <v>180.05</v>
      </c>
    </row>
    <row r="747" spans="2:3" ht="15" thickBot="1">
      <c r="B747" s="33">
        <v>37614</v>
      </c>
      <c r="C747" s="350">
        <v>183.1</v>
      </c>
    </row>
    <row r="748" spans="2:3" ht="15" thickBot="1">
      <c r="B748" s="33">
        <v>37616</v>
      </c>
      <c r="C748" s="350">
        <v>184.35</v>
      </c>
    </row>
    <row r="749" spans="2:3" ht="15" thickBot="1">
      <c r="B749" s="33">
        <v>37617</v>
      </c>
      <c r="C749" s="350">
        <v>182.6</v>
      </c>
    </row>
    <row r="750" spans="2:3" ht="15" thickBot="1">
      <c r="B750" s="33">
        <v>37620</v>
      </c>
      <c r="C750" s="350">
        <v>182</v>
      </c>
    </row>
    <row r="751" spans="2:3" ht="15" thickBot="1">
      <c r="B751" s="33">
        <v>37621</v>
      </c>
      <c r="C751" s="350">
        <v>181.7</v>
      </c>
    </row>
    <row r="752" spans="2:3" ht="15" thickBot="1">
      <c r="B752" s="33">
        <v>37622</v>
      </c>
      <c r="C752" s="350">
        <v>181.8</v>
      </c>
    </row>
    <row r="753" spans="2:3" ht="15" thickBot="1">
      <c r="B753" s="33">
        <v>37623</v>
      </c>
      <c r="C753" s="350">
        <v>179.65</v>
      </c>
    </row>
    <row r="754" spans="2:3" ht="15" thickBot="1">
      <c r="B754" s="33">
        <v>37624</v>
      </c>
      <c r="C754" s="350">
        <v>179.95</v>
      </c>
    </row>
    <row r="755" spans="2:3" ht="15" thickBot="1">
      <c r="B755" s="33">
        <v>37627</v>
      </c>
      <c r="C755" s="350">
        <v>179.4</v>
      </c>
    </row>
    <row r="756" spans="2:3" ht="15" thickBot="1">
      <c r="B756" s="33">
        <v>37628</v>
      </c>
      <c r="C756" s="350">
        <v>177.7</v>
      </c>
    </row>
    <row r="757" spans="2:3" ht="15" thickBot="1">
      <c r="B757" s="33">
        <v>37629</v>
      </c>
      <c r="C757" s="350">
        <v>177.8</v>
      </c>
    </row>
    <row r="758" spans="2:3" ht="15" thickBot="1">
      <c r="B758" s="33">
        <v>37630</v>
      </c>
      <c r="C758" s="350">
        <v>180.1</v>
      </c>
    </row>
    <row r="759" spans="2:3" ht="15" thickBot="1">
      <c r="B759" s="33">
        <v>37631</v>
      </c>
      <c r="C759" s="350">
        <v>180.3</v>
      </c>
    </row>
    <row r="760" spans="2:3" ht="15" thickBot="1">
      <c r="B760" s="33">
        <v>37634</v>
      </c>
      <c r="C760" s="350">
        <v>180.5</v>
      </c>
    </row>
    <row r="761" spans="2:3" ht="15" thickBot="1">
      <c r="B761" s="33">
        <v>37635</v>
      </c>
      <c r="C761" s="350">
        <v>180.5</v>
      </c>
    </row>
    <row r="762" spans="2:3" ht="15" thickBot="1">
      <c r="B762" s="33">
        <v>37636</v>
      </c>
      <c r="C762" s="350">
        <v>179.7</v>
      </c>
    </row>
    <row r="763" spans="2:3" ht="15" thickBot="1">
      <c r="B763" s="33">
        <v>37637</v>
      </c>
      <c r="C763" s="350">
        <v>179.35</v>
      </c>
    </row>
    <row r="764" spans="2:3" ht="15" thickBot="1">
      <c r="B764" s="33">
        <v>37638</v>
      </c>
      <c r="C764" s="350">
        <v>178.4</v>
      </c>
    </row>
    <row r="765" spans="2:3" ht="15" thickBot="1">
      <c r="B765" s="33">
        <v>37641</v>
      </c>
      <c r="C765" s="350">
        <v>177.65</v>
      </c>
    </row>
    <row r="766" spans="2:3" ht="15" thickBot="1">
      <c r="B766" s="33">
        <v>37642</v>
      </c>
      <c r="C766" s="350">
        <v>178.55</v>
      </c>
    </row>
    <row r="767" spans="2:3" ht="15" thickBot="1">
      <c r="B767" s="33">
        <v>37643</v>
      </c>
      <c r="C767" s="350">
        <v>179.4</v>
      </c>
    </row>
    <row r="768" spans="2:3" ht="15" thickBot="1">
      <c r="B768" s="33">
        <v>37644</v>
      </c>
      <c r="C768" s="350">
        <v>179.9</v>
      </c>
    </row>
    <row r="769" spans="2:3" ht="15" thickBot="1">
      <c r="B769" s="33">
        <v>37645</v>
      </c>
      <c r="C769" s="350">
        <v>179.75</v>
      </c>
    </row>
    <row r="770" spans="2:3" ht="15" thickBot="1">
      <c r="B770" s="33">
        <v>37648</v>
      </c>
      <c r="C770" s="350">
        <v>178.95</v>
      </c>
    </row>
    <row r="771" spans="2:3" ht="15" thickBot="1">
      <c r="B771" s="33">
        <v>37649</v>
      </c>
      <c r="C771" s="350">
        <v>176.55</v>
      </c>
    </row>
    <row r="772" spans="2:3" ht="15" thickBot="1">
      <c r="B772" s="33">
        <v>37650</v>
      </c>
      <c r="C772" s="350">
        <v>172.35</v>
      </c>
    </row>
    <row r="773" spans="2:3" ht="15" thickBot="1">
      <c r="B773" s="33">
        <v>37651</v>
      </c>
      <c r="C773" s="350">
        <v>170.8</v>
      </c>
    </row>
    <row r="774" spans="2:3" ht="15" thickBot="1">
      <c r="B774" s="33">
        <v>37652</v>
      </c>
      <c r="C774" s="350">
        <v>171.15</v>
      </c>
    </row>
    <row r="775" spans="2:3" ht="15" thickBot="1">
      <c r="B775" s="33">
        <v>37655</v>
      </c>
      <c r="C775" s="350">
        <v>168.45</v>
      </c>
    </row>
    <row r="776" spans="2:3" ht="15" thickBot="1">
      <c r="B776" s="33">
        <v>37656</v>
      </c>
      <c r="C776" s="350">
        <v>165.55</v>
      </c>
    </row>
    <row r="777" spans="2:3" ht="15" thickBot="1">
      <c r="B777" s="33">
        <v>37657</v>
      </c>
      <c r="C777" s="350">
        <v>163.15</v>
      </c>
    </row>
    <row r="778" spans="2:3" ht="15" thickBot="1">
      <c r="B778" s="33">
        <v>37658</v>
      </c>
      <c r="C778" s="350">
        <v>167.85</v>
      </c>
    </row>
    <row r="779" spans="2:3" ht="15" thickBot="1">
      <c r="B779" s="33">
        <v>37659</v>
      </c>
      <c r="C779" s="350">
        <v>167.05</v>
      </c>
    </row>
    <row r="780" spans="2:3" ht="15" thickBot="1">
      <c r="B780" s="33">
        <v>37662</v>
      </c>
      <c r="C780" s="350">
        <v>167.3</v>
      </c>
    </row>
    <row r="781" spans="2:3" ht="15" thickBot="1">
      <c r="B781" s="33">
        <v>37663</v>
      </c>
      <c r="C781" s="350">
        <v>169.45</v>
      </c>
    </row>
    <row r="782" spans="2:3" ht="15" thickBot="1">
      <c r="B782" s="33">
        <v>37664</v>
      </c>
      <c r="C782" s="350">
        <v>167.65</v>
      </c>
    </row>
    <row r="783" spans="2:3" ht="15" thickBot="1">
      <c r="B783" s="33">
        <v>37666</v>
      </c>
      <c r="C783" s="350">
        <v>163</v>
      </c>
    </row>
    <row r="784" spans="2:3" ht="15" thickBot="1">
      <c r="B784" s="33">
        <v>37669</v>
      </c>
      <c r="C784" s="350">
        <v>165.05</v>
      </c>
    </row>
    <row r="785" spans="2:3" ht="15" thickBot="1">
      <c r="B785" s="33">
        <v>37670</v>
      </c>
      <c r="C785" s="350">
        <v>167.6</v>
      </c>
    </row>
    <row r="786" spans="2:3" ht="15" thickBot="1">
      <c r="B786" s="33">
        <v>37671</v>
      </c>
      <c r="C786" s="350">
        <v>169.75</v>
      </c>
    </row>
    <row r="787" spans="2:3" ht="15" thickBot="1">
      <c r="B787" s="33">
        <v>37672</v>
      </c>
      <c r="C787" s="350">
        <v>171.9</v>
      </c>
    </row>
    <row r="788" spans="2:3" ht="15" thickBot="1">
      <c r="B788" s="33">
        <v>37673</v>
      </c>
      <c r="C788" s="350">
        <v>171.45</v>
      </c>
    </row>
    <row r="789" spans="2:3" ht="15" thickBot="1">
      <c r="B789" s="33">
        <v>37676</v>
      </c>
      <c r="C789" s="350">
        <v>172.45</v>
      </c>
    </row>
    <row r="790" spans="2:3" ht="15" thickBot="1">
      <c r="B790" s="33">
        <v>37677</v>
      </c>
      <c r="C790" s="350">
        <v>170.25</v>
      </c>
    </row>
    <row r="791" spans="2:3" ht="15" thickBot="1">
      <c r="B791" s="33">
        <v>37678</v>
      </c>
      <c r="C791" s="350">
        <v>169.6</v>
      </c>
    </row>
    <row r="792" spans="2:3" ht="15" thickBot="1">
      <c r="B792" s="33">
        <v>37679</v>
      </c>
      <c r="C792" s="350">
        <v>169.8</v>
      </c>
    </row>
    <row r="793" spans="2:3" ht="15" thickBot="1">
      <c r="B793" s="33">
        <v>37680</v>
      </c>
      <c r="C793" s="350">
        <v>169.35</v>
      </c>
    </row>
    <row r="794" spans="2:3" ht="15" thickBot="1">
      <c r="B794" s="33">
        <v>37683</v>
      </c>
      <c r="C794" s="350">
        <v>168.25</v>
      </c>
    </row>
    <row r="795" spans="2:3" ht="15" thickBot="1">
      <c r="B795" s="33">
        <v>37684</v>
      </c>
      <c r="C795" s="350">
        <v>168.45</v>
      </c>
    </row>
    <row r="796" spans="2:3" ht="15" thickBot="1">
      <c r="B796" s="33">
        <v>37685</v>
      </c>
      <c r="C796" s="350">
        <v>166.25</v>
      </c>
    </row>
    <row r="797" spans="2:3" ht="15" thickBot="1">
      <c r="B797" s="33">
        <v>37686</v>
      </c>
      <c r="C797" s="350">
        <v>166.2</v>
      </c>
    </row>
    <row r="798" spans="2:3" ht="15" thickBot="1">
      <c r="B798" s="33">
        <v>37687</v>
      </c>
      <c r="C798" s="350">
        <v>164.25</v>
      </c>
    </row>
    <row r="799" spans="2:3" ht="15" thickBot="1">
      <c r="B799" s="33">
        <v>37690</v>
      </c>
      <c r="C799" s="350">
        <v>161.35</v>
      </c>
    </row>
    <row r="800" spans="2:3" ht="15" thickBot="1">
      <c r="B800" s="33">
        <v>37691</v>
      </c>
      <c r="C800" s="350">
        <v>160.5</v>
      </c>
    </row>
    <row r="801" spans="2:3" ht="15" thickBot="1">
      <c r="B801" s="33">
        <v>37692</v>
      </c>
      <c r="C801" s="350">
        <v>158.4</v>
      </c>
    </row>
    <row r="802" spans="2:3" ht="15" thickBot="1">
      <c r="B802" s="33">
        <v>37693</v>
      </c>
      <c r="C802" s="350">
        <v>159.30000000000001</v>
      </c>
    </row>
    <row r="803" spans="2:3" ht="15" thickBot="1">
      <c r="B803" s="33">
        <v>37697</v>
      </c>
      <c r="C803" s="350">
        <v>155.69999999999999</v>
      </c>
    </row>
    <row r="804" spans="2:3" ht="15" thickBot="1">
      <c r="B804" s="33">
        <v>37699</v>
      </c>
      <c r="C804" s="350">
        <v>157.5</v>
      </c>
    </row>
    <row r="805" spans="2:3" ht="15" thickBot="1">
      <c r="B805" s="33">
        <v>37700</v>
      </c>
      <c r="C805" s="350">
        <v>160.55000000000001</v>
      </c>
    </row>
    <row r="806" spans="2:3" ht="15" thickBot="1">
      <c r="B806" s="33">
        <v>37701</v>
      </c>
      <c r="C806" s="350">
        <v>162.05000000000001</v>
      </c>
    </row>
    <row r="807" spans="2:3" ht="15" thickBot="1">
      <c r="B807" s="33">
        <v>37704</v>
      </c>
      <c r="C807" s="350">
        <v>155.4</v>
      </c>
    </row>
    <row r="808" spans="2:3" ht="15" thickBot="1">
      <c r="B808" s="33">
        <v>37705</v>
      </c>
      <c r="C808" s="350">
        <v>155.9</v>
      </c>
    </row>
    <row r="809" spans="2:3" ht="15" thickBot="1">
      <c r="B809" s="33">
        <v>37706</v>
      </c>
      <c r="C809" s="350">
        <v>156.94999999999999</v>
      </c>
    </row>
    <row r="810" spans="2:3" ht="15" thickBot="1">
      <c r="B810" s="33">
        <v>37707</v>
      </c>
      <c r="C810" s="350">
        <v>153.4</v>
      </c>
    </row>
    <row r="811" spans="2:3" ht="15" thickBot="1">
      <c r="B811" s="33">
        <v>37708</v>
      </c>
      <c r="C811" s="350">
        <v>152.5</v>
      </c>
    </row>
    <row r="812" spans="2:3" ht="15" thickBot="1">
      <c r="B812" s="33">
        <v>37711</v>
      </c>
      <c r="C812" s="350">
        <v>148.35</v>
      </c>
    </row>
    <row r="813" spans="2:3" ht="15" thickBot="1">
      <c r="B813" s="33">
        <v>37712</v>
      </c>
      <c r="C813" s="350">
        <v>149.15</v>
      </c>
    </row>
    <row r="814" spans="2:3" ht="15" thickBot="1">
      <c r="B814" s="33">
        <v>37713</v>
      </c>
      <c r="C814" s="350">
        <v>154.75</v>
      </c>
    </row>
    <row r="815" spans="2:3" ht="15" thickBot="1">
      <c r="B815" s="33">
        <v>37714</v>
      </c>
      <c r="C815" s="350">
        <v>154.85</v>
      </c>
    </row>
    <row r="816" spans="2:3" ht="15" thickBot="1">
      <c r="B816" s="33">
        <v>37715</v>
      </c>
      <c r="C816" s="350">
        <v>150.75</v>
      </c>
    </row>
    <row r="817" spans="2:3" ht="15" thickBot="1">
      <c r="B817" s="33">
        <v>37718</v>
      </c>
      <c r="C817" s="350">
        <v>152.5</v>
      </c>
    </row>
    <row r="818" spans="2:3" ht="15" thickBot="1">
      <c r="B818" s="33">
        <v>37719</v>
      </c>
      <c r="C818" s="350">
        <v>147.9</v>
      </c>
    </row>
    <row r="819" spans="2:3" ht="15" thickBot="1">
      <c r="B819" s="33">
        <v>37720</v>
      </c>
      <c r="C819" s="350">
        <v>144</v>
      </c>
    </row>
    <row r="820" spans="2:3" ht="15" thickBot="1">
      <c r="B820" s="33">
        <v>37721</v>
      </c>
      <c r="C820" s="350">
        <v>144.15</v>
      </c>
    </row>
    <row r="821" spans="2:3" ht="15" thickBot="1">
      <c r="B821" s="33">
        <v>37722</v>
      </c>
      <c r="C821" s="350">
        <v>142.4</v>
      </c>
    </row>
    <row r="822" spans="2:3" ht="15" thickBot="1">
      <c r="B822" s="33">
        <v>37726</v>
      </c>
      <c r="C822" s="350">
        <v>141.4</v>
      </c>
    </row>
    <row r="823" spans="2:3" ht="15" thickBot="1">
      <c r="B823" s="33">
        <v>37727</v>
      </c>
      <c r="C823" s="350">
        <v>147.69999999999999</v>
      </c>
    </row>
    <row r="824" spans="2:3" ht="15" thickBot="1">
      <c r="B824" s="33">
        <v>37728</v>
      </c>
      <c r="C824" s="350">
        <v>142.44999999999999</v>
      </c>
    </row>
    <row r="825" spans="2:3" ht="15" thickBot="1">
      <c r="B825" s="33">
        <v>37732</v>
      </c>
      <c r="C825" s="350">
        <v>144.5</v>
      </c>
    </row>
    <row r="826" spans="2:3" ht="15" thickBot="1">
      <c r="B826" s="33">
        <v>37733</v>
      </c>
      <c r="C826" s="350">
        <v>143.94999999999999</v>
      </c>
    </row>
    <row r="827" spans="2:3" ht="15" thickBot="1">
      <c r="B827" s="33">
        <v>37734</v>
      </c>
      <c r="C827" s="350">
        <v>140.69999999999999</v>
      </c>
    </row>
    <row r="828" spans="2:3" ht="15" thickBot="1">
      <c r="B828" s="33">
        <v>37735</v>
      </c>
      <c r="C828" s="350">
        <v>135.69999999999999</v>
      </c>
    </row>
    <row r="829" spans="2:3" ht="15" thickBot="1">
      <c r="B829" s="33">
        <v>37736</v>
      </c>
      <c r="C829" s="350">
        <v>135.9</v>
      </c>
    </row>
    <row r="830" spans="2:3" ht="15" thickBot="1">
      <c r="B830" s="33">
        <v>37739</v>
      </c>
      <c r="C830" s="350">
        <v>139.44999999999999</v>
      </c>
    </row>
    <row r="831" spans="2:3" ht="15" thickBot="1">
      <c r="B831" s="33">
        <v>37740</v>
      </c>
      <c r="C831" s="350">
        <v>140.35</v>
      </c>
    </row>
    <row r="832" spans="2:3" ht="15" thickBot="1">
      <c r="B832" s="33">
        <v>37741</v>
      </c>
      <c r="C832" s="350">
        <v>144.05000000000001</v>
      </c>
    </row>
    <row r="833" spans="2:3" ht="15" thickBot="1">
      <c r="B833" s="33">
        <v>37743</v>
      </c>
      <c r="C833" s="350">
        <v>138.1</v>
      </c>
    </row>
    <row r="834" spans="2:3" ht="15" thickBot="1">
      <c r="B834" s="33">
        <v>37746</v>
      </c>
      <c r="C834" s="350">
        <v>137.6</v>
      </c>
    </row>
    <row r="835" spans="2:3" ht="15" thickBot="1">
      <c r="B835" s="33">
        <v>37747</v>
      </c>
      <c r="C835" s="350">
        <v>137.35</v>
      </c>
    </row>
    <row r="836" spans="2:3" ht="15" thickBot="1">
      <c r="B836" s="33">
        <v>37748</v>
      </c>
      <c r="C836" s="350">
        <v>138.1</v>
      </c>
    </row>
    <row r="837" spans="2:3" ht="15" thickBot="1">
      <c r="B837" s="33">
        <v>37749</v>
      </c>
      <c r="C837" s="350">
        <v>138.4</v>
      </c>
    </row>
    <row r="838" spans="2:3" ht="15" thickBot="1">
      <c r="B838" s="33">
        <v>37750</v>
      </c>
      <c r="C838" s="350">
        <v>137.9</v>
      </c>
    </row>
    <row r="839" spans="2:3" ht="15" thickBot="1">
      <c r="B839" s="33">
        <v>37753</v>
      </c>
      <c r="C839" s="350">
        <v>137.69999999999999</v>
      </c>
    </row>
    <row r="840" spans="2:3" ht="15" thickBot="1">
      <c r="B840" s="33">
        <v>37754</v>
      </c>
      <c r="C840" s="350">
        <v>140.6</v>
      </c>
    </row>
    <row r="841" spans="2:3" ht="15" thickBot="1">
      <c r="B841" s="33">
        <v>37755</v>
      </c>
      <c r="C841" s="350">
        <v>146.85</v>
      </c>
    </row>
    <row r="842" spans="2:3" ht="15" thickBot="1">
      <c r="B842" s="33">
        <v>37756</v>
      </c>
      <c r="C842" s="350">
        <v>145.25</v>
      </c>
    </row>
    <row r="843" spans="2:3" ht="15" thickBot="1">
      <c r="B843" s="33">
        <v>37757</v>
      </c>
      <c r="C843" s="350">
        <v>146.25</v>
      </c>
    </row>
    <row r="844" spans="2:3" ht="15" thickBot="1">
      <c r="B844" s="33">
        <v>37760</v>
      </c>
      <c r="C844" s="350">
        <v>148.19999999999999</v>
      </c>
    </row>
    <row r="845" spans="2:3" ht="15" thickBot="1">
      <c r="B845" s="33">
        <v>37761</v>
      </c>
      <c r="C845" s="350">
        <v>148.19999999999999</v>
      </c>
    </row>
    <row r="846" spans="2:3" ht="15" thickBot="1">
      <c r="B846" s="33">
        <v>37762</v>
      </c>
      <c r="C846" s="350">
        <v>148.05000000000001</v>
      </c>
    </row>
    <row r="847" spans="2:3" ht="15" thickBot="1">
      <c r="B847" s="33">
        <v>37763</v>
      </c>
      <c r="C847" s="350">
        <v>146.94999999999999</v>
      </c>
    </row>
    <row r="848" spans="2:3" ht="15" thickBot="1">
      <c r="B848" s="33">
        <v>37764</v>
      </c>
      <c r="C848" s="350">
        <v>150.6</v>
      </c>
    </row>
    <row r="849" spans="2:3" ht="15" thickBot="1">
      <c r="B849" s="33">
        <v>37767</v>
      </c>
      <c r="C849" s="350">
        <v>153.30000000000001</v>
      </c>
    </row>
    <row r="850" spans="2:3" ht="15" thickBot="1">
      <c r="B850" s="33">
        <v>37768</v>
      </c>
      <c r="C850" s="350">
        <v>153.19999999999999</v>
      </c>
    </row>
    <row r="851" spans="2:3" ht="15" thickBot="1">
      <c r="B851" s="33">
        <v>37769</v>
      </c>
      <c r="C851" s="350">
        <v>155.94999999999999</v>
      </c>
    </row>
    <row r="852" spans="2:3" ht="15" thickBot="1">
      <c r="B852" s="33">
        <v>37770</v>
      </c>
      <c r="C852" s="350">
        <v>157.9</v>
      </c>
    </row>
    <row r="853" spans="2:3" ht="15" thickBot="1">
      <c r="B853" s="33">
        <v>37771</v>
      </c>
      <c r="C853" s="350">
        <v>157.4</v>
      </c>
    </row>
    <row r="854" spans="2:3" ht="15" thickBot="1">
      <c r="B854" s="33">
        <v>37774</v>
      </c>
      <c r="C854" s="350">
        <v>158.44999999999999</v>
      </c>
    </row>
    <row r="855" spans="2:3" ht="15" thickBot="1">
      <c r="B855" s="33">
        <v>37775</v>
      </c>
      <c r="C855" s="350">
        <v>156.6</v>
      </c>
    </row>
    <row r="856" spans="2:3" ht="15" thickBot="1">
      <c r="B856" s="33">
        <v>37776</v>
      </c>
      <c r="C856" s="350">
        <v>157.1</v>
      </c>
    </row>
    <row r="857" spans="2:3" ht="15" thickBot="1">
      <c r="B857" s="33">
        <v>37777</v>
      </c>
      <c r="C857" s="350">
        <v>160.69999999999999</v>
      </c>
    </row>
    <row r="858" spans="2:3" ht="15" thickBot="1">
      <c r="B858" s="33">
        <v>37778</v>
      </c>
      <c r="C858" s="350">
        <v>162.30000000000001</v>
      </c>
    </row>
    <row r="859" spans="2:3" ht="15" thickBot="1">
      <c r="B859" s="33">
        <v>37781</v>
      </c>
      <c r="C859" s="350">
        <v>169.7</v>
      </c>
    </row>
    <row r="860" spans="2:3" ht="15" thickBot="1">
      <c r="B860" s="33">
        <v>37782</v>
      </c>
      <c r="C860" s="350">
        <v>169</v>
      </c>
    </row>
    <row r="861" spans="2:3" ht="15" thickBot="1">
      <c r="B861" s="33">
        <v>37783</v>
      </c>
      <c r="C861" s="350">
        <v>169.9</v>
      </c>
    </row>
    <row r="862" spans="2:3" ht="15" thickBot="1">
      <c r="B862" s="33">
        <v>37784</v>
      </c>
      <c r="C862" s="350">
        <v>170.45</v>
      </c>
    </row>
    <row r="863" spans="2:3" ht="15" thickBot="1">
      <c r="B863" s="33">
        <v>37785</v>
      </c>
      <c r="C863" s="350">
        <v>170.3</v>
      </c>
    </row>
    <row r="864" spans="2:3" ht="15" thickBot="1">
      <c r="B864" s="33">
        <v>37788</v>
      </c>
      <c r="C864" s="350">
        <v>166.45</v>
      </c>
    </row>
    <row r="865" spans="2:3" ht="15" thickBot="1">
      <c r="B865" s="33">
        <v>37789</v>
      </c>
      <c r="C865" s="350">
        <v>169.9</v>
      </c>
    </row>
    <row r="866" spans="2:3" ht="15" thickBot="1">
      <c r="B866" s="33">
        <v>37790</v>
      </c>
      <c r="C866" s="350">
        <v>170</v>
      </c>
    </row>
    <row r="867" spans="2:3" ht="15" thickBot="1">
      <c r="B867" s="33">
        <v>37791</v>
      </c>
      <c r="C867" s="350">
        <v>170</v>
      </c>
    </row>
    <row r="868" spans="2:3" ht="15" thickBot="1">
      <c r="B868" s="33">
        <v>37792</v>
      </c>
      <c r="C868" s="350">
        <v>171.1</v>
      </c>
    </row>
    <row r="869" spans="2:3" ht="15" thickBot="1">
      <c r="B869" s="33">
        <v>37795</v>
      </c>
      <c r="C869" s="350">
        <v>170.4</v>
      </c>
    </row>
    <row r="870" spans="2:3" ht="15" thickBot="1">
      <c r="B870" s="33">
        <v>37796</v>
      </c>
      <c r="C870" s="350">
        <v>173.2</v>
      </c>
    </row>
    <row r="871" spans="2:3" ht="15" thickBot="1">
      <c r="B871" s="33">
        <v>37797</v>
      </c>
      <c r="C871" s="350">
        <v>176</v>
      </c>
    </row>
    <row r="872" spans="2:3" ht="15" thickBot="1">
      <c r="B872" s="33">
        <v>37798</v>
      </c>
      <c r="C872" s="350">
        <v>178.3</v>
      </c>
    </row>
    <row r="873" spans="2:3" ht="15" thickBot="1">
      <c r="B873" s="33">
        <v>37799</v>
      </c>
      <c r="C873" s="350">
        <v>175</v>
      </c>
    </row>
    <row r="874" spans="2:3" ht="15" thickBot="1">
      <c r="B874" s="33">
        <v>37802</v>
      </c>
      <c r="C874" s="350">
        <v>177.9</v>
      </c>
    </row>
    <row r="875" spans="2:3" ht="15" thickBot="1">
      <c r="B875" s="33">
        <v>37803</v>
      </c>
      <c r="C875" s="350">
        <v>177.85</v>
      </c>
    </row>
    <row r="876" spans="2:3" ht="15" thickBot="1">
      <c r="B876" s="33">
        <v>37804</v>
      </c>
      <c r="C876" s="350">
        <v>177.3</v>
      </c>
    </row>
    <row r="877" spans="2:3" ht="15" thickBot="1">
      <c r="B877" s="33">
        <v>37805</v>
      </c>
      <c r="C877" s="350">
        <v>179</v>
      </c>
    </row>
    <row r="878" spans="2:3" ht="15" thickBot="1">
      <c r="B878" s="33">
        <v>37806</v>
      </c>
      <c r="C878" s="350">
        <v>171.6</v>
      </c>
    </row>
    <row r="879" spans="2:3" ht="15" thickBot="1">
      <c r="B879" s="33">
        <v>37809</v>
      </c>
      <c r="C879" s="350">
        <v>168.3</v>
      </c>
    </row>
    <row r="880" spans="2:3" ht="15" thickBot="1">
      <c r="B880" s="33">
        <v>37810</v>
      </c>
      <c r="C880" s="350">
        <v>168.9</v>
      </c>
    </row>
    <row r="881" spans="2:3" ht="15" thickBot="1">
      <c r="B881" s="33">
        <v>37811</v>
      </c>
      <c r="C881" s="350">
        <v>170</v>
      </c>
    </row>
    <row r="882" spans="2:3" ht="15" thickBot="1">
      <c r="B882" s="33">
        <v>37812</v>
      </c>
      <c r="C882" s="350">
        <v>169.8</v>
      </c>
    </row>
    <row r="883" spans="2:3" ht="15" thickBot="1">
      <c r="B883" s="33">
        <v>37813</v>
      </c>
      <c r="C883" s="350">
        <v>171.15</v>
      </c>
    </row>
    <row r="884" spans="2:3" ht="15" thickBot="1">
      <c r="B884" s="33">
        <v>37816</v>
      </c>
      <c r="C884" s="350">
        <v>168.05</v>
      </c>
    </row>
    <row r="885" spans="2:3" ht="15" thickBot="1">
      <c r="B885" s="33">
        <v>37817</v>
      </c>
      <c r="C885" s="350">
        <v>166.2</v>
      </c>
    </row>
    <row r="886" spans="2:3" ht="15" thickBot="1">
      <c r="B886" s="33">
        <v>37818</v>
      </c>
      <c r="C886" s="350">
        <v>163.44999999999999</v>
      </c>
    </row>
    <row r="887" spans="2:3" ht="15" thickBot="1">
      <c r="B887" s="33">
        <v>37819</v>
      </c>
      <c r="C887" s="350">
        <v>158</v>
      </c>
    </row>
    <row r="888" spans="2:3" ht="15" thickBot="1">
      <c r="B888" s="33">
        <v>37820</v>
      </c>
      <c r="C888" s="350">
        <v>152.4</v>
      </c>
    </row>
    <row r="889" spans="2:3" ht="15" thickBot="1">
      <c r="B889" s="33">
        <v>37823</v>
      </c>
      <c r="C889" s="350">
        <v>146.80000000000001</v>
      </c>
    </row>
    <row r="890" spans="2:3" ht="15" thickBot="1">
      <c r="B890" s="33">
        <v>37824</v>
      </c>
      <c r="C890" s="350">
        <v>151.4</v>
      </c>
    </row>
    <row r="891" spans="2:3" ht="15" thickBot="1">
      <c r="B891" s="33">
        <v>37825</v>
      </c>
      <c r="C891" s="350">
        <v>158.9</v>
      </c>
    </row>
    <row r="892" spans="2:3" ht="15" thickBot="1">
      <c r="B892" s="33">
        <v>37826</v>
      </c>
      <c r="C892" s="350">
        <v>164.2</v>
      </c>
    </row>
    <row r="893" spans="2:3" ht="15" thickBot="1">
      <c r="B893" s="33">
        <v>37827</v>
      </c>
      <c r="C893" s="350">
        <v>169.6</v>
      </c>
    </row>
    <row r="894" spans="2:3" ht="15" thickBot="1">
      <c r="B894" s="33">
        <v>37830</v>
      </c>
      <c r="C894" s="350">
        <v>167</v>
      </c>
    </row>
    <row r="895" spans="2:3" ht="15" thickBot="1">
      <c r="B895" s="33">
        <v>37831</v>
      </c>
      <c r="C895" s="350">
        <v>169.95</v>
      </c>
    </row>
    <row r="896" spans="2:3" ht="15" thickBot="1">
      <c r="B896" s="33">
        <v>37832</v>
      </c>
      <c r="C896" s="350">
        <v>168.45</v>
      </c>
    </row>
    <row r="897" spans="2:3" ht="15" thickBot="1">
      <c r="B897" s="33">
        <v>37833</v>
      </c>
      <c r="C897" s="350">
        <v>170.55</v>
      </c>
    </row>
    <row r="898" spans="2:3" ht="15" thickBot="1">
      <c r="B898" s="33">
        <v>37834</v>
      </c>
      <c r="C898" s="350">
        <v>168.45</v>
      </c>
    </row>
    <row r="899" spans="2:3" ht="15" thickBot="1">
      <c r="B899" s="33">
        <v>37837</v>
      </c>
      <c r="C899" s="350">
        <v>166.95</v>
      </c>
    </row>
    <row r="900" spans="2:3" ht="15" thickBot="1">
      <c r="B900" s="33">
        <v>37838</v>
      </c>
      <c r="C900" s="350">
        <v>163</v>
      </c>
    </row>
    <row r="901" spans="2:3" ht="15" thickBot="1">
      <c r="B901" s="33">
        <v>37839</v>
      </c>
      <c r="C901" s="350">
        <v>160.55000000000001</v>
      </c>
    </row>
    <row r="902" spans="2:3" ht="15" thickBot="1">
      <c r="B902" s="33">
        <v>37840</v>
      </c>
      <c r="C902" s="350">
        <v>165.8</v>
      </c>
    </row>
    <row r="903" spans="2:3" ht="15" thickBot="1">
      <c r="B903" s="33">
        <v>37841</v>
      </c>
      <c r="C903" s="350">
        <v>168.15</v>
      </c>
    </row>
    <row r="904" spans="2:3" ht="15" thickBot="1">
      <c r="B904" s="33">
        <v>37844</v>
      </c>
      <c r="C904" s="350">
        <v>171.05</v>
      </c>
    </row>
    <row r="905" spans="2:3" ht="15" thickBot="1">
      <c r="B905" s="33">
        <v>37845</v>
      </c>
      <c r="C905" s="350">
        <v>172.05</v>
      </c>
    </row>
    <row r="906" spans="2:3" ht="15" thickBot="1">
      <c r="B906" s="33">
        <v>37846</v>
      </c>
      <c r="C906" s="350">
        <v>175.7</v>
      </c>
    </row>
    <row r="907" spans="2:3" ht="15" thickBot="1">
      <c r="B907" s="33">
        <v>37847</v>
      </c>
      <c r="C907" s="350">
        <v>177.65</v>
      </c>
    </row>
    <row r="908" spans="2:3" ht="15" thickBot="1">
      <c r="B908" s="33">
        <v>37851</v>
      </c>
      <c r="C908" s="350">
        <v>181.9</v>
      </c>
    </row>
    <row r="909" spans="2:3" ht="15" thickBot="1">
      <c r="B909" s="33">
        <v>37852</v>
      </c>
      <c r="C909" s="350">
        <v>188.05</v>
      </c>
    </row>
    <row r="910" spans="2:3" ht="15" thickBot="1">
      <c r="B910" s="33">
        <v>37853</v>
      </c>
      <c r="C910" s="350">
        <v>193.15</v>
      </c>
    </row>
    <row r="911" spans="2:3" ht="15" thickBot="1">
      <c r="B911" s="33">
        <v>37854</v>
      </c>
      <c r="C911" s="350">
        <v>189.55</v>
      </c>
    </row>
    <row r="912" spans="2:3" ht="15" thickBot="1">
      <c r="B912" s="33">
        <v>37855</v>
      </c>
      <c r="C912" s="350">
        <v>186.6</v>
      </c>
    </row>
    <row r="913" spans="2:3" ht="15" thickBot="1">
      <c r="B913" s="33">
        <v>37858</v>
      </c>
      <c r="C913" s="350">
        <v>180.9</v>
      </c>
    </row>
    <row r="914" spans="2:3" ht="15" thickBot="1">
      <c r="B914" s="33">
        <v>37859</v>
      </c>
      <c r="C914" s="350">
        <v>188.5</v>
      </c>
    </row>
    <row r="915" spans="2:3" ht="15" thickBot="1">
      <c r="B915" s="33">
        <v>37860</v>
      </c>
      <c r="C915" s="350">
        <v>190.5</v>
      </c>
    </row>
    <row r="916" spans="2:3" ht="15" thickBot="1">
      <c r="B916" s="33">
        <v>37861</v>
      </c>
      <c r="C916" s="350">
        <v>187</v>
      </c>
    </row>
    <row r="917" spans="2:3" ht="15" thickBot="1">
      <c r="B917" s="33">
        <v>37862</v>
      </c>
      <c r="C917" s="350">
        <v>185.6</v>
      </c>
    </row>
    <row r="918" spans="2:3" ht="15" thickBot="1">
      <c r="B918" s="33">
        <v>37865</v>
      </c>
      <c r="C918" s="350">
        <v>189.4</v>
      </c>
    </row>
    <row r="919" spans="2:3" ht="15" thickBot="1">
      <c r="B919" s="33">
        <v>37866</v>
      </c>
      <c r="C919" s="350">
        <v>192.5</v>
      </c>
    </row>
    <row r="920" spans="2:3" ht="15" thickBot="1">
      <c r="B920" s="33">
        <v>37867</v>
      </c>
      <c r="C920" s="350">
        <v>186.25</v>
      </c>
    </row>
    <row r="921" spans="2:3" ht="15" thickBot="1">
      <c r="B921" s="33">
        <v>37868</v>
      </c>
      <c r="C921" s="350">
        <v>187.2</v>
      </c>
    </row>
    <row r="922" spans="2:3" ht="15" thickBot="1">
      <c r="B922" s="33">
        <v>37869</v>
      </c>
      <c r="C922" s="350">
        <v>194</v>
      </c>
    </row>
    <row r="923" spans="2:3" ht="15" thickBot="1">
      <c r="B923" s="33">
        <v>37872</v>
      </c>
      <c r="C923" s="350">
        <v>194.95</v>
      </c>
    </row>
    <row r="924" spans="2:3" ht="15" thickBot="1">
      <c r="B924" s="33">
        <v>37873</v>
      </c>
      <c r="C924" s="350">
        <v>190.65</v>
      </c>
    </row>
    <row r="925" spans="2:3" ht="15" thickBot="1">
      <c r="B925" s="33">
        <v>37874</v>
      </c>
      <c r="C925" s="350">
        <v>193.45</v>
      </c>
    </row>
    <row r="926" spans="2:3" ht="15" thickBot="1">
      <c r="B926" s="33">
        <v>37875</v>
      </c>
      <c r="C926" s="350">
        <v>188.95</v>
      </c>
    </row>
    <row r="927" spans="2:3" ht="15" thickBot="1">
      <c r="B927" s="33">
        <v>37876</v>
      </c>
      <c r="C927" s="350">
        <v>184.75</v>
      </c>
    </row>
    <row r="928" spans="2:3" ht="15" thickBot="1">
      <c r="B928" s="33">
        <v>37879</v>
      </c>
      <c r="C928" s="350">
        <v>183.95</v>
      </c>
    </row>
    <row r="929" spans="2:3" ht="15" thickBot="1">
      <c r="B929" s="33">
        <v>37880</v>
      </c>
      <c r="C929" s="350">
        <v>187.35</v>
      </c>
    </row>
    <row r="930" spans="2:3" ht="15" thickBot="1">
      <c r="B930" s="33">
        <v>37881</v>
      </c>
      <c r="C930" s="350">
        <v>184.95</v>
      </c>
    </row>
    <row r="931" spans="2:3" ht="15" thickBot="1">
      <c r="B931" s="33">
        <v>37882</v>
      </c>
      <c r="C931" s="350">
        <v>178.4</v>
      </c>
    </row>
    <row r="932" spans="2:3" ht="15" thickBot="1">
      <c r="B932" s="33">
        <v>37883</v>
      </c>
      <c r="C932" s="350">
        <v>180.8</v>
      </c>
    </row>
    <row r="933" spans="2:3" ht="15" thickBot="1">
      <c r="B933" s="33">
        <v>37886</v>
      </c>
      <c r="C933" s="350">
        <v>174.3</v>
      </c>
    </row>
    <row r="934" spans="2:3" ht="15" thickBot="1">
      <c r="B934" s="33">
        <v>37887</v>
      </c>
      <c r="C934" s="350">
        <v>180.55</v>
      </c>
    </row>
    <row r="935" spans="2:3" ht="15" thickBot="1">
      <c r="B935" s="33">
        <v>37888</v>
      </c>
      <c r="C935" s="350">
        <v>184.9</v>
      </c>
    </row>
    <row r="936" spans="2:3" ht="15" thickBot="1">
      <c r="B936" s="33">
        <v>37889</v>
      </c>
      <c r="C936" s="350">
        <v>179.45</v>
      </c>
    </row>
    <row r="937" spans="2:3" ht="15" thickBot="1">
      <c r="B937" s="33">
        <v>37890</v>
      </c>
      <c r="C937" s="350">
        <v>182.2</v>
      </c>
    </row>
    <row r="938" spans="2:3" ht="15" thickBot="1">
      <c r="B938" s="33">
        <v>37893</v>
      </c>
      <c r="C938" s="350">
        <v>179.75</v>
      </c>
    </row>
    <row r="939" spans="2:3" ht="15" thickBot="1">
      <c r="B939" s="33">
        <v>37894</v>
      </c>
      <c r="C939" s="350">
        <v>183.75</v>
      </c>
    </row>
    <row r="940" spans="2:3" ht="15" thickBot="1">
      <c r="B940" s="33">
        <v>37895</v>
      </c>
      <c r="C940" s="350">
        <v>184.35</v>
      </c>
    </row>
    <row r="941" spans="2:3" ht="15" thickBot="1">
      <c r="B941" s="33">
        <v>37897</v>
      </c>
      <c r="C941" s="350">
        <v>190.9</v>
      </c>
    </row>
    <row r="942" spans="2:3" ht="15" thickBot="1">
      <c r="B942" s="33">
        <v>37900</v>
      </c>
      <c r="C942" s="350">
        <v>191.55</v>
      </c>
    </row>
    <row r="943" spans="2:3" ht="15" thickBot="1">
      <c r="B943" s="33">
        <v>37901</v>
      </c>
      <c r="C943" s="350">
        <v>189.95</v>
      </c>
    </row>
    <row r="944" spans="2:3" ht="15" thickBot="1">
      <c r="B944" s="33">
        <v>37902</v>
      </c>
      <c r="C944" s="350">
        <v>186.25</v>
      </c>
    </row>
    <row r="945" spans="2:3" ht="15" thickBot="1">
      <c r="B945" s="33">
        <v>37903</v>
      </c>
      <c r="C945" s="350">
        <v>188.75</v>
      </c>
    </row>
    <row r="946" spans="2:3" ht="15" thickBot="1">
      <c r="B946" s="33">
        <v>37904</v>
      </c>
      <c r="C946" s="350">
        <v>189.05</v>
      </c>
    </row>
    <row r="947" spans="2:3" ht="15" thickBot="1">
      <c r="B947" s="33">
        <v>37907</v>
      </c>
      <c r="C947" s="350">
        <v>189.25</v>
      </c>
    </row>
    <row r="948" spans="2:3" ht="15" thickBot="1">
      <c r="B948" s="33">
        <v>37908</v>
      </c>
      <c r="C948" s="350">
        <v>187.45</v>
      </c>
    </row>
    <row r="949" spans="2:3" ht="15" thickBot="1">
      <c r="B949" s="33">
        <v>37909</v>
      </c>
      <c r="C949" s="350">
        <v>189.85</v>
      </c>
    </row>
    <row r="950" spans="2:3" ht="15" thickBot="1">
      <c r="B950" s="33">
        <v>37910</v>
      </c>
      <c r="C950" s="350">
        <v>191.25</v>
      </c>
    </row>
    <row r="951" spans="2:3" ht="15" thickBot="1">
      <c r="B951" s="33">
        <v>37911</v>
      </c>
      <c r="C951" s="350">
        <v>195.25</v>
      </c>
    </row>
    <row r="952" spans="2:3" ht="15" thickBot="1">
      <c r="B952" s="33">
        <v>37914</v>
      </c>
      <c r="C952" s="350">
        <v>194.9</v>
      </c>
    </row>
    <row r="953" spans="2:3" ht="15" thickBot="1">
      <c r="B953" s="33">
        <v>37915</v>
      </c>
      <c r="C953" s="350">
        <v>188.75</v>
      </c>
    </row>
    <row r="954" spans="2:3" ht="15" thickBot="1">
      <c r="B954" s="33">
        <v>37916</v>
      </c>
      <c r="C954" s="350">
        <v>185.9</v>
      </c>
    </row>
    <row r="955" spans="2:3" ht="15" thickBot="1">
      <c r="B955" s="33">
        <v>37917</v>
      </c>
      <c r="C955" s="350">
        <v>182.65</v>
      </c>
    </row>
    <row r="956" spans="2:3" ht="15" thickBot="1">
      <c r="B956" s="33">
        <v>37918</v>
      </c>
      <c r="C956" s="350">
        <v>187.3</v>
      </c>
    </row>
    <row r="957" spans="2:3" ht="15" thickBot="1">
      <c r="B957" s="33">
        <v>37921</v>
      </c>
      <c r="C957" s="350">
        <v>180.55</v>
      </c>
    </row>
    <row r="958" spans="2:3" ht="15" thickBot="1">
      <c r="B958" s="33">
        <v>37922</v>
      </c>
      <c r="C958" s="350">
        <v>175.15</v>
      </c>
    </row>
    <row r="959" spans="2:3" ht="15" thickBot="1">
      <c r="B959" s="33">
        <v>37923</v>
      </c>
      <c r="C959" s="350">
        <v>176.75</v>
      </c>
    </row>
    <row r="960" spans="2:3" ht="15" thickBot="1">
      <c r="B960" s="33">
        <v>37924</v>
      </c>
      <c r="C960" s="350">
        <v>175</v>
      </c>
    </row>
    <row r="961" spans="2:3" ht="15" thickBot="1">
      <c r="B961" s="33">
        <v>37925</v>
      </c>
      <c r="C961" s="350">
        <v>174.35</v>
      </c>
    </row>
    <row r="962" spans="2:3" ht="15" thickBot="1">
      <c r="B962" s="33">
        <v>37928</v>
      </c>
      <c r="C962" s="350">
        <v>182.2</v>
      </c>
    </row>
    <row r="963" spans="2:3" ht="15" thickBot="1">
      <c r="B963" s="33">
        <v>37929</v>
      </c>
      <c r="C963" s="350">
        <v>185.75</v>
      </c>
    </row>
    <row r="964" spans="2:3" ht="15" thickBot="1">
      <c r="B964" s="33">
        <v>37930</v>
      </c>
      <c r="C964" s="350">
        <v>182.55</v>
      </c>
    </row>
    <row r="965" spans="2:3" ht="15" thickBot="1">
      <c r="B965" s="33">
        <v>37931</v>
      </c>
      <c r="C965" s="350">
        <v>182.95</v>
      </c>
    </row>
    <row r="966" spans="2:3" ht="15" thickBot="1">
      <c r="B966" s="33">
        <v>37932</v>
      </c>
      <c r="C966" s="350">
        <v>180.85</v>
      </c>
    </row>
    <row r="967" spans="2:3" ht="15" thickBot="1">
      <c r="B967" s="33">
        <v>37935</v>
      </c>
      <c r="C967" s="350">
        <v>182.85</v>
      </c>
    </row>
    <row r="968" spans="2:3" ht="15" thickBot="1">
      <c r="B968" s="33">
        <v>37936</v>
      </c>
      <c r="C968" s="350">
        <v>182.3</v>
      </c>
    </row>
    <row r="969" spans="2:3" ht="15" thickBot="1">
      <c r="B969" s="33">
        <v>37937</v>
      </c>
      <c r="C969" s="350">
        <v>181.7</v>
      </c>
    </row>
    <row r="970" spans="2:3" ht="15" thickBot="1">
      <c r="B970" s="33">
        <v>37938</v>
      </c>
      <c r="C970" s="350">
        <v>181.3</v>
      </c>
    </row>
    <row r="971" spans="2:3" ht="15" thickBot="1">
      <c r="B971" s="33">
        <v>37939</v>
      </c>
      <c r="C971" s="350">
        <v>181.35</v>
      </c>
    </row>
    <row r="972" spans="2:3" ht="15" thickBot="1">
      <c r="B972" s="33">
        <v>37942</v>
      </c>
      <c r="C972" s="350">
        <v>182.15</v>
      </c>
    </row>
    <row r="973" spans="2:3" ht="15" thickBot="1">
      <c r="B973" s="33">
        <v>37943</v>
      </c>
      <c r="C973" s="350">
        <v>183.2</v>
      </c>
    </row>
    <row r="974" spans="2:3" ht="15" thickBot="1">
      <c r="B974" s="33">
        <v>37944</v>
      </c>
      <c r="C974" s="350">
        <v>179.25</v>
      </c>
    </row>
    <row r="975" spans="2:3" ht="15" thickBot="1">
      <c r="B975" s="33">
        <v>37945</v>
      </c>
      <c r="C975" s="350">
        <v>176.95</v>
      </c>
    </row>
    <row r="976" spans="2:3" ht="15" thickBot="1">
      <c r="B976" s="33">
        <v>37946</v>
      </c>
      <c r="C976" s="350">
        <v>179.8</v>
      </c>
    </row>
    <row r="977" spans="2:3" ht="15" thickBot="1">
      <c r="B977" s="33">
        <v>37949</v>
      </c>
      <c r="C977" s="350">
        <v>177.55</v>
      </c>
    </row>
    <row r="978" spans="2:3" ht="15" thickBot="1">
      <c r="B978" s="33">
        <v>37950</v>
      </c>
      <c r="C978" s="350">
        <v>179.45</v>
      </c>
    </row>
    <row r="979" spans="2:3" ht="15" thickBot="1">
      <c r="B979" s="33">
        <v>37952</v>
      </c>
      <c r="C979" s="350">
        <v>179.25</v>
      </c>
    </row>
    <row r="980" spans="2:3" ht="15" thickBot="1">
      <c r="B980" s="33">
        <v>37953</v>
      </c>
      <c r="C980" s="350">
        <v>178.25</v>
      </c>
    </row>
    <row r="981" spans="2:3" ht="15" thickBot="1">
      <c r="B981" s="33">
        <v>37956</v>
      </c>
      <c r="C981" s="350">
        <v>179.15</v>
      </c>
    </row>
    <row r="982" spans="2:3" ht="15" thickBot="1">
      <c r="B982" s="33">
        <v>37957</v>
      </c>
      <c r="C982" s="350">
        <v>178.35</v>
      </c>
    </row>
    <row r="983" spans="2:3" ht="15" thickBot="1">
      <c r="B983" s="33">
        <v>37958</v>
      </c>
      <c r="C983" s="350">
        <v>178.85</v>
      </c>
    </row>
    <row r="984" spans="2:3" ht="15" thickBot="1">
      <c r="B984" s="33">
        <v>37959</v>
      </c>
      <c r="C984" s="350">
        <v>180.95</v>
      </c>
    </row>
    <row r="985" spans="2:3" ht="15" thickBot="1">
      <c r="B985" s="33">
        <v>37960</v>
      </c>
      <c r="C985" s="350">
        <v>187</v>
      </c>
    </row>
    <row r="986" spans="2:3" ht="15" thickBot="1">
      <c r="B986" s="33">
        <v>37963</v>
      </c>
      <c r="C986" s="350">
        <v>187.9</v>
      </c>
    </row>
    <row r="987" spans="2:3" ht="15" thickBot="1">
      <c r="B987" s="33">
        <v>37964</v>
      </c>
      <c r="C987" s="350">
        <v>187.35</v>
      </c>
    </row>
    <row r="988" spans="2:3" ht="15" thickBot="1">
      <c r="B988" s="33">
        <v>37965</v>
      </c>
      <c r="C988" s="350">
        <v>188.25</v>
      </c>
    </row>
    <row r="989" spans="2:3" ht="15" thickBot="1">
      <c r="B989" s="33">
        <v>37966</v>
      </c>
      <c r="C989" s="350">
        <v>186.85</v>
      </c>
    </row>
    <row r="990" spans="2:3" ht="15" thickBot="1">
      <c r="B990" s="33">
        <v>37967</v>
      </c>
      <c r="C990" s="350">
        <v>186.95</v>
      </c>
    </row>
    <row r="991" spans="2:3" ht="15" thickBot="1">
      <c r="B991" s="33">
        <v>37970</v>
      </c>
      <c r="C991" s="350">
        <v>192.4</v>
      </c>
    </row>
    <row r="992" spans="2:3" ht="15" thickBot="1">
      <c r="B992" s="33">
        <v>37971</v>
      </c>
      <c r="C992" s="350">
        <v>199.9</v>
      </c>
    </row>
    <row r="993" spans="2:3" ht="15" thickBot="1">
      <c r="B993" s="33">
        <v>37972</v>
      </c>
      <c r="C993" s="350">
        <v>199.95</v>
      </c>
    </row>
    <row r="994" spans="2:3" ht="15" thickBot="1">
      <c r="B994" s="33">
        <v>37973</v>
      </c>
      <c r="C994" s="350">
        <v>198.75</v>
      </c>
    </row>
    <row r="995" spans="2:3" ht="15" thickBot="1">
      <c r="B995" s="33">
        <v>37974</v>
      </c>
      <c r="C995" s="350">
        <v>200.5</v>
      </c>
    </row>
    <row r="996" spans="2:3" ht="15" thickBot="1">
      <c r="B996" s="33">
        <v>37977</v>
      </c>
      <c r="C996" s="350">
        <v>199.75</v>
      </c>
    </row>
    <row r="997" spans="2:3" ht="15" thickBot="1">
      <c r="B997" s="33">
        <v>37978</v>
      </c>
      <c r="C997" s="350">
        <v>199.85</v>
      </c>
    </row>
    <row r="998" spans="2:3" ht="15" thickBot="1">
      <c r="B998" s="33">
        <v>37979</v>
      </c>
      <c r="C998" s="350">
        <v>200.6</v>
      </c>
    </row>
    <row r="999" spans="2:3" ht="15" thickBot="1">
      <c r="B999" s="33">
        <v>37981</v>
      </c>
      <c r="C999" s="350">
        <v>202.7</v>
      </c>
    </row>
    <row r="1000" spans="2:3" ht="15" thickBot="1">
      <c r="B1000" s="33">
        <v>37984</v>
      </c>
      <c r="C1000" s="350">
        <v>206.15</v>
      </c>
    </row>
    <row r="1001" spans="2:3" ht="15" thickBot="1">
      <c r="B1001" s="33">
        <v>37985</v>
      </c>
      <c r="C1001" s="350">
        <v>206.45</v>
      </c>
    </row>
    <row r="1002" spans="2:3" ht="15" thickBot="1">
      <c r="B1002" s="33">
        <v>37986</v>
      </c>
      <c r="C1002" s="350">
        <v>204.45</v>
      </c>
    </row>
    <row r="1003" spans="2:3" ht="15" thickBot="1">
      <c r="B1003" s="33">
        <v>37987</v>
      </c>
      <c r="C1003" s="350">
        <v>212.75</v>
      </c>
    </row>
    <row r="1004" spans="2:3" ht="15" thickBot="1">
      <c r="B1004" s="33">
        <v>37988</v>
      </c>
      <c r="C1004" s="350">
        <v>215.45</v>
      </c>
    </row>
    <row r="1005" spans="2:3" ht="15" thickBot="1">
      <c r="B1005" s="33">
        <v>37991</v>
      </c>
      <c r="C1005" s="350">
        <v>214.4</v>
      </c>
    </row>
    <row r="1006" spans="2:3" ht="15" thickBot="1">
      <c r="B1006" s="33">
        <v>37992</v>
      </c>
      <c r="C1006" s="350">
        <v>213.65</v>
      </c>
    </row>
    <row r="1007" spans="2:3" ht="15" thickBot="1">
      <c r="B1007" s="33">
        <v>37993</v>
      </c>
      <c r="C1007" s="350">
        <v>209.95</v>
      </c>
    </row>
    <row r="1008" spans="2:3" ht="15" thickBot="1">
      <c r="B1008" s="33">
        <v>37994</v>
      </c>
      <c r="C1008" s="350">
        <v>210.45</v>
      </c>
    </row>
    <row r="1009" spans="2:3" ht="15" thickBot="1">
      <c r="B1009" s="33">
        <v>37995</v>
      </c>
      <c r="C1009" s="350">
        <v>211.95</v>
      </c>
    </row>
    <row r="1010" spans="2:3" ht="15" thickBot="1">
      <c r="B1010" s="33">
        <v>37998</v>
      </c>
      <c r="C1010" s="350">
        <v>207.75</v>
      </c>
    </row>
    <row r="1011" spans="2:3" ht="15" thickBot="1">
      <c r="B1011" s="33">
        <v>37999</v>
      </c>
      <c r="C1011" s="350">
        <v>208.85</v>
      </c>
    </row>
    <row r="1012" spans="2:3" ht="15" thickBot="1">
      <c r="B1012" s="33">
        <v>38000</v>
      </c>
      <c r="C1012" s="350">
        <v>207.25</v>
      </c>
    </row>
    <row r="1013" spans="2:3" ht="15" thickBot="1">
      <c r="B1013" s="33">
        <v>38001</v>
      </c>
      <c r="C1013" s="350">
        <v>207.95</v>
      </c>
    </row>
    <row r="1014" spans="2:3" ht="15" thickBot="1">
      <c r="B1014" s="33">
        <v>38002</v>
      </c>
      <c r="C1014" s="350">
        <v>205.65</v>
      </c>
    </row>
    <row r="1015" spans="2:3" ht="15" thickBot="1">
      <c r="B1015" s="33">
        <v>38005</v>
      </c>
      <c r="C1015" s="350">
        <v>206.3</v>
      </c>
    </row>
    <row r="1016" spans="2:3" ht="15" thickBot="1">
      <c r="B1016" s="33">
        <v>38006</v>
      </c>
      <c r="C1016" s="350">
        <v>204</v>
      </c>
    </row>
    <row r="1017" spans="2:3" ht="15" thickBot="1">
      <c r="B1017" s="33">
        <v>38007</v>
      </c>
      <c r="C1017" s="350">
        <v>200.35</v>
      </c>
    </row>
    <row r="1018" spans="2:3" ht="15" thickBot="1">
      <c r="B1018" s="33">
        <v>38008</v>
      </c>
      <c r="C1018" s="350">
        <v>193.35</v>
      </c>
    </row>
    <row r="1019" spans="2:3" ht="15" thickBot="1">
      <c r="B1019" s="33">
        <v>38009</v>
      </c>
      <c r="C1019" s="350">
        <v>195.2</v>
      </c>
    </row>
    <row r="1020" spans="2:3" ht="15" thickBot="1">
      <c r="B1020" s="33">
        <v>38013</v>
      </c>
      <c r="C1020" s="350">
        <v>201.45</v>
      </c>
    </row>
    <row r="1021" spans="2:3" ht="15" thickBot="1">
      <c r="B1021" s="33">
        <v>38014</v>
      </c>
      <c r="C1021" s="350">
        <v>193.15</v>
      </c>
    </row>
    <row r="1022" spans="2:3" ht="15" thickBot="1">
      <c r="B1022" s="33">
        <v>38015</v>
      </c>
      <c r="C1022" s="350">
        <v>187.9</v>
      </c>
    </row>
    <row r="1023" spans="2:3" ht="15" thickBot="1">
      <c r="B1023" s="33">
        <v>38016</v>
      </c>
      <c r="C1023" s="350">
        <v>187.9</v>
      </c>
    </row>
    <row r="1024" spans="2:3" ht="15" thickBot="1">
      <c r="B1024" s="33">
        <v>38020</v>
      </c>
      <c r="C1024" s="350">
        <v>190.2</v>
      </c>
    </row>
    <row r="1025" spans="2:3" ht="15" thickBot="1">
      <c r="B1025" s="33">
        <v>38021</v>
      </c>
      <c r="C1025" s="350">
        <v>193.2</v>
      </c>
    </row>
    <row r="1026" spans="2:3" ht="15" thickBot="1">
      <c r="B1026" s="33">
        <v>38022</v>
      </c>
      <c r="C1026" s="350">
        <v>193.65</v>
      </c>
    </row>
    <row r="1027" spans="2:3" ht="15" thickBot="1">
      <c r="B1027" s="33">
        <v>38023</v>
      </c>
      <c r="C1027" s="350">
        <v>189.5</v>
      </c>
    </row>
    <row r="1028" spans="2:3" ht="15" thickBot="1">
      <c r="B1028" s="33">
        <v>38026</v>
      </c>
      <c r="C1028" s="350">
        <v>193</v>
      </c>
    </row>
    <row r="1029" spans="2:3" ht="15" thickBot="1">
      <c r="B1029" s="33">
        <v>38027</v>
      </c>
      <c r="C1029" s="350">
        <v>194.45</v>
      </c>
    </row>
    <row r="1030" spans="2:3" ht="15" thickBot="1">
      <c r="B1030" s="33">
        <v>38028</v>
      </c>
      <c r="C1030" s="350">
        <v>195.5</v>
      </c>
    </row>
    <row r="1031" spans="2:3" ht="15" thickBot="1">
      <c r="B1031" s="33">
        <v>38029</v>
      </c>
      <c r="C1031" s="350">
        <v>197.15</v>
      </c>
    </row>
    <row r="1032" spans="2:3" ht="15" thickBot="1">
      <c r="B1032" s="33">
        <v>38030</v>
      </c>
      <c r="C1032" s="350">
        <v>203.1</v>
      </c>
    </row>
    <row r="1033" spans="2:3" ht="15" thickBot="1">
      <c r="B1033" s="33">
        <v>38033</v>
      </c>
      <c r="C1033" s="350">
        <v>199.6</v>
      </c>
    </row>
    <row r="1034" spans="2:3" ht="15" thickBot="1">
      <c r="B1034" s="33">
        <v>38034</v>
      </c>
      <c r="C1034" s="350">
        <v>192.8</v>
      </c>
    </row>
    <row r="1035" spans="2:3" ht="15" thickBot="1">
      <c r="B1035" s="33">
        <v>38035</v>
      </c>
      <c r="C1035" s="350">
        <v>187.75</v>
      </c>
    </row>
    <row r="1036" spans="2:3" ht="15" thickBot="1">
      <c r="B1036" s="33">
        <v>38036</v>
      </c>
      <c r="C1036" s="350">
        <v>182.25</v>
      </c>
    </row>
    <row r="1037" spans="2:3" ht="15" thickBot="1">
      <c r="B1037" s="33">
        <v>38037</v>
      </c>
      <c r="C1037" s="350">
        <v>179.1</v>
      </c>
    </row>
    <row r="1038" spans="2:3" ht="15" thickBot="1">
      <c r="B1038" s="33">
        <v>38040</v>
      </c>
      <c r="C1038" s="350">
        <v>174.55</v>
      </c>
    </row>
    <row r="1039" spans="2:3" ht="15" thickBot="1">
      <c r="B1039" s="33">
        <v>38041</v>
      </c>
      <c r="C1039" s="350">
        <v>175.7</v>
      </c>
    </row>
    <row r="1040" spans="2:3" ht="15" thickBot="1">
      <c r="B1040" s="33">
        <v>38042</v>
      </c>
      <c r="C1040" s="350">
        <v>174.6</v>
      </c>
    </row>
    <row r="1041" spans="2:3" ht="15" thickBot="1">
      <c r="B1041" s="33">
        <v>38043</v>
      </c>
      <c r="C1041" s="350">
        <v>173.05</v>
      </c>
    </row>
    <row r="1042" spans="2:3" ht="15" thickBot="1">
      <c r="B1042" s="33">
        <v>38044</v>
      </c>
      <c r="C1042" s="350">
        <v>173.95</v>
      </c>
    </row>
    <row r="1043" spans="2:3" ht="15" thickBot="1">
      <c r="B1043" s="33">
        <v>38047</v>
      </c>
      <c r="C1043" s="350">
        <v>174</v>
      </c>
    </row>
    <row r="1044" spans="2:3" ht="15" thickBot="1">
      <c r="B1044" s="33">
        <v>38049</v>
      </c>
      <c r="C1044" s="350">
        <v>165.05</v>
      </c>
    </row>
    <row r="1045" spans="2:3" ht="15" thickBot="1">
      <c r="B1045" s="33">
        <v>38050</v>
      </c>
      <c r="C1045" s="350">
        <v>158.15</v>
      </c>
    </row>
    <row r="1046" spans="2:3" ht="15" thickBot="1">
      <c r="B1046" s="33">
        <v>38051</v>
      </c>
      <c r="C1046" s="350">
        <v>158.44999999999999</v>
      </c>
    </row>
    <row r="1047" spans="2:3" ht="15" thickBot="1">
      <c r="B1047" s="33">
        <v>38054</v>
      </c>
      <c r="C1047" s="350">
        <v>156.69999999999999</v>
      </c>
    </row>
    <row r="1048" spans="2:3" ht="15" thickBot="1">
      <c r="B1048" s="33">
        <v>38055</v>
      </c>
      <c r="C1048" s="350">
        <v>154.75</v>
      </c>
    </row>
    <row r="1049" spans="2:3" ht="15" thickBot="1">
      <c r="B1049" s="33">
        <v>38056</v>
      </c>
      <c r="C1049" s="350">
        <v>149.75</v>
      </c>
    </row>
    <row r="1050" spans="2:3" ht="15" thickBot="1">
      <c r="B1050" s="33">
        <v>38057</v>
      </c>
      <c r="C1050" s="350">
        <v>154.55000000000001</v>
      </c>
    </row>
    <row r="1051" spans="2:3" ht="15" thickBot="1">
      <c r="B1051" s="33">
        <v>38058</v>
      </c>
      <c r="C1051" s="350">
        <v>156.44999999999999</v>
      </c>
    </row>
    <row r="1052" spans="2:3" ht="15" thickBot="1">
      <c r="B1052" s="33">
        <v>38061</v>
      </c>
      <c r="C1052" s="350">
        <v>153.94999999999999</v>
      </c>
    </row>
    <row r="1053" spans="2:3" ht="15" thickBot="1">
      <c r="B1053" s="33">
        <v>38062</v>
      </c>
      <c r="C1053" s="350">
        <v>150.30000000000001</v>
      </c>
    </row>
    <row r="1054" spans="2:3" ht="15" thickBot="1">
      <c r="B1054" s="33">
        <v>38063</v>
      </c>
      <c r="C1054" s="350">
        <v>144.05000000000001</v>
      </c>
    </row>
    <row r="1055" spans="2:3" ht="15" thickBot="1">
      <c r="B1055" s="33">
        <v>38064</v>
      </c>
      <c r="C1055" s="350">
        <v>145.15</v>
      </c>
    </row>
    <row r="1056" spans="2:3" ht="15" thickBot="1">
      <c r="B1056" s="33">
        <v>38065</v>
      </c>
      <c r="C1056" s="350">
        <v>148.19999999999999</v>
      </c>
    </row>
    <row r="1057" spans="2:3" ht="15" thickBot="1">
      <c r="B1057" s="33">
        <v>38068</v>
      </c>
      <c r="C1057" s="350">
        <v>149.80000000000001</v>
      </c>
    </row>
    <row r="1058" spans="2:3" ht="15" thickBot="1">
      <c r="B1058" s="33">
        <v>38069</v>
      </c>
      <c r="C1058" s="350">
        <v>150.80000000000001</v>
      </c>
    </row>
    <row r="1059" spans="2:3" ht="15" thickBot="1">
      <c r="B1059" s="33">
        <v>38070</v>
      </c>
      <c r="C1059" s="350">
        <v>148.19999999999999</v>
      </c>
    </row>
    <row r="1060" spans="2:3" ht="15" thickBot="1">
      <c r="B1060" s="33">
        <v>38071</v>
      </c>
      <c r="C1060" s="350">
        <v>144.44999999999999</v>
      </c>
    </row>
    <row r="1061" spans="2:3" ht="15" thickBot="1">
      <c r="B1061" s="33">
        <v>38072</v>
      </c>
      <c r="C1061" s="350">
        <v>148.25</v>
      </c>
    </row>
    <row r="1062" spans="2:3" ht="15" thickBot="1">
      <c r="B1062" s="33">
        <v>38075</v>
      </c>
      <c r="C1062" s="350">
        <v>149.6</v>
      </c>
    </row>
    <row r="1063" spans="2:3" ht="15" thickBot="1">
      <c r="B1063" s="33">
        <v>38076</v>
      </c>
      <c r="C1063" s="350">
        <v>150.55000000000001</v>
      </c>
    </row>
    <row r="1064" spans="2:3" ht="15" thickBot="1">
      <c r="B1064" s="33">
        <v>38077</v>
      </c>
      <c r="C1064" s="350">
        <v>154.4</v>
      </c>
    </row>
    <row r="1065" spans="2:3" ht="15" thickBot="1">
      <c r="B1065" s="33">
        <v>38078</v>
      </c>
      <c r="C1065" s="350">
        <v>154.80000000000001</v>
      </c>
    </row>
    <row r="1066" spans="2:3" ht="15" thickBot="1">
      <c r="B1066" s="33">
        <v>38079</v>
      </c>
      <c r="C1066" s="350">
        <v>156.25</v>
      </c>
    </row>
    <row r="1067" spans="2:3" ht="15" thickBot="1">
      <c r="B1067" s="33">
        <v>38082</v>
      </c>
      <c r="C1067" s="350">
        <v>157.5</v>
      </c>
    </row>
    <row r="1068" spans="2:3" ht="15" thickBot="1">
      <c r="B1068" s="33">
        <v>38083</v>
      </c>
      <c r="C1068" s="350">
        <v>154.85</v>
      </c>
    </row>
    <row r="1069" spans="2:3" ht="15" thickBot="1">
      <c r="B1069" s="33">
        <v>38084</v>
      </c>
      <c r="C1069" s="350">
        <v>147</v>
      </c>
    </row>
    <row r="1070" spans="2:3" ht="15" thickBot="1">
      <c r="B1070" s="33">
        <v>38085</v>
      </c>
      <c r="C1070" s="350">
        <v>148.19999999999999</v>
      </c>
    </row>
    <row r="1071" spans="2:3" ht="15" thickBot="1">
      <c r="B1071" s="33">
        <v>38089</v>
      </c>
      <c r="C1071" s="350">
        <v>149.9</v>
      </c>
    </row>
    <row r="1072" spans="2:3" ht="15" thickBot="1">
      <c r="B1072" s="33">
        <v>38090</v>
      </c>
      <c r="C1072" s="350">
        <v>152.5</v>
      </c>
    </row>
    <row r="1073" spans="2:3" ht="15" thickBot="1">
      <c r="B1073" s="33">
        <v>38092</v>
      </c>
      <c r="C1073" s="350">
        <v>150.55000000000001</v>
      </c>
    </row>
    <row r="1074" spans="2:3" ht="15" thickBot="1">
      <c r="B1074" s="33">
        <v>38093</v>
      </c>
      <c r="C1074" s="350">
        <v>151.65</v>
      </c>
    </row>
    <row r="1075" spans="2:3" ht="15" thickBot="1">
      <c r="B1075" s="33">
        <v>38096</v>
      </c>
      <c r="C1075" s="350">
        <v>152</v>
      </c>
    </row>
    <row r="1076" spans="2:3" ht="15" thickBot="1">
      <c r="B1076" s="33">
        <v>38097</v>
      </c>
      <c r="C1076" s="350">
        <v>151.25</v>
      </c>
    </row>
    <row r="1077" spans="2:3" ht="15" thickBot="1">
      <c r="B1077" s="33">
        <v>38098</v>
      </c>
      <c r="C1077" s="350">
        <v>153.69999999999999</v>
      </c>
    </row>
    <row r="1078" spans="2:3" ht="15" thickBot="1">
      <c r="B1078" s="33">
        <v>38099</v>
      </c>
      <c r="C1078" s="350">
        <v>152.4</v>
      </c>
    </row>
    <row r="1079" spans="2:3" ht="15" thickBot="1">
      <c r="B1079" s="33">
        <v>38100</v>
      </c>
      <c r="C1079" s="350">
        <v>151.6</v>
      </c>
    </row>
    <row r="1080" spans="2:3" ht="15" thickBot="1">
      <c r="B1080" s="33">
        <v>38104</v>
      </c>
      <c r="C1080" s="350">
        <v>146.6</v>
      </c>
    </row>
    <row r="1081" spans="2:3" ht="15" thickBot="1">
      <c r="B1081" s="33">
        <v>38105</v>
      </c>
      <c r="C1081" s="350">
        <v>144.75</v>
      </c>
    </row>
    <row r="1082" spans="2:3" ht="15" thickBot="1">
      <c r="B1082" s="33">
        <v>38106</v>
      </c>
      <c r="C1082" s="350">
        <v>144</v>
      </c>
    </row>
    <row r="1083" spans="2:3" ht="15" thickBot="1">
      <c r="B1083" s="33">
        <v>38107</v>
      </c>
      <c r="C1083" s="350">
        <v>141.30000000000001</v>
      </c>
    </row>
    <row r="1084" spans="2:3" ht="15" thickBot="1">
      <c r="B1084" s="33">
        <v>38110</v>
      </c>
      <c r="C1084" s="350">
        <v>142.65</v>
      </c>
    </row>
    <row r="1085" spans="2:3" ht="15" thickBot="1">
      <c r="B1085" s="33">
        <v>38111</v>
      </c>
      <c r="C1085" s="350">
        <v>142.55000000000001</v>
      </c>
    </row>
    <row r="1086" spans="2:3" ht="15" thickBot="1">
      <c r="B1086" s="33">
        <v>38112</v>
      </c>
      <c r="C1086" s="350">
        <v>143</v>
      </c>
    </row>
    <row r="1087" spans="2:3" ht="15" thickBot="1">
      <c r="B1087" s="33">
        <v>38113</v>
      </c>
      <c r="C1087" s="350">
        <v>145.69999999999999</v>
      </c>
    </row>
    <row r="1088" spans="2:3" ht="15" thickBot="1">
      <c r="B1088" s="33">
        <v>38114</v>
      </c>
      <c r="C1088" s="350">
        <v>145</v>
      </c>
    </row>
    <row r="1089" spans="2:3" ht="15" thickBot="1">
      <c r="B1089" s="33">
        <v>38117</v>
      </c>
      <c r="C1089" s="350">
        <v>142.4</v>
      </c>
    </row>
    <row r="1090" spans="2:3" ht="15" thickBot="1">
      <c r="B1090" s="33">
        <v>38118</v>
      </c>
      <c r="C1090" s="350">
        <v>140.80000000000001</v>
      </c>
    </row>
    <row r="1091" spans="2:3" ht="15" thickBot="1">
      <c r="B1091" s="33">
        <v>38119</v>
      </c>
      <c r="C1091" s="350">
        <v>142.15</v>
      </c>
    </row>
    <row r="1092" spans="2:3" ht="15" thickBot="1">
      <c r="B1092" s="33">
        <v>38120</v>
      </c>
      <c r="C1092" s="350">
        <v>141.94999999999999</v>
      </c>
    </row>
    <row r="1093" spans="2:3" ht="15" thickBot="1">
      <c r="B1093" s="33">
        <v>38121</v>
      </c>
      <c r="C1093" s="350">
        <v>141.55000000000001</v>
      </c>
    </row>
    <row r="1094" spans="2:3" ht="15" thickBot="1">
      <c r="B1094" s="33">
        <v>38124</v>
      </c>
      <c r="C1094" s="350">
        <v>120.2</v>
      </c>
    </row>
    <row r="1095" spans="2:3" ht="15" thickBot="1">
      <c r="B1095" s="33">
        <v>38125</v>
      </c>
      <c r="C1095" s="350">
        <v>129.6</v>
      </c>
    </row>
    <row r="1096" spans="2:3" ht="15" thickBot="1">
      <c r="B1096" s="33">
        <v>38126</v>
      </c>
      <c r="C1096" s="350">
        <v>134.25</v>
      </c>
    </row>
    <row r="1097" spans="2:3" ht="15" thickBot="1">
      <c r="B1097" s="33">
        <v>38127</v>
      </c>
      <c r="C1097" s="350">
        <v>136.85</v>
      </c>
    </row>
    <row r="1098" spans="2:3" ht="15" thickBot="1">
      <c r="B1098" s="33">
        <v>38128</v>
      </c>
      <c r="C1098" s="350">
        <v>137.85</v>
      </c>
    </row>
    <row r="1099" spans="2:3" ht="15" thickBot="1">
      <c r="B1099" s="33">
        <v>38131</v>
      </c>
      <c r="C1099" s="350">
        <v>138.4</v>
      </c>
    </row>
    <row r="1100" spans="2:3" ht="15" thickBot="1">
      <c r="B1100" s="33">
        <v>38132</v>
      </c>
      <c r="C1100" s="350">
        <v>141.65</v>
      </c>
    </row>
    <row r="1101" spans="2:3" ht="15" thickBot="1">
      <c r="B1101" s="33">
        <v>38133</v>
      </c>
      <c r="C1101" s="350">
        <v>139.6</v>
      </c>
    </row>
    <row r="1102" spans="2:3" ht="15" thickBot="1">
      <c r="B1102" s="33">
        <v>38134</v>
      </c>
      <c r="C1102" s="350">
        <v>140.35</v>
      </c>
    </row>
    <row r="1103" spans="2:3" ht="15" thickBot="1">
      <c r="B1103" s="33">
        <v>38135</v>
      </c>
      <c r="C1103" s="350">
        <v>136.85</v>
      </c>
    </row>
    <row r="1104" spans="2:3" ht="15" thickBot="1">
      <c r="B1104" s="33">
        <v>38138</v>
      </c>
      <c r="C1104" s="350">
        <v>136.94999999999999</v>
      </c>
    </row>
    <row r="1105" spans="2:3" ht="15" thickBot="1">
      <c r="B1105" s="33">
        <v>38139</v>
      </c>
      <c r="C1105" s="350">
        <v>137.19999999999999</v>
      </c>
    </row>
    <row r="1106" spans="2:3" ht="15" thickBot="1">
      <c r="B1106" s="33">
        <v>38140</v>
      </c>
      <c r="C1106" s="350">
        <v>137.25</v>
      </c>
    </row>
    <row r="1107" spans="2:3" ht="15" thickBot="1">
      <c r="B1107" s="33">
        <v>38141</v>
      </c>
      <c r="C1107" s="350">
        <v>135.55000000000001</v>
      </c>
    </row>
    <row r="1108" spans="2:3" ht="15" thickBot="1">
      <c r="B1108" s="33">
        <v>38142</v>
      </c>
      <c r="C1108" s="350">
        <v>138.65</v>
      </c>
    </row>
    <row r="1109" spans="2:3" ht="15" thickBot="1">
      <c r="B1109" s="33">
        <v>38145</v>
      </c>
      <c r="C1109" s="350">
        <v>136.85</v>
      </c>
    </row>
    <row r="1110" spans="2:3" ht="15" thickBot="1">
      <c r="B1110" s="33">
        <v>38146</v>
      </c>
      <c r="C1110" s="350">
        <v>134.94999999999999</v>
      </c>
    </row>
    <row r="1111" spans="2:3" ht="15" thickBot="1">
      <c r="B1111" s="33">
        <v>38147</v>
      </c>
      <c r="C1111" s="350">
        <v>133.65</v>
      </c>
    </row>
    <row r="1112" spans="2:3" ht="15" thickBot="1">
      <c r="B1112" s="33">
        <v>38148</v>
      </c>
      <c r="C1112" s="350">
        <v>129.85</v>
      </c>
    </row>
    <row r="1113" spans="2:3" ht="15" thickBot="1">
      <c r="B1113" s="33">
        <v>38149</v>
      </c>
      <c r="C1113" s="350">
        <v>128.94999999999999</v>
      </c>
    </row>
    <row r="1114" spans="2:3" ht="15" thickBot="1">
      <c r="B1114" s="33">
        <v>38152</v>
      </c>
      <c r="C1114" s="350">
        <v>127.85</v>
      </c>
    </row>
    <row r="1115" spans="2:3" ht="15" thickBot="1">
      <c r="B1115" s="33">
        <v>38153</v>
      </c>
      <c r="C1115" s="350">
        <v>128.80000000000001</v>
      </c>
    </row>
    <row r="1116" spans="2:3" ht="15" thickBot="1">
      <c r="B1116" s="33">
        <v>38154</v>
      </c>
      <c r="C1116" s="350">
        <v>128</v>
      </c>
    </row>
    <row r="1117" spans="2:3" ht="15" thickBot="1">
      <c r="B1117" s="33">
        <v>38155</v>
      </c>
      <c r="C1117" s="350">
        <v>128.6</v>
      </c>
    </row>
    <row r="1118" spans="2:3" ht="15" thickBot="1">
      <c r="B1118" s="33">
        <v>38156</v>
      </c>
      <c r="C1118" s="350">
        <v>126.8</v>
      </c>
    </row>
    <row r="1119" spans="2:3" ht="15" thickBot="1">
      <c r="B1119" s="33">
        <v>38159</v>
      </c>
      <c r="C1119" s="350">
        <v>128.15</v>
      </c>
    </row>
    <row r="1120" spans="2:3" ht="15" thickBot="1">
      <c r="B1120" s="33">
        <v>38160</v>
      </c>
      <c r="C1120" s="350">
        <v>128.4</v>
      </c>
    </row>
    <row r="1121" spans="2:3" ht="15" thickBot="1">
      <c r="B1121" s="33">
        <v>38161</v>
      </c>
      <c r="C1121" s="350">
        <v>128.1</v>
      </c>
    </row>
    <row r="1122" spans="2:3" ht="15" thickBot="1">
      <c r="B1122" s="33">
        <v>38162</v>
      </c>
      <c r="C1122" s="350">
        <v>130.35</v>
      </c>
    </row>
    <row r="1123" spans="2:3" ht="15" thickBot="1">
      <c r="B1123" s="33">
        <v>38163</v>
      </c>
      <c r="C1123" s="350">
        <v>128.1</v>
      </c>
    </row>
    <row r="1124" spans="2:3" ht="15" thickBot="1">
      <c r="B1124" s="33">
        <v>38166</v>
      </c>
      <c r="C1124" s="350">
        <v>127.55</v>
      </c>
    </row>
    <row r="1125" spans="2:3" ht="15" thickBot="1">
      <c r="B1125" s="33">
        <v>38167</v>
      </c>
      <c r="C1125" s="350">
        <v>129.75</v>
      </c>
    </row>
    <row r="1126" spans="2:3" ht="15" thickBot="1">
      <c r="B1126" s="33">
        <v>38168</v>
      </c>
      <c r="C1126" s="350">
        <v>127.3</v>
      </c>
    </row>
    <row r="1127" spans="2:3" ht="15" thickBot="1">
      <c r="B1127" s="33">
        <v>38169</v>
      </c>
      <c r="C1127" s="350">
        <v>127.4</v>
      </c>
    </row>
    <row r="1128" spans="2:3" ht="15" thickBot="1">
      <c r="B1128" s="33">
        <v>38170</v>
      </c>
      <c r="C1128" s="350">
        <v>127</v>
      </c>
    </row>
    <row r="1129" spans="2:3" ht="15" thickBot="1">
      <c r="B1129" s="33">
        <v>38173</v>
      </c>
      <c r="C1129" s="350">
        <v>127.3</v>
      </c>
    </row>
    <row r="1130" spans="2:3" ht="15" thickBot="1">
      <c r="B1130" s="33">
        <v>38174</v>
      </c>
      <c r="C1130" s="350">
        <v>127.6</v>
      </c>
    </row>
    <row r="1131" spans="2:3" ht="15" thickBot="1">
      <c r="B1131" s="33">
        <v>38175</v>
      </c>
      <c r="C1131" s="350">
        <v>128.80000000000001</v>
      </c>
    </row>
    <row r="1132" spans="2:3" ht="15" thickBot="1">
      <c r="B1132" s="33">
        <v>38176</v>
      </c>
      <c r="C1132" s="350">
        <v>124.3</v>
      </c>
    </row>
    <row r="1133" spans="2:3" ht="15" thickBot="1">
      <c r="B1133" s="33">
        <v>38177</v>
      </c>
      <c r="C1133" s="350">
        <v>122.4</v>
      </c>
    </row>
    <row r="1134" spans="2:3" ht="15" thickBot="1">
      <c r="B1134" s="33">
        <v>38180</v>
      </c>
      <c r="C1134" s="350">
        <v>124.2</v>
      </c>
    </row>
    <row r="1135" spans="2:3" ht="15" thickBot="1">
      <c r="B1135" s="33">
        <v>38181</v>
      </c>
      <c r="C1135" s="350">
        <v>123.75</v>
      </c>
    </row>
    <row r="1136" spans="2:3" ht="15" thickBot="1">
      <c r="B1136" s="33">
        <v>38182</v>
      </c>
      <c r="C1136" s="350">
        <v>122.25</v>
      </c>
    </row>
    <row r="1137" spans="2:3" ht="15" thickBot="1">
      <c r="B1137" s="33">
        <v>38183</v>
      </c>
      <c r="C1137" s="350">
        <v>123.6</v>
      </c>
    </row>
    <row r="1138" spans="2:3" ht="15" thickBot="1">
      <c r="B1138" s="33">
        <v>38184</v>
      </c>
      <c r="C1138" s="350">
        <v>123.55</v>
      </c>
    </row>
    <row r="1139" spans="2:3" ht="15" thickBot="1">
      <c r="B1139" s="33">
        <v>38187</v>
      </c>
      <c r="C1139" s="350">
        <v>122.55</v>
      </c>
    </row>
    <row r="1140" spans="2:3" ht="15" thickBot="1">
      <c r="B1140" s="33">
        <v>38188</v>
      </c>
      <c r="C1140" s="350">
        <v>121.8</v>
      </c>
    </row>
    <row r="1141" spans="2:3" ht="15" thickBot="1">
      <c r="B1141" s="33">
        <v>38189</v>
      </c>
      <c r="C1141" s="350">
        <v>122</v>
      </c>
    </row>
    <row r="1142" spans="2:3" ht="15" thickBot="1">
      <c r="B1142" s="33">
        <v>38190</v>
      </c>
      <c r="C1142" s="350">
        <v>120.3</v>
      </c>
    </row>
    <row r="1143" spans="2:3" ht="15" thickBot="1">
      <c r="B1143" s="33">
        <v>38191</v>
      </c>
      <c r="C1143" s="350">
        <v>120.35</v>
      </c>
    </row>
    <row r="1144" spans="2:3" ht="15" thickBot="1">
      <c r="B1144" s="33">
        <v>38194</v>
      </c>
      <c r="C1144" s="350">
        <v>120.25</v>
      </c>
    </row>
    <row r="1145" spans="2:3" ht="15" thickBot="1">
      <c r="B1145" s="33">
        <v>38195</v>
      </c>
      <c r="C1145" s="350">
        <v>121.1</v>
      </c>
    </row>
    <row r="1146" spans="2:3" ht="15" thickBot="1">
      <c r="B1146" s="33">
        <v>38196</v>
      </c>
      <c r="C1146" s="350">
        <v>121.8</v>
      </c>
    </row>
    <row r="1147" spans="2:3" ht="15" thickBot="1">
      <c r="B1147" s="33">
        <v>38197</v>
      </c>
      <c r="C1147" s="350">
        <v>118.65</v>
      </c>
    </row>
    <row r="1148" spans="2:3" ht="15" thickBot="1">
      <c r="B1148" s="33">
        <v>38198</v>
      </c>
      <c r="C1148" s="350">
        <v>116.3</v>
      </c>
    </row>
    <row r="1149" spans="2:3" ht="15" thickBot="1">
      <c r="B1149" s="33">
        <v>38201</v>
      </c>
      <c r="C1149" s="350">
        <v>119.1</v>
      </c>
    </row>
    <row r="1150" spans="2:3" ht="15" thickBot="1">
      <c r="B1150" s="33">
        <v>38202</v>
      </c>
      <c r="C1150" s="350">
        <v>118.8</v>
      </c>
    </row>
    <row r="1151" spans="2:3" ht="15" thickBot="1">
      <c r="B1151" s="33">
        <v>38203</v>
      </c>
      <c r="C1151" s="350">
        <v>113</v>
      </c>
    </row>
    <row r="1152" spans="2:3" ht="15" thickBot="1">
      <c r="B1152" s="33">
        <v>38204</v>
      </c>
      <c r="C1152" s="350">
        <v>116.8</v>
      </c>
    </row>
    <row r="1153" spans="2:3" ht="15" thickBot="1">
      <c r="B1153" s="33">
        <v>38205</v>
      </c>
      <c r="C1153" s="350">
        <v>116.1</v>
      </c>
    </row>
    <row r="1154" spans="2:3" ht="15" thickBot="1">
      <c r="B1154" s="33">
        <v>38208</v>
      </c>
      <c r="C1154" s="350">
        <v>116.4</v>
      </c>
    </row>
    <row r="1155" spans="2:3" ht="15" thickBot="1">
      <c r="B1155" s="33">
        <v>38209</v>
      </c>
      <c r="C1155" s="350">
        <v>115</v>
      </c>
    </row>
    <row r="1156" spans="2:3" ht="15" thickBot="1">
      <c r="B1156" s="33">
        <v>38210</v>
      </c>
      <c r="C1156" s="350">
        <v>114.65</v>
      </c>
    </row>
    <row r="1157" spans="2:3" ht="15" thickBot="1">
      <c r="B1157" s="33">
        <v>38211</v>
      </c>
      <c r="C1157" s="350">
        <v>114.15</v>
      </c>
    </row>
    <row r="1158" spans="2:3" ht="15" thickBot="1">
      <c r="B1158" s="33">
        <v>38212</v>
      </c>
      <c r="C1158" s="350">
        <v>110.5</v>
      </c>
    </row>
    <row r="1159" spans="2:3" ht="15" thickBot="1">
      <c r="B1159" s="33">
        <v>38215</v>
      </c>
      <c r="C1159" s="350">
        <v>106.6</v>
      </c>
    </row>
    <row r="1160" spans="2:3" ht="15" thickBot="1">
      <c r="B1160" s="33">
        <v>38216</v>
      </c>
      <c r="C1160" s="350">
        <v>108.35</v>
      </c>
    </row>
    <row r="1161" spans="2:3" ht="15" thickBot="1">
      <c r="B1161" s="33">
        <v>38217</v>
      </c>
      <c r="C1161" s="350">
        <v>106.15</v>
      </c>
    </row>
    <row r="1162" spans="2:3" ht="15" thickBot="1">
      <c r="B1162" s="33">
        <v>38218</v>
      </c>
      <c r="C1162" s="350">
        <v>107.85</v>
      </c>
    </row>
    <row r="1163" spans="2:3" ht="15" thickBot="1">
      <c r="B1163" s="33">
        <v>38219</v>
      </c>
      <c r="C1163" s="350">
        <v>106.95</v>
      </c>
    </row>
    <row r="1164" spans="2:3" ht="15" thickBot="1">
      <c r="B1164" s="33">
        <v>38222</v>
      </c>
      <c r="C1164" s="350">
        <v>110.45</v>
      </c>
    </row>
    <row r="1165" spans="2:3" ht="15" thickBot="1">
      <c r="B1165" s="33">
        <v>38223</v>
      </c>
      <c r="C1165" s="350">
        <v>109.9</v>
      </c>
    </row>
    <row r="1166" spans="2:3" ht="15" thickBot="1">
      <c r="B1166" s="33">
        <v>38224</v>
      </c>
      <c r="C1166" s="350">
        <v>111.1</v>
      </c>
    </row>
    <row r="1167" spans="2:3" ht="15" thickBot="1">
      <c r="B1167" s="33">
        <v>38225</v>
      </c>
      <c r="C1167" s="350">
        <v>112.1</v>
      </c>
    </row>
    <row r="1168" spans="2:3" ht="15" thickBot="1">
      <c r="B1168" s="33">
        <v>38226</v>
      </c>
      <c r="C1168" s="350">
        <v>111.25</v>
      </c>
    </row>
    <row r="1169" spans="2:3" ht="15" thickBot="1">
      <c r="B1169" s="33">
        <v>38229</v>
      </c>
      <c r="C1169" s="350">
        <v>112</v>
      </c>
    </row>
    <row r="1170" spans="2:3" ht="15" thickBot="1">
      <c r="B1170" s="33">
        <v>38230</v>
      </c>
      <c r="C1170" s="350">
        <v>112</v>
      </c>
    </row>
    <row r="1171" spans="2:3" ht="15" thickBot="1">
      <c r="B1171" s="33">
        <v>38231</v>
      </c>
      <c r="C1171" s="350">
        <v>112.5</v>
      </c>
    </row>
    <row r="1172" spans="2:3" ht="15" thickBot="1">
      <c r="B1172" s="33">
        <v>38232</v>
      </c>
      <c r="C1172" s="350">
        <v>112.15</v>
      </c>
    </row>
    <row r="1173" spans="2:3" ht="15" thickBot="1">
      <c r="B1173" s="33">
        <v>38233</v>
      </c>
      <c r="C1173" s="350">
        <v>110.75</v>
      </c>
    </row>
    <row r="1174" spans="2:3" ht="15" thickBot="1">
      <c r="B1174" s="33">
        <v>38236</v>
      </c>
      <c r="C1174" s="350">
        <v>111.85</v>
      </c>
    </row>
    <row r="1175" spans="2:3" ht="15" thickBot="1">
      <c r="B1175" s="33">
        <v>38237</v>
      </c>
      <c r="C1175" s="350">
        <v>114.75</v>
      </c>
    </row>
    <row r="1176" spans="2:3" ht="15" thickBot="1">
      <c r="B1176" s="33">
        <v>38238</v>
      </c>
      <c r="C1176" s="350">
        <v>116.05</v>
      </c>
    </row>
    <row r="1177" spans="2:3" ht="15" thickBot="1">
      <c r="B1177" s="33">
        <v>38239</v>
      </c>
      <c r="C1177" s="350">
        <v>118.85</v>
      </c>
    </row>
    <row r="1178" spans="2:3" ht="15" thickBot="1">
      <c r="B1178" s="33">
        <v>38240</v>
      </c>
      <c r="C1178" s="350">
        <v>121</v>
      </c>
    </row>
    <row r="1179" spans="2:3" ht="15" thickBot="1">
      <c r="B1179" s="33">
        <v>38243</v>
      </c>
      <c r="C1179" s="350">
        <v>121.8</v>
      </c>
    </row>
    <row r="1180" spans="2:3" ht="15" thickBot="1">
      <c r="B1180" s="33">
        <v>38244</v>
      </c>
      <c r="C1180" s="350">
        <v>120</v>
      </c>
    </row>
    <row r="1181" spans="2:3" ht="15" thickBot="1">
      <c r="B1181" s="33">
        <v>38245</v>
      </c>
      <c r="C1181" s="350">
        <v>123.65</v>
      </c>
    </row>
    <row r="1182" spans="2:3" ht="15" thickBot="1">
      <c r="B1182" s="33">
        <v>38246</v>
      </c>
      <c r="C1182" s="350">
        <v>123.8</v>
      </c>
    </row>
    <row r="1183" spans="2:3" ht="15" thickBot="1">
      <c r="B1183" s="33">
        <v>38247</v>
      </c>
      <c r="C1183" s="350">
        <v>125.7</v>
      </c>
    </row>
    <row r="1184" spans="2:3" ht="15" thickBot="1">
      <c r="B1184" s="33">
        <v>38250</v>
      </c>
      <c r="C1184" s="350">
        <v>125.25</v>
      </c>
    </row>
    <row r="1185" spans="2:3" ht="15" thickBot="1">
      <c r="B1185" s="33">
        <v>38251</v>
      </c>
      <c r="C1185" s="350">
        <v>123.8</v>
      </c>
    </row>
    <row r="1186" spans="2:3" ht="15" thickBot="1">
      <c r="B1186" s="33">
        <v>38252</v>
      </c>
      <c r="C1186" s="350">
        <v>123.3</v>
      </c>
    </row>
    <row r="1187" spans="2:3" ht="15" thickBot="1">
      <c r="B1187" s="33">
        <v>38253</v>
      </c>
      <c r="C1187" s="350">
        <v>120.4</v>
      </c>
    </row>
    <row r="1188" spans="2:3" ht="15" thickBot="1">
      <c r="B1188" s="33">
        <v>38254</v>
      </c>
      <c r="C1188" s="350">
        <v>120.4</v>
      </c>
    </row>
    <row r="1189" spans="2:3" ht="15" thickBot="1">
      <c r="B1189" s="33">
        <v>38257</v>
      </c>
      <c r="C1189" s="350">
        <v>120.25</v>
      </c>
    </row>
    <row r="1190" spans="2:3" ht="15" thickBot="1">
      <c r="B1190" s="33">
        <v>38258</v>
      </c>
      <c r="C1190" s="350">
        <v>120.15</v>
      </c>
    </row>
    <row r="1191" spans="2:3" ht="15" thickBot="1">
      <c r="B1191" s="33">
        <v>38259</v>
      </c>
      <c r="C1191" s="350">
        <v>124.2</v>
      </c>
    </row>
    <row r="1192" spans="2:3" ht="15" thickBot="1">
      <c r="B1192" s="33">
        <v>38260</v>
      </c>
      <c r="C1192" s="350">
        <v>125.4</v>
      </c>
    </row>
    <row r="1193" spans="2:3" ht="15" thickBot="1">
      <c r="B1193" s="33">
        <v>38261</v>
      </c>
      <c r="C1193" s="350">
        <v>126.6</v>
      </c>
    </row>
    <row r="1194" spans="2:3" ht="15" thickBot="1">
      <c r="B1194" s="33">
        <v>38264</v>
      </c>
      <c r="C1194" s="350">
        <v>127.05</v>
      </c>
    </row>
    <row r="1195" spans="2:3" ht="15" thickBot="1">
      <c r="B1195" s="33">
        <v>38265</v>
      </c>
      <c r="C1195" s="350">
        <v>125.2</v>
      </c>
    </row>
    <row r="1196" spans="2:3" ht="15" thickBot="1">
      <c r="B1196" s="33">
        <v>38266</v>
      </c>
      <c r="C1196" s="350">
        <v>127.15</v>
      </c>
    </row>
    <row r="1197" spans="2:3" ht="15" thickBot="1">
      <c r="B1197" s="33">
        <v>38267</v>
      </c>
      <c r="C1197" s="350">
        <v>128.5</v>
      </c>
    </row>
    <row r="1198" spans="2:3" ht="15" thickBot="1">
      <c r="B1198" s="33">
        <v>38268</v>
      </c>
      <c r="C1198" s="350">
        <v>128.80000000000001</v>
      </c>
    </row>
    <row r="1199" spans="2:3" ht="15" thickBot="1">
      <c r="B1199" s="33">
        <v>38271</v>
      </c>
      <c r="C1199" s="350">
        <v>128.44999999999999</v>
      </c>
    </row>
    <row r="1200" spans="2:3" ht="15" thickBot="1">
      <c r="B1200" s="33">
        <v>38272</v>
      </c>
      <c r="C1200" s="350">
        <v>126.8</v>
      </c>
    </row>
    <row r="1201" spans="2:3" ht="15" thickBot="1">
      <c r="B1201" s="33">
        <v>38274</v>
      </c>
      <c r="C1201" s="350">
        <v>128.05000000000001</v>
      </c>
    </row>
    <row r="1202" spans="2:3" ht="15" thickBot="1">
      <c r="B1202" s="33">
        <v>38275</v>
      </c>
      <c r="C1202" s="350">
        <v>126.65</v>
      </c>
    </row>
    <row r="1203" spans="2:3" ht="15" thickBot="1">
      <c r="B1203" s="33">
        <v>38278</v>
      </c>
      <c r="C1203" s="350">
        <v>126.2</v>
      </c>
    </row>
    <row r="1204" spans="2:3" ht="15" thickBot="1">
      <c r="B1204" s="33">
        <v>38279</v>
      </c>
      <c r="C1204" s="350">
        <v>126.05</v>
      </c>
    </row>
    <row r="1205" spans="2:3" ht="15" thickBot="1">
      <c r="B1205" s="33">
        <v>38280</v>
      </c>
      <c r="C1205" s="350">
        <v>124.5</v>
      </c>
    </row>
    <row r="1206" spans="2:3" ht="15" thickBot="1">
      <c r="B1206" s="33">
        <v>38281</v>
      </c>
      <c r="C1206" s="350">
        <v>124.6</v>
      </c>
    </row>
    <row r="1207" spans="2:3" ht="15" thickBot="1">
      <c r="B1207" s="33">
        <v>38285</v>
      </c>
      <c r="C1207" s="350">
        <v>123.4</v>
      </c>
    </row>
    <row r="1208" spans="2:3" ht="15" thickBot="1">
      <c r="B1208" s="33">
        <v>38286</v>
      </c>
      <c r="C1208" s="350">
        <v>122.35</v>
      </c>
    </row>
    <row r="1209" spans="2:3" ht="15" thickBot="1">
      <c r="B1209" s="33">
        <v>38287</v>
      </c>
      <c r="C1209" s="350">
        <v>120.35</v>
      </c>
    </row>
    <row r="1210" spans="2:3" ht="15" thickBot="1">
      <c r="B1210" s="33">
        <v>38288</v>
      </c>
      <c r="C1210" s="350">
        <v>125.1</v>
      </c>
    </row>
    <row r="1211" spans="2:3" ht="15" thickBot="1">
      <c r="B1211" s="33">
        <v>38289</v>
      </c>
      <c r="C1211" s="350">
        <v>124.8</v>
      </c>
    </row>
    <row r="1212" spans="2:3" ht="15" thickBot="1">
      <c r="B1212" s="33">
        <v>38292</v>
      </c>
      <c r="C1212" s="350">
        <v>125.2</v>
      </c>
    </row>
    <row r="1213" spans="2:3" ht="15" thickBot="1">
      <c r="B1213" s="33">
        <v>38293</v>
      </c>
      <c r="C1213" s="350">
        <v>127.9</v>
      </c>
    </row>
    <row r="1214" spans="2:3" ht="15" thickBot="1">
      <c r="B1214" s="33">
        <v>38294</v>
      </c>
      <c r="C1214" s="350">
        <v>128.5</v>
      </c>
    </row>
    <row r="1215" spans="2:3" ht="15" thickBot="1">
      <c r="B1215" s="33">
        <v>38295</v>
      </c>
      <c r="C1215" s="350">
        <v>128.80000000000001</v>
      </c>
    </row>
    <row r="1216" spans="2:3" ht="15" thickBot="1">
      <c r="B1216" s="33">
        <v>38296</v>
      </c>
      <c r="C1216" s="350">
        <v>132.75</v>
      </c>
    </row>
    <row r="1217" spans="2:3" ht="15" thickBot="1">
      <c r="B1217" s="33">
        <v>38299</v>
      </c>
      <c r="C1217" s="350">
        <v>136.1</v>
      </c>
    </row>
    <row r="1218" spans="2:3" ht="15" thickBot="1">
      <c r="B1218" s="33">
        <v>38300</v>
      </c>
      <c r="C1218" s="350">
        <v>137</v>
      </c>
    </row>
    <row r="1219" spans="2:3" ht="15" thickBot="1">
      <c r="B1219" s="33">
        <v>38301</v>
      </c>
      <c r="C1219" s="350">
        <v>135.80000000000001</v>
      </c>
    </row>
    <row r="1220" spans="2:3" ht="15" thickBot="1">
      <c r="B1220" s="33">
        <v>38302</v>
      </c>
      <c r="C1220" s="350">
        <v>134.44999999999999</v>
      </c>
    </row>
    <row r="1221" spans="2:3" ht="15" thickBot="1">
      <c r="B1221" s="33">
        <v>38303</v>
      </c>
      <c r="C1221" s="350">
        <v>134.15</v>
      </c>
    </row>
    <row r="1222" spans="2:3" ht="15" thickBot="1">
      <c r="B1222" s="33">
        <v>38307</v>
      </c>
      <c r="C1222" s="350">
        <v>135.85</v>
      </c>
    </row>
    <row r="1223" spans="2:3" ht="15" thickBot="1">
      <c r="B1223" s="33">
        <v>38308</v>
      </c>
      <c r="C1223" s="350">
        <v>135.35</v>
      </c>
    </row>
    <row r="1224" spans="2:3" ht="15" thickBot="1">
      <c r="B1224" s="33">
        <v>38309</v>
      </c>
      <c r="C1224" s="350">
        <v>134.5</v>
      </c>
    </row>
    <row r="1225" spans="2:3" ht="15" thickBot="1">
      <c r="B1225" s="33">
        <v>38310</v>
      </c>
      <c r="C1225" s="350">
        <v>132.94999999999999</v>
      </c>
    </row>
    <row r="1226" spans="2:3" ht="15" thickBot="1">
      <c r="B1226" s="33">
        <v>38313</v>
      </c>
      <c r="C1226" s="350">
        <v>132.05000000000001</v>
      </c>
    </row>
    <row r="1227" spans="2:3" ht="15" thickBot="1">
      <c r="B1227" s="33">
        <v>38314</v>
      </c>
      <c r="C1227" s="350">
        <v>130.19999999999999</v>
      </c>
    </row>
    <row r="1228" spans="2:3" ht="15" thickBot="1">
      <c r="B1228" s="33">
        <v>38315</v>
      </c>
      <c r="C1228" s="350">
        <v>133.1</v>
      </c>
    </row>
    <row r="1229" spans="2:3" ht="15" thickBot="1">
      <c r="B1229" s="33">
        <v>38316</v>
      </c>
      <c r="C1229" s="350">
        <v>135.94999999999999</v>
      </c>
    </row>
    <row r="1230" spans="2:3" ht="15" thickBot="1">
      <c r="B1230" s="33">
        <v>38320</v>
      </c>
      <c r="C1230" s="350">
        <v>140.44999999999999</v>
      </c>
    </row>
    <row r="1231" spans="2:3" ht="15" thickBot="1">
      <c r="B1231" s="33">
        <v>38321</v>
      </c>
      <c r="C1231" s="350">
        <v>144.6</v>
      </c>
    </row>
    <row r="1232" spans="2:3" ht="15" thickBot="1">
      <c r="B1232" s="33">
        <v>38322</v>
      </c>
      <c r="C1232" s="350">
        <v>142.85</v>
      </c>
    </row>
    <row r="1233" spans="2:3" ht="15" thickBot="1">
      <c r="B1233" s="33">
        <v>38323</v>
      </c>
      <c r="C1233" s="350">
        <v>144.44999999999999</v>
      </c>
    </row>
    <row r="1234" spans="2:3" ht="15" thickBot="1">
      <c r="B1234" s="33">
        <v>38324</v>
      </c>
      <c r="C1234" s="350">
        <v>144.65</v>
      </c>
    </row>
    <row r="1235" spans="2:3" ht="15" thickBot="1">
      <c r="B1235" s="33">
        <v>38327</v>
      </c>
      <c r="C1235" s="350">
        <v>150.80000000000001</v>
      </c>
    </row>
    <row r="1236" spans="2:3" ht="15" thickBot="1">
      <c r="B1236" s="33">
        <v>38328</v>
      </c>
      <c r="C1236" s="350">
        <v>154.15</v>
      </c>
    </row>
    <row r="1237" spans="2:3" ht="15" thickBot="1">
      <c r="B1237" s="33">
        <v>38329</v>
      </c>
      <c r="C1237" s="350">
        <v>151.85</v>
      </c>
    </row>
    <row r="1238" spans="2:3" ht="15" thickBot="1">
      <c r="B1238" s="33">
        <v>38330</v>
      </c>
      <c r="C1238" s="350">
        <v>145.94999999999999</v>
      </c>
    </row>
    <row r="1239" spans="2:3" ht="15" thickBot="1">
      <c r="B1239" s="33">
        <v>38331</v>
      </c>
      <c r="C1239" s="350">
        <v>145</v>
      </c>
    </row>
    <row r="1240" spans="2:3" ht="15" thickBot="1">
      <c r="B1240" s="33">
        <v>38334</v>
      </c>
      <c r="C1240" s="350">
        <v>143.94999999999999</v>
      </c>
    </row>
    <row r="1241" spans="2:3" ht="15" thickBot="1">
      <c r="B1241" s="33">
        <v>38335</v>
      </c>
      <c r="C1241" s="350">
        <v>144.65</v>
      </c>
    </row>
    <row r="1242" spans="2:3" ht="15" thickBot="1">
      <c r="B1242" s="33">
        <v>38336</v>
      </c>
      <c r="C1242" s="350">
        <v>148.4</v>
      </c>
    </row>
    <row r="1243" spans="2:3" ht="15" thickBot="1">
      <c r="B1243" s="33">
        <v>38337</v>
      </c>
      <c r="C1243" s="350">
        <v>149.69999999999999</v>
      </c>
    </row>
    <row r="1244" spans="2:3" ht="15" thickBot="1">
      <c r="B1244" s="33">
        <v>38338</v>
      </c>
      <c r="C1244" s="350">
        <v>148.80000000000001</v>
      </c>
    </row>
    <row r="1245" spans="2:3" ht="15" thickBot="1">
      <c r="B1245" s="33">
        <v>38341</v>
      </c>
      <c r="C1245" s="350">
        <v>148.19999999999999</v>
      </c>
    </row>
    <row r="1246" spans="2:3" ht="15" thickBot="1">
      <c r="B1246" s="33">
        <v>38342</v>
      </c>
      <c r="C1246" s="350">
        <v>144.69999999999999</v>
      </c>
    </row>
    <row r="1247" spans="2:3" ht="15" thickBot="1">
      <c r="B1247" s="33">
        <v>38343</v>
      </c>
      <c r="C1247" s="350">
        <v>143.55000000000001</v>
      </c>
    </row>
    <row r="1248" spans="2:3" ht="15" thickBot="1">
      <c r="B1248" s="33">
        <v>38344</v>
      </c>
      <c r="C1248" s="350">
        <v>145</v>
      </c>
    </row>
    <row r="1249" spans="2:3" ht="15" thickBot="1">
      <c r="B1249" s="33">
        <v>38345</v>
      </c>
      <c r="C1249" s="350">
        <v>144.25</v>
      </c>
    </row>
    <row r="1250" spans="2:3" ht="15" thickBot="1">
      <c r="B1250" s="33">
        <v>38348</v>
      </c>
      <c r="C1250" s="350">
        <v>144.94999999999999</v>
      </c>
    </row>
    <row r="1251" spans="2:3" ht="15" thickBot="1">
      <c r="B1251" s="33">
        <v>38349</v>
      </c>
      <c r="C1251" s="350">
        <v>144.05000000000001</v>
      </c>
    </row>
    <row r="1252" spans="2:3" ht="15" thickBot="1">
      <c r="B1252" s="33">
        <v>38350</v>
      </c>
      <c r="C1252" s="350">
        <v>144.80000000000001</v>
      </c>
    </row>
    <row r="1253" spans="2:3" ht="15" thickBot="1">
      <c r="B1253" s="33">
        <v>38351</v>
      </c>
      <c r="C1253" s="350">
        <v>143.85</v>
      </c>
    </row>
    <row r="1254" spans="2:3" ht="15" thickBot="1">
      <c r="B1254" s="33">
        <v>38352</v>
      </c>
      <c r="C1254" s="350">
        <v>143.4</v>
      </c>
    </row>
    <row r="1255" spans="2:3" ht="15" thickBot="1">
      <c r="B1255" s="33">
        <v>38355</v>
      </c>
      <c r="C1255" s="350">
        <v>144.5</v>
      </c>
    </row>
    <row r="1256" spans="2:3" ht="15" thickBot="1">
      <c r="B1256" s="33">
        <v>38356</v>
      </c>
      <c r="C1256" s="350">
        <v>146.30000000000001</v>
      </c>
    </row>
    <row r="1257" spans="2:3" ht="15" thickBot="1">
      <c r="B1257" s="33">
        <v>38357</v>
      </c>
      <c r="C1257" s="350">
        <v>144.55000000000001</v>
      </c>
    </row>
    <row r="1258" spans="2:3" ht="15" thickBot="1">
      <c r="B1258" s="33">
        <v>38358</v>
      </c>
      <c r="C1258" s="350">
        <v>141.85</v>
      </c>
    </row>
    <row r="1259" spans="2:3" ht="15" thickBot="1">
      <c r="B1259" s="33">
        <v>38359</v>
      </c>
      <c r="C1259" s="350">
        <v>141.05000000000001</v>
      </c>
    </row>
    <row r="1260" spans="2:3" ht="15" thickBot="1">
      <c r="B1260" s="33">
        <v>38362</v>
      </c>
      <c r="C1260" s="350">
        <v>142.75</v>
      </c>
    </row>
    <row r="1261" spans="2:3" ht="15" thickBot="1">
      <c r="B1261" s="33">
        <v>38363</v>
      </c>
      <c r="C1261" s="350">
        <v>141.15</v>
      </c>
    </row>
    <row r="1262" spans="2:3" ht="15" thickBot="1">
      <c r="B1262" s="33">
        <v>38364</v>
      </c>
      <c r="C1262" s="350">
        <v>139.4</v>
      </c>
    </row>
    <row r="1263" spans="2:3" ht="15" thickBot="1">
      <c r="B1263" s="33">
        <v>38365</v>
      </c>
      <c r="C1263" s="350">
        <v>140.05000000000001</v>
      </c>
    </row>
    <row r="1264" spans="2:3" ht="15" thickBot="1">
      <c r="B1264" s="33">
        <v>38366</v>
      </c>
      <c r="C1264" s="350">
        <v>140.15</v>
      </c>
    </row>
    <row r="1265" spans="2:3" ht="15" thickBot="1">
      <c r="B1265" s="33">
        <v>38369</v>
      </c>
      <c r="C1265" s="350">
        <v>140.25</v>
      </c>
    </row>
    <row r="1266" spans="2:3" ht="15" thickBot="1">
      <c r="B1266" s="33">
        <v>38370</v>
      </c>
      <c r="C1266" s="350">
        <v>142.6</v>
      </c>
    </row>
    <row r="1267" spans="2:3" ht="15" thickBot="1">
      <c r="B1267" s="33">
        <v>38371</v>
      </c>
      <c r="C1267" s="350">
        <v>142.05000000000001</v>
      </c>
    </row>
    <row r="1268" spans="2:3" ht="15" thickBot="1">
      <c r="B1268" s="33">
        <v>38372</v>
      </c>
      <c r="C1268" s="350">
        <v>142.15</v>
      </c>
    </row>
    <row r="1269" spans="2:3" ht="15" thickBot="1">
      <c r="B1269" s="33">
        <v>38376</v>
      </c>
      <c r="C1269" s="350">
        <v>147.55000000000001</v>
      </c>
    </row>
    <row r="1270" spans="2:3" ht="15" thickBot="1">
      <c r="B1270" s="33">
        <v>38377</v>
      </c>
      <c r="C1270" s="350">
        <v>149.5</v>
      </c>
    </row>
    <row r="1271" spans="2:3" ht="15" thickBot="1">
      <c r="B1271" s="33">
        <v>38379</v>
      </c>
      <c r="C1271" s="350">
        <v>151.6</v>
      </c>
    </row>
    <row r="1272" spans="2:3" ht="15" thickBot="1">
      <c r="B1272" s="33">
        <v>38380</v>
      </c>
      <c r="C1272" s="350">
        <v>153.15</v>
      </c>
    </row>
    <row r="1273" spans="2:3" ht="15" thickBot="1">
      <c r="B1273" s="33">
        <v>38383</v>
      </c>
      <c r="C1273" s="350">
        <v>159.80000000000001</v>
      </c>
    </row>
    <row r="1274" spans="2:3" ht="15" thickBot="1">
      <c r="B1274" s="33">
        <v>38384</v>
      </c>
      <c r="C1274" s="350">
        <v>168.4</v>
      </c>
    </row>
    <row r="1275" spans="2:3" ht="15" thickBot="1">
      <c r="B1275" s="33">
        <v>38385</v>
      </c>
      <c r="C1275" s="350">
        <v>164.65</v>
      </c>
    </row>
    <row r="1276" spans="2:3" ht="15" thickBot="1">
      <c r="B1276" s="33">
        <v>38386</v>
      </c>
      <c r="C1276" s="350">
        <v>165.6</v>
      </c>
    </row>
    <row r="1277" spans="2:3" ht="15" thickBot="1">
      <c r="B1277" s="33">
        <v>38387</v>
      </c>
      <c r="C1277" s="350">
        <v>165.9</v>
      </c>
    </row>
    <row r="1278" spans="2:3" ht="15" thickBot="1">
      <c r="B1278" s="33">
        <v>38390</v>
      </c>
      <c r="C1278" s="350">
        <v>162.1</v>
      </c>
    </row>
    <row r="1279" spans="2:3" ht="15" thickBot="1">
      <c r="B1279" s="33">
        <v>38391</v>
      </c>
      <c r="C1279" s="350">
        <v>160</v>
      </c>
    </row>
    <row r="1280" spans="2:3" ht="15" thickBot="1">
      <c r="B1280" s="33">
        <v>38392</v>
      </c>
      <c r="C1280" s="350">
        <v>160.44999999999999</v>
      </c>
    </row>
    <row r="1281" spans="2:3" ht="15" thickBot="1">
      <c r="B1281" s="33">
        <v>38393</v>
      </c>
      <c r="C1281" s="350">
        <v>154</v>
      </c>
    </row>
    <row r="1282" spans="2:3" ht="15" thickBot="1">
      <c r="B1282" s="33">
        <v>38394</v>
      </c>
      <c r="C1282" s="350">
        <v>155.44999999999999</v>
      </c>
    </row>
    <row r="1283" spans="2:3" ht="15" thickBot="1">
      <c r="B1283" s="33">
        <v>38397</v>
      </c>
      <c r="C1283" s="350">
        <v>151.80000000000001</v>
      </c>
    </row>
    <row r="1284" spans="2:3" ht="15" thickBot="1">
      <c r="B1284" s="33">
        <v>38398</v>
      </c>
      <c r="C1284" s="350">
        <v>152.15</v>
      </c>
    </row>
    <row r="1285" spans="2:3" ht="15" thickBot="1">
      <c r="B1285" s="33">
        <v>38399</v>
      </c>
      <c r="C1285" s="350">
        <v>143.9</v>
      </c>
    </row>
    <row r="1286" spans="2:3" ht="15" thickBot="1">
      <c r="B1286" s="33">
        <v>38400</v>
      </c>
      <c r="C1286" s="350">
        <v>144.94999999999999</v>
      </c>
    </row>
    <row r="1287" spans="2:3" ht="15" thickBot="1">
      <c r="B1287" s="33">
        <v>38401</v>
      </c>
      <c r="C1287" s="350">
        <v>144.75</v>
      </c>
    </row>
    <row r="1288" spans="2:3" ht="15" thickBot="1">
      <c r="B1288" s="33">
        <v>38404</v>
      </c>
      <c r="C1288" s="350">
        <v>142.65</v>
      </c>
    </row>
    <row r="1289" spans="2:3" ht="15" thickBot="1">
      <c r="B1289" s="33">
        <v>38405</v>
      </c>
      <c r="C1289" s="350">
        <v>145.44999999999999</v>
      </c>
    </row>
    <row r="1290" spans="2:3" ht="15" thickBot="1">
      <c r="B1290" s="33">
        <v>38406</v>
      </c>
      <c r="C1290" s="350">
        <v>143.9</v>
      </c>
    </row>
    <row r="1291" spans="2:3" ht="15" thickBot="1">
      <c r="B1291" s="33">
        <v>38407</v>
      </c>
      <c r="C1291" s="350">
        <v>142.75</v>
      </c>
    </row>
    <row r="1292" spans="2:3" ht="15" thickBot="1">
      <c r="B1292" s="33">
        <v>38408</v>
      </c>
      <c r="C1292" s="350">
        <v>140.55000000000001</v>
      </c>
    </row>
    <row r="1293" spans="2:3" ht="15" thickBot="1">
      <c r="B1293" s="33">
        <v>38411</v>
      </c>
      <c r="C1293" s="350">
        <v>144.05000000000001</v>
      </c>
    </row>
    <row r="1294" spans="2:3" ht="15" thickBot="1">
      <c r="B1294" s="33">
        <v>38412</v>
      </c>
      <c r="C1294" s="350">
        <v>146.19999999999999</v>
      </c>
    </row>
    <row r="1295" spans="2:3" ht="15" thickBot="1">
      <c r="B1295" s="33">
        <v>38413</v>
      </c>
      <c r="C1295" s="350">
        <v>146.85</v>
      </c>
    </row>
    <row r="1296" spans="2:3" ht="15" thickBot="1">
      <c r="B1296" s="33">
        <v>38414</v>
      </c>
      <c r="C1296" s="350">
        <v>150.30000000000001</v>
      </c>
    </row>
    <row r="1297" spans="2:3" ht="15" thickBot="1">
      <c r="B1297" s="33">
        <v>38415</v>
      </c>
      <c r="C1297" s="350">
        <v>149.80000000000001</v>
      </c>
    </row>
    <row r="1298" spans="2:3" ht="15" thickBot="1">
      <c r="B1298" s="33">
        <v>38418</v>
      </c>
      <c r="C1298" s="350">
        <v>144.94999999999999</v>
      </c>
    </row>
    <row r="1299" spans="2:3" ht="15" thickBot="1">
      <c r="B1299" s="33">
        <v>38419</v>
      </c>
      <c r="C1299" s="350">
        <v>146.05000000000001</v>
      </c>
    </row>
    <row r="1300" spans="2:3" ht="15" thickBot="1">
      <c r="B1300" s="33">
        <v>38420</v>
      </c>
      <c r="C1300" s="350">
        <v>144.15</v>
      </c>
    </row>
    <row r="1301" spans="2:3" ht="15" thickBot="1">
      <c r="B1301" s="33">
        <v>38421</v>
      </c>
      <c r="C1301" s="350">
        <v>144.15</v>
      </c>
    </row>
    <row r="1302" spans="2:3" ht="15" thickBot="1">
      <c r="B1302" s="33">
        <v>38422</v>
      </c>
      <c r="C1302" s="350">
        <v>143.65</v>
      </c>
    </row>
    <row r="1303" spans="2:3" ht="15" thickBot="1">
      <c r="B1303" s="33">
        <v>38425</v>
      </c>
      <c r="C1303" s="350">
        <v>138.30000000000001</v>
      </c>
    </row>
    <row r="1304" spans="2:3" ht="15" thickBot="1">
      <c r="B1304" s="33">
        <v>38426</v>
      </c>
      <c r="C1304" s="350">
        <v>135.80000000000001</v>
      </c>
    </row>
    <row r="1305" spans="2:3" ht="15" thickBot="1">
      <c r="B1305" s="33">
        <v>38427</v>
      </c>
      <c r="C1305" s="350">
        <v>135.4</v>
      </c>
    </row>
    <row r="1306" spans="2:3" ht="15" thickBot="1">
      <c r="B1306" s="33">
        <v>38428</v>
      </c>
      <c r="C1306" s="350">
        <v>133.80000000000001</v>
      </c>
    </row>
    <row r="1307" spans="2:3" ht="15" thickBot="1">
      <c r="B1307" s="33">
        <v>38429</v>
      </c>
      <c r="C1307" s="350">
        <v>133.65</v>
      </c>
    </row>
    <row r="1308" spans="2:3" ht="15" thickBot="1">
      <c r="B1308" s="33">
        <v>38432</v>
      </c>
      <c r="C1308" s="350">
        <v>130.25</v>
      </c>
    </row>
    <row r="1309" spans="2:3" ht="15" thickBot="1">
      <c r="B1309" s="33">
        <v>38433</v>
      </c>
      <c r="C1309" s="350">
        <v>130.80000000000001</v>
      </c>
    </row>
    <row r="1310" spans="2:3" ht="15" thickBot="1">
      <c r="B1310" s="33">
        <v>38434</v>
      </c>
      <c r="C1310" s="350">
        <v>133.65</v>
      </c>
    </row>
    <row r="1311" spans="2:3" ht="15" thickBot="1">
      <c r="B1311" s="33">
        <v>38435</v>
      </c>
      <c r="C1311" s="350">
        <v>134.69999999999999</v>
      </c>
    </row>
    <row r="1312" spans="2:3" ht="15" thickBot="1">
      <c r="B1312" s="33">
        <v>38439</v>
      </c>
      <c r="C1312" s="350">
        <v>134.85</v>
      </c>
    </row>
    <row r="1313" spans="2:3" ht="15" thickBot="1">
      <c r="B1313" s="33">
        <v>38440</v>
      </c>
      <c r="C1313" s="350">
        <v>131.25</v>
      </c>
    </row>
    <row r="1314" spans="2:3" ht="15" thickBot="1">
      <c r="B1314" s="33">
        <v>38441</v>
      </c>
      <c r="C1314" s="350">
        <v>131.25</v>
      </c>
    </row>
    <row r="1315" spans="2:3" ht="15" thickBot="1">
      <c r="B1315" s="33">
        <v>38442</v>
      </c>
      <c r="C1315" s="350">
        <v>131.94999999999999</v>
      </c>
    </row>
    <row r="1316" spans="2:3" ht="15" thickBot="1">
      <c r="B1316" s="33">
        <v>38443</v>
      </c>
      <c r="C1316" s="350">
        <v>132.19999999999999</v>
      </c>
    </row>
    <row r="1317" spans="2:3" ht="15" thickBot="1">
      <c r="B1317" s="33">
        <v>38446</v>
      </c>
      <c r="C1317" s="350">
        <v>131.5</v>
      </c>
    </row>
    <row r="1318" spans="2:3" ht="15" thickBot="1">
      <c r="B1318" s="33">
        <v>38447</v>
      </c>
      <c r="C1318" s="350">
        <v>129.75</v>
      </c>
    </row>
    <row r="1319" spans="2:3" ht="15" thickBot="1">
      <c r="B1319" s="33">
        <v>38448</v>
      </c>
      <c r="C1319" s="350">
        <v>132.75</v>
      </c>
    </row>
    <row r="1320" spans="2:3" ht="15" thickBot="1">
      <c r="B1320" s="33">
        <v>38449</v>
      </c>
      <c r="C1320" s="350">
        <v>132.05000000000001</v>
      </c>
    </row>
    <row r="1321" spans="2:3" ht="15" thickBot="1">
      <c r="B1321" s="33">
        <v>38450</v>
      </c>
      <c r="C1321" s="350">
        <v>132.05000000000001</v>
      </c>
    </row>
    <row r="1322" spans="2:3" ht="15" thickBot="1">
      <c r="B1322" s="33">
        <v>38453</v>
      </c>
      <c r="C1322" s="350">
        <v>130</v>
      </c>
    </row>
    <row r="1323" spans="2:3" ht="15" thickBot="1">
      <c r="B1323" s="33">
        <v>38454</v>
      </c>
      <c r="C1323" s="350">
        <v>132.44999999999999</v>
      </c>
    </row>
    <row r="1324" spans="2:3" ht="15" thickBot="1">
      <c r="B1324" s="33">
        <v>38455</v>
      </c>
      <c r="C1324" s="350">
        <v>134.94999999999999</v>
      </c>
    </row>
    <row r="1325" spans="2:3" ht="15" thickBot="1">
      <c r="B1325" s="33">
        <v>38457</v>
      </c>
      <c r="C1325" s="350">
        <v>132.25</v>
      </c>
    </row>
    <row r="1326" spans="2:3" ht="15" thickBot="1">
      <c r="B1326" s="33">
        <v>38460</v>
      </c>
      <c r="C1326" s="350">
        <v>130.1</v>
      </c>
    </row>
    <row r="1327" spans="2:3" ht="15" thickBot="1">
      <c r="B1327" s="33">
        <v>38461</v>
      </c>
      <c r="C1327" s="350">
        <v>126.9</v>
      </c>
    </row>
    <row r="1328" spans="2:3" ht="15" thickBot="1">
      <c r="B1328" s="33">
        <v>38462</v>
      </c>
      <c r="C1328" s="350">
        <v>131.19999999999999</v>
      </c>
    </row>
    <row r="1329" spans="2:3" ht="15" thickBot="1">
      <c r="B1329" s="33">
        <v>38463</v>
      </c>
      <c r="C1329" s="350">
        <v>131.19999999999999</v>
      </c>
    </row>
    <row r="1330" spans="2:3" ht="15" thickBot="1">
      <c r="B1330" s="33">
        <v>38464</v>
      </c>
      <c r="C1330" s="350">
        <v>132.19999999999999</v>
      </c>
    </row>
    <row r="1331" spans="2:3" ht="15" thickBot="1">
      <c r="B1331" s="33">
        <v>38467</v>
      </c>
      <c r="C1331" s="350">
        <v>133.75</v>
      </c>
    </row>
    <row r="1332" spans="2:3" ht="15" thickBot="1">
      <c r="B1332" s="33">
        <v>38468</v>
      </c>
      <c r="C1332" s="350">
        <v>137.75</v>
      </c>
    </row>
    <row r="1333" spans="2:3" ht="15" thickBot="1">
      <c r="B1333" s="33">
        <v>38469</v>
      </c>
      <c r="C1333" s="350">
        <v>143.35</v>
      </c>
    </row>
    <row r="1334" spans="2:3" ht="15" thickBot="1">
      <c r="B1334" s="33">
        <v>38470</v>
      </c>
      <c r="C1334" s="350">
        <v>144.5</v>
      </c>
    </row>
    <row r="1335" spans="2:3" ht="15" thickBot="1">
      <c r="B1335" s="33">
        <v>38471</v>
      </c>
      <c r="C1335" s="350">
        <v>137.55000000000001</v>
      </c>
    </row>
    <row r="1336" spans="2:3" ht="15" thickBot="1">
      <c r="B1336" s="33">
        <v>38474</v>
      </c>
      <c r="C1336" s="350">
        <v>133.25</v>
      </c>
    </row>
    <row r="1337" spans="2:3" ht="15" thickBot="1">
      <c r="B1337" s="33">
        <v>38475</v>
      </c>
      <c r="C1337" s="350">
        <v>132.44999999999999</v>
      </c>
    </row>
    <row r="1338" spans="2:3" ht="15" thickBot="1">
      <c r="B1338" s="33">
        <v>38476</v>
      </c>
      <c r="C1338" s="350">
        <v>135.5</v>
      </c>
    </row>
    <row r="1339" spans="2:3" ht="15" thickBot="1">
      <c r="B1339" s="33">
        <v>38477</v>
      </c>
      <c r="C1339" s="350">
        <v>134.94999999999999</v>
      </c>
    </row>
    <row r="1340" spans="2:3" ht="15" thickBot="1">
      <c r="B1340" s="33">
        <v>38478</v>
      </c>
      <c r="C1340" s="350">
        <v>134.1</v>
      </c>
    </row>
    <row r="1341" spans="2:3" ht="15" thickBot="1">
      <c r="B1341" s="33">
        <v>38481</v>
      </c>
      <c r="C1341" s="350">
        <v>132.19999999999999</v>
      </c>
    </row>
    <row r="1342" spans="2:3" ht="15" thickBot="1">
      <c r="B1342" s="33">
        <v>38482</v>
      </c>
      <c r="C1342" s="350">
        <v>132.69999999999999</v>
      </c>
    </row>
    <row r="1343" spans="2:3" ht="15" thickBot="1">
      <c r="B1343" s="33">
        <v>38483</v>
      </c>
      <c r="C1343" s="350">
        <v>131.65</v>
      </c>
    </row>
    <row r="1344" spans="2:3" ht="15" thickBot="1">
      <c r="B1344" s="33">
        <v>38484</v>
      </c>
      <c r="C1344" s="350">
        <v>130.55000000000001</v>
      </c>
    </row>
    <row r="1345" spans="2:3" ht="15" thickBot="1">
      <c r="B1345" s="33">
        <v>38485</v>
      </c>
      <c r="C1345" s="350">
        <v>131.6</v>
      </c>
    </row>
    <row r="1346" spans="2:3" ht="15" thickBot="1">
      <c r="B1346" s="33">
        <v>38488</v>
      </c>
      <c r="C1346" s="350">
        <v>132.65</v>
      </c>
    </row>
    <row r="1347" spans="2:3" ht="15" thickBot="1">
      <c r="B1347" s="33">
        <v>38489</v>
      </c>
      <c r="C1347" s="350">
        <v>131.69999999999999</v>
      </c>
    </row>
    <row r="1348" spans="2:3" ht="15" thickBot="1">
      <c r="B1348" s="33">
        <v>38490</v>
      </c>
      <c r="C1348" s="350">
        <v>130.5</v>
      </c>
    </row>
    <row r="1349" spans="2:3" ht="15" thickBot="1">
      <c r="B1349" s="33">
        <v>38491</v>
      </c>
      <c r="C1349" s="350">
        <v>130.25</v>
      </c>
    </row>
    <row r="1350" spans="2:3" ht="15" thickBot="1">
      <c r="B1350" s="33">
        <v>38492</v>
      </c>
      <c r="C1350" s="350">
        <v>130.05000000000001</v>
      </c>
    </row>
    <row r="1351" spans="2:3" ht="15" thickBot="1">
      <c r="B1351" s="33">
        <v>38495</v>
      </c>
      <c r="C1351" s="350">
        <v>127.85</v>
      </c>
    </row>
    <row r="1352" spans="2:3" ht="15" thickBot="1">
      <c r="B1352" s="33">
        <v>38496</v>
      </c>
      <c r="C1352" s="350">
        <v>129.30000000000001</v>
      </c>
    </row>
    <row r="1353" spans="2:3" ht="15" thickBot="1">
      <c r="B1353" s="33">
        <v>38497</v>
      </c>
      <c r="C1353" s="350">
        <v>129.44999999999999</v>
      </c>
    </row>
    <row r="1354" spans="2:3" ht="15" thickBot="1">
      <c r="B1354" s="33">
        <v>38498</v>
      </c>
      <c r="C1354" s="350">
        <v>132.05000000000001</v>
      </c>
    </row>
    <row r="1355" spans="2:3" ht="15" thickBot="1">
      <c r="B1355" s="33">
        <v>38499</v>
      </c>
      <c r="C1355" s="350">
        <v>138.19999999999999</v>
      </c>
    </row>
    <row r="1356" spans="2:3" ht="15" thickBot="1">
      <c r="B1356" s="33">
        <v>38502</v>
      </c>
      <c r="C1356" s="350">
        <v>144.44999999999999</v>
      </c>
    </row>
    <row r="1357" spans="2:3" ht="15" thickBot="1">
      <c r="B1357" s="33">
        <v>38503</v>
      </c>
      <c r="C1357" s="350">
        <v>143.25</v>
      </c>
    </row>
    <row r="1358" spans="2:3" ht="15" thickBot="1">
      <c r="B1358" s="33">
        <v>38504</v>
      </c>
      <c r="C1358" s="350">
        <v>149</v>
      </c>
    </row>
    <row r="1359" spans="2:3" ht="15" thickBot="1">
      <c r="B1359" s="33">
        <v>38505</v>
      </c>
      <c r="C1359" s="350">
        <v>147.35</v>
      </c>
    </row>
    <row r="1360" spans="2:3" ht="15" thickBot="1">
      <c r="B1360" s="33">
        <v>38506</v>
      </c>
      <c r="C1360" s="350">
        <v>146.80000000000001</v>
      </c>
    </row>
    <row r="1361" spans="2:3" ht="15" thickBot="1">
      <c r="B1361" s="33">
        <v>38509</v>
      </c>
      <c r="C1361" s="350">
        <v>147.6</v>
      </c>
    </row>
    <row r="1362" spans="2:3" ht="15" thickBot="1">
      <c r="B1362" s="33">
        <v>38510</v>
      </c>
      <c r="C1362" s="350">
        <v>143.5</v>
      </c>
    </row>
    <row r="1363" spans="2:3" ht="15" thickBot="1">
      <c r="B1363" s="33">
        <v>38511</v>
      </c>
      <c r="C1363" s="350">
        <v>142.44999999999999</v>
      </c>
    </row>
    <row r="1364" spans="2:3" ht="15" thickBot="1">
      <c r="B1364" s="33">
        <v>38512</v>
      </c>
      <c r="C1364" s="350">
        <v>147.80000000000001</v>
      </c>
    </row>
    <row r="1365" spans="2:3" ht="15" thickBot="1">
      <c r="B1365" s="33">
        <v>38513</v>
      </c>
      <c r="C1365" s="350">
        <v>145.9</v>
      </c>
    </row>
    <row r="1366" spans="2:3" ht="15" thickBot="1">
      <c r="B1366" s="33">
        <v>38516</v>
      </c>
      <c r="C1366" s="350">
        <v>149.69999999999999</v>
      </c>
    </row>
    <row r="1367" spans="2:3" ht="15" thickBot="1">
      <c r="B1367" s="33">
        <v>38517</v>
      </c>
      <c r="C1367" s="350">
        <v>148</v>
      </c>
    </row>
    <row r="1368" spans="2:3" ht="15" thickBot="1">
      <c r="B1368" s="33">
        <v>38518</v>
      </c>
      <c r="C1368" s="350">
        <v>149.1</v>
      </c>
    </row>
    <row r="1369" spans="2:3" ht="15" thickBot="1">
      <c r="B1369" s="33">
        <v>38519</v>
      </c>
      <c r="C1369" s="350">
        <v>149.19999999999999</v>
      </c>
    </row>
    <row r="1370" spans="2:3" ht="15" thickBot="1">
      <c r="B1370" s="33">
        <v>38520</v>
      </c>
      <c r="C1370" s="350">
        <v>149.35</v>
      </c>
    </row>
    <row r="1371" spans="2:3" ht="15" thickBot="1">
      <c r="B1371" s="33">
        <v>38523</v>
      </c>
      <c r="C1371" s="350">
        <v>148.4</v>
      </c>
    </row>
    <row r="1372" spans="2:3" ht="15" thickBot="1">
      <c r="B1372" s="33">
        <v>38524</v>
      </c>
      <c r="C1372" s="350">
        <v>152.65</v>
      </c>
    </row>
    <row r="1373" spans="2:3" ht="15" thickBot="1">
      <c r="B1373" s="33">
        <v>38525</v>
      </c>
      <c r="C1373" s="350">
        <v>154.4</v>
      </c>
    </row>
    <row r="1374" spans="2:3" ht="15" thickBot="1">
      <c r="B1374" s="33">
        <v>38526</v>
      </c>
      <c r="C1374" s="350">
        <v>155.35</v>
      </c>
    </row>
    <row r="1375" spans="2:3" ht="15" thickBot="1">
      <c r="B1375" s="33">
        <v>38527</v>
      </c>
      <c r="C1375" s="350">
        <v>163.19999999999999</v>
      </c>
    </row>
    <row r="1376" spans="2:3" ht="15" thickBot="1">
      <c r="B1376" s="33">
        <v>38530</v>
      </c>
      <c r="C1376" s="350">
        <v>162.44999999999999</v>
      </c>
    </row>
    <row r="1377" spans="2:3" ht="15" thickBot="1">
      <c r="B1377" s="33">
        <v>38531</v>
      </c>
      <c r="C1377" s="350">
        <v>162.80000000000001</v>
      </c>
    </row>
    <row r="1378" spans="2:3" ht="15" thickBot="1">
      <c r="B1378" s="33">
        <v>38532</v>
      </c>
      <c r="C1378" s="350">
        <v>162.75</v>
      </c>
    </row>
    <row r="1379" spans="2:3" ht="15" thickBot="1">
      <c r="B1379" s="33">
        <v>38533</v>
      </c>
      <c r="C1379" s="350">
        <v>164.05</v>
      </c>
    </row>
    <row r="1380" spans="2:3" ht="15" thickBot="1">
      <c r="B1380" s="33">
        <v>38534</v>
      </c>
      <c r="C1380" s="350">
        <v>164.85</v>
      </c>
    </row>
    <row r="1381" spans="2:3" ht="15" thickBot="1">
      <c r="B1381" s="33">
        <v>38537</v>
      </c>
      <c r="C1381" s="350">
        <v>164.3</v>
      </c>
    </row>
    <row r="1382" spans="2:3" ht="15" thickBot="1">
      <c r="B1382" s="33">
        <v>38538</v>
      </c>
      <c r="C1382" s="350">
        <v>162.80000000000001</v>
      </c>
    </row>
    <row r="1383" spans="2:3" ht="15" thickBot="1">
      <c r="B1383" s="33">
        <v>38539</v>
      </c>
      <c r="C1383" s="350">
        <v>163.15</v>
      </c>
    </row>
    <row r="1384" spans="2:3" ht="15" thickBot="1">
      <c r="B1384" s="33">
        <v>38540</v>
      </c>
      <c r="C1384" s="350">
        <v>158.35</v>
      </c>
    </row>
    <row r="1385" spans="2:3" ht="15" thickBot="1">
      <c r="B1385" s="33">
        <v>38541</v>
      </c>
      <c r="C1385" s="350">
        <v>158.65</v>
      </c>
    </row>
    <row r="1386" spans="2:3" ht="15" thickBot="1">
      <c r="B1386" s="33">
        <v>38544</v>
      </c>
      <c r="C1386" s="350">
        <v>158.19999999999999</v>
      </c>
    </row>
    <row r="1387" spans="2:3" ht="15" thickBot="1">
      <c r="B1387" s="33">
        <v>38545</v>
      </c>
      <c r="C1387" s="350">
        <v>158.75</v>
      </c>
    </row>
    <row r="1388" spans="2:3" ht="15" thickBot="1">
      <c r="B1388" s="33">
        <v>38546</v>
      </c>
      <c r="C1388" s="350">
        <v>156.69999999999999</v>
      </c>
    </row>
    <row r="1389" spans="2:3" ht="15" thickBot="1">
      <c r="B1389" s="33">
        <v>38547</v>
      </c>
      <c r="C1389" s="350">
        <v>155.65</v>
      </c>
    </row>
    <row r="1390" spans="2:3" ht="15" thickBot="1">
      <c r="B1390" s="33">
        <v>38548</v>
      </c>
      <c r="C1390" s="350">
        <v>156.30000000000001</v>
      </c>
    </row>
    <row r="1391" spans="2:3" ht="15" thickBot="1">
      <c r="B1391" s="33">
        <v>38551</v>
      </c>
      <c r="C1391" s="350">
        <v>159.94999999999999</v>
      </c>
    </row>
    <row r="1392" spans="2:3" ht="15" thickBot="1">
      <c r="B1392" s="33">
        <v>38552</v>
      </c>
      <c r="C1392" s="350">
        <v>159.9</v>
      </c>
    </row>
    <row r="1393" spans="2:3" ht="15" thickBot="1">
      <c r="B1393" s="33">
        <v>38553</v>
      </c>
      <c r="C1393" s="350">
        <v>160.25</v>
      </c>
    </row>
    <row r="1394" spans="2:3" ht="15" thickBot="1">
      <c r="B1394" s="33">
        <v>38554</v>
      </c>
      <c r="C1394" s="350">
        <v>158.44999999999999</v>
      </c>
    </row>
    <row r="1395" spans="2:3" ht="15" thickBot="1">
      <c r="B1395" s="33">
        <v>38555</v>
      </c>
      <c r="C1395" s="350">
        <v>161.69999999999999</v>
      </c>
    </row>
    <row r="1396" spans="2:3" ht="15" thickBot="1">
      <c r="B1396" s="33">
        <v>38558</v>
      </c>
      <c r="C1396" s="350">
        <v>165.5</v>
      </c>
    </row>
    <row r="1397" spans="2:3" ht="15" thickBot="1">
      <c r="B1397" s="33">
        <v>38559</v>
      </c>
      <c r="C1397" s="350">
        <v>164.05</v>
      </c>
    </row>
    <row r="1398" spans="2:3" ht="15" thickBot="1">
      <c r="B1398" s="33">
        <v>38560</v>
      </c>
      <c r="C1398" s="350">
        <v>164.35</v>
      </c>
    </row>
    <row r="1399" spans="2:3" ht="15" thickBot="1">
      <c r="B1399" s="33">
        <v>38562</v>
      </c>
      <c r="C1399" s="350">
        <v>166.65</v>
      </c>
    </row>
    <row r="1400" spans="2:3" ht="15" thickBot="1">
      <c r="B1400" s="33">
        <v>38565</v>
      </c>
      <c r="C1400" s="350">
        <v>174.1</v>
      </c>
    </row>
    <row r="1401" spans="2:3" ht="15" thickBot="1">
      <c r="B1401" s="33">
        <v>38566</v>
      </c>
      <c r="C1401" s="350">
        <v>171.2</v>
      </c>
    </row>
    <row r="1402" spans="2:3" ht="15" thickBot="1">
      <c r="B1402" s="33">
        <v>38567</v>
      </c>
      <c r="C1402" s="350">
        <v>167.85</v>
      </c>
    </row>
    <row r="1403" spans="2:3" ht="15" thickBot="1">
      <c r="B1403" s="33">
        <v>38568</v>
      </c>
      <c r="C1403" s="350">
        <v>167.5</v>
      </c>
    </row>
    <row r="1404" spans="2:3" ht="15" thickBot="1">
      <c r="B1404" s="33">
        <v>38569</v>
      </c>
      <c r="C1404" s="350">
        <v>165.3</v>
      </c>
    </row>
    <row r="1405" spans="2:3" ht="15" thickBot="1">
      <c r="B1405" s="33">
        <v>38572</v>
      </c>
      <c r="C1405" s="350">
        <v>161.9</v>
      </c>
    </row>
    <row r="1406" spans="2:3" ht="15" thickBot="1">
      <c r="B1406" s="33">
        <v>38573</v>
      </c>
      <c r="C1406" s="350">
        <v>160.55000000000001</v>
      </c>
    </row>
    <row r="1407" spans="2:3" ht="15" thickBot="1">
      <c r="B1407" s="33">
        <v>38574</v>
      </c>
      <c r="C1407" s="350">
        <v>161.85</v>
      </c>
    </row>
    <row r="1408" spans="2:3" ht="15" thickBot="1">
      <c r="B1408" s="33">
        <v>38575</v>
      </c>
      <c r="C1408" s="350">
        <v>169.75</v>
      </c>
    </row>
    <row r="1409" spans="2:3" ht="15" thickBot="1">
      <c r="B1409" s="33">
        <v>38576</v>
      </c>
      <c r="C1409" s="350">
        <v>168.6</v>
      </c>
    </row>
    <row r="1410" spans="2:3" ht="15" thickBot="1">
      <c r="B1410" s="33">
        <v>38580</v>
      </c>
      <c r="C1410" s="350">
        <v>171.55</v>
      </c>
    </row>
    <row r="1411" spans="2:3" ht="15" thickBot="1">
      <c r="B1411" s="33">
        <v>38581</v>
      </c>
      <c r="C1411" s="350">
        <v>172.85</v>
      </c>
    </row>
    <row r="1412" spans="2:3" ht="15" thickBot="1">
      <c r="B1412" s="33">
        <v>38582</v>
      </c>
      <c r="C1412" s="350">
        <v>168.7</v>
      </c>
    </row>
    <row r="1413" spans="2:3" ht="15" thickBot="1">
      <c r="B1413" s="33">
        <v>38583</v>
      </c>
      <c r="C1413" s="350">
        <v>167.7</v>
      </c>
    </row>
    <row r="1414" spans="2:3" ht="15" thickBot="1">
      <c r="B1414" s="33">
        <v>38586</v>
      </c>
      <c r="C1414" s="350">
        <v>166.9</v>
      </c>
    </row>
    <row r="1415" spans="2:3" ht="15" thickBot="1">
      <c r="B1415" s="33">
        <v>38587</v>
      </c>
      <c r="C1415" s="350">
        <v>164.9</v>
      </c>
    </row>
    <row r="1416" spans="2:3" ht="15" thickBot="1">
      <c r="B1416" s="33">
        <v>38588</v>
      </c>
      <c r="C1416" s="350">
        <v>162</v>
      </c>
    </row>
    <row r="1417" spans="2:3" ht="15" thickBot="1">
      <c r="B1417" s="33">
        <v>38589</v>
      </c>
      <c r="C1417" s="350">
        <v>161.94999999999999</v>
      </c>
    </row>
    <row r="1418" spans="2:3" ht="15" thickBot="1">
      <c r="B1418" s="33">
        <v>38590</v>
      </c>
      <c r="C1418" s="350">
        <v>163.6</v>
      </c>
    </row>
    <row r="1419" spans="2:3" ht="15" thickBot="1">
      <c r="B1419" s="33">
        <v>38593</v>
      </c>
      <c r="C1419" s="350">
        <v>162.35</v>
      </c>
    </row>
    <row r="1420" spans="2:3" ht="15" thickBot="1">
      <c r="B1420" s="33">
        <v>38594</v>
      </c>
      <c r="C1420" s="350">
        <v>166.6</v>
      </c>
    </row>
    <row r="1421" spans="2:3" ht="15" thickBot="1">
      <c r="B1421" s="33">
        <v>38595</v>
      </c>
      <c r="C1421" s="350">
        <v>165.5</v>
      </c>
    </row>
    <row r="1422" spans="2:3" ht="15" thickBot="1">
      <c r="B1422" s="33">
        <v>38596</v>
      </c>
      <c r="C1422" s="350">
        <v>167.9</v>
      </c>
    </row>
    <row r="1423" spans="2:3" ht="15" thickBot="1">
      <c r="B1423" s="33">
        <v>38597</v>
      </c>
      <c r="C1423" s="350">
        <v>169.1</v>
      </c>
    </row>
    <row r="1424" spans="2:3" ht="15" thickBot="1">
      <c r="B1424" s="33">
        <v>38600</v>
      </c>
      <c r="C1424" s="350">
        <v>166.5</v>
      </c>
    </row>
    <row r="1425" spans="2:3" ht="15" thickBot="1">
      <c r="B1425" s="33">
        <v>38601</v>
      </c>
      <c r="C1425" s="350">
        <v>165.7</v>
      </c>
    </row>
    <row r="1426" spans="2:3" ht="15" thickBot="1">
      <c r="B1426" s="33">
        <v>38603</v>
      </c>
      <c r="C1426" s="350">
        <v>166.55</v>
      </c>
    </row>
    <row r="1427" spans="2:3" ht="15" thickBot="1">
      <c r="B1427" s="33">
        <v>38604</v>
      </c>
      <c r="C1427" s="350">
        <v>165.6</v>
      </c>
    </row>
    <row r="1428" spans="2:3" ht="15" thickBot="1">
      <c r="B1428" s="33">
        <v>38607</v>
      </c>
      <c r="C1428" s="350">
        <v>169.25</v>
      </c>
    </row>
    <row r="1429" spans="2:3" ht="15" thickBot="1">
      <c r="B1429" s="33">
        <v>38608</v>
      </c>
      <c r="C1429" s="350">
        <v>169.25</v>
      </c>
    </row>
    <row r="1430" spans="2:3" ht="15" thickBot="1">
      <c r="B1430" s="33">
        <v>38609</v>
      </c>
      <c r="C1430" s="350">
        <v>171.65</v>
      </c>
    </row>
    <row r="1431" spans="2:3" ht="15" thickBot="1">
      <c r="B1431" s="33">
        <v>38610</v>
      </c>
      <c r="C1431" s="350">
        <v>176.15</v>
      </c>
    </row>
    <row r="1432" spans="2:3" ht="15" thickBot="1">
      <c r="B1432" s="33">
        <v>38611</v>
      </c>
      <c r="C1432" s="350">
        <v>177.6</v>
      </c>
    </row>
    <row r="1433" spans="2:3" ht="15" thickBot="1">
      <c r="B1433" s="33">
        <v>38614</v>
      </c>
      <c r="C1433" s="350">
        <v>177.15</v>
      </c>
    </row>
    <row r="1434" spans="2:3" ht="15" thickBot="1">
      <c r="B1434" s="33">
        <v>38615</v>
      </c>
      <c r="C1434" s="350">
        <v>174.65</v>
      </c>
    </row>
    <row r="1435" spans="2:3" ht="15" thickBot="1">
      <c r="B1435" s="33">
        <v>38616</v>
      </c>
      <c r="C1435" s="350">
        <v>171</v>
      </c>
    </row>
    <row r="1436" spans="2:3" ht="15" thickBot="1">
      <c r="B1436" s="33">
        <v>38617</v>
      </c>
      <c r="C1436" s="350">
        <v>164.8</v>
      </c>
    </row>
    <row r="1437" spans="2:3" ht="15" thickBot="1">
      <c r="B1437" s="33">
        <v>38618</v>
      </c>
      <c r="C1437" s="350">
        <v>169.85</v>
      </c>
    </row>
    <row r="1438" spans="2:3" ht="15" thickBot="1">
      <c r="B1438" s="33">
        <v>38621</v>
      </c>
      <c r="C1438" s="350">
        <v>176.15</v>
      </c>
    </row>
    <row r="1439" spans="2:3" ht="15" thickBot="1">
      <c r="B1439" s="33">
        <v>38622</v>
      </c>
      <c r="C1439" s="350">
        <v>180.85</v>
      </c>
    </row>
    <row r="1440" spans="2:3" ht="15" thickBot="1">
      <c r="B1440" s="33">
        <v>38623</v>
      </c>
      <c r="C1440" s="350">
        <v>184.55</v>
      </c>
    </row>
    <row r="1441" spans="2:3" ht="15" thickBot="1">
      <c r="B1441" s="33">
        <v>38624</v>
      </c>
      <c r="C1441" s="350">
        <v>185.3</v>
      </c>
    </row>
    <row r="1442" spans="2:3" ht="15" thickBot="1">
      <c r="B1442" s="33">
        <v>38625</v>
      </c>
      <c r="C1442" s="350">
        <v>181.15</v>
      </c>
    </row>
    <row r="1443" spans="2:3" ht="15" thickBot="1">
      <c r="B1443" s="33">
        <v>38628</v>
      </c>
      <c r="C1443" s="350">
        <v>185.9</v>
      </c>
    </row>
    <row r="1444" spans="2:3" ht="15" thickBot="1">
      <c r="B1444" s="33">
        <v>38629</v>
      </c>
      <c r="C1444" s="350">
        <v>184.05</v>
      </c>
    </row>
    <row r="1445" spans="2:3" ht="15" thickBot="1">
      <c r="B1445" s="33">
        <v>38630</v>
      </c>
      <c r="C1445" s="350">
        <v>180.65</v>
      </c>
    </row>
    <row r="1446" spans="2:3" ht="15" thickBot="1">
      <c r="B1446" s="33">
        <v>38631</v>
      </c>
      <c r="C1446" s="350">
        <v>175.05</v>
      </c>
    </row>
    <row r="1447" spans="2:3" ht="15" thickBot="1">
      <c r="B1447" s="33">
        <v>38632</v>
      </c>
      <c r="C1447" s="350">
        <v>180.1</v>
      </c>
    </row>
    <row r="1448" spans="2:3" ht="15" thickBot="1">
      <c r="B1448" s="33">
        <v>38635</v>
      </c>
      <c r="C1448" s="350">
        <v>180.2</v>
      </c>
    </row>
    <row r="1449" spans="2:3" ht="15" thickBot="1">
      <c r="B1449" s="33">
        <v>38636</v>
      </c>
      <c r="C1449" s="350">
        <v>178.7</v>
      </c>
    </row>
    <row r="1450" spans="2:3" ht="15" thickBot="1">
      <c r="B1450" s="33">
        <v>38638</v>
      </c>
      <c r="C1450" s="350">
        <v>175.15</v>
      </c>
    </row>
    <row r="1451" spans="2:3" ht="15" thickBot="1">
      <c r="B1451" s="33">
        <v>38639</v>
      </c>
      <c r="C1451" s="350">
        <v>173.2</v>
      </c>
    </row>
    <row r="1452" spans="2:3" ht="15" thickBot="1">
      <c r="B1452" s="33">
        <v>38642</v>
      </c>
      <c r="C1452" s="350">
        <v>175.65</v>
      </c>
    </row>
    <row r="1453" spans="2:3" ht="15" thickBot="1">
      <c r="B1453" s="33">
        <v>38643</v>
      </c>
      <c r="C1453" s="350">
        <v>175.75</v>
      </c>
    </row>
    <row r="1454" spans="2:3" ht="15" thickBot="1">
      <c r="B1454" s="33">
        <v>38644</v>
      </c>
      <c r="C1454" s="350">
        <v>168.7</v>
      </c>
    </row>
    <row r="1455" spans="2:3" ht="15" thickBot="1">
      <c r="B1455" s="33">
        <v>38645</v>
      </c>
      <c r="C1455" s="350">
        <v>168.65</v>
      </c>
    </row>
    <row r="1456" spans="2:3" ht="15" thickBot="1">
      <c r="B1456" s="33">
        <v>38646</v>
      </c>
      <c r="C1456" s="350">
        <v>171.3</v>
      </c>
    </row>
    <row r="1457" spans="2:3" ht="15" thickBot="1">
      <c r="B1457" s="33">
        <v>38649</v>
      </c>
      <c r="C1457" s="350">
        <v>167.2</v>
      </c>
    </row>
    <row r="1458" spans="2:3" ht="15" thickBot="1">
      <c r="B1458" s="33">
        <v>38650</v>
      </c>
      <c r="C1458" s="350">
        <v>167.45</v>
      </c>
    </row>
    <row r="1459" spans="2:3" ht="15" thickBot="1">
      <c r="B1459" s="33">
        <v>38651</v>
      </c>
      <c r="C1459" s="350">
        <v>165.35</v>
      </c>
    </row>
    <row r="1460" spans="2:3" ht="15" thickBot="1">
      <c r="B1460" s="33">
        <v>38652</v>
      </c>
      <c r="C1460" s="350">
        <v>162.30000000000001</v>
      </c>
    </row>
    <row r="1461" spans="2:3" ht="15" thickBot="1">
      <c r="B1461" s="33">
        <v>38653</v>
      </c>
      <c r="C1461" s="350">
        <v>157.65</v>
      </c>
    </row>
    <row r="1462" spans="2:3" ht="15" thickBot="1">
      <c r="B1462" s="33">
        <v>38656</v>
      </c>
      <c r="C1462" s="350">
        <v>161.44999999999999</v>
      </c>
    </row>
    <row r="1463" spans="2:3" ht="15" thickBot="1">
      <c r="B1463" s="33">
        <v>38657</v>
      </c>
      <c r="C1463" s="350">
        <v>162.4</v>
      </c>
    </row>
    <row r="1464" spans="2:3" ht="15" thickBot="1">
      <c r="B1464" s="33">
        <v>38658</v>
      </c>
      <c r="C1464" s="350">
        <v>164.95</v>
      </c>
    </row>
    <row r="1465" spans="2:3" ht="15" thickBot="1">
      <c r="B1465" s="33">
        <v>38663</v>
      </c>
      <c r="C1465" s="350">
        <v>167.15</v>
      </c>
    </row>
    <row r="1466" spans="2:3" ht="15" thickBot="1">
      <c r="B1466" s="33">
        <v>38664</v>
      </c>
      <c r="C1466" s="350">
        <v>169.65</v>
      </c>
    </row>
    <row r="1467" spans="2:3" ht="15" thickBot="1">
      <c r="B1467" s="33">
        <v>38665</v>
      </c>
      <c r="C1467" s="350">
        <v>172.45</v>
      </c>
    </row>
    <row r="1468" spans="2:3" ht="15" thickBot="1">
      <c r="B1468" s="33">
        <v>38666</v>
      </c>
      <c r="C1468" s="350">
        <v>168.6</v>
      </c>
    </row>
    <row r="1469" spans="2:3" ht="15" thickBot="1">
      <c r="B1469" s="33">
        <v>38667</v>
      </c>
      <c r="C1469" s="350">
        <v>172.2</v>
      </c>
    </row>
    <row r="1470" spans="2:3" ht="15" thickBot="1">
      <c r="B1470" s="33">
        <v>38670</v>
      </c>
      <c r="C1470" s="350">
        <v>170.75</v>
      </c>
    </row>
    <row r="1471" spans="2:3" ht="15" thickBot="1">
      <c r="B1471" s="33">
        <v>38672</v>
      </c>
      <c r="C1471" s="350">
        <v>168.9</v>
      </c>
    </row>
    <row r="1472" spans="2:3" ht="15" thickBot="1">
      <c r="B1472" s="33">
        <v>38673</v>
      </c>
      <c r="C1472" s="350">
        <v>169.65</v>
      </c>
    </row>
    <row r="1473" spans="2:3" ht="15" thickBot="1">
      <c r="B1473" s="33">
        <v>38674</v>
      </c>
      <c r="C1473" s="350">
        <v>172.65</v>
      </c>
    </row>
    <row r="1474" spans="2:3" ht="15" thickBot="1">
      <c r="B1474" s="33">
        <v>38677</v>
      </c>
      <c r="C1474" s="350">
        <v>170.4</v>
      </c>
    </row>
    <row r="1475" spans="2:3" ht="15" thickBot="1">
      <c r="B1475" s="33">
        <v>38678</v>
      </c>
      <c r="C1475" s="350">
        <v>169.45</v>
      </c>
    </row>
    <row r="1476" spans="2:3" ht="15" thickBot="1">
      <c r="B1476" s="33">
        <v>38679</v>
      </c>
      <c r="C1476" s="350">
        <v>172.3</v>
      </c>
    </row>
    <row r="1477" spans="2:3" ht="15" thickBot="1">
      <c r="B1477" s="33">
        <v>38680</v>
      </c>
      <c r="C1477" s="350">
        <v>176.95</v>
      </c>
    </row>
    <row r="1478" spans="2:3" ht="15" thickBot="1">
      <c r="B1478" s="33">
        <v>38681</v>
      </c>
      <c r="C1478" s="350">
        <v>186.7</v>
      </c>
    </row>
    <row r="1479" spans="2:3" ht="15" thickBot="1">
      <c r="B1479" s="33">
        <v>38684</v>
      </c>
      <c r="C1479" s="350">
        <v>191.7</v>
      </c>
    </row>
    <row r="1480" spans="2:3" ht="15" thickBot="1">
      <c r="B1480" s="33">
        <v>38685</v>
      </c>
      <c r="C1480" s="350">
        <v>187.65</v>
      </c>
    </row>
    <row r="1481" spans="2:3" ht="15" thickBot="1">
      <c r="B1481" s="33">
        <v>38686</v>
      </c>
      <c r="C1481" s="350">
        <v>182.1</v>
      </c>
    </row>
    <row r="1482" spans="2:3" ht="15" thickBot="1">
      <c r="B1482" s="33">
        <v>38687</v>
      </c>
      <c r="C1482" s="350">
        <v>185.95</v>
      </c>
    </row>
    <row r="1483" spans="2:3" ht="15" thickBot="1">
      <c r="B1483" s="33">
        <v>38688</v>
      </c>
      <c r="C1483" s="350">
        <v>185.6</v>
      </c>
    </row>
    <row r="1484" spans="2:3" ht="15" thickBot="1">
      <c r="B1484" s="33">
        <v>38691</v>
      </c>
      <c r="C1484" s="350">
        <v>187.6</v>
      </c>
    </row>
    <row r="1485" spans="2:3" ht="15" thickBot="1">
      <c r="B1485" s="33">
        <v>38692</v>
      </c>
      <c r="C1485" s="350">
        <v>185.65</v>
      </c>
    </row>
    <row r="1486" spans="2:3" ht="15" thickBot="1">
      <c r="B1486" s="33">
        <v>38693</v>
      </c>
      <c r="C1486" s="350">
        <v>187.95</v>
      </c>
    </row>
    <row r="1487" spans="2:3" ht="15" thickBot="1">
      <c r="B1487" s="33">
        <v>38694</v>
      </c>
      <c r="C1487" s="350">
        <v>188</v>
      </c>
    </row>
    <row r="1488" spans="2:3" ht="15" thickBot="1">
      <c r="B1488" s="33">
        <v>38695</v>
      </c>
      <c r="C1488" s="350">
        <v>188.95</v>
      </c>
    </row>
    <row r="1489" spans="2:3" ht="15" thickBot="1">
      <c r="B1489" s="33">
        <v>38698</v>
      </c>
      <c r="C1489" s="350">
        <v>186.3</v>
      </c>
    </row>
    <row r="1490" spans="2:3" ht="15" thickBot="1">
      <c r="B1490" s="33">
        <v>38699</v>
      </c>
      <c r="C1490" s="350">
        <v>188.5</v>
      </c>
    </row>
    <row r="1491" spans="2:3" ht="15" thickBot="1">
      <c r="B1491" s="33">
        <v>38700</v>
      </c>
      <c r="C1491" s="350">
        <v>187.6</v>
      </c>
    </row>
    <row r="1492" spans="2:3" ht="15" thickBot="1">
      <c r="B1492" s="33">
        <v>38701</v>
      </c>
      <c r="C1492" s="350">
        <v>187.1</v>
      </c>
    </row>
    <row r="1493" spans="2:3" ht="15" thickBot="1">
      <c r="B1493" s="33">
        <v>38702</v>
      </c>
      <c r="C1493" s="350">
        <v>188.35</v>
      </c>
    </row>
    <row r="1494" spans="2:3" ht="15" thickBot="1">
      <c r="B1494" s="33">
        <v>38705</v>
      </c>
      <c r="C1494" s="350">
        <v>195.4</v>
      </c>
    </row>
    <row r="1495" spans="2:3" ht="15" thickBot="1">
      <c r="B1495" s="33">
        <v>38706</v>
      </c>
      <c r="C1495" s="350">
        <v>194.55</v>
      </c>
    </row>
    <row r="1496" spans="2:3" ht="15" thickBot="1">
      <c r="B1496" s="33">
        <v>38707</v>
      </c>
      <c r="C1496" s="350">
        <v>195.6</v>
      </c>
    </row>
    <row r="1497" spans="2:3" ht="15" thickBot="1">
      <c r="B1497" s="33">
        <v>38708</v>
      </c>
      <c r="C1497" s="350">
        <v>195.1</v>
      </c>
    </row>
    <row r="1498" spans="2:3" ht="15" thickBot="1">
      <c r="B1498" s="33">
        <v>38709</v>
      </c>
      <c r="C1498" s="350">
        <v>193.1</v>
      </c>
    </row>
    <row r="1499" spans="2:3" ht="15" thickBot="1">
      <c r="B1499" s="33">
        <v>38712</v>
      </c>
      <c r="C1499" s="350">
        <v>188.95</v>
      </c>
    </row>
    <row r="1500" spans="2:3" ht="15" thickBot="1">
      <c r="B1500" s="33">
        <v>38713</v>
      </c>
      <c r="C1500" s="350">
        <v>192.35</v>
      </c>
    </row>
    <row r="1501" spans="2:3" ht="15" thickBot="1">
      <c r="B1501" s="33">
        <v>38714</v>
      </c>
      <c r="C1501" s="350">
        <v>193.4</v>
      </c>
    </row>
    <row r="1502" spans="2:3" ht="15" thickBot="1">
      <c r="B1502" s="33">
        <v>38715</v>
      </c>
      <c r="C1502" s="350">
        <v>195.1</v>
      </c>
    </row>
    <row r="1503" spans="2:3" ht="15" thickBot="1">
      <c r="B1503" s="33">
        <v>38716</v>
      </c>
      <c r="C1503" s="350">
        <v>197.2</v>
      </c>
    </row>
    <row r="1504" spans="2:3" ht="15" thickBot="1">
      <c r="B1504" s="33">
        <v>38719</v>
      </c>
      <c r="C1504" s="350">
        <v>195.1</v>
      </c>
    </row>
    <row r="1505" spans="2:3" ht="15" thickBot="1">
      <c r="B1505" s="33">
        <v>38720</v>
      </c>
      <c r="C1505" s="350">
        <v>196.25</v>
      </c>
    </row>
    <row r="1506" spans="2:3" ht="15" thickBot="1">
      <c r="B1506" s="33">
        <v>38721</v>
      </c>
      <c r="C1506" s="350">
        <v>195.05</v>
      </c>
    </row>
    <row r="1507" spans="2:3" ht="15" thickBot="1">
      <c r="B1507" s="33">
        <v>38722</v>
      </c>
      <c r="C1507" s="350">
        <v>194.8</v>
      </c>
    </row>
    <row r="1508" spans="2:3" ht="15" thickBot="1">
      <c r="B1508" s="33">
        <v>38723</v>
      </c>
      <c r="C1508" s="350">
        <v>193.5</v>
      </c>
    </row>
    <row r="1509" spans="2:3" ht="15" thickBot="1">
      <c r="B1509" s="33">
        <v>38726</v>
      </c>
      <c r="C1509" s="350">
        <v>193.25</v>
      </c>
    </row>
    <row r="1510" spans="2:3" ht="15" thickBot="1">
      <c r="B1510" s="33">
        <v>38727</v>
      </c>
      <c r="C1510" s="350">
        <v>189.05</v>
      </c>
    </row>
    <row r="1511" spans="2:3" ht="15" thickBot="1">
      <c r="B1511" s="33">
        <v>38729</v>
      </c>
      <c r="C1511" s="350">
        <v>187.7</v>
      </c>
    </row>
    <row r="1512" spans="2:3" ht="15" thickBot="1">
      <c r="B1512" s="33">
        <v>38730</v>
      </c>
      <c r="C1512" s="350">
        <v>186.65</v>
      </c>
    </row>
    <row r="1513" spans="2:3" ht="15" thickBot="1">
      <c r="B1513" s="33">
        <v>38733</v>
      </c>
      <c r="C1513" s="350">
        <v>186.6</v>
      </c>
    </row>
    <row r="1514" spans="2:3" ht="15" thickBot="1">
      <c r="B1514" s="33">
        <v>38734</v>
      </c>
      <c r="C1514" s="350">
        <v>186.05</v>
      </c>
    </row>
    <row r="1515" spans="2:3" ht="15" thickBot="1">
      <c r="B1515" s="33">
        <v>38735</v>
      </c>
      <c r="C1515" s="350">
        <v>184.6</v>
      </c>
    </row>
    <row r="1516" spans="2:3" ht="15" thickBot="1">
      <c r="B1516" s="33">
        <v>38736</v>
      </c>
      <c r="C1516" s="350">
        <v>187.65</v>
      </c>
    </row>
    <row r="1517" spans="2:3" ht="15" thickBot="1">
      <c r="B1517" s="33">
        <v>38737</v>
      </c>
      <c r="C1517" s="350">
        <v>186.4</v>
      </c>
    </row>
    <row r="1518" spans="2:3" ht="15" thickBot="1">
      <c r="B1518" s="33">
        <v>38740</v>
      </c>
      <c r="C1518" s="350">
        <v>188</v>
      </c>
    </row>
    <row r="1519" spans="2:3" ht="15" thickBot="1">
      <c r="B1519" s="33">
        <v>38741</v>
      </c>
      <c r="C1519" s="350">
        <v>188.3</v>
      </c>
    </row>
    <row r="1520" spans="2:3" ht="15" thickBot="1">
      <c r="B1520" s="33">
        <v>38742</v>
      </c>
      <c r="C1520" s="350">
        <v>196.2</v>
      </c>
    </row>
    <row r="1521" spans="2:3" ht="15" thickBot="1">
      <c r="B1521" s="33">
        <v>38744</v>
      </c>
      <c r="C1521" s="350">
        <v>195.1</v>
      </c>
    </row>
    <row r="1522" spans="2:3" ht="15" thickBot="1">
      <c r="B1522" s="33">
        <v>38747</v>
      </c>
      <c r="C1522" s="350">
        <v>192.15</v>
      </c>
    </row>
    <row r="1523" spans="2:3" ht="15" thickBot="1">
      <c r="B1523" s="33">
        <v>38748</v>
      </c>
      <c r="C1523" s="350">
        <v>195.25</v>
      </c>
    </row>
    <row r="1524" spans="2:3" ht="15" thickBot="1">
      <c r="B1524" s="33">
        <v>38749</v>
      </c>
      <c r="C1524" s="350">
        <v>191.6</v>
      </c>
    </row>
    <row r="1525" spans="2:3" ht="15" thickBot="1">
      <c r="B1525" s="33">
        <v>38750</v>
      </c>
      <c r="C1525" s="350">
        <v>193.55</v>
      </c>
    </row>
    <row r="1526" spans="2:3" ht="15" thickBot="1">
      <c r="B1526" s="33">
        <v>38751</v>
      </c>
      <c r="C1526" s="350">
        <v>190.3</v>
      </c>
    </row>
    <row r="1527" spans="2:3" ht="15" thickBot="1">
      <c r="B1527" s="33">
        <v>38754</v>
      </c>
      <c r="C1527" s="350">
        <v>194.65</v>
      </c>
    </row>
    <row r="1528" spans="2:3" ht="15" thickBot="1">
      <c r="B1528" s="33">
        <v>38755</v>
      </c>
      <c r="C1528" s="350">
        <v>197.8</v>
      </c>
    </row>
    <row r="1529" spans="2:3" ht="15" thickBot="1">
      <c r="B1529" s="33">
        <v>38756</v>
      </c>
      <c r="C1529" s="350">
        <v>197.2</v>
      </c>
    </row>
    <row r="1530" spans="2:3" ht="15" thickBot="1">
      <c r="B1530" s="33">
        <v>38758</v>
      </c>
      <c r="C1530" s="350">
        <v>208.05</v>
      </c>
    </row>
    <row r="1531" spans="2:3" ht="15" thickBot="1">
      <c r="B1531" s="33">
        <v>38761</v>
      </c>
      <c r="C1531" s="350">
        <v>209.5</v>
      </c>
    </row>
    <row r="1532" spans="2:3" ht="15" thickBot="1">
      <c r="B1532" s="33">
        <v>38762</v>
      </c>
      <c r="C1532" s="350">
        <v>224.45</v>
      </c>
    </row>
    <row r="1533" spans="2:3" ht="15" thickBot="1">
      <c r="B1533" s="33">
        <v>38763</v>
      </c>
      <c r="C1533" s="350">
        <v>235.9</v>
      </c>
    </row>
    <row r="1534" spans="2:3" ht="15" thickBot="1">
      <c r="B1534" s="33">
        <v>38764</v>
      </c>
      <c r="C1534" s="350">
        <v>238.45</v>
      </c>
    </row>
    <row r="1535" spans="2:3" ht="15" thickBot="1">
      <c r="B1535" s="33">
        <v>38765</v>
      </c>
      <c r="C1535" s="350">
        <v>230.7</v>
      </c>
    </row>
    <row r="1536" spans="2:3" ht="15" thickBot="1">
      <c r="B1536" s="33">
        <v>38768</v>
      </c>
      <c r="C1536" s="350">
        <v>238.5</v>
      </c>
    </row>
    <row r="1537" spans="2:3" ht="15" thickBot="1">
      <c r="B1537" s="33">
        <v>38769</v>
      </c>
      <c r="C1537" s="350">
        <v>237</v>
      </c>
    </row>
    <row r="1538" spans="2:3" ht="15" thickBot="1">
      <c r="B1538" s="33">
        <v>38770</v>
      </c>
      <c r="C1538" s="350">
        <v>241.5</v>
      </c>
    </row>
    <row r="1539" spans="2:3" ht="15" thickBot="1">
      <c r="B1539" s="33">
        <v>38771</v>
      </c>
      <c r="C1539" s="350">
        <v>247.05</v>
      </c>
    </row>
    <row r="1540" spans="2:3" ht="15" thickBot="1">
      <c r="B1540" s="33">
        <v>38772</v>
      </c>
      <c r="C1540" s="350">
        <v>242.2</v>
      </c>
    </row>
    <row r="1541" spans="2:3" ht="15" thickBot="1">
      <c r="B1541" s="33">
        <v>38775</v>
      </c>
      <c r="C1541" s="350">
        <v>238.65</v>
      </c>
    </row>
    <row r="1542" spans="2:3" ht="15" thickBot="1">
      <c r="B1542" s="33">
        <v>38776</v>
      </c>
      <c r="C1542" s="350">
        <v>243.7</v>
      </c>
    </row>
    <row r="1543" spans="2:3" ht="15" thickBot="1">
      <c r="B1543" s="33">
        <v>38777</v>
      </c>
      <c r="C1543" s="350">
        <v>245.45</v>
      </c>
    </row>
    <row r="1544" spans="2:3" ht="15" thickBot="1">
      <c r="B1544" s="33">
        <v>38778</v>
      </c>
      <c r="C1544" s="350">
        <v>244.2</v>
      </c>
    </row>
    <row r="1545" spans="2:3" ht="15" thickBot="1">
      <c r="B1545" s="33">
        <v>38779</v>
      </c>
      <c r="C1545" s="350">
        <v>244.25</v>
      </c>
    </row>
    <row r="1546" spans="2:3" ht="15" thickBot="1">
      <c r="B1546" s="33">
        <v>38782</v>
      </c>
      <c r="C1546" s="350">
        <v>243.45</v>
      </c>
    </row>
    <row r="1547" spans="2:3" ht="15" thickBot="1">
      <c r="B1547" s="33">
        <v>38783</v>
      </c>
      <c r="C1547" s="350">
        <v>252.3</v>
      </c>
    </row>
    <row r="1548" spans="2:3" ht="15" thickBot="1">
      <c r="B1548" s="33">
        <v>38784</v>
      </c>
      <c r="C1548" s="350">
        <v>242.75</v>
      </c>
    </row>
    <row r="1549" spans="2:3" ht="15" thickBot="1">
      <c r="B1549" s="33">
        <v>38785</v>
      </c>
      <c r="C1549" s="350">
        <v>244.55</v>
      </c>
    </row>
    <row r="1550" spans="2:3" ht="15" thickBot="1">
      <c r="B1550" s="33">
        <v>38786</v>
      </c>
      <c r="C1550" s="350">
        <v>252</v>
      </c>
    </row>
    <row r="1551" spans="2:3" ht="15" thickBot="1">
      <c r="B1551" s="33">
        <v>38789</v>
      </c>
      <c r="C1551" s="350">
        <v>252.9</v>
      </c>
    </row>
    <row r="1552" spans="2:3" ht="15" thickBot="1">
      <c r="B1552" s="33">
        <v>38790</v>
      </c>
      <c r="C1552" s="350">
        <v>257.89999999999998</v>
      </c>
    </row>
    <row r="1553" spans="2:3" ht="15" thickBot="1">
      <c r="B1553" s="33">
        <v>38792</v>
      </c>
      <c r="C1553" s="350">
        <v>258.45</v>
      </c>
    </row>
    <row r="1554" spans="2:3" ht="15" thickBot="1">
      <c r="B1554" s="33">
        <v>38793</v>
      </c>
      <c r="C1554" s="350">
        <v>254.05</v>
      </c>
    </row>
    <row r="1555" spans="2:3" ht="15" thickBot="1">
      <c r="B1555" s="33">
        <v>38796</v>
      </c>
      <c r="C1555" s="350">
        <v>252.65</v>
      </c>
    </row>
    <row r="1556" spans="2:3" ht="15" thickBot="1">
      <c r="B1556" s="33">
        <v>38797</v>
      </c>
      <c r="C1556" s="350">
        <v>252.1</v>
      </c>
    </row>
    <row r="1557" spans="2:3" ht="15" thickBot="1">
      <c r="B1557" s="33">
        <v>38798</v>
      </c>
      <c r="C1557" s="350">
        <v>255.3</v>
      </c>
    </row>
    <row r="1558" spans="2:3" ht="15" thickBot="1">
      <c r="B1558" s="33">
        <v>38799</v>
      </c>
      <c r="C1558" s="350">
        <v>255.25</v>
      </c>
    </row>
    <row r="1559" spans="2:3" ht="15" thickBot="1">
      <c r="B1559" s="33">
        <v>38800</v>
      </c>
      <c r="C1559" s="350">
        <v>255.65</v>
      </c>
    </row>
    <row r="1560" spans="2:3" ht="15" thickBot="1">
      <c r="B1560" s="33">
        <v>38803</v>
      </c>
      <c r="C1560" s="350">
        <v>268.55</v>
      </c>
    </row>
    <row r="1561" spans="2:3" ht="15" thickBot="1">
      <c r="B1561" s="33">
        <v>38804</v>
      </c>
      <c r="C1561" s="350">
        <v>267.8</v>
      </c>
    </row>
    <row r="1562" spans="2:3" ht="15" thickBot="1">
      <c r="B1562" s="33">
        <v>38805</v>
      </c>
      <c r="C1562" s="350">
        <v>266.5</v>
      </c>
    </row>
    <row r="1563" spans="2:3" ht="15" thickBot="1">
      <c r="B1563" s="33">
        <v>38806</v>
      </c>
      <c r="C1563" s="350">
        <v>273.2</v>
      </c>
    </row>
    <row r="1564" spans="2:3" ht="15" thickBot="1">
      <c r="B1564" s="33">
        <v>38807</v>
      </c>
      <c r="C1564" s="350">
        <v>272</v>
      </c>
    </row>
    <row r="1565" spans="2:3" ht="15" thickBot="1">
      <c r="B1565" s="33">
        <v>38810</v>
      </c>
      <c r="C1565" s="350">
        <v>279.3</v>
      </c>
    </row>
    <row r="1566" spans="2:3" ht="15" thickBot="1">
      <c r="B1566" s="33">
        <v>38811</v>
      </c>
      <c r="C1566" s="350">
        <v>281.60000000000002</v>
      </c>
    </row>
    <row r="1567" spans="2:3" ht="15" thickBot="1">
      <c r="B1567" s="33">
        <v>38812</v>
      </c>
      <c r="C1567" s="350">
        <v>288.89999999999998</v>
      </c>
    </row>
    <row r="1568" spans="2:3" ht="15" thickBot="1">
      <c r="B1568" s="33">
        <v>38814</v>
      </c>
      <c r="C1568" s="350">
        <v>281.5</v>
      </c>
    </row>
    <row r="1569" spans="2:3" ht="15" thickBot="1">
      <c r="B1569" s="33">
        <v>38817</v>
      </c>
      <c r="C1569" s="350">
        <v>280</v>
      </c>
    </row>
    <row r="1570" spans="2:3" ht="15" thickBot="1">
      <c r="B1570" s="33">
        <v>38819</v>
      </c>
      <c r="C1570" s="350">
        <v>273.55</v>
      </c>
    </row>
    <row r="1571" spans="2:3" ht="15" thickBot="1">
      <c r="B1571" s="33">
        <v>38820</v>
      </c>
      <c r="C1571" s="350">
        <v>271.60000000000002</v>
      </c>
    </row>
    <row r="1572" spans="2:3" ht="15" thickBot="1">
      <c r="B1572" s="33">
        <v>38824</v>
      </c>
      <c r="C1572" s="350">
        <v>275.2</v>
      </c>
    </row>
    <row r="1573" spans="2:3" ht="15" thickBot="1">
      <c r="B1573" s="33">
        <v>38825</v>
      </c>
      <c r="C1573" s="350">
        <v>279.7</v>
      </c>
    </row>
    <row r="1574" spans="2:3" ht="15" thickBot="1">
      <c r="B1574" s="33">
        <v>38826</v>
      </c>
      <c r="C1574" s="350">
        <v>277.05</v>
      </c>
    </row>
    <row r="1575" spans="2:3" ht="15" thickBot="1">
      <c r="B1575" s="33">
        <v>38827</v>
      </c>
      <c r="C1575" s="350">
        <v>276.55</v>
      </c>
    </row>
    <row r="1576" spans="2:3" ht="15" thickBot="1">
      <c r="B1576" s="33">
        <v>38828</v>
      </c>
      <c r="C1576" s="350">
        <v>284.8</v>
      </c>
    </row>
    <row r="1577" spans="2:3" ht="15" thickBot="1">
      <c r="B1577" s="33">
        <v>38831</v>
      </c>
      <c r="C1577" s="350">
        <v>285.85000000000002</v>
      </c>
    </row>
    <row r="1578" spans="2:3" ht="15" thickBot="1">
      <c r="B1578" s="33">
        <v>38832</v>
      </c>
      <c r="C1578" s="350">
        <v>278.25</v>
      </c>
    </row>
    <row r="1579" spans="2:3" ht="15" thickBot="1">
      <c r="B1579" s="33">
        <v>38833</v>
      </c>
      <c r="C1579" s="350">
        <v>289.64999999999998</v>
      </c>
    </row>
    <row r="1580" spans="2:3" ht="15" thickBot="1">
      <c r="B1580" s="33">
        <v>38834</v>
      </c>
      <c r="C1580" s="350">
        <v>288.2</v>
      </c>
    </row>
    <row r="1581" spans="2:3" ht="15" thickBot="1">
      <c r="B1581" s="33">
        <v>38835</v>
      </c>
      <c r="C1581" s="350">
        <v>290.55</v>
      </c>
    </row>
    <row r="1582" spans="2:3" ht="15" thickBot="1">
      <c r="B1582" s="33">
        <v>38839</v>
      </c>
      <c r="C1582" s="350">
        <v>292.35000000000002</v>
      </c>
    </row>
    <row r="1583" spans="2:3" ht="15" thickBot="1">
      <c r="B1583" s="33">
        <v>38840</v>
      </c>
      <c r="C1583" s="350">
        <v>293.75</v>
      </c>
    </row>
    <row r="1584" spans="2:3" ht="15" thickBot="1">
      <c r="B1584" s="33">
        <v>38841</v>
      </c>
      <c r="C1584" s="350">
        <v>292.95</v>
      </c>
    </row>
    <row r="1585" spans="2:3" ht="15" thickBot="1">
      <c r="B1585" s="33">
        <v>38842</v>
      </c>
      <c r="C1585" s="350">
        <v>284.89999999999998</v>
      </c>
    </row>
    <row r="1586" spans="2:3" ht="15" thickBot="1">
      <c r="B1586" s="33">
        <v>38845</v>
      </c>
      <c r="C1586" s="350">
        <v>283</v>
      </c>
    </row>
    <row r="1587" spans="2:3" ht="15" thickBot="1">
      <c r="B1587" s="33">
        <v>38846</v>
      </c>
      <c r="C1587" s="350">
        <v>279.25</v>
      </c>
    </row>
    <row r="1588" spans="2:3" ht="15" thickBot="1">
      <c r="B1588" s="33">
        <v>38847</v>
      </c>
      <c r="C1588" s="350">
        <v>279.85000000000002</v>
      </c>
    </row>
    <row r="1589" spans="2:3" ht="15" thickBot="1">
      <c r="B1589" s="33">
        <v>38848</v>
      </c>
      <c r="C1589" s="350">
        <v>278.3</v>
      </c>
    </row>
    <row r="1590" spans="2:3" ht="15" thickBot="1">
      <c r="B1590" s="33">
        <v>38849</v>
      </c>
      <c r="C1590" s="350">
        <v>273.5</v>
      </c>
    </row>
    <row r="1591" spans="2:3" ht="15" thickBot="1">
      <c r="B1591" s="33">
        <v>38852</v>
      </c>
      <c r="C1591" s="350">
        <v>262.2</v>
      </c>
    </row>
    <row r="1592" spans="2:3" ht="15" thickBot="1">
      <c r="B1592" s="33">
        <v>38853</v>
      </c>
      <c r="C1592" s="350">
        <v>270.64999999999998</v>
      </c>
    </row>
    <row r="1593" spans="2:3" ht="15" thickBot="1">
      <c r="B1593" s="33">
        <v>38854</v>
      </c>
      <c r="C1593" s="350">
        <v>275.45</v>
      </c>
    </row>
    <row r="1594" spans="2:3" ht="15" thickBot="1">
      <c r="B1594" s="33">
        <v>38855</v>
      </c>
      <c r="C1594" s="350">
        <v>258.25</v>
      </c>
    </row>
    <row r="1595" spans="2:3" ht="15" thickBot="1">
      <c r="B1595" s="33">
        <v>38856</v>
      </c>
      <c r="C1595" s="350">
        <v>243.05</v>
      </c>
    </row>
    <row r="1596" spans="2:3" ht="15" thickBot="1">
      <c r="B1596" s="33">
        <v>38859</v>
      </c>
      <c r="C1596" s="350">
        <v>238.05</v>
      </c>
    </row>
    <row r="1597" spans="2:3" ht="15" thickBot="1">
      <c r="B1597" s="33">
        <v>38860</v>
      </c>
      <c r="C1597" s="350">
        <v>238.15</v>
      </c>
    </row>
    <row r="1598" spans="2:3" ht="15" thickBot="1">
      <c r="B1598" s="33">
        <v>38861</v>
      </c>
      <c r="C1598" s="350">
        <v>226.9</v>
      </c>
    </row>
    <row r="1599" spans="2:3" ht="15" thickBot="1">
      <c r="B1599" s="33">
        <v>38862</v>
      </c>
      <c r="C1599" s="350">
        <v>236.8</v>
      </c>
    </row>
    <row r="1600" spans="2:3" ht="15" thickBot="1">
      <c r="B1600" s="33">
        <v>38863</v>
      </c>
      <c r="C1600" s="350">
        <v>243.55</v>
      </c>
    </row>
    <row r="1601" spans="2:3" ht="15" thickBot="1">
      <c r="B1601" s="33">
        <v>38866</v>
      </c>
      <c r="C1601" s="350">
        <v>241.45</v>
      </c>
    </row>
    <row r="1602" spans="2:3" ht="15" thickBot="1">
      <c r="B1602" s="33">
        <v>38867</v>
      </c>
      <c r="C1602" s="350">
        <v>241.6</v>
      </c>
    </row>
    <row r="1603" spans="2:3" ht="15" thickBot="1">
      <c r="B1603" s="33">
        <v>38868</v>
      </c>
      <c r="C1603" s="350">
        <v>233.45</v>
      </c>
    </row>
    <row r="1604" spans="2:3" ht="15" thickBot="1">
      <c r="B1604" s="33">
        <v>38869</v>
      </c>
      <c r="C1604" s="350">
        <v>225</v>
      </c>
    </row>
    <row r="1605" spans="2:3" ht="15" thickBot="1">
      <c r="B1605" s="33">
        <v>38870</v>
      </c>
      <c r="C1605" s="350">
        <v>242</v>
      </c>
    </row>
    <row r="1606" spans="2:3" ht="15" thickBot="1">
      <c r="B1606" s="33">
        <v>38873</v>
      </c>
      <c r="C1606" s="350">
        <v>235.65</v>
      </c>
    </row>
    <row r="1607" spans="2:3" ht="15" thickBot="1">
      <c r="B1607" s="33">
        <v>38874</v>
      </c>
      <c r="C1607" s="350">
        <v>224.6</v>
      </c>
    </row>
    <row r="1608" spans="2:3" ht="15" thickBot="1">
      <c r="B1608" s="33">
        <v>38875</v>
      </c>
      <c r="C1608" s="350">
        <v>220.45</v>
      </c>
    </row>
    <row r="1609" spans="2:3" ht="15" thickBot="1">
      <c r="B1609" s="33">
        <v>38876</v>
      </c>
      <c r="C1609" s="350">
        <v>204.45</v>
      </c>
    </row>
    <row r="1610" spans="2:3" ht="15" thickBot="1">
      <c r="B1610" s="33">
        <v>38877</v>
      </c>
      <c r="C1610" s="350">
        <v>206.15</v>
      </c>
    </row>
    <row r="1611" spans="2:3" ht="15" thickBot="1">
      <c r="B1611" s="33">
        <v>38880</v>
      </c>
      <c r="C1611" s="350">
        <v>196.7</v>
      </c>
    </row>
    <row r="1612" spans="2:3" ht="15" thickBot="1">
      <c r="B1612" s="33">
        <v>38881</v>
      </c>
      <c r="C1612" s="350">
        <v>188.3</v>
      </c>
    </row>
    <row r="1613" spans="2:3" ht="15" thickBot="1">
      <c r="B1613" s="33">
        <v>38882</v>
      </c>
      <c r="C1613" s="350">
        <v>186.35</v>
      </c>
    </row>
    <row r="1614" spans="2:3" ht="15" thickBot="1">
      <c r="B1614" s="33">
        <v>38883</v>
      </c>
      <c r="C1614" s="350">
        <v>201.85</v>
      </c>
    </row>
    <row r="1615" spans="2:3" ht="15" thickBot="1">
      <c r="B1615" s="33">
        <v>38884</v>
      </c>
      <c r="C1615" s="350">
        <v>215.65</v>
      </c>
    </row>
    <row r="1616" spans="2:3" ht="15" thickBot="1">
      <c r="B1616" s="33">
        <v>38887</v>
      </c>
      <c r="C1616" s="350">
        <v>222.75</v>
      </c>
    </row>
    <row r="1617" spans="2:3" ht="15" thickBot="1">
      <c r="B1617" s="33">
        <v>38888</v>
      </c>
      <c r="C1617" s="350">
        <v>216.6</v>
      </c>
    </row>
    <row r="1618" spans="2:3" ht="15" thickBot="1">
      <c r="B1618" s="33">
        <v>38889</v>
      </c>
      <c r="C1618" s="350">
        <v>218.45</v>
      </c>
    </row>
    <row r="1619" spans="2:3" ht="15" thickBot="1">
      <c r="B1619" s="33">
        <v>38890</v>
      </c>
      <c r="C1619" s="350">
        <v>218.65</v>
      </c>
    </row>
    <row r="1620" spans="2:3" ht="15" thickBot="1">
      <c r="B1620" s="33">
        <v>38891</v>
      </c>
      <c r="C1620" s="350">
        <v>221.85</v>
      </c>
    </row>
    <row r="1621" spans="2:3" ht="15" thickBot="1">
      <c r="B1621" s="33">
        <v>38894</v>
      </c>
      <c r="C1621" s="350">
        <v>213.3</v>
      </c>
    </row>
    <row r="1622" spans="2:3" ht="15" thickBot="1">
      <c r="B1622" s="33">
        <v>38895</v>
      </c>
      <c r="C1622" s="350">
        <v>220</v>
      </c>
    </row>
    <row r="1623" spans="2:3" ht="15" thickBot="1">
      <c r="B1623" s="33">
        <v>38896</v>
      </c>
      <c r="C1623" s="350">
        <v>216.15</v>
      </c>
    </row>
    <row r="1624" spans="2:3" ht="15" thickBot="1">
      <c r="B1624" s="33">
        <v>38897</v>
      </c>
      <c r="C1624" s="350">
        <v>209.55</v>
      </c>
    </row>
    <row r="1625" spans="2:3" ht="15" thickBot="1">
      <c r="B1625" s="33">
        <v>38898</v>
      </c>
      <c r="C1625" s="350">
        <v>229.05</v>
      </c>
    </row>
    <row r="1626" spans="2:3" ht="15" thickBot="1">
      <c r="B1626" s="33">
        <v>38901</v>
      </c>
      <c r="C1626" s="350">
        <v>236.55</v>
      </c>
    </row>
    <row r="1627" spans="2:3" ht="15" thickBot="1">
      <c r="B1627" s="33">
        <v>38902</v>
      </c>
      <c r="C1627" s="350">
        <v>233</v>
      </c>
    </row>
    <row r="1628" spans="2:3" ht="15" thickBot="1">
      <c r="B1628" s="33">
        <v>38903</v>
      </c>
      <c r="C1628" s="350">
        <v>242.25</v>
      </c>
    </row>
    <row r="1629" spans="2:3" ht="15" thickBot="1">
      <c r="B1629" s="33">
        <v>38904</v>
      </c>
      <c r="C1629" s="350">
        <v>242.7</v>
      </c>
    </row>
    <row r="1630" spans="2:3" ht="15" thickBot="1">
      <c r="B1630" s="33">
        <v>38905</v>
      </c>
      <c r="C1630" s="350">
        <v>237.7</v>
      </c>
    </row>
    <row r="1631" spans="2:3" ht="15" thickBot="1">
      <c r="B1631" s="33">
        <v>38908</v>
      </c>
      <c r="C1631" s="350">
        <v>240.05</v>
      </c>
    </row>
    <row r="1632" spans="2:3" ht="15" thickBot="1">
      <c r="B1632" s="33">
        <v>38909</v>
      </c>
      <c r="C1632" s="350">
        <v>235.4</v>
      </c>
    </row>
    <row r="1633" spans="2:3" ht="15" thickBot="1">
      <c r="B1633" s="33">
        <v>38910</v>
      </c>
      <c r="C1633" s="350">
        <v>237.95</v>
      </c>
    </row>
    <row r="1634" spans="2:3" ht="15" thickBot="1">
      <c r="B1634" s="33">
        <v>38911</v>
      </c>
      <c r="C1634" s="350">
        <v>243.8</v>
      </c>
    </row>
    <row r="1635" spans="2:3" ht="15" thickBot="1">
      <c r="B1635" s="33">
        <v>38912</v>
      </c>
      <c r="C1635" s="350">
        <v>241.3</v>
      </c>
    </row>
    <row r="1636" spans="2:3" ht="15" thickBot="1">
      <c r="B1636" s="33">
        <v>38915</v>
      </c>
      <c r="C1636" s="350">
        <v>230.5</v>
      </c>
    </row>
    <row r="1637" spans="2:3" ht="15" thickBot="1">
      <c r="B1637" s="33">
        <v>38916</v>
      </c>
      <c r="C1637" s="350">
        <v>230.75</v>
      </c>
    </row>
    <row r="1638" spans="2:3" ht="15" thickBot="1">
      <c r="B1638" s="33">
        <v>38917</v>
      </c>
      <c r="C1638" s="350">
        <v>223.7</v>
      </c>
    </row>
    <row r="1639" spans="2:3" ht="15" thickBot="1">
      <c r="B1639" s="33">
        <v>38918</v>
      </c>
      <c r="C1639" s="350">
        <v>231.3</v>
      </c>
    </row>
    <row r="1640" spans="2:3" ht="15" thickBot="1">
      <c r="B1640" s="33">
        <v>38919</v>
      </c>
      <c r="C1640" s="350">
        <v>223.55</v>
      </c>
    </row>
    <row r="1641" spans="2:3" ht="15" thickBot="1">
      <c r="B1641" s="33">
        <v>38922</v>
      </c>
      <c r="C1641" s="350">
        <v>228.15</v>
      </c>
    </row>
    <row r="1642" spans="2:3" ht="15" thickBot="1">
      <c r="B1642" s="33">
        <v>38923</v>
      </c>
      <c r="C1642" s="350">
        <v>234.35</v>
      </c>
    </row>
    <row r="1643" spans="2:3" ht="15" thickBot="1">
      <c r="B1643" s="33">
        <v>38924</v>
      </c>
      <c r="C1643" s="350">
        <v>240.8</v>
      </c>
    </row>
    <row r="1644" spans="2:3" ht="15" thickBot="1">
      <c r="B1644" s="33">
        <v>38925</v>
      </c>
      <c r="C1644" s="350">
        <v>246.3</v>
      </c>
    </row>
    <row r="1645" spans="2:3" ht="15" thickBot="1">
      <c r="B1645" s="33">
        <v>38926</v>
      </c>
      <c r="C1645" s="350">
        <v>242.7</v>
      </c>
    </row>
    <row r="1646" spans="2:3" ht="15" thickBot="1">
      <c r="B1646" s="33">
        <v>38929</v>
      </c>
      <c r="C1646" s="350">
        <v>232.7</v>
      </c>
    </row>
    <row r="1647" spans="2:3" ht="15" thickBot="1">
      <c r="B1647" s="33">
        <v>38930</v>
      </c>
      <c r="C1647" s="350">
        <v>228.8</v>
      </c>
    </row>
    <row r="1648" spans="2:3" ht="15" thickBot="1">
      <c r="B1648" s="33">
        <v>38931</v>
      </c>
      <c r="C1648" s="350">
        <v>228.15</v>
      </c>
    </row>
    <row r="1649" spans="2:3" ht="15" thickBot="1">
      <c r="B1649" s="33">
        <v>38932</v>
      </c>
      <c r="C1649" s="350">
        <v>224.7</v>
      </c>
    </row>
    <row r="1650" spans="2:3" ht="15" thickBot="1">
      <c r="B1650" s="33">
        <v>38933</v>
      </c>
      <c r="C1650" s="350">
        <v>220.5</v>
      </c>
    </row>
    <row r="1651" spans="2:3" ht="15" thickBot="1">
      <c r="B1651" s="33">
        <v>38936</v>
      </c>
      <c r="C1651" s="350">
        <v>219.45</v>
      </c>
    </row>
    <row r="1652" spans="2:3" ht="15" thickBot="1">
      <c r="B1652" s="33">
        <v>38937</v>
      </c>
      <c r="C1652" s="350">
        <v>223.05</v>
      </c>
    </row>
    <row r="1653" spans="2:3" ht="15" thickBot="1">
      <c r="B1653" s="33">
        <v>38938</v>
      </c>
      <c r="C1653" s="350">
        <v>224.05</v>
      </c>
    </row>
    <row r="1654" spans="2:3" ht="15" thickBot="1">
      <c r="B1654" s="33">
        <v>38939</v>
      </c>
      <c r="C1654" s="350">
        <v>223.45</v>
      </c>
    </row>
    <row r="1655" spans="2:3" ht="15" thickBot="1">
      <c r="B1655" s="33">
        <v>38940</v>
      </c>
      <c r="C1655" s="350">
        <v>223.2</v>
      </c>
    </row>
    <row r="1656" spans="2:3" ht="15" thickBot="1">
      <c r="B1656" s="33">
        <v>38943</v>
      </c>
      <c r="C1656" s="350">
        <v>227.15</v>
      </c>
    </row>
    <row r="1657" spans="2:3" ht="15" thickBot="1">
      <c r="B1657" s="33">
        <v>38945</v>
      </c>
      <c r="C1657" s="350">
        <v>230.5</v>
      </c>
    </row>
    <row r="1658" spans="2:3" ht="15" thickBot="1">
      <c r="B1658" s="33">
        <v>38946</v>
      </c>
      <c r="C1658" s="350">
        <v>234.9</v>
      </c>
    </row>
    <row r="1659" spans="2:3" ht="15" thickBot="1">
      <c r="B1659" s="33">
        <v>38947</v>
      </c>
      <c r="C1659" s="350">
        <v>237.95</v>
      </c>
    </row>
    <row r="1660" spans="2:3" ht="15" thickBot="1">
      <c r="B1660" s="33">
        <v>38950</v>
      </c>
      <c r="C1660" s="350">
        <v>236.35</v>
      </c>
    </row>
    <row r="1661" spans="2:3" ht="15" thickBot="1">
      <c r="B1661" s="33">
        <v>38951</v>
      </c>
      <c r="C1661" s="350">
        <v>232.6</v>
      </c>
    </row>
    <row r="1662" spans="2:3" ht="15" thickBot="1">
      <c r="B1662" s="33">
        <v>38952</v>
      </c>
      <c r="C1662" s="350">
        <v>229.85</v>
      </c>
    </row>
    <row r="1663" spans="2:3" ht="15" thickBot="1">
      <c r="B1663" s="33">
        <v>38953</v>
      </c>
      <c r="C1663" s="350">
        <v>231.8</v>
      </c>
    </row>
    <row r="1664" spans="2:3" ht="15" thickBot="1">
      <c r="B1664" s="33">
        <v>38954</v>
      </c>
      <c r="C1664" s="350">
        <v>236.6</v>
      </c>
    </row>
    <row r="1665" spans="2:3" ht="15" thickBot="1">
      <c r="B1665" s="33">
        <v>38957</v>
      </c>
      <c r="C1665" s="350">
        <v>240.3</v>
      </c>
    </row>
    <row r="1666" spans="2:3" ht="15" thickBot="1">
      <c r="B1666" s="33">
        <v>38958</v>
      </c>
      <c r="C1666" s="350">
        <v>234.9</v>
      </c>
    </row>
    <row r="1667" spans="2:3" ht="15" thickBot="1">
      <c r="B1667" s="33">
        <v>38959</v>
      </c>
      <c r="C1667" s="350">
        <v>236.5</v>
      </c>
    </row>
    <row r="1668" spans="2:3" ht="15" thickBot="1">
      <c r="B1668" s="33">
        <v>38960</v>
      </c>
      <c r="C1668" s="350">
        <v>234.45</v>
      </c>
    </row>
    <row r="1669" spans="2:3" ht="15" thickBot="1">
      <c r="B1669" s="33">
        <v>38961</v>
      </c>
      <c r="C1669" s="350">
        <v>238.85</v>
      </c>
    </row>
    <row r="1670" spans="2:3" ht="15" thickBot="1">
      <c r="B1670" s="33">
        <v>38964</v>
      </c>
      <c r="C1670" s="350">
        <v>243.5</v>
      </c>
    </row>
    <row r="1671" spans="2:3" ht="15" thickBot="1">
      <c r="B1671" s="33">
        <v>38965</v>
      </c>
      <c r="C1671" s="350">
        <v>242.55</v>
      </c>
    </row>
    <row r="1672" spans="2:3" ht="15" thickBot="1">
      <c r="B1672" s="33">
        <v>38966</v>
      </c>
      <c r="C1672" s="350">
        <v>238.95</v>
      </c>
    </row>
    <row r="1673" spans="2:3" ht="15" thickBot="1">
      <c r="B1673" s="33">
        <v>38967</v>
      </c>
      <c r="C1673" s="350">
        <v>238.95</v>
      </c>
    </row>
    <row r="1674" spans="2:3" ht="15" thickBot="1">
      <c r="B1674" s="33">
        <v>38968</v>
      </c>
      <c r="C1674" s="350">
        <v>240.9</v>
      </c>
    </row>
    <row r="1675" spans="2:3" ht="15" thickBot="1">
      <c r="B1675" s="33">
        <v>38971</v>
      </c>
      <c r="C1675" s="350">
        <v>230.25</v>
      </c>
    </row>
    <row r="1676" spans="2:3" ht="15" thickBot="1">
      <c r="B1676" s="33">
        <v>38972</v>
      </c>
      <c r="C1676" s="350">
        <v>229.25</v>
      </c>
    </row>
    <row r="1677" spans="2:3" ht="15" thickBot="1">
      <c r="B1677" s="33">
        <v>38973</v>
      </c>
      <c r="C1677" s="350">
        <v>235.65</v>
      </c>
    </row>
    <row r="1678" spans="2:3" ht="15" thickBot="1">
      <c r="B1678" s="33">
        <v>38974</v>
      </c>
      <c r="C1678" s="350">
        <v>238.95</v>
      </c>
    </row>
    <row r="1679" spans="2:3" ht="15" thickBot="1">
      <c r="B1679" s="33">
        <v>38975</v>
      </c>
      <c r="C1679" s="350">
        <v>243.8</v>
      </c>
    </row>
    <row r="1680" spans="2:3" ht="15" thickBot="1">
      <c r="B1680" s="33">
        <v>38978</v>
      </c>
      <c r="C1680" s="350">
        <v>250.35</v>
      </c>
    </row>
    <row r="1681" spans="2:3" ht="15" thickBot="1">
      <c r="B1681" s="33">
        <v>38979</v>
      </c>
      <c r="C1681" s="350">
        <v>247.05</v>
      </c>
    </row>
    <row r="1682" spans="2:3" ht="15" thickBot="1">
      <c r="B1682" s="33">
        <v>38980</v>
      </c>
      <c r="C1682" s="350">
        <v>250.15</v>
      </c>
    </row>
    <row r="1683" spans="2:3" ht="15" thickBot="1">
      <c r="B1683" s="33">
        <v>38981</v>
      </c>
      <c r="C1683" s="350">
        <v>259.10000000000002</v>
      </c>
    </row>
    <row r="1684" spans="2:3" ht="15" thickBot="1">
      <c r="B1684" s="33">
        <v>38982</v>
      </c>
      <c r="C1684" s="350">
        <v>258.10000000000002</v>
      </c>
    </row>
    <row r="1685" spans="2:3" ht="15" thickBot="1">
      <c r="B1685" s="33">
        <v>38985</v>
      </c>
      <c r="C1685" s="350">
        <v>253.35</v>
      </c>
    </row>
    <row r="1686" spans="2:3" ht="15" thickBot="1">
      <c r="B1686" s="33">
        <v>38986</v>
      </c>
      <c r="C1686" s="350">
        <v>258.55</v>
      </c>
    </row>
    <row r="1687" spans="2:3" ht="15" thickBot="1">
      <c r="B1687" s="33">
        <v>38987</v>
      </c>
      <c r="C1687" s="350">
        <v>257.7</v>
      </c>
    </row>
    <row r="1688" spans="2:3" ht="15" thickBot="1">
      <c r="B1688" s="33">
        <v>38988</v>
      </c>
      <c r="C1688" s="350">
        <v>254.75</v>
      </c>
    </row>
    <row r="1689" spans="2:3" ht="15" thickBot="1">
      <c r="B1689" s="33">
        <v>38989</v>
      </c>
      <c r="C1689" s="350">
        <v>257.14999999999998</v>
      </c>
    </row>
    <row r="1690" spans="2:3" ht="15" thickBot="1">
      <c r="B1690" s="33">
        <v>38993</v>
      </c>
      <c r="C1690" s="350">
        <v>249.45</v>
      </c>
    </row>
    <row r="1691" spans="2:3" ht="15" thickBot="1">
      <c r="B1691" s="33">
        <v>38994</v>
      </c>
      <c r="C1691" s="350">
        <v>247.3</v>
      </c>
    </row>
    <row r="1692" spans="2:3" ht="15" thickBot="1">
      <c r="B1692" s="33">
        <v>38995</v>
      </c>
      <c r="C1692" s="350">
        <v>249.95</v>
      </c>
    </row>
    <row r="1693" spans="2:3" ht="15" thickBot="1">
      <c r="B1693" s="33">
        <v>38996</v>
      </c>
      <c r="C1693" s="350">
        <v>245.4</v>
      </c>
    </row>
    <row r="1694" spans="2:3" ht="15" thickBot="1">
      <c r="B1694" s="33">
        <v>38999</v>
      </c>
      <c r="C1694" s="350">
        <v>243.35</v>
      </c>
    </row>
    <row r="1695" spans="2:3" ht="15" thickBot="1">
      <c r="B1695" s="33">
        <v>39000</v>
      </c>
      <c r="C1695" s="350">
        <v>238.75</v>
      </c>
    </row>
    <row r="1696" spans="2:3" ht="15" thickBot="1">
      <c r="B1696" s="33">
        <v>39001</v>
      </c>
      <c r="C1696" s="350">
        <v>234.95</v>
      </c>
    </row>
    <row r="1697" spans="2:3" ht="15" thickBot="1">
      <c r="B1697" s="33">
        <v>39002</v>
      </c>
      <c r="C1697" s="350">
        <v>232.3</v>
      </c>
    </row>
    <row r="1698" spans="2:3" ht="15" thickBot="1">
      <c r="B1698" s="33">
        <v>39003</v>
      </c>
      <c r="C1698" s="350">
        <v>236.15</v>
      </c>
    </row>
    <row r="1699" spans="2:3" ht="15" thickBot="1">
      <c r="B1699" s="33">
        <v>39006</v>
      </c>
      <c r="C1699" s="350">
        <v>237.15</v>
      </c>
    </row>
    <row r="1700" spans="2:3" ht="15" thickBot="1">
      <c r="B1700" s="33">
        <v>39007</v>
      </c>
      <c r="C1700" s="350">
        <v>232.15</v>
      </c>
    </row>
    <row r="1701" spans="2:3" ht="15" thickBot="1">
      <c r="B1701" s="33">
        <v>39008</v>
      </c>
      <c r="C1701" s="350">
        <v>233</v>
      </c>
    </row>
    <row r="1702" spans="2:3" ht="15" thickBot="1">
      <c r="B1702" s="33">
        <v>39009</v>
      </c>
      <c r="C1702" s="350">
        <v>231.75</v>
      </c>
    </row>
    <row r="1703" spans="2:3" ht="15" thickBot="1">
      <c r="B1703" s="33">
        <v>39010</v>
      </c>
      <c r="C1703" s="350">
        <v>231.75</v>
      </c>
    </row>
    <row r="1704" spans="2:3" ht="15" thickBot="1">
      <c r="B1704" s="33">
        <v>39013</v>
      </c>
      <c r="C1704" s="350">
        <v>229.3</v>
      </c>
    </row>
    <row r="1705" spans="2:3" ht="15" thickBot="1">
      <c r="B1705" s="33">
        <v>39016</v>
      </c>
      <c r="C1705" s="350">
        <v>225</v>
      </c>
    </row>
    <row r="1706" spans="2:3" ht="15" thickBot="1">
      <c r="B1706" s="33">
        <v>39017</v>
      </c>
      <c r="C1706" s="350">
        <v>226.1</v>
      </c>
    </row>
    <row r="1707" spans="2:3" ht="15" thickBot="1">
      <c r="B1707" s="33">
        <v>39020</v>
      </c>
      <c r="C1707" s="350">
        <v>228.85</v>
      </c>
    </row>
    <row r="1708" spans="2:3" ht="15" thickBot="1">
      <c r="B1708" s="33">
        <v>39021</v>
      </c>
      <c r="C1708" s="350">
        <v>233.65</v>
      </c>
    </row>
    <row r="1709" spans="2:3" ht="15" thickBot="1">
      <c r="B1709" s="33">
        <v>39022</v>
      </c>
      <c r="C1709" s="350">
        <v>237.55</v>
      </c>
    </row>
    <row r="1710" spans="2:3" ht="15" thickBot="1">
      <c r="B1710" s="33">
        <v>39023</v>
      </c>
      <c r="C1710" s="350">
        <v>237.5</v>
      </c>
    </row>
    <row r="1711" spans="2:3" ht="15" thickBot="1">
      <c r="B1711" s="33">
        <v>39024</v>
      </c>
      <c r="C1711" s="350">
        <v>236.15</v>
      </c>
    </row>
    <row r="1712" spans="2:3" ht="15" thickBot="1">
      <c r="B1712" s="33">
        <v>39027</v>
      </c>
      <c r="C1712" s="350">
        <v>246.95</v>
      </c>
    </row>
    <row r="1713" spans="2:3" ht="15" thickBot="1">
      <c r="B1713" s="33">
        <v>39028</v>
      </c>
      <c r="C1713" s="350">
        <v>248</v>
      </c>
    </row>
    <row r="1714" spans="2:3" ht="15" thickBot="1">
      <c r="B1714" s="33">
        <v>39029</v>
      </c>
      <c r="C1714" s="350">
        <v>247.05</v>
      </c>
    </row>
    <row r="1715" spans="2:3" ht="15" thickBot="1">
      <c r="B1715" s="33">
        <v>39030</v>
      </c>
      <c r="C1715" s="350">
        <v>250.45</v>
      </c>
    </row>
    <row r="1716" spans="2:3" ht="15" thickBot="1">
      <c r="B1716" s="33">
        <v>39031</v>
      </c>
      <c r="C1716" s="350">
        <v>253.3</v>
      </c>
    </row>
    <row r="1717" spans="2:3" ht="15" thickBot="1">
      <c r="B1717" s="33">
        <v>39034</v>
      </c>
      <c r="C1717" s="350">
        <v>252.65</v>
      </c>
    </row>
    <row r="1718" spans="2:3" ht="15" thickBot="1">
      <c r="B1718" s="33">
        <v>39035</v>
      </c>
      <c r="C1718" s="350">
        <v>248.85</v>
      </c>
    </row>
    <row r="1719" spans="2:3" ht="15" thickBot="1">
      <c r="B1719" s="33">
        <v>39036</v>
      </c>
      <c r="C1719" s="350">
        <v>244</v>
      </c>
    </row>
    <row r="1720" spans="2:3" ht="15" thickBot="1">
      <c r="B1720" s="33">
        <v>39037</v>
      </c>
      <c r="C1720" s="350">
        <v>243.2</v>
      </c>
    </row>
    <row r="1721" spans="2:3" ht="15" thickBot="1">
      <c r="B1721" s="33">
        <v>39038</v>
      </c>
      <c r="C1721" s="350">
        <v>239.65</v>
      </c>
    </row>
    <row r="1722" spans="2:3" ht="15" thickBot="1">
      <c r="B1722" s="33">
        <v>39041</v>
      </c>
      <c r="C1722" s="350">
        <v>243.2</v>
      </c>
    </row>
    <row r="1723" spans="2:3" ht="15" thickBot="1">
      <c r="B1723" s="33">
        <v>39042</v>
      </c>
      <c r="C1723" s="350">
        <v>248.3</v>
      </c>
    </row>
    <row r="1724" spans="2:3" ht="15" thickBot="1">
      <c r="B1724" s="33">
        <v>39043</v>
      </c>
      <c r="C1724" s="350">
        <v>245</v>
      </c>
    </row>
    <row r="1725" spans="2:3" ht="15" thickBot="1">
      <c r="B1725" s="33">
        <v>39044</v>
      </c>
      <c r="C1725" s="350">
        <v>240.65</v>
      </c>
    </row>
    <row r="1726" spans="2:3" ht="15" thickBot="1">
      <c r="B1726" s="33">
        <v>39045</v>
      </c>
      <c r="C1726" s="350">
        <v>242.8</v>
      </c>
    </row>
    <row r="1727" spans="2:3" ht="15" thickBot="1">
      <c r="B1727" s="33">
        <v>39048</v>
      </c>
      <c r="C1727" s="350">
        <v>239.45</v>
      </c>
    </row>
    <row r="1728" spans="2:3" ht="15" thickBot="1">
      <c r="B1728" s="33">
        <v>39049</v>
      </c>
      <c r="C1728" s="350">
        <v>236.55</v>
      </c>
    </row>
    <row r="1729" spans="2:3" ht="15" thickBot="1">
      <c r="B1729" s="33">
        <v>39050</v>
      </c>
      <c r="C1729" s="350">
        <v>236.05</v>
      </c>
    </row>
    <row r="1730" spans="2:3" ht="15" thickBot="1">
      <c r="B1730" s="33">
        <v>39051</v>
      </c>
      <c r="C1730" s="350">
        <v>235.2</v>
      </c>
    </row>
    <row r="1731" spans="2:3" ht="15" thickBot="1">
      <c r="B1731" s="33">
        <v>39052</v>
      </c>
      <c r="C1731" s="350">
        <v>240.5</v>
      </c>
    </row>
    <row r="1732" spans="2:3" ht="15" thickBot="1">
      <c r="B1732" s="33">
        <v>39055</v>
      </c>
      <c r="C1732" s="350">
        <v>239.25</v>
      </c>
    </row>
    <row r="1733" spans="2:3" ht="15" thickBot="1">
      <c r="B1733" s="33">
        <v>39056</v>
      </c>
      <c r="C1733" s="350">
        <v>238.55</v>
      </c>
    </row>
    <row r="1734" spans="2:3" ht="15" thickBot="1">
      <c r="B1734" s="33">
        <v>39057</v>
      </c>
      <c r="C1734" s="350">
        <v>238.75</v>
      </c>
    </row>
    <row r="1735" spans="2:3" ht="15" thickBot="1">
      <c r="B1735" s="33">
        <v>39058</v>
      </c>
      <c r="C1735" s="350">
        <v>240.4</v>
      </c>
    </row>
    <row r="1736" spans="2:3" ht="15" thickBot="1">
      <c r="B1736" s="33">
        <v>39059</v>
      </c>
      <c r="C1736" s="350">
        <v>233.9</v>
      </c>
    </row>
    <row r="1737" spans="2:3" ht="15" thickBot="1">
      <c r="B1737" s="33">
        <v>39062</v>
      </c>
      <c r="C1737" s="350">
        <v>229.2</v>
      </c>
    </row>
    <row r="1738" spans="2:3" ht="15" thickBot="1">
      <c r="B1738" s="33">
        <v>39063</v>
      </c>
      <c r="C1738" s="350">
        <v>223.3</v>
      </c>
    </row>
    <row r="1739" spans="2:3" ht="15" thickBot="1">
      <c r="B1739" s="33">
        <v>39064</v>
      </c>
      <c r="C1739" s="350">
        <v>219.05</v>
      </c>
    </row>
    <row r="1740" spans="2:3" ht="15" thickBot="1">
      <c r="B1740" s="33">
        <v>39065</v>
      </c>
      <c r="C1740" s="350">
        <v>227.5</v>
      </c>
    </row>
    <row r="1741" spans="2:3" ht="15" thickBot="1">
      <c r="B1741" s="33">
        <v>39066</v>
      </c>
      <c r="C1741" s="350">
        <v>230.75</v>
      </c>
    </row>
    <row r="1742" spans="2:3" ht="15" thickBot="1">
      <c r="B1742" s="33">
        <v>39069</v>
      </c>
      <c r="C1742" s="350">
        <v>230.6</v>
      </c>
    </row>
    <row r="1743" spans="2:3" ht="15" thickBot="1">
      <c r="B1743" s="33">
        <v>39070</v>
      </c>
      <c r="C1743" s="350">
        <v>225.05</v>
      </c>
    </row>
    <row r="1744" spans="2:3" ht="15" thickBot="1">
      <c r="B1744" s="33">
        <v>39071</v>
      </c>
      <c r="C1744" s="350">
        <v>218.15</v>
      </c>
    </row>
    <row r="1745" spans="2:3" ht="15" thickBot="1">
      <c r="B1745" s="33">
        <v>39072</v>
      </c>
      <c r="C1745" s="350">
        <v>219.7</v>
      </c>
    </row>
    <row r="1746" spans="2:3" ht="15" thickBot="1">
      <c r="B1746" s="33">
        <v>39073</v>
      </c>
      <c r="C1746" s="350">
        <v>219.35</v>
      </c>
    </row>
    <row r="1747" spans="2:3" ht="15" thickBot="1">
      <c r="B1747" s="33">
        <v>39077</v>
      </c>
      <c r="C1747" s="350">
        <v>220.85</v>
      </c>
    </row>
    <row r="1748" spans="2:3" ht="15" thickBot="1">
      <c r="B1748" s="33">
        <v>39078</v>
      </c>
      <c r="C1748" s="350">
        <v>219.55</v>
      </c>
    </row>
    <row r="1749" spans="2:3" ht="15" thickBot="1">
      <c r="B1749" s="33">
        <v>39079</v>
      </c>
      <c r="C1749" s="350">
        <v>220.4</v>
      </c>
    </row>
    <row r="1750" spans="2:3" ht="15" thickBot="1">
      <c r="B1750" s="33">
        <v>39080</v>
      </c>
      <c r="C1750" s="350">
        <v>216.4</v>
      </c>
    </row>
    <row r="1751" spans="2:3" ht="15" thickBot="1">
      <c r="B1751" s="33">
        <v>39084</v>
      </c>
      <c r="C1751" s="350">
        <v>216.4</v>
      </c>
    </row>
    <row r="1752" spans="2:3" ht="15" thickBot="1">
      <c r="B1752" s="33">
        <v>39085</v>
      </c>
      <c r="C1752" s="350">
        <v>212</v>
      </c>
    </row>
    <row r="1753" spans="2:3" ht="15" thickBot="1">
      <c r="B1753" s="33">
        <v>39086</v>
      </c>
      <c r="C1753" s="350">
        <v>210.6</v>
      </c>
    </row>
    <row r="1754" spans="2:3" ht="15" thickBot="1">
      <c r="B1754" s="33">
        <v>39087</v>
      </c>
      <c r="C1754" s="350">
        <v>213.35</v>
      </c>
    </row>
    <row r="1755" spans="2:3" ht="15" thickBot="1">
      <c r="B1755" s="33">
        <v>39090</v>
      </c>
      <c r="C1755" s="350">
        <v>210.1</v>
      </c>
    </row>
    <row r="1756" spans="2:3" ht="15" thickBot="1">
      <c r="B1756" s="33">
        <v>39091</v>
      </c>
      <c r="C1756" s="350">
        <v>209.85</v>
      </c>
    </row>
    <row r="1757" spans="2:3" ht="15" thickBot="1">
      <c r="B1757" s="33">
        <v>39092</v>
      </c>
      <c r="C1757" s="350">
        <v>208.5</v>
      </c>
    </row>
    <row r="1758" spans="2:3" ht="15" thickBot="1">
      <c r="B1758" s="33">
        <v>39093</v>
      </c>
      <c r="C1758" s="350">
        <v>217.85</v>
      </c>
    </row>
    <row r="1759" spans="2:3" ht="15" thickBot="1">
      <c r="B1759" s="33">
        <v>39094</v>
      </c>
      <c r="C1759" s="350">
        <v>219.7</v>
      </c>
    </row>
    <row r="1760" spans="2:3" ht="15" thickBot="1">
      <c r="B1760" s="33">
        <v>39097</v>
      </c>
      <c r="C1760" s="350">
        <v>221.65</v>
      </c>
    </row>
    <row r="1761" spans="2:3" ht="15" thickBot="1">
      <c r="B1761" s="33">
        <v>39098</v>
      </c>
      <c r="C1761" s="350">
        <v>220</v>
      </c>
    </row>
    <row r="1762" spans="2:3" ht="15" thickBot="1">
      <c r="B1762" s="33">
        <v>39099</v>
      </c>
      <c r="C1762" s="350">
        <v>220.6</v>
      </c>
    </row>
    <row r="1763" spans="2:3" ht="15" thickBot="1">
      <c r="B1763" s="33">
        <v>39100</v>
      </c>
      <c r="C1763" s="350">
        <v>224</v>
      </c>
    </row>
    <row r="1764" spans="2:3" ht="15" thickBot="1">
      <c r="B1764" s="33">
        <v>39101</v>
      </c>
      <c r="C1764" s="350">
        <v>221.75</v>
      </c>
    </row>
    <row r="1765" spans="2:3" ht="15" thickBot="1">
      <c r="B1765" s="33">
        <v>39104</v>
      </c>
      <c r="C1765" s="350">
        <v>224.6</v>
      </c>
    </row>
    <row r="1766" spans="2:3" ht="15" thickBot="1">
      <c r="B1766" s="33">
        <v>39105</v>
      </c>
      <c r="C1766" s="350">
        <v>222.2</v>
      </c>
    </row>
    <row r="1767" spans="2:3" ht="15" thickBot="1">
      <c r="B1767" s="33">
        <v>39106</v>
      </c>
      <c r="C1767" s="350">
        <v>214.4</v>
      </c>
    </row>
    <row r="1768" spans="2:3" ht="15" thickBot="1">
      <c r="B1768" s="33">
        <v>39107</v>
      </c>
      <c r="C1768" s="350">
        <v>216.25</v>
      </c>
    </row>
    <row r="1769" spans="2:3" ht="15" thickBot="1">
      <c r="B1769" s="33">
        <v>39111</v>
      </c>
      <c r="C1769" s="350">
        <v>214.95</v>
      </c>
    </row>
    <row r="1770" spans="2:3" ht="15" thickBot="1">
      <c r="B1770" s="33">
        <v>39113</v>
      </c>
      <c r="C1770" s="350">
        <v>208.25</v>
      </c>
    </row>
    <row r="1771" spans="2:3" ht="15" thickBot="1">
      <c r="B1771" s="33">
        <v>39114</v>
      </c>
      <c r="C1771" s="350">
        <v>207.3</v>
      </c>
    </row>
    <row r="1772" spans="2:3" ht="15" thickBot="1">
      <c r="B1772" s="33">
        <v>39115</v>
      </c>
      <c r="C1772" s="350">
        <v>209.05</v>
      </c>
    </row>
    <row r="1773" spans="2:3" ht="15" thickBot="1">
      <c r="B1773" s="33">
        <v>39118</v>
      </c>
      <c r="C1773" s="350">
        <v>207.85</v>
      </c>
    </row>
    <row r="1774" spans="2:3" ht="15" thickBot="1">
      <c r="B1774" s="33">
        <v>39119</v>
      </c>
      <c r="C1774" s="350">
        <v>209.1</v>
      </c>
    </row>
    <row r="1775" spans="2:3" ht="15" thickBot="1">
      <c r="B1775" s="33">
        <v>39120</v>
      </c>
      <c r="C1775" s="350">
        <v>207.35</v>
      </c>
    </row>
    <row r="1776" spans="2:3" ht="15" thickBot="1">
      <c r="B1776" s="33">
        <v>39121</v>
      </c>
      <c r="C1776" s="350">
        <v>205.6</v>
      </c>
    </row>
    <row r="1777" spans="2:3" ht="15" thickBot="1">
      <c r="B1777" s="33">
        <v>39122</v>
      </c>
      <c r="C1777" s="350">
        <v>202.7</v>
      </c>
    </row>
    <row r="1778" spans="2:3" ht="15" thickBot="1">
      <c r="B1778" s="33">
        <v>39125</v>
      </c>
      <c r="C1778" s="350">
        <v>203.35</v>
      </c>
    </row>
    <row r="1779" spans="2:3" ht="15" thickBot="1">
      <c r="B1779" s="33">
        <v>39126</v>
      </c>
      <c r="C1779" s="350">
        <v>201</v>
      </c>
    </row>
    <row r="1780" spans="2:3" ht="15" thickBot="1">
      <c r="B1780" s="33">
        <v>39127</v>
      </c>
      <c r="C1780" s="350">
        <v>200.45</v>
      </c>
    </row>
    <row r="1781" spans="2:3" ht="15" thickBot="1">
      <c r="B1781" s="33">
        <v>39128</v>
      </c>
      <c r="C1781" s="350">
        <v>205.95</v>
      </c>
    </row>
    <row r="1782" spans="2:3" ht="15" thickBot="1">
      <c r="B1782" s="33">
        <v>39132</v>
      </c>
      <c r="C1782" s="350">
        <v>205.2</v>
      </c>
    </row>
    <row r="1783" spans="2:3" ht="15" thickBot="1">
      <c r="B1783" s="33">
        <v>39133</v>
      </c>
      <c r="C1783" s="350">
        <v>199.6</v>
      </c>
    </row>
    <row r="1784" spans="2:3" ht="15" thickBot="1">
      <c r="B1784" s="33">
        <v>39134</v>
      </c>
      <c r="C1784" s="350">
        <v>195.85</v>
      </c>
    </row>
    <row r="1785" spans="2:3" ht="15" thickBot="1">
      <c r="B1785" s="33">
        <v>39135</v>
      </c>
      <c r="C1785" s="350">
        <v>191.45</v>
      </c>
    </row>
    <row r="1786" spans="2:3" ht="15" thickBot="1">
      <c r="B1786" s="33">
        <v>39136</v>
      </c>
      <c r="C1786" s="350">
        <v>188.15</v>
      </c>
    </row>
    <row r="1787" spans="2:3" ht="15" thickBot="1">
      <c r="B1787" s="33">
        <v>39139</v>
      </c>
      <c r="C1787" s="350">
        <v>189.55</v>
      </c>
    </row>
    <row r="1788" spans="2:3" ht="15" thickBot="1">
      <c r="B1788" s="33">
        <v>39140</v>
      </c>
      <c r="C1788" s="350">
        <v>185.45</v>
      </c>
    </row>
    <row r="1789" spans="2:3" ht="15" thickBot="1">
      <c r="B1789" s="33">
        <v>39141</v>
      </c>
      <c r="C1789" s="350">
        <v>176.35</v>
      </c>
    </row>
    <row r="1790" spans="2:3" ht="15" thickBot="1">
      <c r="B1790" s="33">
        <v>39142</v>
      </c>
      <c r="C1790" s="350">
        <v>176.05</v>
      </c>
    </row>
    <row r="1791" spans="2:3" ht="15" thickBot="1">
      <c r="B1791" s="33">
        <v>39143</v>
      </c>
      <c r="C1791" s="350">
        <v>179.05</v>
      </c>
    </row>
    <row r="1792" spans="2:3" ht="15" thickBot="1">
      <c r="B1792" s="33">
        <v>39146</v>
      </c>
      <c r="C1792" s="350">
        <v>174.05</v>
      </c>
    </row>
    <row r="1793" spans="2:3" ht="15" thickBot="1">
      <c r="B1793" s="33">
        <v>39147</v>
      </c>
      <c r="C1793" s="350">
        <v>171.5</v>
      </c>
    </row>
    <row r="1794" spans="2:3" ht="15" thickBot="1">
      <c r="B1794" s="33">
        <v>39148</v>
      </c>
      <c r="C1794" s="350">
        <v>167.3</v>
      </c>
    </row>
    <row r="1795" spans="2:3" ht="15" thickBot="1">
      <c r="B1795" s="33">
        <v>39149</v>
      </c>
      <c r="C1795" s="350">
        <v>183.8</v>
      </c>
    </row>
    <row r="1796" spans="2:3" ht="15" thickBot="1">
      <c r="B1796" s="33">
        <v>39150</v>
      </c>
      <c r="C1796" s="350">
        <v>183.75</v>
      </c>
    </row>
    <row r="1797" spans="2:3" ht="15" thickBot="1">
      <c r="B1797" s="33">
        <v>39153</v>
      </c>
      <c r="C1797" s="350">
        <v>185</v>
      </c>
    </row>
    <row r="1798" spans="2:3" ht="15" thickBot="1">
      <c r="B1798" s="33">
        <v>39154</v>
      </c>
      <c r="C1798" s="350">
        <v>181.15</v>
      </c>
    </row>
    <row r="1799" spans="2:3" ht="15" thickBot="1">
      <c r="B1799" s="33">
        <v>39155</v>
      </c>
      <c r="C1799" s="350">
        <v>176.85</v>
      </c>
    </row>
    <row r="1800" spans="2:3" ht="15" thickBot="1">
      <c r="B1800" s="33">
        <v>39156</v>
      </c>
      <c r="C1800" s="350">
        <v>177.05</v>
      </c>
    </row>
    <row r="1801" spans="2:3" ht="15" thickBot="1">
      <c r="B1801" s="33">
        <v>39157</v>
      </c>
      <c r="C1801" s="350">
        <v>176.95</v>
      </c>
    </row>
    <row r="1802" spans="2:3" ht="15" thickBot="1">
      <c r="B1802" s="33">
        <v>39160</v>
      </c>
      <c r="C1802" s="350">
        <v>180.2</v>
      </c>
    </row>
    <row r="1803" spans="2:3" ht="15" thickBot="1">
      <c r="B1803" s="33">
        <v>39161</v>
      </c>
      <c r="C1803" s="350">
        <v>184.1</v>
      </c>
    </row>
    <row r="1804" spans="2:3" ht="15" thickBot="1">
      <c r="B1804" s="33">
        <v>39162</v>
      </c>
      <c r="C1804" s="350">
        <v>191</v>
      </c>
    </row>
    <row r="1805" spans="2:3" ht="15" thickBot="1">
      <c r="B1805" s="33">
        <v>39163</v>
      </c>
      <c r="C1805" s="350">
        <v>196.7</v>
      </c>
    </row>
    <row r="1806" spans="2:3" ht="15" thickBot="1">
      <c r="B1806" s="33">
        <v>39164</v>
      </c>
      <c r="C1806" s="350">
        <v>198.55</v>
      </c>
    </row>
    <row r="1807" spans="2:3" ht="15" thickBot="1">
      <c r="B1807" s="33">
        <v>39167</v>
      </c>
      <c r="C1807" s="350">
        <v>198.1</v>
      </c>
    </row>
    <row r="1808" spans="2:3" ht="15" thickBot="1">
      <c r="B1808" s="33">
        <v>39169</v>
      </c>
      <c r="C1808" s="350">
        <v>197.65</v>
      </c>
    </row>
    <row r="1809" spans="2:3" ht="15" thickBot="1">
      <c r="B1809" s="33">
        <v>39170</v>
      </c>
      <c r="C1809" s="350">
        <v>205</v>
      </c>
    </row>
    <row r="1810" spans="2:3" ht="15" thickBot="1">
      <c r="B1810" s="33">
        <v>39171</v>
      </c>
      <c r="C1810" s="350">
        <v>205.2</v>
      </c>
    </row>
    <row r="1811" spans="2:3" ht="15" thickBot="1">
      <c r="B1811" s="33">
        <v>39174</v>
      </c>
      <c r="C1811" s="350">
        <v>195.7</v>
      </c>
    </row>
    <row r="1812" spans="2:3" ht="15" thickBot="1">
      <c r="B1812" s="33">
        <v>39175</v>
      </c>
      <c r="C1812" s="350">
        <v>200.2</v>
      </c>
    </row>
    <row r="1813" spans="2:3" ht="15" thickBot="1">
      <c r="B1813" s="33">
        <v>39176</v>
      </c>
      <c r="C1813" s="350">
        <v>197.8</v>
      </c>
    </row>
    <row r="1814" spans="2:3" ht="15" thickBot="1">
      <c r="B1814" s="33">
        <v>39177</v>
      </c>
      <c r="C1814" s="350">
        <v>200</v>
      </c>
    </row>
    <row r="1815" spans="2:3" ht="15" thickBot="1">
      <c r="B1815" s="33">
        <v>39181</v>
      </c>
      <c r="C1815" s="350">
        <v>204.65</v>
      </c>
    </row>
    <row r="1816" spans="2:3" ht="15" thickBot="1">
      <c r="B1816" s="33">
        <v>39182</v>
      </c>
      <c r="C1816" s="350">
        <v>208.75</v>
      </c>
    </row>
    <row r="1817" spans="2:3" ht="15" thickBot="1">
      <c r="B1817" s="33">
        <v>39183</v>
      </c>
      <c r="C1817" s="350">
        <v>205.65</v>
      </c>
    </row>
    <row r="1818" spans="2:3" ht="15" thickBot="1">
      <c r="B1818" s="33">
        <v>39184</v>
      </c>
      <c r="C1818" s="350">
        <v>207.85</v>
      </c>
    </row>
    <row r="1819" spans="2:3" ht="15" thickBot="1">
      <c r="B1819" s="33">
        <v>39185</v>
      </c>
      <c r="C1819" s="350">
        <v>206.7</v>
      </c>
    </row>
    <row r="1820" spans="2:3" ht="15" thickBot="1">
      <c r="B1820" s="33">
        <v>39188</v>
      </c>
      <c r="C1820" s="350">
        <v>213.6</v>
      </c>
    </row>
    <row r="1821" spans="2:3" ht="15" thickBot="1">
      <c r="B1821" s="33">
        <v>39189</v>
      </c>
      <c r="C1821" s="350">
        <v>211.7</v>
      </c>
    </row>
    <row r="1822" spans="2:3" ht="15" thickBot="1">
      <c r="B1822" s="33">
        <v>39190</v>
      </c>
      <c r="C1822" s="350">
        <v>208.15</v>
      </c>
    </row>
    <row r="1823" spans="2:3" ht="15" thickBot="1">
      <c r="B1823" s="33">
        <v>39191</v>
      </c>
      <c r="C1823" s="350">
        <v>207.05</v>
      </c>
    </row>
    <row r="1824" spans="2:3" ht="15" thickBot="1">
      <c r="B1824" s="33">
        <v>39192</v>
      </c>
      <c r="C1824" s="350">
        <v>205.35</v>
      </c>
    </row>
    <row r="1825" spans="2:3" ht="15" thickBot="1">
      <c r="B1825" s="33">
        <v>39195</v>
      </c>
      <c r="C1825" s="350">
        <v>202.3</v>
      </c>
    </row>
    <row r="1826" spans="2:3" ht="15" thickBot="1">
      <c r="B1826" s="33">
        <v>39196</v>
      </c>
      <c r="C1826" s="350">
        <v>208.15</v>
      </c>
    </row>
    <row r="1827" spans="2:3" ht="15" thickBot="1">
      <c r="B1827" s="33">
        <v>39197</v>
      </c>
      <c r="C1827" s="350">
        <v>211.25</v>
      </c>
    </row>
    <row r="1828" spans="2:3" ht="15" thickBot="1">
      <c r="B1828" s="33">
        <v>39198</v>
      </c>
      <c r="C1828" s="350">
        <v>215.35</v>
      </c>
    </row>
    <row r="1829" spans="2:3" ht="15" thickBot="1">
      <c r="B1829" s="33">
        <v>39199</v>
      </c>
      <c r="C1829" s="350">
        <v>210.85</v>
      </c>
    </row>
    <row r="1830" spans="2:3" ht="15" thickBot="1">
      <c r="B1830" s="33">
        <v>39202</v>
      </c>
      <c r="C1830" s="350">
        <v>199.3</v>
      </c>
    </row>
    <row r="1831" spans="2:3" ht="15" thickBot="1">
      <c r="B1831" s="33">
        <v>39205</v>
      </c>
      <c r="C1831" s="350">
        <v>195.85</v>
      </c>
    </row>
    <row r="1832" spans="2:3" ht="15" thickBot="1">
      <c r="B1832" s="33">
        <v>39206</v>
      </c>
      <c r="C1832" s="350">
        <v>195.15</v>
      </c>
    </row>
    <row r="1833" spans="2:3" ht="15" thickBot="1">
      <c r="B1833" s="33">
        <v>39209</v>
      </c>
      <c r="C1833" s="350">
        <v>195.9</v>
      </c>
    </row>
    <row r="1834" spans="2:3" ht="15" thickBot="1">
      <c r="B1834" s="33">
        <v>39210</v>
      </c>
      <c r="C1834" s="350">
        <v>194.55</v>
      </c>
    </row>
    <row r="1835" spans="2:3" ht="15" thickBot="1">
      <c r="B1835" s="33">
        <v>39211</v>
      </c>
      <c r="C1835" s="350">
        <v>191.1</v>
      </c>
    </row>
    <row r="1836" spans="2:3" ht="15" thickBot="1">
      <c r="B1836" s="33">
        <v>39212</v>
      </c>
      <c r="C1836" s="350">
        <v>190</v>
      </c>
    </row>
    <row r="1837" spans="2:3" ht="15" thickBot="1">
      <c r="B1837" s="33">
        <v>39213</v>
      </c>
      <c r="C1837" s="350">
        <v>185.7</v>
      </c>
    </row>
    <row r="1838" spans="2:3" ht="15" thickBot="1">
      <c r="B1838" s="33">
        <v>39216</v>
      </c>
      <c r="C1838" s="350">
        <v>192.15</v>
      </c>
    </row>
    <row r="1839" spans="2:3" ht="15" thickBot="1">
      <c r="B1839" s="33">
        <v>39217</v>
      </c>
      <c r="C1839" s="350">
        <v>193.1</v>
      </c>
    </row>
    <row r="1840" spans="2:3" ht="15" thickBot="1">
      <c r="B1840" s="33">
        <v>39218</v>
      </c>
      <c r="C1840" s="350">
        <v>197.65</v>
      </c>
    </row>
    <row r="1841" spans="2:3" ht="15" thickBot="1">
      <c r="B1841" s="33">
        <v>39219</v>
      </c>
      <c r="C1841" s="350">
        <v>195.15</v>
      </c>
    </row>
    <row r="1842" spans="2:3" ht="15" thickBot="1">
      <c r="B1842" s="33">
        <v>39220</v>
      </c>
      <c r="C1842" s="350">
        <v>193.6</v>
      </c>
    </row>
    <row r="1843" spans="2:3" ht="15" thickBot="1">
      <c r="B1843" s="33">
        <v>39223</v>
      </c>
      <c r="C1843" s="350">
        <v>193.6</v>
      </c>
    </row>
    <row r="1844" spans="2:3" ht="15" thickBot="1">
      <c r="B1844" s="33">
        <v>39224</v>
      </c>
      <c r="C1844" s="350">
        <v>194.7</v>
      </c>
    </row>
    <row r="1845" spans="2:3" ht="15" thickBot="1">
      <c r="B1845" s="33">
        <v>39225</v>
      </c>
      <c r="C1845" s="350">
        <v>198.55</v>
      </c>
    </row>
    <row r="1846" spans="2:3" ht="15" thickBot="1">
      <c r="B1846" s="33">
        <v>39226</v>
      </c>
      <c r="C1846" s="350">
        <v>201.2</v>
      </c>
    </row>
    <row r="1847" spans="2:3" ht="15" thickBot="1">
      <c r="B1847" s="33">
        <v>39227</v>
      </c>
      <c r="C1847" s="350">
        <v>203.15</v>
      </c>
    </row>
    <row r="1848" spans="2:3" ht="15" thickBot="1">
      <c r="B1848" s="33">
        <v>39230</v>
      </c>
      <c r="C1848" s="350">
        <v>200.5</v>
      </c>
    </row>
    <row r="1849" spans="2:3" ht="15" thickBot="1">
      <c r="B1849" s="33">
        <v>39231</v>
      </c>
      <c r="C1849" s="350">
        <v>203.7</v>
      </c>
    </row>
    <row r="1850" spans="2:3" ht="15" thickBot="1">
      <c r="B1850" s="33">
        <v>39232</v>
      </c>
      <c r="C1850" s="350">
        <v>198.6</v>
      </c>
    </row>
    <row r="1851" spans="2:3" ht="15" thickBot="1">
      <c r="B1851" s="33">
        <v>39233</v>
      </c>
      <c r="C1851" s="350">
        <v>203.4</v>
      </c>
    </row>
    <row r="1852" spans="2:3" ht="15" thickBot="1">
      <c r="B1852" s="33">
        <v>39234</v>
      </c>
      <c r="C1852" s="350">
        <v>201.55</v>
      </c>
    </row>
    <row r="1853" spans="2:3" ht="15" thickBot="1">
      <c r="B1853" s="33">
        <v>39237</v>
      </c>
      <c r="C1853" s="350">
        <v>196.2</v>
      </c>
    </row>
    <row r="1854" spans="2:3" ht="15" thickBot="1">
      <c r="B1854" s="33">
        <v>39238</v>
      </c>
      <c r="C1854" s="350">
        <v>195.8</v>
      </c>
    </row>
    <row r="1855" spans="2:3" ht="15" thickBot="1">
      <c r="B1855" s="33">
        <v>39239</v>
      </c>
      <c r="C1855" s="350">
        <v>195.6</v>
      </c>
    </row>
    <row r="1856" spans="2:3" ht="15" thickBot="1">
      <c r="B1856" s="33">
        <v>39240</v>
      </c>
      <c r="C1856" s="350">
        <v>191.55</v>
      </c>
    </row>
    <row r="1857" spans="2:3" ht="15" thickBot="1">
      <c r="B1857" s="33">
        <v>39241</v>
      </c>
      <c r="C1857" s="350">
        <v>188.95</v>
      </c>
    </row>
    <row r="1858" spans="2:3" ht="15" thickBot="1">
      <c r="B1858" s="33">
        <v>39244</v>
      </c>
      <c r="C1858" s="350">
        <v>187.4</v>
      </c>
    </row>
    <row r="1859" spans="2:3" ht="15" thickBot="1">
      <c r="B1859" s="33">
        <v>39245</v>
      </c>
      <c r="C1859" s="350">
        <v>190.05</v>
      </c>
    </row>
    <row r="1860" spans="2:3" ht="15" thickBot="1">
      <c r="B1860" s="33">
        <v>39246</v>
      </c>
      <c r="C1860" s="350">
        <v>186.8</v>
      </c>
    </row>
    <row r="1861" spans="2:3" ht="15" thickBot="1">
      <c r="B1861" s="33">
        <v>39247</v>
      </c>
      <c r="C1861" s="350">
        <v>186.8</v>
      </c>
    </row>
    <row r="1862" spans="2:3" ht="15" thickBot="1">
      <c r="B1862" s="33">
        <v>39248</v>
      </c>
      <c r="C1862" s="350">
        <v>187.15</v>
      </c>
    </row>
    <row r="1863" spans="2:3" ht="15" thickBot="1">
      <c r="B1863" s="33">
        <v>39251</v>
      </c>
      <c r="C1863" s="350">
        <v>187.75</v>
      </c>
    </row>
    <row r="1864" spans="2:3" ht="15" thickBot="1">
      <c r="B1864" s="33">
        <v>39252</v>
      </c>
      <c r="C1864" s="350">
        <v>188.95</v>
      </c>
    </row>
    <row r="1865" spans="2:3" ht="15" thickBot="1">
      <c r="B1865" s="33">
        <v>39253</v>
      </c>
      <c r="C1865" s="350">
        <v>188.6</v>
      </c>
    </row>
    <row r="1866" spans="2:3" ht="15" thickBot="1">
      <c r="B1866" s="33">
        <v>39254</v>
      </c>
      <c r="C1866" s="350">
        <v>189.55</v>
      </c>
    </row>
    <row r="1867" spans="2:3" ht="15" thickBot="1">
      <c r="B1867" s="33">
        <v>39255</v>
      </c>
      <c r="C1867" s="350">
        <v>192.35</v>
      </c>
    </row>
    <row r="1868" spans="2:3" ht="15" thickBot="1">
      <c r="B1868" s="33">
        <v>39258</v>
      </c>
      <c r="C1868" s="350">
        <v>189.2</v>
      </c>
    </row>
    <row r="1869" spans="2:3" ht="15" thickBot="1">
      <c r="B1869" s="33">
        <v>39259</v>
      </c>
      <c r="C1869" s="350">
        <v>190.25</v>
      </c>
    </row>
    <row r="1870" spans="2:3" ht="15" thickBot="1">
      <c r="B1870" s="33">
        <v>39260</v>
      </c>
      <c r="C1870" s="350">
        <v>190.85</v>
      </c>
    </row>
    <row r="1871" spans="2:3" ht="15" thickBot="1">
      <c r="B1871" s="33">
        <v>39261</v>
      </c>
      <c r="C1871" s="350">
        <v>189.25</v>
      </c>
    </row>
    <row r="1872" spans="2:3" ht="15" thickBot="1">
      <c r="B1872" s="33">
        <v>39262</v>
      </c>
      <c r="C1872" s="350">
        <v>188.6</v>
      </c>
    </row>
    <row r="1873" spans="2:3" ht="15" thickBot="1">
      <c r="B1873" s="33">
        <v>39265</v>
      </c>
      <c r="C1873" s="350">
        <v>188.65</v>
      </c>
    </row>
    <row r="1874" spans="2:3" ht="15" thickBot="1">
      <c r="B1874" s="33">
        <v>39266</v>
      </c>
      <c r="C1874" s="350">
        <v>194.8</v>
      </c>
    </row>
    <row r="1875" spans="2:3" ht="15" thickBot="1">
      <c r="B1875" s="33">
        <v>39267</v>
      </c>
      <c r="C1875" s="350">
        <v>197.5</v>
      </c>
    </row>
    <row r="1876" spans="2:3" ht="15" thickBot="1">
      <c r="B1876" s="33">
        <v>39268</v>
      </c>
      <c r="C1876" s="350">
        <v>199.05</v>
      </c>
    </row>
    <row r="1877" spans="2:3" ht="15" thickBot="1">
      <c r="B1877" s="33">
        <v>39269</v>
      </c>
      <c r="C1877" s="350">
        <v>201.15</v>
      </c>
    </row>
    <row r="1878" spans="2:3" ht="15" thickBot="1">
      <c r="B1878" s="33">
        <v>39272</v>
      </c>
      <c r="C1878" s="350">
        <v>195.7</v>
      </c>
    </row>
    <row r="1879" spans="2:3" ht="15" thickBot="1">
      <c r="B1879" s="33">
        <v>39273</v>
      </c>
      <c r="C1879" s="350">
        <v>198.75</v>
      </c>
    </row>
    <row r="1880" spans="2:3" ht="15" thickBot="1">
      <c r="B1880" s="33">
        <v>39274</v>
      </c>
      <c r="C1880" s="350">
        <v>202.5</v>
      </c>
    </row>
    <row r="1881" spans="2:3" ht="15" thickBot="1">
      <c r="B1881" s="33">
        <v>39275</v>
      </c>
      <c r="C1881" s="350">
        <v>205.9</v>
      </c>
    </row>
    <row r="1882" spans="2:3" ht="15" thickBot="1">
      <c r="B1882" s="33">
        <v>39276</v>
      </c>
      <c r="C1882" s="350">
        <v>202.45</v>
      </c>
    </row>
    <row r="1883" spans="2:3" ht="15" thickBot="1">
      <c r="B1883" s="33">
        <v>39279</v>
      </c>
      <c r="C1883" s="350">
        <v>198.35</v>
      </c>
    </row>
    <row r="1884" spans="2:3" ht="15" thickBot="1">
      <c r="B1884" s="33">
        <v>39280</v>
      </c>
      <c r="C1884" s="350">
        <v>196.85</v>
      </c>
    </row>
    <row r="1885" spans="2:3" ht="15" thickBot="1">
      <c r="B1885" s="33">
        <v>39281</v>
      </c>
      <c r="C1885" s="350">
        <v>198.8</v>
      </c>
    </row>
    <row r="1886" spans="2:3" ht="15" thickBot="1">
      <c r="B1886" s="33">
        <v>39282</v>
      </c>
      <c r="C1886" s="350">
        <v>197.8</v>
      </c>
    </row>
    <row r="1887" spans="2:3" ht="15" thickBot="1">
      <c r="B1887" s="33">
        <v>39283</v>
      </c>
      <c r="C1887" s="350">
        <v>194.15</v>
      </c>
    </row>
    <row r="1888" spans="2:3" ht="15" thickBot="1">
      <c r="B1888" s="33">
        <v>39286</v>
      </c>
      <c r="C1888" s="350">
        <v>204.85</v>
      </c>
    </row>
    <row r="1889" spans="2:3" ht="15" thickBot="1">
      <c r="B1889" s="33">
        <v>39287</v>
      </c>
      <c r="C1889" s="350">
        <v>199.75</v>
      </c>
    </row>
    <row r="1890" spans="2:3" ht="15" thickBot="1">
      <c r="B1890" s="33">
        <v>39288</v>
      </c>
      <c r="C1890" s="350">
        <v>201.95</v>
      </c>
    </row>
    <row r="1891" spans="2:3" ht="15" thickBot="1">
      <c r="B1891" s="33">
        <v>39289</v>
      </c>
      <c r="C1891" s="350">
        <v>205.7</v>
      </c>
    </row>
    <row r="1892" spans="2:3" ht="15" thickBot="1">
      <c r="B1892" s="33">
        <v>39290</v>
      </c>
      <c r="C1892" s="350">
        <v>195.9</v>
      </c>
    </row>
    <row r="1893" spans="2:3" ht="15" thickBot="1">
      <c r="B1893" s="33">
        <v>39293</v>
      </c>
      <c r="C1893" s="350">
        <v>208.95</v>
      </c>
    </row>
    <row r="1894" spans="2:3" ht="15" thickBot="1">
      <c r="B1894" s="33">
        <v>39294</v>
      </c>
      <c r="C1894" s="350">
        <v>206.75</v>
      </c>
    </row>
    <row r="1895" spans="2:3" ht="15" thickBot="1">
      <c r="B1895" s="33">
        <v>39295</v>
      </c>
      <c r="C1895" s="350">
        <v>201.85</v>
      </c>
    </row>
    <row r="1896" spans="2:3" ht="15" thickBot="1">
      <c r="B1896" s="33">
        <v>39296</v>
      </c>
      <c r="C1896" s="350">
        <v>201.6</v>
      </c>
    </row>
    <row r="1897" spans="2:3" ht="15" thickBot="1">
      <c r="B1897" s="33">
        <v>39297</v>
      </c>
      <c r="C1897" s="350">
        <v>205.4</v>
      </c>
    </row>
    <row r="1898" spans="2:3" ht="15" thickBot="1">
      <c r="B1898" s="33">
        <v>39300</v>
      </c>
      <c r="C1898" s="350">
        <v>200.1</v>
      </c>
    </row>
    <row r="1899" spans="2:3" ht="15" thickBot="1">
      <c r="B1899" s="33">
        <v>39301</v>
      </c>
      <c r="C1899" s="350">
        <v>200.1</v>
      </c>
    </row>
    <row r="1900" spans="2:3" ht="15" thickBot="1">
      <c r="B1900" s="33">
        <v>39302</v>
      </c>
      <c r="C1900" s="350">
        <v>203.25</v>
      </c>
    </row>
    <row r="1901" spans="2:3" ht="15" thickBot="1">
      <c r="B1901" s="33">
        <v>39303</v>
      </c>
      <c r="C1901" s="350">
        <v>201</v>
      </c>
    </row>
    <row r="1902" spans="2:3" ht="15" thickBot="1">
      <c r="B1902" s="33">
        <v>39304</v>
      </c>
      <c r="C1902" s="350">
        <v>196.1</v>
      </c>
    </row>
    <row r="1903" spans="2:3" ht="15" thickBot="1">
      <c r="B1903" s="33">
        <v>39307</v>
      </c>
      <c r="C1903" s="350">
        <v>204.05</v>
      </c>
    </row>
    <row r="1904" spans="2:3" ht="15" thickBot="1">
      <c r="B1904" s="33">
        <v>39308</v>
      </c>
      <c r="C1904" s="350">
        <v>200.6</v>
      </c>
    </row>
    <row r="1905" spans="2:3" ht="15" thickBot="1">
      <c r="B1905" s="33">
        <v>39310</v>
      </c>
      <c r="C1905" s="350">
        <v>196.35</v>
      </c>
    </row>
    <row r="1906" spans="2:3" ht="15" thickBot="1">
      <c r="B1906" s="33">
        <v>39311</v>
      </c>
      <c r="C1906" s="350">
        <v>192.5</v>
      </c>
    </row>
    <row r="1907" spans="2:3" ht="15" thickBot="1">
      <c r="B1907" s="33">
        <v>39314</v>
      </c>
      <c r="C1907" s="350">
        <v>198.3</v>
      </c>
    </row>
    <row r="1908" spans="2:3" ht="15" thickBot="1">
      <c r="B1908" s="33">
        <v>39315</v>
      </c>
      <c r="C1908" s="350">
        <v>193.25</v>
      </c>
    </row>
    <row r="1909" spans="2:3" ht="15" thickBot="1">
      <c r="B1909" s="33">
        <v>39316</v>
      </c>
      <c r="C1909" s="350">
        <v>196.15</v>
      </c>
    </row>
    <row r="1910" spans="2:3" ht="15" thickBot="1">
      <c r="B1910" s="33">
        <v>39317</v>
      </c>
      <c r="C1910" s="350">
        <v>197.9</v>
      </c>
    </row>
    <row r="1911" spans="2:3" ht="15" thickBot="1">
      <c r="B1911" s="33">
        <v>39318</v>
      </c>
      <c r="C1911" s="350">
        <v>199.4</v>
      </c>
    </row>
    <row r="1912" spans="2:3" ht="15" thickBot="1">
      <c r="B1912" s="33">
        <v>39321</v>
      </c>
      <c r="C1912" s="350">
        <v>200.75</v>
      </c>
    </row>
    <row r="1913" spans="2:3" ht="15" thickBot="1">
      <c r="B1913" s="33">
        <v>39322</v>
      </c>
      <c r="C1913" s="350">
        <v>202.1</v>
      </c>
    </row>
    <row r="1914" spans="2:3" ht="15" thickBot="1">
      <c r="B1914" s="33">
        <v>39323</v>
      </c>
      <c r="C1914" s="350">
        <v>201.95</v>
      </c>
    </row>
    <row r="1915" spans="2:3" ht="15" thickBot="1">
      <c r="B1915" s="33">
        <v>39324</v>
      </c>
      <c r="C1915" s="350">
        <v>203.2</v>
      </c>
    </row>
    <row r="1916" spans="2:3" ht="15" thickBot="1">
      <c r="B1916" s="33">
        <v>39325</v>
      </c>
      <c r="C1916" s="350">
        <v>208.3</v>
      </c>
    </row>
    <row r="1917" spans="2:3" ht="15" thickBot="1">
      <c r="B1917" s="33">
        <v>39328</v>
      </c>
      <c r="C1917" s="350">
        <v>209.8</v>
      </c>
    </row>
    <row r="1918" spans="2:3" ht="15" thickBot="1">
      <c r="B1918" s="33">
        <v>39329</v>
      </c>
      <c r="C1918" s="350">
        <v>211</v>
      </c>
    </row>
    <row r="1919" spans="2:3" ht="15" thickBot="1">
      <c r="B1919" s="33">
        <v>39330</v>
      </c>
      <c r="C1919" s="350">
        <v>212.35</v>
      </c>
    </row>
    <row r="1920" spans="2:3" ht="15" thickBot="1">
      <c r="B1920" s="33">
        <v>39331</v>
      </c>
      <c r="C1920" s="350">
        <v>216.35</v>
      </c>
    </row>
    <row r="1921" spans="2:3" ht="15" thickBot="1">
      <c r="B1921" s="33">
        <v>39332</v>
      </c>
      <c r="C1921" s="350">
        <v>213.95</v>
      </c>
    </row>
    <row r="1922" spans="2:3" ht="15" thickBot="1">
      <c r="B1922" s="33">
        <v>39335</v>
      </c>
      <c r="C1922" s="350">
        <v>213.35</v>
      </c>
    </row>
    <row r="1923" spans="2:3" ht="15" thickBot="1">
      <c r="B1923" s="33">
        <v>39336</v>
      </c>
      <c r="C1923" s="350">
        <v>217.1</v>
      </c>
    </row>
    <row r="1924" spans="2:3" ht="15" thickBot="1">
      <c r="B1924" s="33">
        <v>39337</v>
      </c>
      <c r="C1924" s="350">
        <v>217.55</v>
      </c>
    </row>
    <row r="1925" spans="2:3" ht="15" thickBot="1">
      <c r="B1925" s="33">
        <v>39338</v>
      </c>
      <c r="C1925" s="350">
        <v>215</v>
      </c>
    </row>
    <row r="1926" spans="2:3" ht="15" thickBot="1">
      <c r="B1926" s="33">
        <v>39339</v>
      </c>
      <c r="C1926" s="350">
        <v>212.05</v>
      </c>
    </row>
    <row r="1927" spans="2:3" ht="15" thickBot="1">
      <c r="B1927" s="33">
        <v>39342</v>
      </c>
      <c r="C1927" s="350">
        <v>215.9</v>
      </c>
    </row>
    <row r="1928" spans="2:3" ht="15" thickBot="1">
      <c r="B1928" s="33">
        <v>39343</v>
      </c>
      <c r="C1928" s="350">
        <v>214.55</v>
      </c>
    </row>
    <row r="1929" spans="2:3" ht="15" thickBot="1">
      <c r="B1929" s="33">
        <v>39344</v>
      </c>
      <c r="C1929" s="350">
        <v>217</v>
      </c>
    </row>
    <row r="1930" spans="2:3" ht="15" thickBot="1">
      <c r="B1930" s="33">
        <v>39345</v>
      </c>
      <c r="C1930" s="350">
        <v>214.2</v>
      </c>
    </row>
    <row r="1931" spans="2:3" ht="15" thickBot="1">
      <c r="B1931" s="33">
        <v>39350</v>
      </c>
      <c r="C1931" s="350">
        <v>227.35</v>
      </c>
    </row>
    <row r="1932" spans="2:3" ht="15" thickBot="1">
      <c r="B1932" s="33">
        <v>39351</v>
      </c>
      <c r="C1932" s="350">
        <v>225.45</v>
      </c>
    </row>
    <row r="1933" spans="2:3" ht="15" thickBot="1">
      <c r="B1933" s="33">
        <v>39352</v>
      </c>
      <c r="C1933" s="350">
        <v>218.9</v>
      </c>
    </row>
    <row r="1934" spans="2:3" ht="15" thickBot="1">
      <c r="B1934" s="33">
        <v>39353</v>
      </c>
      <c r="C1934" s="350">
        <v>220.6</v>
      </c>
    </row>
    <row r="1935" spans="2:3" ht="15" thickBot="1">
      <c r="B1935" s="33">
        <v>39356</v>
      </c>
      <c r="C1935" s="350">
        <v>224.1</v>
      </c>
    </row>
    <row r="1936" spans="2:3" ht="15" thickBot="1">
      <c r="B1936" s="33">
        <v>39358</v>
      </c>
      <c r="C1936" s="350">
        <v>220.5</v>
      </c>
    </row>
    <row r="1937" spans="2:3" ht="15" thickBot="1">
      <c r="B1937" s="33">
        <v>39359</v>
      </c>
      <c r="C1937" s="350">
        <v>223.9</v>
      </c>
    </row>
    <row r="1938" spans="2:3" ht="15" thickBot="1">
      <c r="B1938" s="33">
        <v>39360</v>
      </c>
      <c r="C1938" s="350">
        <v>221.9</v>
      </c>
    </row>
    <row r="1939" spans="2:3" ht="15" thickBot="1">
      <c r="B1939" s="33">
        <v>39363</v>
      </c>
      <c r="C1939" s="350">
        <v>220.75</v>
      </c>
    </row>
    <row r="1940" spans="2:3" ht="15" thickBot="1">
      <c r="B1940" s="33">
        <v>39364</v>
      </c>
      <c r="C1940" s="350">
        <v>224.3</v>
      </c>
    </row>
    <row r="1941" spans="2:3" ht="15" thickBot="1">
      <c r="B1941" s="33">
        <v>39365</v>
      </c>
      <c r="C1941" s="350">
        <v>224.05</v>
      </c>
    </row>
    <row r="1942" spans="2:3" ht="15" thickBot="1">
      <c r="B1942" s="33">
        <v>39366</v>
      </c>
      <c r="C1942" s="350">
        <v>225.85</v>
      </c>
    </row>
    <row r="1943" spans="2:3" ht="15" thickBot="1">
      <c r="B1943" s="33">
        <v>39367</v>
      </c>
      <c r="C1943" s="350">
        <v>221.25</v>
      </c>
    </row>
    <row r="1944" spans="2:3" ht="15" thickBot="1">
      <c r="B1944" s="33">
        <v>39370</v>
      </c>
      <c r="C1944" s="350">
        <v>219.3</v>
      </c>
    </row>
    <row r="1945" spans="2:3" ht="15" thickBot="1">
      <c r="B1945" s="33">
        <v>39371</v>
      </c>
      <c r="C1945" s="350">
        <v>212.95</v>
      </c>
    </row>
    <row r="1946" spans="2:3" ht="15" thickBot="1">
      <c r="B1946" s="33">
        <v>39372</v>
      </c>
      <c r="C1946" s="350">
        <v>209.4</v>
      </c>
    </row>
    <row r="1947" spans="2:3" ht="15" thickBot="1">
      <c r="B1947" s="33">
        <v>39373</v>
      </c>
      <c r="C1947" s="350">
        <v>210.4</v>
      </c>
    </row>
    <row r="1948" spans="2:3" ht="15" thickBot="1">
      <c r="B1948" s="33">
        <v>39374</v>
      </c>
      <c r="C1948" s="350">
        <v>205.75</v>
      </c>
    </row>
    <row r="1949" spans="2:3" ht="15" thickBot="1">
      <c r="B1949" s="33">
        <v>39377</v>
      </c>
      <c r="C1949" s="350">
        <v>207.5</v>
      </c>
    </row>
    <row r="1950" spans="2:3" ht="15" thickBot="1">
      <c r="B1950" s="33">
        <v>39378</v>
      </c>
      <c r="C1950" s="350">
        <v>215.75</v>
      </c>
    </row>
    <row r="1951" spans="2:3" ht="15" thickBot="1">
      <c r="B1951" s="33">
        <v>39379</v>
      </c>
      <c r="C1951" s="350">
        <v>215.95</v>
      </c>
    </row>
    <row r="1952" spans="2:3" ht="15" thickBot="1">
      <c r="B1952" s="33">
        <v>39380</v>
      </c>
      <c r="C1952" s="350">
        <v>220.75</v>
      </c>
    </row>
    <row r="1953" spans="2:3" ht="15" thickBot="1">
      <c r="B1953" s="33">
        <v>39381</v>
      </c>
      <c r="C1953" s="350">
        <v>217.8</v>
      </c>
    </row>
    <row r="1954" spans="2:3" ht="15" thickBot="1">
      <c r="B1954" s="33">
        <v>39384</v>
      </c>
      <c r="C1954" s="350">
        <v>219.6</v>
      </c>
    </row>
    <row r="1955" spans="2:3" ht="15" thickBot="1">
      <c r="B1955" s="33">
        <v>39385</v>
      </c>
      <c r="C1955" s="350">
        <v>219.45</v>
      </c>
    </row>
    <row r="1956" spans="2:3" ht="15" thickBot="1">
      <c r="B1956" s="33">
        <v>39386</v>
      </c>
      <c r="C1956" s="350">
        <v>207.05</v>
      </c>
    </row>
    <row r="1957" spans="2:3" ht="15" thickBot="1">
      <c r="B1957" s="33">
        <v>39387</v>
      </c>
      <c r="C1957" s="350">
        <v>193.7</v>
      </c>
    </row>
    <row r="1958" spans="2:3" ht="15" thickBot="1">
      <c r="B1958" s="33">
        <v>39388</v>
      </c>
      <c r="C1958" s="350">
        <v>195.8</v>
      </c>
    </row>
    <row r="1959" spans="2:3" ht="15" thickBot="1">
      <c r="B1959" s="33">
        <v>39391</v>
      </c>
      <c r="C1959" s="350">
        <v>193.3</v>
      </c>
    </row>
    <row r="1960" spans="2:3" ht="15" thickBot="1">
      <c r="B1960" s="33">
        <v>39392</v>
      </c>
      <c r="C1960" s="350">
        <v>195.75</v>
      </c>
    </row>
    <row r="1961" spans="2:3" ht="15" thickBot="1">
      <c r="B1961" s="33">
        <v>39393</v>
      </c>
      <c r="C1961" s="350">
        <v>192.9</v>
      </c>
    </row>
    <row r="1962" spans="2:3" ht="15" thickBot="1">
      <c r="B1962" s="33">
        <v>39394</v>
      </c>
      <c r="C1962" s="350">
        <v>195.25</v>
      </c>
    </row>
    <row r="1963" spans="2:3" ht="15" thickBot="1">
      <c r="B1963" s="33">
        <v>39395</v>
      </c>
      <c r="C1963" s="350">
        <v>193.2</v>
      </c>
    </row>
    <row r="1964" spans="2:3" ht="15" thickBot="1">
      <c r="B1964" s="33">
        <v>39398</v>
      </c>
      <c r="C1964" s="350">
        <v>199</v>
      </c>
    </row>
    <row r="1965" spans="2:3" ht="15" thickBot="1">
      <c r="B1965" s="33">
        <v>39399</v>
      </c>
      <c r="C1965" s="350">
        <v>199.95</v>
      </c>
    </row>
    <row r="1966" spans="2:3" ht="15" thickBot="1">
      <c r="B1966" s="33">
        <v>39400</v>
      </c>
      <c r="C1966" s="350">
        <v>200.95</v>
      </c>
    </row>
    <row r="1967" spans="2:3" ht="15" thickBot="1">
      <c r="B1967" s="33">
        <v>39401</v>
      </c>
      <c r="C1967" s="350">
        <v>199.1</v>
      </c>
    </row>
    <row r="1968" spans="2:3" ht="15" thickBot="1">
      <c r="B1968" s="33">
        <v>39402</v>
      </c>
      <c r="C1968" s="350">
        <v>201.35</v>
      </c>
    </row>
    <row r="1969" spans="2:3" ht="15" thickBot="1">
      <c r="B1969" s="33">
        <v>39405</v>
      </c>
      <c r="C1969" s="350">
        <v>205.05</v>
      </c>
    </row>
    <row r="1970" spans="2:3" ht="15" thickBot="1">
      <c r="B1970" s="33">
        <v>39406</v>
      </c>
      <c r="C1970" s="350">
        <v>205.45</v>
      </c>
    </row>
    <row r="1971" spans="2:3" ht="15" thickBot="1">
      <c r="B1971" s="33">
        <v>39407</v>
      </c>
      <c r="C1971" s="350">
        <v>201.95</v>
      </c>
    </row>
    <row r="1972" spans="2:3" ht="15" thickBot="1">
      <c r="B1972" s="33">
        <v>39408</v>
      </c>
      <c r="C1972" s="350">
        <v>201.9</v>
      </c>
    </row>
    <row r="1973" spans="2:3" ht="15" thickBot="1">
      <c r="B1973" s="33">
        <v>39409</v>
      </c>
      <c r="C1973" s="350">
        <v>206.8</v>
      </c>
    </row>
    <row r="1974" spans="2:3" ht="15" thickBot="1">
      <c r="B1974" s="33">
        <v>39412</v>
      </c>
      <c r="C1974" s="350">
        <v>210.3</v>
      </c>
    </row>
    <row r="1975" spans="2:3" ht="15" thickBot="1">
      <c r="B1975" s="33">
        <v>39413</v>
      </c>
      <c r="C1975" s="350">
        <v>210.45</v>
      </c>
    </row>
    <row r="1976" spans="2:3" ht="15" thickBot="1">
      <c r="B1976" s="33">
        <v>39414</v>
      </c>
      <c r="C1976" s="350">
        <v>209.2</v>
      </c>
    </row>
    <row r="1977" spans="2:3" ht="15" thickBot="1">
      <c r="B1977" s="33">
        <v>39415</v>
      </c>
      <c r="C1977" s="350">
        <v>210.05</v>
      </c>
    </row>
    <row r="1978" spans="2:3" ht="15" thickBot="1">
      <c r="B1978" s="33">
        <v>39416</v>
      </c>
      <c r="C1978" s="350">
        <v>206.75</v>
      </c>
    </row>
    <row r="1979" spans="2:3" ht="15" thickBot="1">
      <c r="B1979" s="33">
        <v>39419</v>
      </c>
      <c r="C1979" s="350">
        <v>206.05</v>
      </c>
    </row>
    <row r="1980" spans="2:3" ht="15" thickBot="1">
      <c r="B1980" s="33">
        <v>39420</v>
      </c>
      <c r="C1980" s="350">
        <v>206.55</v>
      </c>
    </row>
    <row r="1981" spans="2:3" ht="15" thickBot="1">
      <c r="B1981" s="33">
        <v>39421</v>
      </c>
      <c r="C1981" s="350">
        <v>206</v>
      </c>
    </row>
    <row r="1982" spans="2:3" ht="15" thickBot="1">
      <c r="B1982" s="33">
        <v>39422</v>
      </c>
      <c r="C1982" s="350">
        <v>207.65</v>
      </c>
    </row>
    <row r="1983" spans="2:3" ht="15" thickBot="1">
      <c r="B1983" s="33">
        <v>39423</v>
      </c>
      <c r="C1983" s="350">
        <v>208.6</v>
      </c>
    </row>
    <row r="1984" spans="2:3" ht="15" thickBot="1">
      <c r="B1984" s="33">
        <v>39426</v>
      </c>
      <c r="C1984" s="350">
        <v>205.9</v>
      </c>
    </row>
    <row r="1985" spans="2:3" ht="15" thickBot="1">
      <c r="B1985" s="33">
        <v>39427</v>
      </c>
      <c r="C1985" s="350">
        <v>210.7</v>
      </c>
    </row>
    <row r="1986" spans="2:3" ht="15" thickBot="1">
      <c r="B1986" s="33">
        <v>39428</v>
      </c>
      <c r="C1986" s="350">
        <v>210.25</v>
      </c>
    </row>
    <row r="1987" spans="2:3" ht="15" thickBot="1">
      <c r="B1987" s="33">
        <v>39429</v>
      </c>
      <c r="C1987" s="350">
        <v>212</v>
      </c>
    </row>
    <row r="1988" spans="2:3" ht="15" thickBot="1">
      <c r="B1988" s="33">
        <v>39430</v>
      </c>
      <c r="C1988" s="350">
        <v>218.7</v>
      </c>
    </row>
    <row r="1989" spans="2:3" ht="15" thickBot="1">
      <c r="B1989" s="33">
        <v>39433</v>
      </c>
      <c r="C1989" s="350">
        <v>218.95</v>
      </c>
    </row>
    <row r="1990" spans="2:3" ht="15" thickBot="1">
      <c r="B1990" s="33">
        <v>39435</v>
      </c>
      <c r="C1990" s="350">
        <v>212.5</v>
      </c>
    </row>
    <row r="1991" spans="2:3" ht="15" thickBot="1">
      <c r="B1991" s="33">
        <v>39436</v>
      </c>
      <c r="C1991" s="350">
        <v>212.9</v>
      </c>
    </row>
    <row r="1992" spans="2:3" ht="15" thickBot="1">
      <c r="B1992" s="33">
        <v>39440</v>
      </c>
      <c r="C1992" s="350">
        <v>216.45</v>
      </c>
    </row>
    <row r="1993" spans="2:3" ht="15" thickBot="1">
      <c r="B1993" s="33">
        <v>39442</v>
      </c>
      <c r="C1993" s="350">
        <v>215.3</v>
      </c>
    </row>
    <row r="1994" spans="2:3" ht="15" thickBot="1">
      <c r="B1994" s="33">
        <v>39443</v>
      </c>
      <c r="C1994" s="350">
        <v>216.9</v>
      </c>
    </row>
    <row r="1995" spans="2:3" ht="15" thickBot="1">
      <c r="B1995" s="33">
        <v>39444</v>
      </c>
      <c r="C1995" s="350">
        <v>216.35</v>
      </c>
    </row>
    <row r="1996" spans="2:3" ht="15" thickBot="1">
      <c r="B1996" s="33">
        <v>39447</v>
      </c>
      <c r="C1996" s="350">
        <v>213.7</v>
      </c>
    </row>
    <row r="1997" spans="2:3" ht="15" thickBot="1">
      <c r="B1997" s="33">
        <v>39448</v>
      </c>
      <c r="C1997" s="350">
        <v>218.45</v>
      </c>
    </row>
    <row r="1998" spans="2:3" ht="15" thickBot="1">
      <c r="B1998" s="33">
        <v>39449</v>
      </c>
      <c r="C1998" s="350">
        <v>215.8</v>
      </c>
    </row>
    <row r="1999" spans="2:3" ht="15" thickBot="1">
      <c r="B1999" s="33">
        <v>39450</v>
      </c>
      <c r="C1999" s="350">
        <v>222.85</v>
      </c>
    </row>
    <row r="2000" spans="2:3" ht="15" thickBot="1">
      <c r="B2000" s="33">
        <v>39451</v>
      </c>
      <c r="C2000" s="350">
        <v>232.05</v>
      </c>
    </row>
    <row r="2001" spans="2:3" ht="15" thickBot="1">
      <c r="B2001" s="33">
        <v>39454</v>
      </c>
      <c r="C2001" s="350">
        <v>237.2</v>
      </c>
    </row>
    <row r="2002" spans="2:3" ht="15" thickBot="1">
      <c r="B2002" s="33">
        <v>39455</v>
      </c>
      <c r="C2002" s="350">
        <v>236.6</v>
      </c>
    </row>
    <row r="2003" spans="2:3" ht="15" thickBot="1">
      <c r="B2003" s="33">
        <v>39456</v>
      </c>
      <c r="C2003" s="350">
        <v>234</v>
      </c>
    </row>
    <row r="2004" spans="2:3" ht="15" thickBot="1">
      <c r="B2004" s="33">
        <v>39457</v>
      </c>
      <c r="C2004" s="350">
        <v>228.55</v>
      </c>
    </row>
    <row r="2005" spans="2:3" ht="15" thickBot="1">
      <c r="B2005" s="33">
        <v>39458</v>
      </c>
      <c r="C2005" s="350">
        <v>223.7</v>
      </c>
    </row>
    <row r="2006" spans="2:3" ht="15" thickBot="1">
      <c r="B2006" s="33">
        <v>39461</v>
      </c>
      <c r="C2006" s="350">
        <v>219.05</v>
      </c>
    </row>
    <row r="2007" spans="2:3" ht="15" thickBot="1">
      <c r="B2007" s="33">
        <v>39462</v>
      </c>
      <c r="C2007" s="350">
        <v>216.8</v>
      </c>
    </row>
    <row r="2008" spans="2:3" ht="15" thickBot="1">
      <c r="B2008" s="33">
        <v>39463</v>
      </c>
      <c r="C2008" s="350">
        <v>214.7</v>
      </c>
    </row>
    <row r="2009" spans="2:3" ht="15" thickBot="1">
      <c r="B2009" s="33">
        <v>39464</v>
      </c>
      <c r="C2009" s="350">
        <v>217.55</v>
      </c>
    </row>
    <row r="2010" spans="2:3" ht="15" thickBot="1">
      <c r="B2010" s="33">
        <v>39468</v>
      </c>
      <c r="C2010" s="350">
        <v>199.65</v>
      </c>
    </row>
    <row r="2011" spans="2:3" ht="15" thickBot="1">
      <c r="B2011" s="33">
        <v>39469</v>
      </c>
      <c r="C2011" s="350">
        <v>184.05</v>
      </c>
    </row>
    <row r="2012" spans="2:3" ht="15" thickBot="1">
      <c r="B2012" s="33">
        <v>39470</v>
      </c>
      <c r="C2012" s="350">
        <v>190.6</v>
      </c>
    </row>
    <row r="2013" spans="2:3" ht="15" thickBot="1">
      <c r="B2013" s="33">
        <v>39471</v>
      </c>
      <c r="C2013" s="350">
        <v>186.15</v>
      </c>
    </row>
    <row r="2014" spans="2:3" ht="15" thickBot="1">
      <c r="B2014" s="33">
        <v>39472</v>
      </c>
      <c r="C2014" s="350">
        <v>200.15</v>
      </c>
    </row>
    <row r="2015" spans="2:3" ht="15" thickBot="1">
      <c r="B2015" s="33">
        <v>39475</v>
      </c>
      <c r="C2015" s="350">
        <v>199.9</v>
      </c>
    </row>
    <row r="2016" spans="2:3" ht="15" thickBot="1">
      <c r="B2016" s="33">
        <v>39476</v>
      </c>
      <c r="C2016" s="350">
        <v>208.85</v>
      </c>
    </row>
    <row r="2017" spans="2:3" ht="15" thickBot="1">
      <c r="B2017" s="33">
        <v>39477</v>
      </c>
      <c r="C2017" s="350">
        <v>195.85</v>
      </c>
    </row>
    <row r="2018" spans="2:3" ht="15" thickBot="1">
      <c r="B2018" s="33">
        <v>39478</v>
      </c>
      <c r="C2018" s="350">
        <v>208.75</v>
      </c>
    </row>
    <row r="2019" spans="2:3" ht="15" thickBot="1">
      <c r="B2019" s="33">
        <v>39479</v>
      </c>
      <c r="C2019" s="350">
        <v>207.9</v>
      </c>
    </row>
    <row r="2020" spans="2:3" ht="15" thickBot="1">
      <c r="B2020" s="33">
        <v>39482</v>
      </c>
      <c r="C2020" s="350">
        <v>213.25</v>
      </c>
    </row>
    <row r="2021" spans="2:3" ht="15" thickBot="1">
      <c r="B2021" s="33">
        <v>39483</v>
      </c>
      <c r="C2021" s="350">
        <v>209</v>
      </c>
    </row>
    <row r="2022" spans="2:3" ht="15" thickBot="1">
      <c r="B2022" s="33">
        <v>39484</v>
      </c>
      <c r="C2022" s="350">
        <v>204.15</v>
      </c>
    </row>
    <row r="2023" spans="2:3" ht="15" thickBot="1">
      <c r="B2023" s="33">
        <v>39485</v>
      </c>
      <c r="C2023" s="350">
        <v>200</v>
      </c>
    </row>
    <row r="2024" spans="2:3" ht="15" thickBot="1">
      <c r="B2024" s="33">
        <v>39486</v>
      </c>
      <c r="C2024" s="350">
        <v>211.25</v>
      </c>
    </row>
    <row r="2025" spans="2:3" ht="15" thickBot="1">
      <c r="B2025" s="33">
        <v>39489</v>
      </c>
      <c r="C2025" s="350">
        <v>194.1</v>
      </c>
    </row>
    <row r="2026" spans="2:3" ht="15" thickBot="1">
      <c r="B2026" s="33">
        <v>39490</v>
      </c>
      <c r="C2026" s="350">
        <v>193.95</v>
      </c>
    </row>
    <row r="2027" spans="2:3" ht="15" thickBot="1">
      <c r="B2027" s="33">
        <v>39491</v>
      </c>
      <c r="C2027" s="350">
        <v>192.5</v>
      </c>
    </row>
    <row r="2028" spans="2:3" ht="15" thickBot="1">
      <c r="B2028" s="33">
        <v>39492</v>
      </c>
      <c r="C2028" s="350">
        <v>203.1</v>
      </c>
    </row>
    <row r="2029" spans="2:3" ht="15" thickBot="1">
      <c r="B2029" s="33">
        <v>39493</v>
      </c>
      <c r="C2029" s="350">
        <v>211.15</v>
      </c>
    </row>
    <row r="2030" spans="2:3" ht="15" thickBot="1">
      <c r="B2030" s="33">
        <v>39496</v>
      </c>
      <c r="C2030" s="350">
        <v>217.1</v>
      </c>
    </row>
    <row r="2031" spans="2:3" ht="15" thickBot="1">
      <c r="B2031" s="33">
        <v>39497</v>
      </c>
      <c r="C2031" s="350">
        <v>221.45</v>
      </c>
    </row>
    <row r="2032" spans="2:3" ht="15" thickBot="1">
      <c r="B2032" s="33">
        <v>39498</v>
      </c>
      <c r="C2032" s="350">
        <v>214.15</v>
      </c>
    </row>
    <row r="2033" spans="2:3" ht="15" thickBot="1">
      <c r="B2033" s="33">
        <v>39499</v>
      </c>
      <c r="C2033" s="350">
        <v>220.2</v>
      </c>
    </row>
    <row r="2034" spans="2:3" ht="15" thickBot="1">
      <c r="B2034" s="33">
        <v>39500</v>
      </c>
      <c r="C2034" s="350">
        <v>216.3</v>
      </c>
    </row>
    <row r="2035" spans="2:3" ht="15" thickBot="1">
      <c r="B2035" s="33">
        <v>39503</v>
      </c>
      <c r="C2035" s="350">
        <v>215.7</v>
      </c>
    </row>
    <row r="2036" spans="2:3" ht="15" thickBot="1">
      <c r="B2036" s="33">
        <v>39504</v>
      </c>
      <c r="C2036" s="350">
        <v>219.85</v>
      </c>
    </row>
    <row r="2037" spans="2:3" ht="15" thickBot="1">
      <c r="B2037" s="33">
        <v>39505</v>
      </c>
      <c r="C2037" s="350">
        <v>220.25</v>
      </c>
    </row>
    <row r="2038" spans="2:3" ht="15" thickBot="1">
      <c r="B2038" s="33">
        <v>39506</v>
      </c>
      <c r="C2038" s="350">
        <v>220.95</v>
      </c>
    </row>
    <row r="2039" spans="2:3" ht="15" thickBot="1">
      <c r="B2039" s="33">
        <v>39507</v>
      </c>
      <c r="C2039" s="350">
        <v>227.5</v>
      </c>
    </row>
    <row r="2040" spans="2:3" ht="15" thickBot="1">
      <c r="B2040" s="33">
        <v>39510</v>
      </c>
      <c r="C2040" s="350">
        <v>231.85</v>
      </c>
    </row>
    <row r="2041" spans="2:3" ht="15" thickBot="1">
      <c r="B2041" s="33">
        <v>39511</v>
      </c>
      <c r="C2041" s="350">
        <v>229</v>
      </c>
    </row>
    <row r="2042" spans="2:3" ht="15" thickBot="1">
      <c r="B2042" s="33">
        <v>39512</v>
      </c>
      <c r="C2042" s="350">
        <v>225.7</v>
      </c>
    </row>
    <row r="2043" spans="2:3" ht="15" thickBot="1">
      <c r="B2043" s="33">
        <v>39514</v>
      </c>
      <c r="C2043" s="350">
        <v>225.8</v>
      </c>
    </row>
    <row r="2044" spans="2:3" ht="15" thickBot="1">
      <c r="B2044" s="33">
        <v>39517</v>
      </c>
      <c r="C2044" s="350">
        <v>223.8</v>
      </c>
    </row>
    <row r="2045" spans="2:3" ht="15" thickBot="1">
      <c r="B2045" s="33">
        <v>39518</v>
      </c>
      <c r="C2045" s="350">
        <v>224.75</v>
      </c>
    </row>
    <row r="2046" spans="2:3" ht="15" thickBot="1">
      <c r="B2046" s="33">
        <v>39519</v>
      </c>
      <c r="C2046" s="350">
        <v>222.25</v>
      </c>
    </row>
    <row r="2047" spans="2:3" ht="15" thickBot="1">
      <c r="B2047" s="33">
        <v>39520</v>
      </c>
      <c r="C2047" s="350">
        <v>221.95</v>
      </c>
    </row>
    <row r="2048" spans="2:3" ht="15" thickBot="1">
      <c r="B2048" s="33">
        <v>39521</v>
      </c>
      <c r="C2048" s="350">
        <v>226.25</v>
      </c>
    </row>
    <row r="2049" spans="2:3" ht="15" thickBot="1">
      <c r="B2049" s="33">
        <v>39524</v>
      </c>
      <c r="C2049" s="350">
        <v>222.8</v>
      </c>
    </row>
    <row r="2050" spans="2:3" ht="15" thickBot="1">
      <c r="B2050" s="33">
        <v>39525</v>
      </c>
      <c r="C2050" s="350">
        <v>231.55</v>
      </c>
    </row>
    <row r="2051" spans="2:3" ht="15" thickBot="1">
      <c r="B2051" s="33">
        <v>39526</v>
      </c>
      <c r="C2051" s="350">
        <v>225.6</v>
      </c>
    </row>
    <row r="2052" spans="2:3" ht="15" thickBot="1">
      <c r="B2052" s="33">
        <v>39531</v>
      </c>
      <c r="C2052" s="350">
        <v>234.85</v>
      </c>
    </row>
    <row r="2053" spans="2:3" ht="15" thickBot="1">
      <c r="B2053" s="33">
        <v>39532</v>
      </c>
      <c r="C2053" s="350">
        <v>245.05</v>
      </c>
    </row>
    <row r="2054" spans="2:3" ht="15" thickBot="1">
      <c r="B2054" s="33">
        <v>39533</v>
      </c>
      <c r="C2054" s="350">
        <v>235.1</v>
      </c>
    </row>
    <row r="2055" spans="2:3" ht="15" thickBot="1">
      <c r="B2055" s="33">
        <v>39534</v>
      </c>
      <c r="C2055" s="350">
        <v>244.7</v>
      </c>
    </row>
    <row r="2056" spans="2:3" ht="15" thickBot="1">
      <c r="B2056" s="33">
        <v>39535</v>
      </c>
      <c r="C2056" s="350">
        <v>242.2</v>
      </c>
    </row>
    <row r="2057" spans="2:3" ht="15" thickBot="1">
      <c r="B2057" s="33">
        <v>39538</v>
      </c>
      <c r="C2057" s="350">
        <v>228.8</v>
      </c>
    </row>
    <row r="2058" spans="2:3" ht="15" thickBot="1">
      <c r="B2058" s="33">
        <v>39539</v>
      </c>
      <c r="C2058" s="350">
        <v>238.4</v>
      </c>
    </row>
    <row r="2059" spans="2:3" ht="15" thickBot="1">
      <c r="B2059" s="33">
        <v>39540</v>
      </c>
      <c r="C2059" s="350">
        <v>235.55</v>
      </c>
    </row>
    <row r="2060" spans="2:3" ht="15" thickBot="1">
      <c r="B2060" s="33">
        <v>39541</v>
      </c>
      <c r="C2060" s="350">
        <v>243.2</v>
      </c>
    </row>
    <row r="2061" spans="2:3" ht="15" thickBot="1">
      <c r="B2061" s="33">
        <v>39542</v>
      </c>
      <c r="C2061" s="350">
        <v>241.85</v>
      </c>
    </row>
    <row r="2062" spans="2:3" ht="15" thickBot="1">
      <c r="B2062" s="33">
        <v>39545</v>
      </c>
      <c r="C2062" s="350">
        <v>253.2</v>
      </c>
    </row>
    <row r="2063" spans="2:3" ht="15" thickBot="1">
      <c r="B2063" s="33">
        <v>39546</v>
      </c>
      <c r="C2063" s="350">
        <v>248.85</v>
      </c>
    </row>
    <row r="2064" spans="2:3" ht="15" thickBot="1">
      <c r="B2064" s="33">
        <v>39547</v>
      </c>
      <c r="C2064" s="350">
        <v>244.8</v>
      </c>
    </row>
    <row r="2065" spans="2:3" ht="15" thickBot="1">
      <c r="B2065" s="33">
        <v>39548</v>
      </c>
      <c r="C2065" s="350">
        <v>240.2</v>
      </c>
    </row>
    <row r="2066" spans="2:3" ht="15" thickBot="1">
      <c r="B2066" s="33">
        <v>39549</v>
      </c>
      <c r="C2066" s="350">
        <v>235.5</v>
      </c>
    </row>
    <row r="2067" spans="2:3" ht="15" thickBot="1">
      <c r="B2067" s="33">
        <v>39553</v>
      </c>
      <c r="C2067" s="350">
        <v>245.9</v>
      </c>
    </row>
    <row r="2068" spans="2:3" ht="15" thickBot="1">
      <c r="B2068" s="33">
        <v>39554</v>
      </c>
      <c r="C2068" s="350">
        <v>241</v>
      </c>
    </row>
    <row r="2069" spans="2:3" ht="15" thickBot="1">
      <c r="B2069" s="33">
        <v>39555</v>
      </c>
      <c r="C2069" s="350">
        <v>231.9</v>
      </c>
    </row>
    <row r="2070" spans="2:3" ht="15" thickBot="1">
      <c r="B2070" s="33">
        <v>39559</v>
      </c>
      <c r="C2070" s="350">
        <v>236.05</v>
      </c>
    </row>
    <row r="2071" spans="2:3" ht="15" thickBot="1">
      <c r="B2071" s="33">
        <v>39560</v>
      </c>
      <c r="C2071" s="350">
        <v>239.2</v>
      </c>
    </row>
    <row r="2072" spans="2:3" ht="15" thickBot="1">
      <c r="B2072" s="33">
        <v>39561</v>
      </c>
      <c r="C2072" s="350">
        <v>243.95</v>
      </c>
    </row>
    <row r="2073" spans="2:3" ht="15" thickBot="1">
      <c r="B2073" s="33">
        <v>39562</v>
      </c>
      <c r="C2073" s="350">
        <v>249</v>
      </c>
    </row>
    <row r="2074" spans="2:3" ht="15" thickBot="1">
      <c r="B2074" s="33">
        <v>39563</v>
      </c>
      <c r="C2074" s="350">
        <v>250.3</v>
      </c>
    </row>
    <row r="2075" spans="2:3" ht="15" thickBot="1">
      <c r="B2075" s="33">
        <v>39566</v>
      </c>
      <c r="C2075" s="350">
        <v>247.25</v>
      </c>
    </row>
    <row r="2076" spans="2:3" ht="15" thickBot="1">
      <c r="B2076" s="33">
        <v>39567</v>
      </c>
      <c r="C2076" s="350">
        <v>251.8</v>
      </c>
    </row>
    <row r="2077" spans="2:3" ht="15" thickBot="1">
      <c r="B2077" s="33">
        <v>39568</v>
      </c>
      <c r="C2077" s="350">
        <v>250.25</v>
      </c>
    </row>
    <row r="2078" spans="2:3" ht="15" thickBot="1">
      <c r="B2078" s="33">
        <v>39570</v>
      </c>
      <c r="C2078" s="350">
        <v>250.45</v>
      </c>
    </row>
    <row r="2079" spans="2:3" ht="15" thickBot="1">
      <c r="B2079" s="33">
        <v>39573</v>
      </c>
      <c r="C2079" s="350">
        <v>248.2</v>
      </c>
    </row>
    <row r="2080" spans="2:3" ht="15" thickBot="1">
      <c r="B2080" s="33">
        <v>39574</v>
      </c>
      <c r="C2080" s="350">
        <v>248.55</v>
      </c>
    </row>
    <row r="2081" spans="2:3" ht="15" thickBot="1">
      <c r="B2081" s="33">
        <v>39575</v>
      </c>
      <c r="C2081" s="350">
        <v>252</v>
      </c>
    </row>
    <row r="2082" spans="2:3" ht="15" thickBot="1">
      <c r="B2082" s="33">
        <v>39576</v>
      </c>
      <c r="C2082" s="350">
        <v>250.8</v>
      </c>
    </row>
    <row r="2083" spans="2:3" ht="15" thickBot="1">
      <c r="B2083" s="33">
        <v>39577</v>
      </c>
      <c r="C2083" s="350">
        <v>251.95</v>
      </c>
    </row>
    <row r="2084" spans="2:3" ht="15" thickBot="1">
      <c r="B2084" s="33">
        <v>39580</v>
      </c>
      <c r="C2084" s="350">
        <v>247.05</v>
      </c>
    </row>
    <row r="2085" spans="2:3" ht="15" thickBot="1">
      <c r="B2085" s="33">
        <v>39581</v>
      </c>
      <c r="C2085" s="350">
        <v>246.05</v>
      </c>
    </row>
    <row r="2086" spans="2:3" ht="15" thickBot="1">
      <c r="B2086" s="33">
        <v>39582</v>
      </c>
      <c r="C2086" s="350">
        <v>242.9</v>
      </c>
    </row>
    <row r="2087" spans="2:3" ht="15" thickBot="1">
      <c r="B2087" s="33">
        <v>39583</v>
      </c>
      <c r="C2087" s="350">
        <v>237.75</v>
      </c>
    </row>
    <row r="2088" spans="2:3" ht="15" thickBot="1">
      <c r="B2088" s="33">
        <v>39584</v>
      </c>
      <c r="C2088" s="350">
        <v>243.95</v>
      </c>
    </row>
    <row r="2089" spans="2:3" ht="15" thickBot="1">
      <c r="B2089" s="33">
        <v>39588</v>
      </c>
      <c r="C2089" s="350">
        <v>241.35</v>
      </c>
    </row>
    <row r="2090" spans="2:3" ht="15" thickBot="1">
      <c r="B2090" s="33">
        <v>39589</v>
      </c>
      <c r="C2090" s="350">
        <v>235.7</v>
      </c>
    </row>
    <row r="2091" spans="2:3" ht="15" thickBot="1">
      <c r="B2091" s="33">
        <v>39590</v>
      </c>
      <c r="C2091" s="350">
        <v>234.7</v>
      </c>
    </row>
    <row r="2092" spans="2:3" ht="15" thickBot="1">
      <c r="B2092" s="33">
        <v>39591</v>
      </c>
      <c r="C2092" s="350">
        <v>235.2</v>
      </c>
    </row>
    <row r="2093" spans="2:3" ht="15" thickBot="1">
      <c r="B2093" s="33">
        <v>39594</v>
      </c>
      <c r="C2093" s="350">
        <v>231.25</v>
      </c>
    </row>
    <row r="2094" spans="2:3" ht="15" thickBot="1">
      <c r="B2094" s="33">
        <v>39595</v>
      </c>
      <c r="C2094" s="350">
        <v>232.35</v>
      </c>
    </row>
    <row r="2095" spans="2:3" ht="15" thickBot="1">
      <c r="B2095" s="33">
        <v>39596</v>
      </c>
      <c r="C2095" s="350">
        <v>238.35</v>
      </c>
    </row>
    <row r="2096" spans="2:3" ht="15" thickBot="1">
      <c r="B2096" s="33">
        <v>39597</v>
      </c>
      <c r="C2096" s="350">
        <v>236.85</v>
      </c>
    </row>
    <row r="2097" spans="2:3" ht="15" thickBot="1">
      <c r="B2097" s="33">
        <v>39598</v>
      </c>
      <c r="C2097" s="350">
        <v>237.1</v>
      </c>
    </row>
    <row r="2098" spans="2:3" ht="15" thickBot="1">
      <c r="B2098" s="33">
        <v>39601</v>
      </c>
      <c r="C2098" s="350">
        <v>234.95</v>
      </c>
    </row>
    <row r="2099" spans="2:3" ht="15" thickBot="1">
      <c r="B2099" s="33">
        <v>39602</v>
      </c>
      <c r="C2099" s="350">
        <v>235.3</v>
      </c>
    </row>
    <row r="2100" spans="2:3" ht="15" thickBot="1">
      <c r="B2100" s="33">
        <v>39603</v>
      </c>
      <c r="C2100" s="350">
        <v>230.3</v>
      </c>
    </row>
    <row r="2101" spans="2:3" ht="15" thickBot="1">
      <c r="B2101" s="33">
        <v>39604</v>
      </c>
      <c r="C2101" s="350">
        <v>237.85</v>
      </c>
    </row>
    <row r="2102" spans="2:3" ht="15" thickBot="1">
      <c r="B2102" s="33">
        <v>39605</v>
      </c>
      <c r="C2102" s="350">
        <v>237.25</v>
      </c>
    </row>
    <row r="2103" spans="2:3" ht="15" thickBot="1">
      <c r="B2103" s="33">
        <v>39608</v>
      </c>
      <c r="C2103" s="350">
        <v>231.75</v>
      </c>
    </row>
    <row r="2104" spans="2:3" ht="15" thickBot="1">
      <c r="B2104" s="33">
        <v>39609</v>
      </c>
      <c r="C2104" s="350">
        <v>234.35</v>
      </c>
    </row>
    <row r="2105" spans="2:3" ht="15" thickBot="1">
      <c r="B2105" s="33">
        <v>39610</v>
      </c>
      <c r="C2105" s="350">
        <v>233</v>
      </c>
    </row>
    <row r="2106" spans="2:3" ht="15" thickBot="1">
      <c r="B2106" s="33">
        <v>39611</v>
      </c>
      <c r="C2106" s="350">
        <v>232.1</v>
      </c>
    </row>
    <row r="2107" spans="2:3" ht="15" thickBot="1">
      <c r="B2107" s="33">
        <v>39612</v>
      </c>
      <c r="C2107" s="350">
        <v>226.75</v>
      </c>
    </row>
    <row r="2108" spans="2:3" ht="15" thickBot="1">
      <c r="B2108" s="33">
        <v>39615</v>
      </c>
      <c r="C2108" s="350">
        <v>231.15</v>
      </c>
    </row>
    <row r="2109" spans="2:3" ht="15" thickBot="1">
      <c r="B2109" s="33">
        <v>39616</v>
      </c>
      <c r="C2109" s="350">
        <v>236.35</v>
      </c>
    </row>
    <row r="2110" spans="2:3" ht="15" thickBot="1">
      <c r="B2110" s="33">
        <v>39617</v>
      </c>
      <c r="C2110" s="350">
        <v>234.2</v>
      </c>
    </row>
    <row r="2111" spans="2:3" ht="15" thickBot="1">
      <c r="B2111" s="33">
        <v>39618</v>
      </c>
      <c r="C2111" s="350">
        <v>231.9</v>
      </c>
    </row>
    <row r="2112" spans="2:3" ht="15" thickBot="1">
      <c r="B2112" s="33">
        <v>39619</v>
      </c>
      <c r="C2112" s="350">
        <v>225.75</v>
      </c>
    </row>
    <row r="2113" spans="2:3" ht="15" thickBot="1">
      <c r="B2113" s="33">
        <v>39622</v>
      </c>
      <c r="C2113" s="350">
        <v>227.05</v>
      </c>
    </row>
    <row r="2114" spans="2:3" ht="15" thickBot="1">
      <c r="B2114" s="33">
        <v>39623</v>
      </c>
      <c r="C2114" s="350">
        <v>214.85</v>
      </c>
    </row>
    <row r="2115" spans="2:3" ht="15" thickBot="1">
      <c r="B2115" s="33">
        <v>39624</v>
      </c>
      <c r="C2115" s="350">
        <v>216.1</v>
      </c>
    </row>
    <row r="2116" spans="2:3" ht="15" thickBot="1">
      <c r="B2116" s="33">
        <v>39625</v>
      </c>
      <c r="C2116" s="350">
        <v>212.9</v>
      </c>
    </row>
    <row r="2117" spans="2:3" ht="15" thickBot="1">
      <c r="B2117" s="33">
        <v>39626</v>
      </c>
      <c r="C2117" s="350">
        <v>208.55</v>
      </c>
    </row>
    <row r="2118" spans="2:3" ht="15" thickBot="1">
      <c r="B2118" s="33">
        <v>39629</v>
      </c>
      <c r="C2118" s="350">
        <v>207.15</v>
      </c>
    </row>
    <row r="2119" spans="2:3" ht="15" thickBot="1">
      <c r="B2119" s="33">
        <v>39630</v>
      </c>
      <c r="C2119" s="350">
        <v>197.65</v>
      </c>
    </row>
    <row r="2120" spans="2:3" ht="15" thickBot="1">
      <c r="B2120" s="33">
        <v>39631</v>
      </c>
      <c r="C2120" s="350">
        <v>200.2</v>
      </c>
    </row>
    <row r="2121" spans="2:3" ht="15" thickBot="1">
      <c r="B2121" s="33">
        <v>39632</v>
      </c>
      <c r="C2121" s="350">
        <v>196.35</v>
      </c>
    </row>
    <row r="2122" spans="2:3" ht="15" thickBot="1">
      <c r="B2122" s="33">
        <v>39633</v>
      </c>
      <c r="C2122" s="350">
        <v>201.5</v>
      </c>
    </row>
    <row r="2123" spans="2:3" ht="15" thickBot="1">
      <c r="B2123" s="33">
        <v>39636</v>
      </c>
      <c r="C2123" s="350">
        <v>209.75</v>
      </c>
    </row>
    <row r="2124" spans="2:3" ht="15" thickBot="1">
      <c r="B2124" s="33">
        <v>39637</v>
      </c>
      <c r="C2124" s="350">
        <v>209.85</v>
      </c>
    </row>
    <row r="2125" spans="2:3" ht="15" thickBot="1">
      <c r="B2125" s="33">
        <v>39638</v>
      </c>
      <c r="C2125" s="350">
        <v>216.45</v>
      </c>
    </row>
    <row r="2126" spans="2:3" ht="15" thickBot="1">
      <c r="B2126" s="33">
        <v>39639</v>
      </c>
      <c r="C2126" s="350">
        <v>218.5</v>
      </c>
    </row>
    <row r="2127" spans="2:3" ht="15" thickBot="1">
      <c r="B2127" s="33">
        <v>39640</v>
      </c>
      <c r="C2127" s="350">
        <v>214.1</v>
      </c>
    </row>
    <row r="2128" spans="2:3" ht="15" thickBot="1">
      <c r="B2128" s="33">
        <v>39643</v>
      </c>
      <c r="C2128" s="350">
        <v>220.1</v>
      </c>
    </row>
    <row r="2129" spans="2:3" ht="15" thickBot="1">
      <c r="B2129" s="33">
        <v>39644</v>
      </c>
      <c r="C2129" s="350">
        <v>211.7</v>
      </c>
    </row>
    <row r="2130" spans="2:3" ht="15" thickBot="1">
      <c r="B2130" s="33">
        <v>39645</v>
      </c>
      <c r="C2130" s="350">
        <v>215.15</v>
      </c>
    </row>
    <row r="2131" spans="2:3" ht="15" thickBot="1">
      <c r="B2131" s="33">
        <v>39646</v>
      </c>
      <c r="C2131" s="350">
        <v>219.75</v>
      </c>
    </row>
    <row r="2132" spans="2:3" ht="15" thickBot="1">
      <c r="B2132" s="33">
        <v>39647</v>
      </c>
      <c r="C2132" s="350">
        <v>219.8</v>
      </c>
    </row>
    <row r="2133" spans="2:3" ht="15" thickBot="1">
      <c r="B2133" s="33">
        <v>39650</v>
      </c>
      <c r="C2133" s="350">
        <v>228</v>
      </c>
    </row>
    <row r="2134" spans="2:3" ht="15" thickBot="1">
      <c r="B2134" s="33">
        <v>39651</v>
      </c>
      <c r="C2134" s="350">
        <v>232.7</v>
      </c>
    </row>
    <row r="2135" spans="2:3" ht="15" thickBot="1">
      <c r="B2135" s="33">
        <v>39652</v>
      </c>
      <c r="C2135" s="350">
        <v>230.85</v>
      </c>
    </row>
    <row r="2136" spans="2:3" ht="15" thickBot="1">
      <c r="B2136" s="33">
        <v>39653</v>
      </c>
      <c r="C2136" s="350">
        <v>227.7</v>
      </c>
    </row>
    <row r="2137" spans="2:3" ht="15" thickBot="1">
      <c r="B2137" s="33">
        <v>39654</v>
      </c>
      <c r="C2137" s="350">
        <v>233.2</v>
      </c>
    </row>
    <row r="2138" spans="2:3" ht="15" thickBot="1">
      <c r="B2138" s="33">
        <v>39657</v>
      </c>
      <c r="C2138" s="350">
        <v>230.85</v>
      </c>
    </row>
    <row r="2139" spans="2:3" ht="15" thickBot="1">
      <c r="B2139" s="33">
        <v>39658</v>
      </c>
      <c r="C2139" s="350">
        <v>237.8</v>
      </c>
    </row>
    <row r="2140" spans="2:3" ht="15" thickBot="1">
      <c r="B2140" s="33">
        <v>39659</v>
      </c>
      <c r="C2140" s="350">
        <v>238.65</v>
      </c>
    </row>
    <row r="2141" spans="2:3" ht="15" thickBot="1">
      <c r="B2141" s="33">
        <v>39660</v>
      </c>
      <c r="C2141" s="350">
        <v>239.65</v>
      </c>
    </row>
    <row r="2142" spans="2:3" ht="15" thickBot="1">
      <c r="B2142" s="33">
        <v>39661</v>
      </c>
      <c r="C2142" s="350">
        <v>234.95</v>
      </c>
    </row>
    <row r="2143" spans="2:3" ht="15" thickBot="1">
      <c r="B2143" s="33">
        <v>39664</v>
      </c>
      <c r="C2143" s="350">
        <v>234.15</v>
      </c>
    </row>
    <row r="2144" spans="2:3" ht="15" thickBot="1">
      <c r="B2144" s="33">
        <v>39665</v>
      </c>
      <c r="C2144" s="350">
        <v>239.95</v>
      </c>
    </row>
    <row r="2145" spans="2:3" ht="15" thickBot="1">
      <c r="B2145" s="33">
        <v>39666</v>
      </c>
      <c r="C2145" s="350">
        <v>245.7</v>
      </c>
    </row>
    <row r="2146" spans="2:3" ht="15" thickBot="1">
      <c r="B2146" s="33">
        <v>39667</v>
      </c>
      <c r="C2146" s="350">
        <v>242.25</v>
      </c>
    </row>
    <row r="2147" spans="2:3" ht="15" thickBot="1">
      <c r="B2147" s="33">
        <v>39668</v>
      </c>
      <c r="C2147" s="350">
        <v>242</v>
      </c>
    </row>
    <row r="2148" spans="2:3" ht="15" thickBot="1">
      <c r="B2148" s="33">
        <v>39671</v>
      </c>
      <c r="C2148" s="350">
        <v>241.95</v>
      </c>
    </row>
    <row r="2149" spans="2:3" ht="15" thickBot="1">
      <c r="B2149" s="33">
        <v>39672</v>
      </c>
      <c r="C2149" s="350">
        <v>242.95</v>
      </c>
    </row>
    <row r="2150" spans="2:3" ht="15" thickBot="1">
      <c r="B2150" s="33">
        <v>39673</v>
      </c>
      <c r="C2150" s="350">
        <v>243.7</v>
      </c>
    </row>
    <row r="2151" spans="2:3" ht="15" thickBot="1">
      <c r="B2151" s="33">
        <v>39674</v>
      </c>
      <c r="C2151" s="350">
        <v>239.65</v>
      </c>
    </row>
    <row r="2152" spans="2:3" ht="15" thickBot="1">
      <c r="B2152" s="33">
        <v>39678</v>
      </c>
      <c r="C2152" s="350">
        <v>241.5</v>
      </c>
    </row>
    <row r="2153" spans="2:3" ht="15" thickBot="1">
      <c r="B2153" s="33">
        <v>39679</v>
      </c>
      <c r="C2153" s="350">
        <v>243.4</v>
      </c>
    </row>
    <row r="2154" spans="2:3" ht="15" thickBot="1">
      <c r="B2154" s="33">
        <v>39680</v>
      </c>
      <c r="C2154" s="350">
        <v>243.1</v>
      </c>
    </row>
    <row r="2155" spans="2:3" ht="15" thickBot="1">
      <c r="B2155" s="33">
        <v>39681</v>
      </c>
      <c r="C2155" s="350">
        <v>235.8</v>
      </c>
    </row>
    <row r="2156" spans="2:3" ht="15" thickBot="1">
      <c r="B2156" s="33">
        <v>39682</v>
      </c>
      <c r="C2156" s="350">
        <v>244.9</v>
      </c>
    </row>
    <row r="2157" spans="2:3" ht="15" thickBot="1">
      <c r="B2157" s="33">
        <v>39685</v>
      </c>
      <c r="C2157" s="350">
        <v>243.4</v>
      </c>
    </row>
    <row r="2158" spans="2:3" ht="15" thickBot="1">
      <c r="B2158" s="33">
        <v>39686</v>
      </c>
      <c r="C2158" s="350">
        <v>247.35</v>
      </c>
    </row>
    <row r="2159" spans="2:3" ht="15" thickBot="1">
      <c r="B2159" s="33">
        <v>39687</v>
      </c>
      <c r="C2159" s="350">
        <v>246.5</v>
      </c>
    </row>
    <row r="2160" spans="2:3" ht="15" thickBot="1">
      <c r="B2160" s="33">
        <v>39688</v>
      </c>
      <c r="C2160" s="350">
        <v>239.5</v>
      </c>
    </row>
    <row r="2161" spans="2:3" ht="15" thickBot="1">
      <c r="B2161" s="33">
        <v>39689</v>
      </c>
      <c r="C2161" s="350">
        <v>245.4</v>
      </c>
    </row>
    <row r="2162" spans="2:3" ht="15" thickBot="1">
      <c r="B2162" s="33">
        <v>39692</v>
      </c>
      <c r="C2162" s="350">
        <v>241.95</v>
      </c>
    </row>
    <row r="2163" spans="2:3" ht="15" thickBot="1">
      <c r="B2163" s="33">
        <v>39693</v>
      </c>
      <c r="C2163" s="350">
        <v>247</v>
      </c>
    </row>
    <row r="2164" spans="2:3" ht="15" thickBot="1">
      <c r="B2164" s="33">
        <v>39695</v>
      </c>
      <c r="C2164" s="350">
        <v>240.65</v>
      </c>
    </row>
    <row r="2165" spans="2:3" ht="15" thickBot="1">
      <c r="B2165" s="33">
        <v>39696</v>
      </c>
      <c r="C2165" s="350">
        <v>245.1</v>
      </c>
    </row>
    <row r="2166" spans="2:3" ht="15" thickBot="1">
      <c r="B2166" s="33">
        <v>39699</v>
      </c>
      <c r="C2166" s="350">
        <v>252.95</v>
      </c>
    </row>
    <row r="2167" spans="2:3" ht="15" thickBot="1">
      <c r="B2167" s="33">
        <v>39700</v>
      </c>
      <c r="C2167" s="350">
        <v>251.5</v>
      </c>
    </row>
    <row r="2168" spans="2:3" ht="15" thickBot="1">
      <c r="B2168" s="33">
        <v>39701</v>
      </c>
      <c r="C2168" s="350">
        <v>250.65</v>
      </c>
    </row>
    <row r="2169" spans="2:3" ht="15" thickBot="1">
      <c r="B2169" s="33">
        <v>39702</v>
      </c>
      <c r="C2169" s="350">
        <v>246.85</v>
      </c>
    </row>
    <row r="2170" spans="2:3" ht="15" thickBot="1">
      <c r="B2170" s="33">
        <v>39703</v>
      </c>
      <c r="C2170" s="350">
        <v>248.8</v>
      </c>
    </row>
    <row r="2171" spans="2:3" ht="15" thickBot="1">
      <c r="B2171" s="33">
        <v>39706</v>
      </c>
      <c r="C2171" s="350">
        <v>243.05</v>
      </c>
    </row>
    <row r="2172" spans="2:3" ht="15" thickBot="1">
      <c r="B2172" s="33">
        <v>39708</v>
      </c>
      <c r="C2172" s="350">
        <v>238.15</v>
      </c>
    </row>
    <row r="2173" spans="2:3" ht="15" thickBot="1">
      <c r="B2173" s="33">
        <v>39709</v>
      </c>
      <c r="C2173" s="350">
        <v>240.7</v>
      </c>
    </row>
    <row r="2174" spans="2:3" ht="15" thickBot="1">
      <c r="B2174" s="33">
        <v>39710</v>
      </c>
      <c r="C2174" s="350">
        <v>245.2</v>
      </c>
    </row>
    <row r="2175" spans="2:3" ht="15" thickBot="1">
      <c r="B2175" s="33">
        <v>39713</v>
      </c>
      <c r="C2175" s="350">
        <v>249.7</v>
      </c>
    </row>
    <row r="2176" spans="2:3" ht="15" thickBot="1">
      <c r="B2176" s="33">
        <v>39714</v>
      </c>
      <c r="C2176" s="350">
        <v>247.15</v>
      </c>
    </row>
    <row r="2177" spans="2:3" ht="15" thickBot="1">
      <c r="B2177" s="33">
        <v>39715</v>
      </c>
      <c r="C2177" s="350">
        <v>249.7</v>
      </c>
    </row>
    <row r="2178" spans="2:3" ht="15" thickBot="1">
      <c r="B2178" s="33">
        <v>39716</v>
      </c>
      <c r="C2178" s="350">
        <v>249.15</v>
      </c>
    </row>
    <row r="2179" spans="2:3" ht="15" thickBot="1">
      <c r="B2179" s="33">
        <v>39717</v>
      </c>
      <c r="C2179" s="350">
        <v>252.5</v>
      </c>
    </row>
    <row r="2180" spans="2:3" ht="15" thickBot="1">
      <c r="B2180" s="33">
        <v>39720</v>
      </c>
      <c r="C2180" s="350">
        <v>254.65</v>
      </c>
    </row>
    <row r="2181" spans="2:3" ht="15" thickBot="1">
      <c r="B2181" s="33">
        <v>39721</v>
      </c>
      <c r="C2181" s="350">
        <v>252.25</v>
      </c>
    </row>
    <row r="2182" spans="2:3" ht="15" thickBot="1">
      <c r="B2182" s="33">
        <v>39722</v>
      </c>
      <c r="C2182" s="350">
        <v>254.35</v>
      </c>
    </row>
    <row r="2183" spans="2:3" ht="15" thickBot="1">
      <c r="B2183" s="33">
        <v>39724</v>
      </c>
      <c r="C2183" s="350">
        <v>256.7</v>
      </c>
    </row>
    <row r="2184" spans="2:3" ht="15" thickBot="1">
      <c r="B2184" s="33">
        <v>39727</v>
      </c>
      <c r="C2184" s="350">
        <v>249.55</v>
      </c>
    </row>
    <row r="2185" spans="2:3" ht="15" thickBot="1">
      <c r="B2185" s="33">
        <v>39728</v>
      </c>
      <c r="C2185" s="350">
        <v>249.3</v>
      </c>
    </row>
    <row r="2186" spans="2:3" ht="15" thickBot="1">
      <c r="B2186" s="33">
        <v>39729</v>
      </c>
      <c r="C2186" s="350">
        <v>238.15</v>
      </c>
    </row>
    <row r="2187" spans="2:3" ht="15" thickBot="1">
      <c r="B2187" s="33">
        <v>39731</v>
      </c>
      <c r="C2187" s="350">
        <v>221.85</v>
      </c>
    </row>
    <row r="2188" spans="2:3" ht="15" thickBot="1">
      <c r="B2188" s="33">
        <v>39734</v>
      </c>
      <c r="C2188" s="350">
        <v>231</v>
      </c>
    </row>
    <row r="2189" spans="2:3" ht="15" thickBot="1">
      <c r="B2189" s="33">
        <v>39735</v>
      </c>
      <c r="C2189" s="350">
        <v>238.8</v>
      </c>
    </row>
    <row r="2190" spans="2:3" ht="15" thickBot="1">
      <c r="B2190" s="33">
        <v>39736</v>
      </c>
      <c r="C2190" s="350">
        <v>231.35</v>
      </c>
    </row>
    <row r="2191" spans="2:3" ht="15" thickBot="1">
      <c r="B2191" s="33">
        <v>39737</v>
      </c>
      <c r="C2191" s="350">
        <v>247.55</v>
      </c>
    </row>
    <row r="2192" spans="2:3" ht="15" thickBot="1">
      <c r="B2192" s="33">
        <v>39738</v>
      </c>
      <c r="C2192" s="350">
        <v>241.55</v>
      </c>
    </row>
    <row r="2193" spans="2:3" ht="15" thickBot="1">
      <c r="B2193" s="33">
        <v>39741</v>
      </c>
      <c r="C2193" s="350">
        <v>239.3</v>
      </c>
    </row>
    <row r="2194" spans="2:3" ht="15" thickBot="1">
      <c r="B2194" s="33">
        <v>39742</v>
      </c>
      <c r="C2194" s="350">
        <v>250.3</v>
      </c>
    </row>
    <row r="2195" spans="2:3" ht="15" thickBot="1">
      <c r="B2195" s="33">
        <v>39743</v>
      </c>
      <c r="C2195" s="350">
        <v>252</v>
      </c>
    </row>
    <row r="2196" spans="2:3" ht="15" thickBot="1">
      <c r="B2196" s="33">
        <v>39744</v>
      </c>
      <c r="C2196" s="350">
        <v>241.75</v>
      </c>
    </row>
    <row r="2197" spans="2:3" ht="15" thickBot="1">
      <c r="B2197" s="33">
        <v>39745</v>
      </c>
      <c r="C2197" s="350">
        <v>226.45</v>
      </c>
    </row>
    <row r="2198" spans="2:3" ht="15" thickBot="1">
      <c r="B2198" s="33">
        <v>39748</v>
      </c>
      <c r="C2198" s="350">
        <v>211.65</v>
      </c>
    </row>
    <row r="2199" spans="2:3" ht="15" thickBot="1">
      <c r="B2199" s="33">
        <v>39750</v>
      </c>
      <c r="C2199" s="350">
        <v>207.4</v>
      </c>
    </row>
    <row r="2200" spans="2:3" ht="15" thickBot="1">
      <c r="B2200" s="33">
        <v>39752</v>
      </c>
      <c r="C2200" s="350">
        <v>221.75</v>
      </c>
    </row>
    <row r="2201" spans="2:3" ht="15" thickBot="1">
      <c r="B2201" s="33">
        <v>39755</v>
      </c>
      <c r="C2201" s="350">
        <v>237.35</v>
      </c>
    </row>
    <row r="2202" spans="2:3" ht="15" thickBot="1">
      <c r="B2202" s="33">
        <v>39756</v>
      </c>
      <c r="C2202" s="350">
        <v>247.25</v>
      </c>
    </row>
    <row r="2203" spans="2:3" ht="15" thickBot="1">
      <c r="B2203" s="33">
        <v>39757</v>
      </c>
      <c r="C2203" s="350">
        <v>238.85</v>
      </c>
    </row>
    <row r="2204" spans="2:3" ht="15" thickBot="1">
      <c r="B2204" s="33">
        <v>39758</v>
      </c>
      <c r="C2204" s="350">
        <v>244.95</v>
      </c>
    </row>
    <row r="2205" spans="2:3" ht="15" thickBot="1">
      <c r="B2205" s="33">
        <v>39759</v>
      </c>
      <c r="C2205" s="350">
        <v>249.7</v>
      </c>
    </row>
    <row r="2206" spans="2:3" ht="15" thickBot="1">
      <c r="B2206" s="33">
        <v>39762</v>
      </c>
      <c r="C2206" s="350">
        <v>251.5</v>
      </c>
    </row>
    <row r="2207" spans="2:3" ht="15" thickBot="1">
      <c r="B2207" s="33">
        <v>39763</v>
      </c>
      <c r="C2207" s="350">
        <v>246.9</v>
      </c>
    </row>
    <row r="2208" spans="2:3" ht="15" thickBot="1">
      <c r="B2208" s="33">
        <v>39764</v>
      </c>
      <c r="C2208" s="350">
        <v>234.55</v>
      </c>
    </row>
    <row r="2209" spans="2:3" ht="15" thickBot="1">
      <c r="B2209" s="33">
        <v>39766</v>
      </c>
      <c r="C2209" s="350">
        <v>234.65</v>
      </c>
    </row>
    <row r="2210" spans="2:3" ht="15" thickBot="1">
      <c r="B2210" s="33">
        <v>39769</v>
      </c>
      <c r="C2210" s="350">
        <v>235.55</v>
      </c>
    </row>
    <row r="2211" spans="2:3" ht="15" thickBot="1">
      <c r="B2211" s="33">
        <v>39770</v>
      </c>
      <c r="C2211" s="350">
        <v>235.1</v>
      </c>
    </row>
    <row r="2212" spans="2:3" ht="15" thickBot="1">
      <c r="B2212" s="33">
        <v>39771</v>
      </c>
      <c r="C2212" s="350">
        <v>234.25</v>
      </c>
    </row>
    <row r="2213" spans="2:3" ht="15" thickBot="1">
      <c r="B2213" s="33">
        <v>39773</v>
      </c>
      <c r="C2213" s="350">
        <v>235.05</v>
      </c>
    </row>
    <row r="2214" spans="2:3" ht="15" thickBot="1">
      <c r="B2214" s="33">
        <v>39776</v>
      </c>
      <c r="C2214" s="350">
        <v>236</v>
      </c>
    </row>
    <row r="2215" spans="2:3" ht="15" thickBot="1">
      <c r="B2215" s="33">
        <v>39777</v>
      </c>
      <c r="C2215" s="350">
        <v>236.25</v>
      </c>
    </row>
    <row r="2216" spans="2:3" ht="15" thickBot="1">
      <c r="B2216" s="33">
        <v>39778</v>
      </c>
      <c r="C2216" s="350">
        <v>236.6</v>
      </c>
    </row>
    <row r="2217" spans="2:3" ht="15" thickBot="1">
      <c r="B2217" s="33">
        <v>39780</v>
      </c>
      <c r="C2217" s="350">
        <v>236.4</v>
      </c>
    </row>
    <row r="2218" spans="2:3" ht="15" thickBot="1">
      <c r="B2218" s="33">
        <v>39783</v>
      </c>
      <c r="C2218" s="350">
        <v>232.5</v>
      </c>
    </row>
    <row r="2219" spans="2:3" ht="15" thickBot="1">
      <c r="B2219" s="33">
        <v>39784</v>
      </c>
      <c r="C2219" s="350">
        <v>233.15</v>
      </c>
    </row>
    <row r="2220" spans="2:3" ht="15" thickBot="1">
      <c r="B2220" s="33">
        <v>39785</v>
      </c>
      <c r="C2220" s="350">
        <v>232.15</v>
      </c>
    </row>
    <row r="2221" spans="2:3" ht="15" thickBot="1">
      <c r="B2221" s="33">
        <v>39786</v>
      </c>
      <c r="C2221" s="350">
        <v>236.5</v>
      </c>
    </row>
    <row r="2222" spans="2:3" ht="15" thickBot="1">
      <c r="B2222" s="33">
        <v>39787</v>
      </c>
      <c r="C2222" s="350">
        <v>234.75</v>
      </c>
    </row>
    <row r="2223" spans="2:3" ht="15" thickBot="1">
      <c r="B2223" s="33">
        <v>39790</v>
      </c>
      <c r="C2223" s="350">
        <v>240.4</v>
      </c>
    </row>
    <row r="2224" spans="2:3" ht="15" thickBot="1">
      <c r="B2224" s="33">
        <v>39792</v>
      </c>
      <c r="C2224" s="350">
        <v>244.7</v>
      </c>
    </row>
    <row r="2225" spans="2:3" ht="15" thickBot="1">
      <c r="B2225" s="33">
        <v>39793</v>
      </c>
      <c r="C2225" s="350">
        <v>241.6</v>
      </c>
    </row>
    <row r="2226" spans="2:3" ht="15" thickBot="1">
      <c r="B2226" s="33">
        <v>39794</v>
      </c>
      <c r="C2226" s="350">
        <v>240.4</v>
      </c>
    </row>
    <row r="2227" spans="2:3" ht="15" thickBot="1">
      <c r="B2227" s="33">
        <v>39797</v>
      </c>
      <c r="C2227" s="350">
        <v>243.95</v>
      </c>
    </row>
    <row r="2228" spans="2:3" ht="15" thickBot="1">
      <c r="B2228" s="33">
        <v>39798</v>
      </c>
      <c r="C2228" s="350">
        <v>248.3</v>
      </c>
    </row>
    <row r="2229" spans="2:3" ht="15" thickBot="1">
      <c r="B2229" s="33">
        <v>39799</v>
      </c>
      <c r="C2229" s="350">
        <v>252</v>
      </c>
    </row>
    <row r="2230" spans="2:3" ht="15" thickBot="1">
      <c r="B2230" s="33">
        <v>39800</v>
      </c>
      <c r="C2230" s="350">
        <v>255.5</v>
      </c>
    </row>
    <row r="2231" spans="2:3" ht="15" thickBot="1">
      <c r="B2231" s="33">
        <v>39801</v>
      </c>
      <c r="C2231" s="350">
        <v>265.64999999999998</v>
      </c>
    </row>
    <row r="2232" spans="2:3" ht="15" thickBot="1">
      <c r="B2232" s="33">
        <v>39804</v>
      </c>
      <c r="C2232" s="350">
        <v>262.3</v>
      </c>
    </row>
    <row r="2233" spans="2:3" ht="15" thickBot="1">
      <c r="B2233" s="33">
        <v>39805</v>
      </c>
      <c r="C2233" s="350">
        <v>257.75</v>
      </c>
    </row>
    <row r="2234" spans="2:3" ht="15" thickBot="1">
      <c r="B2234" s="33">
        <v>39806</v>
      </c>
      <c r="C2234" s="350">
        <v>257.45</v>
      </c>
    </row>
    <row r="2235" spans="2:3" ht="15" thickBot="1">
      <c r="B2235" s="33">
        <v>39808</v>
      </c>
      <c r="C2235" s="350">
        <v>252.1</v>
      </c>
    </row>
    <row r="2236" spans="2:3" ht="15" thickBot="1">
      <c r="B2236" s="33">
        <v>39811</v>
      </c>
      <c r="C2236" s="350">
        <v>252.85</v>
      </c>
    </row>
    <row r="2237" spans="2:3" ht="15" thickBot="1">
      <c r="B2237" s="33">
        <v>39812</v>
      </c>
      <c r="C2237" s="350">
        <v>252.3</v>
      </c>
    </row>
    <row r="2238" spans="2:3" ht="15" thickBot="1">
      <c r="B2238" s="33">
        <v>39813</v>
      </c>
      <c r="C2238" s="350">
        <v>250.3</v>
      </c>
    </row>
    <row r="2239" spans="2:3" ht="15" thickBot="1">
      <c r="B2239" s="33">
        <v>39814</v>
      </c>
      <c r="C2239" s="350">
        <v>250.75</v>
      </c>
    </row>
    <row r="2240" spans="2:3" ht="15" thickBot="1">
      <c r="B2240" s="33">
        <v>39815</v>
      </c>
      <c r="C2240" s="350">
        <v>247.5</v>
      </c>
    </row>
    <row r="2241" spans="2:3" ht="15" thickBot="1">
      <c r="B2241" s="33">
        <v>39818</v>
      </c>
      <c r="C2241" s="350">
        <v>243</v>
      </c>
    </row>
    <row r="2242" spans="2:3" ht="15" thickBot="1">
      <c r="B2242" s="33">
        <v>39819</v>
      </c>
      <c r="C2242" s="350">
        <v>246.9</v>
      </c>
    </row>
    <row r="2243" spans="2:3" ht="15" thickBot="1">
      <c r="B2243" s="33">
        <v>39820</v>
      </c>
      <c r="C2243" s="350">
        <v>251.15</v>
      </c>
    </row>
    <row r="2244" spans="2:3" ht="15" thickBot="1">
      <c r="B2244" s="33">
        <v>39822</v>
      </c>
      <c r="C2244" s="350">
        <v>263.39999999999998</v>
      </c>
    </row>
    <row r="2245" spans="2:3" ht="15" thickBot="1">
      <c r="B2245" s="33">
        <v>39825</v>
      </c>
      <c r="C2245" s="350">
        <v>263.85000000000002</v>
      </c>
    </row>
    <row r="2246" spans="2:3" ht="15" thickBot="1">
      <c r="B2246" s="33">
        <v>39826</v>
      </c>
      <c r="C2246" s="350">
        <v>254.55</v>
      </c>
    </row>
    <row r="2247" spans="2:3" ht="15" thickBot="1">
      <c r="B2247" s="33">
        <v>39827</v>
      </c>
      <c r="C2247" s="350">
        <v>254</v>
      </c>
    </row>
    <row r="2248" spans="2:3" ht="15" thickBot="1">
      <c r="B2248" s="33">
        <v>39828</v>
      </c>
      <c r="C2248" s="350">
        <v>247</v>
      </c>
    </row>
    <row r="2249" spans="2:3" ht="15" thickBot="1">
      <c r="B2249" s="33">
        <v>39829</v>
      </c>
      <c r="C2249" s="350">
        <v>250.8</v>
      </c>
    </row>
    <row r="2250" spans="2:3" ht="15" thickBot="1">
      <c r="B2250" s="33">
        <v>39832</v>
      </c>
      <c r="C2250" s="350">
        <v>254.2</v>
      </c>
    </row>
    <row r="2251" spans="2:3" ht="15" thickBot="1">
      <c r="B2251" s="33">
        <v>39833</v>
      </c>
      <c r="C2251" s="350">
        <v>246.05</v>
      </c>
    </row>
    <row r="2252" spans="2:3" ht="15" thickBot="1">
      <c r="B2252" s="33">
        <v>39834</v>
      </c>
      <c r="C2252" s="350">
        <v>255.1</v>
      </c>
    </row>
    <row r="2253" spans="2:3" ht="15" thickBot="1">
      <c r="B2253" s="33">
        <v>39835</v>
      </c>
      <c r="C2253" s="350">
        <v>253.25</v>
      </c>
    </row>
    <row r="2254" spans="2:3" ht="15" thickBot="1">
      <c r="B2254" s="33">
        <v>39836</v>
      </c>
      <c r="C2254" s="350">
        <v>246.8</v>
      </c>
    </row>
    <row r="2255" spans="2:3" ht="15" thickBot="1">
      <c r="B2255" s="33">
        <v>39840</v>
      </c>
      <c r="C2255" s="350">
        <v>253.35</v>
      </c>
    </row>
    <row r="2256" spans="2:3" ht="15" thickBot="1">
      <c r="B2256" s="33">
        <v>39841</v>
      </c>
      <c r="C2256" s="350">
        <v>259.05</v>
      </c>
    </row>
    <row r="2257" spans="2:3" ht="15" thickBot="1">
      <c r="B2257" s="33">
        <v>39842</v>
      </c>
      <c r="C2257" s="350">
        <v>257.05</v>
      </c>
    </row>
    <row r="2258" spans="2:3" ht="15" thickBot="1">
      <c r="B2258" s="33">
        <v>39843</v>
      </c>
      <c r="C2258" s="350">
        <v>261.64999999999998</v>
      </c>
    </row>
    <row r="2259" spans="2:3" ht="15" thickBot="1">
      <c r="B2259" s="33">
        <v>39846</v>
      </c>
      <c r="C2259" s="350">
        <v>261.89999999999998</v>
      </c>
    </row>
    <row r="2260" spans="2:3" ht="15" thickBot="1">
      <c r="B2260" s="33">
        <v>39847</v>
      </c>
      <c r="C2260" s="350">
        <v>266.10000000000002</v>
      </c>
    </row>
    <row r="2261" spans="2:3" ht="15" thickBot="1">
      <c r="B2261" s="33">
        <v>39848</v>
      </c>
      <c r="C2261" s="350">
        <v>267.89999999999998</v>
      </c>
    </row>
    <row r="2262" spans="2:3" ht="15" thickBot="1">
      <c r="B2262" s="33">
        <v>39849</v>
      </c>
      <c r="C2262" s="350">
        <v>263.39999999999998</v>
      </c>
    </row>
    <row r="2263" spans="2:3" ht="15" thickBot="1">
      <c r="B2263" s="33">
        <v>39850</v>
      </c>
      <c r="C2263" s="350">
        <v>260.60000000000002</v>
      </c>
    </row>
    <row r="2264" spans="2:3" ht="15" thickBot="1">
      <c r="B2264" s="33">
        <v>39853</v>
      </c>
      <c r="C2264" s="350">
        <v>260.14999999999998</v>
      </c>
    </row>
    <row r="2265" spans="2:3" ht="15" thickBot="1">
      <c r="B2265" s="33">
        <v>39854</v>
      </c>
      <c r="C2265" s="350">
        <v>258.95</v>
      </c>
    </row>
    <row r="2266" spans="2:3" ht="15" thickBot="1">
      <c r="B2266" s="33">
        <v>39855</v>
      </c>
      <c r="C2266" s="350">
        <v>259.2</v>
      </c>
    </row>
    <row r="2267" spans="2:3" ht="15" thickBot="1">
      <c r="B2267" s="33">
        <v>39856</v>
      </c>
      <c r="C2267" s="350">
        <v>258.7</v>
      </c>
    </row>
    <row r="2268" spans="2:3" ht="15" thickBot="1">
      <c r="B2268" s="33">
        <v>39857</v>
      </c>
      <c r="C2268" s="350">
        <v>259.25</v>
      </c>
    </row>
    <row r="2269" spans="2:3" ht="15" thickBot="1">
      <c r="B2269" s="33">
        <v>39860</v>
      </c>
      <c r="C2269" s="350">
        <v>256.25</v>
      </c>
    </row>
    <row r="2270" spans="2:3" ht="15" thickBot="1">
      <c r="B2270" s="33">
        <v>39861</v>
      </c>
      <c r="C2270" s="350">
        <v>252.45</v>
      </c>
    </row>
    <row r="2271" spans="2:3" ht="15" thickBot="1">
      <c r="B2271" s="33">
        <v>39862</v>
      </c>
      <c r="C2271" s="350">
        <v>253.45</v>
      </c>
    </row>
    <row r="2272" spans="2:3" ht="15" thickBot="1">
      <c r="B2272" s="33">
        <v>39863</v>
      </c>
      <c r="C2272" s="350">
        <v>249.3</v>
      </c>
    </row>
    <row r="2273" spans="2:3" ht="15" thickBot="1">
      <c r="B2273" s="33">
        <v>39864</v>
      </c>
      <c r="C2273" s="350">
        <v>249.25</v>
      </c>
    </row>
    <row r="2274" spans="2:3" ht="15" thickBot="1">
      <c r="B2274" s="33">
        <v>39868</v>
      </c>
      <c r="C2274" s="350">
        <v>252.9</v>
      </c>
    </row>
    <row r="2275" spans="2:3" ht="15" thickBot="1">
      <c r="B2275" s="33">
        <v>39869</v>
      </c>
      <c r="C2275" s="350">
        <v>251.55</v>
      </c>
    </row>
    <row r="2276" spans="2:3" ht="15" thickBot="1">
      <c r="B2276" s="33">
        <v>39870</v>
      </c>
      <c r="C2276" s="350">
        <v>253.7</v>
      </c>
    </row>
    <row r="2277" spans="2:3" ht="15" thickBot="1">
      <c r="B2277" s="33">
        <v>39871</v>
      </c>
      <c r="C2277" s="350">
        <v>253.5</v>
      </c>
    </row>
    <row r="2278" spans="2:3" ht="15" thickBot="1">
      <c r="B2278" s="33">
        <v>39874</v>
      </c>
      <c r="C2278" s="350">
        <v>244.8</v>
      </c>
    </row>
    <row r="2279" spans="2:3" ht="15" thickBot="1">
      <c r="B2279" s="33">
        <v>39875</v>
      </c>
      <c r="C2279" s="350">
        <v>241.65</v>
      </c>
    </row>
    <row r="2280" spans="2:3" ht="15" thickBot="1">
      <c r="B2280" s="33">
        <v>39876</v>
      </c>
      <c r="C2280" s="350">
        <v>240.85</v>
      </c>
    </row>
    <row r="2281" spans="2:3" ht="15" thickBot="1">
      <c r="B2281" s="33">
        <v>39877</v>
      </c>
      <c r="C2281" s="350">
        <v>230.15</v>
      </c>
    </row>
    <row r="2282" spans="2:3" ht="15" thickBot="1">
      <c r="B2282" s="33">
        <v>39878</v>
      </c>
      <c r="C2282" s="350">
        <v>223.95</v>
      </c>
    </row>
    <row r="2283" spans="2:3" ht="15" thickBot="1">
      <c r="B2283" s="33">
        <v>39881</v>
      </c>
      <c r="C2283" s="350">
        <v>216.25</v>
      </c>
    </row>
    <row r="2284" spans="2:3" ht="15" thickBot="1">
      <c r="B2284" s="33">
        <v>39884</v>
      </c>
      <c r="C2284" s="350">
        <v>225.65</v>
      </c>
    </row>
    <row r="2285" spans="2:3" ht="15" thickBot="1">
      <c r="B2285" s="33">
        <v>39885</v>
      </c>
      <c r="C2285" s="350">
        <v>229.4</v>
      </c>
    </row>
    <row r="2286" spans="2:3" ht="15" thickBot="1">
      <c r="B2286" s="33">
        <v>39888</v>
      </c>
      <c r="C2286" s="350">
        <v>235.45</v>
      </c>
    </row>
    <row r="2287" spans="2:3" ht="15" thickBot="1">
      <c r="B2287" s="33">
        <v>39889</v>
      </c>
      <c r="C2287" s="350">
        <v>233.4</v>
      </c>
    </row>
    <row r="2288" spans="2:3" ht="15" thickBot="1">
      <c r="B2288" s="33">
        <v>39890</v>
      </c>
      <c r="C2288" s="350">
        <v>232.3</v>
      </c>
    </row>
    <row r="2289" spans="2:3" ht="15" thickBot="1">
      <c r="B2289" s="33">
        <v>39891</v>
      </c>
      <c r="C2289" s="350">
        <v>230.3</v>
      </c>
    </row>
    <row r="2290" spans="2:3" ht="15" thickBot="1">
      <c r="B2290" s="33">
        <v>39892</v>
      </c>
      <c r="C2290" s="350">
        <v>233.3</v>
      </c>
    </row>
    <row r="2291" spans="2:3" ht="15" thickBot="1">
      <c r="B2291" s="33">
        <v>39895</v>
      </c>
      <c r="C2291" s="350">
        <v>238.6</v>
      </c>
    </row>
    <row r="2292" spans="2:3" ht="15" thickBot="1">
      <c r="B2292" s="33">
        <v>39896</v>
      </c>
      <c r="C2292" s="350">
        <v>239.25</v>
      </c>
    </row>
    <row r="2293" spans="2:3" ht="15" thickBot="1">
      <c r="B2293" s="33">
        <v>39897</v>
      </c>
      <c r="C2293" s="350">
        <v>234.65</v>
      </c>
    </row>
    <row r="2294" spans="2:3" ht="15" thickBot="1">
      <c r="B2294" s="33">
        <v>39898</v>
      </c>
      <c r="C2294" s="350">
        <v>239.75</v>
      </c>
    </row>
    <row r="2295" spans="2:3" ht="15" thickBot="1">
      <c r="B2295" s="33">
        <v>39899</v>
      </c>
      <c r="C2295" s="350">
        <v>240</v>
      </c>
    </row>
    <row r="2296" spans="2:3" ht="15" thickBot="1">
      <c r="B2296" s="33">
        <v>39902</v>
      </c>
      <c r="C2296" s="350">
        <v>239.75</v>
      </c>
    </row>
    <row r="2297" spans="2:3" ht="15" thickBot="1">
      <c r="B2297" s="33">
        <v>39903</v>
      </c>
      <c r="C2297" s="350">
        <v>237.5</v>
      </c>
    </row>
    <row r="2298" spans="2:3" ht="15" thickBot="1">
      <c r="B2298" s="33">
        <v>39904</v>
      </c>
      <c r="C2298" s="350">
        <v>236.45</v>
      </c>
    </row>
    <row r="2299" spans="2:3" ht="15" thickBot="1">
      <c r="B2299" s="33">
        <v>39905</v>
      </c>
      <c r="C2299" s="350">
        <v>231</v>
      </c>
    </row>
    <row r="2300" spans="2:3" ht="15" thickBot="1">
      <c r="B2300" s="33">
        <v>39909</v>
      </c>
      <c r="C2300" s="350">
        <v>227.4</v>
      </c>
    </row>
    <row r="2301" spans="2:3" ht="15" thickBot="1">
      <c r="B2301" s="33">
        <v>39911</v>
      </c>
      <c r="C2301" s="350">
        <v>241.3</v>
      </c>
    </row>
    <row r="2302" spans="2:3" ht="15" thickBot="1">
      <c r="B2302" s="33">
        <v>39912</v>
      </c>
      <c r="C2302" s="350">
        <v>233</v>
      </c>
    </row>
    <row r="2303" spans="2:3" ht="15" thickBot="1">
      <c r="B2303" s="33">
        <v>39916</v>
      </c>
      <c r="C2303" s="350">
        <v>230</v>
      </c>
    </row>
    <row r="2304" spans="2:3" ht="15" thickBot="1">
      <c r="B2304" s="33">
        <v>39918</v>
      </c>
      <c r="C2304" s="350">
        <v>235.45</v>
      </c>
    </row>
    <row r="2305" spans="2:3" ht="15" thickBot="1">
      <c r="B2305" s="33">
        <v>39919</v>
      </c>
      <c r="C2305" s="350">
        <v>239.15</v>
      </c>
    </row>
    <row r="2306" spans="2:3" ht="15" thickBot="1">
      <c r="B2306" s="33">
        <v>39920</v>
      </c>
      <c r="C2306" s="350">
        <v>239.1</v>
      </c>
    </row>
    <row r="2307" spans="2:3" ht="15" thickBot="1">
      <c r="B2307" s="33">
        <v>39923</v>
      </c>
      <c r="C2307" s="350">
        <v>238</v>
      </c>
    </row>
    <row r="2308" spans="2:3" ht="15" thickBot="1">
      <c r="B2308" s="33">
        <v>39924</v>
      </c>
      <c r="C2308" s="350">
        <v>242.9</v>
      </c>
    </row>
    <row r="2309" spans="2:3" ht="15" thickBot="1">
      <c r="B2309" s="33">
        <v>39925</v>
      </c>
      <c r="C2309" s="350">
        <v>240.6</v>
      </c>
    </row>
    <row r="2310" spans="2:3" ht="15" thickBot="1">
      <c r="B2310" s="33">
        <v>39926</v>
      </c>
      <c r="C2310" s="350">
        <v>240.25</v>
      </c>
    </row>
    <row r="2311" spans="2:3" ht="15" thickBot="1">
      <c r="B2311" s="33">
        <v>39927</v>
      </c>
      <c r="C2311" s="350">
        <v>238.3</v>
      </c>
    </row>
    <row r="2312" spans="2:3" ht="15" thickBot="1">
      <c r="B2312" s="33">
        <v>39930</v>
      </c>
      <c r="C2312" s="350">
        <v>230.8</v>
      </c>
    </row>
    <row r="2313" spans="2:3" ht="15" thickBot="1">
      <c r="B2313" s="33">
        <v>39931</v>
      </c>
      <c r="C2313" s="350">
        <v>225.3</v>
      </c>
    </row>
    <row r="2314" spans="2:3" ht="15" thickBot="1">
      <c r="B2314" s="33">
        <v>39932</v>
      </c>
      <c r="C2314" s="350">
        <v>234.75</v>
      </c>
    </row>
    <row r="2315" spans="2:3" ht="15" thickBot="1">
      <c r="B2315" s="33">
        <v>39937</v>
      </c>
      <c r="C2315" s="350">
        <v>239.9</v>
      </c>
    </row>
    <row r="2316" spans="2:3" ht="15" thickBot="1">
      <c r="B2316" s="33">
        <v>39938</v>
      </c>
      <c r="C2316" s="350">
        <v>238.35</v>
      </c>
    </row>
    <row r="2317" spans="2:3" ht="15" thickBot="1">
      <c r="B2317" s="33">
        <v>39939</v>
      </c>
      <c r="C2317" s="350">
        <v>234.6</v>
      </c>
    </row>
    <row r="2318" spans="2:3" ht="15" thickBot="1">
      <c r="B2318" s="33">
        <v>39940</v>
      </c>
      <c r="C2318" s="350">
        <v>230.65</v>
      </c>
    </row>
    <row r="2319" spans="2:3" ht="15" thickBot="1">
      <c r="B2319" s="33">
        <v>39941</v>
      </c>
      <c r="C2319" s="350">
        <v>233.05</v>
      </c>
    </row>
    <row r="2320" spans="2:3" ht="15" thickBot="1">
      <c r="B2320" s="33">
        <v>39944</v>
      </c>
      <c r="C2320" s="350">
        <v>227.15</v>
      </c>
    </row>
    <row r="2321" spans="2:3" ht="15" thickBot="1">
      <c r="B2321" s="33">
        <v>39945</v>
      </c>
      <c r="C2321" s="350">
        <v>225.1</v>
      </c>
    </row>
    <row r="2322" spans="2:3" ht="15" thickBot="1">
      <c r="B2322" s="33">
        <v>39946</v>
      </c>
      <c r="C2322" s="350">
        <v>221.95</v>
      </c>
    </row>
    <row r="2323" spans="2:3" ht="15" thickBot="1">
      <c r="B2323" s="33">
        <v>39947</v>
      </c>
      <c r="C2323" s="350">
        <v>224.85</v>
      </c>
    </row>
    <row r="2324" spans="2:3" ht="15" thickBot="1">
      <c r="B2324" s="33">
        <v>39948</v>
      </c>
      <c r="C2324" s="350">
        <v>224.3</v>
      </c>
    </row>
    <row r="2325" spans="2:3" ht="15" thickBot="1">
      <c r="B2325" s="33">
        <v>39951</v>
      </c>
      <c r="C2325" s="350">
        <v>239.6</v>
      </c>
    </row>
    <row r="2326" spans="2:3" ht="15" thickBot="1">
      <c r="B2326" s="33">
        <v>39952</v>
      </c>
      <c r="C2326" s="350">
        <v>229.5</v>
      </c>
    </row>
    <row r="2327" spans="2:3" ht="15" thickBot="1">
      <c r="B2327" s="33">
        <v>39953</v>
      </c>
      <c r="C2327" s="350">
        <v>233.45</v>
      </c>
    </row>
    <row r="2328" spans="2:3" ht="15" thickBot="1">
      <c r="B2328" s="33">
        <v>39954</v>
      </c>
      <c r="C2328" s="350">
        <v>230.4</v>
      </c>
    </row>
    <row r="2329" spans="2:3" ht="15" thickBot="1">
      <c r="B2329" s="33">
        <v>39955</v>
      </c>
      <c r="C2329" s="350">
        <v>232</v>
      </c>
    </row>
    <row r="2330" spans="2:3" ht="15" thickBot="1">
      <c r="B2330" s="33">
        <v>39958</v>
      </c>
      <c r="C2330" s="350">
        <v>233.05</v>
      </c>
    </row>
    <row r="2331" spans="2:3" ht="15" thickBot="1">
      <c r="B2331" s="33">
        <v>39959</v>
      </c>
      <c r="C2331" s="350">
        <v>231</v>
      </c>
    </row>
    <row r="2332" spans="2:3" ht="15" thickBot="1">
      <c r="B2332" s="33">
        <v>39960</v>
      </c>
      <c r="C2332" s="350">
        <v>230.15</v>
      </c>
    </row>
    <row r="2333" spans="2:3" ht="15" thickBot="1">
      <c r="B2333" s="33">
        <v>39961</v>
      </c>
      <c r="C2333" s="350">
        <v>231</v>
      </c>
    </row>
    <row r="2334" spans="2:3" ht="15" thickBot="1">
      <c r="B2334" s="33">
        <v>39962</v>
      </c>
      <c r="C2334" s="350">
        <v>230.8</v>
      </c>
    </row>
    <row r="2335" spans="2:3" ht="15" thickBot="1">
      <c r="B2335" s="33">
        <v>39965</v>
      </c>
      <c r="C2335" s="350">
        <v>232.65</v>
      </c>
    </row>
    <row r="2336" spans="2:3" ht="15" thickBot="1">
      <c r="B2336" s="33">
        <v>39966</v>
      </c>
      <c r="C2336" s="350">
        <v>233.75</v>
      </c>
    </row>
    <row r="2337" spans="2:3" ht="15" thickBot="1">
      <c r="B2337" s="33">
        <v>39967</v>
      </c>
      <c r="C2337" s="350">
        <v>239.7</v>
      </c>
    </row>
    <row r="2338" spans="2:3" ht="15" thickBot="1">
      <c r="B2338" s="33">
        <v>39968</v>
      </c>
      <c r="C2338" s="350">
        <v>249.5</v>
      </c>
    </row>
    <row r="2339" spans="2:3" ht="15" thickBot="1">
      <c r="B2339" s="33">
        <v>39969</v>
      </c>
      <c r="C2339" s="350">
        <v>252</v>
      </c>
    </row>
    <row r="2340" spans="2:3" ht="15" thickBot="1">
      <c r="B2340" s="33">
        <v>39972</v>
      </c>
      <c r="C2340" s="350">
        <v>252.25</v>
      </c>
    </row>
    <row r="2341" spans="2:3" ht="15" thickBot="1">
      <c r="B2341" s="33">
        <v>39973</v>
      </c>
      <c r="C2341" s="350">
        <v>256.75</v>
      </c>
    </row>
    <row r="2342" spans="2:3" ht="15" thickBot="1">
      <c r="B2342" s="33">
        <v>39974</v>
      </c>
      <c r="C2342" s="350">
        <v>264.35000000000002</v>
      </c>
    </row>
    <row r="2343" spans="2:3" ht="15" thickBot="1">
      <c r="B2343" s="33">
        <v>39975</v>
      </c>
      <c r="C2343" s="350">
        <v>259.95</v>
      </c>
    </row>
    <row r="2344" spans="2:3" ht="15" thickBot="1">
      <c r="B2344" s="33">
        <v>39976</v>
      </c>
      <c r="C2344" s="350">
        <v>255.75</v>
      </c>
    </row>
    <row r="2345" spans="2:3" ht="15" thickBot="1">
      <c r="B2345" s="33">
        <v>39979</v>
      </c>
      <c r="C2345" s="350">
        <v>259.14999999999998</v>
      </c>
    </row>
    <row r="2346" spans="2:3" ht="15" thickBot="1">
      <c r="B2346" s="33">
        <v>39980</v>
      </c>
      <c r="C2346" s="350">
        <v>263.45</v>
      </c>
    </row>
    <row r="2347" spans="2:3" ht="15" thickBot="1">
      <c r="B2347" s="33">
        <v>39981</v>
      </c>
      <c r="C2347" s="350">
        <v>261.60000000000002</v>
      </c>
    </row>
    <row r="2348" spans="2:3" ht="15" thickBot="1">
      <c r="B2348" s="33">
        <v>39982</v>
      </c>
      <c r="C2348" s="350">
        <v>259.75</v>
      </c>
    </row>
    <row r="2349" spans="2:3" ht="15" thickBot="1">
      <c r="B2349" s="33">
        <v>39983</v>
      </c>
      <c r="C2349" s="350">
        <v>260.75</v>
      </c>
    </row>
    <row r="2350" spans="2:3" ht="15" thickBot="1">
      <c r="B2350" s="33">
        <v>39986</v>
      </c>
      <c r="C2350" s="350">
        <v>259.25</v>
      </c>
    </row>
    <row r="2351" spans="2:3" ht="15" thickBot="1">
      <c r="B2351" s="33">
        <v>39987</v>
      </c>
      <c r="C2351" s="350">
        <v>260.05</v>
      </c>
    </row>
    <row r="2352" spans="2:3" ht="15" thickBot="1">
      <c r="B2352" s="33">
        <v>39988</v>
      </c>
      <c r="C2352" s="350">
        <v>262.95</v>
      </c>
    </row>
    <row r="2353" spans="2:3" ht="15" thickBot="1">
      <c r="B2353" s="33">
        <v>39989</v>
      </c>
      <c r="C2353" s="350">
        <v>258.95</v>
      </c>
    </row>
    <row r="2354" spans="2:3" ht="15" thickBot="1">
      <c r="B2354" s="33">
        <v>39990</v>
      </c>
      <c r="C2354" s="350">
        <v>266.05</v>
      </c>
    </row>
    <row r="2355" spans="2:3" ht="15" thickBot="1">
      <c r="B2355" s="33">
        <v>39993</v>
      </c>
      <c r="C2355" s="350">
        <v>266.60000000000002</v>
      </c>
    </row>
    <row r="2356" spans="2:3" ht="15" thickBot="1">
      <c r="B2356" s="33">
        <v>39994</v>
      </c>
      <c r="C2356" s="350">
        <v>267.5</v>
      </c>
    </row>
    <row r="2357" spans="2:3" ht="15" thickBot="1">
      <c r="B2357" s="33">
        <v>39995</v>
      </c>
      <c r="C2357" s="350">
        <v>272.85000000000002</v>
      </c>
    </row>
    <row r="2358" spans="2:3" ht="15" thickBot="1">
      <c r="B2358" s="33">
        <v>39996</v>
      </c>
      <c r="C2358" s="350">
        <v>270.10000000000002</v>
      </c>
    </row>
    <row r="2359" spans="2:3" ht="15" thickBot="1">
      <c r="B2359" s="33">
        <v>39997</v>
      </c>
      <c r="C2359" s="350">
        <v>273.14999999999998</v>
      </c>
    </row>
    <row r="2360" spans="2:3" ht="15" thickBot="1">
      <c r="B2360" s="33">
        <v>40000</v>
      </c>
      <c r="C2360" s="350">
        <v>274.89999999999998</v>
      </c>
    </row>
    <row r="2361" spans="2:3" ht="15" thickBot="1">
      <c r="B2361" s="33">
        <v>40001</v>
      </c>
      <c r="C2361" s="350">
        <v>273.45</v>
      </c>
    </row>
    <row r="2362" spans="2:3" ht="15" thickBot="1">
      <c r="B2362" s="33">
        <v>40002</v>
      </c>
      <c r="C2362" s="350">
        <v>270.3</v>
      </c>
    </row>
    <row r="2363" spans="2:3" ht="15" thickBot="1">
      <c r="B2363" s="33">
        <v>40003</v>
      </c>
      <c r="C2363" s="350">
        <v>265.75</v>
      </c>
    </row>
    <row r="2364" spans="2:3" ht="15" thickBot="1">
      <c r="B2364" s="33">
        <v>40004</v>
      </c>
      <c r="C2364" s="350">
        <v>267.35000000000002</v>
      </c>
    </row>
    <row r="2365" spans="2:3" ht="15" thickBot="1">
      <c r="B2365" s="33">
        <v>40007</v>
      </c>
      <c r="C2365" s="350">
        <v>263.85000000000002</v>
      </c>
    </row>
    <row r="2366" spans="2:3" ht="15" thickBot="1">
      <c r="B2366" s="33">
        <v>40008</v>
      </c>
      <c r="C2366" s="350">
        <v>269.45</v>
      </c>
    </row>
    <row r="2367" spans="2:3" ht="15" thickBot="1">
      <c r="B2367" s="33">
        <v>40009</v>
      </c>
      <c r="C2367" s="350">
        <v>270.55</v>
      </c>
    </row>
    <row r="2368" spans="2:3" ht="15" thickBot="1">
      <c r="B2368" s="33">
        <v>40010</v>
      </c>
      <c r="C2368" s="350">
        <v>266.2</v>
      </c>
    </row>
    <row r="2369" spans="2:3" ht="15" thickBot="1">
      <c r="B2369" s="33">
        <v>40011</v>
      </c>
      <c r="C2369" s="350">
        <v>266.75</v>
      </c>
    </row>
    <row r="2370" spans="2:3" ht="15" thickBot="1">
      <c r="B2370" s="33">
        <v>40014</v>
      </c>
      <c r="C2370" s="350">
        <v>267</v>
      </c>
    </row>
    <row r="2371" spans="2:3" ht="15" thickBot="1">
      <c r="B2371" s="33">
        <v>40015</v>
      </c>
      <c r="C2371" s="350">
        <v>269.7</v>
      </c>
    </row>
    <row r="2372" spans="2:3" ht="15" thickBot="1">
      <c r="B2372" s="33">
        <v>40016</v>
      </c>
      <c r="C2372" s="350">
        <v>269.3</v>
      </c>
    </row>
    <row r="2373" spans="2:3" ht="15" thickBot="1">
      <c r="B2373" s="33">
        <v>40017</v>
      </c>
      <c r="C2373" s="350">
        <v>276.75</v>
      </c>
    </row>
    <row r="2374" spans="2:3" ht="15" thickBot="1">
      <c r="B2374" s="33">
        <v>40018</v>
      </c>
      <c r="C2374" s="350">
        <v>282.64999999999998</v>
      </c>
    </row>
    <row r="2375" spans="2:3" ht="15" thickBot="1">
      <c r="B2375" s="33">
        <v>40021</v>
      </c>
      <c r="C2375" s="350">
        <v>299.64999999999998</v>
      </c>
    </row>
    <row r="2376" spans="2:3" ht="15" thickBot="1">
      <c r="B2376" s="33">
        <v>40022</v>
      </c>
      <c r="C2376" s="350">
        <v>276.64999999999998</v>
      </c>
    </row>
    <row r="2377" spans="2:3" ht="15" thickBot="1">
      <c r="B2377" s="33">
        <v>40023</v>
      </c>
      <c r="C2377" s="350">
        <v>268.35000000000002</v>
      </c>
    </row>
    <row r="2378" spans="2:3" ht="15" thickBot="1">
      <c r="B2378" s="33">
        <v>40024</v>
      </c>
      <c r="C2378" s="350">
        <v>281.39999999999998</v>
      </c>
    </row>
    <row r="2379" spans="2:3" ht="15" thickBot="1">
      <c r="B2379" s="33">
        <v>40025</v>
      </c>
      <c r="C2379" s="350">
        <v>291.5</v>
      </c>
    </row>
    <row r="2380" spans="2:3" ht="15" thickBot="1">
      <c r="B2380" s="33">
        <v>40028</v>
      </c>
      <c r="C2380" s="350">
        <v>285.10000000000002</v>
      </c>
    </row>
    <row r="2381" spans="2:3" ht="15" thickBot="1">
      <c r="B2381" s="33">
        <v>40029</v>
      </c>
      <c r="C2381" s="350">
        <v>294</v>
      </c>
    </row>
    <row r="2382" spans="2:3" ht="15" thickBot="1">
      <c r="B2382" s="33">
        <v>40030</v>
      </c>
      <c r="C2382" s="350">
        <v>290.39999999999998</v>
      </c>
    </row>
    <row r="2383" spans="2:3" ht="15" thickBot="1">
      <c r="B2383" s="33">
        <v>40031</v>
      </c>
      <c r="C2383" s="350">
        <v>278.64999999999998</v>
      </c>
    </row>
    <row r="2384" spans="2:3" ht="15" thickBot="1">
      <c r="B2384" s="33">
        <v>40032</v>
      </c>
      <c r="C2384" s="350">
        <v>269.60000000000002</v>
      </c>
    </row>
    <row r="2385" spans="2:3" ht="15" thickBot="1">
      <c r="B2385" s="33">
        <v>40035</v>
      </c>
      <c r="C2385" s="350">
        <v>260.64999999999998</v>
      </c>
    </row>
    <row r="2386" spans="2:3" ht="15" thickBot="1">
      <c r="B2386" s="33">
        <v>40036</v>
      </c>
      <c r="C2386" s="350">
        <v>263.14999999999998</v>
      </c>
    </row>
    <row r="2387" spans="2:3" ht="15" thickBot="1">
      <c r="B2387" s="33">
        <v>40037</v>
      </c>
      <c r="C2387" s="350">
        <v>256.75</v>
      </c>
    </row>
    <row r="2388" spans="2:3" ht="15" thickBot="1">
      <c r="B2388" s="33">
        <v>40038</v>
      </c>
      <c r="C2388" s="350">
        <v>263.39999999999998</v>
      </c>
    </row>
    <row r="2389" spans="2:3" ht="15" thickBot="1">
      <c r="B2389" s="33">
        <v>40039</v>
      </c>
      <c r="C2389" s="350">
        <v>256.89999999999998</v>
      </c>
    </row>
    <row r="2390" spans="2:3" ht="15" thickBot="1">
      <c r="B2390" s="33">
        <v>40042</v>
      </c>
      <c r="C2390" s="350">
        <v>248.4</v>
      </c>
    </row>
    <row r="2391" spans="2:3" ht="15" thickBot="1">
      <c r="B2391" s="33">
        <v>40043</v>
      </c>
      <c r="C2391" s="350">
        <v>258.60000000000002</v>
      </c>
    </row>
    <row r="2392" spans="2:3" ht="15" thickBot="1">
      <c r="B2392" s="33">
        <v>40044</v>
      </c>
      <c r="C2392" s="350">
        <v>256.89999999999998</v>
      </c>
    </row>
    <row r="2393" spans="2:3" ht="15" thickBot="1">
      <c r="B2393" s="33">
        <v>40045</v>
      </c>
      <c r="C2393" s="350">
        <v>256.60000000000002</v>
      </c>
    </row>
    <row r="2394" spans="2:3" ht="15" thickBot="1">
      <c r="B2394" s="33">
        <v>40046</v>
      </c>
      <c r="C2394" s="350">
        <v>260.75</v>
      </c>
    </row>
    <row r="2395" spans="2:3" ht="15" thickBot="1">
      <c r="B2395" s="33">
        <v>40049</v>
      </c>
      <c r="C2395" s="350">
        <v>268.95</v>
      </c>
    </row>
    <row r="2396" spans="2:3" ht="15" thickBot="1">
      <c r="B2396" s="33">
        <v>40050</v>
      </c>
      <c r="C2396" s="350">
        <v>269.5</v>
      </c>
    </row>
    <row r="2397" spans="2:3" ht="15" thickBot="1">
      <c r="B2397" s="33">
        <v>40051</v>
      </c>
      <c r="C2397" s="350">
        <v>263.10000000000002</v>
      </c>
    </row>
    <row r="2398" spans="2:3" ht="15" thickBot="1">
      <c r="B2398" s="33">
        <v>40052</v>
      </c>
      <c r="C2398" s="350">
        <v>256.39999999999998</v>
      </c>
    </row>
    <row r="2399" spans="2:3" ht="15" thickBot="1">
      <c r="B2399" s="33">
        <v>40053</v>
      </c>
      <c r="C2399" s="350">
        <v>260.35000000000002</v>
      </c>
    </row>
    <row r="2400" spans="2:3" ht="15" thickBot="1">
      <c r="B2400" s="33">
        <v>40056</v>
      </c>
      <c r="C2400" s="350">
        <v>259.95</v>
      </c>
    </row>
    <row r="2401" spans="2:3" ht="15" thickBot="1">
      <c r="B2401" s="33">
        <v>40057</v>
      </c>
      <c r="C2401" s="350">
        <v>262.45</v>
      </c>
    </row>
    <row r="2402" spans="2:3" ht="15" thickBot="1">
      <c r="B2402" s="33">
        <v>40058</v>
      </c>
      <c r="C2402" s="350">
        <v>267.14999999999998</v>
      </c>
    </row>
    <row r="2403" spans="2:3" ht="15" thickBot="1">
      <c r="B2403" s="33">
        <v>40059</v>
      </c>
      <c r="C2403" s="350">
        <v>267.64999999999998</v>
      </c>
    </row>
    <row r="2404" spans="2:3" ht="15" thickBot="1">
      <c r="B2404" s="33">
        <v>40060</v>
      </c>
      <c r="C2404" s="350">
        <v>273.05</v>
      </c>
    </row>
    <row r="2405" spans="2:3" ht="15" thickBot="1">
      <c r="B2405" s="33">
        <v>40063</v>
      </c>
      <c r="C2405" s="350">
        <v>274</v>
      </c>
    </row>
    <row r="2406" spans="2:3" ht="15" thickBot="1">
      <c r="B2406" s="33">
        <v>40064</v>
      </c>
      <c r="C2406" s="350">
        <v>266.25</v>
      </c>
    </row>
    <row r="2407" spans="2:3" ht="15" thickBot="1">
      <c r="B2407" s="33">
        <v>40065</v>
      </c>
      <c r="C2407" s="350">
        <v>265.45</v>
      </c>
    </row>
    <row r="2408" spans="2:3" ht="15" thickBot="1">
      <c r="B2408" s="33">
        <v>40066</v>
      </c>
      <c r="C2408" s="350">
        <v>262.10000000000002</v>
      </c>
    </row>
    <row r="2409" spans="2:3" ht="15" thickBot="1">
      <c r="B2409" s="33">
        <v>40067</v>
      </c>
      <c r="C2409" s="350">
        <v>256.10000000000002</v>
      </c>
    </row>
    <row r="2410" spans="2:3" ht="15" thickBot="1">
      <c r="B2410" s="33">
        <v>40070</v>
      </c>
      <c r="C2410" s="350">
        <v>259.89999999999998</v>
      </c>
    </row>
    <row r="2411" spans="2:3" ht="15" thickBot="1">
      <c r="B2411" s="33">
        <v>40071</v>
      </c>
      <c r="C2411" s="350">
        <v>259.60000000000002</v>
      </c>
    </row>
    <row r="2412" spans="2:3" ht="15" thickBot="1">
      <c r="B2412" s="33">
        <v>40072</v>
      </c>
      <c r="C2412" s="350">
        <v>257</v>
      </c>
    </row>
    <row r="2413" spans="2:3" ht="15" thickBot="1">
      <c r="B2413" s="33">
        <v>40073</v>
      </c>
      <c r="C2413" s="350">
        <v>261.2</v>
      </c>
    </row>
    <row r="2414" spans="2:3" ht="15" thickBot="1">
      <c r="B2414" s="33">
        <v>40074</v>
      </c>
      <c r="C2414" s="350">
        <v>261.64999999999998</v>
      </c>
    </row>
    <row r="2415" spans="2:3" ht="15" thickBot="1">
      <c r="B2415" s="33">
        <v>40078</v>
      </c>
      <c r="C2415" s="350">
        <v>264.64999999999998</v>
      </c>
    </row>
    <row r="2416" spans="2:3" ht="15" thickBot="1">
      <c r="B2416" s="33">
        <v>40079</v>
      </c>
      <c r="C2416" s="350">
        <v>258.45</v>
      </c>
    </row>
    <row r="2417" spans="2:3" ht="15" thickBot="1">
      <c r="B2417" s="33">
        <v>40080</v>
      </c>
      <c r="C2417" s="350">
        <v>259.95</v>
      </c>
    </row>
    <row r="2418" spans="2:3" ht="15" thickBot="1">
      <c r="B2418" s="33">
        <v>40081</v>
      </c>
      <c r="C2418" s="350">
        <v>259.5</v>
      </c>
    </row>
    <row r="2419" spans="2:3" ht="15" thickBot="1">
      <c r="B2419" s="33">
        <v>40085</v>
      </c>
      <c r="C2419" s="350">
        <v>263.25</v>
      </c>
    </row>
    <row r="2420" spans="2:3" ht="15" thickBot="1">
      <c r="B2420" s="33">
        <v>40086</v>
      </c>
      <c r="C2420" s="350">
        <v>262.60000000000002</v>
      </c>
    </row>
    <row r="2421" spans="2:3" ht="15" thickBot="1">
      <c r="B2421" s="33">
        <v>40087</v>
      </c>
      <c r="C2421" s="350">
        <v>265.39999999999998</v>
      </c>
    </row>
    <row r="2422" spans="2:3" ht="15" thickBot="1">
      <c r="B2422" s="33">
        <v>40091</v>
      </c>
      <c r="C2422" s="350">
        <v>267.05</v>
      </c>
    </row>
    <row r="2423" spans="2:3" ht="15" thickBot="1">
      <c r="B2423" s="33">
        <v>40092</v>
      </c>
      <c r="C2423" s="350">
        <v>281.75</v>
      </c>
    </row>
    <row r="2424" spans="2:3" ht="15" thickBot="1">
      <c r="B2424" s="33">
        <v>40093</v>
      </c>
      <c r="C2424" s="350">
        <v>280.2</v>
      </c>
    </row>
    <row r="2425" spans="2:3" ht="15" thickBot="1">
      <c r="B2425" s="33">
        <v>40094</v>
      </c>
      <c r="C2425" s="350">
        <v>287.45</v>
      </c>
    </row>
    <row r="2426" spans="2:3" ht="15" thickBot="1">
      <c r="B2426" s="33">
        <v>40095</v>
      </c>
      <c r="C2426" s="350">
        <v>286.89999999999998</v>
      </c>
    </row>
    <row r="2427" spans="2:3" ht="15" thickBot="1">
      <c r="B2427" s="33">
        <v>40098</v>
      </c>
      <c r="C2427" s="350">
        <v>290.60000000000002</v>
      </c>
    </row>
    <row r="2428" spans="2:3" ht="15" thickBot="1">
      <c r="B2428" s="33">
        <v>40100</v>
      </c>
      <c r="C2428" s="350">
        <v>293.85000000000002</v>
      </c>
    </row>
    <row r="2429" spans="2:3" ht="15" thickBot="1">
      <c r="B2429" s="33">
        <v>40101</v>
      </c>
      <c r="C2429" s="350">
        <v>289.2</v>
      </c>
    </row>
    <row r="2430" spans="2:3" ht="15" thickBot="1">
      <c r="B2430" s="33">
        <v>40102</v>
      </c>
      <c r="C2430" s="350">
        <v>286.55</v>
      </c>
    </row>
    <row r="2431" spans="2:3" ht="15" thickBot="1">
      <c r="B2431" s="33">
        <v>40106</v>
      </c>
      <c r="C2431" s="350">
        <v>280.25</v>
      </c>
    </row>
    <row r="2432" spans="2:3" ht="15" thickBot="1">
      <c r="B2432" s="33">
        <v>40107</v>
      </c>
      <c r="C2432" s="350">
        <v>273.64999999999998</v>
      </c>
    </row>
    <row r="2433" spans="2:3" ht="15" thickBot="1">
      <c r="B2433" s="33">
        <v>40108</v>
      </c>
      <c r="C2433" s="350">
        <v>278.3</v>
      </c>
    </row>
    <row r="2434" spans="2:3" ht="15" thickBot="1">
      <c r="B2434" s="33">
        <v>40109</v>
      </c>
      <c r="C2434" s="350">
        <v>280.64999999999998</v>
      </c>
    </row>
    <row r="2435" spans="2:3" ht="15" thickBot="1">
      <c r="B2435" s="33">
        <v>40112</v>
      </c>
      <c r="C2435" s="350">
        <v>277.85000000000002</v>
      </c>
    </row>
    <row r="2436" spans="2:3" ht="15" thickBot="1">
      <c r="B2436" s="33">
        <v>40113</v>
      </c>
      <c r="C2436" s="350">
        <v>280.39999999999998</v>
      </c>
    </row>
    <row r="2437" spans="2:3" ht="15" thickBot="1">
      <c r="B2437" s="33">
        <v>40114</v>
      </c>
      <c r="C2437" s="350">
        <v>279.8</v>
      </c>
    </row>
    <row r="2438" spans="2:3" ht="15" thickBot="1">
      <c r="B2438" s="33">
        <v>40115</v>
      </c>
      <c r="C2438" s="350">
        <v>283.10000000000002</v>
      </c>
    </row>
    <row r="2439" spans="2:3" ht="15" thickBot="1">
      <c r="B2439" s="33">
        <v>40116</v>
      </c>
      <c r="C2439" s="350">
        <v>283.5</v>
      </c>
    </row>
    <row r="2440" spans="2:3" ht="15" thickBot="1">
      <c r="B2440" s="33">
        <v>40120</v>
      </c>
      <c r="C2440" s="350">
        <v>273.10000000000002</v>
      </c>
    </row>
    <row r="2441" spans="2:3" ht="15" thickBot="1">
      <c r="B2441" s="33">
        <v>40121</v>
      </c>
      <c r="C2441" s="350">
        <v>277.95</v>
      </c>
    </row>
    <row r="2442" spans="2:3" ht="15" thickBot="1">
      <c r="B2442" s="33">
        <v>40122</v>
      </c>
      <c r="C2442" s="350">
        <v>279.7</v>
      </c>
    </row>
    <row r="2443" spans="2:3" ht="15" thickBot="1">
      <c r="B2443" s="33">
        <v>40123</v>
      </c>
      <c r="C2443" s="350">
        <v>272.60000000000002</v>
      </c>
    </row>
    <row r="2444" spans="2:3" ht="15" thickBot="1">
      <c r="B2444" s="33">
        <v>40126</v>
      </c>
      <c r="C2444" s="350">
        <v>271.39999999999998</v>
      </c>
    </row>
    <row r="2445" spans="2:3" ht="15" thickBot="1">
      <c r="B2445" s="33">
        <v>40127</v>
      </c>
      <c r="C2445" s="350">
        <v>263.85000000000002</v>
      </c>
    </row>
    <row r="2446" spans="2:3" ht="15" thickBot="1">
      <c r="B2446" s="33">
        <v>40128</v>
      </c>
      <c r="C2446" s="350">
        <v>265.75</v>
      </c>
    </row>
    <row r="2447" spans="2:3" ht="15" thickBot="1">
      <c r="B2447" s="33">
        <v>40129</v>
      </c>
      <c r="C2447" s="350">
        <v>264.39999999999998</v>
      </c>
    </row>
    <row r="2448" spans="2:3" ht="15" thickBot="1">
      <c r="B2448" s="33">
        <v>40130</v>
      </c>
      <c r="C2448" s="350">
        <v>269.8</v>
      </c>
    </row>
    <row r="2449" spans="2:3" ht="15" thickBot="1">
      <c r="B2449" s="33">
        <v>40133</v>
      </c>
      <c r="C2449" s="350">
        <v>274.3</v>
      </c>
    </row>
    <row r="2450" spans="2:3" ht="15" thickBot="1">
      <c r="B2450" s="33">
        <v>40134</v>
      </c>
      <c r="C2450" s="350">
        <v>276.60000000000002</v>
      </c>
    </row>
    <row r="2451" spans="2:3" ht="15" thickBot="1">
      <c r="B2451" s="33">
        <v>40135</v>
      </c>
      <c r="C2451" s="350">
        <v>276.75</v>
      </c>
    </row>
    <row r="2452" spans="2:3" ht="15" thickBot="1">
      <c r="B2452" s="33">
        <v>40136</v>
      </c>
      <c r="C2452" s="350">
        <v>275.5</v>
      </c>
    </row>
    <row r="2453" spans="2:3" ht="15" thickBot="1">
      <c r="B2453" s="33">
        <v>40137</v>
      </c>
      <c r="C2453" s="350">
        <v>276.60000000000002</v>
      </c>
    </row>
    <row r="2454" spans="2:3" ht="15" thickBot="1">
      <c r="B2454" s="33">
        <v>40140</v>
      </c>
      <c r="C2454" s="350">
        <v>280.85000000000002</v>
      </c>
    </row>
    <row r="2455" spans="2:3" ht="15" thickBot="1">
      <c r="B2455" s="33">
        <v>40141</v>
      </c>
      <c r="C2455" s="350">
        <v>279.89999999999998</v>
      </c>
    </row>
    <row r="2456" spans="2:3" ht="15" thickBot="1">
      <c r="B2456" s="33">
        <v>40142</v>
      </c>
      <c r="C2456" s="350">
        <v>284.25</v>
      </c>
    </row>
    <row r="2457" spans="2:3" ht="15" thickBot="1">
      <c r="B2457" s="33">
        <v>40143</v>
      </c>
      <c r="C2457" s="350">
        <v>286.7</v>
      </c>
    </row>
    <row r="2458" spans="2:3" ht="15" thickBot="1">
      <c r="B2458" s="33">
        <v>40144</v>
      </c>
      <c r="C2458" s="350">
        <v>284.3</v>
      </c>
    </row>
    <row r="2459" spans="2:3" ht="15" thickBot="1">
      <c r="B2459" s="33">
        <v>40147</v>
      </c>
      <c r="C2459" s="350">
        <v>285.2</v>
      </c>
    </row>
    <row r="2460" spans="2:3" ht="15" thickBot="1">
      <c r="B2460" s="33">
        <v>40148</v>
      </c>
      <c r="C2460" s="350">
        <v>278.64999999999998</v>
      </c>
    </row>
    <row r="2461" spans="2:3" ht="15" thickBot="1">
      <c r="B2461" s="33">
        <v>40149</v>
      </c>
      <c r="C2461" s="350">
        <v>274.8</v>
      </c>
    </row>
    <row r="2462" spans="2:3" ht="15" thickBot="1">
      <c r="B2462" s="33">
        <v>40150</v>
      </c>
      <c r="C2462" s="350">
        <v>270.64999999999998</v>
      </c>
    </row>
    <row r="2463" spans="2:3" ht="15" thickBot="1">
      <c r="B2463" s="33">
        <v>40151</v>
      </c>
      <c r="C2463" s="350">
        <v>271.95</v>
      </c>
    </row>
    <row r="2464" spans="2:3" ht="15" thickBot="1">
      <c r="B2464" s="33">
        <v>40154</v>
      </c>
      <c r="C2464" s="350">
        <v>271.75</v>
      </c>
    </row>
    <row r="2465" spans="2:3" ht="15" thickBot="1">
      <c r="B2465" s="33">
        <v>40155</v>
      </c>
      <c r="C2465" s="350">
        <v>277</v>
      </c>
    </row>
    <row r="2466" spans="2:3" ht="15" thickBot="1">
      <c r="B2466" s="33">
        <v>40156</v>
      </c>
      <c r="C2466" s="350">
        <v>276.7</v>
      </c>
    </row>
    <row r="2467" spans="2:3" ht="15" thickBot="1">
      <c r="B2467" s="33">
        <v>40157</v>
      </c>
      <c r="C2467" s="350">
        <v>273.05</v>
      </c>
    </row>
    <row r="2468" spans="2:3" ht="15" thickBot="1">
      <c r="B2468" s="33">
        <v>40158</v>
      </c>
      <c r="C2468" s="350">
        <v>272.95</v>
      </c>
    </row>
    <row r="2469" spans="2:3" ht="15" thickBot="1">
      <c r="B2469" s="33">
        <v>40161</v>
      </c>
      <c r="C2469" s="350">
        <v>267.55</v>
      </c>
    </row>
    <row r="2470" spans="2:3" ht="15" thickBot="1">
      <c r="B2470" s="33">
        <v>40162</v>
      </c>
      <c r="C2470" s="350">
        <v>266.35000000000002</v>
      </c>
    </row>
    <row r="2471" spans="2:3" ht="15" thickBot="1">
      <c r="B2471" s="33">
        <v>40163</v>
      </c>
      <c r="C2471" s="350">
        <v>263.8</v>
      </c>
    </row>
    <row r="2472" spans="2:3" ht="15" thickBot="1">
      <c r="B2472" s="33">
        <v>40164</v>
      </c>
      <c r="C2472" s="350">
        <v>268.8</v>
      </c>
    </row>
    <row r="2473" spans="2:3" ht="15" thickBot="1">
      <c r="B2473" s="33">
        <v>40165</v>
      </c>
      <c r="C2473" s="350">
        <v>263.35000000000002</v>
      </c>
    </row>
    <row r="2474" spans="2:3" ht="15" thickBot="1">
      <c r="B2474" s="33">
        <v>40168</v>
      </c>
      <c r="C2474" s="350">
        <v>262.10000000000002</v>
      </c>
    </row>
    <row r="2475" spans="2:3" ht="15" thickBot="1">
      <c r="B2475" s="33">
        <v>40169</v>
      </c>
      <c r="C2475" s="350">
        <v>261.3</v>
      </c>
    </row>
    <row r="2476" spans="2:3" ht="15" thickBot="1">
      <c r="B2476" s="33">
        <v>40170</v>
      </c>
      <c r="C2476" s="350">
        <v>264.3</v>
      </c>
    </row>
    <row r="2477" spans="2:3" ht="15" thickBot="1">
      <c r="B2477" s="33">
        <v>40171</v>
      </c>
      <c r="C2477" s="350">
        <v>265.64999999999998</v>
      </c>
    </row>
    <row r="2478" spans="2:3" ht="15" thickBot="1">
      <c r="B2478" s="33">
        <v>40176</v>
      </c>
      <c r="C2478" s="350">
        <v>265</v>
      </c>
    </row>
    <row r="2479" spans="2:3" ht="15" thickBot="1">
      <c r="B2479" s="33">
        <v>40177</v>
      </c>
      <c r="C2479" s="350">
        <v>266.10000000000002</v>
      </c>
    </row>
    <row r="2480" spans="2:3" ht="15" thickBot="1">
      <c r="B2480" s="33">
        <v>40178</v>
      </c>
      <c r="C2480" s="350">
        <v>264.8</v>
      </c>
    </row>
    <row r="2481" spans="2:3" ht="15" thickBot="1">
      <c r="B2481" s="33">
        <v>40182</v>
      </c>
      <c r="C2481" s="350">
        <v>264.7</v>
      </c>
    </row>
    <row r="2482" spans="2:3" ht="15" thickBot="1">
      <c r="B2482" s="33">
        <v>40183</v>
      </c>
      <c r="C2482" s="350">
        <v>263.85000000000002</v>
      </c>
    </row>
    <row r="2483" spans="2:3" ht="15" thickBot="1">
      <c r="B2483" s="33">
        <v>40184</v>
      </c>
      <c r="C2483" s="350">
        <v>265.35000000000002</v>
      </c>
    </row>
    <row r="2484" spans="2:3" ht="15" thickBot="1">
      <c r="B2484" s="33">
        <v>40185</v>
      </c>
      <c r="C2484" s="350">
        <v>264.8</v>
      </c>
    </row>
    <row r="2485" spans="2:3" ht="15" thickBot="1">
      <c r="B2485" s="33">
        <v>40186</v>
      </c>
      <c r="C2485" s="350">
        <v>265.95</v>
      </c>
    </row>
    <row r="2486" spans="2:3" ht="15" thickBot="1">
      <c r="B2486" s="33">
        <v>40189</v>
      </c>
      <c r="C2486" s="350">
        <v>266.10000000000002</v>
      </c>
    </row>
    <row r="2487" spans="2:3" ht="15" thickBot="1">
      <c r="B2487" s="33">
        <v>40190</v>
      </c>
      <c r="C2487" s="350">
        <v>262.14999999999998</v>
      </c>
    </row>
    <row r="2488" spans="2:3" ht="15" thickBot="1">
      <c r="B2488" s="33">
        <v>40191</v>
      </c>
      <c r="C2488" s="350">
        <v>262.5</v>
      </c>
    </row>
    <row r="2489" spans="2:3" ht="15" thickBot="1">
      <c r="B2489" s="33">
        <v>40192</v>
      </c>
      <c r="C2489" s="350">
        <v>256.05</v>
      </c>
    </row>
    <row r="2490" spans="2:3" ht="15" thickBot="1">
      <c r="B2490" s="33">
        <v>40193</v>
      </c>
      <c r="C2490" s="350">
        <v>256.39999999999998</v>
      </c>
    </row>
    <row r="2491" spans="2:3" ht="15" thickBot="1">
      <c r="B2491" s="33">
        <v>40196</v>
      </c>
      <c r="C2491" s="350">
        <v>257.3</v>
      </c>
    </row>
    <row r="2492" spans="2:3" ht="15" thickBot="1">
      <c r="B2492" s="33">
        <v>40197</v>
      </c>
      <c r="C2492" s="350">
        <v>255.45</v>
      </c>
    </row>
    <row r="2493" spans="2:3" ht="15" thickBot="1">
      <c r="B2493" s="33">
        <v>40198</v>
      </c>
      <c r="C2493" s="350">
        <v>257.8</v>
      </c>
    </row>
    <row r="2494" spans="2:3" ht="15" thickBot="1">
      <c r="B2494" s="33">
        <v>40199</v>
      </c>
      <c r="C2494" s="350">
        <v>256.75</v>
      </c>
    </row>
    <row r="2495" spans="2:3" ht="15" thickBot="1">
      <c r="B2495" s="33">
        <v>40200</v>
      </c>
      <c r="C2495" s="350">
        <v>257.95</v>
      </c>
    </row>
    <row r="2496" spans="2:3" ht="15" thickBot="1">
      <c r="B2496" s="33">
        <v>40203</v>
      </c>
      <c r="C2496" s="350">
        <v>263.95</v>
      </c>
    </row>
    <row r="2497" spans="2:3" ht="15" thickBot="1">
      <c r="B2497" s="33">
        <v>40205</v>
      </c>
      <c r="C2497" s="350">
        <v>259.35000000000002</v>
      </c>
    </row>
    <row r="2498" spans="2:3" ht="15" thickBot="1">
      <c r="B2498" s="33">
        <v>40206</v>
      </c>
      <c r="C2498" s="350">
        <v>255.3</v>
      </c>
    </row>
    <row r="2499" spans="2:3" ht="15" thickBot="1">
      <c r="B2499" s="33">
        <v>40207</v>
      </c>
      <c r="C2499" s="350">
        <v>242.3</v>
      </c>
    </row>
    <row r="2500" spans="2:3" ht="15" thickBot="1">
      <c r="B2500" s="33">
        <v>40210</v>
      </c>
      <c r="C2500" s="350">
        <v>237.25</v>
      </c>
    </row>
    <row r="2501" spans="2:3" ht="15" thickBot="1">
      <c r="B2501" s="33">
        <v>40211</v>
      </c>
      <c r="C2501" s="350">
        <v>236.5</v>
      </c>
    </row>
    <row r="2502" spans="2:3" ht="15" thickBot="1">
      <c r="B2502" s="33">
        <v>40212</v>
      </c>
      <c r="C2502" s="350">
        <v>236.45</v>
      </c>
    </row>
    <row r="2503" spans="2:3" ht="15" thickBot="1">
      <c r="B2503" s="33">
        <v>40213</v>
      </c>
      <c r="C2503" s="350">
        <v>231.05</v>
      </c>
    </row>
    <row r="2504" spans="2:3" ht="15" thickBot="1">
      <c r="B2504" s="33">
        <v>40214</v>
      </c>
      <c r="C2504" s="350">
        <v>229.05</v>
      </c>
    </row>
    <row r="2505" spans="2:3" ht="15" thickBot="1">
      <c r="B2505" s="33">
        <v>40217</v>
      </c>
      <c r="C2505" s="350">
        <v>236.5</v>
      </c>
    </row>
    <row r="2506" spans="2:3" ht="15" thickBot="1">
      <c r="B2506" s="33">
        <v>40218</v>
      </c>
      <c r="C2506" s="350">
        <v>232.6</v>
      </c>
    </row>
    <row r="2507" spans="2:3" ht="15" thickBot="1">
      <c r="B2507" s="33">
        <v>40219</v>
      </c>
      <c r="C2507" s="350">
        <v>230.1</v>
      </c>
    </row>
    <row r="2508" spans="2:3" ht="15" thickBot="1">
      <c r="B2508" s="33">
        <v>40220</v>
      </c>
      <c r="C2508" s="350">
        <v>233.4</v>
      </c>
    </row>
    <row r="2509" spans="2:3" ht="15" thickBot="1">
      <c r="B2509" s="33">
        <v>40224</v>
      </c>
      <c r="C2509" s="350">
        <v>229.75</v>
      </c>
    </row>
    <row r="2510" spans="2:3" ht="15" thickBot="1">
      <c r="B2510" s="33">
        <v>40225</v>
      </c>
      <c r="C2510" s="350">
        <v>237.15</v>
      </c>
    </row>
    <row r="2511" spans="2:3" ht="15" thickBot="1">
      <c r="B2511" s="33">
        <v>40226</v>
      </c>
      <c r="C2511" s="350">
        <v>240.55</v>
      </c>
    </row>
    <row r="2512" spans="2:3" ht="15" thickBot="1">
      <c r="B2512" s="33">
        <v>40227</v>
      </c>
      <c r="C2512" s="350">
        <v>242.5</v>
      </c>
    </row>
    <row r="2513" spans="2:3" ht="15" thickBot="1">
      <c r="B2513" s="33">
        <v>40228</v>
      </c>
      <c r="C2513" s="350">
        <v>241</v>
      </c>
    </row>
    <row r="2514" spans="2:3" ht="15" thickBot="1">
      <c r="B2514" s="33">
        <v>40231</v>
      </c>
      <c r="C2514" s="350">
        <v>246.15</v>
      </c>
    </row>
    <row r="2515" spans="2:3" ht="15" thickBot="1">
      <c r="B2515" s="33">
        <v>40232</v>
      </c>
      <c r="C2515" s="350">
        <v>244.9</v>
      </c>
    </row>
    <row r="2516" spans="2:3" ht="15" thickBot="1">
      <c r="B2516" s="33">
        <v>40233</v>
      </c>
      <c r="C2516" s="350">
        <v>242.15</v>
      </c>
    </row>
    <row r="2517" spans="2:3" ht="15" thickBot="1">
      <c r="B2517" s="33">
        <v>40234</v>
      </c>
      <c r="C2517" s="350">
        <v>235.2</v>
      </c>
    </row>
    <row r="2518" spans="2:3" ht="15" thickBot="1">
      <c r="B2518" s="33">
        <v>40235</v>
      </c>
      <c r="C2518" s="350">
        <v>236.2</v>
      </c>
    </row>
    <row r="2519" spans="2:3" ht="15" thickBot="1">
      <c r="B2519" s="33">
        <v>40239</v>
      </c>
      <c r="C2519" s="350">
        <v>234.45</v>
      </c>
    </row>
    <row r="2520" spans="2:3" ht="15" thickBot="1">
      <c r="B2520" s="33">
        <v>40240</v>
      </c>
      <c r="C2520" s="350">
        <v>239.1</v>
      </c>
    </row>
    <row r="2521" spans="2:3" ht="15" thickBot="1">
      <c r="B2521" s="33">
        <v>40241</v>
      </c>
      <c r="C2521" s="350">
        <v>243.45</v>
      </c>
    </row>
    <row r="2522" spans="2:3" ht="15" thickBot="1">
      <c r="B2522" s="33">
        <v>40242</v>
      </c>
      <c r="C2522" s="350">
        <v>243</v>
      </c>
    </row>
    <row r="2523" spans="2:3" ht="15" thickBot="1">
      <c r="B2523" s="33">
        <v>40245</v>
      </c>
      <c r="C2523" s="350">
        <v>238.75</v>
      </c>
    </row>
    <row r="2524" spans="2:3" ht="15" thickBot="1">
      <c r="B2524" s="33">
        <v>40246</v>
      </c>
      <c r="C2524" s="350">
        <v>236.05</v>
      </c>
    </row>
    <row r="2525" spans="2:3" ht="15" thickBot="1">
      <c r="B2525" s="33">
        <v>40247</v>
      </c>
      <c r="C2525" s="350">
        <v>239.75</v>
      </c>
    </row>
    <row r="2526" spans="2:3" ht="15" thickBot="1">
      <c r="B2526" s="33">
        <v>40248</v>
      </c>
      <c r="C2526" s="350">
        <v>228.8</v>
      </c>
    </row>
    <row r="2527" spans="2:3" ht="15" thickBot="1">
      <c r="B2527" s="33">
        <v>40249</v>
      </c>
      <c r="C2527" s="350">
        <v>219.4</v>
      </c>
    </row>
    <row r="2528" spans="2:3" ht="15" thickBot="1">
      <c r="B2528" s="33">
        <v>40252</v>
      </c>
      <c r="C2528" s="350">
        <v>225.55</v>
      </c>
    </row>
    <row r="2529" spans="2:3" ht="15" thickBot="1">
      <c r="B2529" s="33">
        <v>40253</v>
      </c>
      <c r="C2529" s="350">
        <v>226.7</v>
      </c>
    </row>
    <row r="2530" spans="2:3" ht="15" thickBot="1">
      <c r="B2530" s="33">
        <v>40254</v>
      </c>
      <c r="C2530" s="350">
        <v>223.9</v>
      </c>
    </row>
    <row r="2531" spans="2:3" ht="15" thickBot="1">
      <c r="B2531" s="33">
        <v>40255</v>
      </c>
      <c r="C2531" s="350">
        <v>224.85</v>
      </c>
    </row>
    <row r="2532" spans="2:3" ht="15" thickBot="1">
      <c r="B2532" s="33">
        <v>40256</v>
      </c>
      <c r="C2532" s="350">
        <v>228.95</v>
      </c>
    </row>
    <row r="2533" spans="2:3" ht="15" thickBot="1">
      <c r="B2533" s="33">
        <v>40259</v>
      </c>
      <c r="C2533" s="350">
        <v>228.25</v>
      </c>
    </row>
    <row r="2534" spans="2:3" ht="15" thickBot="1">
      <c r="B2534" s="33">
        <v>40260</v>
      </c>
      <c r="C2534" s="350">
        <v>228.5</v>
      </c>
    </row>
    <row r="2535" spans="2:3" ht="15" thickBot="1">
      <c r="B2535" s="33">
        <v>40262</v>
      </c>
      <c r="C2535" s="350">
        <v>232</v>
      </c>
    </row>
    <row r="2536" spans="2:3" ht="15" thickBot="1">
      <c r="B2536" s="33">
        <v>40263</v>
      </c>
      <c r="C2536" s="350">
        <v>238.5</v>
      </c>
    </row>
    <row r="2537" spans="2:3" ht="15" thickBot="1">
      <c r="B2537" s="33">
        <v>40266</v>
      </c>
      <c r="C2537" s="350">
        <v>239.7</v>
      </c>
    </row>
    <row r="2538" spans="2:3" ht="15" thickBot="1">
      <c r="B2538" s="33">
        <v>40267</v>
      </c>
      <c r="C2538" s="350">
        <v>241.85</v>
      </c>
    </row>
    <row r="2539" spans="2:3" ht="15" thickBot="1">
      <c r="B2539" s="33">
        <v>40268</v>
      </c>
      <c r="C2539" s="350">
        <v>239.55</v>
      </c>
    </row>
    <row r="2540" spans="2:3" ht="15" thickBot="1">
      <c r="B2540" s="33">
        <v>40269</v>
      </c>
      <c r="C2540" s="350">
        <v>230.4</v>
      </c>
    </row>
    <row r="2541" spans="2:3" ht="15" thickBot="1">
      <c r="B2541" s="33">
        <v>40273</v>
      </c>
      <c r="C2541" s="350">
        <v>229.1</v>
      </c>
    </row>
    <row r="2542" spans="2:3" ht="15" thickBot="1">
      <c r="B2542" s="33">
        <v>40274</v>
      </c>
      <c r="C2542" s="350">
        <v>229.9</v>
      </c>
    </row>
    <row r="2543" spans="2:3" ht="15" thickBot="1">
      <c r="B2543" s="33">
        <v>40275</v>
      </c>
      <c r="C2543" s="350">
        <v>225</v>
      </c>
    </row>
    <row r="2544" spans="2:3" ht="15" thickBot="1">
      <c r="B2544" s="33">
        <v>40276</v>
      </c>
      <c r="C2544" s="350">
        <v>222.7</v>
      </c>
    </row>
    <row r="2545" spans="2:3" ht="15" thickBot="1">
      <c r="B2545" s="33">
        <v>40277</v>
      </c>
      <c r="C2545" s="350">
        <v>221.35</v>
      </c>
    </row>
    <row r="2546" spans="2:3" ht="15" thickBot="1">
      <c r="B2546" s="33">
        <v>40280</v>
      </c>
      <c r="C2546" s="350">
        <v>224.5</v>
      </c>
    </row>
    <row r="2547" spans="2:3" ht="15" thickBot="1">
      <c r="B2547" s="33">
        <v>40281</v>
      </c>
      <c r="C2547" s="350">
        <v>223.55</v>
      </c>
    </row>
    <row r="2548" spans="2:3" ht="15" thickBot="1">
      <c r="B2548" s="33">
        <v>40283</v>
      </c>
      <c r="C2548" s="350">
        <v>225.45</v>
      </c>
    </row>
    <row r="2549" spans="2:3" ht="15" thickBot="1">
      <c r="B2549" s="33">
        <v>40284</v>
      </c>
      <c r="C2549" s="350">
        <v>227</v>
      </c>
    </row>
    <row r="2550" spans="2:3" ht="15" thickBot="1">
      <c r="B2550" s="33">
        <v>40287</v>
      </c>
      <c r="C2550" s="350">
        <v>224.75</v>
      </c>
    </row>
    <row r="2551" spans="2:3" ht="15" thickBot="1">
      <c r="B2551" s="33">
        <v>40288</v>
      </c>
      <c r="C2551" s="350">
        <v>227.8</v>
      </c>
    </row>
    <row r="2552" spans="2:3" ht="15" thickBot="1">
      <c r="B2552" s="33">
        <v>40289</v>
      </c>
      <c r="C2552" s="350">
        <v>232.85</v>
      </c>
    </row>
    <row r="2553" spans="2:3" ht="15" thickBot="1">
      <c r="B2553" s="33">
        <v>40290</v>
      </c>
      <c r="C2553" s="350">
        <v>237.35</v>
      </c>
    </row>
    <row r="2554" spans="2:3" ht="15" thickBot="1">
      <c r="B2554" s="33">
        <v>40291</v>
      </c>
      <c r="C2554" s="350">
        <v>239.1</v>
      </c>
    </row>
    <row r="2555" spans="2:3" ht="15" thickBot="1">
      <c r="B2555" s="33">
        <v>40294</v>
      </c>
      <c r="C2555" s="350">
        <v>241.5</v>
      </c>
    </row>
    <row r="2556" spans="2:3" ht="15" thickBot="1">
      <c r="B2556" s="33">
        <v>40295</v>
      </c>
      <c r="C2556" s="350">
        <v>242.65</v>
      </c>
    </row>
    <row r="2557" spans="2:3" ht="15" thickBot="1">
      <c r="B2557" s="33">
        <v>40296</v>
      </c>
      <c r="C2557" s="350">
        <v>241.95</v>
      </c>
    </row>
    <row r="2558" spans="2:3" ht="15" thickBot="1">
      <c r="B2558" s="33">
        <v>40297</v>
      </c>
      <c r="C2558" s="350">
        <v>235.6</v>
      </c>
    </row>
    <row r="2559" spans="2:3" ht="15" thickBot="1">
      <c r="B2559" s="33">
        <v>40298</v>
      </c>
      <c r="C2559" s="350">
        <v>239.8</v>
      </c>
    </row>
    <row r="2560" spans="2:3" ht="15" thickBot="1">
      <c r="B2560" s="33">
        <v>40301</v>
      </c>
      <c r="C2560" s="350">
        <v>233.75</v>
      </c>
    </row>
    <row r="2561" spans="2:3" ht="15" thickBot="1">
      <c r="B2561" s="33">
        <v>40302</v>
      </c>
      <c r="C2561" s="350">
        <v>232.35</v>
      </c>
    </row>
    <row r="2562" spans="2:3" ht="15" thickBot="1">
      <c r="B2562" s="33">
        <v>40303</v>
      </c>
      <c r="C2562" s="350">
        <v>228.75</v>
      </c>
    </row>
    <row r="2563" spans="2:3" ht="15" thickBot="1">
      <c r="B2563" s="33">
        <v>40304</v>
      </c>
      <c r="C2563" s="350">
        <v>232.15</v>
      </c>
    </row>
    <row r="2564" spans="2:3" ht="15" thickBot="1">
      <c r="B2564" s="33">
        <v>40305</v>
      </c>
      <c r="C2564" s="350">
        <v>234.6</v>
      </c>
    </row>
    <row r="2565" spans="2:3" ht="15" thickBot="1">
      <c r="B2565" s="33">
        <v>40308</v>
      </c>
      <c r="C2565" s="350">
        <v>236.95</v>
      </c>
    </row>
    <row r="2566" spans="2:3" ht="15" thickBot="1">
      <c r="B2566" s="33">
        <v>40309</v>
      </c>
      <c r="C2566" s="350">
        <v>236.85</v>
      </c>
    </row>
    <row r="2567" spans="2:3" ht="15" thickBot="1">
      <c r="B2567" s="33">
        <v>40310</v>
      </c>
      <c r="C2567" s="350">
        <v>238.5</v>
      </c>
    </row>
    <row r="2568" spans="2:3" ht="15" thickBot="1">
      <c r="B2568" s="33">
        <v>40311</v>
      </c>
      <c r="C2568" s="350">
        <v>238.2</v>
      </c>
    </row>
    <row r="2569" spans="2:3" ht="15" thickBot="1">
      <c r="B2569" s="33">
        <v>40312</v>
      </c>
      <c r="C2569" s="350">
        <v>233.9</v>
      </c>
    </row>
    <row r="2570" spans="2:3" ht="15" thickBot="1">
      <c r="B2570" s="33">
        <v>40315</v>
      </c>
      <c r="C2570" s="350">
        <v>240.05</v>
      </c>
    </row>
    <row r="2571" spans="2:3" ht="15" thickBot="1">
      <c r="B2571" s="33">
        <v>40316</v>
      </c>
      <c r="C2571" s="350">
        <v>240.05</v>
      </c>
    </row>
    <row r="2572" spans="2:3" ht="15" thickBot="1">
      <c r="B2572" s="33">
        <v>40317</v>
      </c>
      <c r="C2572" s="350">
        <v>233.35</v>
      </c>
    </row>
    <row r="2573" spans="2:3" ht="15" thickBot="1">
      <c r="B2573" s="33">
        <v>40318</v>
      </c>
      <c r="C2573" s="350">
        <v>236.95</v>
      </c>
    </row>
    <row r="2574" spans="2:3" ht="15" thickBot="1">
      <c r="B2574" s="33">
        <v>40319</v>
      </c>
      <c r="C2574" s="350">
        <v>230.7</v>
      </c>
    </row>
    <row r="2575" spans="2:3" ht="15" thickBot="1">
      <c r="B2575" s="33">
        <v>40322</v>
      </c>
      <c r="C2575" s="350">
        <v>231.7</v>
      </c>
    </row>
    <row r="2576" spans="2:3" ht="15" thickBot="1">
      <c r="B2576" s="33">
        <v>40323</v>
      </c>
      <c r="C2576" s="350">
        <v>230.55</v>
      </c>
    </row>
    <row r="2577" spans="2:3" ht="15" thickBot="1">
      <c r="B2577" s="33">
        <v>40324</v>
      </c>
      <c r="C2577" s="350">
        <v>231.55</v>
      </c>
    </row>
    <row r="2578" spans="2:3" ht="15" thickBot="1">
      <c r="B2578" s="33">
        <v>40325</v>
      </c>
      <c r="C2578" s="350">
        <v>233</v>
      </c>
    </row>
    <row r="2579" spans="2:3" ht="15" thickBot="1">
      <c r="B2579" s="33">
        <v>40326</v>
      </c>
      <c r="C2579" s="350">
        <v>236.35</v>
      </c>
    </row>
    <row r="2580" spans="2:3" ht="15" thickBot="1">
      <c r="B2580" s="33">
        <v>40329</v>
      </c>
      <c r="C2580" s="350">
        <v>237.2</v>
      </c>
    </row>
    <row r="2581" spans="2:3" ht="15" thickBot="1">
      <c r="B2581" s="33">
        <v>40330</v>
      </c>
      <c r="C2581" s="350">
        <v>233.8</v>
      </c>
    </row>
    <row r="2582" spans="2:3" ht="15" thickBot="1">
      <c r="B2582" s="33">
        <v>40331</v>
      </c>
      <c r="C2582" s="350">
        <v>237.75</v>
      </c>
    </row>
    <row r="2583" spans="2:3" ht="15" thickBot="1">
      <c r="B2583" s="33">
        <v>40332</v>
      </c>
      <c r="C2583" s="350">
        <v>247.05</v>
      </c>
    </row>
    <row r="2584" spans="2:3" ht="15" thickBot="1">
      <c r="B2584" s="33">
        <v>40333</v>
      </c>
      <c r="C2584" s="350">
        <v>251.7</v>
      </c>
    </row>
    <row r="2585" spans="2:3" ht="15" thickBot="1">
      <c r="B2585" s="33">
        <v>40336</v>
      </c>
      <c r="C2585" s="350">
        <v>251.05</v>
      </c>
    </row>
    <row r="2586" spans="2:3" ht="15" thickBot="1">
      <c r="B2586" s="33">
        <v>40337</v>
      </c>
      <c r="C2586" s="350">
        <v>251.4</v>
      </c>
    </row>
    <row r="2587" spans="2:3" ht="15" thickBot="1">
      <c r="B2587" s="33">
        <v>40338</v>
      </c>
      <c r="C2587" s="350">
        <v>249.55</v>
      </c>
    </row>
    <row r="2588" spans="2:3" ht="15" thickBot="1">
      <c r="B2588" s="33">
        <v>40339</v>
      </c>
      <c r="C2588" s="350">
        <v>252</v>
      </c>
    </row>
    <row r="2589" spans="2:3" ht="15" thickBot="1">
      <c r="B2589" s="33">
        <v>40340</v>
      </c>
      <c r="C2589" s="350">
        <v>252.75</v>
      </c>
    </row>
    <row r="2590" spans="2:3" ht="15" thickBot="1">
      <c r="B2590" s="33">
        <v>40343</v>
      </c>
      <c r="C2590" s="350">
        <v>255.45</v>
      </c>
    </row>
    <row r="2591" spans="2:3" ht="15" thickBot="1">
      <c r="B2591" s="33">
        <v>40344</v>
      </c>
      <c r="C2591" s="350">
        <v>260.14999999999998</v>
      </c>
    </row>
    <row r="2592" spans="2:3" ht="15" thickBot="1">
      <c r="B2592" s="33">
        <v>40345</v>
      </c>
      <c r="C2592" s="350">
        <v>255.9</v>
      </c>
    </row>
    <row r="2593" spans="2:3" ht="15" thickBot="1">
      <c r="B2593" s="33">
        <v>40346</v>
      </c>
      <c r="C2593" s="350">
        <v>253</v>
      </c>
    </row>
    <row r="2594" spans="2:3" ht="15" thickBot="1">
      <c r="B2594" s="33">
        <v>40347</v>
      </c>
      <c r="C2594" s="350">
        <v>257.75</v>
      </c>
    </row>
    <row r="2595" spans="2:3" ht="15" thickBot="1">
      <c r="B2595" s="33">
        <v>40350</v>
      </c>
      <c r="C2595" s="350">
        <v>258.75</v>
      </c>
    </row>
    <row r="2596" spans="2:3" ht="15" thickBot="1">
      <c r="B2596" s="33">
        <v>40351</v>
      </c>
      <c r="C2596" s="350">
        <v>261.75</v>
      </c>
    </row>
    <row r="2597" spans="2:3" ht="15" thickBot="1">
      <c r="B2597" s="33">
        <v>40352</v>
      </c>
      <c r="C2597" s="350">
        <v>266.2</v>
      </c>
    </row>
    <row r="2598" spans="2:3" ht="15" thickBot="1">
      <c r="B2598" s="33">
        <v>40353</v>
      </c>
      <c r="C2598" s="350">
        <v>270.89999999999998</v>
      </c>
    </row>
    <row r="2599" spans="2:3" ht="15" thickBot="1">
      <c r="B2599" s="33">
        <v>40354</v>
      </c>
      <c r="C2599" s="350">
        <v>266.25</v>
      </c>
    </row>
    <row r="2600" spans="2:3" ht="15" thickBot="1">
      <c r="B2600" s="33">
        <v>40357</v>
      </c>
      <c r="C2600" s="350">
        <v>266.75</v>
      </c>
    </row>
    <row r="2601" spans="2:3" ht="15" thickBot="1">
      <c r="B2601" s="33">
        <v>40358</v>
      </c>
      <c r="C2601" s="350">
        <v>262.64999999999998</v>
      </c>
    </row>
    <row r="2602" spans="2:3" ht="15" thickBot="1">
      <c r="B2602" s="33">
        <v>40359</v>
      </c>
      <c r="C2602" s="350">
        <v>267.55</v>
      </c>
    </row>
    <row r="2603" spans="2:3" ht="15" thickBot="1">
      <c r="B2603" s="33">
        <v>40360</v>
      </c>
      <c r="C2603" s="350">
        <v>272.5</v>
      </c>
    </row>
    <row r="2604" spans="2:3" ht="15" thickBot="1">
      <c r="B2604" s="33">
        <v>40361</v>
      </c>
      <c r="C2604" s="350">
        <v>268.39999999999998</v>
      </c>
    </row>
    <row r="2605" spans="2:3" ht="15" thickBot="1">
      <c r="B2605" s="33">
        <v>40364</v>
      </c>
      <c r="C2605" s="350">
        <v>266.14999999999998</v>
      </c>
    </row>
    <row r="2606" spans="2:3" ht="15" thickBot="1">
      <c r="B2606" s="33">
        <v>40365</v>
      </c>
      <c r="C2606" s="350">
        <v>267.35000000000002</v>
      </c>
    </row>
    <row r="2607" spans="2:3" ht="15" thickBot="1">
      <c r="B2607" s="33">
        <v>40366</v>
      </c>
      <c r="C2607" s="350">
        <v>267.60000000000002</v>
      </c>
    </row>
    <row r="2608" spans="2:3" ht="15" thickBot="1">
      <c r="B2608" s="33">
        <v>40367</v>
      </c>
      <c r="C2608" s="350">
        <v>266.45</v>
      </c>
    </row>
    <row r="2609" spans="2:3" ht="15" thickBot="1">
      <c r="B2609" s="33">
        <v>40368</v>
      </c>
      <c r="C2609" s="350">
        <v>262.39999999999998</v>
      </c>
    </row>
    <row r="2610" spans="2:3" ht="15" thickBot="1">
      <c r="B2610" s="33">
        <v>40371</v>
      </c>
      <c r="C2610" s="350">
        <v>262.14999999999998</v>
      </c>
    </row>
    <row r="2611" spans="2:3" ht="15" thickBot="1">
      <c r="B2611" s="33">
        <v>40372</v>
      </c>
      <c r="C2611" s="350">
        <v>259.8</v>
      </c>
    </row>
    <row r="2612" spans="2:3" ht="15" thickBot="1">
      <c r="B2612" s="33">
        <v>40373</v>
      </c>
      <c r="C2612" s="350">
        <v>257.60000000000002</v>
      </c>
    </row>
    <row r="2613" spans="2:3" ht="15" thickBot="1">
      <c r="B2613" s="33">
        <v>40374</v>
      </c>
      <c r="C2613" s="350">
        <v>263.35000000000002</v>
      </c>
    </row>
    <row r="2614" spans="2:3" ht="15" thickBot="1">
      <c r="B2614" s="33">
        <v>40375</v>
      </c>
      <c r="C2614" s="350">
        <v>266.14999999999998</v>
      </c>
    </row>
    <row r="2615" spans="2:3" ht="15" thickBot="1">
      <c r="B2615" s="33">
        <v>40378</v>
      </c>
      <c r="C2615" s="350">
        <v>264.60000000000002</v>
      </c>
    </row>
    <row r="2616" spans="2:3" ht="15" thickBot="1">
      <c r="B2616" s="33">
        <v>40379</v>
      </c>
      <c r="C2616" s="350">
        <v>262.64999999999998</v>
      </c>
    </row>
    <row r="2617" spans="2:3" ht="15" thickBot="1">
      <c r="B2617" s="33">
        <v>40380</v>
      </c>
      <c r="C2617" s="350">
        <v>261.75</v>
      </c>
    </row>
    <row r="2618" spans="2:3" ht="15" thickBot="1">
      <c r="B2618" s="33">
        <v>40381</v>
      </c>
      <c r="C2618" s="350">
        <v>262.3</v>
      </c>
    </row>
    <row r="2619" spans="2:3" ht="15" thickBot="1">
      <c r="B2619" s="33">
        <v>40382</v>
      </c>
      <c r="C2619" s="350">
        <v>261.95</v>
      </c>
    </row>
    <row r="2620" spans="2:3" ht="15" thickBot="1">
      <c r="B2620" s="33">
        <v>40385</v>
      </c>
      <c r="C2620" s="350">
        <v>261.95</v>
      </c>
    </row>
    <row r="2621" spans="2:3" ht="15" thickBot="1">
      <c r="B2621" s="33">
        <v>40386</v>
      </c>
      <c r="C2621" s="350">
        <v>260.39999999999998</v>
      </c>
    </row>
    <row r="2622" spans="2:3" ht="15" thickBot="1">
      <c r="B2622" s="33">
        <v>40387</v>
      </c>
      <c r="C2622" s="350">
        <v>252.35</v>
      </c>
    </row>
    <row r="2623" spans="2:3" ht="15" thickBot="1">
      <c r="B2623" s="33">
        <v>40388</v>
      </c>
      <c r="C2623" s="350">
        <v>256.5</v>
      </c>
    </row>
    <row r="2624" spans="2:3" ht="15" thickBot="1">
      <c r="B2624" s="33">
        <v>40389</v>
      </c>
      <c r="C2624" s="350">
        <v>251.45</v>
      </c>
    </row>
    <row r="2625" spans="2:3" ht="15" thickBot="1">
      <c r="B2625" s="33">
        <v>40392</v>
      </c>
      <c r="C2625" s="350">
        <v>253.45</v>
      </c>
    </row>
    <row r="2626" spans="2:3" ht="15" thickBot="1">
      <c r="B2626" s="33">
        <v>40393</v>
      </c>
      <c r="C2626" s="350">
        <v>253.35</v>
      </c>
    </row>
    <row r="2627" spans="2:3" ht="15" thickBot="1">
      <c r="B2627" s="33">
        <v>40394</v>
      </c>
      <c r="C2627" s="350">
        <v>256.64999999999998</v>
      </c>
    </row>
    <row r="2628" spans="2:3" ht="15" thickBot="1">
      <c r="B2628" s="33">
        <v>40395</v>
      </c>
      <c r="C2628" s="350">
        <v>255.3</v>
      </c>
    </row>
    <row r="2629" spans="2:3" ht="15" thickBot="1">
      <c r="B2629" s="33">
        <v>40396</v>
      </c>
      <c r="C2629" s="350">
        <v>255.05</v>
      </c>
    </row>
    <row r="2630" spans="2:3" ht="15" thickBot="1">
      <c r="B2630" s="33">
        <v>40399</v>
      </c>
      <c r="C2630" s="350">
        <v>256.05</v>
      </c>
    </row>
    <row r="2631" spans="2:3" ht="15" thickBot="1">
      <c r="B2631" s="33">
        <v>40400</v>
      </c>
      <c r="C2631" s="350">
        <v>260.2</v>
      </c>
    </row>
    <row r="2632" spans="2:3" ht="15" thickBot="1">
      <c r="B2632" s="33">
        <v>40401</v>
      </c>
      <c r="C2632" s="350">
        <v>261.25</v>
      </c>
    </row>
    <row r="2633" spans="2:3" ht="15" thickBot="1">
      <c r="B2633" s="33">
        <v>40402</v>
      </c>
      <c r="C2633" s="350">
        <v>266</v>
      </c>
    </row>
    <row r="2634" spans="2:3" ht="15" thickBot="1">
      <c r="B2634" s="33">
        <v>40403</v>
      </c>
      <c r="C2634" s="350">
        <v>265.8</v>
      </c>
    </row>
    <row r="2635" spans="2:3" ht="15" thickBot="1">
      <c r="B2635" s="33">
        <v>40406</v>
      </c>
      <c r="C2635" s="350">
        <v>269.89999999999998</v>
      </c>
    </row>
    <row r="2636" spans="2:3" ht="15" thickBot="1">
      <c r="B2636" s="33">
        <v>40407</v>
      </c>
      <c r="C2636" s="350">
        <v>265.64999999999998</v>
      </c>
    </row>
    <row r="2637" spans="2:3" ht="15" thickBot="1">
      <c r="B2637" s="33">
        <v>40408</v>
      </c>
      <c r="C2637" s="350">
        <v>269.25</v>
      </c>
    </row>
    <row r="2638" spans="2:3" ht="15" thickBot="1">
      <c r="B2638" s="33">
        <v>40409</v>
      </c>
      <c r="C2638" s="350">
        <v>274.05</v>
      </c>
    </row>
    <row r="2639" spans="2:3" ht="15" thickBot="1">
      <c r="B2639" s="33">
        <v>40410</v>
      </c>
      <c r="C2639" s="350">
        <v>268.89999999999998</v>
      </c>
    </row>
    <row r="2640" spans="2:3" ht="15" thickBot="1">
      <c r="B2640" s="33">
        <v>40413</v>
      </c>
      <c r="C2640" s="350">
        <v>268.85000000000002</v>
      </c>
    </row>
    <row r="2641" spans="2:3" ht="15" thickBot="1">
      <c r="B2641" s="33">
        <v>40414</v>
      </c>
      <c r="C2641" s="350">
        <v>269.64999999999998</v>
      </c>
    </row>
    <row r="2642" spans="2:3" ht="15" thickBot="1">
      <c r="B2642" s="33">
        <v>40415</v>
      </c>
      <c r="C2642" s="350">
        <v>268</v>
      </c>
    </row>
    <row r="2643" spans="2:3" ht="15" thickBot="1">
      <c r="B2643" s="33">
        <v>40416</v>
      </c>
      <c r="C2643" s="350">
        <v>265.64999999999998</v>
      </c>
    </row>
    <row r="2644" spans="2:3" ht="15" thickBot="1">
      <c r="B2644" s="33">
        <v>40417</v>
      </c>
      <c r="C2644" s="350">
        <v>263.95</v>
      </c>
    </row>
    <row r="2645" spans="2:3" ht="15" thickBot="1">
      <c r="B2645" s="33">
        <v>40420</v>
      </c>
      <c r="C2645" s="350">
        <v>263.64999999999998</v>
      </c>
    </row>
    <row r="2646" spans="2:3" ht="15" thickBot="1">
      <c r="B2646" s="33">
        <v>40421</v>
      </c>
      <c r="C2646" s="350">
        <v>264.5</v>
      </c>
    </row>
    <row r="2647" spans="2:3" ht="15" thickBot="1">
      <c r="B2647" s="33">
        <v>40422</v>
      </c>
      <c r="C2647" s="350">
        <v>266.55</v>
      </c>
    </row>
    <row r="2648" spans="2:3" ht="15" thickBot="1">
      <c r="B2648" s="33">
        <v>40423</v>
      </c>
      <c r="C2648" s="350">
        <v>269.89999999999998</v>
      </c>
    </row>
    <row r="2649" spans="2:3" ht="15" thickBot="1">
      <c r="B2649" s="33">
        <v>40424</v>
      </c>
      <c r="C2649" s="350">
        <v>272.89999999999998</v>
      </c>
    </row>
    <row r="2650" spans="2:3" ht="15" thickBot="1">
      <c r="B2650" s="33">
        <v>40427</v>
      </c>
      <c r="C2650" s="350">
        <v>271.64999999999998</v>
      </c>
    </row>
    <row r="2651" spans="2:3" ht="15" thickBot="1">
      <c r="B2651" s="33">
        <v>40428</v>
      </c>
      <c r="C2651" s="350">
        <v>270.64999999999998</v>
      </c>
    </row>
    <row r="2652" spans="2:3" ht="15" thickBot="1">
      <c r="B2652" s="33">
        <v>40429</v>
      </c>
      <c r="C2652" s="350">
        <v>274.25</v>
      </c>
    </row>
    <row r="2653" spans="2:3" ht="15" thickBot="1">
      <c r="B2653" s="33">
        <v>40430</v>
      </c>
      <c r="C2653" s="350">
        <v>279.05</v>
      </c>
    </row>
    <row r="2654" spans="2:3" ht="15" thickBot="1">
      <c r="B2654" s="33">
        <v>40434</v>
      </c>
      <c r="C2654" s="350">
        <v>279.14999999999998</v>
      </c>
    </row>
    <row r="2655" spans="2:3" ht="15" thickBot="1">
      <c r="B2655" s="33">
        <v>40435</v>
      </c>
      <c r="C2655" s="350">
        <v>278.14999999999998</v>
      </c>
    </row>
    <row r="2656" spans="2:3" ht="15" thickBot="1">
      <c r="B2656" s="33">
        <v>40436</v>
      </c>
      <c r="C2656" s="350">
        <v>278.05</v>
      </c>
    </row>
    <row r="2657" spans="2:3" ht="15" thickBot="1">
      <c r="B2657" s="33">
        <v>40437</v>
      </c>
      <c r="C2657" s="350">
        <v>278.10000000000002</v>
      </c>
    </row>
    <row r="2658" spans="2:3" ht="15" thickBot="1">
      <c r="B2658" s="33">
        <v>40438</v>
      </c>
      <c r="C2658" s="350">
        <v>281.8</v>
      </c>
    </row>
    <row r="2659" spans="2:3" ht="15" thickBot="1">
      <c r="B2659" s="33">
        <v>40441</v>
      </c>
      <c r="C2659" s="350">
        <v>293.2</v>
      </c>
    </row>
    <row r="2660" spans="2:3" ht="15" thickBot="1">
      <c r="B2660" s="33">
        <v>40442</v>
      </c>
      <c r="C2660" s="350">
        <v>294.95</v>
      </c>
    </row>
    <row r="2661" spans="2:3" ht="15" thickBot="1">
      <c r="B2661" s="33">
        <v>40443</v>
      </c>
      <c r="C2661" s="350">
        <v>298</v>
      </c>
    </row>
    <row r="2662" spans="2:3" ht="15" thickBot="1">
      <c r="B2662" s="33">
        <v>40444</v>
      </c>
      <c r="C2662" s="350">
        <v>303.3</v>
      </c>
    </row>
    <row r="2663" spans="2:3" ht="15" thickBot="1">
      <c r="B2663" s="33">
        <v>40445</v>
      </c>
      <c r="C2663" s="350">
        <v>314.95</v>
      </c>
    </row>
    <row r="2664" spans="2:3" ht="15" thickBot="1">
      <c r="B2664" s="33">
        <v>40448</v>
      </c>
      <c r="C2664" s="350">
        <v>308.85000000000002</v>
      </c>
    </row>
    <row r="2665" spans="2:3" ht="15" thickBot="1">
      <c r="B2665" s="33">
        <v>40449</v>
      </c>
      <c r="C2665" s="350">
        <v>306.2</v>
      </c>
    </row>
    <row r="2666" spans="2:3" ht="15" thickBot="1">
      <c r="B2666" s="33">
        <v>40450</v>
      </c>
      <c r="C2666" s="350">
        <v>306</v>
      </c>
    </row>
    <row r="2667" spans="2:3" ht="15" thickBot="1">
      <c r="B2667" s="33">
        <v>40451</v>
      </c>
      <c r="C2667" s="350">
        <v>309.05</v>
      </c>
    </row>
    <row r="2668" spans="2:3" ht="15" thickBot="1">
      <c r="B2668" s="33">
        <v>40452</v>
      </c>
      <c r="C2668" s="350">
        <v>309.7</v>
      </c>
    </row>
    <row r="2669" spans="2:3" ht="15" thickBot="1">
      <c r="B2669" s="33">
        <v>40455</v>
      </c>
      <c r="C2669" s="350">
        <v>308.55</v>
      </c>
    </row>
    <row r="2670" spans="2:3" ht="15" thickBot="1">
      <c r="B2670" s="33">
        <v>40456</v>
      </c>
      <c r="C2670" s="350">
        <v>304</v>
      </c>
    </row>
    <row r="2671" spans="2:3" ht="15" thickBot="1">
      <c r="B2671" s="33">
        <v>40457</v>
      </c>
      <c r="C2671" s="350">
        <v>301.14999999999998</v>
      </c>
    </row>
    <row r="2672" spans="2:3" ht="15" thickBot="1">
      <c r="B2672" s="33">
        <v>40458</v>
      </c>
      <c r="C2672" s="350">
        <v>296.35000000000002</v>
      </c>
    </row>
    <row r="2673" spans="2:3" ht="15" thickBot="1">
      <c r="B2673" s="33">
        <v>40459</v>
      </c>
      <c r="C2673" s="350">
        <v>295.8</v>
      </c>
    </row>
    <row r="2674" spans="2:3" ht="15" thickBot="1">
      <c r="B2674" s="33">
        <v>40462</v>
      </c>
      <c r="C2674" s="350">
        <v>294.85000000000002</v>
      </c>
    </row>
    <row r="2675" spans="2:3" ht="15" thickBot="1">
      <c r="B2675" s="33">
        <v>40463</v>
      </c>
      <c r="C2675" s="350">
        <v>291.8</v>
      </c>
    </row>
    <row r="2676" spans="2:3" ht="15" thickBot="1">
      <c r="B2676" s="33">
        <v>40464</v>
      </c>
      <c r="C2676" s="350">
        <v>303.35000000000002</v>
      </c>
    </row>
    <row r="2677" spans="2:3" ht="15" thickBot="1">
      <c r="B2677" s="33">
        <v>40465</v>
      </c>
      <c r="C2677" s="350">
        <v>299.14999999999998</v>
      </c>
    </row>
    <row r="2678" spans="2:3" ht="15" thickBot="1">
      <c r="B2678" s="33">
        <v>40466</v>
      </c>
      <c r="C2678" s="350">
        <v>298.60000000000002</v>
      </c>
    </row>
    <row r="2679" spans="2:3" ht="15" thickBot="1">
      <c r="B2679" s="33">
        <v>40469</v>
      </c>
      <c r="C2679" s="350">
        <v>296.95</v>
      </c>
    </row>
    <row r="2680" spans="2:3" ht="15" thickBot="1">
      <c r="B2680" s="33">
        <v>40470</v>
      </c>
      <c r="C2680" s="350">
        <v>297</v>
      </c>
    </row>
    <row r="2681" spans="2:3" ht="15" thickBot="1">
      <c r="B2681" s="33">
        <v>40471</v>
      </c>
      <c r="C2681" s="350">
        <v>293.39999999999998</v>
      </c>
    </row>
    <row r="2682" spans="2:3" ht="15" thickBot="1">
      <c r="B2682" s="33">
        <v>40472</v>
      </c>
      <c r="C2682" s="350">
        <v>306.45</v>
      </c>
    </row>
    <row r="2683" spans="2:3" ht="15" thickBot="1">
      <c r="B2683" s="33">
        <v>40473</v>
      </c>
      <c r="C2683" s="350">
        <v>301.25</v>
      </c>
    </row>
    <row r="2684" spans="2:3" ht="15" thickBot="1">
      <c r="B2684" s="33">
        <v>40476</v>
      </c>
      <c r="C2684" s="350">
        <v>306.3</v>
      </c>
    </row>
    <row r="2685" spans="2:3" ht="15" thickBot="1">
      <c r="B2685" s="33">
        <v>40477</v>
      </c>
      <c r="C2685" s="350">
        <v>298.25</v>
      </c>
    </row>
    <row r="2686" spans="2:3" ht="15" thickBot="1">
      <c r="B2686" s="33">
        <v>40478</v>
      </c>
      <c r="C2686" s="350">
        <v>293</v>
      </c>
    </row>
    <row r="2687" spans="2:3" ht="15" thickBot="1">
      <c r="B2687" s="33">
        <v>40479</v>
      </c>
      <c r="C2687" s="350">
        <v>291.3</v>
      </c>
    </row>
    <row r="2688" spans="2:3" ht="15" thickBot="1">
      <c r="B2688" s="33">
        <v>40480</v>
      </c>
      <c r="C2688" s="350">
        <v>294.7</v>
      </c>
    </row>
    <row r="2689" spans="2:3" ht="15" thickBot="1">
      <c r="B2689" s="33">
        <v>40483</v>
      </c>
      <c r="C2689" s="350">
        <v>294.55</v>
      </c>
    </row>
    <row r="2690" spans="2:3" ht="15" thickBot="1">
      <c r="B2690" s="33">
        <v>40484</v>
      </c>
      <c r="C2690" s="350">
        <v>294.60000000000002</v>
      </c>
    </row>
    <row r="2691" spans="2:3" ht="15" thickBot="1">
      <c r="B2691" s="33">
        <v>40485</v>
      </c>
      <c r="C2691" s="350">
        <v>296</v>
      </c>
    </row>
    <row r="2692" spans="2:3" ht="15" thickBot="1">
      <c r="B2692" s="33">
        <v>40486</v>
      </c>
      <c r="C2692" s="350">
        <v>299.2</v>
      </c>
    </row>
    <row r="2693" spans="2:3" ht="15" thickBot="1">
      <c r="B2693" s="33">
        <v>40487</v>
      </c>
      <c r="C2693" s="350">
        <v>303.89999999999998</v>
      </c>
    </row>
    <row r="2694" spans="2:3" ht="15" thickBot="1">
      <c r="B2694" s="33">
        <v>40490</v>
      </c>
      <c r="C2694" s="350">
        <v>306.64999999999998</v>
      </c>
    </row>
    <row r="2695" spans="2:3" ht="15" thickBot="1">
      <c r="B2695" s="33">
        <v>40491</v>
      </c>
      <c r="C2695" s="350">
        <v>319</v>
      </c>
    </row>
    <row r="2696" spans="2:3" ht="15" thickBot="1">
      <c r="B2696" s="33">
        <v>40492</v>
      </c>
      <c r="C2696" s="350">
        <v>314.75</v>
      </c>
    </row>
    <row r="2697" spans="2:3" ht="15" thickBot="1">
      <c r="B2697" s="33">
        <v>40493</v>
      </c>
      <c r="C2697" s="350">
        <v>309.2</v>
      </c>
    </row>
    <row r="2698" spans="2:3" ht="15" thickBot="1">
      <c r="B2698" s="33">
        <v>40494</v>
      </c>
      <c r="C2698" s="350">
        <v>301.8</v>
      </c>
    </row>
    <row r="2699" spans="2:3" ht="15" thickBot="1">
      <c r="B2699" s="33">
        <v>40497</v>
      </c>
      <c r="C2699" s="350">
        <v>303.7</v>
      </c>
    </row>
    <row r="2700" spans="2:3" ht="15" thickBot="1">
      <c r="B2700" s="33">
        <v>40498</v>
      </c>
      <c r="C2700" s="350">
        <v>298.45</v>
      </c>
    </row>
    <row r="2701" spans="2:3" ht="15" thickBot="1">
      <c r="B2701" s="33">
        <v>40500</v>
      </c>
      <c r="C2701" s="350">
        <v>299.55</v>
      </c>
    </row>
    <row r="2702" spans="2:3" ht="15" thickBot="1">
      <c r="B2702" s="33">
        <v>40501</v>
      </c>
      <c r="C2702" s="350">
        <v>299</v>
      </c>
    </row>
    <row r="2703" spans="2:3" ht="15" thickBot="1">
      <c r="B2703" s="33">
        <v>40504</v>
      </c>
      <c r="C2703" s="350">
        <v>299.64999999999998</v>
      </c>
    </row>
    <row r="2704" spans="2:3" ht="15" thickBot="1">
      <c r="B2704" s="33">
        <v>40505</v>
      </c>
      <c r="C2704" s="350">
        <v>300.3</v>
      </c>
    </row>
    <row r="2705" spans="2:3" ht="15" thickBot="1">
      <c r="B2705" s="33">
        <v>40506</v>
      </c>
      <c r="C2705" s="350">
        <v>299.8</v>
      </c>
    </row>
    <row r="2706" spans="2:3" ht="15" thickBot="1">
      <c r="B2706" s="33">
        <v>40507</v>
      </c>
      <c r="C2706" s="350">
        <v>297.2</v>
      </c>
    </row>
    <row r="2707" spans="2:3" ht="15" thickBot="1">
      <c r="B2707" s="33">
        <v>40508</v>
      </c>
      <c r="C2707" s="350">
        <v>293.10000000000002</v>
      </c>
    </row>
    <row r="2708" spans="2:3" ht="15" thickBot="1">
      <c r="B2708" s="33">
        <v>40511</v>
      </c>
      <c r="C2708" s="350">
        <v>297.8</v>
      </c>
    </row>
    <row r="2709" spans="2:3" ht="15" thickBot="1">
      <c r="B2709" s="33">
        <v>40512</v>
      </c>
      <c r="C2709" s="350">
        <v>298.25</v>
      </c>
    </row>
    <row r="2710" spans="2:3" ht="15" thickBot="1">
      <c r="B2710" s="33">
        <v>40513</v>
      </c>
      <c r="C2710" s="350">
        <v>297.60000000000002</v>
      </c>
    </row>
    <row r="2711" spans="2:3" ht="15" thickBot="1">
      <c r="B2711" s="33">
        <v>40514</v>
      </c>
      <c r="C2711" s="350">
        <v>296.95</v>
      </c>
    </row>
    <row r="2712" spans="2:3" ht="15" thickBot="1">
      <c r="B2712" s="33">
        <v>40515</v>
      </c>
      <c r="C2712" s="350">
        <v>299.25</v>
      </c>
    </row>
    <row r="2713" spans="2:3" ht="15" thickBot="1">
      <c r="B2713" s="33">
        <v>40518</v>
      </c>
      <c r="C2713" s="350">
        <v>300.3</v>
      </c>
    </row>
    <row r="2714" spans="2:3" ht="15" thickBot="1">
      <c r="B2714" s="33">
        <v>40519</v>
      </c>
      <c r="C2714" s="350">
        <v>295.75</v>
      </c>
    </row>
    <row r="2715" spans="2:3" ht="15" thickBot="1">
      <c r="B2715" s="33">
        <v>40520</v>
      </c>
      <c r="C2715" s="350">
        <v>296.39999999999998</v>
      </c>
    </row>
    <row r="2716" spans="2:3" ht="15" thickBot="1">
      <c r="B2716" s="33">
        <v>40521</v>
      </c>
      <c r="C2716" s="350">
        <v>289.10000000000002</v>
      </c>
    </row>
    <row r="2717" spans="2:3" ht="15" thickBot="1">
      <c r="B2717" s="33">
        <v>40522</v>
      </c>
      <c r="C2717" s="350">
        <v>296</v>
      </c>
    </row>
    <row r="2718" spans="2:3" ht="15" thickBot="1">
      <c r="B2718" s="33">
        <v>40525</v>
      </c>
      <c r="C2718" s="350">
        <v>301</v>
      </c>
    </row>
    <row r="2719" spans="2:3" ht="15" thickBot="1">
      <c r="B2719" s="33">
        <v>40526</v>
      </c>
      <c r="C2719" s="350">
        <v>298.25</v>
      </c>
    </row>
    <row r="2720" spans="2:3" ht="15" thickBot="1">
      <c r="B2720" s="33">
        <v>40527</v>
      </c>
      <c r="C2720" s="350">
        <v>298.75</v>
      </c>
    </row>
    <row r="2721" spans="2:3" ht="15" thickBot="1">
      <c r="B2721" s="33">
        <v>40528</v>
      </c>
      <c r="C2721" s="350">
        <v>294</v>
      </c>
    </row>
    <row r="2722" spans="2:3" ht="15" thickBot="1">
      <c r="B2722" s="33">
        <v>40532</v>
      </c>
      <c r="C2722" s="350">
        <v>295.14999999999998</v>
      </c>
    </row>
    <row r="2723" spans="2:3" ht="15" thickBot="1">
      <c r="B2723" s="33">
        <v>40533</v>
      </c>
      <c r="C2723" s="350">
        <v>293.75</v>
      </c>
    </row>
    <row r="2724" spans="2:3" ht="15" thickBot="1">
      <c r="B2724" s="33">
        <v>40534</v>
      </c>
      <c r="C2724" s="350">
        <v>293.5</v>
      </c>
    </row>
    <row r="2725" spans="2:3" ht="15" thickBot="1">
      <c r="B2725" s="33">
        <v>40535</v>
      </c>
      <c r="C2725" s="350">
        <v>291.10000000000002</v>
      </c>
    </row>
    <row r="2726" spans="2:3" ht="15" thickBot="1">
      <c r="B2726" s="33">
        <v>40536</v>
      </c>
      <c r="C2726" s="350">
        <v>295</v>
      </c>
    </row>
    <row r="2727" spans="2:3" ht="15" thickBot="1">
      <c r="B2727" s="33">
        <v>40539</v>
      </c>
      <c r="C2727" s="350">
        <v>296.25</v>
      </c>
    </row>
    <row r="2728" spans="2:3" ht="15" thickBot="1">
      <c r="B2728" s="33">
        <v>40540</v>
      </c>
      <c r="C2728" s="350">
        <v>294.39999999999998</v>
      </c>
    </row>
    <row r="2729" spans="2:3" ht="15" thickBot="1">
      <c r="B2729" s="33">
        <v>40541</v>
      </c>
      <c r="C2729" s="350">
        <v>304.7</v>
      </c>
    </row>
    <row r="2730" spans="2:3" ht="15" thickBot="1">
      <c r="B2730" s="33">
        <v>40542</v>
      </c>
      <c r="C2730" s="350">
        <v>309.3</v>
      </c>
    </row>
    <row r="2731" spans="2:3" ht="15" thickBot="1">
      <c r="B2731" s="33">
        <v>40543</v>
      </c>
      <c r="C2731" s="350">
        <v>312.89999999999998</v>
      </c>
    </row>
    <row r="2732" spans="2:3" ht="15" thickBot="1">
      <c r="B2732" s="33">
        <v>40546</v>
      </c>
      <c r="C2732" s="350">
        <v>313.14999999999998</v>
      </c>
    </row>
    <row r="2733" spans="2:3" ht="15" thickBot="1">
      <c r="B2733" s="33">
        <v>40547</v>
      </c>
      <c r="C2733" s="350">
        <v>320.89999999999998</v>
      </c>
    </row>
    <row r="2734" spans="2:3" ht="15" thickBot="1">
      <c r="B2734" s="33">
        <v>40548</v>
      </c>
      <c r="C2734" s="350">
        <v>325.7</v>
      </c>
    </row>
    <row r="2735" spans="2:3" ht="15" thickBot="1">
      <c r="B2735" s="33">
        <v>40549</v>
      </c>
      <c r="C2735" s="350">
        <v>320.75</v>
      </c>
    </row>
    <row r="2736" spans="2:3" ht="15" thickBot="1">
      <c r="B2736" s="33">
        <v>40550</v>
      </c>
      <c r="C2736" s="350">
        <v>313.05</v>
      </c>
    </row>
    <row r="2737" spans="2:3" ht="15" thickBot="1">
      <c r="B2737" s="33">
        <v>40553</v>
      </c>
      <c r="C2737" s="350">
        <v>309</v>
      </c>
    </row>
    <row r="2738" spans="2:3" ht="15" thickBot="1">
      <c r="B2738" s="33">
        <v>40554</v>
      </c>
      <c r="C2738" s="350">
        <v>307.95</v>
      </c>
    </row>
    <row r="2739" spans="2:3" ht="15" thickBot="1">
      <c r="B2739" s="33">
        <v>40555</v>
      </c>
      <c r="C2739" s="350">
        <v>304.89999999999998</v>
      </c>
    </row>
    <row r="2740" spans="2:3" ht="15" thickBot="1">
      <c r="B2740" s="33">
        <v>40556</v>
      </c>
      <c r="C2740" s="350">
        <v>302.2</v>
      </c>
    </row>
    <row r="2741" spans="2:3" ht="15" thickBot="1">
      <c r="B2741" s="33">
        <v>40557</v>
      </c>
      <c r="C2741" s="350">
        <v>302.55</v>
      </c>
    </row>
    <row r="2742" spans="2:3" ht="15" thickBot="1">
      <c r="B2742" s="33">
        <v>40560</v>
      </c>
      <c r="C2742" s="350">
        <v>301.64999999999998</v>
      </c>
    </row>
    <row r="2743" spans="2:3" ht="15" thickBot="1">
      <c r="B2743" s="33">
        <v>40561</v>
      </c>
      <c r="C2743" s="350">
        <v>301.85000000000002</v>
      </c>
    </row>
    <row r="2744" spans="2:3" ht="15" thickBot="1">
      <c r="B2744" s="33">
        <v>40562</v>
      </c>
      <c r="C2744" s="350">
        <v>299.64999999999998</v>
      </c>
    </row>
    <row r="2745" spans="2:3" ht="15" thickBot="1">
      <c r="B2745" s="33">
        <v>40563</v>
      </c>
      <c r="C2745" s="350">
        <v>299.89999999999998</v>
      </c>
    </row>
    <row r="2746" spans="2:3" ht="15" thickBot="1">
      <c r="B2746" s="33">
        <v>40564</v>
      </c>
      <c r="C2746" s="350">
        <v>298.2</v>
      </c>
    </row>
    <row r="2747" spans="2:3" ht="15" thickBot="1">
      <c r="B2747" s="33">
        <v>40567</v>
      </c>
      <c r="C2747" s="350">
        <v>297.95</v>
      </c>
    </row>
    <row r="2748" spans="2:3" ht="15" thickBot="1">
      <c r="B2748" s="33">
        <v>40568</v>
      </c>
      <c r="C2748" s="350">
        <v>281.89999999999998</v>
      </c>
    </row>
    <row r="2749" spans="2:3" ht="15" thickBot="1">
      <c r="B2749" s="33">
        <v>40570</v>
      </c>
      <c r="C2749" s="350">
        <v>270.7</v>
      </c>
    </row>
    <row r="2750" spans="2:3" ht="15" thickBot="1">
      <c r="B2750" s="33">
        <v>40571</v>
      </c>
      <c r="C2750" s="350">
        <v>271.95</v>
      </c>
    </row>
    <row r="2751" spans="2:3" ht="15" thickBot="1">
      <c r="B2751" s="33">
        <v>40574</v>
      </c>
      <c r="C2751" s="350">
        <v>271.14999999999998</v>
      </c>
    </row>
    <row r="2752" spans="2:3" ht="15" thickBot="1">
      <c r="B2752" s="33">
        <v>40575</v>
      </c>
      <c r="C2752" s="350">
        <v>269.64999999999998</v>
      </c>
    </row>
    <row r="2753" spans="2:3" ht="15" thickBot="1">
      <c r="B2753" s="33">
        <v>40576</v>
      </c>
      <c r="C2753" s="350">
        <v>274.60000000000002</v>
      </c>
    </row>
    <row r="2754" spans="2:3" ht="15" thickBot="1">
      <c r="B2754" s="33">
        <v>40577</v>
      </c>
      <c r="C2754" s="350">
        <v>278.95</v>
      </c>
    </row>
    <row r="2755" spans="2:3" ht="15" thickBot="1">
      <c r="B2755" s="33">
        <v>40578</v>
      </c>
      <c r="C2755" s="350">
        <v>272.95</v>
      </c>
    </row>
    <row r="2756" spans="2:3" ht="15" thickBot="1">
      <c r="B2756" s="33">
        <v>40581</v>
      </c>
      <c r="C2756" s="350">
        <v>274.35000000000002</v>
      </c>
    </row>
    <row r="2757" spans="2:3" ht="15" thickBot="1">
      <c r="B2757" s="33">
        <v>40582</v>
      </c>
      <c r="C2757" s="350">
        <v>273.35000000000002</v>
      </c>
    </row>
    <row r="2758" spans="2:3" ht="15" thickBot="1">
      <c r="B2758" s="33">
        <v>40583</v>
      </c>
      <c r="C2758" s="350">
        <v>276.39999999999998</v>
      </c>
    </row>
    <row r="2759" spans="2:3" ht="15" thickBot="1">
      <c r="B2759" s="33">
        <v>40584</v>
      </c>
      <c r="C2759" s="350">
        <v>272.64999999999998</v>
      </c>
    </row>
    <row r="2760" spans="2:3" ht="15" thickBot="1">
      <c r="B2760" s="33">
        <v>40585</v>
      </c>
      <c r="C2760" s="350">
        <v>269.14999999999998</v>
      </c>
    </row>
    <row r="2761" spans="2:3" ht="15" thickBot="1">
      <c r="B2761" s="33">
        <v>40588</v>
      </c>
      <c r="C2761" s="350">
        <v>273.14999999999998</v>
      </c>
    </row>
    <row r="2762" spans="2:3" ht="15" thickBot="1">
      <c r="B2762" s="33">
        <v>40589</v>
      </c>
      <c r="C2762" s="350">
        <v>273.14999999999998</v>
      </c>
    </row>
    <row r="2763" spans="2:3" ht="15" thickBot="1">
      <c r="B2763" s="33">
        <v>40590</v>
      </c>
      <c r="C2763" s="350">
        <v>275.89999999999998</v>
      </c>
    </row>
    <row r="2764" spans="2:3" ht="15" thickBot="1">
      <c r="B2764" s="33">
        <v>40591</v>
      </c>
      <c r="C2764" s="350">
        <v>273.95</v>
      </c>
    </row>
    <row r="2765" spans="2:3" ht="15" thickBot="1">
      <c r="B2765" s="33">
        <v>40592</v>
      </c>
      <c r="C2765" s="350">
        <v>279.39999999999998</v>
      </c>
    </row>
    <row r="2766" spans="2:3" ht="15" thickBot="1">
      <c r="B2766" s="33">
        <v>40595</v>
      </c>
      <c r="C2766" s="350">
        <v>280.3</v>
      </c>
    </row>
    <row r="2767" spans="2:3" ht="15" thickBot="1">
      <c r="B2767" s="33">
        <v>40596</v>
      </c>
      <c r="C2767" s="350">
        <v>280.3</v>
      </c>
    </row>
    <row r="2768" spans="2:3" ht="15" thickBot="1">
      <c r="B2768" s="33">
        <v>40597</v>
      </c>
      <c r="C2768" s="350">
        <v>280.10000000000002</v>
      </c>
    </row>
    <row r="2769" spans="2:3" ht="15" thickBot="1">
      <c r="B2769" s="33">
        <v>40598</v>
      </c>
      <c r="C2769" s="350">
        <v>280.10000000000002</v>
      </c>
    </row>
    <row r="2770" spans="2:3" ht="15" thickBot="1">
      <c r="B2770" s="33">
        <v>40599</v>
      </c>
      <c r="C2770" s="350">
        <v>280.3</v>
      </c>
    </row>
    <row r="2771" spans="2:3" ht="15" thickBot="1">
      <c r="B2771" s="33">
        <v>40602</v>
      </c>
      <c r="C2771" s="350">
        <v>282</v>
      </c>
    </row>
    <row r="2772" spans="2:3" ht="15" thickBot="1">
      <c r="B2772" s="33">
        <v>40603</v>
      </c>
      <c r="C2772" s="350">
        <v>287.45</v>
      </c>
    </row>
    <row r="2773" spans="2:3" ht="15" thickBot="1">
      <c r="B2773" s="33">
        <v>40605</v>
      </c>
      <c r="C2773" s="350">
        <v>290.8</v>
      </c>
    </row>
    <row r="2774" spans="2:3" ht="15" thickBot="1">
      <c r="B2774" s="33">
        <v>40606</v>
      </c>
      <c r="C2774" s="350">
        <v>287.89999999999998</v>
      </c>
    </row>
    <row r="2775" spans="2:3" ht="15" thickBot="1">
      <c r="B2775" s="33">
        <v>40609</v>
      </c>
      <c r="C2775" s="350">
        <v>281.35000000000002</v>
      </c>
    </row>
    <row r="2776" spans="2:3" ht="15" thickBot="1">
      <c r="B2776" s="33">
        <v>40610</v>
      </c>
      <c r="C2776" s="350">
        <v>281.75</v>
      </c>
    </row>
    <row r="2777" spans="2:3" ht="15" thickBot="1">
      <c r="B2777" s="33">
        <v>40611</v>
      </c>
      <c r="C2777" s="350">
        <v>279.7</v>
      </c>
    </row>
    <row r="2778" spans="2:3" ht="15" thickBot="1">
      <c r="B2778" s="33">
        <v>40612</v>
      </c>
      <c r="C2778" s="350">
        <v>276.64999999999998</v>
      </c>
    </row>
    <row r="2779" spans="2:3" ht="15" thickBot="1">
      <c r="B2779" s="33">
        <v>40613</v>
      </c>
      <c r="C2779" s="350">
        <v>277.35000000000002</v>
      </c>
    </row>
    <row r="2780" spans="2:3" ht="15" thickBot="1">
      <c r="B2780" s="33">
        <v>40616</v>
      </c>
      <c r="C2780" s="350">
        <v>278.10000000000002</v>
      </c>
    </row>
    <row r="2781" spans="2:3" ht="15" thickBot="1">
      <c r="B2781" s="33">
        <v>40617</v>
      </c>
      <c r="C2781" s="350">
        <v>274.75</v>
      </c>
    </row>
    <row r="2782" spans="2:3" ht="15" thickBot="1">
      <c r="B2782" s="33">
        <v>40618</v>
      </c>
      <c r="C2782" s="350">
        <v>271.35000000000002</v>
      </c>
    </row>
    <row r="2783" spans="2:3" ht="15" thickBot="1">
      <c r="B2783" s="33">
        <v>40619</v>
      </c>
      <c r="C2783" s="350">
        <v>270.7</v>
      </c>
    </row>
    <row r="2784" spans="2:3" ht="15" thickBot="1">
      <c r="B2784" s="33">
        <v>40620</v>
      </c>
      <c r="C2784" s="350">
        <v>269</v>
      </c>
    </row>
    <row r="2785" spans="2:3" ht="15" thickBot="1">
      <c r="B2785" s="33">
        <v>40623</v>
      </c>
      <c r="C2785" s="350">
        <v>266.14999999999998</v>
      </c>
    </row>
    <row r="2786" spans="2:3" ht="15" thickBot="1">
      <c r="B2786" s="33">
        <v>40624</v>
      </c>
      <c r="C2786" s="350">
        <v>267.7</v>
      </c>
    </row>
    <row r="2787" spans="2:3" ht="15" thickBot="1">
      <c r="B2787" s="33">
        <v>40625</v>
      </c>
      <c r="C2787" s="350">
        <v>269.64999999999998</v>
      </c>
    </row>
    <row r="2788" spans="2:3" ht="15" thickBot="1">
      <c r="B2788" s="33">
        <v>40626</v>
      </c>
      <c r="C2788" s="350">
        <v>269.10000000000002</v>
      </c>
    </row>
    <row r="2789" spans="2:3" ht="15" thickBot="1">
      <c r="B2789" s="33">
        <v>40627</v>
      </c>
      <c r="C2789" s="350">
        <v>271.3</v>
      </c>
    </row>
    <row r="2790" spans="2:3" ht="15" thickBot="1">
      <c r="B2790" s="33">
        <v>40630</v>
      </c>
      <c r="C2790" s="350">
        <v>276.7</v>
      </c>
    </row>
    <row r="2791" spans="2:3" ht="15" thickBot="1">
      <c r="B2791" s="33">
        <v>40631</v>
      </c>
      <c r="C2791" s="350">
        <v>277.7</v>
      </c>
    </row>
    <row r="2792" spans="2:3" ht="15" thickBot="1">
      <c r="B2792" s="33">
        <v>40632</v>
      </c>
      <c r="C2792" s="350">
        <v>278.05</v>
      </c>
    </row>
    <row r="2793" spans="2:3" ht="15" thickBot="1">
      <c r="B2793" s="33">
        <v>40633</v>
      </c>
      <c r="C2793" s="350">
        <v>287.10000000000002</v>
      </c>
    </row>
    <row r="2794" spans="2:3" ht="15" thickBot="1">
      <c r="B2794" s="33">
        <v>40634</v>
      </c>
      <c r="C2794" s="350">
        <v>283.95</v>
      </c>
    </row>
    <row r="2795" spans="2:3" ht="15" thickBot="1">
      <c r="B2795" s="33">
        <v>40637</v>
      </c>
      <c r="C2795" s="350">
        <v>279.64999999999998</v>
      </c>
    </row>
    <row r="2796" spans="2:3" ht="15" thickBot="1">
      <c r="B2796" s="33">
        <v>40638</v>
      </c>
      <c r="C2796" s="350">
        <v>275.35000000000002</v>
      </c>
    </row>
    <row r="2797" spans="2:3" ht="15" thickBot="1">
      <c r="B2797" s="33">
        <v>40639</v>
      </c>
      <c r="C2797" s="350">
        <v>277.2</v>
      </c>
    </row>
    <row r="2798" spans="2:3" ht="15" thickBot="1">
      <c r="B2798" s="33">
        <v>40640</v>
      </c>
      <c r="C2798" s="350">
        <v>276</v>
      </c>
    </row>
    <row r="2799" spans="2:3" ht="15" thickBot="1">
      <c r="B2799" s="33">
        <v>40641</v>
      </c>
      <c r="C2799" s="350">
        <v>277.05</v>
      </c>
    </row>
    <row r="2800" spans="2:3" ht="15" thickBot="1">
      <c r="B2800" s="33">
        <v>40644</v>
      </c>
      <c r="C2800" s="350">
        <v>273.64999999999998</v>
      </c>
    </row>
    <row r="2801" spans="2:3" ht="15" thickBot="1">
      <c r="B2801" s="33">
        <v>40646</v>
      </c>
      <c r="C2801" s="350">
        <v>281.60000000000002</v>
      </c>
    </row>
    <row r="2802" spans="2:3" ht="15" thickBot="1">
      <c r="B2802" s="33">
        <v>40648</v>
      </c>
      <c r="C2802" s="350">
        <v>275.05</v>
      </c>
    </row>
    <row r="2803" spans="2:3" ht="15" thickBot="1">
      <c r="B2803" s="33">
        <v>40651</v>
      </c>
      <c r="C2803" s="350">
        <v>281.14999999999998</v>
      </c>
    </row>
    <row r="2804" spans="2:3" ht="15" thickBot="1">
      <c r="B2804" s="33">
        <v>40652</v>
      </c>
      <c r="C2804" s="350">
        <v>277.05</v>
      </c>
    </row>
    <row r="2805" spans="2:3" ht="15" thickBot="1">
      <c r="B2805" s="33">
        <v>40653</v>
      </c>
      <c r="C2805" s="350">
        <v>284.10000000000002</v>
      </c>
    </row>
    <row r="2806" spans="2:3" ht="15" thickBot="1">
      <c r="B2806" s="33">
        <v>40654</v>
      </c>
      <c r="C2806" s="350">
        <v>288.75</v>
      </c>
    </row>
    <row r="2807" spans="2:3" ht="15" thickBot="1">
      <c r="B2807" s="33">
        <v>40658</v>
      </c>
      <c r="C2807" s="350">
        <v>288.64999999999998</v>
      </c>
    </row>
    <row r="2808" spans="2:3" ht="15" thickBot="1">
      <c r="B2808" s="33">
        <v>40659</v>
      </c>
      <c r="C2808" s="350">
        <v>283.60000000000002</v>
      </c>
    </row>
    <row r="2809" spans="2:3" ht="15" thickBot="1">
      <c r="B2809" s="33">
        <v>40660</v>
      </c>
      <c r="C2809" s="350">
        <v>283.5</v>
      </c>
    </row>
    <row r="2810" spans="2:3" ht="15" thickBot="1">
      <c r="B2810" s="33">
        <v>40661</v>
      </c>
      <c r="C2810" s="350">
        <v>279.3</v>
      </c>
    </row>
    <row r="2811" spans="2:3" ht="15" thickBot="1">
      <c r="B2811" s="33">
        <v>40662</v>
      </c>
      <c r="C2811" s="350">
        <v>285.2</v>
      </c>
    </row>
    <row r="2812" spans="2:3" ht="15" thickBot="1">
      <c r="B2812" s="33">
        <v>40665</v>
      </c>
      <c r="C2812" s="350">
        <v>281.05</v>
      </c>
    </row>
    <row r="2813" spans="2:3" ht="15" thickBot="1">
      <c r="B2813" s="33">
        <v>40666</v>
      </c>
      <c r="C2813" s="350">
        <v>272.64999999999998</v>
      </c>
    </row>
    <row r="2814" spans="2:3" ht="15" thickBot="1">
      <c r="B2814" s="33">
        <v>40667</v>
      </c>
      <c r="C2814" s="350">
        <v>275.10000000000002</v>
      </c>
    </row>
    <row r="2815" spans="2:3" ht="15" thickBot="1">
      <c r="B2815" s="33">
        <v>40668</v>
      </c>
      <c r="C2815" s="350">
        <v>267.55</v>
      </c>
    </row>
    <row r="2816" spans="2:3" ht="15" thickBot="1">
      <c r="B2816" s="33">
        <v>40669</v>
      </c>
      <c r="C2816" s="350">
        <v>275.89999999999998</v>
      </c>
    </row>
    <row r="2817" spans="2:3" ht="15" thickBot="1">
      <c r="B2817" s="33">
        <v>40672</v>
      </c>
      <c r="C2817" s="350">
        <v>284.75</v>
      </c>
    </row>
    <row r="2818" spans="2:3" ht="15" thickBot="1">
      <c r="B2818" s="33">
        <v>40673</v>
      </c>
      <c r="C2818" s="350">
        <v>297.25</v>
      </c>
    </row>
    <row r="2819" spans="2:3" ht="15" thickBot="1">
      <c r="B2819" s="33">
        <v>40674</v>
      </c>
      <c r="C2819" s="350">
        <v>300.2</v>
      </c>
    </row>
    <row r="2820" spans="2:3" ht="15" thickBot="1">
      <c r="B2820" s="33">
        <v>40675</v>
      </c>
      <c r="C2820" s="350">
        <v>301.39999999999998</v>
      </c>
    </row>
    <row r="2821" spans="2:3" ht="15" thickBot="1">
      <c r="B2821" s="33">
        <v>40676</v>
      </c>
      <c r="C2821" s="350">
        <v>306.64999999999998</v>
      </c>
    </row>
    <row r="2822" spans="2:3" ht="15" thickBot="1">
      <c r="B2822" s="33">
        <v>40679</v>
      </c>
      <c r="C2822" s="350">
        <v>304.35000000000002</v>
      </c>
    </row>
    <row r="2823" spans="2:3" ht="15" thickBot="1">
      <c r="B2823" s="33">
        <v>40680</v>
      </c>
      <c r="C2823" s="350">
        <v>308.95</v>
      </c>
    </row>
    <row r="2824" spans="2:3" ht="15" thickBot="1">
      <c r="B2824" s="33">
        <v>40681</v>
      </c>
      <c r="C2824" s="350">
        <v>309.05</v>
      </c>
    </row>
    <row r="2825" spans="2:3" ht="15" thickBot="1">
      <c r="B2825" s="33">
        <v>40682</v>
      </c>
      <c r="C2825" s="350">
        <v>309.60000000000002</v>
      </c>
    </row>
    <row r="2826" spans="2:3" ht="15" thickBot="1">
      <c r="B2826" s="33">
        <v>40683</v>
      </c>
      <c r="C2826" s="350">
        <v>310.2</v>
      </c>
    </row>
    <row r="2827" spans="2:3" ht="15" thickBot="1">
      <c r="B2827" s="33">
        <v>40686</v>
      </c>
      <c r="C2827" s="350">
        <v>304</v>
      </c>
    </row>
    <row r="2828" spans="2:3" ht="15" thickBot="1">
      <c r="B2828" s="33">
        <v>40687</v>
      </c>
      <c r="C2828" s="350">
        <v>302.25</v>
      </c>
    </row>
    <row r="2829" spans="2:3" ht="15" thickBot="1">
      <c r="B2829" s="33">
        <v>40688</v>
      </c>
      <c r="C2829" s="350">
        <v>300</v>
      </c>
    </row>
    <row r="2830" spans="2:3" ht="15" thickBot="1">
      <c r="B2830" s="33">
        <v>40689</v>
      </c>
      <c r="C2830" s="350">
        <v>308.60000000000002</v>
      </c>
    </row>
    <row r="2831" spans="2:3" ht="15" thickBot="1">
      <c r="B2831" s="33">
        <v>40690</v>
      </c>
      <c r="C2831" s="350">
        <v>301.95</v>
      </c>
    </row>
    <row r="2832" spans="2:3" ht="15" thickBot="1">
      <c r="B2832" s="33">
        <v>40693</v>
      </c>
      <c r="C2832" s="350">
        <v>302.8</v>
      </c>
    </row>
    <row r="2833" spans="2:3" ht="15" thickBot="1">
      <c r="B2833" s="33">
        <v>40694</v>
      </c>
      <c r="C2833" s="350">
        <v>304.55</v>
      </c>
    </row>
    <row r="2834" spans="2:3" ht="15" thickBot="1">
      <c r="B2834" s="33">
        <v>40695</v>
      </c>
      <c r="C2834" s="350">
        <v>310.45</v>
      </c>
    </row>
    <row r="2835" spans="2:3" ht="15" thickBot="1">
      <c r="B2835" s="33">
        <v>40696</v>
      </c>
      <c r="C2835" s="350">
        <v>320.75</v>
      </c>
    </row>
    <row r="2836" spans="2:3" ht="15" thickBot="1">
      <c r="B2836" s="33">
        <v>40697</v>
      </c>
      <c r="C2836" s="350">
        <v>318.55</v>
      </c>
    </row>
    <row r="2837" spans="2:3" ht="15" thickBot="1">
      <c r="B2837" s="33">
        <v>40700</v>
      </c>
      <c r="C2837" s="350">
        <v>314.95</v>
      </c>
    </row>
    <row r="2838" spans="2:3" ht="15" thickBot="1">
      <c r="B2838" s="33">
        <v>40701</v>
      </c>
      <c r="C2838" s="350">
        <v>308.75</v>
      </c>
    </row>
    <row r="2839" spans="2:3" ht="15" thickBot="1">
      <c r="B2839" s="33">
        <v>40702</v>
      </c>
      <c r="C2839" s="350">
        <v>313.39999999999998</v>
      </c>
    </row>
    <row r="2840" spans="2:3" ht="15" thickBot="1">
      <c r="B2840" s="33">
        <v>40703</v>
      </c>
      <c r="C2840" s="350">
        <v>312.55</v>
      </c>
    </row>
    <row r="2841" spans="2:3" ht="15" thickBot="1">
      <c r="B2841" s="33">
        <v>40704</v>
      </c>
      <c r="C2841" s="350">
        <v>311.45</v>
      </c>
    </row>
    <row r="2842" spans="2:3" ht="15" thickBot="1">
      <c r="B2842" s="33">
        <v>40707</v>
      </c>
      <c r="C2842" s="350">
        <v>313.95</v>
      </c>
    </row>
    <row r="2843" spans="2:3" ht="15" thickBot="1">
      <c r="B2843" s="33">
        <v>40708</v>
      </c>
      <c r="C2843" s="350">
        <v>315.35000000000002</v>
      </c>
    </row>
    <row r="2844" spans="2:3" ht="15" thickBot="1">
      <c r="B2844" s="33">
        <v>40709</v>
      </c>
      <c r="C2844" s="350">
        <v>316.75</v>
      </c>
    </row>
    <row r="2845" spans="2:3" ht="15" thickBot="1">
      <c r="B2845" s="33">
        <v>40710</v>
      </c>
      <c r="C2845" s="350">
        <v>320.89999999999998</v>
      </c>
    </row>
    <row r="2846" spans="2:3" ht="15" thickBot="1">
      <c r="B2846" s="33">
        <v>40711</v>
      </c>
      <c r="C2846" s="350">
        <v>320.89999999999998</v>
      </c>
    </row>
    <row r="2847" spans="2:3" ht="15" thickBot="1">
      <c r="B2847" s="33">
        <v>40714</v>
      </c>
      <c r="C2847" s="350">
        <v>322.55</v>
      </c>
    </row>
    <row r="2848" spans="2:3" ht="15" thickBot="1">
      <c r="B2848" s="33">
        <v>40715</v>
      </c>
      <c r="C2848" s="350">
        <v>322.35000000000002</v>
      </c>
    </row>
    <row r="2849" spans="2:3" ht="15" thickBot="1">
      <c r="B2849" s="33">
        <v>40716</v>
      </c>
      <c r="C2849" s="350">
        <v>310.75</v>
      </c>
    </row>
    <row r="2850" spans="2:3" ht="15" thickBot="1">
      <c r="B2850" s="33">
        <v>40717</v>
      </c>
      <c r="C2850" s="350">
        <v>317.60000000000002</v>
      </c>
    </row>
    <row r="2851" spans="2:3" ht="15" thickBot="1">
      <c r="B2851" s="33">
        <v>40718</v>
      </c>
      <c r="C2851" s="350">
        <v>324.35000000000002</v>
      </c>
    </row>
    <row r="2852" spans="2:3" ht="15" thickBot="1">
      <c r="B2852" s="33">
        <v>40721</v>
      </c>
      <c r="C2852" s="350">
        <v>323.45</v>
      </c>
    </row>
    <row r="2853" spans="2:3" ht="15" thickBot="1">
      <c r="B2853" s="33">
        <v>40722</v>
      </c>
      <c r="C2853" s="350">
        <v>323.60000000000002</v>
      </c>
    </row>
    <row r="2854" spans="2:3" ht="15" thickBot="1">
      <c r="B2854" s="33">
        <v>40723</v>
      </c>
      <c r="C2854" s="350">
        <v>332.8</v>
      </c>
    </row>
    <row r="2855" spans="2:3" ht="15" thickBot="1">
      <c r="B2855" s="33">
        <v>40724</v>
      </c>
      <c r="C2855" s="350">
        <v>343.65</v>
      </c>
    </row>
    <row r="2856" spans="2:3" ht="15" thickBot="1">
      <c r="B2856" s="33">
        <v>40725</v>
      </c>
      <c r="C2856" s="350">
        <v>336.75</v>
      </c>
    </row>
    <row r="2857" spans="2:3" ht="15" thickBot="1">
      <c r="B2857" s="33">
        <v>40728</v>
      </c>
      <c r="C2857" s="350">
        <v>336.45</v>
      </c>
    </row>
    <row r="2858" spans="2:3" ht="15" thickBot="1">
      <c r="B2858" s="33">
        <v>40729</v>
      </c>
      <c r="C2858" s="350">
        <v>332.8</v>
      </c>
    </row>
    <row r="2859" spans="2:3" ht="15" thickBot="1">
      <c r="B2859" s="33">
        <v>40730</v>
      </c>
      <c r="C2859" s="350">
        <v>329.75</v>
      </c>
    </row>
    <row r="2860" spans="2:3" ht="15" thickBot="1">
      <c r="B2860" s="33">
        <v>40731</v>
      </c>
      <c r="C2860" s="350">
        <v>335.75</v>
      </c>
    </row>
    <row r="2861" spans="2:3" ht="15" thickBot="1">
      <c r="B2861" s="33">
        <v>40732</v>
      </c>
      <c r="C2861" s="350">
        <v>333.45</v>
      </c>
    </row>
    <row r="2862" spans="2:3" ht="15" thickBot="1">
      <c r="B2862" s="33">
        <v>40735</v>
      </c>
      <c r="C2862" s="350">
        <v>332</v>
      </c>
    </row>
    <row r="2863" spans="2:3" ht="15" thickBot="1">
      <c r="B2863" s="33">
        <v>40736</v>
      </c>
      <c r="C2863" s="350">
        <v>332.95</v>
      </c>
    </row>
    <row r="2864" spans="2:3" ht="15" thickBot="1">
      <c r="B2864" s="33">
        <v>40737</v>
      </c>
      <c r="C2864" s="350">
        <v>331.35</v>
      </c>
    </row>
    <row r="2865" spans="2:3" ht="15" thickBot="1">
      <c r="B2865" s="33">
        <v>40738</v>
      </c>
      <c r="C2865" s="350">
        <v>332.3</v>
      </c>
    </row>
    <row r="2866" spans="2:3" ht="15" thickBot="1">
      <c r="B2866" s="33">
        <v>40739</v>
      </c>
      <c r="C2866" s="350">
        <v>329.75</v>
      </c>
    </row>
    <row r="2867" spans="2:3" ht="15" thickBot="1">
      <c r="B2867" s="33">
        <v>40742</v>
      </c>
      <c r="C2867" s="350">
        <v>333.1</v>
      </c>
    </row>
    <row r="2868" spans="2:3" ht="15" thickBot="1">
      <c r="B2868" s="33">
        <v>40743</v>
      </c>
      <c r="C2868" s="350">
        <v>330.85</v>
      </c>
    </row>
    <row r="2869" spans="2:3" ht="15" thickBot="1">
      <c r="B2869" s="33">
        <v>40744</v>
      </c>
      <c r="C2869" s="350">
        <v>331.85</v>
      </c>
    </row>
    <row r="2870" spans="2:3" ht="15" thickBot="1">
      <c r="B2870" s="33">
        <v>40745</v>
      </c>
      <c r="C2870" s="350">
        <v>333.75</v>
      </c>
    </row>
    <row r="2871" spans="2:3" ht="15" thickBot="1">
      <c r="B2871" s="33">
        <v>40746</v>
      </c>
      <c r="C2871" s="350">
        <v>333.7</v>
      </c>
    </row>
    <row r="2872" spans="2:3" ht="15" thickBot="1">
      <c r="B2872" s="33">
        <v>40749</v>
      </c>
      <c r="C2872" s="350">
        <v>331.2</v>
      </c>
    </row>
    <row r="2873" spans="2:3" ht="15" thickBot="1">
      <c r="B2873" s="33">
        <v>40750</v>
      </c>
      <c r="C2873" s="350">
        <v>327.45</v>
      </c>
    </row>
    <row r="2874" spans="2:3" ht="15" thickBot="1">
      <c r="B2874" s="33">
        <v>40751</v>
      </c>
      <c r="C2874" s="350">
        <v>326</v>
      </c>
    </row>
    <row r="2875" spans="2:3" ht="15" thickBot="1">
      <c r="B2875" s="33">
        <v>40752</v>
      </c>
      <c r="C2875" s="350">
        <v>322.85000000000002</v>
      </c>
    </row>
    <row r="2876" spans="2:3" ht="15" thickBot="1">
      <c r="B2876" s="33">
        <v>40753</v>
      </c>
      <c r="C2876" s="350">
        <v>324</v>
      </c>
    </row>
    <row r="2877" spans="2:3" ht="15" thickBot="1">
      <c r="B2877" s="33">
        <v>40756</v>
      </c>
      <c r="C2877" s="350">
        <v>322.95</v>
      </c>
    </row>
    <row r="2878" spans="2:3" ht="15" thickBot="1">
      <c r="B2878" s="33">
        <v>40757</v>
      </c>
      <c r="C2878" s="350">
        <v>323.75</v>
      </c>
    </row>
    <row r="2879" spans="2:3" ht="15" thickBot="1">
      <c r="B2879" s="33">
        <v>40758</v>
      </c>
      <c r="C2879" s="350">
        <v>322</v>
      </c>
    </row>
    <row r="2880" spans="2:3" ht="15" thickBot="1">
      <c r="B2880" s="33">
        <v>40759</v>
      </c>
      <c r="C2880" s="350">
        <v>319.2</v>
      </c>
    </row>
    <row r="2881" spans="2:3" ht="15" thickBot="1">
      <c r="B2881" s="33">
        <v>40760</v>
      </c>
      <c r="C2881" s="350">
        <v>318.85000000000002</v>
      </c>
    </row>
    <row r="2882" spans="2:3" ht="15" thickBot="1">
      <c r="B2882" s="33">
        <v>40763</v>
      </c>
      <c r="C2882" s="350">
        <v>319.7</v>
      </c>
    </row>
    <row r="2883" spans="2:3" ht="15" thickBot="1">
      <c r="B2883" s="33">
        <v>40764</v>
      </c>
      <c r="C2883" s="350">
        <v>319.45</v>
      </c>
    </row>
    <row r="2884" spans="2:3" ht="15" thickBot="1">
      <c r="B2884" s="33">
        <v>40765</v>
      </c>
      <c r="C2884" s="350">
        <v>316.3</v>
      </c>
    </row>
    <row r="2885" spans="2:3" ht="15" thickBot="1">
      <c r="B2885" s="33">
        <v>40766</v>
      </c>
      <c r="C2885" s="350">
        <v>315.55</v>
      </c>
    </row>
    <row r="2886" spans="2:3" ht="15" thickBot="1">
      <c r="B2886" s="33">
        <v>40767</v>
      </c>
      <c r="C2886" s="350">
        <v>315.05</v>
      </c>
    </row>
    <row r="2887" spans="2:3" ht="15" thickBot="1">
      <c r="B2887" s="33">
        <v>40771</v>
      </c>
      <c r="C2887" s="350">
        <v>310.45</v>
      </c>
    </row>
    <row r="2888" spans="2:3" ht="15" thickBot="1">
      <c r="B2888" s="33">
        <v>40772</v>
      </c>
      <c r="C2888" s="350">
        <v>316.39999999999998</v>
      </c>
    </row>
    <row r="2889" spans="2:3" ht="15" thickBot="1">
      <c r="B2889" s="33">
        <v>40774</v>
      </c>
      <c r="C2889" s="350">
        <v>315.7</v>
      </c>
    </row>
    <row r="2890" spans="2:3" ht="15" thickBot="1">
      <c r="B2890" s="33">
        <v>40777</v>
      </c>
      <c r="C2890" s="350">
        <v>313.14999999999998</v>
      </c>
    </row>
    <row r="2891" spans="2:3" ht="15" thickBot="1">
      <c r="B2891" s="33">
        <v>40778</v>
      </c>
      <c r="C2891" s="350">
        <v>318.14999999999998</v>
      </c>
    </row>
    <row r="2892" spans="2:3" ht="15" thickBot="1">
      <c r="B2892" s="33">
        <v>40779</v>
      </c>
      <c r="C2892" s="350">
        <v>319.7</v>
      </c>
    </row>
    <row r="2893" spans="2:3" ht="15" thickBot="1">
      <c r="B2893" s="33">
        <v>40780</v>
      </c>
      <c r="C2893" s="350">
        <v>320.3</v>
      </c>
    </row>
    <row r="2894" spans="2:3" ht="15" thickBot="1">
      <c r="B2894" s="33">
        <v>40781</v>
      </c>
      <c r="C2894" s="350">
        <v>319.64999999999998</v>
      </c>
    </row>
    <row r="2895" spans="2:3" ht="15" thickBot="1">
      <c r="B2895" s="33">
        <v>40784</v>
      </c>
      <c r="C2895" s="350">
        <v>320</v>
      </c>
    </row>
    <row r="2896" spans="2:3" ht="15" thickBot="1">
      <c r="B2896" s="33">
        <v>40785</v>
      </c>
      <c r="C2896" s="350">
        <v>320.39999999999998</v>
      </c>
    </row>
    <row r="2897" spans="2:3" ht="15" thickBot="1">
      <c r="B2897" s="33">
        <v>40788</v>
      </c>
      <c r="C2897" s="350">
        <v>320</v>
      </c>
    </row>
    <row r="2898" spans="2:3" ht="15" thickBot="1">
      <c r="B2898" s="33">
        <v>40791</v>
      </c>
      <c r="C2898" s="350">
        <v>319.85000000000002</v>
      </c>
    </row>
    <row r="2899" spans="2:3" ht="15" thickBot="1">
      <c r="B2899" s="33">
        <v>40792</v>
      </c>
      <c r="C2899" s="350">
        <v>320</v>
      </c>
    </row>
    <row r="2900" spans="2:3" ht="15" thickBot="1">
      <c r="B2900" s="33">
        <v>40793</v>
      </c>
      <c r="C2900" s="350">
        <v>320.5</v>
      </c>
    </row>
    <row r="2901" spans="2:3" ht="15" thickBot="1">
      <c r="B2901" s="33">
        <v>40794</v>
      </c>
      <c r="C2901" s="350">
        <v>324.75</v>
      </c>
    </row>
    <row r="2902" spans="2:3" ht="15" thickBot="1">
      <c r="B2902" s="33">
        <v>40795</v>
      </c>
      <c r="C2902" s="350">
        <v>333.15</v>
      </c>
    </row>
    <row r="2903" spans="2:3" ht="15" thickBot="1">
      <c r="B2903" s="33">
        <v>40798</v>
      </c>
      <c r="C2903" s="350">
        <v>346</v>
      </c>
    </row>
    <row r="2904" spans="2:3" ht="15" thickBot="1">
      <c r="B2904" s="33">
        <v>40799</v>
      </c>
      <c r="C2904" s="350">
        <v>341.35</v>
      </c>
    </row>
    <row r="2905" spans="2:3" ht="15" thickBot="1">
      <c r="B2905" s="33">
        <v>40800</v>
      </c>
      <c r="C2905" s="350">
        <v>352.6</v>
      </c>
    </row>
    <row r="2906" spans="2:3" ht="15" thickBot="1">
      <c r="B2906" s="33">
        <v>40801</v>
      </c>
      <c r="C2906" s="350">
        <v>349.25</v>
      </c>
    </row>
    <row r="2907" spans="2:3" ht="15" thickBot="1">
      <c r="B2907" s="33">
        <v>40802</v>
      </c>
      <c r="C2907" s="350">
        <v>339.35</v>
      </c>
    </row>
    <row r="2908" spans="2:3" ht="15" thickBot="1">
      <c r="B2908" s="33">
        <v>40805</v>
      </c>
      <c r="C2908" s="350">
        <v>337.85</v>
      </c>
    </row>
    <row r="2909" spans="2:3" ht="15" thickBot="1">
      <c r="B2909" s="33">
        <v>40806</v>
      </c>
      <c r="C2909" s="350">
        <v>343</v>
      </c>
    </row>
    <row r="2910" spans="2:3" ht="15" thickBot="1">
      <c r="B2910" s="33">
        <v>40807</v>
      </c>
      <c r="C2910" s="350">
        <v>338.75</v>
      </c>
    </row>
    <row r="2911" spans="2:3" ht="15" thickBot="1">
      <c r="B2911" s="33">
        <v>40808</v>
      </c>
      <c r="C2911" s="350">
        <v>331.9</v>
      </c>
    </row>
    <row r="2912" spans="2:3" ht="15" thickBot="1">
      <c r="B2912" s="33">
        <v>40809</v>
      </c>
      <c r="C2912" s="350">
        <v>331.15</v>
      </c>
    </row>
    <row r="2913" spans="2:3" ht="15" thickBot="1">
      <c r="B2913" s="33">
        <v>40812</v>
      </c>
      <c r="C2913" s="350">
        <v>328.9</v>
      </c>
    </row>
    <row r="2914" spans="2:3" ht="15" thickBot="1">
      <c r="B2914" s="33">
        <v>40813</v>
      </c>
      <c r="C2914" s="350">
        <v>338.8</v>
      </c>
    </row>
    <row r="2915" spans="2:3" ht="15" thickBot="1">
      <c r="B2915" s="33">
        <v>40814</v>
      </c>
      <c r="C2915" s="350">
        <v>334.75</v>
      </c>
    </row>
    <row r="2916" spans="2:3" ht="15" thickBot="1">
      <c r="B2916" s="33">
        <v>40815</v>
      </c>
      <c r="C2916" s="350">
        <v>343.8</v>
      </c>
    </row>
    <row r="2917" spans="2:3" ht="15" thickBot="1">
      <c r="B2917" s="33">
        <v>40816</v>
      </c>
      <c r="C2917" s="350">
        <v>340.6</v>
      </c>
    </row>
    <row r="2918" spans="2:3" ht="15" thickBot="1">
      <c r="B2918" s="33">
        <v>40819</v>
      </c>
      <c r="C2918" s="350">
        <v>334.15</v>
      </c>
    </row>
    <row r="2919" spans="2:3" ht="15" thickBot="1">
      <c r="B2919" s="33">
        <v>40820</v>
      </c>
      <c r="C2919" s="350">
        <v>326.25</v>
      </c>
    </row>
    <row r="2920" spans="2:3" ht="15" thickBot="1">
      <c r="B2920" s="33">
        <v>40821</v>
      </c>
      <c r="C2920" s="350">
        <v>321.89999999999998</v>
      </c>
    </row>
    <row r="2921" spans="2:3" ht="15" thickBot="1">
      <c r="B2921" s="33">
        <v>40823</v>
      </c>
      <c r="C2921" s="350">
        <v>329.35</v>
      </c>
    </row>
    <row r="2922" spans="2:3" ht="15" thickBot="1">
      <c r="B2922" s="33">
        <v>40826</v>
      </c>
      <c r="C2922" s="350">
        <v>331.15</v>
      </c>
    </row>
    <row r="2923" spans="2:3" ht="15" thickBot="1">
      <c r="B2923" s="33">
        <v>40827</v>
      </c>
      <c r="C2923" s="350">
        <v>325.8</v>
      </c>
    </row>
    <row r="2924" spans="2:3" ht="15" thickBot="1">
      <c r="B2924" s="33">
        <v>40828</v>
      </c>
      <c r="C2924" s="350">
        <v>329.35</v>
      </c>
    </row>
    <row r="2925" spans="2:3" ht="15" thickBot="1">
      <c r="B2925" s="33">
        <v>40829</v>
      </c>
      <c r="C2925" s="350">
        <v>326.75</v>
      </c>
    </row>
    <row r="2926" spans="2:3" ht="15" thickBot="1">
      <c r="B2926" s="33">
        <v>40830</v>
      </c>
      <c r="C2926" s="350">
        <v>331.45</v>
      </c>
    </row>
    <row r="2927" spans="2:3" ht="15" thickBot="1">
      <c r="B2927" s="33">
        <v>40833</v>
      </c>
      <c r="C2927" s="350">
        <v>333.9</v>
      </c>
    </row>
    <row r="2928" spans="2:3" ht="15" thickBot="1">
      <c r="B2928" s="33">
        <v>40834</v>
      </c>
      <c r="C2928" s="350">
        <v>329.45</v>
      </c>
    </row>
    <row r="2929" spans="2:3" ht="15" thickBot="1">
      <c r="B2929" s="33">
        <v>40835</v>
      </c>
      <c r="C2929" s="350">
        <v>331.45</v>
      </c>
    </row>
    <row r="2930" spans="2:3" ht="15" thickBot="1">
      <c r="B2930" s="33">
        <v>40836</v>
      </c>
      <c r="C2930" s="350">
        <v>330.45</v>
      </c>
    </row>
    <row r="2931" spans="2:3" ht="15" thickBot="1">
      <c r="B2931" s="33">
        <v>40837</v>
      </c>
      <c r="C2931" s="350">
        <v>326.10000000000002</v>
      </c>
    </row>
    <row r="2932" spans="2:3" ht="15" thickBot="1">
      <c r="B2932" s="33">
        <v>40840</v>
      </c>
      <c r="C2932" s="350">
        <v>336.9</v>
      </c>
    </row>
    <row r="2933" spans="2:3" ht="15" thickBot="1">
      <c r="B2933" s="33">
        <v>40841</v>
      </c>
      <c r="C2933" s="350">
        <v>341.05</v>
      </c>
    </row>
    <row r="2934" spans="2:3" ht="15" thickBot="1">
      <c r="B2934" s="33">
        <v>40842</v>
      </c>
      <c r="C2934" s="350">
        <v>343</v>
      </c>
    </row>
    <row r="2935" spans="2:3" ht="15" thickBot="1">
      <c r="B2935" s="33">
        <v>40844</v>
      </c>
      <c r="C2935" s="350">
        <v>351.05</v>
      </c>
    </row>
    <row r="2936" spans="2:3" ht="15" thickBot="1">
      <c r="B2936" s="33">
        <v>40847</v>
      </c>
      <c r="C2936" s="350">
        <v>375.8</v>
      </c>
    </row>
    <row r="2937" spans="2:3" ht="15" thickBot="1">
      <c r="B2937" s="33">
        <v>40848</v>
      </c>
      <c r="C2937" s="350">
        <v>388.1</v>
      </c>
    </row>
    <row r="2938" spans="2:3" ht="15" thickBot="1">
      <c r="B2938" s="33">
        <v>40849</v>
      </c>
      <c r="C2938" s="350">
        <v>390.05</v>
      </c>
    </row>
    <row r="2939" spans="2:3" ht="15" thickBot="1">
      <c r="B2939" s="33">
        <v>40850</v>
      </c>
      <c r="C2939" s="350">
        <v>382.25</v>
      </c>
    </row>
    <row r="2940" spans="2:3" ht="15" thickBot="1">
      <c r="B2940" s="33">
        <v>40851</v>
      </c>
      <c r="C2940" s="350">
        <v>379.65</v>
      </c>
    </row>
    <row r="2941" spans="2:3" ht="15" thickBot="1">
      <c r="B2941" s="33">
        <v>40855</v>
      </c>
      <c r="C2941" s="350">
        <v>380.7</v>
      </c>
    </row>
    <row r="2942" spans="2:3" ht="15" thickBot="1">
      <c r="B2942" s="33">
        <v>40856</v>
      </c>
      <c r="C2942" s="350">
        <v>392.9</v>
      </c>
    </row>
    <row r="2943" spans="2:3" ht="15" thickBot="1">
      <c r="B2943" s="33">
        <v>40858</v>
      </c>
      <c r="C2943" s="350">
        <v>395.65</v>
      </c>
    </row>
    <row r="2944" spans="2:3" ht="15" thickBot="1">
      <c r="B2944" s="33">
        <v>40861</v>
      </c>
      <c r="C2944" s="350">
        <v>399.55</v>
      </c>
    </row>
    <row r="2945" spans="2:3" ht="15" thickBot="1">
      <c r="B2945" s="33">
        <v>40862</v>
      </c>
      <c r="C2945" s="350">
        <v>391.35</v>
      </c>
    </row>
    <row r="2946" spans="2:3" ht="15" thickBot="1">
      <c r="B2946" s="33">
        <v>40863</v>
      </c>
      <c r="C2946" s="350">
        <v>391.9</v>
      </c>
    </row>
    <row r="2947" spans="2:3" ht="15" thickBot="1">
      <c r="B2947" s="33">
        <v>40864</v>
      </c>
      <c r="C2947" s="350">
        <v>390.7</v>
      </c>
    </row>
    <row r="2948" spans="2:3" ht="15" thickBot="1">
      <c r="B2948" s="33">
        <v>40865</v>
      </c>
      <c r="C2948" s="350">
        <v>389.85</v>
      </c>
    </row>
    <row r="2949" spans="2:3" ht="15" thickBot="1">
      <c r="B2949" s="33">
        <v>40868</v>
      </c>
      <c r="C2949" s="350">
        <v>390.2</v>
      </c>
    </row>
    <row r="2950" spans="2:3" ht="15" thickBot="1">
      <c r="B2950" s="33">
        <v>40869</v>
      </c>
      <c r="C2950" s="350">
        <v>384.9</v>
      </c>
    </row>
    <row r="2951" spans="2:3" ht="15" thickBot="1">
      <c r="B2951" s="33">
        <v>40870</v>
      </c>
      <c r="C2951" s="350">
        <v>383.65</v>
      </c>
    </row>
    <row r="2952" spans="2:3" ht="15" thickBot="1">
      <c r="B2952" s="33">
        <v>40871</v>
      </c>
      <c r="C2952" s="350">
        <v>385</v>
      </c>
    </row>
    <row r="2953" spans="2:3" ht="15" thickBot="1">
      <c r="B2953" s="33">
        <v>40872</v>
      </c>
      <c r="C2953" s="350">
        <v>375.8</v>
      </c>
    </row>
    <row r="2954" spans="2:3" ht="15" thickBot="1">
      <c r="B2954" s="33">
        <v>40875</v>
      </c>
      <c r="C2954" s="350">
        <v>381.9</v>
      </c>
    </row>
    <row r="2955" spans="2:3" ht="15" thickBot="1">
      <c r="B2955" s="33">
        <v>40876</v>
      </c>
      <c r="C2955" s="350">
        <v>388.2</v>
      </c>
    </row>
    <row r="2956" spans="2:3" ht="15" thickBot="1">
      <c r="B2956" s="33">
        <v>40877</v>
      </c>
      <c r="C2956" s="350">
        <v>397.15</v>
      </c>
    </row>
    <row r="2957" spans="2:3" ht="15" thickBot="1">
      <c r="B2957" s="33">
        <v>40878</v>
      </c>
      <c r="C2957" s="350">
        <v>390.6</v>
      </c>
    </row>
    <row r="2958" spans="2:3" ht="15" thickBot="1">
      <c r="B2958" s="33">
        <v>40879</v>
      </c>
      <c r="C2958" s="350">
        <v>394.9</v>
      </c>
    </row>
    <row r="2959" spans="2:3" ht="15" thickBot="1">
      <c r="B2959" s="33">
        <v>40882</v>
      </c>
      <c r="C2959" s="350">
        <v>395</v>
      </c>
    </row>
    <row r="2960" spans="2:3" ht="15" thickBot="1">
      <c r="B2960" s="33">
        <v>40884</v>
      </c>
      <c r="C2960" s="350">
        <v>396.75</v>
      </c>
    </row>
    <row r="2961" spans="2:3" ht="15" thickBot="1">
      <c r="B2961" s="33">
        <v>40885</v>
      </c>
      <c r="C2961" s="350">
        <v>392.95</v>
      </c>
    </row>
    <row r="2962" spans="2:3" ht="15" thickBot="1">
      <c r="B2962" s="33">
        <v>40886</v>
      </c>
      <c r="C2962" s="350">
        <v>385.7</v>
      </c>
    </row>
    <row r="2963" spans="2:3" ht="15" thickBot="1">
      <c r="B2963" s="33">
        <v>40889</v>
      </c>
      <c r="C2963" s="350">
        <v>383.3</v>
      </c>
    </row>
    <row r="2964" spans="2:3" ht="15" thickBot="1">
      <c r="B2964" s="33">
        <v>40890</v>
      </c>
      <c r="C2964" s="350">
        <v>386.05</v>
      </c>
    </row>
    <row r="2965" spans="2:3" ht="15" thickBot="1">
      <c r="B2965" s="33">
        <v>40891</v>
      </c>
      <c r="C2965" s="350">
        <v>384.45</v>
      </c>
    </row>
    <row r="2966" spans="2:3" ht="15" thickBot="1">
      <c r="B2966" s="33">
        <v>40892</v>
      </c>
      <c r="C2966" s="350">
        <v>395.2</v>
      </c>
    </row>
    <row r="2967" spans="2:3" ht="15" thickBot="1">
      <c r="B2967" s="33">
        <v>40893</v>
      </c>
      <c r="C2967" s="350">
        <v>392.8</v>
      </c>
    </row>
    <row r="2968" spans="2:3" ht="15" thickBot="1">
      <c r="B2968" s="33">
        <v>40896</v>
      </c>
      <c r="C2968" s="350">
        <v>396.2</v>
      </c>
    </row>
    <row r="2969" spans="2:3" ht="15" thickBot="1">
      <c r="B2969" s="33">
        <v>40897</v>
      </c>
      <c r="C2969" s="350">
        <v>396.7</v>
      </c>
    </row>
    <row r="2970" spans="2:3" ht="15" thickBot="1">
      <c r="B2970" s="33">
        <v>40898</v>
      </c>
      <c r="C2970" s="350">
        <v>401.5</v>
      </c>
    </row>
    <row r="2971" spans="2:3" ht="15" thickBot="1">
      <c r="B2971" s="33">
        <v>40899</v>
      </c>
      <c r="C2971" s="350">
        <v>408.4</v>
      </c>
    </row>
    <row r="2972" spans="2:3" ht="15" thickBot="1">
      <c r="B2972" s="33">
        <v>40900</v>
      </c>
      <c r="C2972" s="350">
        <v>411.7</v>
      </c>
    </row>
    <row r="2973" spans="2:3" ht="15" thickBot="1">
      <c r="B2973" s="33">
        <v>40903</v>
      </c>
      <c r="C2973" s="350">
        <v>419.2</v>
      </c>
    </row>
    <row r="2974" spans="2:3" ht="15" thickBot="1">
      <c r="B2974" s="33">
        <v>40904</v>
      </c>
      <c r="C2974" s="350">
        <v>416.75</v>
      </c>
    </row>
    <row r="2975" spans="2:3" ht="15" thickBot="1">
      <c r="B2975" s="33">
        <v>40905</v>
      </c>
      <c r="C2975" s="350">
        <v>411.65</v>
      </c>
    </row>
    <row r="2976" spans="2:3" ht="15" thickBot="1">
      <c r="B2976" s="33">
        <v>40906</v>
      </c>
      <c r="C2976" s="350">
        <v>414.3</v>
      </c>
    </row>
    <row r="2977" spans="2:3" ht="15" thickBot="1">
      <c r="B2977" s="33">
        <v>40907</v>
      </c>
      <c r="C2977" s="350">
        <v>407.4</v>
      </c>
    </row>
    <row r="2978" spans="2:3" ht="15" thickBot="1">
      <c r="B2978" s="33">
        <v>40910</v>
      </c>
      <c r="C2978" s="350">
        <v>402.4</v>
      </c>
    </row>
    <row r="2979" spans="2:3" ht="15" thickBot="1">
      <c r="B2979" s="33">
        <v>40911</v>
      </c>
      <c r="C2979" s="350">
        <v>407.95</v>
      </c>
    </row>
    <row r="2980" spans="2:3" ht="15" thickBot="1">
      <c r="B2980" s="33">
        <v>40912</v>
      </c>
      <c r="C2980" s="350">
        <v>395.45</v>
      </c>
    </row>
    <row r="2981" spans="2:3" ht="15" thickBot="1">
      <c r="B2981" s="33">
        <v>40913</v>
      </c>
      <c r="C2981" s="350">
        <v>393.35</v>
      </c>
    </row>
    <row r="2982" spans="2:3" ht="15" thickBot="1">
      <c r="B2982" s="33">
        <v>40914</v>
      </c>
      <c r="C2982" s="350">
        <v>396.8</v>
      </c>
    </row>
    <row r="2983" spans="2:3" ht="15" thickBot="1">
      <c r="B2983" s="33">
        <v>40917</v>
      </c>
      <c r="C2983" s="350">
        <v>393.45</v>
      </c>
    </row>
    <row r="2984" spans="2:3" ht="15" thickBot="1">
      <c r="B2984" s="33">
        <v>40918</v>
      </c>
      <c r="C2984" s="350">
        <v>395.45</v>
      </c>
    </row>
    <row r="2985" spans="2:3" ht="15" thickBot="1">
      <c r="B2985" s="33">
        <v>40919</v>
      </c>
      <c r="C2985" s="350">
        <v>392.5</v>
      </c>
    </row>
    <row r="2986" spans="2:3" ht="15" thickBot="1">
      <c r="B2986" s="33">
        <v>40920</v>
      </c>
      <c r="C2986" s="350">
        <v>394.05</v>
      </c>
    </row>
    <row r="2987" spans="2:3" ht="15" thickBot="1">
      <c r="B2987" s="33">
        <v>40921</v>
      </c>
      <c r="C2987" s="350">
        <v>391.65</v>
      </c>
    </row>
    <row r="2988" spans="2:3" ht="15" thickBot="1">
      <c r="B2988" s="33">
        <v>40924</v>
      </c>
      <c r="C2988" s="350">
        <v>386.35</v>
      </c>
    </row>
    <row r="2989" spans="2:3" ht="15" thickBot="1">
      <c r="B2989" s="33">
        <v>40925</v>
      </c>
      <c r="C2989" s="350">
        <v>397.6</v>
      </c>
    </row>
    <row r="2990" spans="2:3" ht="15" thickBot="1">
      <c r="B2990" s="33">
        <v>40926</v>
      </c>
      <c r="C2990" s="350">
        <v>392.25</v>
      </c>
    </row>
    <row r="2991" spans="2:3" ht="15" thickBot="1">
      <c r="B2991" s="33">
        <v>40927</v>
      </c>
      <c r="C2991" s="350">
        <v>391.4</v>
      </c>
    </row>
    <row r="2992" spans="2:3" ht="15" thickBot="1">
      <c r="B2992" s="33">
        <v>40928</v>
      </c>
      <c r="C2992" s="350">
        <v>391.15</v>
      </c>
    </row>
    <row r="2993" spans="2:3" ht="15" thickBot="1">
      <c r="B2993" s="33">
        <v>40931</v>
      </c>
      <c r="C2993" s="350">
        <v>395.65</v>
      </c>
    </row>
    <row r="2994" spans="2:3" ht="15" thickBot="1">
      <c r="B2994" s="33">
        <v>40932</v>
      </c>
      <c r="C2994" s="350">
        <v>393.1</v>
      </c>
    </row>
    <row r="2995" spans="2:3" ht="15" thickBot="1">
      <c r="B2995" s="33">
        <v>40933</v>
      </c>
      <c r="C2995" s="350">
        <v>393.55</v>
      </c>
    </row>
    <row r="2996" spans="2:3" ht="15" thickBot="1">
      <c r="B2996" s="33">
        <v>40935</v>
      </c>
      <c r="C2996" s="350">
        <v>389.95</v>
      </c>
    </row>
    <row r="2997" spans="2:3" ht="15" thickBot="1">
      <c r="B2997" s="33">
        <v>40938</v>
      </c>
      <c r="C2997" s="350">
        <v>382.35</v>
      </c>
    </row>
    <row r="2998" spans="2:3" ht="15" thickBot="1">
      <c r="B2998" s="33">
        <v>40939</v>
      </c>
      <c r="C2998" s="350">
        <v>378.95</v>
      </c>
    </row>
    <row r="2999" spans="2:3" ht="15" thickBot="1">
      <c r="B2999" s="33">
        <v>40940</v>
      </c>
      <c r="C2999" s="350">
        <v>384.75</v>
      </c>
    </row>
    <row r="3000" spans="2:3" ht="15" thickBot="1">
      <c r="B3000" s="33">
        <v>40941</v>
      </c>
      <c r="C3000" s="350">
        <v>390.7</v>
      </c>
    </row>
    <row r="3001" spans="2:3" ht="15" thickBot="1">
      <c r="B3001" s="33">
        <v>40942</v>
      </c>
      <c r="C3001" s="350">
        <v>401.4</v>
      </c>
    </row>
    <row r="3002" spans="2:3" ht="15" thickBot="1">
      <c r="B3002" s="33">
        <v>40945</v>
      </c>
      <c r="C3002" s="350">
        <v>387.05</v>
      </c>
    </row>
    <row r="3003" spans="2:3" ht="15" thickBot="1">
      <c r="B3003" s="33">
        <v>40946</v>
      </c>
      <c r="C3003" s="350">
        <v>382.15</v>
      </c>
    </row>
    <row r="3004" spans="2:3" ht="15" thickBot="1">
      <c r="B3004" s="33">
        <v>40947</v>
      </c>
      <c r="C3004" s="350">
        <v>388.55</v>
      </c>
    </row>
    <row r="3005" spans="2:3" ht="15" thickBot="1">
      <c r="B3005" s="33">
        <v>40948</v>
      </c>
      <c r="C3005" s="350">
        <v>393.35</v>
      </c>
    </row>
    <row r="3006" spans="2:3" ht="15" thickBot="1">
      <c r="B3006" s="33">
        <v>40949</v>
      </c>
      <c r="C3006" s="350">
        <v>387.4</v>
      </c>
    </row>
    <row r="3007" spans="2:3" ht="15" thickBot="1">
      <c r="B3007" s="33">
        <v>40952</v>
      </c>
      <c r="C3007" s="350">
        <v>391.75</v>
      </c>
    </row>
    <row r="3008" spans="2:3" ht="15" thickBot="1">
      <c r="B3008" s="33">
        <v>40953</v>
      </c>
      <c r="C3008" s="350">
        <v>391.85</v>
      </c>
    </row>
    <row r="3009" spans="2:3" ht="15" thickBot="1">
      <c r="B3009" s="33">
        <v>40954</v>
      </c>
      <c r="C3009" s="350">
        <v>388.5</v>
      </c>
    </row>
    <row r="3010" spans="2:3" ht="15" thickBot="1">
      <c r="B3010" s="33">
        <v>40955</v>
      </c>
      <c r="C3010" s="350">
        <v>384.05</v>
      </c>
    </row>
    <row r="3011" spans="2:3" ht="15" thickBot="1">
      <c r="B3011" s="33">
        <v>40956</v>
      </c>
      <c r="C3011" s="350">
        <v>385.1</v>
      </c>
    </row>
    <row r="3012" spans="2:3" ht="15" thickBot="1">
      <c r="B3012" s="33">
        <v>40960</v>
      </c>
      <c r="C3012" s="350">
        <v>381.95</v>
      </c>
    </row>
    <row r="3013" spans="2:3" ht="15" thickBot="1">
      <c r="B3013" s="33">
        <v>40961</v>
      </c>
      <c r="C3013" s="350">
        <v>378.5</v>
      </c>
    </row>
    <row r="3014" spans="2:3" ht="15" thickBot="1">
      <c r="B3014" s="33">
        <v>40962</v>
      </c>
      <c r="C3014" s="350">
        <v>388.2</v>
      </c>
    </row>
    <row r="3015" spans="2:3" ht="15" thickBot="1">
      <c r="B3015" s="33">
        <v>40963</v>
      </c>
      <c r="C3015" s="350">
        <v>385.9</v>
      </c>
    </row>
    <row r="3016" spans="2:3" ht="15" thickBot="1">
      <c r="B3016" s="33">
        <v>40966</v>
      </c>
      <c r="C3016" s="350">
        <v>380.05</v>
      </c>
    </row>
    <row r="3017" spans="2:3" ht="15" thickBot="1">
      <c r="B3017" s="33">
        <v>40967</v>
      </c>
      <c r="C3017" s="350">
        <v>381.25</v>
      </c>
    </row>
    <row r="3018" spans="2:3" ht="15" thickBot="1">
      <c r="B3018" s="33">
        <v>40968</v>
      </c>
      <c r="C3018" s="350">
        <v>380.2</v>
      </c>
    </row>
    <row r="3019" spans="2:3" ht="15" thickBot="1">
      <c r="B3019" s="33">
        <v>40969</v>
      </c>
      <c r="C3019" s="350">
        <v>380.35</v>
      </c>
    </row>
    <row r="3020" spans="2:3" ht="15" thickBot="1">
      <c r="B3020" s="33">
        <v>40970</v>
      </c>
      <c r="C3020" s="350">
        <v>382.85</v>
      </c>
    </row>
    <row r="3021" spans="2:3" ht="15" thickBot="1">
      <c r="B3021" s="33">
        <v>40973</v>
      </c>
      <c r="C3021" s="350">
        <v>382.55</v>
      </c>
    </row>
    <row r="3022" spans="2:3" ht="15" thickBot="1">
      <c r="B3022" s="33">
        <v>40974</v>
      </c>
      <c r="C3022" s="350">
        <v>380.2</v>
      </c>
    </row>
    <row r="3023" spans="2:3" ht="15" thickBot="1">
      <c r="B3023" s="33">
        <v>40975</v>
      </c>
      <c r="C3023" s="350">
        <v>385</v>
      </c>
    </row>
    <row r="3024" spans="2:3" ht="15" thickBot="1">
      <c r="B3024" s="33">
        <v>40977</v>
      </c>
      <c r="C3024" s="350">
        <v>382.25</v>
      </c>
    </row>
    <row r="3025" spans="2:3" ht="15" thickBot="1">
      <c r="B3025" s="33">
        <v>40980</v>
      </c>
      <c r="C3025" s="350">
        <v>380.55</v>
      </c>
    </row>
    <row r="3026" spans="2:3" ht="15" thickBot="1">
      <c r="B3026" s="33">
        <v>40981</v>
      </c>
      <c r="C3026" s="350">
        <v>381.8</v>
      </c>
    </row>
    <row r="3027" spans="2:3" ht="15" thickBot="1">
      <c r="B3027" s="33">
        <v>40982</v>
      </c>
      <c r="C3027" s="350">
        <v>381.55</v>
      </c>
    </row>
    <row r="3028" spans="2:3" ht="15" thickBot="1">
      <c r="B3028" s="33">
        <v>40983</v>
      </c>
      <c r="C3028" s="350">
        <v>388.1</v>
      </c>
    </row>
    <row r="3029" spans="2:3" ht="15" thickBot="1">
      <c r="B3029" s="33">
        <v>40984</v>
      </c>
      <c r="C3029" s="350">
        <v>390.2</v>
      </c>
    </row>
    <row r="3030" spans="2:3" ht="15" thickBot="1">
      <c r="B3030" s="33">
        <v>40987</v>
      </c>
      <c r="C3030" s="350">
        <v>393.85</v>
      </c>
    </row>
    <row r="3031" spans="2:3" ht="15" thickBot="1">
      <c r="B3031" s="33">
        <v>40988</v>
      </c>
      <c r="C3031" s="350">
        <v>395.4</v>
      </c>
    </row>
    <row r="3032" spans="2:3" ht="15" thickBot="1">
      <c r="B3032" s="33">
        <v>40989</v>
      </c>
      <c r="C3032" s="350">
        <v>403.2</v>
      </c>
    </row>
    <row r="3033" spans="2:3" ht="15" thickBot="1">
      <c r="B3033" s="33">
        <v>40990</v>
      </c>
      <c r="C3033" s="350">
        <v>395.85</v>
      </c>
    </row>
    <row r="3034" spans="2:3" ht="15" thickBot="1">
      <c r="B3034" s="33">
        <v>40991</v>
      </c>
      <c r="C3034" s="350">
        <v>403.1</v>
      </c>
    </row>
    <row r="3035" spans="2:3" ht="15" thickBot="1">
      <c r="B3035" s="33">
        <v>40994</v>
      </c>
      <c r="C3035" s="350">
        <v>403.35</v>
      </c>
    </row>
    <row r="3036" spans="2:3" ht="15" thickBot="1">
      <c r="B3036" s="33">
        <v>40995</v>
      </c>
      <c r="C3036" s="350">
        <v>416.05</v>
      </c>
    </row>
    <row r="3037" spans="2:3" ht="15" thickBot="1">
      <c r="B3037" s="33">
        <v>40996</v>
      </c>
      <c r="C3037" s="350">
        <v>412.5</v>
      </c>
    </row>
    <row r="3038" spans="2:3" ht="15" thickBot="1">
      <c r="B3038" s="33">
        <v>40997</v>
      </c>
      <c r="C3038" s="350">
        <v>408.35</v>
      </c>
    </row>
    <row r="3039" spans="2:3" ht="15" thickBot="1">
      <c r="B3039" s="33">
        <v>40998</v>
      </c>
      <c r="C3039" s="350">
        <v>410.05</v>
      </c>
    </row>
    <row r="3040" spans="2:3" ht="15" thickBot="1">
      <c r="B3040" s="33">
        <v>41001</v>
      </c>
      <c r="C3040" s="350">
        <v>405.65</v>
      </c>
    </row>
    <row r="3041" spans="2:3" ht="15" thickBot="1">
      <c r="B3041" s="33">
        <v>41002</v>
      </c>
      <c r="C3041" s="350">
        <v>403.75</v>
      </c>
    </row>
    <row r="3042" spans="2:3" ht="15" thickBot="1">
      <c r="B3042" s="33">
        <v>41003</v>
      </c>
      <c r="C3042" s="350">
        <v>399.2</v>
      </c>
    </row>
    <row r="3043" spans="2:3" ht="15" thickBot="1">
      <c r="B3043" s="33">
        <v>41008</v>
      </c>
      <c r="C3043" s="350">
        <v>404.5</v>
      </c>
    </row>
    <row r="3044" spans="2:3" ht="15" thickBot="1">
      <c r="B3044" s="33">
        <v>41009</v>
      </c>
      <c r="C3044" s="350">
        <v>414.95</v>
      </c>
    </row>
    <row r="3045" spans="2:3" ht="15" thickBot="1">
      <c r="B3045" s="33">
        <v>41010</v>
      </c>
      <c r="C3045" s="350">
        <v>416.6</v>
      </c>
    </row>
    <row r="3046" spans="2:3" ht="15" thickBot="1">
      <c r="B3046" s="33">
        <v>41011</v>
      </c>
      <c r="C3046" s="350">
        <v>421.2</v>
      </c>
    </row>
    <row r="3047" spans="2:3" ht="15" thickBot="1">
      <c r="B3047" s="33">
        <v>41012</v>
      </c>
      <c r="C3047" s="350">
        <v>425.15</v>
      </c>
    </row>
    <row r="3048" spans="2:3" ht="15" thickBot="1">
      <c r="B3048" s="33">
        <v>41015</v>
      </c>
      <c r="C3048" s="350">
        <v>421.25</v>
      </c>
    </row>
    <row r="3049" spans="2:3" ht="15" thickBot="1">
      <c r="B3049" s="33">
        <v>41016</v>
      </c>
      <c r="C3049" s="350">
        <v>422.2</v>
      </c>
    </row>
    <row r="3050" spans="2:3" ht="15" thickBot="1">
      <c r="B3050" s="33">
        <v>41017</v>
      </c>
      <c r="C3050" s="350">
        <v>422.85</v>
      </c>
    </row>
    <row r="3051" spans="2:3" ht="15" thickBot="1">
      <c r="B3051" s="33">
        <v>41018</v>
      </c>
      <c r="C3051" s="350">
        <v>425.5</v>
      </c>
    </row>
    <row r="3052" spans="2:3" ht="15" thickBot="1">
      <c r="B3052" s="33">
        <v>41019</v>
      </c>
      <c r="C3052" s="350">
        <v>423</v>
      </c>
    </row>
    <row r="3053" spans="2:3" ht="15" thickBot="1">
      <c r="B3053" s="33">
        <v>41022</v>
      </c>
      <c r="C3053" s="350">
        <v>417.1</v>
      </c>
    </row>
    <row r="3054" spans="2:3" ht="15" thickBot="1">
      <c r="B3054" s="33">
        <v>41023</v>
      </c>
      <c r="C3054" s="350">
        <v>420.5</v>
      </c>
    </row>
    <row r="3055" spans="2:3" ht="15" thickBot="1">
      <c r="B3055" s="33">
        <v>41024</v>
      </c>
      <c r="C3055" s="350">
        <v>419.1</v>
      </c>
    </row>
    <row r="3056" spans="2:3" ht="15" thickBot="1">
      <c r="B3056" s="33">
        <v>41025</v>
      </c>
      <c r="C3056" s="350">
        <v>414.7</v>
      </c>
    </row>
    <row r="3057" spans="2:3" ht="15" thickBot="1">
      <c r="B3057" s="33">
        <v>41026</v>
      </c>
      <c r="C3057" s="350">
        <v>415.4</v>
      </c>
    </row>
    <row r="3058" spans="2:3" ht="15" thickBot="1">
      <c r="B3058" s="33">
        <v>41029</v>
      </c>
      <c r="C3058" s="350">
        <v>417.6</v>
      </c>
    </row>
    <row r="3059" spans="2:3" ht="15" thickBot="1">
      <c r="B3059" s="33">
        <v>41031</v>
      </c>
      <c r="C3059" s="350">
        <v>425</v>
      </c>
    </row>
    <row r="3060" spans="2:3" ht="15" thickBot="1">
      <c r="B3060" s="33">
        <v>41032</v>
      </c>
      <c r="C3060" s="350">
        <v>434.75</v>
      </c>
    </row>
    <row r="3061" spans="2:3" ht="15" thickBot="1">
      <c r="B3061" s="33">
        <v>41033</v>
      </c>
      <c r="C3061" s="350">
        <v>434.9</v>
      </c>
    </row>
    <row r="3062" spans="2:3" ht="15" thickBot="1">
      <c r="B3062" s="33">
        <v>41036</v>
      </c>
      <c r="C3062" s="350">
        <v>429.95</v>
      </c>
    </row>
    <row r="3063" spans="2:3" ht="15" thickBot="1">
      <c r="B3063" s="33">
        <v>41037</v>
      </c>
      <c r="C3063" s="350">
        <v>430.85</v>
      </c>
    </row>
    <row r="3064" spans="2:3" ht="15" thickBot="1">
      <c r="B3064" s="33">
        <v>41038</v>
      </c>
      <c r="C3064" s="350">
        <v>432.55</v>
      </c>
    </row>
    <row r="3065" spans="2:3" ht="15" thickBot="1">
      <c r="B3065" s="33">
        <v>41039</v>
      </c>
      <c r="C3065" s="350">
        <v>433.25</v>
      </c>
    </row>
    <row r="3066" spans="2:3" ht="15" thickBot="1">
      <c r="B3066" s="33">
        <v>41040</v>
      </c>
      <c r="C3066" s="350">
        <v>432.05</v>
      </c>
    </row>
    <row r="3067" spans="2:3" ht="15" thickBot="1">
      <c r="B3067" s="33">
        <v>41043</v>
      </c>
      <c r="C3067" s="350">
        <v>433.85</v>
      </c>
    </row>
    <row r="3068" spans="2:3" ht="15" thickBot="1">
      <c r="B3068" s="33">
        <v>41044</v>
      </c>
      <c r="C3068" s="350">
        <v>432.45</v>
      </c>
    </row>
    <row r="3069" spans="2:3" ht="15" thickBot="1">
      <c r="B3069" s="33">
        <v>41045</v>
      </c>
      <c r="C3069" s="350">
        <v>427.75</v>
      </c>
    </row>
    <row r="3070" spans="2:3" ht="15" thickBot="1">
      <c r="B3070" s="33">
        <v>41046</v>
      </c>
      <c r="C3070" s="350">
        <v>429.95</v>
      </c>
    </row>
    <row r="3071" spans="2:3" ht="15" thickBot="1">
      <c r="B3071" s="33">
        <v>41047</v>
      </c>
      <c r="C3071" s="350">
        <v>432.05</v>
      </c>
    </row>
    <row r="3072" spans="2:3" ht="15" thickBot="1">
      <c r="B3072" s="33">
        <v>41050</v>
      </c>
      <c r="C3072" s="350">
        <v>426.2</v>
      </c>
    </row>
    <row r="3073" spans="2:3" ht="15" thickBot="1">
      <c r="B3073" s="33">
        <v>41051</v>
      </c>
      <c r="C3073" s="350">
        <v>423.85</v>
      </c>
    </row>
    <row r="3074" spans="2:3" ht="15" thickBot="1">
      <c r="B3074" s="33">
        <v>41052</v>
      </c>
      <c r="C3074" s="350">
        <v>427</v>
      </c>
    </row>
    <row r="3075" spans="2:3" ht="15" thickBot="1">
      <c r="B3075" s="33">
        <v>41053</v>
      </c>
      <c r="C3075" s="350">
        <v>424.7</v>
      </c>
    </row>
    <row r="3076" spans="2:3" ht="15" thickBot="1">
      <c r="B3076" s="33">
        <v>41054</v>
      </c>
      <c r="C3076" s="350">
        <v>420.85</v>
      </c>
    </row>
    <row r="3077" spans="2:3" ht="15" thickBot="1">
      <c r="B3077" s="33">
        <v>41057</v>
      </c>
      <c r="C3077" s="350">
        <v>417.45</v>
      </c>
    </row>
    <row r="3078" spans="2:3" ht="15" thickBot="1">
      <c r="B3078" s="33">
        <v>41058</v>
      </c>
      <c r="C3078" s="350">
        <v>416.25</v>
      </c>
    </row>
    <row r="3079" spans="2:3" ht="15" thickBot="1">
      <c r="B3079" s="33">
        <v>41059</v>
      </c>
      <c r="C3079" s="350">
        <v>422.45</v>
      </c>
    </row>
    <row r="3080" spans="2:3" ht="15" thickBot="1">
      <c r="B3080" s="33">
        <v>41060</v>
      </c>
      <c r="C3080" s="350">
        <v>428</v>
      </c>
    </row>
    <row r="3081" spans="2:3" ht="15" thickBot="1">
      <c r="B3081" s="33">
        <v>41061</v>
      </c>
      <c r="C3081" s="350">
        <v>419.5</v>
      </c>
    </row>
    <row r="3082" spans="2:3" ht="15" thickBot="1">
      <c r="B3082" s="33">
        <v>41064</v>
      </c>
      <c r="C3082" s="350">
        <v>412.4</v>
      </c>
    </row>
    <row r="3083" spans="2:3" ht="15" thickBot="1">
      <c r="B3083" s="33">
        <v>41065</v>
      </c>
      <c r="C3083" s="350">
        <v>407.3</v>
      </c>
    </row>
    <row r="3084" spans="2:3" ht="15" thickBot="1">
      <c r="B3084" s="33">
        <v>41066</v>
      </c>
      <c r="C3084" s="350">
        <v>420.05</v>
      </c>
    </row>
    <row r="3085" spans="2:3" ht="15" thickBot="1">
      <c r="B3085" s="33">
        <v>41067</v>
      </c>
      <c r="C3085" s="350">
        <v>423.75</v>
      </c>
    </row>
    <row r="3086" spans="2:3" ht="15" thickBot="1">
      <c r="B3086" s="33">
        <v>41068</v>
      </c>
      <c r="C3086" s="350">
        <v>429.3</v>
      </c>
    </row>
    <row r="3087" spans="2:3" ht="15" thickBot="1">
      <c r="B3087" s="33">
        <v>41071</v>
      </c>
      <c r="C3087" s="350">
        <v>436.15</v>
      </c>
    </row>
    <row r="3088" spans="2:3" ht="15" thickBot="1">
      <c r="B3088" s="33">
        <v>41072</v>
      </c>
      <c r="C3088" s="350">
        <v>432.55</v>
      </c>
    </row>
    <row r="3089" spans="2:3" ht="15" thickBot="1">
      <c r="B3089" s="33">
        <v>41073</v>
      </c>
      <c r="C3089" s="350">
        <v>447.55</v>
      </c>
    </row>
    <row r="3090" spans="2:3" ht="15" thickBot="1">
      <c r="B3090" s="33">
        <v>41074</v>
      </c>
      <c r="C3090" s="350">
        <v>440.8</v>
      </c>
    </row>
    <row r="3091" spans="2:3" ht="15" thickBot="1">
      <c r="B3091" s="33">
        <v>41075</v>
      </c>
      <c r="C3091" s="350">
        <v>449.45</v>
      </c>
    </row>
    <row r="3092" spans="2:3" ht="15" thickBot="1">
      <c r="B3092" s="33">
        <v>41078</v>
      </c>
      <c r="C3092" s="350">
        <v>446.45</v>
      </c>
    </row>
    <row r="3093" spans="2:3" ht="15" thickBot="1">
      <c r="B3093" s="33">
        <v>41079</v>
      </c>
      <c r="C3093" s="350">
        <v>449.2</v>
      </c>
    </row>
    <row r="3094" spans="2:3" ht="15" thickBot="1">
      <c r="B3094" s="33">
        <v>41080</v>
      </c>
      <c r="C3094" s="350">
        <v>455.6</v>
      </c>
    </row>
    <row r="3095" spans="2:3" ht="15" thickBot="1">
      <c r="B3095" s="33">
        <v>41081</v>
      </c>
      <c r="C3095" s="350">
        <v>460.15</v>
      </c>
    </row>
    <row r="3096" spans="2:3" ht="15" thickBot="1">
      <c r="B3096" s="33">
        <v>41082</v>
      </c>
      <c r="C3096" s="350">
        <v>460.3</v>
      </c>
    </row>
    <row r="3097" spans="2:3" ht="15" thickBot="1">
      <c r="B3097" s="33">
        <v>41085</v>
      </c>
      <c r="C3097" s="350">
        <v>460.05</v>
      </c>
    </row>
    <row r="3098" spans="2:3" ht="15" thickBot="1">
      <c r="B3098" s="33">
        <v>41086</v>
      </c>
      <c r="C3098" s="350">
        <v>450.7</v>
      </c>
    </row>
    <row r="3099" spans="2:3" ht="15" thickBot="1">
      <c r="B3099" s="33">
        <v>41087</v>
      </c>
      <c r="C3099" s="350">
        <v>452.45</v>
      </c>
    </row>
    <row r="3100" spans="2:3" ht="15" thickBot="1">
      <c r="B3100" s="33">
        <v>41088</v>
      </c>
      <c r="C3100" s="350">
        <v>451.65</v>
      </c>
    </row>
    <row r="3101" spans="2:3" ht="15" thickBot="1">
      <c r="B3101" s="33">
        <v>41089</v>
      </c>
      <c r="C3101" s="350">
        <v>454.5</v>
      </c>
    </row>
    <row r="3102" spans="2:3" ht="15" thickBot="1">
      <c r="B3102" s="33">
        <v>41092</v>
      </c>
      <c r="C3102" s="350">
        <v>446.6</v>
      </c>
    </row>
    <row r="3103" spans="2:3" ht="15" thickBot="1">
      <c r="B3103" s="33">
        <v>41093</v>
      </c>
      <c r="C3103" s="350">
        <v>441.35</v>
      </c>
    </row>
    <row r="3104" spans="2:3" ht="15" thickBot="1">
      <c r="B3104" s="33">
        <v>41094</v>
      </c>
      <c r="C3104" s="350">
        <v>437.95</v>
      </c>
    </row>
    <row r="3105" spans="2:3" ht="15" thickBot="1">
      <c r="B3105" s="33">
        <v>41095</v>
      </c>
      <c r="C3105" s="350">
        <v>440.85</v>
      </c>
    </row>
    <row r="3106" spans="2:3" ht="15" thickBot="1">
      <c r="B3106" s="33">
        <v>41096</v>
      </c>
      <c r="C3106" s="350">
        <v>446.05</v>
      </c>
    </row>
    <row r="3107" spans="2:3" ht="15" thickBot="1">
      <c r="B3107" s="33">
        <v>41099</v>
      </c>
      <c r="C3107" s="350">
        <v>443.95</v>
      </c>
    </row>
    <row r="3108" spans="2:3" ht="15" thickBot="1">
      <c r="B3108" s="33">
        <v>41100</v>
      </c>
      <c r="C3108" s="350">
        <v>446.4</v>
      </c>
    </row>
    <row r="3109" spans="2:3" ht="15" thickBot="1">
      <c r="B3109" s="33">
        <v>41101</v>
      </c>
      <c r="C3109" s="350">
        <v>441.4</v>
      </c>
    </row>
    <row r="3110" spans="2:3" ht="15" thickBot="1">
      <c r="B3110" s="33">
        <v>41102</v>
      </c>
      <c r="C3110" s="350">
        <v>442.95</v>
      </c>
    </row>
    <row r="3111" spans="2:3" ht="15" thickBot="1">
      <c r="B3111" s="33">
        <v>41103</v>
      </c>
      <c r="C3111" s="350">
        <v>441.1</v>
      </c>
    </row>
    <row r="3112" spans="2:3" ht="15" thickBot="1">
      <c r="B3112" s="33">
        <v>41106</v>
      </c>
      <c r="C3112" s="350">
        <v>441.15</v>
      </c>
    </row>
    <row r="3113" spans="2:3" ht="15" thickBot="1">
      <c r="B3113" s="33">
        <v>41107</v>
      </c>
      <c r="C3113" s="350">
        <v>444.15</v>
      </c>
    </row>
    <row r="3114" spans="2:3" ht="15" thickBot="1">
      <c r="B3114" s="33">
        <v>41108</v>
      </c>
      <c r="C3114" s="350">
        <v>446.3</v>
      </c>
    </row>
    <row r="3115" spans="2:3" ht="15" thickBot="1">
      <c r="B3115" s="33">
        <v>41109</v>
      </c>
      <c r="C3115" s="350">
        <v>446.65</v>
      </c>
    </row>
    <row r="3116" spans="2:3" ht="15" thickBot="1">
      <c r="B3116" s="33">
        <v>41110</v>
      </c>
      <c r="C3116" s="350">
        <v>446.05</v>
      </c>
    </row>
    <row r="3117" spans="2:3" ht="15" thickBot="1">
      <c r="B3117" s="33">
        <v>41113</v>
      </c>
      <c r="C3117" s="350">
        <v>442.95</v>
      </c>
    </row>
    <row r="3118" spans="2:3" ht="15" thickBot="1">
      <c r="B3118" s="33">
        <v>41114</v>
      </c>
      <c r="C3118" s="350">
        <v>476.2</v>
      </c>
    </row>
    <row r="3119" spans="2:3" ht="15" thickBot="1">
      <c r="B3119" s="33">
        <v>41115</v>
      </c>
      <c r="C3119" s="350">
        <v>464.45</v>
      </c>
    </row>
    <row r="3120" spans="2:3" ht="15" thickBot="1">
      <c r="B3120" s="33">
        <v>41116</v>
      </c>
      <c r="C3120" s="350">
        <v>461.85</v>
      </c>
    </row>
    <row r="3121" spans="2:3" ht="15" thickBot="1">
      <c r="B3121" s="33">
        <v>41117</v>
      </c>
      <c r="C3121" s="350">
        <v>464.6</v>
      </c>
    </row>
    <row r="3122" spans="2:3" ht="15" thickBot="1">
      <c r="B3122" s="33">
        <v>41120</v>
      </c>
      <c r="C3122" s="350">
        <v>465.75</v>
      </c>
    </row>
    <row r="3123" spans="2:3" ht="15" thickBot="1">
      <c r="B3123" s="33">
        <v>41121</v>
      </c>
      <c r="C3123" s="350">
        <v>467.35</v>
      </c>
    </row>
    <row r="3124" spans="2:3" ht="15" thickBot="1">
      <c r="B3124" s="33">
        <v>41122</v>
      </c>
      <c r="C3124" s="350">
        <v>470.15</v>
      </c>
    </row>
    <row r="3125" spans="2:3" ht="15" thickBot="1">
      <c r="B3125" s="33">
        <v>41123</v>
      </c>
      <c r="C3125" s="350">
        <v>468.45</v>
      </c>
    </row>
    <row r="3126" spans="2:3" ht="15" thickBot="1">
      <c r="B3126" s="33">
        <v>41124</v>
      </c>
      <c r="C3126" s="350">
        <v>466.6</v>
      </c>
    </row>
    <row r="3127" spans="2:3" ht="15" thickBot="1">
      <c r="B3127" s="33">
        <v>41127</v>
      </c>
      <c r="C3127" s="350">
        <v>467.35</v>
      </c>
    </row>
    <row r="3128" spans="2:3" ht="15" thickBot="1">
      <c r="B3128" s="33">
        <v>41128</v>
      </c>
      <c r="C3128" s="350">
        <v>469.9</v>
      </c>
    </row>
    <row r="3129" spans="2:3" ht="15" thickBot="1">
      <c r="B3129" s="33">
        <v>41129</v>
      </c>
      <c r="C3129" s="350">
        <v>477.15</v>
      </c>
    </row>
    <row r="3130" spans="2:3" ht="15" thickBot="1">
      <c r="B3130" s="33">
        <v>41130</v>
      </c>
      <c r="C3130" s="350">
        <v>488.25</v>
      </c>
    </row>
    <row r="3131" spans="2:3" ht="15" thickBot="1">
      <c r="B3131" s="33">
        <v>41131</v>
      </c>
      <c r="C3131" s="350">
        <v>497.7</v>
      </c>
    </row>
    <row r="3132" spans="2:3" ht="15" thickBot="1">
      <c r="B3132" s="33">
        <v>41134</v>
      </c>
      <c r="C3132" s="350">
        <v>490.3</v>
      </c>
    </row>
    <row r="3133" spans="2:3" ht="15" thickBot="1">
      <c r="B3133" s="33">
        <v>41135</v>
      </c>
      <c r="C3133" s="350">
        <v>495.9</v>
      </c>
    </row>
    <row r="3134" spans="2:3" ht="15" thickBot="1">
      <c r="B3134" s="33">
        <v>41137</v>
      </c>
      <c r="C3134" s="350">
        <v>494.75</v>
      </c>
    </row>
    <row r="3135" spans="2:3" ht="15" thickBot="1">
      <c r="B3135" s="33">
        <v>41138</v>
      </c>
      <c r="C3135" s="350">
        <v>503.4</v>
      </c>
    </row>
    <row r="3136" spans="2:3" ht="15" thickBot="1">
      <c r="B3136" s="33">
        <v>41142</v>
      </c>
      <c r="C3136" s="350">
        <v>513.6</v>
      </c>
    </row>
    <row r="3137" spans="2:3" ht="15" thickBot="1">
      <c r="B3137" s="33">
        <v>41143</v>
      </c>
      <c r="C3137" s="350">
        <v>512.85</v>
      </c>
    </row>
    <row r="3138" spans="2:3" ht="15" thickBot="1">
      <c r="B3138" s="33">
        <v>41144</v>
      </c>
      <c r="C3138" s="350">
        <v>520.4</v>
      </c>
    </row>
    <row r="3139" spans="2:3" ht="15" thickBot="1">
      <c r="B3139" s="33">
        <v>41145</v>
      </c>
      <c r="C3139" s="350">
        <v>517.95000000000005</v>
      </c>
    </row>
    <row r="3140" spans="2:3" ht="15" thickBot="1">
      <c r="B3140" s="33">
        <v>41148</v>
      </c>
      <c r="C3140" s="350">
        <v>521.04999999999995</v>
      </c>
    </row>
    <row r="3141" spans="2:3" ht="15" thickBot="1">
      <c r="B3141" s="33">
        <v>41149</v>
      </c>
      <c r="C3141" s="350">
        <v>524.1</v>
      </c>
    </row>
    <row r="3142" spans="2:3" ht="15" thickBot="1">
      <c r="B3142" s="33">
        <v>41150</v>
      </c>
      <c r="C3142" s="350">
        <v>522.54999999999995</v>
      </c>
    </row>
    <row r="3143" spans="2:3" ht="15" thickBot="1">
      <c r="B3143" s="33">
        <v>41151</v>
      </c>
      <c r="C3143" s="350">
        <v>528.70000000000005</v>
      </c>
    </row>
    <row r="3144" spans="2:3" ht="15" thickBot="1">
      <c r="B3144" s="33">
        <v>41152</v>
      </c>
      <c r="C3144" s="350">
        <v>515.1</v>
      </c>
    </row>
    <row r="3145" spans="2:3" ht="15" thickBot="1">
      <c r="B3145" s="33">
        <v>41155</v>
      </c>
      <c r="C3145" s="350">
        <v>515.1</v>
      </c>
    </row>
    <row r="3146" spans="2:3" ht="15" thickBot="1">
      <c r="B3146" s="33">
        <v>41156</v>
      </c>
      <c r="C3146" s="350">
        <v>521.04999999999995</v>
      </c>
    </row>
    <row r="3147" spans="2:3" ht="15" thickBot="1">
      <c r="B3147" s="33">
        <v>41157</v>
      </c>
      <c r="C3147" s="350">
        <v>531.20000000000005</v>
      </c>
    </row>
    <row r="3148" spans="2:3" ht="15" thickBot="1">
      <c r="B3148" s="33">
        <v>41158</v>
      </c>
      <c r="C3148" s="350">
        <v>526.45000000000005</v>
      </c>
    </row>
    <row r="3149" spans="2:3" ht="15" thickBot="1">
      <c r="B3149" s="33">
        <v>41159</v>
      </c>
      <c r="C3149" s="350">
        <v>538.95000000000005</v>
      </c>
    </row>
    <row r="3150" spans="2:3" ht="15" thickBot="1">
      <c r="B3150" s="33">
        <v>41162</v>
      </c>
      <c r="C3150" s="350">
        <v>535.15</v>
      </c>
    </row>
    <row r="3151" spans="2:3" ht="15" thickBot="1">
      <c r="B3151" s="33">
        <v>41163</v>
      </c>
      <c r="C3151" s="350">
        <v>531.85</v>
      </c>
    </row>
    <row r="3152" spans="2:3" ht="15" thickBot="1">
      <c r="B3152" s="33">
        <v>41164</v>
      </c>
      <c r="C3152" s="350">
        <v>541</v>
      </c>
    </row>
    <row r="3153" spans="2:3" ht="15" thickBot="1">
      <c r="B3153" s="33">
        <v>41165</v>
      </c>
      <c r="C3153" s="350">
        <v>547.04999999999995</v>
      </c>
    </row>
    <row r="3154" spans="2:3" ht="15" thickBot="1">
      <c r="B3154" s="33">
        <v>41166</v>
      </c>
      <c r="C3154" s="350">
        <v>548.04999999999995</v>
      </c>
    </row>
    <row r="3155" spans="2:3" ht="15" thickBot="1">
      <c r="B3155" s="33">
        <v>41169</v>
      </c>
      <c r="C3155" s="350">
        <v>531.85</v>
      </c>
    </row>
    <row r="3156" spans="2:3" ht="15" thickBot="1">
      <c r="B3156" s="33">
        <v>41170</v>
      </c>
      <c r="C3156" s="350">
        <v>532.4</v>
      </c>
    </row>
    <row r="3157" spans="2:3" ht="15" thickBot="1">
      <c r="B3157" s="33">
        <v>41172</v>
      </c>
      <c r="C3157" s="350">
        <v>527.5</v>
      </c>
    </row>
    <row r="3158" spans="2:3" ht="15" thickBot="1">
      <c r="B3158" s="33">
        <v>41173</v>
      </c>
      <c r="C3158" s="350">
        <v>529.70000000000005</v>
      </c>
    </row>
    <row r="3159" spans="2:3" ht="15" thickBot="1">
      <c r="B3159" s="33">
        <v>41176</v>
      </c>
      <c r="C3159" s="350">
        <v>518.04999999999995</v>
      </c>
    </row>
    <row r="3160" spans="2:3" ht="15" thickBot="1">
      <c r="B3160" s="33">
        <v>41177</v>
      </c>
      <c r="C3160" s="350">
        <v>528.4</v>
      </c>
    </row>
    <row r="3161" spans="2:3" ht="15" thickBot="1">
      <c r="B3161" s="33">
        <v>41178</v>
      </c>
      <c r="C3161" s="350">
        <v>526.85</v>
      </c>
    </row>
    <row r="3162" spans="2:3" ht="15" thickBot="1">
      <c r="B3162" s="33">
        <v>41179</v>
      </c>
      <c r="C3162" s="350">
        <v>537.75</v>
      </c>
    </row>
    <row r="3163" spans="2:3" ht="15" thickBot="1">
      <c r="B3163" s="33">
        <v>41180</v>
      </c>
      <c r="C3163" s="350">
        <v>545.85</v>
      </c>
    </row>
    <row r="3164" spans="2:3" ht="15" thickBot="1">
      <c r="B3164" s="33">
        <v>41183</v>
      </c>
      <c r="C3164" s="350">
        <v>542.85</v>
      </c>
    </row>
    <row r="3165" spans="2:3" ht="15" thickBot="1">
      <c r="B3165" s="33">
        <v>41185</v>
      </c>
      <c r="C3165" s="350">
        <v>555.5</v>
      </c>
    </row>
    <row r="3166" spans="2:3" ht="15" thickBot="1">
      <c r="B3166" s="33">
        <v>41186</v>
      </c>
      <c r="C3166" s="350">
        <v>555.5</v>
      </c>
    </row>
    <row r="3167" spans="2:3" ht="15" thickBot="1">
      <c r="B3167" s="33">
        <v>41187</v>
      </c>
      <c r="C3167" s="350">
        <v>565.4</v>
      </c>
    </row>
    <row r="3168" spans="2:3" ht="15" thickBot="1">
      <c r="B3168" s="33">
        <v>41190</v>
      </c>
      <c r="C3168" s="350">
        <v>560.04999999999995</v>
      </c>
    </row>
    <row r="3169" spans="2:3" ht="15" thickBot="1">
      <c r="B3169" s="33">
        <v>41191</v>
      </c>
      <c r="C3169" s="350">
        <v>568.85</v>
      </c>
    </row>
    <row r="3170" spans="2:3" ht="15" thickBot="1">
      <c r="B3170" s="33">
        <v>41192</v>
      </c>
      <c r="C3170" s="350">
        <v>563.9</v>
      </c>
    </row>
    <row r="3171" spans="2:3" ht="15" thickBot="1">
      <c r="B3171" s="33">
        <v>41193</v>
      </c>
      <c r="C3171" s="350">
        <v>571.35</v>
      </c>
    </row>
    <row r="3172" spans="2:3" ht="15" thickBot="1">
      <c r="B3172" s="33">
        <v>41194</v>
      </c>
      <c r="C3172" s="350">
        <v>575.04999999999995</v>
      </c>
    </row>
    <row r="3173" spans="2:3" ht="15" thickBot="1">
      <c r="B3173" s="33">
        <v>41197</v>
      </c>
      <c r="C3173" s="350">
        <v>578.54999999999995</v>
      </c>
    </row>
    <row r="3174" spans="2:3" ht="15" thickBot="1">
      <c r="B3174" s="33">
        <v>41198</v>
      </c>
      <c r="C3174" s="350">
        <v>574.25</v>
      </c>
    </row>
    <row r="3175" spans="2:3" ht="15" thickBot="1">
      <c r="B3175" s="33">
        <v>41199</v>
      </c>
      <c r="C3175" s="350">
        <v>573.04999999999995</v>
      </c>
    </row>
    <row r="3176" spans="2:3" ht="15" thickBot="1">
      <c r="B3176" s="33">
        <v>41200</v>
      </c>
      <c r="C3176" s="350">
        <v>575.6</v>
      </c>
    </row>
    <row r="3177" spans="2:3" ht="15" thickBot="1">
      <c r="B3177" s="33">
        <v>41201</v>
      </c>
      <c r="C3177" s="350">
        <v>566.54999999999995</v>
      </c>
    </row>
    <row r="3178" spans="2:3" ht="15" thickBot="1">
      <c r="B3178" s="33">
        <v>41204</v>
      </c>
      <c r="C3178" s="350">
        <v>569.45000000000005</v>
      </c>
    </row>
    <row r="3179" spans="2:3" ht="15" thickBot="1">
      <c r="B3179" s="33">
        <v>41205</v>
      </c>
      <c r="C3179" s="350">
        <v>570.35</v>
      </c>
    </row>
    <row r="3180" spans="2:3" ht="15" thickBot="1">
      <c r="B3180" s="33">
        <v>41207</v>
      </c>
      <c r="C3180" s="350">
        <v>563.95000000000005</v>
      </c>
    </row>
    <row r="3181" spans="2:3" ht="15" thickBot="1">
      <c r="B3181" s="33">
        <v>41208</v>
      </c>
      <c r="C3181" s="350">
        <v>552.20000000000005</v>
      </c>
    </row>
    <row r="3182" spans="2:3" ht="15" thickBot="1">
      <c r="B3182" s="33">
        <v>41211</v>
      </c>
      <c r="C3182" s="350">
        <v>546.04999999999995</v>
      </c>
    </row>
    <row r="3183" spans="2:3" ht="15" thickBot="1">
      <c r="B3183" s="33">
        <v>41212</v>
      </c>
      <c r="C3183" s="350">
        <v>550.6</v>
      </c>
    </row>
    <row r="3184" spans="2:3" ht="15" thickBot="1">
      <c r="B3184" s="33">
        <v>41213</v>
      </c>
      <c r="C3184" s="350">
        <v>546.6</v>
      </c>
    </row>
    <row r="3185" spans="2:3" ht="15" thickBot="1">
      <c r="B3185" s="33">
        <v>41214</v>
      </c>
      <c r="C3185" s="350">
        <v>537.45000000000005</v>
      </c>
    </row>
    <row r="3186" spans="2:3" ht="15" thickBot="1">
      <c r="B3186" s="33">
        <v>41215</v>
      </c>
      <c r="C3186" s="350">
        <v>533</v>
      </c>
    </row>
    <row r="3187" spans="2:3" ht="15" thickBot="1">
      <c r="B3187" s="33">
        <v>41218</v>
      </c>
      <c r="C3187" s="350">
        <v>533</v>
      </c>
    </row>
    <row r="3188" spans="2:3" ht="15" thickBot="1">
      <c r="B3188" s="33">
        <v>41219</v>
      </c>
      <c r="C3188" s="350">
        <v>532.85</v>
      </c>
    </row>
    <row r="3189" spans="2:3" ht="15" thickBot="1">
      <c r="B3189" s="33">
        <v>41220</v>
      </c>
      <c r="C3189" s="350">
        <v>534.54999999999995</v>
      </c>
    </row>
    <row r="3190" spans="2:3" ht="15" thickBot="1">
      <c r="B3190" s="33">
        <v>41221</v>
      </c>
      <c r="C3190" s="350">
        <v>533.35</v>
      </c>
    </row>
    <row r="3191" spans="2:3" ht="15" thickBot="1">
      <c r="B3191" s="33">
        <v>41222</v>
      </c>
      <c r="C3191" s="350">
        <v>529.15</v>
      </c>
    </row>
    <row r="3192" spans="2:3" ht="15" thickBot="1">
      <c r="B3192" s="33">
        <v>41225</v>
      </c>
      <c r="C3192" s="350">
        <v>529.79999999999995</v>
      </c>
    </row>
    <row r="3193" spans="2:3" ht="15" thickBot="1">
      <c r="B3193" s="33">
        <v>41226</v>
      </c>
      <c r="C3193" s="350">
        <v>529</v>
      </c>
    </row>
    <row r="3194" spans="2:3" ht="15" thickBot="1">
      <c r="B3194" s="33">
        <v>41228</v>
      </c>
      <c r="C3194" s="350">
        <v>533.79999999999995</v>
      </c>
    </row>
    <row r="3195" spans="2:3" ht="15" thickBot="1">
      <c r="B3195" s="33">
        <v>41229</v>
      </c>
      <c r="C3195" s="350">
        <v>521</v>
      </c>
    </row>
    <row r="3196" spans="2:3" ht="15" thickBot="1">
      <c r="B3196" s="33">
        <v>41232</v>
      </c>
      <c r="C3196" s="350">
        <v>516.65</v>
      </c>
    </row>
    <row r="3197" spans="2:3" ht="15" thickBot="1">
      <c r="B3197" s="33">
        <v>41233</v>
      </c>
      <c r="C3197" s="350">
        <v>520.20000000000005</v>
      </c>
    </row>
    <row r="3198" spans="2:3" ht="15" thickBot="1">
      <c r="B3198" s="33">
        <v>41234</v>
      </c>
      <c r="C3198" s="350">
        <v>524.6</v>
      </c>
    </row>
    <row r="3199" spans="2:3" ht="15" thickBot="1">
      <c r="B3199" s="33">
        <v>41235</v>
      </c>
      <c r="C3199" s="350">
        <v>524.35</v>
      </c>
    </row>
    <row r="3200" spans="2:3" ht="15" thickBot="1">
      <c r="B3200" s="33">
        <v>41236</v>
      </c>
      <c r="C3200" s="350">
        <v>530.20000000000005</v>
      </c>
    </row>
    <row r="3201" spans="2:3" ht="15" thickBot="1">
      <c r="B3201" s="33">
        <v>41239</v>
      </c>
      <c r="C3201" s="350">
        <v>537.4</v>
      </c>
    </row>
    <row r="3202" spans="2:3" ht="15" thickBot="1">
      <c r="B3202" s="33">
        <v>41240</v>
      </c>
      <c r="C3202" s="350">
        <v>541.65</v>
      </c>
    </row>
    <row r="3203" spans="2:3" ht="15" thickBot="1">
      <c r="B3203" s="33">
        <v>41242</v>
      </c>
      <c r="C3203" s="350">
        <v>548.15</v>
      </c>
    </row>
    <row r="3204" spans="2:3" ht="15" thickBot="1">
      <c r="B3204" s="33">
        <v>41243</v>
      </c>
      <c r="C3204" s="350">
        <v>538.1</v>
      </c>
    </row>
    <row r="3205" spans="2:3" ht="15" thickBot="1">
      <c r="B3205" s="33">
        <v>41246</v>
      </c>
      <c r="C3205" s="350">
        <v>536.5</v>
      </c>
    </row>
    <row r="3206" spans="2:3" ht="15" thickBot="1">
      <c r="B3206" s="33">
        <v>41247</v>
      </c>
      <c r="C3206" s="350">
        <v>533.70000000000005</v>
      </c>
    </row>
    <row r="3207" spans="2:3" ht="15" thickBot="1">
      <c r="B3207" s="33">
        <v>41248</v>
      </c>
      <c r="C3207" s="350">
        <v>531.75</v>
      </c>
    </row>
    <row r="3208" spans="2:3" ht="15" thickBot="1">
      <c r="B3208" s="33">
        <v>41249</v>
      </c>
      <c r="C3208" s="350">
        <v>535.25</v>
      </c>
    </row>
    <row r="3209" spans="2:3" ht="15" thickBot="1">
      <c r="B3209" s="33">
        <v>41250</v>
      </c>
      <c r="C3209" s="350">
        <v>530.65</v>
      </c>
    </row>
    <row r="3210" spans="2:3" ht="15" thickBot="1">
      <c r="B3210" s="33">
        <v>41253</v>
      </c>
      <c r="C3210" s="350">
        <v>534.85</v>
      </c>
    </row>
    <row r="3211" spans="2:3" ht="15" thickBot="1">
      <c r="B3211" s="33">
        <v>41254</v>
      </c>
      <c r="C3211" s="350">
        <v>544.9</v>
      </c>
    </row>
    <row r="3212" spans="2:3" ht="15" thickBot="1">
      <c r="B3212" s="33">
        <v>41255</v>
      </c>
      <c r="C3212" s="350">
        <v>529.75</v>
      </c>
    </row>
    <row r="3213" spans="2:3" ht="15" thickBot="1">
      <c r="B3213" s="33">
        <v>41256</v>
      </c>
      <c r="C3213" s="350">
        <v>519.75</v>
      </c>
    </row>
    <row r="3214" spans="2:3" ht="15" thickBot="1">
      <c r="B3214" s="33">
        <v>41257</v>
      </c>
      <c r="C3214" s="350">
        <v>516.65</v>
      </c>
    </row>
    <row r="3215" spans="2:3" ht="15" thickBot="1">
      <c r="B3215" s="33">
        <v>41260</v>
      </c>
      <c r="C3215" s="350">
        <v>522.75</v>
      </c>
    </row>
    <row r="3216" spans="2:3" ht="15" thickBot="1">
      <c r="B3216" s="33">
        <v>41261</v>
      </c>
      <c r="C3216" s="350">
        <v>524.75</v>
      </c>
    </row>
    <row r="3217" spans="2:3" ht="15" thickBot="1">
      <c r="B3217" s="33">
        <v>41262</v>
      </c>
      <c r="C3217" s="350">
        <v>522.95000000000005</v>
      </c>
    </row>
    <row r="3218" spans="2:3" ht="15" thickBot="1">
      <c r="B3218" s="33">
        <v>41263</v>
      </c>
      <c r="C3218" s="350">
        <v>532.70000000000005</v>
      </c>
    </row>
    <row r="3219" spans="2:3" ht="15" thickBot="1">
      <c r="B3219" s="33">
        <v>41264</v>
      </c>
      <c r="C3219" s="350">
        <v>527.15</v>
      </c>
    </row>
    <row r="3220" spans="2:3" ht="15" thickBot="1">
      <c r="B3220" s="33">
        <v>41267</v>
      </c>
      <c r="C3220" s="350">
        <v>531.70000000000005</v>
      </c>
    </row>
    <row r="3221" spans="2:3" ht="15" thickBot="1">
      <c r="B3221" s="33">
        <v>41269</v>
      </c>
      <c r="C3221" s="350">
        <v>523.4</v>
      </c>
    </row>
    <row r="3222" spans="2:3" ht="15" thickBot="1">
      <c r="B3222" s="33">
        <v>41270</v>
      </c>
      <c r="C3222" s="350">
        <v>518.20000000000005</v>
      </c>
    </row>
    <row r="3223" spans="2:3" ht="15" thickBot="1">
      <c r="B3223" s="33">
        <v>41271</v>
      </c>
      <c r="C3223" s="350">
        <v>522.1</v>
      </c>
    </row>
    <row r="3224" spans="2:3" ht="15" thickBot="1">
      <c r="B3224" s="33">
        <v>41274</v>
      </c>
      <c r="C3224" s="350">
        <v>524.85</v>
      </c>
    </row>
    <row r="3225" spans="2:3" ht="15" thickBot="1">
      <c r="B3225" s="33">
        <v>41275</v>
      </c>
      <c r="C3225" s="350">
        <v>530.6</v>
      </c>
    </row>
    <row r="3226" spans="2:3" ht="15" thickBot="1">
      <c r="B3226" s="33">
        <v>41276</v>
      </c>
      <c r="C3226" s="350">
        <v>530.5</v>
      </c>
    </row>
    <row r="3227" spans="2:3" ht="15" thickBot="1">
      <c r="B3227" s="33">
        <v>41277</v>
      </c>
      <c r="C3227" s="350">
        <v>532.35</v>
      </c>
    </row>
    <row r="3228" spans="2:3" ht="15" thickBot="1">
      <c r="B3228" s="33">
        <v>41278</v>
      </c>
      <c r="C3228" s="350">
        <v>534.70000000000005</v>
      </c>
    </row>
    <row r="3229" spans="2:3" ht="15" thickBot="1">
      <c r="B3229" s="33">
        <v>41281</v>
      </c>
      <c r="C3229" s="350">
        <v>525.4</v>
      </c>
    </row>
    <row r="3230" spans="2:3" ht="15" thickBot="1">
      <c r="B3230" s="33">
        <v>41282</v>
      </c>
      <c r="C3230" s="350">
        <v>525.5</v>
      </c>
    </row>
    <row r="3231" spans="2:3" ht="15" thickBot="1">
      <c r="B3231" s="33">
        <v>41283</v>
      </c>
      <c r="C3231" s="350">
        <v>519.29999999999995</v>
      </c>
    </row>
    <row r="3232" spans="2:3" ht="15" thickBot="1">
      <c r="B3232" s="33">
        <v>41284</v>
      </c>
      <c r="C3232" s="350">
        <v>516.6</v>
      </c>
    </row>
    <row r="3233" spans="2:3" ht="15" thickBot="1">
      <c r="B3233" s="33">
        <v>41285</v>
      </c>
      <c r="C3233" s="350">
        <v>498.1</v>
      </c>
    </row>
    <row r="3234" spans="2:3" ht="15" thickBot="1">
      <c r="B3234" s="33">
        <v>41288</v>
      </c>
      <c r="C3234" s="350">
        <v>505.3</v>
      </c>
    </row>
    <row r="3235" spans="2:3" ht="15" thickBot="1">
      <c r="B3235" s="33">
        <v>41289</v>
      </c>
      <c r="C3235" s="350">
        <v>503.7</v>
      </c>
    </row>
    <row r="3236" spans="2:3" ht="15" thickBot="1">
      <c r="B3236" s="33">
        <v>41290</v>
      </c>
      <c r="C3236" s="350">
        <v>500.15</v>
      </c>
    </row>
    <row r="3237" spans="2:3" ht="15" thickBot="1">
      <c r="B3237" s="33">
        <v>41291</v>
      </c>
      <c r="C3237" s="350">
        <v>500.55</v>
      </c>
    </row>
    <row r="3238" spans="2:3" ht="15" thickBot="1">
      <c r="B3238" s="33">
        <v>41292</v>
      </c>
      <c r="C3238" s="350">
        <v>490.4</v>
      </c>
    </row>
    <row r="3239" spans="2:3" ht="15" thickBot="1">
      <c r="B3239" s="33">
        <v>41295</v>
      </c>
      <c r="C3239" s="350">
        <v>497.25</v>
      </c>
    </row>
    <row r="3240" spans="2:3" ht="15" thickBot="1">
      <c r="B3240" s="33">
        <v>41296</v>
      </c>
      <c r="C3240" s="350">
        <v>480.9</v>
      </c>
    </row>
    <row r="3241" spans="2:3" ht="15" thickBot="1">
      <c r="B3241" s="33">
        <v>41297</v>
      </c>
      <c r="C3241" s="350">
        <v>460.05</v>
      </c>
    </row>
    <row r="3242" spans="2:3" ht="15" thickBot="1">
      <c r="B3242" s="33">
        <v>41298</v>
      </c>
      <c r="C3242" s="350">
        <v>468.8</v>
      </c>
    </row>
    <row r="3243" spans="2:3" ht="15" thickBot="1">
      <c r="B3243" s="33">
        <v>41299</v>
      </c>
      <c r="C3243" s="350">
        <v>476.5</v>
      </c>
    </row>
    <row r="3244" spans="2:3" ht="15" thickBot="1">
      <c r="B3244" s="33">
        <v>41302</v>
      </c>
      <c r="C3244" s="350">
        <v>470.35</v>
      </c>
    </row>
    <row r="3245" spans="2:3" ht="15" thickBot="1">
      <c r="B3245" s="33">
        <v>41303</v>
      </c>
      <c r="C3245" s="350">
        <v>468.55</v>
      </c>
    </row>
    <row r="3246" spans="2:3" ht="15" thickBot="1">
      <c r="B3246" s="33">
        <v>41304</v>
      </c>
      <c r="C3246" s="350">
        <v>477.45</v>
      </c>
    </row>
    <row r="3247" spans="2:3" ht="15" thickBot="1">
      <c r="B3247" s="33">
        <v>41305</v>
      </c>
      <c r="C3247" s="350">
        <v>473.95</v>
      </c>
    </row>
    <row r="3248" spans="2:3" ht="15" thickBot="1">
      <c r="B3248" s="33">
        <v>41306</v>
      </c>
      <c r="C3248" s="350">
        <v>464.85</v>
      </c>
    </row>
    <row r="3249" spans="2:3" ht="15" thickBot="1">
      <c r="B3249" s="33">
        <v>41309</v>
      </c>
      <c r="C3249" s="350">
        <v>467.1</v>
      </c>
    </row>
    <row r="3250" spans="2:3" ht="15" thickBot="1">
      <c r="B3250" s="33">
        <v>41310</v>
      </c>
      <c r="C3250" s="350">
        <v>461.5</v>
      </c>
    </row>
    <row r="3251" spans="2:3" ht="15" thickBot="1">
      <c r="B3251" s="33">
        <v>41311</v>
      </c>
      <c r="C3251" s="350">
        <v>454.25</v>
      </c>
    </row>
    <row r="3252" spans="2:3" ht="15" thickBot="1">
      <c r="B3252" s="33">
        <v>41312</v>
      </c>
      <c r="C3252" s="350">
        <v>456</v>
      </c>
    </row>
    <row r="3253" spans="2:3" ht="15" thickBot="1">
      <c r="B3253" s="33">
        <v>41313</v>
      </c>
      <c r="C3253" s="350">
        <v>452.7</v>
      </c>
    </row>
    <row r="3254" spans="2:3" ht="15" thickBot="1">
      <c r="B3254" s="33">
        <v>41316</v>
      </c>
      <c r="C3254" s="350">
        <v>460.55</v>
      </c>
    </row>
    <row r="3255" spans="2:3" ht="15" thickBot="1">
      <c r="B3255" s="33">
        <v>41317</v>
      </c>
      <c r="C3255" s="350">
        <v>460</v>
      </c>
    </row>
    <row r="3256" spans="2:3" ht="15" thickBot="1">
      <c r="B3256" s="33">
        <v>41318</v>
      </c>
      <c r="C3256" s="350">
        <v>455.75</v>
      </c>
    </row>
    <row r="3257" spans="2:3" ht="15" thickBot="1">
      <c r="B3257" s="33">
        <v>41319</v>
      </c>
      <c r="C3257" s="350">
        <v>464.55</v>
      </c>
    </row>
    <row r="3258" spans="2:3" ht="15" thickBot="1">
      <c r="B3258" s="33">
        <v>41320</v>
      </c>
      <c r="C3258" s="350">
        <v>462.1</v>
      </c>
    </row>
    <row r="3259" spans="2:3" ht="15" thickBot="1">
      <c r="B3259" s="33">
        <v>41323</v>
      </c>
      <c r="C3259" s="350">
        <v>470.2</v>
      </c>
    </row>
    <row r="3260" spans="2:3" ht="15" thickBot="1">
      <c r="B3260" s="33">
        <v>41324</v>
      </c>
      <c r="C3260" s="350">
        <v>476.6</v>
      </c>
    </row>
    <row r="3261" spans="2:3" ht="15" thickBot="1">
      <c r="B3261" s="33">
        <v>41325</v>
      </c>
      <c r="C3261" s="350">
        <v>477.15</v>
      </c>
    </row>
    <row r="3262" spans="2:3" ht="15" thickBot="1">
      <c r="B3262" s="33">
        <v>41326</v>
      </c>
      <c r="C3262" s="350">
        <v>468.25</v>
      </c>
    </row>
    <row r="3263" spans="2:3" ht="15" thickBot="1">
      <c r="B3263" s="33">
        <v>41327</v>
      </c>
      <c r="C3263" s="350">
        <v>455.4</v>
      </c>
    </row>
    <row r="3264" spans="2:3" ht="15" thickBot="1">
      <c r="B3264" s="33">
        <v>41330</v>
      </c>
      <c r="C3264" s="350">
        <v>451.7</v>
      </c>
    </row>
    <row r="3265" spans="2:3" ht="15" thickBot="1">
      <c r="B3265" s="33">
        <v>41331</v>
      </c>
      <c r="C3265" s="350">
        <v>452.1</v>
      </c>
    </row>
    <row r="3266" spans="2:3" ht="15" thickBot="1">
      <c r="B3266" s="33">
        <v>41332</v>
      </c>
      <c r="C3266" s="350">
        <v>453.25</v>
      </c>
    </row>
    <row r="3267" spans="2:3" ht="15" thickBot="1">
      <c r="B3267" s="33">
        <v>41333</v>
      </c>
      <c r="C3267" s="350">
        <v>443.05</v>
      </c>
    </row>
    <row r="3268" spans="2:3" ht="15" thickBot="1">
      <c r="B3268" s="33">
        <v>41334</v>
      </c>
      <c r="C3268" s="350">
        <v>452.8</v>
      </c>
    </row>
    <row r="3269" spans="2:3" ht="15" thickBot="1">
      <c r="B3269" s="33">
        <v>41337</v>
      </c>
      <c r="C3269" s="350">
        <v>440.95</v>
      </c>
    </row>
    <row r="3270" spans="2:3" ht="15" thickBot="1">
      <c r="B3270" s="33">
        <v>41338</v>
      </c>
      <c r="C3270" s="350">
        <v>449.9</v>
      </c>
    </row>
    <row r="3271" spans="2:3" ht="15" thickBot="1">
      <c r="B3271" s="33">
        <v>41339</v>
      </c>
      <c r="C3271" s="350">
        <v>440.5</v>
      </c>
    </row>
    <row r="3272" spans="2:3" ht="15" thickBot="1">
      <c r="B3272" s="33">
        <v>41340</v>
      </c>
      <c r="C3272" s="350">
        <v>433.2</v>
      </c>
    </row>
    <row r="3273" spans="2:3" ht="15" thickBot="1">
      <c r="B3273" s="33">
        <v>41341</v>
      </c>
      <c r="C3273" s="350">
        <v>437.8</v>
      </c>
    </row>
    <row r="3274" spans="2:3" ht="15" thickBot="1">
      <c r="B3274" s="33">
        <v>41344</v>
      </c>
      <c r="C3274" s="350">
        <v>439.05</v>
      </c>
    </row>
    <row r="3275" spans="2:3" ht="15" thickBot="1">
      <c r="B3275" s="33">
        <v>41345</v>
      </c>
      <c r="C3275" s="350">
        <v>444.45</v>
      </c>
    </row>
    <row r="3276" spans="2:3" ht="15" thickBot="1">
      <c r="B3276" s="33">
        <v>41346</v>
      </c>
      <c r="C3276" s="350">
        <v>446.75</v>
      </c>
    </row>
    <row r="3277" spans="2:3" ht="15" thickBot="1">
      <c r="B3277" s="33">
        <v>41347</v>
      </c>
      <c r="C3277" s="350">
        <v>456.05</v>
      </c>
    </row>
    <row r="3278" spans="2:3" ht="15" thickBot="1">
      <c r="B3278" s="33">
        <v>41348</v>
      </c>
      <c r="C3278" s="350">
        <v>458.6</v>
      </c>
    </row>
    <row r="3279" spans="2:3" ht="15" thickBot="1">
      <c r="B3279" s="33">
        <v>41351</v>
      </c>
      <c r="C3279" s="350">
        <v>463.45</v>
      </c>
    </row>
    <row r="3280" spans="2:3" ht="15" thickBot="1">
      <c r="B3280" s="33">
        <v>41352</v>
      </c>
      <c r="C3280" s="350">
        <v>453.5</v>
      </c>
    </row>
    <row r="3281" spans="2:3" ht="15" thickBot="1">
      <c r="B3281" s="33">
        <v>41353</v>
      </c>
      <c r="C3281" s="350">
        <v>468.65</v>
      </c>
    </row>
    <row r="3282" spans="2:3" ht="15" thickBot="1">
      <c r="B3282" s="33">
        <v>41354</v>
      </c>
      <c r="C3282" s="350">
        <v>460.8</v>
      </c>
    </row>
    <row r="3283" spans="2:3" ht="15" thickBot="1">
      <c r="B3283" s="33">
        <v>41355</v>
      </c>
      <c r="C3283" s="350">
        <v>459.1</v>
      </c>
    </row>
    <row r="3284" spans="2:3" ht="15" thickBot="1">
      <c r="B3284" s="33">
        <v>41358</v>
      </c>
      <c r="C3284" s="350">
        <v>461.3</v>
      </c>
    </row>
    <row r="3285" spans="2:3" ht="15" thickBot="1">
      <c r="B3285" s="33">
        <v>41359</v>
      </c>
      <c r="C3285" s="350">
        <v>472.7</v>
      </c>
    </row>
    <row r="3286" spans="2:3" ht="15" thickBot="1">
      <c r="B3286" s="33">
        <v>41361</v>
      </c>
      <c r="C3286" s="350">
        <v>466.95</v>
      </c>
    </row>
    <row r="3287" spans="2:3" ht="15" thickBot="1">
      <c r="B3287" s="33">
        <v>41365</v>
      </c>
      <c r="C3287" s="350">
        <v>471.35</v>
      </c>
    </row>
    <row r="3288" spans="2:3" ht="15" thickBot="1">
      <c r="B3288" s="33">
        <v>41366</v>
      </c>
      <c r="C3288" s="350">
        <v>470.9</v>
      </c>
    </row>
    <row r="3289" spans="2:3" ht="15" thickBot="1">
      <c r="B3289" s="33">
        <v>41367</v>
      </c>
      <c r="C3289" s="350">
        <v>462.8</v>
      </c>
    </row>
    <row r="3290" spans="2:3" ht="15" thickBot="1">
      <c r="B3290" s="33">
        <v>41368</v>
      </c>
      <c r="C3290" s="350">
        <v>470.05</v>
      </c>
    </row>
    <row r="3291" spans="2:3" ht="15" thickBot="1">
      <c r="B3291" s="33">
        <v>41369</v>
      </c>
      <c r="C3291" s="350">
        <v>471.7</v>
      </c>
    </row>
    <row r="3292" spans="2:3" ht="15" thickBot="1">
      <c r="B3292" s="33">
        <v>41372</v>
      </c>
      <c r="C3292" s="350">
        <v>477.95</v>
      </c>
    </row>
    <row r="3293" spans="2:3" ht="15" thickBot="1">
      <c r="B3293" s="33">
        <v>41373</v>
      </c>
      <c r="C3293" s="350">
        <v>472.15</v>
      </c>
    </row>
    <row r="3294" spans="2:3" ht="15" thickBot="1">
      <c r="B3294" s="33">
        <v>41374</v>
      </c>
      <c r="C3294" s="350">
        <v>467.95</v>
      </c>
    </row>
    <row r="3295" spans="2:3" ht="15" thickBot="1">
      <c r="B3295" s="33">
        <v>41375</v>
      </c>
      <c r="C3295" s="350">
        <v>471.65</v>
      </c>
    </row>
    <row r="3296" spans="2:3" ht="15" thickBot="1">
      <c r="B3296" s="33">
        <v>41376</v>
      </c>
      <c r="C3296" s="350">
        <v>479.05</v>
      </c>
    </row>
    <row r="3297" spans="2:3" ht="15" thickBot="1">
      <c r="B3297" s="33">
        <v>41379</v>
      </c>
      <c r="C3297" s="350">
        <v>475</v>
      </c>
    </row>
    <row r="3298" spans="2:3" ht="15" thickBot="1">
      <c r="B3298" s="33">
        <v>41380</v>
      </c>
      <c r="C3298" s="350">
        <v>485.8</v>
      </c>
    </row>
    <row r="3299" spans="2:3" ht="15" thickBot="1">
      <c r="B3299" s="33">
        <v>41381</v>
      </c>
      <c r="C3299" s="350">
        <v>483.05</v>
      </c>
    </row>
    <row r="3300" spans="2:3" ht="15" thickBot="1">
      <c r="B3300" s="33">
        <v>41382</v>
      </c>
      <c r="C3300" s="350">
        <v>483.2</v>
      </c>
    </row>
    <row r="3301" spans="2:3" ht="15" thickBot="1">
      <c r="B3301" s="33">
        <v>41386</v>
      </c>
      <c r="C3301" s="350">
        <v>482.9</v>
      </c>
    </row>
    <row r="3302" spans="2:3" ht="15" thickBot="1">
      <c r="B3302" s="33">
        <v>41387</v>
      </c>
      <c r="C3302" s="350">
        <v>479.35</v>
      </c>
    </row>
    <row r="3303" spans="2:3" ht="15" thickBot="1">
      <c r="B3303" s="33">
        <v>41389</v>
      </c>
      <c r="C3303" s="350">
        <v>478.65</v>
      </c>
    </row>
    <row r="3304" spans="2:3" ht="15" thickBot="1">
      <c r="B3304" s="33">
        <v>41390</v>
      </c>
      <c r="C3304" s="350">
        <v>465.05</v>
      </c>
    </row>
    <row r="3305" spans="2:3" ht="15" thickBot="1">
      <c r="B3305" s="33">
        <v>41393</v>
      </c>
      <c r="C3305" s="350">
        <v>497.35</v>
      </c>
    </row>
    <row r="3306" spans="2:3" ht="15" thickBot="1">
      <c r="B3306" s="33">
        <v>41394</v>
      </c>
      <c r="C3306" s="350">
        <v>583.79999999999995</v>
      </c>
    </row>
    <row r="3307" spans="2:3" ht="15" thickBot="1">
      <c r="B3307" s="33">
        <v>41396</v>
      </c>
      <c r="C3307" s="350">
        <v>571.85</v>
      </c>
    </row>
    <row r="3308" spans="2:3" ht="15" thickBot="1">
      <c r="B3308" s="33">
        <v>41397</v>
      </c>
      <c r="C3308" s="350">
        <v>572.4</v>
      </c>
    </row>
    <row r="3309" spans="2:3" ht="15" thickBot="1">
      <c r="B3309" s="33">
        <v>41400</v>
      </c>
      <c r="C3309" s="350">
        <v>573.15</v>
      </c>
    </row>
    <row r="3310" spans="2:3" ht="15" thickBot="1">
      <c r="B3310" s="33">
        <v>41401</v>
      </c>
      <c r="C3310" s="350">
        <v>579.35</v>
      </c>
    </row>
    <row r="3311" spans="2:3" ht="15" thickBot="1">
      <c r="B3311" s="33">
        <v>41402</v>
      </c>
      <c r="C3311" s="350">
        <v>587</v>
      </c>
    </row>
    <row r="3312" spans="2:3" ht="15" thickBot="1">
      <c r="B3312" s="33">
        <v>41403</v>
      </c>
      <c r="C3312" s="350">
        <v>584.85</v>
      </c>
    </row>
    <row r="3313" spans="2:3" ht="15" thickBot="1">
      <c r="B3313" s="33">
        <v>41404</v>
      </c>
      <c r="C3313" s="350">
        <v>585</v>
      </c>
    </row>
    <row r="3314" spans="2:3" ht="15" thickBot="1">
      <c r="B3314" s="33">
        <v>41407</v>
      </c>
      <c r="C3314" s="350">
        <v>582.20000000000005</v>
      </c>
    </row>
    <row r="3315" spans="2:3" ht="15" thickBot="1">
      <c r="B3315" s="33">
        <v>41408</v>
      </c>
      <c r="C3315" s="350">
        <v>583.85</v>
      </c>
    </row>
    <row r="3316" spans="2:3" ht="15" thickBot="1">
      <c r="B3316" s="33">
        <v>41409</v>
      </c>
      <c r="C3316" s="350">
        <v>585.5</v>
      </c>
    </row>
    <row r="3317" spans="2:3" ht="15" thickBot="1">
      <c r="B3317" s="33">
        <v>41410</v>
      </c>
      <c r="C3317" s="350">
        <v>582.75</v>
      </c>
    </row>
    <row r="3318" spans="2:3" ht="15" thickBot="1">
      <c r="B3318" s="33">
        <v>41411</v>
      </c>
      <c r="C3318" s="350">
        <v>586</v>
      </c>
    </row>
    <row r="3319" spans="2:3" ht="15" thickBot="1">
      <c r="B3319" s="33">
        <v>41414</v>
      </c>
      <c r="C3319" s="350">
        <v>586.4</v>
      </c>
    </row>
    <row r="3320" spans="2:3" ht="15" thickBot="1">
      <c r="B3320" s="33">
        <v>41415</v>
      </c>
      <c r="C3320" s="350">
        <v>585.79999999999995</v>
      </c>
    </row>
    <row r="3321" spans="2:3" ht="15" thickBot="1">
      <c r="B3321" s="33">
        <v>41416</v>
      </c>
      <c r="C3321" s="350">
        <v>585.1</v>
      </c>
    </row>
    <row r="3322" spans="2:3" ht="15" thickBot="1">
      <c r="B3322" s="33">
        <v>41417</v>
      </c>
      <c r="C3322" s="350">
        <v>585.25</v>
      </c>
    </row>
    <row r="3323" spans="2:3" ht="15" thickBot="1">
      <c r="B3323" s="33">
        <v>41418</v>
      </c>
      <c r="C3323" s="350">
        <v>586.15</v>
      </c>
    </row>
    <row r="3324" spans="2:3" ht="15" thickBot="1">
      <c r="B3324" s="33">
        <v>41421</v>
      </c>
      <c r="C3324" s="350">
        <v>591.6</v>
      </c>
    </row>
    <row r="3325" spans="2:3" ht="15" thickBot="1">
      <c r="B3325" s="33">
        <v>41422</v>
      </c>
      <c r="C3325" s="350">
        <v>591.35</v>
      </c>
    </row>
    <row r="3326" spans="2:3" ht="15" thickBot="1">
      <c r="B3326" s="33">
        <v>41423</v>
      </c>
      <c r="C3326" s="350">
        <v>594.15</v>
      </c>
    </row>
    <row r="3327" spans="2:3" ht="15" thickBot="1">
      <c r="B3327" s="33">
        <v>41424</v>
      </c>
      <c r="C3327" s="350">
        <v>595.54999999999995</v>
      </c>
    </row>
    <row r="3328" spans="2:3" ht="15" thickBot="1">
      <c r="B3328" s="33">
        <v>41425</v>
      </c>
      <c r="C3328" s="350">
        <v>592.5</v>
      </c>
    </row>
    <row r="3329" spans="2:3" ht="15" thickBot="1">
      <c r="B3329" s="33">
        <v>41428</v>
      </c>
      <c r="C3329" s="350">
        <v>592.1</v>
      </c>
    </row>
    <row r="3330" spans="2:3" ht="15" thickBot="1">
      <c r="B3330" s="33">
        <v>41429</v>
      </c>
      <c r="C3330" s="350">
        <v>590.70000000000005</v>
      </c>
    </row>
    <row r="3331" spans="2:3" ht="15" thickBot="1">
      <c r="B3331" s="33">
        <v>41430</v>
      </c>
      <c r="C3331" s="350">
        <v>590.29999999999995</v>
      </c>
    </row>
    <row r="3332" spans="2:3" ht="15" thickBot="1">
      <c r="B3332" s="33">
        <v>41431</v>
      </c>
      <c r="C3332" s="350">
        <v>590.85</v>
      </c>
    </row>
    <row r="3333" spans="2:3" ht="15" thickBot="1">
      <c r="B3333" s="33">
        <v>41432</v>
      </c>
      <c r="C3333" s="350">
        <v>591.15</v>
      </c>
    </row>
    <row r="3334" spans="2:3" ht="15" thickBot="1">
      <c r="B3334" s="33">
        <v>41435</v>
      </c>
      <c r="C3334" s="350">
        <v>592.70000000000005</v>
      </c>
    </row>
    <row r="3335" spans="2:3" ht="15" thickBot="1">
      <c r="B3335" s="33">
        <v>41436</v>
      </c>
      <c r="C3335" s="350">
        <v>593.5</v>
      </c>
    </row>
    <row r="3336" spans="2:3" ht="15" thickBot="1">
      <c r="B3336" s="33">
        <v>41437</v>
      </c>
      <c r="C3336" s="350">
        <v>593.65</v>
      </c>
    </row>
    <row r="3337" spans="2:3" ht="15" thickBot="1">
      <c r="B3337" s="33">
        <v>41438</v>
      </c>
      <c r="C3337" s="350">
        <v>594.70000000000005</v>
      </c>
    </row>
    <row r="3338" spans="2:3" ht="15" thickBot="1">
      <c r="B3338" s="33">
        <v>41439</v>
      </c>
      <c r="C3338" s="350">
        <v>593.6</v>
      </c>
    </row>
    <row r="3339" spans="2:3" ht="15" thickBot="1">
      <c r="B3339" s="33">
        <v>41442</v>
      </c>
      <c r="C3339" s="350">
        <v>595.9</v>
      </c>
    </row>
    <row r="3340" spans="2:3" ht="15" thickBot="1">
      <c r="B3340" s="33">
        <v>41443</v>
      </c>
      <c r="C3340" s="350">
        <v>595.65</v>
      </c>
    </row>
    <row r="3341" spans="2:3" ht="15" thickBot="1">
      <c r="B3341" s="33">
        <v>41444</v>
      </c>
      <c r="C3341" s="350">
        <v>594.75</v>
      </c>
    </row>
    <row r="3342" spans="2:3" ht="15" thickBot="1">
      <c r="B3342" s="33">
        <v>41445</v>
      </c>
      <c r="C3342" s="350">
        <v>593.29999999999995</v>
      </c>
    </row>
    <row r="3343" spans="2:3" ht="15" thickBot="1">
      <c r="B3343" s="33">
        <v>41446</v>
      </c>
      <c r="C3343" s="350">
        <v>590.65</v>
      </c>
    </row>
    <row r="3344" spans="2:3" ht="15" thickBot="1">
      <c r="B3344" s="33">
        <v>41449</v>
      </c>
      <c r="C3344" s="350">
        <v>583.95000000000005</v>
      </c>
    </row>
    <row r="3345" spans="2:3" ht="15" thickBot="1">
      <c r="B3345" s="33">
        <v>41450</v>
      </c>
      <c r="C3345" s="350">
        <v>587.75</v>
      </c>
    </row>
    <row r="3346" spans="2:3" ht="15" thickBot="1">
      <c r="B3346" s="33">
        <v>41451</v>
      </c>
      <c r="C3346" s="350">
        <v>588.35</v>
      </c>
    </row>
    <row r="3347" spans="2:3" ht="15" thickBot="1">
      <c r="B3347" s="33">
        <v>41452</v>
      </c>
      <c r="C3347" s="350">
        <v>588.95000000000005</v>
      </c>
    </row>
    <row r="3348" spans="2:3" ht="15" thickBot="1">
      <c r="B3348" s="33">
        <v>41453</v>
      </c>
      <c r="C3348" s="350">
        <v>585.15</v>
      </c>
    </row>
    <row r="3349" spans="2:3" ht="15" thickBot="1">
      <c r="B3349" s="33">
        <v>41456</v>
      </c>
      <c r="C3349" s="350">
        <v>587.4</v>
      </c>
    </row>
    <row r="3350" spans="2:3" ht="15" thickBot="1">
      <c r="B3350" s="33">
        <v>41457</v>
      </c>
      <c r="C3350" s="350">
        <v>587.85</v>
      </c>
    </row>
    <row r="3351" spans="2:3" ht="15" thickBot="1">
      <c r="B3351" s="33">
        <v>41458</v>
      </c>
      <c r="C3351" s="350">
        <v>587.85</v>
      </c>
    </row>
    <row r="3352" spans="2:3" ht="15" thickBot="1">
      <c r="B3352" s="33">
        <v>41459</v>
      </c>
      <c r="C3352" s="350">
        <v>601.4</v>
      </c>
    </row>
    <row r="3353" spans="2:3" ht="15" thickBot="1">
      <c r="B3353" s="33">
        <v>41460</v>
      </c>
      <c r="C3353" s="350">
        <v>609.35</v>
      </c>
    </row>
    <row r="3354" spans="2:3" ht="15" thickBot="1">
      <c r="B3354" s="33">
        <v>41463</v>
      </c>
      <c r="C3354" s="350">
        <v>609.70000000000005</v>
      </c>
    </row>
    <row r="3355" spans="2:3" ht="15" thickBot="1">
      <c r="B3355" s="33">
        <v>41464</v>
      </c>
      <c r="C3355" s="350">
        <v>604.95000000000005</v>
      </c>
    </row>
    <row r="3356" spans="2:3" ht="15" thickBot="1">
      <c r="B3356" s="33">
        <v>41465</v>
      </c>
      <c r="C3356" s="350">
        <v>594.95000000000005</v>
      </c>
    </row>
    <row r="3357" spans="2:3" ht="15" thickBot="1">
      <c r="B3357" s="33">
        <v>41466</v>
      </c>
      <c r="C3357" s="350">
        <v>601.04999999999995</v>
      </c>
    </row>
    <row r="3358" spans="2:3" ht="15" thickBot="1">
      <c r="B3358" s="33">
        <v>41467</v>
      </c>
      <c r="C3358" s="350">
        <v>601.6</v>
      </c>
    </row>
    <row r="3359" spans="2:3" ht="15" thickBot="1">
      <c r="B3359" s="33">
        <v>41470</v>
      </c>
      <c r="C3359" s="350">
        <v>614.20000000000005</v>
      </c>
    </row>
    <row r="3360" spans="2:3" ht="15" thickBot="1">
      <c r="B3360" s="33">
        <v>41471</v>
      </c>
      <c r="C3360" s="350">
        <v>623.1</v>
      </c>
    </row>
    <row r="3361" spans="2:3" ht="15" thickBot="1">
      <c r="B3361" s="33">
        <v>41472</v>
      </c>
      <c r="C3361" s="350">
        <v>685.05</v>
      </c>
    </row>
    <row r="3362" spans="2:3" ht="15" thickBot="1">
      <c r="B3362" s="33">
        <v>41473</v>
      </c>
      <c r="C3362" s="350">
        <v>688.05</v>
      </c>
    </row>
    <row r="3363" spans="2:3" ht="15" thickBot="1">
      <c r="B3363" s="33">
        <v>41474</v>
      </c>
      <c r="C3363" s="350">
        <v>686.1</v>
      </c>
    </row>
    <row r="3364" spans="2:3" ht="15" thickBot="1">
      <c r="B3364" s="33">
        <v>41477</v>
      </c>
      <c r="C3364" s="350">
        <v>697.15</v>
      </c>
    </row>
    <row r="3365" spans="2:3" ht="15" thickBot="1">
      <c r="B3365" s="33">
        <v>41478</v>
      </c>
      <c r="C3365" s="350">
        <v>718.8</v>
      </c>
    </row>
    <row r="3366" spans="2:3" ht="15" thickBot="1">
      <c r="B3366" s="33">
        <v>41479</v>
      </c>
      <c r="C3366" s="350">
        <v>709.45</v>
      </c>
    </row>
    <row r="3367" spans="2:3" ht="15" thickBot="1">
      <c r="B3367" s="33">
        <v>41480</v>
      </c>
      <c r="C3367" s="350">
        <v>687.95</v>
      </c>
    </row>
    <row r="3368" spans="2:3" ht="15" thickBot="1">
      <c r="B3368" s="33">
        <v>41481</v>
      </c>
      <c r="C3368" s="350">
        <v>663.7</v>
      </c>
    </row>
    <row r="3369" spans="2:3" ht="15" thickBot="1">
      <c r="B3369" s="33">
        <v>41484</v>
      </c>
      <c r="C3369" s="350">
        <v>638.54999999999995</v>
      </c>
    </row>
    <row r="3370" spans="2:3" ht="15" thickBot="1">
      <c r="B3370" s="33">
        <v>41485</v>
      </c>
      <c r="C3370" s="350">
        <v>627</v>
      </c>
    </row>
    <row r="3371" spans="2:3" ht="15" thickBot="1">
      <c r="B3371" s="33">
        <v>41486</v>
      </c>
      <c r="C3371" s="350">
        <v>612.54999999999995</v>
      </c>
    </row>
    <row r="3372" spans="2:3" ht="15" thickBot="1">
      <c r="B3372" s="33">
        <v>41487</v>
      </c>
      <c r="C3372" s="350">
        <v>635.20000000000005</v>
      </c>
    </row>
    <row r="3373" spans="2:3" ht="15" thickBot="1">
      <c r="B3373" s="33">
        <v>41488</v>
      </c>
      <c r="C3373" s="350">
        <v>615.95000000000005</v>
      </c>
    </row>
    <row r="3374" spans="2:3" ht="15" thickBot="1">
      <c r="B3374" s="33">
        <v>41491</v>
      </c>
      <c r="C3374" s="350">
        <v>618.79999999999995</v>
      </c>
    </row>
    <row r="3375" spans="2:3" ht="15" thickBot="1">
      <c r="B3375" s="33">
        <v>41492</v>
      </c>
      <c r="C3375" s="350">
        <v>608.35</v>
      </c>
    </row>
    <row r="3376" spans="2:3" ht="15" thickBot="1">
      <c r="B3376" s="33">
        <v>41493</v>
      </c>
      <c r="C3376" s="350">
        <v>603.20000000000005</v>
      </c>
    </row>
    <row r="3377" spans="2:3" ht="15" thickBot="1">
      <c r="B3377" s="33">
        <v>41494</v>
      </c>
      <c r="C3377" s="350">
        <v>600</v>
      </c>
    </row>
    <row r="3378" spans="2:3" ht="15" thickBot="1">
      <c r="B3378" s="33">
        <v>41498</v>
      </c>
      <c r="C3378" s="350">
        <v>615.65</v>
      </c>
    </row>
    <row r="3379" spans="2:3" ht="15" thickBot="1">
      <c r="B3379" s="33">
        <v>41499</v>
      </c>
      <c r="C3379" s="350">
        <v>621.6</v>
      </c>
    </row>
    <row r="3380" spans="2:3" ht="15" thickBot="1">
      <c r="B3380" s="33">
        <v>41500</v>
      </c>
      <c r="C3380" s="350">
        <v>616.6</v>
      </c>
    </row>
    <row r="3381" spans="2:3" ht="15" thickBot="1">
      <c r="B3381" s="33">
        <v>41502</v>
      </c>
      <c r="C3381" s="350">
        <v>599</v>
      </c>
    </row>
    <row r="3382" spans="2:3" ht="15" thickBot="1">
      <c r="B3382" s="33">
        <v>41505</v>
      </c>
      <c r="C3382" s="350">
        <v>589.29999999999995</v>
      </c>
    </row>
    <row r="3383" spans="2:3" ht="15" thickBot="1">
      <c r="B3383" s="33">
        <v>41506</v>
      </c>
      <c r="C3383" s="350">
        <v>590.6</v>
      </c>
    </row>
    <row r="3384" spans="2:3" ht="15" thickBot="1">
      <c r="B3384" s="33">
        <v>41507</v>
      </c>
      <c r="C3384" s="350">
        <v>589.4</v>
      </c>
    </row>
    <row r="3385" spans="2:3" ht="15" thickBot="1">
      <c r="B3385" s="33">
        <v>41508</v>
      </c>
      <c r="C3385" s="350">
        <v>592.65</v>
      </c>
    </row>
    <row r="3386" spans="2:3" ht="15" thickBot="1">
      <c r="B3386" s="33">
        <v>41509</v>
      </c>
      <c r="C3386" s="350">
        <v>601.35</v>
      </c>
    </row>
    <row r="3387" spans="2:3" ht="15" thickBot="1">
      <c r="B3387" s="33">
        <v>41512</v>
      </c>
      <c r="C3387" s="350">
        <v>608.5</v>
      </c>
    </row>
    <row r="3388" spans="2:3" ht="15" thickBot="1">
      <c r="B3388" s="33">
        <v>41513</v>
      </c>
      <c r="C3388" s="350">
        <v>595.54999999999995</v>
      </c>
    </row>
    <row r="3389" spans="2:3" ht="15" thickBot="1">
      <c r="B3389" s="33">
        <v>41514</v>
      </c>
      <c r="C3389" s="350">
        <v>594.54999999999995</v>
      </c>
    </row>
    <row r="3390" spans="2:3" ht="15" thickBot="1">
      <c r="B3390" s="33">
        <v>41515</v>
      </c>
      <c r="C3390" s="350">
        <v>607</v>
      </c>
    </row>
    <row r="3391" spans="2:3" ht="15" thickBot="1">
      <c r="B3391" s="33">
        <v>41516</v>
      </c>
      <c r="C3391" s="350">
        <v>631.45000000000005</v>
      </c>
    </row>
    <row r="3392" spans="2:3" ht="15" thickBot="1">
      <c r="B3392" s="33">
        <v>41519</v>
      </c>
      <c r="C3392" s="350">
        <v>641.29999999999995</v>
      </c>
    </row>
    <row r="3393" spans="2:3" ht="15" thickBot="1">
      <c r="B3393" s="33">
        <v>41520</v>
      </c>
      <c r="C3393" s="350">
        <v>613.35</v>
      </c>
    </row>
    <row r="3394" spans="2:3" ht="15" thickBot="1">
      <c r="B3394" s="33">
        <v>41521</v>
      </c>
      <c r="C3394" s="350">
        <v>616.5</v>
      </c>
    </row>
    <row r="3395" spans="2:3" ht="15" thickBot="1">
      <c r="B3395" s="33">
        <v>41522</v>
      </c>
      <c r="C3395" s="350">
        <v>628</v>
      </c>
    </row>
    <row r="3396" spans="2:3" ht="15" thickBot="1">
      <c r="B3396" s="33">
        <v>41523</v>
      </c>
      <c r="C3396" s="350">
        <v>617.6</v>
      </c>
    </row>
    <row r="3397" spans="2:3" ht="15" thickBot="1">
      <c r="B3397" s="33">
        <v>41527</v>
      </c>
      <c r="C3397" s="350">
        <v>653.5</v>
      </c>
    </row>
    <row r="3398" spans="2:3" ht="15" thickBot="1">
      <c r="B3398" s="33">
        <v>41528</v>
      </c>
      <c r="C3398" s="350">
        <v>643.6</v>
      </c>
    </row>
    <row r="3399" spans="2:3" ht="15" thickBot="1">
      <c r="B3399" s="33">
        <v>41529</v>
      </c>
      <c r="C3399" s="350">
        <v>626.29999999999995</v>
      </c>
    </row>
    <row r="3400" spans="2:3" ht="15" thickBot="1">
      <c r="B3400" s="33">
        <v>41530</v>
      </c>
      <c r="C3400" s="350">
        <v>621.75</v>
      </c>
    </row>
    <row r="3401" spans="2:3" ht="15" thickBot="1">
      <c r="B3401" s="33">
        <v>41533</v>
      </c>
      <c r="C3401" s="350">
        <v>620.1</v>
      </c>
    </row>
    <row r="3402" spans="2:3" ht="15" thickBot="1">
      <c r="B3402" s="33">
        <v>41534</v>
      </c>
      <c r="C3402" s="350">
        <v>628.65</v>
      </c>
    </row>
    <row r="3403" spans="2:3" ht="15" thickBot="1">
      <c r="B3403" s="33">
        <v>41535</v>
      </c>
      <c r="C3403" s="350">
        <v>642.20000000000005</v>
      </c>
    </row>
    <row r="3404" spans="2:3" ht="15" thickBot="1">
      <c r="B3404" s="33">
        <v>41536</v>
      </c>
      <c r="C3404" s="350">
        <v>677.6</v>
      </c>
    </row>
    <row r="3405" spans="2:3" ht="15" thickBot="1">
      <c r="B3405" s="33">
        <v>41537</v>
      </c>
      <c r="C3405" s="350">
        <v>651.04999999999995</v>
      </c>
    </row>
    <row r="3406" spans="2:3" ht="15" thickBot="1">
      <c r="B3406" s="33">
        <v>41540</v>
      </c>
      <c r="C3406" s="350">
        <v>642.6</v>
      </c>
    </row>
    <row r="3407" spans="2:3" ht="15" thickBot="1">
      <c r="B3407" s="33">
        <v>41541</v>
      </c>
      <c r="C3407" s="350">
        <v>643.1</v>
      </c>
    </row>
    <row r="3408" spans="2:3" ht="15" thickBot="1">
      <c r="B3408" s="33">
        <v>41542</v>
      </c>
      <c r="C3408" s="350">
        <v>633.6</v>
      </c>
    </row>
    <row r="3409" spans="2:3" ht="15" thickBot="1">
      <c r="B3409" s="33">
        <v>41543</v>
      </c>
      <c r="C3409" s="350">
        <v>628.9</v>
      </c>
    </row>
    <row r="3410" spans="2:3" ht="15" thickBot="1">
      <c r="B3410" s="33">
        <v>41544</v>
      </c>
      <c r="C3410" s="350">
        <v>621</v>
      </c>
    </row>
    <row r="3411" spans="2:3" ht="15" thickBot="1">
      <c r="B3411" s="33">
        <v>41547</v>
      </c>
      <c r="C3411" s="350">
        <v>627.45000000000005</v>
      </c>
    </row>
    <row r="3412" spans="2:3" ht="15" thickBot="1">
      <c r="B3412" s="33">
        <v>41548</v>
      </c>
      <c r="C3412" s="350">
        <v>619.20000000000005</v>
      </c>
    </row>
    <row r="3413" spans="2:3" ht="15" thickBot="1">
      <c r="B3413" s="33">
        <v>41550</v>
      </c>
      <c r="C3413" s="350">
        <v>609.65</v>
      </c>
    </row>
    <row r="3414" spans="2:3" ht="15" thickBot="1">
      <c r="B3414" s="33">
        <v>41551</v>
      </c>
      <c r="C3414" s="350">
        <v>606.75</v>
      </c>
    </row>
    <row r="3415" spans="2:3" ht="15" thickBot="1">
      <c r="B3415" s="33">
        <v>41554</v>
      </c>
      <c r="C3415" s="350">
        <v>611.1</v>
      </c>
    </row>
    <row r="3416" spans="2:3" ht="15" thickBot="1">
      <c r="B3416" s="33">
        <v>41555</v>
      </c>
      <c r="C3416" s="350">
        <v>609.65</v>
      </c>
    </row>
    <row r="3417" spans="2:3" ht="15" thickBot="1">
      <c r="B3417" s="33">
        <v>41556</v>
      </c>
      <c r="C3417" s="350">
        <v>610.20000000000005</v>
      </c>
    </row>
    <row r="3418" spans="2:3" ht="15" thickBot="1">
      <c r="B3418" s="33">
        <v>41557</v>
      </c>
      <c r="C3418" s="350">
        <v>601.35</v>
      </c>
    </row>
    <row r="3419" spans="2:3" ht="15" thickBot="1">
      <c r="B3419" s="33">
        <v>41558</v>
      </c>
      <c r="C3419" s="350">
        <v>603.9</v>
      </c>
    </row>
    <row r="3420" spans="2:3" ht="15" thickBot="1">
      <c r="B3420" s="33">
        <v>41561</v>
      </c>
      <c r="C3420" s="350">
        <v>596.4</v>
      </c>
    </row>
    <row r="3421" spans="2:3" ht="15" thickBot="1">
      <c r="B3421" s="33">
        <v>41562</v>
      </c>
      <c r="C3421" s="350">
        <v>602.70000000000005</v>
      </c>
    </row>
    <row r="3422" spans="2:3" ht="15" thickBot="1">
      <c r="B3422" s="33">
        <v>41564</v>
      </c>
      <c r="C3422" s="350">
        <v>605</v>
      </c>
    </row>
    <row r="3423" spans="2:3" ht="15" thickBot="1">
      <c r="B3423" s="33">
        <v>41565</v>
      </c>
      <c r="C3423" s="350">
        <v>606.1</v>
      </c>
    </row>
    <row r="3424" spans="2:3" ht="15" thickBot="1">
      <c r="B3424" s="33">
        <v>41568</v>
      </c>
      <c r="C3424" s="350">
        <v>609</v>
      </c>
    </row>
    <row r="3425" spans="2:3" ht="15" thickBot="1">
      <c r="B3425" s="33">
        <v>41569</v>
      </c>
      <c r="C3425" s="350">
        <v>608.95000000000005</v>
      </c>
    </row>
    <row r="3426" spans="2:3" ht="15" thickBot="1">
      <c r="B3426" s="33">
        <v>41570</v>
      </c>
      <c r="C3426" s="350">
        <v>614.65</v>
      </c>
    </row>
    <row r="3427" spans="2:3" ht="15" thickBot="1">
      <c r="B3427" s="33">
        <v>41571</v>
      </c>
      <c r="C3427" s="350">
        <v>609.5</v>
      </c>
    </row>
    <row r="3428" spans="2:3" ht="15" thickBot="1">
      <c r="B3428" s="33">
        <v>41572</v>
      </c>
      <c r="C3428" s="350">
        <v>593.95000000000005</v>
      </c>
    </row>
    <row r="3429" spans="2:3" ht="15" thickBot="1">
      <c r="B3429" s="33">
        <v>41575</v>
      </c>
      <c r="C3429" s="350">
        <v>589.25</v>
      </c>
    </row>
    <row r="3430" spans="2:3" ht="15" thickBot="1">
      <c r="B3430" s="33">
        <v>41576</v>
      </c>
      <c r="C3430" s="350">
        <v>604.65</v>
      </c>
    </row>
    <row r="3431" spans="2:3" ht="15" thickBot="1">
      <c r="B3431" s="33">
        <v>41577</v>
      </c>
      <c r="C3431" s="350">
        <v>613.65</v>
      </c>
    </row>
    <row r="3432" spans="2:3" ht="15" thickBot="1">
      <c r="B3432" s="33">
        <v>41578</v>
      </c>
      <c r="C3432" s="350">
        <v>609.85</v>
      </c>
    </row>
    <row r="3433" spans="2:3" ht="15" thickBot="1">
      <c r="B3433" s="33">
        <v>41579</v>
      </c>
      <c r="C3433" s="350">
        <v>608.9</v>
      </c>
    </row>
    <row r="3434" spans="2:3" ht="15" thickBot="1">
      <c r="B3434" s="33">
        <v>41583</v>
      </c>
      <c r="C3434" s="350">
        <v>595.95000000000005</v>
      </c>
    </row>
    <row r="3435" spans="2:3" ht="15" thickBot="1">
      <c r="B3435" s="33">
        <v>41584</v>
      </c>
      <c r="C3435" s="350">
        <v>588.1</v>
      </c>
    </row>
    <row r="3436" spans="2:3" ht="15" thickBot="1">
      <c r="B3436" s="33">
        <v>41585</v>
      </c>
      <c r="C3436" s="350">
        <v>589.95000000000005</v>
      </c>
    </row>
    <row r="3437" spans="2:3" ht="15" thickBot="1">
      <c r="B3437" s="33">
        <v>41586</v>
      </c>
      <c r="C3437" s="350">
        <v>585.15</v>
      </c>
    </row>
    <row r="3438" spans="2:3" ht="15" thickBot="1">
      <c r="B3438" s="33">
        <v>41589</v>
      </c>
      <c r="C3438" s="350">
        <v>575.04999999999995</v>
      </c>
    </row>
    <row r="3439" spans="2:3" ht="15" thickBot="1">
      <c r="B3439" s="33">
        <v>41590</v>
      </c>
      <c r="C3439" s="350">
        <v>574.45000000000005</v>
      </c>
    </row>
    <row r="3440" spans="2:3" ht="15" thickBot="1">
      <c r="B3440" s="33">
        <v>41591</v>
      </c>
      <c r="C3440" s="350">
        <v>582.75</v>
      </c>
    </row>
    <row r="3441" spans="2:3" ht="15" thickBot="1">
      <c r="B3441" s="33">
        <v>41592</v>
      </c>
      <c r="C3441" s="350">
        <v>580.25</v>
      </c>
    </row>
    <row r="3442" spans="2:3" ht="15" thickBot="1">
      <c r="B3442" s="33">
        <v>41596</v>
      </c>
      <c r="C3442" s="350">
        <v>596.65</v>
      </c>
    </row>
    <row r="3443" spans="2:3" ht="15" thickBot="1">
      <c r="B3443" s="33">
        <v>41597</v>
      </c>
      <c r="C3443" s="350">
        <v>592.25</v>
      </c>
    </row>
    <row r="3444" spans="2:3" ht="15" thickBot="1">
      <c r="B3444" s="33">
        <v>41598</v>
      </c>
      <c r="C3444" s="350">
        <v>581.5</v>
      </c>
    </row>
    <row r="3445" spans="2:3" ht="15" thickBot="1">
      <c r="B3445" s="33">
        <v>41599</v>
      </c>
      <c r="C3445" s="350">
        <v>574.20000000000005</v>
      </c>
    </row>
    <row r="3446" spans="2:3" ht="15" thickBot="1">
      <c r="B3446" s="33">
        <v>41600</v>
      </c>
      <c r="C3446" s="350">
        <v>571.6</v>
      </c>
    </row>
    <row r="3447" spans="2:3" ht="15" thickBot="1">
      <c r="B3447" s="33">
        <v>41603</v>
      </c>
      <c r="C3447" s="350">
        <v>581</v>
      </c>
    </row>
    <row r="3448" spans="2:3" ht="15" thickBot="1">
      <c r="B3448" s="33">
        <v>41604</v>
      </c>
      <c r="C3448" s="350">
        <v>588.70000000000005</v>
      </c>
    </row>
    <row r="3449" spans="2:3" ht="15" thickBot="1">
      <c r="B3449" s="33">
        <v>41605</v>
      </c>
      <c r="C3449" s="350">
        <v>583.75</v>
      </c>
    </row>
    <row r="3450" spans="2:3" ht="15" thickBot="1">
      <c r="B3450" s="33">
        <v>41606</v>
      </c>
      <c r="C3450" s="350">
        <v>589.75</v>
      </c>
    </row>
    <row r="3451" spans="2:3" ht="15" thickBot="1">
      <c r="B3451" s="33">
        <v>41607</v>
      </c>
      <c r="C3451" s="350">
        <v>594.75</v>
      </c>
    </row>
    <row r="3452" spans="2:3" ht="15" thickBot="1">
      <c r="B3452" s="33">
        <v>41610</v>
      </c>
      <c r="C3452" s="350">
        <v>582.1</v>
      </c>
    </row>
    <row r="3453" spans="2:3" ht="15" thickBot="1">
      <c r="B3453" s="33">
        <v>41611</v>
      </c>
      <c r="C3453" s="350">
        <v>579</v>
      </c>
    </row>
    <row r="3454" spans="2:3" ht="15" thickBot="1">
      <c r="B3454" s="33">
        <v>41612</v>
      </c>
      <c r="C3454" s="350">
        <v>572</v>
      </c>
    </row>
    <row r="3455" spans="2:3" ht="15" thickBot="1">
      <c r="B3455" s="33">
        <v>41613</v>
      </c>
      <c r="C3455" s="350">
        <v>565.35</v>
      </c>
    </row>
    <row r="3456" spans="2:3" ht="15" thickBot="1">
      <c r="B3456" s="33">
        <v>41614</v>
      </c>
      <c r="C3456" s="350">
        <v>559.65</v>
      </c>
    </row>
    <row r="3457" spans="2:3" ht="15" thickBot="1">
      <c r="B3457" s="33">
        <v>41617</v>
      </c>
      <c r="C3457" s="350">
        <v>559.75</v>
      </c>
    </row>
    <row r="3458" spans="2:3" ht="15" thickBot="1">
      <c r="B3458" s="33">
        <v>41618</v>
      </c>
      <c r="C3458" s="350">
        <v>563.20000000000005</v>
      </c>
    </row>
    <row r="3459" spans="2:3" ht="15" thickBot="1">
      <c r="B3459" s="33">
        <v>41619</v>
      </c>
      <c r="C3459" s="350">
        <v>565.45000000000005</v>
      </c>
    </row>
    <row r="3460" spans="2:3" ht="15" thickBot="1">
      <c r="B3460" s="33">
        <v>41620</v>
      </c>
      <c r="C3460" s="350">
        <v>562.75</v>
      </c>
    </row>
    <row r="3461" spans="2:3" ht="15" thickBot="1">
      <c r="B3461" s="33">
        <v>41621</v>
      </c>
      <c r="C3461" s="350">
        <v>560.85</v>
      </c>
    </row>
    <row r="3462" spans="2:3" ht="15" thickBot="1">
      <c r="B3462" s="33">
        <v>41624</v>
      </c>
      <c r="C3462" s="350">
        <v>557.20000000000005</v>
      </c>
    </row>
    <row r="3463" spans="2:3" ht="15" thickBot="1">
      <c r="B3463" s="33">
        <v>41625</v>
      </c>
      <c r="C3463" s="350">
        <v>556.85</v>
      </c>
    </row>
    <row r="3464" spans="2:3" ht="15" thickBot="1">
      <c r="B3464" s="33">
        <v>41626</v>
      </c>
      <c r="C3464" s="350">
        <v>558.04999999999995</v>
      </c>
    </row>
    <row r="3465" spans="2:3" ht="15" thickBot="1">
      <c r="B3465" s="33">
        <v>41627</v>
      </c>
      <c r="C3465" s="350">
        <v>554.95000000000005</v>
      </c>
    </row>
    <row r="3466" spans="2:3" ht="15" thickBot="1">
      <c r="B3466" s="33">
        <v>41628</v>
      </c>
      <c r="C3466" s="350">
        <v>568.70000000000005</v>
      </c>
    </row>
    <row r="3467" spans="2:3" ht="15" thickBot="1">
      <c r="B3467" s="33">
        <v>41631</v>
      </c>
      <c r="C3467" s="350">
        <v>565.20000000000005</v>
      </c>
    </row>
    <row r="3468" spans="2:3" ht="15" thickBot="1">
      <c r="B3468" s="33">
        <v>41632</v>
      </c>
      <c r="C3468" s="350">
        <v>565.1</v>
      </c>
    </row>
    <row r="3469" spans="2:3" ht="15" thickBot="1">
      <c r="B3469" s="33">
        <v>41634</v>
      </c>
      <c r="C3469" s="350">
        <v>563.6</v>
      </c>
    </row>
    <row r="3470" spans="2:3" ht="15" thickBot="1">
      <c r="B3470" s="33">
        <v>41635</v>
      </c>
      <c r="C3470" s="350">
        <v>568.75</v>
      </c>
    </row>
    <row r="3471" spans="2:3" ht="15" thickBot="1">
      <c r="B3471" s="33">
        <v>41638</v>
      </c>
      <c r="C3471" s="350">
        <v>573.35</v>
      </c>
    </row>
    <row r="3472" spans="2:3" ht="15" thickBot="1">
      <c r="B3472" s="33">
        <v>41639</v>
      </c>
      <c r="C3472" s="350">
        <v>570.65</v>
      </c>
    </row>
    <row r="3473" spans="2:3" ht="15" thickBot="1">
      <c r="B3473" s="33">
        <v>41640</v>
      </c>
      <c r="C3473" s="350">
        <v>572.35</v>
      </c>
    </row>
    <row r="3474" spans="2:3" ht="15" thickBot="1">
      <c r="B3474" s="33">
        <v>41641</v>
      </c>
      <c r="C3474" s="350">
        <v>562.4</v>
      </c>
    </row>
    <row r="3475" spans="2:3" ht="15" thickBot="1">
      <c r="B3475" s="33">
        <v>41642</v>
      </c>
      <c r="C3475" s="350">
        <v>565</v>
      </c>
    </row>
    <row r="3476" spans="2:3" ht="15" thickBot="1">
      <c r="B3476" s="33">
        <v>41645</v>
      </c>
      <c r="C3476" s="350">
        <v>563.5</v>
      </c>
    </row>
    <row r="3477" spans="2:3" ht="15" thickBot="1">
      <c r="B3477" s="33">
        <v>41646</v>
      </c>
      <c r="C3477" s="350">
        <v>558.95000000000005</v>
      </c>
    </row>
    <row r="3478" spans="2:3" ht="15" thickBot="1">
      <c r="B3478" s="33">
        <v>41647</v>
      </c>
      <c r="C3478" s="350">
        <v>559.15</v>
      </c>
    </row>
    <row r="3479" spans="2:3" ht="15" thickBot="1">
      <c r="B3479" s="33">
        <v>41648</v>
      </c>
      <c r="C3479" s="350">
        <v>554.15</v>
      </c>
    </row>
    <row r="3480" spans="2:3" ht="15" thickBot="1">
      <c r="B3480" s="33">
        <v>41649</v>
      </c>
      <c r="C3480" s="350">
        <v>549.79999999999995</v>
      </c>
    </row>
    <row r="3481" spans="2:3" ht="15" thickBot="1">
      <c r="B3481" s="33">
        <v>41652</v>
      </c>
      <c r="C3481" s="350">
        <v>545.70000000000005</v>
      </c>
    </row>
    <row r="3482" spans="2:3" ht="15" thickBot="1">
      <c r="B3482" s="33">
        <v>41653</v>
      </c>
      <c r="C3482" s="350">
        <v>538.4</v>
      </c>
    </row>
    <row r="3483" spans="2:3" ht="15" thickBot="1">
      <c r="B3483" s="33">
        <v>41654</v>
      </c>
      <c r="C3483" s="350">
        <v>545.20000000000005</v>
      </c>
    </row>
    <row r="3484" spans="2:3" ht="15" thickBot="1">
      <c r="B3484" s="33">
        <v>41655</v>
      </c>
      <c r="C3484" s="350">
        <v>552.1</v>
      </c>
    </row>
    <row r="3485" spans="2:3" ht="15" thickBot="1">
      <c r="B3485" s="33">
        <v>41656</v>
      </c>
      <c r="C3485" s="350">
        <v>558.9</v>
      </c>
    </row>
    <row r="3486" spans="2:3" ht="15" thickBot="1">
      <c r="B3486" s="33">
        <v>41659</v>
      </c>
      <c r="C3486" s="350">
        <v>555.1</v>
      </c>
    </row>
    <row r="3487" spans="2:3" ht="15" thickBot="1">
      <c r="B3487" s="33">
        <v>41660</v>
      </c>
      <c r="C3487" s="350">
        <v>559.79999999999995</v>
      </c>
    </row>
    <row r="3488" spans="2:3" ht="15" thickBot="1">
      <c r="B3488" s="33">
        <v>41661</v>
      </c>
      <c r="C3488" s="350">
        <v>566.45000000000005</v>
      </c>
    </row>
    <row r="3489" spans="2:3" ht="15" thickBot="1">
      <c r="B3489" s="33">
        <v>41662</v>
      </c>
      <c r="C3489" s="350">
        <v>567.1</v>
      </c>
    </row>
    <row r="3490" spans="2:3" ht="15" thickBot="1">
      <c r="B3490" s="33">
        <v>41663</v>
      </c>
      <c r="C3490" s="350">
        <v>565.79999999999995</v>
      </c>
    </row>
    <row r="3491" spans="2:3" ht="15" thickBot="1">
      <c r="B3491" s="33">
        <v>41666</v>
      </c>
      <c r="C3491" s="350">
        <v>575.25</v>
      </c>
    </row>
    <row r="3492" spans="2:3" ht="15" thickBot="1">
      <c r="B3492" s="33">
        <v>41667</v>
      </c>
      <c r="C3492" s="350">
        <v>569.70000000000005</v>
      </c>
    </row>
    <row r="3493" spans="2:3" ht="15" thickBot="1">
      <c r="B3493" s="33">
        <v>41668</v>
      </c>
      <c r="C3493" s="350">
        <v>569.6</v>
      </c>
    </row>
    <row r="3494" spans="2:3" ht="15" thickBot="1">
      <c r="B3494" s="33">
        <v>41669</v>
      </c>
      <c r="C3494" s="350">
        <v>570.4</v>
      </c>
    </row>
    <row r="3495" spans="2:3" ht="15" thickBot="1">
      <c r="B3495" s="33">
        <v>41670</v>
      </c>
      <c r="C3495" s="350">
        <v>570.1</v>
      </c>
    </row>
    <row r="3496" spans="2:3" ht="15" thickBot="1">
      <c r="B3496" s="33">
        <v>41673</v>
      </c>
      <c r="C3496" s="350">
        <v>569.75</v>
      </c>
    </row>
    <row r="3497" spans="2:3" ht="15" thickBot="1">
      <c r="B3497" s="33">
        <v>41674</v>
      </c>
      <c r="C3497" s="350">
        <v>570.25</v>
      </c>
    </row>
    <row r="3498" spans="2:3" ht="15" thickBot="1">
      <c r="B3498" s="33">
        <v>41675</v>
      </c>
      <c r="C3498" s="350">
        <v>570</v>
      </c>
    </row>
    <row r="3499" spans="2:3" ht="15" thickBot="1">
      <c r="B3499" s="33">
        <v>41676</v>
      </c>
      <c r="C3499" s="350">
        <v>586.54999999999995</v>
      </c>
    </row>
    <row r="3500" spans="2:3" ht="15" thickBot="1">
      <c r="B3500" s="33">
        <v>41677</v>
      </c>
      <c r="C3500" s="350">
        <v>577.65</v>
      </c>
    </row>
    <row r="3501" spans="2:3" ht="15" thickBot="1">
      <c r="B3501" s="33">
        <v>41680</v>
      </c>
      <c r="C3501" s="350">
        <v>564</v>
      </c>
    </row>
    <row r="3502" spans="2:3" ht="15" thickBot="1">
      <c r="B3502" s="33">
        <v>41681</v>
      </c>
      <c r="C3502" s="350">
        <v>562.45000000000005</v>
      </c>
    </row>
    <row r="3503" spans="2:3" ht="15" thickBot="1">
      <c r="B3503" s="33">
        <v>41682</v>
      </c>
      <c r="C3503" s="350">
        <v>569.45000000000005</v>
      </c>
    </row>
    <row r="3504" spans="2:3" ht="15" thickBot="1">
      <c r="B3504" s="33">
        <v>41683</v>
      </c>
      <c r="C3504" s="350">
        <v>557.25</v>
      </c>
    </row>
    <row r="3505" spans="2:3" ht="15" thickBot="1">
      <c r="B3505" s="33">
        <v>41684</v>
      </c>
      <c r="C3505" s="350">
        <v>560.25</v>
      </c>
    </row>
    <row r="3506" spans="2:3" ht="15" thickBot="1">
      <c r="B3506" s="33">
        <v>41687</v>
      </c>
      <c r="C3506" s="350">
        <v>560.25</v>
      </c>
    </row>
    <row r="3507" spans="2:3" ht="15" thickBot="1">
      <c r="B3507" s="33">
        <v>41688</v>
      </c>
      <c r="C3507" s="350">
        <v>562.25</v>
      </c>
    </row>
    <row r="3508" spans="2:3" ht="15" thickBot="1">
      <c r="B3508" s="33">
        <v>41690</v>
      </c>
      <c r="C3508" s="350">
        <v>554.04999999999995</v>
      </c>
    </row>
    <row r="3509" spans="2:3" ht="15" thickBot="1">
      <c r="B3509" s="33">
        <v>41691</v>
      </c>
      <c r="C3509" s="350">
        <v>555.35</v>
      </c>
    </row>
    <row r="3510" spans="2:3" ht="15" thickBot="1">
      <c r="B3510" s="33">
        <v>41694</v>
      </c>
      <c r="C3510" s="350">
        <v>554.9</v>
      </c>
    </row>
    <row r="3511" spans="2:3" ht="15" thickBot="1">
      <c r="B3511" s="33">
        <v>41695</v>
      </c>
      <c r="C3511" s="350">
        <v>554.45000000000005</v>
      </c>
    </row>
    <row r="3512" spans="2:3" ht="15" thickBot="1">
      <c r="B3512" s="33">
        <v>41696</v>
      </c>
      <c r="C3512" s="350">
        <v>554.75</v>
      </c>
    </row>
    <row r="3513" spans="2:3" ht="15" thickBot="1">
      <c r="B3513" s="33">
        <v>41698</v>
      </c>
      <c r="C3513" s="350">
        <v>549.25</v>
      </c>
    </row>
    <row r="3514" spans="2:3" ht="15" thickBot="1">
      <c r="B3514" s="33">
        <v>41701</v>
      </c>
      <c r="C3514" s="350">
        <v>543.20000000000005</v>
      </c>
    </row>
    <row r="3515" spans="2:3" ht="15" thickBot="1">
      <c r="B3515" s="33">
        <v>41702</v>
      </c>
      <c r="C3515" s="350">
        <v>554.9</v>
      </c>
    </row>
    <row r="3516" spans="2:3" ht="15" thickBot="1">
      <c r="B3516" s="33">
        <v>41703</v>
      </c>
      <c r="C3516" s="350">
        <v>551.20000000000005</v>
      </c>
    </row>
    <row r="3517" spans="2:3" ht="15" thickBot="1">
      <c r="B3517" s="33">
        <v>41704</v>
      </c>
      <c r="C3517" s="350">
        <v>549.04999999999995</v>
      </c>
    </row>
    <row r="3518" spans="2:3" ht="15" thickBot="1">
      <c r="B3518" s="33">
        <v>41705</v>
      </c>
      <c r="C3518" s="350">
        <v>550.4</v>
      </c>
    </row>
    <row r="3519" spans="2:3" ht="15" thickBot="1">
      <c r="B3519" s="33">
        <v>41708</v>
      </c>
      <c r="C3519" s="350">
        <v>557.20000000000005</v>
      </c>
    </row>
    <row r="3520" spans="2:3" ht="15" thickBot="1">
      <c r="B3520" s="33">
        <v>41709</v>
      </c>
      <c r="C3520" s="350">
        <v>560.35</v>
      </c>
    </row>
    <row r="3521" spans="2:3" ht="15" thickBot="1">
      <c r="B3521" s="33">
        <v>41710</v>
      </c>
      <c r="C3521" s="350">
        <v>560.25</v>
      </c>
    </row>
    <row r="3522" spans="2:3" ht="15" thickBot="1">
      <c r="B3522" s="33">
        <v>41711</v>
      </c>
      <c r="C3522" s="350">
        <v>561.85</v>
      </c>
    </row>
    <row r="3523" spans="2:3" ht="15" thickBot="1">
      <c r="B3523" s="33">
        <v>41712</v>
      </c>
      <c r="C3523" s="350">
        <v>553.65</v>
      </c>
    </row>
    <row r="3524" spans="2:3" ht="15" thickBot="1">
      <c r="B3524" s="33">
        <v>41716</v>
      </c>
      <c r="C3524" s="350">
        <v>556.04999999999995</v>
      </c>
    </row>
    <row r="3525" spans="2:3" ht="15" thickBot="1">
      <c r="B3525" s="33">
        <v>41717</v>
      </c>
      <c r="C3525" s="350">
        <v>561.6</v>
      </c>
    </row>
    <row r="3526" spans="2:3" ht="15" thickBot="1">
      <c r="B3526" s="33">
        <v>41718</v>
      </c>
      <c r="C3526" s="350">
        <v>572.54999999999995</v>
      </c>
    </row>
    <row r="3527" spans="2:3" ht="15" thickBot="1">
      <c r="B3527" s="33">
        <v>41719</v>
      </c>
      <c r="C3527" s="350">
        <v>571.70000000000005</v>
      </c>
    </row>
    <row r="3528" spans="2:3" ht="15" thickBot="1">
      <c r="B3528" s="33">
        <v>41722</v>
      </c>
      <c r="C3528" s="350">
        <v>582.35</v>
      </c>
    </row>
    <row r="3529" spans="2:3" ht="15" thickBot="1">
      <c r="B3529" s="33">
        <v>41723</v>
      </c>
      <c r="C3529" s="350">
        <v>592.75</v>
      </c>
    </row>
    <row r="3530" spans="2:3" ht="15" thickBot="1">
      <c r="B3530" s="33">
        <v>41724</v>
      </c>
      <c r="C3530" s="350">
        <v>591.54999999999995</v>
      </c>
    </row>
    <row r="3531" spans="2:3" ht="15" thickBot="1">
      <c r="B3531" s="33">
        <v>41725</v>
      </c>
      <c r="C3531" s="350">
        <v>599.79999999999995</v>
      </c>
    </row>
    <row r="3532" spans="2:3" ht="15" thickBot="1">
      <c r="B3532" s="33">
        <v>41726</v>
      </c>
      <c r="C3532" s="350">
        <v>599.79999999999995</v>
      </c>
    </row>
    <row r="3533" spans="2:3" ht="15" thickBot="1">
      <c r="B3533" s="33">
        <v>41729</v>
      </c>
      <c r="C3533" s="350">
        <v>605.54999999999995</v>
      </c>
    </row>
    <row r="3534" spans="2:3" ht="15" thickBot="1">
      <c r="B3534" s="33">
        <v>41730</v>
      </c>
      <c r="C3534" s="350">
        <v>601.75</v>
      </c>
    </row>
    <row r="3535" spans="2:3" ht="15" thickBot="1">
      <c r="B3535" s="33">
        <v>41731</v>
      </c>
      <c r="C3535" s="350">
        <v>594.6</v>
      </c>
    </row>
    <row r="3536" spans="2:3" ht="15" thickBot="1">
      <c r="B3536" s="33">
        <v>41732</v>
      </c>
      <c r="C3536" s="350">
        <v>606.29999999999995</v>
      </c>
    </row>
    <row r="3537" spans="2:3" ht="15" thickBot="1">
      <c r="B3537" s="33">
        <v>41733</v>
      </c>
      <c r="C3537" s="350">
        <v>605.29999999999995</v>
      </c>
    </row>
    <row r="3538" spans="2:3" ht="15" thickBot="1">
      <c r="B3538" s="33">
        <v>41736</v>
      </c>
      <c r="C3538" s="350">
        <v>604.79999999999995</v>
      </c>
    </row>
    <row r="3539" spans="2:3" ht="15" thickBot="1">
      <c r="B3539" s="33">
        <v>41738</v>
      </c>
      <c r="C3539" s="350">
        <v>609.1</v>
      </c>
    </row>
    <row r="3540" spans="2:3" ht="15" thickBot="1">
      <c r="B3540" s="33">
        <v>41739</v>
      </c>
      <c r="C3540" s="350">
        <v>617.9</v>
      </c>
    </row>
    <row r="3541" spans="2:3" ht="15" thickBot="1">
      <c r="B3541" s="33">
        <v>41740</v>
      </c>
      <c r="C3541" s="350">
        <v>609.4</v>
      </c>
    </row>
    <row r="3542" spans="2:3" ht="15" thickBot="1">
      <c r="B3542" s="33">
        <v>41744</v>
      </c>
      <c r="C3542" s="350">
        <v>612.15</v>
      </c>
    </row>
    <row r="3543" spans="2:3" ht="15" thickBot="1">
      <c r="B3543" s="33">
        <v>41745</v>
      </c>
      <c r="C3543" s="350">
        <v>607.54999999999995</v>
      </c>
    </row>
    <row r="3544" spans="2:3" ht="15" thickBot="1">
      <c r="B3544" s="33">
        <v>41746</v>
      </c>
      <c r="C3544" s="350">
        <v>609.45000000000005</v>
      </c>
    </row>
    <row r="3545" spans="2:3" ht="15" thickBot="1">
      <c r="B3545" s="33">
        <v>41750</v>
      </c>
      <c r="C3545" s="350">
        <v>599.1</v>
      </c>
    </row>
    <row r="3546" spans="2:3" ht="15" thickBot="1">
      <c r="B3546" s="33">
        <v>41751</v>
      </c>
      <c r="C3546" s="350">
        <v>596.45000000000005</v>
      </c>
    </row>
    <row r="3547" spans="2:3" ht="15" thickBot="1">
      <c r="B3547" s="33">
        <v>41752</v>
      </c>
      <c r="C3547" s="350">
        <v>595.5</v>
      </c>
    </row>
    <row r="3548" spans="2:3" ht="15" thickBot="1">
      <c r="B3548" s="33">
        <v>41754</v>
      </c>
      <c r="C3548" s="350">
        <v>580.9</v>
      </c>
    </row>
    <row r="3549" spans="2:3" ht="15" thickBot="1">
      <c r="B3549" s="33">
        <v>41757</v>
      </c>
      <c r="C3549" s="350">
        <v>581</v>
      </c>
    </row>
    <row r="3550" spans="2:3" ht="15" thickBot="1">
      <c r="B3550" s="33">
        <v>41758</v>
      </c>
      <c r="C3550" s="350">
        <v>562.45000000000005</v>
      </c>
    </row>
    <row r="3551" spans="2:3" ht="15" thickBot="1">
      <c r="B3551" s="33">
        <v>41759</v>
      </c>
      <c r="C3551" s="350">
        <v>567.5</v>
      </c>
    </row>
    <row r="3552" spans="2:3" ht="15" thickBot="1">
      <c r="B3552" s="33">
        <v>41761</v>
      </c>
      <c r="C3552" s="350">
        <v>562.15</v>
      </c>
    </row>
    <row r="3553" spans="2:3" ht="15" thickBot="1">
      <c r="B3553" s="33">
        <v>41764</v>
      </c>
      <c r="C3553" s="350">
        <v>557.15</v>
      </c>
    </row>
    <row r="3554" spans="2:3" ht="15" thickBot="1">
      <c r="B3554" s="33">
        <v>41765</v>
      </c>
      <c r="C3554" s="350">
        <v>553.70000000000005</v>
      </c>
    </row>
    <row r="3555" spans="2:3" ht="15" thickBot="1">
      <c r="B3555" s="33">
        <v>41766</v>
      </c>
      <c r="C3555" s="350">
        <v>553.15</v>
      </c>
    </row>
    <row r="3556" spans="2:3" ht="15" thickBot="1">
      <c r="B3556" s="33">
        <v>41767</v>
      </c>
      <c r="C3556" s="350">
        <v>552.29999999999995</v>
      </c>
    </row>
    <row r="3557" spans="2:3" ht="15" thickBot="1">
      <c r="B3557" s="33">
        <v>41768</v>
      </c>
      <c r="C3557" s="350">
        <v>556.29999999999995</v>
      </c>
    </row>
    <row r="3558" spans="2:3" ht="15" thickBot="1">
      <c r="B3558" s="33">
        <v>41771</v>
      </c>
      <c r="C3558" s="350">
        <v>571.5</v>
      </c>
    </row>
    <row r="3559" spans="2:3" ht="15" thickBot="1">
      <c r="B3559" s="33">
        <v>41772</v>
      </c>
      <c r="C3559" s="350">
        <v>577.6</v>
      </c>
    </row>
    <row r="3560" spans="2:3" ht="15" thickBot="1">
      <c r="B3560" s="33">
        <v>41773</v>
      </c>
      <c r="C3560" s="350">
        <v>577.5</v>
      </c>
    </row>
    <row r="3561" spans="2:3" ht="15" thickBot="1">
      <c r="B3561" s="33">
        <v>41774</v>
      </c>
      <c r="C3561" s="350">
        <v>588.95000000000005</v>
      </c>
    </row>
    <row r="3562" spans="2:3" ht="15" thickBot="1">
      <c r="B3562" s="33">
        <v>41775</v>
      </c>
      <c r="C3562" s="350">
        <v>580.70000000000005</v>
      </c>
    </row>
    <row r="3563" spans="2:3" ht="15" thickBot="1">
      <c r="B3563" s="33">
        <v>41778</v>
      </c>
      <c r="C3563" s="350">
        <v>555.79999999999995</v>
      </c>
    </row>
    <row r="3564" spans="2:3" ht="15" thickBot="1">
      <c r="B3564" s="33">
        <v>41779</v>
      </c>
      <c r="C3564" s="350">
        <v>562.6</v>
      </c>
    </row>
    <row r="3565" spans="2:3" ht="15" thickBot="1">
      <c r="B3565" s="33">
        <v>41780</v>
      </c>
      <c r="C3565" s="350">
        <v>561.35</v>
      </c>
    </row>
    <row r="3566" spans="2:3" ht="15" thickBot="1">
      <c r="B3566" s="33">
        <v>41781</v>
      </c>
      <c r="C3566" s="350">
        <v>562.9</v>
      </c>
    </row>
    <row r="3567" spans="2:3" ht="15" thickBot="1">
      <c r="B3567" s="33">
        <v>41782</v>
      </c>
      <c r="C3567" s="350">
        <v>561.5</v>
      </c>
    </row>
    <row r="3568" spans="2:3" ht="15" thickBot="1">
      <c r="B3568" s="33">
        <v>41785</v>
      </c>
      <c r="C3568" s="350">
        <v>559.85</v>
      </c>
    </row>
    <row r="3569" spans="2:3" ht="15" thickBot="1">
      <c r="B3569" s="33">
        <v>41786</v>
      </c>
      <c r="C3569" s="350">
        <v>560.15</v>
      </c>
    </row>
    <row r="3570" spans="2:3" ht="15" thickBot="1">
      <c r="B3570" s="33">
        <v>41787</v>
      </c>
      <c r="C3570" s="350">
        <v>561.9</v>
      </c>
    </row>
    <row r="3571" spans="2:3" ht="15" thickBot="1">
      <c r="B3571" s="33">
        <v>41788</v>
      </c>
      <c r="C3571" s="350">
        <v>556.45000000000005</v>
      </c>
    </row>
    <row r="3572" spans="2:3" ht="15" thickBot="1">
      <c r="B3572" s="33">
        <v>41789</v>
      </c>
      <c r="C3572" s="350">
        <v>603.35</v>
      </c>
    </row>
    <row r="3573" spans="2:3" ht="15" thickBot="1">
      <c r="B3573" s="33">
        <v>41792</v>
      </c>
      <c r="C3573" s="350">
        <v>601</v>
      </c>
    </row>
    <row r="3574" spans="2:3" ht="15" thickBot="1">
      <c r="B3574" s="33">
        <v>41793</v>
      </c>
      <c r="C3574" s="350">
        <v>593.45000000000005</v>
      </c>
    </row>
    <row r="3575" spans="2:3" ht="15" thickBot="1">
      <c r="B3575" s="33">
        <v>41794</v>
      </c>
      <c r="C3575" s="350">
        <v>604.95000000000005</v>
      </c>
    </row>
    <row r="3576" spans="2:3" ht="15" thickBot="1">
      <c r="B3576" s="33">
        <v>41795</v>
      </c>
      <c r="C3576" s="350">
        <v>630.1</v>
      </c>
    </row>
    <row r="3577" spans="2:3" ht="15" thickBot="1">
      <c r="B3577" s="33">
        <v>41796</v>
      </c>
      <c r="C3577" s="350">
        <v>639.95000000000005</v>
      </c>
    </row>
    <row r="3578" spans="2:3" ht="15" thickBot="1">
      <c r="B3578" s="33">
        <v>41799</v>
      </c>
      <c r="C3578" s="350">
        <v>632.70000000000005</v>
      </c>
    </row>
    <row r="3579" spans="2:3" ht="15" thickBot="1">
      <c r="B3579" s="33">
        <v>41800</v>
      </c>
      <c r="C3579" s="350">
        <v>640.25</v>
      </c>
    </row>
    <row r="3580" spans="2:3" ht="15" thickBot="1">
      <c r="B3580" s="33">
        <v>41801</v>
      </c>
      <c r="C3580" s="350">
        <v>625.85</v>
      </c>
    </row>
    <row r="3581" spans="2:3" ht="15" thickBot="1">
      <c r="B3581" s="33">
        <v>41802</v>
      </c>
      <c r="C3581" s="350">
        <v>630.1</v>
      </c>
    </row>
    <row r="3582" spans="2:3" ht="15" thickBot="1">
      <c r="B3582" s="33">
        <v>41803</v>
      </c>
      <c r="C3582" s="350">
        <v>634.95000000000005</v>
      </c>
    </row>
    <row r="3583" spans="2:3" ht="15" thickBot="1">
      <c r="B3583" s="33">
        <v>41806</v>
      </c>
      <c r="C3583" s="350">
        <v>634.75</v>
      </c>
    </row>
    <row r="3584" spans="2:3" ht="15" thickBot="1">
      <c r="B3584" s="33">
        <v>41807</v>
      </c>
      <c r="C3584" s="350">
        <v>630.35</v>
      </c>
    </row>
    <row r="3585" spans="2:3" ht="15" thickBot="1">
      <c r="B3585" s="33">
        <v>41808</v>
      </c>
      <c r="C3585" s="350">
        <v>618.85</v>
      </c>
    </row>
    <row r="3586" spans="2:3" ht="15" thickBot="1">
      <c r="B3586" s="33">
        <v>41809</v>
      </c>
      <c r="C3586" s="350">
        <v>625.75</v>
      </c>
    </row>
    <row r="3587" spans="2:3" ht="15" thickBot="1">
      <c r="B3587" s="33">
        <v>41810</v>
      </c>
      <c r="C3587" s="350">
        <v>624.29999999999995</v>
      </c>
    </row>
    <row r="3588" spans="2:3" ht="15" thickBot="1">
      <c r="B3588" s="33">
        <v>41813</v>
      </c>
      <c r="C3588" s="350">
        <v>617.65</v>
      </c>
    </row>
    <row r="3589" spans="2:3" ht="15" thickBot="1">
      <c r="B3589" s="33">
        <v>41814</v>
      </c>
      <c r="C3589" s="350">
        <v>616.25</v>
      </c>
    </row>
    <row r="3590" spans="2:3" ht="15" thickBot="1">
      <c r="B3590" s="33">
        <v>41815</v>
      </c>
      <c r="C3590" s="350">
        <v>625.29999999999995</v>
      </c>
    </row>
    <row r="3591" spans="2:3" ht="15" thickBot="1">
      <c r="B3591" s="33">
        <v>41816</v>
      </c>
      <c r="C3591" s="350">
        <v>618.65</v>
      </c>
    </row>
    <row r="3592" spans="2:3" ht="15" thickBot="1">
      <c r="B3592" s="33">
        <v>41817</v>
      </c>
      <c r="C3592" s="350">
        <v>616.4</v>
      </c>
    </row>
    <row r="3593" spans="2:3" ht="15" thickBot="1">
      <c r="B3593" s="33">
        <v>41820</v>
      </c>
      <c r="C3593" s="350">
        <v>620.35</v>
      </c>
    </row>
    <row r="3594" spans="2:3" ht="15" thickBot="1">
      <c r="B3594" s="33">
        <v>41821</v>
      </c>
      <c r="C3594" s="350">
        <v>628.85</v>
      </c>
    </row>
    <row r="3595" spans="2:3" ht="15" thickBot="1">
      <c r="B3595" s="33">
        <v>41822</v>
      </c>
      <c r="C3595" s="350">
        <v>631.15</v>
      </c>
    </row>
    <row r="3596" spans="2:3" ht="15" thickBot="1">
      <c r="B3596" s="33">
        <v>41823</v>
      </c>
      <c r="C3596" s="350">
        <v>624.1</v>
      </c>
    </row>
    <row r="3597" spans="2:3" ht="15" thickBot="1">
      <c r="B3597" s="33">
        <v>41824</v>
      </c>
      <c r="C3597" s="350">
        <v>625.15</v>
      </c>
    </row>
    <row r="3598" spans="2:3" ht="15" thickBot="1">
      <c r="B3598" s="33">
        <v>41827</v>
      </c>
      <c r="C3598" s="350">
        <v>627.6</v>
      </c>
    </row>
    <row r="3599" spans="2:3" ht="15" thickBot="1">
      <c r="B3599" s="33">
        <v>41828</v>
      </c>
      <c r="C3599" s="350">
        <v>627.35</v>
      </c>
    </row>
    <row r="3600" spans="2:3" ht="15" thickBot="1">
      <c r="B3600" s="33">
        <v>41829</v>
      </c>
      <c r="C3600" s="350">
        <v>629.85</v>
      </c>
    </row>
    <row r="3601" spans="2:3" ht="15" thickBot="1">
      <c r="B3601" s="33">
        <v>41830</v>
      </c>
      <c r="C3601" s="350">
        <v>631.85</v>
      </c>
    </row>
    <row r="3602" spans="2:3" ht="15" thickBot="1">
      <c r="B3602" s="33">
        <v>41831</v>
      </c>
      <c r="C3602" s="350">
        <v>641.85</v>
      </c>
    </row>
    <row r="3603" spans="2:3" ht="15" thickBot="1">
      <c r="B3603" s="33">
        <v>41834</v>
      </c>
      <c r="C3603" s="350">
        <v>622.95000000000005</v>
      </c>
    </row>
    <row r="3604" spans="2:3" ht="15" thickBot="1">
      <c r="B3604" s="33">
        <v>41835</v>
      </c>
      <c r="C3604" s="350">
        <v>618.9</v>
      </c>
    </row>
    <row r="3605" spans="2:3" ht="15" thickBot="1">
      <c r="B3605" s="33">
        <v>41836</v>
      </c>
      <c r="C3605" s="350">
        <v>621.29999999999995</v>
      </c>
    </row>
    <row r="3606" spans="2:3" ht="15" thickBot="1">
      <c r="B3606" s="33">
        <v>41837</v>
      </c>
      <c r="C3606" s="350">
        <v>626.85</v>
      </c>
    </row>
    <row r="3607" spans="2:3" ht="15" thickBot="1">
      <c r="B3607" s="33">
        <v>41838</v>
      </c>
      <c r="C3607" s="350">
        <v>622.5</v>
      </c>
    </row>
    <row r="3608" spans="2:3" ht="15" thickBot="1">
      <c r="B3608" s="33">
        <v>41841</v>
      </c>
      <c r="C3608" s="350">
        <v>627.54999999999995</v>
      </c>
    </row>
    <row r="3609" spans="2:3" ht="15" thickBot="1">
      <c r="B3609" s="33">
        <v>41842</v>
      </c>
      <c r="C3609" s="350">
        <v>633.6</v>
      </c>
    </row>
    <row r="3610" spans="2:3" ht="15" thickBot="1">
      <c r="B3610" s="33">
        <v>41843</v>
      </c>
      <c r="C3610" s="350">
        <v>634.1</v>
      </c>
    </row>
    <row r="3611" spans="2:3" ht="15" thickBot="1">
      <c r="B3611" s="33">
        <v>41844</v>
      </c>
      <c r="C3611" s="350">
        <v>642.9</v>
      </c>
    </row>
    <row r="3612" spans="2:3" ht="15" thickBot="1">
      <c r="B3612" s="33">
        <v>41845</v>
      </c>
      <c r="C3612" s="350">
        <v>663.75</v>
      </c>
    </row>
    <row r="3613" spans="2:3" ht="15" thickBot="1">
      <c r="B3613" s="33">
        <v>41848</v>
      </c>
      <c r="C3613" s="350">
        <v>686.8</v>
      </c>
    </row>
    <row r="3614" spans="2:3" ht="15" thickBot="1">
      <c r="B3614" s="33">
        <v>41850</v>
      </c>
      <c r="C3614" s="350">
        <v>694.65</v>
      </c>
    </row>
    <row r="3615" spans="2:3" ht="15" thickBot="1">
      <c r="B3615" s="33">
        <v>41851</v>
      </c>
      <c r="C3615" s="350">
        <v>686.6</v>
      </c>
    </row>
    <row r="3616" spans="2:3" ht="15" thickBot="1">
      <c r="B3616" s="33">
        <v>41852</v>
      </c>
      <c r="C3616" s="350">
        <v>693.55</v>
      </c>
    </row>
    <row r="3617" spans="2:3" ht="15" thickBot="1">
      <c r="B3617" s="33">
        <v>41855</v>
      </c>
      <c r="C3617" s="350">
        <v>699.65</v>
      </c>
    </row>
    <row r="3618" spans="2:3" ht="15" thickBot="1">
      <c r="B3618" s="33">
        <v>41856</v>
      </c>
      <c r="C3618" s="350">
        <v>704.85</v>
      </c>
    </row>
    <row r="3619" spans="2:3" ht="15" thickBot="1">
      <c r="B3619" s="33">
        <v>41857</v>
      </c>
      <c r="C3619" s="350">
        <v>707.85</v>
      </c>
    </row>
    <row r="3620" spans="2:3" ht="15" thickBot="1">
      <c r="B3620" s="33">
        <v>41858</v>
      </c>
      <c r="C3620" s="350">
        <v>701.95</v>
      </c>
    </row>
    <row r="3621" spans="2:3" ht="15" thickBot="1">
      <c r="B3621" s="33">
        <v>41859</v>
      </c>
      <c r="C3621" s="350">
        <v>702.05</v>
      </c>
    </row>
    <row r="3622" spans="2:3" ht="15" thickBot="1">
      <c r="B3622" s="33">
        <v>41862</v>
      </c>
      <c r="C3622" s="350">
        <v>697.95</v>
      </c>
    </row>
    <row r="3623" spans="2:3" ht="15" thickBot="1">
      <c r="B3623" s="33">
        <v>41863</v>
      </c>
      <c r="C3623" s="350">
        <v>700.9</v>
      </c>
    </row>
    <row r="3624" spans="2:3" ht="15" thickBot="1">
      <c r="B3624" s="33">
        <v>41864</v>
      </c>
      <c r="C3624" s="350">
        <v>718.7</v>
      </c>
    </row>
    <row r="3625" spans="2:3" ht="15" thickBot="1">
      <c r="B3625" s="33">
        <v>41865</v>
      </c>
      <c r="C3625" s="350">
        <v>714.55</v>
      </c>
    </row>
    <row r="3626" spans="2:3" ht="15" thickBot="1">
      <c r="B3626" s="33">
        <v>41869</v>
      </c>
      <c r="C3626" s="350">
        <v>724.8</v>
      </c>
    </row>
    <row r="3627" spans="2:3" ht="15" thickBot="1">
      <c r="B3627" s="33">
        <v>41870</v>
      </c>
      <c r="C3627" s="350">
        <v>719.55</v>
      </c>
    </row>
    <row r="3628" spans="2:3" ht="15" thickBot="1">
      <c r="B3628" s="33">
        <v>41871</v>
      </c>
      <c r="C3628" s="350">
        <v>711.85</v>
      </c>
    </row>
    <row r="3629" spans="2:3" ht="15" thickBot="1">
      <c r="B3629" s="33">
        <v>41872</v>
      </c>
      <c r="C3629" s="350">
        <v>710.35</v>
      </c>
    </row>
    <row r="3630" spans="2:3" ht="15" thickBot="1">
      <c r="B3630" s="33">
        <v>41873</v>
      </c>
      <c r="C3630" s="350">
        <v>704.2</v>
      </c>
    </row>
    <row r="3631" spans="2:3" ht="15" thickBot="1">
      <c r="B3631" s="33">
        <v>41876</v>
      </c>
      <c r="C3631" s="350">
        <v>716.7</v>
      </c>
    </row>
    <row r="3632" spans="2:3" ht="15" thickBot="1">
      <c r="B3632" s="33">
        <v>41877</v>
      </c>
      <c r="C3632" s="350">
        <v>727.35</v>
      </c>
    </row>
    <row r="3633" spans="2:3" ht="15" thickBot="1">
      <c r="B3633" s="33">
        <v>41878</v>
      </c>
      <c r="C3633" s="350">
        <v>734.85</v>
      </c>
    </row>
    <row r="3634" spans="2:3" ht="15" thickBot="1">
      <c r="B3634" s="33">
        <v>41879</v>
      </c>
      <c r="C3634" s="350">
        <v>742.45</v>
      </c>
    </row>
    <row r="3635" spans="2:3" ht="15" thickBot="1">
      <c r="B3635" s="33">
        <v>41883</v>
      </c>
      <c r="C3635" s="350">
        <v>740.4</v>
      </c>
    </row>
    <row r="3636" spans="2:3" ht="15" thickBot="1">
      <c r="B3636" s="33">
        <v>41884</v>
      </c>
      <c r="C3636" s="350">
        <v>732.7</v>
      </c>
    </row>
    <row r="3637" spans="2:3" ht="15" thickBot="1">
      <c r="B3637" s="33">
        <v>41885</v>
      </c>
      <c r="C3637" s="350">
        <v>732.8</v>
      </c>
    </row>
    <row r="3638" spans="2:3" ht="15" thickBot="1">
      <c r="B3638" s="33">
        <v>41886</v>
      </c>
      <c r="C3638" s="350">
        <v>737.1</v>
      </c>
    </row>
    <row r="3639" spans="2:3" ht="15" thickBot="1">
      <c r="B3639" s="33">
        <v>41887</v>
      </c>
      <c r="C3639" s="350">
        <v>733.75</v>
      </c>
    </row>
    <row r="3640" spans="2:3" ht="15" thickBot="1">
      <c r="B3640" s="33">
        <v>41890</v>
      </c>
      <c r="C3640" s="350">
        <v>745.8</v>
      </c>
    </row>
    <row r="3641" spans="2:3" ht="15" thickBot="1">
      <c r="B3641" s="33">
        <v>41891</v>
      </c>
      <c r="C3641" s="350">
        <v>751.9</v>
      </c>
    </row>
    <row r="3642" spans="2:3" ht="15" thickBot="1">
      <c r="B3642" s="33">
        <v>41892</v>
      </c>
      <c r="C3642" s="350">
        <v>749.1</v>
      </c>
    </row>
    <row r="3643" spans="2:3" ht="15" thickBot="1">
      <c r="B3643" s="33">
        <v>41893</v>
      </c>
      <c r="C3643" s="350">
        <v>755.6</v>
      </c>
    </row>
    <row r="3644" spans="2:3" ht="15" thickBot="1">
      <c r="B3644" s="33">
        <v>41894</v>
      </c>
      <c r="C3644" s="350">
        <v>757.5</v>
      </c>
    </row>
    <row r="3645" spans="2:3" ht="15" thickBot="1">
      <c r="B3645" s="33">
        <v>41897</v>
      </c>
      <c r="C3645" s="350">
        <v>754.85</v>
      </c>
    </row>
    <row r="3646" spans="2:3" ht="15" thickBot="1">
      <c r="B3646" s="33">
        <v>41898</v>
      </c>
      <c r="C3646" s="350">
        <v>756</v>
      </c>
    </row>
    <row r="3647" spans="2:3" ht="15" thickBot="1">
      <c r="B3647" s="33">
        <v>41899</v>
      </c>
      <c r="C3647" s="350">
        <v>754.65</v>
      </c>
    </row>
    <row r="3648" spans="2:3" ht="15" thickBot="1">
      <c r="B3648" s="33">
        <v>41900</v>
      </c>
      <c r="C3648" s="350">
        <v>749.65</v>
      </c>
    </row>
    <row r="3649" spans="2:3" ht="15" thickBot="1">
      <c r="B3649" s="33">
        <v>41901</v>
      </c>
      <c r="C3649" s="350">
        <v>737.25</v>
      </c>
    </row>
    <row r="3650" spans="2:3" ht="15" thickBot="1">
      <c r="B3650" s="33">
        <v>41904</v>
      </c>
      <c r="C3650" s="350">
        <v>741.7</v>
      </c>
    </row>
    <row r="3651" spans="2:3" ht="15" thickBot="1">
      <c r="B3651" s="33">
        <v>41905</v>
      </c>
      <c r="C3651" s="350">
        <v>742.05</v>
      </c>
    </row>
    <row r="3652" spans="2:3" ht="15" thickBot="1">
      <c r="B3652" s="33">
        <v>41906</v>
      </c>
      <c r="C3652" s="350">
        <v>764.1</v>
      </c>
    </row>
    <row r="3653" spans="2:3" ht="15" thickBot="1">
      <c r="B3653" s="33">
        <v>41907</v>
      </c>
      <c r="C3653" s="350">
        <v>759.35</v>
      </c>
    </row>
    <row r="3654" spans="2:3" ht="15" thickBot="1">
      <c r="B3654" s="33">
        <v>41908</v>
      </c>
      <c r="C3654" s="350">
        <v>751.45</v>
      </c>
    </row>
    <row r="3655" spans="2:3" ht="15" thickBot="1">
      <c r="B3655" s="33">
        <v>41911</v>
      </c>
      <c r="C3655" s="350">
        <v>746.5</v>
      </c>
    </row>
    <row r="3656" spans="2:3" ht="15" thickBot="1">
      <c r="B3656" s="33">
        <v>41912</v>
      </c>
      <c r="C3656" s="350">
        <v>746</v>
      </c>
    </row>
    <row r="3657" spans="2:3" ht="15" thickBot="1">
      <c r="B3657" s="33">
        <v>41913</v>
      </c>
      <c r="C3657" s="350">
        <v>736.15</v>
      </c>
    </row>
    <row r="3658" spans="2:3" ht="15" thickBot="1">
      <c r="B3658" s="33">
        <v>41919</v>
      </c>
      <c r="C3658" s="350">
        <v>735.8</v>
      </c>
    </row>
    <row r="3659" spans="2:3" ht="15" thickBot="1">
      <c r="B3659" s="33">
        <v>41920</v>
      </c>
      <c r="C3659" s="350">
        <v>734.75</v>
      </c>
    </row>
    <row r="3660" spans="2:3" ht="15" thickBot="1">
      <c r="B3660" s="33">
        <v>41921</v>
      </c>
      <c r="C3660" s="350">
        <v>739.1</v>
      </c>
    </row>
    <row r="3661" spans="2:3" ht="15" thickBot="1">
      <c r="B3661" s="33">
        <v>41922</v>
      </c>
      <c r="C3661" s="350">
        <v>720.35</v>
      </c>
    </row>
    <row r="3662" spans="2:3" ht="15" thickBot="1">
      <c r="B3662" s="33">
        <v>41925</v>
      </c>
      <c r="C3662" s="350">
        <v>720.4</v>
      </c>
    </row>
    <row r="3663" spans="2:3" ht="15" thickBot="1">
      <c r="B3663" s="33">
        <v>41926</v>
      </c>
      <c r="C3663" s="350">
        <v>731.25</v>
      </c>
    </row>
    <row r="3664" spans="2:3" ht="15" thickBot="1">
      <c r="B3664" s="33">
        <v>41928</v>
      </c>
      <c r="C3664" s="350">
        <v>730.6</v>
      </c>
    </row>
    <row r="3665" spans="2:3" ht="15" thickBot="1">
      <c r="B3665" s="33">
        <v>41929</v>
      </c>
      <c r="C3665" s="350">
        <v>726.3</v>
      </c>
    </row>
    <row r="3666" spans="2:3" ht="15" thickBot="1">
      <c r="B3666" s="33">
        <v>41932</v>
      </c>
      <c r="C3666" s="350">
        <v>736.55</v>
      </c>
    </row>
    <row r="3667" spans="2:3" ht="15" thickBot="1">
      <c r="B3667" s="33">
        <v>41933</v>
      </c>
      <c r="C3667" s="350">
        <v>749.75</v>
      </c>
    </row>
    <row r="3668" spans="2:3" ht="15" thickBot="1">
      <c r="B3668" s="33">
        <v>41934</v>
      </c>
      <c r="C3668" s="350">
        <v>757.4</v>
      </c>
    </row>
    <row r="3669" spans="2:3" ht="15" thickBot="1">
      <c r="B3669" s="33">
        <v>41935</v>
      </c>
      <c r="C3669" s="350">
        <v>757.95</v>
      </c>
    </row>
    <row r="3670" spans="2:3" ht="15" thickBot="1">
      <c r="B3670" s="33">
        <v>41939</v>
      </c>
      <c r="C3670" s="350">
        <v>720.45</v>
      </c>
    </row>
    <row r="3671" spans="2:3" ht="15" thickBot="1">
      <c r="B3671" s="33">
        <v>41940</v>
      </c>
      <c r="C3671" s="350">
        <v>717.05</v>
      </c>
    </row>
    <row r="3672" spans="2:3" ht="15" thickBot="1">
      <c r="B3672" s="33">
        <v>41941</v>
      </c>
      <c r="C3672" s="350">
        <v>723.95</v>
      </c>
    </row>
    <row r="3673" spans="2:3" ht="15" thickBot="1">
      <c r="B3673" s="33">
        <v>41942</v>
      </c>
      <c r="C3673" s="350">
        <v>731.6</v>
      </c>
    </row>
    <row r="3674" spans="2:3" ht="15" thickBot="1">
      <c r="B3674" s="33">
        <v>41943</v>
      </c>
      <c r="C3674" s="350">
        <v>738.35</v>
      </c>
    </row>
    <row r="3675" spans="2:3" ht="15" thickBot="1">
      <c r="B3675" s="33">
        <v>41946</v>
      </c>
      <c r="C3675" s="350">
        <v>739.85</v>
      </c>
    </row>
    <row r="3676" spans="2:3" ht="15" thickBot="1">
      <c r="B3676" s="33">
        <v>41948</v>
      </c>
      <c r="C3676" s="350">
        <v>747.75</v>
      </c>
    </row>
    <row r="3677" spans="2:3" ht="15" thickBot="1">
      <c r="B3677" s="33">
        <v>41950</v>
      </c>
      <c r="C3677" s="350">
        <v>761.5</v>
      </c>
    </row>
    <row r="3678" spans="2:3" ht="15" thickBot="1">
      <c r="B3678" s="33">
        <v>41953</v>
      </c>
      <c r="C3678" s="350">
        <v>771</v>
      </c>
    </row>
    <row r="3679" spans="2:3" ht="15" thickBot="1">
      <c r="B3679" s="33">
        <v>41954</v>
      </c>
      <c r="C3679" s="350">
        <v>772.3</v>
      </c>
    </row>
    <row r="3680" spans="2:3" ht="15" thickBot="1">
      <c r="B3680" s="33">
        <v>41955</v>
      </c>
      <c r="C3680" s="350">
        <v>770</v>
      </c>
    </row>
    <row r="3681" spans="2:3" ht="15" thickBot="1">
      <c r="B3681" s="33">
        <v>41956</v>
      </c>
      <c r="C3681" s="350">
        <v>764.35</v>
      </c>
    </row>
    <row r="3682" spans="2:3" ht="15" thickBot="1">
      <c r="B3682" s="33">
        <v>41957</v>
      </c>
      <c r="C3682" s="350">
        <v>756.15</v>
      </c>
    </row>
    <row r="3683" spans="2:3" ht="15" thickBot="1">
      <c r="B3683" s="33">
        <v>41960</v>
      </c>
      <c r="C3683" s="350">
        <v>757.2</v>
      </c>
    </row>
    <row r="3684" spans="2:3" ht="15" thickBot="1">
      <c r="B3684" s="33">
        <v>41961</v>
      </c>
      <c r="C3684" s="350">
        <v>751.85</v>
      </c>
    </row>
    <row r="3685" spans="2:3" ht="15" thickBot="1">
      <c r="B3685" s="33">
        <v>41962</v>
      </c>
      <c r="C3685" s="350">
        <v>760.2</v>
      </c>
    </row>
    <row r="3686" spans="2:3" ht="15" thickBot="1">
      <c r="B3686" s="33">
        <v>41963</v>
      </c>
      <c r="C3686" s="350">
        <v>761.25</v>
      </c>
    </row>
    <row r="3687" spans="2:3" ht="15" thickBot="1">
      <c r="B3687" s="33">
        <v>41964</v>
      </c>
      <c r="C3687" s="350">
        <v>753</v>
      </c>
    </row>
    <row r="3688" spans="2:3" ht="15" thickBot="1">
      <c r="B3688" s="33">
        <v>41967</v>
      </c>
      <c r="C3688" s="350">
        <v>750.1</v>
      </c>
    </row>
    <row r="3689" spans="2:3" ht="15" thickBot="1">
      <c r="B3689" s="33">
        <v>41968</v>
      </c>
      <c r="C3689" s="350">
        <v>765.7</v>
      </c>
    </row>
    <row r="3690" spans="2:3" ht="15" thickBot="1">
      <c r="B3690" s="33">
        <v>41969</v>
      </c>
      <c r="C3690" s="350">
        <v>769.75</v>
      </c>
    </row>
    <row r="3691" spans="2:3" ht="15" thickBot="1">
      <c r="B3691" s="33">
        <v>41970</v>
      </c>
      <c r="C3691" s="350">
        <v>790.05</v>
      </c>
    </row>
    <row r="3692" spans="2:3" ht="15" thickBot="1">
      <c r="B3692" s="33">
        <v>41971</v>
      </c>
      <c r="C3692" s="350">
        <v>786.1</v>
      </c>
    </row>
    <row r="3693" spans="2:3" ht="15" thickBot="1">
      <c r="B3693" s="33">
        <v>41974</v>
      </c>
      <c r="C3693" s="350">
        <v>808.65</v>
      </c>
    </row>
    <row r="3694" spans="2:3" ht="15" thickBot="1">
      <c r="B3694" s="33">
        <v>41975</v>
      </c>
      <c r="C3694" s="350">
        <v>805.8</v>
      </c>
    </row>
    <row r="3695" spans="2:3" ht="15" thickBot="1">
      <c r="B3695" s="33">
        <v>41976</v>
      </c>
      <c r="C3695" s="350">
        <v>819</v>
      </c>
    </row>
    <row r="3696" spans="2:3" ht="15" thickBot="1">
      <c r="B3696" s="33">
        <v>41977</v>
      </c>
      <c r="C3696" s="350">
        <v>824.65</v>
      </c>
    </row>
    <row r="3697" spans="2:3" ht="15" thickBot="1">
      <c r="B3697" s="33">
        <v>41978</v>
      </c>
      <c r="C3697" s="350">
        <v>820.65</v>
      </c>
    </row>
    <row r="3698" spans="2:3" ht="15" thickBot="1">
      <c r="B3698" s="33">
        <v>41981</v>
      </c>
      <c r="C3698" s="350">
        <v>820</v>
      </c>
    </row>
    <row r="3699" spans="2:3" ht="15" thickBot="1">
      <c r="B3699" s="33">
        <v>41982</v>
      </c>
      <c r="C3699" s="350">
        <v>812.95</v>
      </c>
    </row>
    <row r="3700" spans="2:3" ht="15" thickBot="1">
      <c r="B3700" s="33">
        <v>41983</v>
      </c>
      <c r="C3700" s="350">
        <v>797.8</v>
      </c>
    </row>
    <row r="3701" spans="2:3" ht="15" thickBot="1">
      <c r="B3701" s="33">
        <v>41984</v>
      </c>
      <c r="C3701" s="350">
        <v>796.05</v>
      </c>
    </row>
    <row r="3702" spans="2:3" ht="15" thickBot="1">
      <c r="B3702" s="33">
        <v>41985</v>
      </c>
      <c r="C3702" s="350">
        <v>797.75</v>
      </c>
    </row>
    <row r="3703" spans="2:3" ht="15" thickBot="1">
      <c r="B3703" s="33">
        <v>41988</v>
      </c>
      <c r="C3703" s="350">
        <v>790.1</v>
      </c>
    </row>
    <row r="3704" spans="2:3" ht="15" thickBot="1">
      <c r="B3704" s="33">
        <v>41989</v>
      </c>
      <c r="C3704" s="350">
        <v>766.65</v>
      </c>
    </row>
    <row r="3705" spans="2:3" ht="15" thickBot="1">
      <c r="B3705" s="33">
        <v>41990</v>
      </c>
      <c r="C3705" s="350">
        <v>766.35</v>
      </c>
    </row>
    <row r="3706" spans="2:3" ht="15" thickBot="1">
      <c r="B3706" s="33">
        <v>41991</v>
      </c>
      <c r="C3706" s="350">
        <v>765.95</v>
      </c>
    </row>
    <row r="3707" spans="2:3" ht="15" thickBot="1">
      <c r="B3707" s="33">
        <v>41992</v>
      </c>
      <c r="C3707" s="350">
        <v>755.15</v>
      </c>
    </row>
    <row r="3708" spans="2:3" ht="15" thickBot="1">
      <c r="B3708" s="33">
        <v>41995</v>
      </c>
      <c r="C3708" s="350">
        <v>767.85</v>
      </c>
    </row>
    <row r="3709" spans="2:3" ht="15" thickBot="1">
      <c r="B3709" s="33">
        <v>41996</v>
      </c>
      <c r="C3709" s="350">
        <v>766.1</v>
      </c>
    </row>
    <row r="3710" spans="2:3" ht="15" thickBot="1">
      <c r="B3710" s="33">
        <v>41997</v>
      </c>
      <c r="C3710" s="350">
        <v>757</v>
      </c>
    </row>
    <row r="3711" spans="2:3" ht="15" thickBot="1">
      <c r="B3711" s="33">
        <v>41999</v>
      </c>
      <c r="C3711" s="350">
        <v>750.35</v>
      </c>
    </row>
    <row r="3712" spans="2:3" ht="15" thickBot="1">
      <c r="B3712" s="33">
        <v>42002</v>
      </c>
      <c r="C3712" s="350">
        <v>758.85</v>
      </c>
    </row>
    <row r="3713" spans="2:3" ht="15" thickBot="1">
      <c r="B3713" s="33">
        <v>42003</v>
      </c>
      <c r="C3713" s="350">
        <v>759.5</v>
      </c>
    </row>
    <row r="3714" spans="2:3" ht="15" thickBot="1">
      <c r="B3714" s="33">
        <v>42004</v>
      </c>
      <c r="C3714" s="350">
        <v>760.1</v>
      </c>
    </row>
    <row r="3715" spans="2:3" ht="15" thickBot="1">
      <c r="B3715" s="33">
        <v>42005</v>
      </c>
      <c r="C3715" s="350">
        <v>758.45</v>
      </c>
    </row>
    <row r="3716" spans="2:3" ht="15" thickBot="1">
      <c r="B3716" s="33">
        <v>42006</v>
      </c>
      <c r="C3716" s="350">
        <v>755.95</v>
      </c>
    </row>
    <row r="3717" spans="2:3" ht="15" thickBot="1">
      <c r="B3717" s="33">
        <v>42009</v>
      </c>
      <c r="C3717" s="350">
        <v>760.3</v>
      </c>
    </row>
    <row r="3718" spans="2:3" ht="15" thickBot="1">
      <c r="B3718" s="33">
        <v>42010</v>
      </c>
      <c r="C3718" s="350">
        <v>774.7</v>
      </c>
    </row>
    <row r="3719" spans="2:3" ht="15" thickBot="1">
      <c r="B3719" s="33">
        <v>42011</v>
      </c>
      <c r="C3719" s="350">
        <v>801.9</v>
      </c>
    </row>
    <row r="3720" spans="2:3" ht="15" thickBot="1">
      <c r="B3720" s="33">
        <v>42012</v>
      </c>
      <c r="C3720" s="350">
        <v>817.05</v>
      </c>
    </row>
    <row r="3721" spans="2:3" ht="15" thickBot="1">
      <c r="B3721" s="33">
        <v>42013</v>
      </c>
      <c r="C3721" s="350">
        <v>864.6</v>
      </c>
    </row>
    <row r="3722" spans="2:3" ht="15" thickBot="1">
      <c r="B3722" s="33">
        <v>42016</v>
      </c>
      <c r="C3722" s="350">
        <v>896.6</v>
      </c>
    </row>
    <row r="3723" spans="2:3" ht="15" thickBot="1">
      <c r="B3723" s="33">
        <v>42017</v>
      </c>
      <c r="C3723" s="350">
        <v>884.55</v>
      </c>
    </row>
    <row r="3724" spans="2:3" ht="15" thickBot="1">
      <c r="B3724" s="33">
        <v>42018</v>
      </c>
      <c r="C3724" s="350">
        <v>924.05</v>
      </c>
    </row>
    <row r="3725" spans="2:3" ht="15" thickBot="1">
      <c r="B3725" s="33">
        <v>42019</v>
      </c>
      <c r="C3725" s="350">
        <v>921.55</v>
      </c>
    </row>
    <row r="3726" spans="2:3" ht="15" thickBot="1">
      <c r="B3726" s="33">
        <v>42020</v>
      </c>
      <c r="C3726" s="350">
        <v>941.05</v>
      </c>
    </row>
    <row r="3727" spans="2:3" ht="15" thickBot="1">
      <c r="B3727" s="33">
        <v>42023</v>
      </c>
      <c r="C3727" s="350">
        <v>892.55</v>
      </c>
    </row>
    <row r="3728" spans="2:3" ht="15" thickBot="1">
      <c r="B3728" s="33">
        <v>42024</v>
      </c>
      <c r="C3728" s="350">
        <v>895.45</v>
      </c>
    </row>
    <row r="3729" spans="2:3" ht="15" thickBot="1">
      <c r="B3729" s="33">
        <v>42025</v>
      </c>
      <c r="C3729" s="350">
        <v>941.95</v>
      </c>
    </row>
    <row r="3730" spans="2:3" ht="15" thickBot="1">
      <c r="B3730" s="33">
        <v>42026</v>
      </c>
      <c r="C3730" s="350">
        <v>944.65</v>
      </c>
    </row>
    <row r="3731" spans="2:3" ht="15" thickBot="1">
      <c r="B3731" s="33">
        <v>42027</v>
      </c>
      <c r="C3731" s="350">
        <v>965.3</v>
      </c>
    </row>
    <row r="3732" spans="2:3" ht="15" thickBot="1">
      <c r="B3732" s="33">
        <v>42031</v>
      </c>
      <c r="C3732" s="350">
        <v>941.95</v>
      </c>
    </row>
    <row r="3733" spans="2:3" ht="15" thickBot="1">
      <c r="B3733" s="33">
        <v>42032</v>
      </c>
      <c r="C3733" s="350">
        <v>933.85</v>
      </c>
    </row>
    <row r="3734" spans="2:3" ht="15" thickBot="1">
      <c r="B3734" s="33">
        <v>42033</v>
      </c>
      <c r="C3734" s="350">
        <v>941.6</v>
      </c>
    </row>
    <row r="3735" spans="2:3" ht="15" thickBot="1">
      <c r="B3735" s="33">
        <v>42034</v>
      </c>
      <c r="C3735" s="350">
        <v>932.55</v>
      </c>
    </row>
    <row r="3736" spans="2:3" ht="15" thickBot="1">
      <c r="B3736" s="33">
        <v>42037</v>
      </c>
      <c r="C3736" s="350">
        <v>908</v>
      </c>
    </row>
    <row r="3737" spans="2:3" ht="15" thickBot="1">
      <c r="B3737" s="33">
        <v>42038</v>
      </c>
      <c r="C3737" s="350">
        <v>910.85</v>
      </c>
    </row>
    <row r="3738" spans="2:3" ht="15" thickBot="1">
      <c r="B3738" s="33">
        <v>42039</v>
      </c>
      <c r="C3738" s="350">
        <v>899.9</v>
      </c>
    </row>
    <row r="3739" spans="2:3" ht="15" thickBot="1">
      <c r="B3739" s="33">
        <v>42040</v>
      </c>
      <c r="C3739" s="350">
        <v>909.05</v>
      </c>
    </row>
    <row r="3740" spans="2:3" ht="15" thickBot="1">
      <c r="B3740" s="33">
        <v>42041</v>
      </c>
      <c r="C3740" s="350">
        <v>905.75</v>
      </c>
    </row>
    <row r="3741" spans="2:3" ht="15" thickBot="1">
      <c r="B3741" s="33">
        <v>42044</v>
      </c>
      <c r="C3741" s="350">
        <v>900.15</v>
      </c>
    </row>
    <row r="3742" spans="2:3" ht="15" thickBot="1">
      <c r="B3742" s="33">
        <v>42045</v>
      </c>
      <c r="C3742" s="350">
        <v>887.75</v>
      </c>
    </row>
    <row r="3743" spans="2:3" ht="15" thickBot="1">
      <c r="B3743" s="33">
        <v>42046</v>
      </c>
      <c r="C3743" s="350">
        <v>900.3</v>
      </c>
    </row>
    <row r="3744" spans="2:3" ht="15" thickBot="1">
      <c r="B3744" s="33">
        <v>42047</v>
      </c>
      <c r="C3744" s="350">
        <v>887.8</v>
      </c>
    </row>
    <row r="3745" spans="2:3" ht="15" thickBot="1">
      <c r="B3745" s="33">
        <v>42048</v>
      </c>
      <c r="C3745" s="350">
        <v>892.8</v>
      </c>
    </row>
    <row r="3746" spans="2:3" ht="15" thickBot="1">
      <c r="B3746" s="33">
        <v>42051</v>
      </c>
      <c r="C3746" s="350">
        <v>907</v>
      </c>
    </row>
    <row r="3747" spans="2:3" ht="15" thickBot="1">
      <c r="B3747" s="33">
        <v>42053</v>
      </c>
      <c r="C3747" s="350">
        <v>912.9</v>
      </c>
    </row>
    <row r="3748" spans="2:3" ht="15" thickBot="1">
      <c r="B3748" s="33">
        <v>42054</v>
      </c>
      <c r="C3748" s="350">
        <v>908.15</v>
      </c>
    </row>
    <row r="3749" spans="2:3" ht="15" thickBot="1">
      <c r="B3749" s="33">
        <v>42055</v>
      </c>
      <c r="C3749" s="350">
        <v>900.25</v>
      </c>
    </row>
    <row r="3750" spans="2:3" ht="15" thickBot="1">
      <c r="B3750" s="33">
        <v>42058</v>
      </c>
      <c r="C3750" s="350">
        <v>886.15</v>
      </c>
    </row>
    <row r="3751" spans="2:3" ht="15" thickBot="1">
      <c r="B3751" s="33">
        <v>42059</v>
      </c>
      <c r="C3751" s="350">
        <v>913.7</v>
      </c>
    </row>
    <row r="3752" spans="2:3" ht="15" thickBot="1">
      <c r="B3752" s="33">
        <v>42060</v>
      </c>
      <c r="C3752" s="350">
        <v>901.9</v>
      </c>
    </row>
    <row r="3753" spans="2:3" ht="15" thickBot="1">
      <c r="B3753" s="33">
        <v>42061</v>
      </c>
      <c r="C3753" s="350">
        <v>886.4</v>
      </c>
    </row>
    <row r="3754" spans="2:3" ht="15" thickBot="1">
      <c r="B3754" s="33">
        <v>42062</v>
      </c>
      <c r="C3754" s="350">
        <v>887.15</v>
      </c>
    </row>
    <row r="3755" spans="2:3" ht="15" thickBot="1">
      <c r="B3755" s="33">
        <v>42065</v>
      </c>
      <c r="C3755" s="350">
        <v>935.65</v>
      </c>
    </row>
    <row r="3756" spans="2:3" ht="15" thickBot="1">
      <c r="B3756" s="33">
        <v>42066</v>
      </c>
      <c r="C3756" s="350">
        <v>929.7</v>
      </c>
    </row>
    <row r="3757" spans="2:3" ht="15" thickBot="1">
      <c r="B3757" s="33">
        <v>42067</v>
      </c>
      <c r="C3757" s="350">
        <v>916.1</v>
      </c>
    </row>
    <row r="3758" spans="2:3" ht="15" thickBot="1">
      <c r="B3758" s="33">
        <v>42068</v>
      </c>
      <c r="C3758" s="350">
        <v>939.7</v>
      </c>
    </row>
    <row r="3759" spans="2:3" ht="15" thickBot="1">
      <c r="B3759" s="33">
        <v>42072</v>
      </c>
      <c r="C3759" s="350">
        <v>976</v>
      </c>
    </row>
    <row r="3760" spans="2:3" ht="15" thickBot="1">
      <c r="B3760" s="33">
        <v>42073</v>
      </c>
      <c r="C3760" s="350">
        <v>957.15</v>
      </c>
    </row>
    <row r="3761" spans="2:3" ht="15" thickBot="1">
      <c r="B3761" s="33">
        <v>42074</v>
      </c>
      <c r="C3761" s="350">
        <v>968.9</v>
      </c>
    </row>
    <row r="3762" spans="2:3" ht="15" thickBot="1">
      <c r="B3762" s="33">
        <v>42075</v>
      </c>
      <c r="C3762" s="350">
        <v>960.55</v>
      </c>
    </row>
    <row r="3763" spans="2:3" ht="15" thickBot="1">
      <c r="B3763" s="33">
        <v>42076</v>
      </c>
      <c r="C3763" s="350">
        <v>941.7</v>
      </c>
    </row>
    <row r="3764" spans="2:3" ht="15" thickBot="1">
      <c r="B3764" s="33">
        <v>42079</v>
      </c>
      <c r="C3764" s="350">
        <v>931.75</v>
      </c>
    </row>
    <row r="3765" spans="2:3" ht="15" thickBot="1">
      <c r="B3765" s="33">
        <v>42080</v>
      </c>
      <c r="C3765" s="350">
        <v>931.8</v>
      </c>
    </row>
    <row r="3766" spans="2:3" ht="15" thickBot="1">
      <c r="B3766" s="33">
        <v>42081</v>
      </c>
      <c r="C3766" s="350">
        <v>922.1</v>
      </c>
    </row>
    <row r="3767" spans="2:3" ht="15" thickBot="1">
      <c r="B3767" s="33">
        <v>42082</v>
      </c>
      <c r="C3767" s="350">
        <v>922.65</v>
      </c>
    </row>
    <row r="3768" spans="2:3" ht="15" thickBot="1">
      <c r="B3768" s="33">
        <v>42083</v>
      </c>
      <c r="C3768" s="350">
        <v>895.75</v>
      </c>
    </row>
    <row r="3769" spans="2:3" ht="15" thickBot="1">
      <c r="B3769" s="33">
        <v>42086</v>
      </c>
      <c r="C3769" s="350">
        <v>902.4</v>
      </c>
    </row>
    <row r="3770" spans="2:3" ht="15" thickBot="1">
      <c r="B3770" s="33">
        <v>42087</v>
      </c>
      <c r="C3770" s="350">
        <v>887.2</v>
      </c>
    </row>
    <row r="3771" spans="2:3" ht="15" thickBot="1">
      <c r="B3771" s="33">
        <v>42088</v>
      </c>
      <c r="C3771" s="350">
        <v>886.4</v>
      </c>
    </row>
    <row r="3772" spans="2:3" ht="15" thickBot="1">
      <c r="B3772" s="33">
        <v>42089</v>
      </c>
      <c r="C3772" s="350">
        <v>865.9</v>
      </c>
    </row>
    <row r="3773" spans="2:3" ht="15" thickBot="1">
      <c r="B3773" s="33">
        <v>42090</v>
      </c>
      <c r="C3773" s="350">
        <v>851.3</v>
      </c>
    </row>
    <row r="3774" spans="2:3" ht="15" thickBot="1">
      <c r="B3774" s="33">
        <v>42093</v>
      </c>
      <c r="C3774" s="350">
        <v>862.05</v>
      </c>
    </row>
    <row r="3775" spans="2:3" ht="15" thickBot="1">
      <c r="B3775" s="33">
        <v>42094</v>
      </c>
      <c r="C3775" s="350">
        <v>873.55</v>
      </c>
    </row>
    <row r="3776" spans="2:3" ht="15" thickBot="1">
      <c r="B3776" s="33">
        <v>42095</v>
      </c>
      <c r="C3776" s="350">
        <v>883.5</v>
      </c>
    </row>
    <row r="3777" spans="2:3" ht="15" thickBot="1">
      <c r="B3777" s="33">
        <v>42100</v>
      </c>
      <c r="C3777" s="350">
        <v>907.95</v>
      </c>
    </row>
    <row r="3778" spans="2:3" ht="15" thickBot="1">
      <c r="B3778" s="33">
        <v>42101</v>
      </c>
      <c r="C3778" s="350">
        <v>913.45</v>
      </c>
    </row>
    <row r="3779" spans="2:3" ht="15" thickBot="1">
      <c r="B3779" s="33">
        <v>42102</v>
      </c>
      <c r="C3779" s="350">
        <v>912.55</v>
      </c>
    </row>
    <row r="3780" spans="2:3" ht="15" thickBot="1">
      <c r="B3780" s="33">
        <v>42103</v>
      </c>
      <c r="C3780" s="350">
        <v>926.45</v>
      </c>
    </row>
    <row r="3781" spans="2:3" ht="15" thickBot="1">
      <c r="B3781" s="33">
        <v>42104</v>
      </c>
      <c r="C3781" s="350">
        <v>933.8</v>
      </c>
    </row>
    <row r="3782" spans="2:3" ht="15" thickBot="1">
      <c r="B3782" s="33">
        <v>42107</v>
      </c>
      <c r="C3782" s="350">
        <v>949.15</v>
      </c>
    </row>
    <row r="3783" spans="2:3" ht="15" thickBot="1">
      <c r="B3783" s="33">
        <v>42109</v>
      </c>
      <c r="C3783" s="350">
        <v>934.7</v>
      </c>
    </row>
    <row r="3784" spans="2:3" ht="15" thickBot="1">
      <c r="B3784" s="33">
        <v>42110</v>
      </c>
      <c r="C3784" s="350">
        <v>933.1</v>
      </c>
    </row>
    <row r="3785" spans="2:3" ht="15" thickBot="1">
      <c r="B3785" s="33">
        <v>42111</v>
      </c>
      <c r="C3785" s="350">
        <v>937.65</v>
      </c>
    </row>
    <row r="3786" spans="2:3" ht="15" thickBot="1">
      <c r="B3786" s="33">
        <v>42114</v>
      </c>
      <c r="C3786" s="350">
        <v>913.45</v>
      </c>
    </row>
    <row r="3787" spans="2:3" ht="15" thickBot="1">
      <c r="B3787" s="33">
        <v>42115</v>
      </c>
      <c r="C3787" s="350">
        <v>873.1</v>
      </c>
    </row>
    <row r="3788" spans="2:3" ht="15" thickBot="1">
      <c r="B3788" s="33">
        <v>42116</v>
      </c>
      <c r="C3788" s="350">
        <v>907.15</v>
      </c>
    </row>
    <row r="3789" spans="2:3" ht="15" thickBot="1">
      <c r="B3789" s="33">
        <v>42117</v>
      </c>
      <c r="C3789" s="350">
        <v>902.65</v>
      </c>
    </row>
    <row r="3790" spans="2:3" ht="15" thickBot="1">
      <c r="B3790" s="33">
        <v>42118</v>
      </c>
      <c r="C3790" s="350">
        <v>889.5</v>
      </c>
    </row>
    <row r="3791" spans="2:3" ht="15" thickBot="1">
      <c r="B3791" s="33">
        <v>42121</v>
      </c>
      <c r="C3791" s="350">
        <v>866.65</v>
      </c>
    </row>
    <row r="3792" spans="2:3" ht="15" thickBot="1">
      <c r="B3792" s="33">
        <v>42122</v>
      </c>
      <c r="C3792" s="350">
        <v>860.6</v>
      </c>
    </row>
    <row r="3793" spans="2:3" ht="15" thickBot="1">
      <c r="B3793" s="33">
        <v>42123</v>
      </c>
      <c r="C3793" s="350">
        <v>857.7</v>
      </c>
    </row>
    <row r="3794" spans="2:3" ht="15" thickBot="1">
      <c r="B3794" s="33">
        <v>42124</v>
      </c>
      <c r="C3794" s="350">
        <v>850.35</v>
      </c>
    </row>
    <row r="3795" spans="2:3" ht="15" thickBot="1">
      <c r="B3795" s="33">
        <v>42128</v>
      </c>
      <c r="C3795" s="350">
        <v>861.75</v>
      </c>
    </row>
    <row r="3796" spans="2:3" ht="15" thickBot="1">
      <c r="B3796" s="33">
        <v>42129</v>
      </c>
      <c r="C3796" s="350">
        <v>879.05</v>
      </c>
    </row>
    <row r="3797" spans="2:3" ht="15" thickBot="1">
      <c r="B3797" s="33">
        <v>42130</v>
      </c>
      <c r="C3797" s="350">
        <v>858.2</v>
      </c>
    </row>
    <row r="3798" spans="2:3" ht="15" thickBot="1">
      <c r="B3798" s="33">
        <v>42131</v>
      </c>
      <c r="C3798" s="350">
        <v>866.25</v>
      </c>
    </row>
    <row r="3799" spans="2:3" ht="15" thickBot="1">
      <c r="B3799" s="33">
        <v>42132</v>
      </c>
      <c r="C3799" s="350">
        <v>895.2</v>
      </c>
    </row>
    <row r="3800" spans="2:3" ht="15" thickBot="1">
      <c r="B3800" s="33">
        <v>42135</v>
      </c>
      <c r="C3800" s="350">
        <v>864.7</v>
      </c>
    </row>
    <row r="3801" spans="2:3" ht="15" thickBot="1">
      <c r="B3801" s="33">
        <v>42136</v>
      </c>
      <c r="C3801" s="350">
        <v>843.95</v>
      </c>
    </row>
    <row r="3802" spans="2:3" ht="15" thickBot="1">
      <c r="B3802" s="33">
        <v>42137</v>
      </c>
      <c r="C3802" s="350">
        <v>841.05</v>
      </c>
    </row>
    <row r="3803" spans="2:3" ht="15" thickBot="1">
      <c r="B3803" s="33">
        <v>42138</v>
      </c>
      <c r="C3803" s="350">
        <v>846.45</v>
      </c>
    </row>
    <row r="3804" spans="2:3" ht="15" thickBot="1">
      <c r="B3804" s="33">
        <v>42139</v>
      </c>
      <c r="C3804" s="350">
        <v>844.8</v>
      </c>
    </row>
    <row r="3805" spans="2:3" ht="15" thickBot="1">
      <c r="B3805" s="33">
        <v>42142</v>
      </c>
      <c r="C3805" s="350">
        <v>852.7</v>
      </c>
    </row>
    <row r="3806" spans="2:3" ht="15" thickBot="1">
      <c r="B3806" s="33">
        <v>42143</v>
      </c>
      <c r="C3806" s="350">
        <v>844.75</v>
      </c>
    </row>
    <row r="3807" spans="2:3" ht="15" thickBot="1">
      <c r="B3807" s="33">
        <v>42144</v>
      </c>
      <c r="C3807" s="350">
        <v>855.6</v>
      </c>
    </row>
    <row r="3808" spans="2:3" ht="15" thickBot="1">
      <c r="B3808" s="33">
        <v>42145</v>
      </c>
      <c r="C3808" s="350">
        <v>864.35</v>
      </c>
    </row>
    <row r="3809" spans="2:3" ht="15" thickBot="1">
      <c r="B3809" s="33">
        <v>42146</v>
      </c>
      <c r="C3809" s="350">
        <v>863.75</v>
      </c>
    </row>
    <row r="3810" spans="2:3" ht="15" thickBot="1">
      <c r="B3810" s="33">
        <v>42149</v>
      </c>
      <c r="C3810" s="350">
        <v>852.45</v>
      </c>
    </row>
    <row r="3811" spans="2:3" ht="15" thickBot="1">
      <c r="B3811" s="33">
        <v>42150</v>
      </c>
      <c r="C3811" s="350">
        <v>855.35</v>
      </c>
    </row>
    <row r="3812" spans="2:3" ht="15" thickBot="1">
      <c r="B3812" s="33">
        <v>42151</v>
      </c>
      <c r="C3812" s="350">
        <v>857.7</v>
      </c>
    </row>
    <row r="3813" spans="2:3" ht="15" thickBot="1">
      <c r="B3813" s="33">
        <v>42152</v>
      </c>
      <c r="C3813" s="350">
        <v>846.2</v>
      </c>
    </row>
    <row r="3814" spans="2:3" ht="15" thickBot="1">
      <c r="B3814" s="33">
        <v>42153</v>
      </c>
      <c r="C3814" s="350">
        <v>859.55</v>
      </c>
    </row>
    <row r="3815" spans="2:3" ht="15" thickBot="1">
      <c r="B3815" s="33">
        <v>42156</v>
      </c>
      <c r="C3815" s="350">
        <v>880.8</v>
      </c>
    </row>
    <row r="3816" spans="2:3" ht="15" thickBot="1">
      <c r="B3816" s="33">
        <v>42157</v>
      </c>
      <c r="C3816" s="350">
        <v>852.75</v>
      </c>
    </row>
    <row r="3817" spans="2:3" ht="15" thickBot="1">
      <c r="B3817" s="33">
        <v>42158</v>
      </c>
      <c r="C3817" s="350">
        <v>831.45</v>
      </c>
    </row>
    <row r="3818" spans="2:3" ht="15" thickBot="1">
      <c r="B3818" s="33">
        <v>42159</v>
      </c>
      <c r="C3818" s="350">
        <v>822.65</v>
      </c>
    </row>
    <row r="3819" spans="2:3" ht="15" thickBot="1">
      <c r="B3819" s="33">
        <v>42160</v>
      </c>
      <c r="C3819" s="350">
        <v>829.1</v>
      </c>
    </row>
    <row r="3820" spans="2:3" ht="15" thickBot="1">
      <c r="B3820" s="33">
        <v>42163</v>
      </c>
      <c r="C3820" s="350">
        <v>812.25</v>
      </c>
    </row>
    <row r="3821" spans="2:3" ht="15" thickBot="1">
      <c r="B3821" s="33">
        <v>42164</v>
      </c>
      <c r="C3821" s="350">
        <v>819.75</v>
      </c>
    </row>
    <row r="3822" spans="2:3" ht="15" thickBot="1">
      <c r="B3822" s="33">
        <v>42165</v>
      </c>
      <c r="C3822" s="350">
        <v>820.45</v>
      </c>
    </row>
    <row r="3823" spans="2:3" ht="15" thickBot="1">
      <c r="B3823" s="33">
        <v>42166</v>
      </c>
      <c r="C3823" s="350">
        <v>816.7</v>
      </c>
    </row>
    <row r="3824" spans="2:3" ht="15" thickBot="1">
      <c r="B3824" s="33">
        <v>42167</v>
      </c>
      <c r="C3824" s="350">
        <v>814.5</v>
      </c>
    </row>
    <row r="3825" spans="2:3" ht="15" thickBot="1">
      <c r="B3825" s="33">
        <v>42170</v>
      </c>
      <c r="C3825" s="350">
        <v>821.75</v>
      </c>
    </row>
    <row r="3826" spans="2:3" ht="15" thickBot="1">
      <c r="B3826" s="33">
        <v>42171</v>
      </c>
      <c r="C3826" s="350">
        <v>834.95</v>
      </c>
    </row>
    <row r="3827" spans="2:3" ht="15" thickBot="1">
      <c r="B3827" s="33">
        <v>42172</v>
      </c>
      <c r="C3827" s="350">
        <v>862.05</v>
      </c>
    </row>
    <row r="3828" spans="2:3" ht="15" thickBot="1">
      <c r="B3828" s="33">
        <v>42173</v>
      </c>
      <c r="C3828" s="350">
        <v>862.6</v>
      </c>
    </row>
    <row r="3829" spans="2:3" ht="15" thickBot="1">
      <c r="B3829" s="33">
        <v>42174</v>
      </c>
      <c r="C3829" s="350">
        <v>857.7</v>
      </c>
    </row>
    <row r="3830" spans="2:3" ht="15" thickBot="1">
      <c r="B3830" s="33">
        <v>42177</v>
      </c>
      <c r="C3830" s="350">
        <v>873.45</v>
      </c>
    </row>
    <row r="3831" spans="2:3" ht="15" thickBot="1">
      <c r="B3831" s="33">
        <v>42178</v>
      </c>
      <c r="C3831" s="350">
        <v>875.7</v>
      </c>
    </row>
    <row r="3832" spans="2:3" ht="15" thickBot="1">
      <c r="B3832" s="33">
        <v>42179</v>
      </c>
      <c r="C3832" s="350">
        <v>896.55</v>
      </c>
    </row>
    <row r="3833" spans="2:3" ht="15" thickBot="1">
      <c r="B3833" s="33">
        <v>42180</v>
      </c>
      <c r="C3833" s="350">
        <v>883.25</v>
      </c>
    </row>
    <row r="3834" spans="2:3" ht="15" thickBot="1">
      <c r="B3834" s="33">
        <v>42181</v>
      </c>
      <c r="C3834" s="350">
        <v>887.95</v>
      </c>
    </row>
    <row r="3835" spans="2:3" ht="15" thickBot="1">
      <c r="B3835" s="33">
        <v>42184</v>
      </c>
      <c r="C3835" s="350">
        <v>900.4</v>
      </c>
    </row>
    <row r="3836" spans="2:3" ht="15" thickBot="1">
      <c r="B3836" s="33">
        <v>42185</v>
      </c>
      <c r="C3836" s="350">
        <v>916.7</v>
      </c>
    </row>
    <row r="3837" spans="2:3" ht="15" thickBot="1">
      <c r="B3837" s="33">
        <v>42186</v>
      </c>
      <c r="C3837" s="350">
        <v>918.3</v>
      </c>
    </row>
    <row r="3838" spans="2:3" ht="15" thickBot="1">
      <c r="B3838" s="33">
        <v>42187</v>
      </c>
      <c r="C3838" s="350">
        <v>923.45</v>
      </c>
    </row>
    <row r="3839" spans="2:3" ht="15" thickBot="1">
      <c r="B3839" s="33">
        <v>42188</v>
      </c>
      <c r="C3839" s="350">
        <v>924.5</v>
      </c>
    </row>
    <row r="3840" spans="2:3" ht="15" thickBot="1">
      <c r="B3840" s="33">
        <v>42191</v>
      </c>
      <c r="C3840" s="350">
        <v>927.45</v>
      </c>
    </row>
    <row r="3841" spans="2:3" ht="15" thickBot="1">
      <c r="B3841" s="33">
        <v>42192</v>
      </c>
      <c r="C3841" s="350">
        <v>924.35</v>
      </c>
    </row>
    <row r="3842" spans="2:3" ht="15" thickBot="1">
      <c r="B3842" s="33">
        <v>42193</v>
      </c>
      <c r="C3842" s="350">
        <v>927.65</v>
      </c>
    </row>
    <row r="3843" spans="2:3" ht="15" thickBot="1">
      <c r="B3843" s="33">
        <v>42194</v>
      </c>
      <c r="C3843" s="350">
        <v>921.55</v>
      </c>
    </row>
    <row r="3844" spans="2:3" ht="15" thickBot="1">
      <c r="B3844" s="33">
        <v>42195</v>
      </c>
      <c r="C3844" s="350">
        <v>900.25</v>
      </c>
    </row>
    <row r="3845" spans="2:3" ht="15" thickBot="1">
      <c r="B3845" s="33">
        <v>42198</v>
      </c>
      <c r="C3845" s="350">
        <v>910.7</v>
      </c>
    </row>
    <row r="3846" spans="2:3" ht="15" thickBot="1">
      <c r="B3846" s="33">
        <v>42199</v>
      </c>
      <c r="C3846" s="350">
        <v>927.3</v>
      </c>
    </row>
    <row r="3847" spans="2:3" ht="15" thickBot="1">
      <c r="B3847" s="33">
        <v>42200</v>
      </c>
      <c r="C3847" s="350">
        <v>929</v>
      </c>
    </row>
    <row r="3848" spans="2:3" ht="15" thickBot="1">
      <c r="B3848" s="33">
        <v>42201</v>
      </c>
      <c r="C3848" s="350">
        <v>936.85</v>
      </c>
    </row>
    <row r="3849" spans="2:3" ht="15" thickBot="1">
      <c r="B3849" s="33">
        <v>42202</v>
      </c>
      <c r="C3849" s="350">
        <v>924.3</v>
      </c>
    </row>
    <row r="3850" spans="2:3" ht="15" thickBot="1">
      <c r="B3850" s="33">
        <v>42205</v>
      </c>
      <c r="C3850" s="350">
        <v>913.1</v>
      </c>
    </row>
    <row r="3851" spans="2:3" ht="15" thickBot="1">
      <c r="B3851" s="33">
        <v>42206</v>
      </c>
      <c r="C3851" s="350">
        <v>891.3</v>
      </c>
    </row>
    <row r="3852" spans="2:3" ht="15" thickBot="1">
      <c r="B3852" s="33">
        <v>42207</v>
      </c>
      <c r="C3852" s="350">
        <v>920.5</v>
      </c>
    </row>
    <row r="3853" spans="2:3" ht="15" thickBot="1">
      <c r="B3853" s="33">
        <v>42208</v>
      </c>
      <c r="C3853" s="350">
        <v>904.25</v>
      </c>
    </row>
    <row r="3854" spans="2:3" ht="15" thickBot="1">
      <c r="B3854" s="33">
        <v>42209</v>
      </c>
      <c r="C3854" s="350">
        <v>906.8</v>
      </c>
    </row>
    <row r="3855" spans="2:3" ht="15" thickBot="1">
      <c r="B3855" s="33">
        <v>42212</v>
      </c>
      <c r="C3855" s="350">
        <v>900.1</v>
      </c>
    </row>
    <row r="3856" spans="2:3" ht="15" thickBot="1">
      <c r="B3856" s="33">
        <v>42213</v>
      </c>
      <c r="C3856" s="350">
        <v>904.75</v>
      </c>
    </row>
    <row r="3857" spans="2:3" ht="15" thickBot="1">
      <c r="B3857" s="33">
        <v>42214</v>
      </c>
      <c r="C3857" s="350">
        <v>899.2</v>
      </c>
    </row>
    <row r="3858" spans="2:3" ht="15" thickBot="1">
      <c r="B3858" s="33">
        <v>42215</v>
      </c>
      <c r="C3858" s="350">
        <v>920.7</v>
      </c>
    </row>
    <row r="3859" spans="2:3" ht="15" thickBot="1">
      <c r="B3859" s="33">
        <v>42216</v>
      </c>
      <c r="C3859" s="350">
        <v>921.65</v>
      </c>
    </row>
    <row r="3860" spans="2:3" ht="15" thickBot="1">
      <c r="B3860" s="33">
        <v>42219</v>
      </c>
      <c r="C3860" s="350">
        <v>909.7</v>
      </c>
    </row>
    <row r="3861" spans="2:3" ht="15" thickBot="1">
      <c r="B3861" s="33">
        <v>42220</v>
      </c>
      <c r="C3861" s="350">
        <v>908.1</v>
      </c>
    </row>
    <row r="3862" spans="2:3" ht="15" thickBot="1">
      <c r="B3862" s="33">
        <v>42221</v>
      </c>
      <c r="C3862" s="350">
        <v>908.6</v>
      </c>
    </row>
    <row r="3863" spans="2:3" ht="15" thickBot="1">
      <c r="B3863" s="33">
        <v>42222</v>
      </c>
      <c r="C3863" s="350">
        <v>907.75</v>
      </c>
    </row>
    <row r="3864" spans="2:3" ht="15" thickBot="1">
      <c r="B3864" s="33">
        <v>42223</v>
      </c>
      <c r="C3864" s="350">
        <v>904.85</v>
      </c>
    </row>
    <row r="3865" spans="2:3" ht="15" thickBot="1">
      <c r="B3865" s="33">
        <v>42226</v>
      </c>
      <c r="C3865" s="350">
        <v>906.15</v>
      </c>
    </row>
    <row r="3866" spans="2:3" ht="15" thickBot="1">
      <c r="B3866" s="33">
        <v>42227</v>
      </c>
      <c r="C3866" s="350">
        <v>888.2</v>
      </c>
    </row>
    <row r="3867" spans="2:3" ht="15" thickBot="1">
      <c r="B3867" s="33">
        <v>42228</v>
      </c>
      <c r="C3867" s="350">
        <v>886.95</v>
      </c>
    </row>
    <row r="3868" spans="2:3" ht="15" thickBot="1">
      <c r="B3868" s="33">
        <v>42229</v>
      </c>
      <c r="C3868" s="350">
        <v>866.55</v>
      </c>
    </row>
    <row r="3869" spans="2:3" ht="15" thickBot="1">
      <c r="B3869" s="33">
        <v>42230</v>
      </c>
      <c r="C3869" s="350">
        <v>870.55</v>
      </c>
    </row>
    <row r="3870" spans="2:3" ht="15" thickBot="1">
      <c r="B3870" s="33">
        <v>42233</v>
      </c>
      <c r="C3870" s="350">
        <v>872.65</v>
      </c>
    </row>
    <row r="3871" spans="2:3" ht="15" thickBot="1">
      <c r="B3871" s="33">
        <v>42234</v>
      </c>
      <c r="C3871" s="350">
        <v>872.85</v>
      </c>
    </row>
    <row r="3872" spans="2:3" ht="15" thickBot="1">
      <c r="B3872" s="33">
        <v>42235</v>
      </c>
      <c r="C3872" s="350">
        <v>876.2</v>
      </c>
    </row>
    <row r="3873" spans="2:3" ht="15" thickBot="1">
      <c r="B3873" s="33">
        <v>42236</v>
      </c>
      <c r="C3873" s="350">
        <v>872.05</v>
      </c>
    </row>
    <row r="3874" spans="2:3" ht="15" thickBot="1">
      <c r="B3874" s="33">
        <v>42237</v>
      </c>
      <c r="C3874" s="350">
        <v>884.15</v>
      </c>
    </row>
    <row r="3875" spans="2:3" ht="15" thickBot="1">
      <c r="B3875" s="33">
        <v>42240</v>
      </c>
      <c r="C3875" s="350">
        <v>851.15</v>
      </c>
    </row>
    <row r="3876" spans="2:3" ht="15" thickBot="1">
      <c r="B3876" s="33">
        <v>42241</v>
      </c>
      <c r="C3876" s="350">
        <v>865.95</v>
      </c>
    </row>
    <row r="3877" spans="2:3" ht="15" thickBot="1">
      <c r="B3877" s="33">
        <v>42242</v>
      </c>
      <c r="C3877" s="350">
        <v>855</v>
      </c>
    </row>
    <row r="3878" spans="2:3" ht="15" thickBot="1">
      <c r="B3878" s="33">
        <v>42243</v>
      </c>
      <c r="C3878" s="350">
        <v>857.8</v>
      </c>
    </row>
    <row r="3879" spans="2:3" ht="15" thickBot="1">
      <c r="B3879" s="33">
        <v>42244</v>
      </c>
      <c r="C3879" s="350">
        <v>854.5</v>
      </c>
    </row>
    <row r="3880" spans="2:3" ht="15" thickBot="1">
      <c r="B3880" s="33">
        <v>42247</v>
      </c>
      <c r="C3880" s="350">
        <v>860.9</v>
      </c>
    </row>
    <row r="3881" spans="2:3" ht="15" thickBot="1">
      <c r="B3881" s="33">
        <v>42248</v>
      </c>
      <c r="C3881" s="350">
        <v>853.75</v>
      </c>
    </row>
    <row r="3882" spans="2:3" ht="15" thickBot="1">
      <c r="B3882" s="33">
        <v>42249</v>
      </c>
      <c r="C3882" s="350">
        <v>830.6</v>
      </c>
    </row>
    <row r="3883" spans="2:3" ht="15" thickBot="1">
      <c r="B3883" s="33">
        <v>42250</v>
      </c>
      <c r="C3883" s="350">
        <v>833.75</v>
      </c>
    </row>
    <row r="3884" spans="2:3" ht="15" thickBot="1">
      <c r="B3884" s="33">
        <v>42251</v>
      </c>
      <c r="C3884" s="350">
        <v>830</v>
      </c>
    </row>
    <row r="3885" spans="2:3" ht="15" thickBot="1">
      <c r="B3885" s="33">
        <v>42254</v>
      </c>
      <c r="C3885" s="350">
        <v>819.85</v>
      </c>
    </row>
    <row r="3886" spans="2:3" ht="15" thickBot="1">
      <c r="B3886" s="33">
        <v>42255</v>
      </c>
      <c r="C3886" s="350">
        <v>801.1</v>
      </c>
    </row>
    <row r="3887" spans="2:3" ht="15" thickBot="1">
      <c r="B3887" s="33">
        <v>42256</v>
      </c>
      <c r="C3887" s="350">
        <v>803.05</v>
      </c>
    </row>
    <row r="3888" spans="2:3" ht="15" thickBot="1">
      <c r="B3888" s="33">
        <v>42257</v>
      </c>
      <c r="C3888" s="350">
        <v>790.15</v>
      </c>
    </row>
    <row r="3889" spans="2:3" ht="15" thickBot="1">
      <c r="B3889" s="33">
        <v>42258</v>
      </c>
      <c r="C3889" s="350">
        <v>795.25</v>
      </c>
    </row>
    <row r="3890" spans="2:3" ht="15" thickBot="1">
      <c r="B3890" s="33">
        <v>42261</v>
      </c>
      <c r="C3890" s="350">
        <v>794.75</v>
      </c>
    </row>
    <row r="3891" spans="2:3" ht="15" thickBot="1">
      <c r="B3891" s="33">
        <v>42262</v>
      </c>
      <c r="C3891" s="350">
        <v>804.6</v>
      </c>
    </row>
    <row r="3892" spans="2:3" ht="15" thickBot="1">
      <c r="B3892" s="33">
        <v>42263</v>
      </c>
      <c r="C3892" s="350">
        <v>806.85</v>
      </c>
    </row>
    <row r="3893" spans="2:3" ht="15" thickBot="1">
      <c r="B3893" s="33">
        <v>42265</v>
      </c>
      <c r="C3893" s="350">
        <v>797.85</v>
      </c>
    </row>
    <row r="3894" spans="2:3" ht="15" thickBot="1">
      <c r="B3894" s="33">
        <v>42268</v>
      </c>
      <c r="C3894" s="350">
        <v>790.7</v>
      </c>
    </row>
    <row r="3895" spans="2:3" ht="15" thickBot="1">
      <c r="B3895" s="33">
        <v>42269</v>
      </c>
      <c r="C3895" s="350">
        <v>785.9</v>
      </c>
    </row>
    <row r="3896" spans="2:3" ht="15" thickBot="1">
      <c r="B3896" s="33">
        <v>42270</v>
      </c>
      <c r="C3896" s="350">
        <v>785</v>
      </c>
    </row>
    <row r="3897" spans="2:3" ht="15" thickBot="1">
      <c r="B3897" s="33">
        <v>42271</v>
      </c>
      <c r="C3897" s="350">
        <v>781.7</v>
      </c>
    </row>
    <row r="3898" spans="2:3" ht="15" thickBot="1">
      <c r="B3898" s="33">
        <v>42275</v>
      </c>
      <c r="C3898" s="350">
        <v>790.65</v>
      </c>
    </row>
    <row r="3899" spans="2:3" ht="15" thickBot="1">
      <c r="B3899" s="33">
        <v>42276</v>
      </c>
      <c r="C3899" s="350">
        <v>784.35</v>
      </c>
    </row>
    <row r="3900" spans="2:3" ht="15" thickBot="1">
      <c r="B3900" s="33">
        <v>42277</v>
      </c>
      <c r="C3900" s="350">
        <v>814.75</v>
      </c>
    </row>
    <row r="3901" spans="2:3" ht="15" thickBot="1">
      <c r="B3901" s="33">
        <v>42278</v>
      </c>
      <c r="C3901" s="350">
        <v>816.4</v>
      </c>
    </row>
    <row r="3902" spans="2:3" ht="15" thickBot="1">
      <c r="B3902" s="33">
        <v>42282</v>
      </c>
      <c r="C3902" s="350">
        <v>809.8</v>
      </c>
    </row>
    <row r="3903" spans="2:3" ht="15" thickBot="1">
      <c r="B3903" s="33">
        <v>42283</v>
      </c>
      <c r="C3903" s="350">
        <v>829.3</v>
      </c>
    </row>
    <row r="3904" spans="2:3" ht="15" thickBot="1">
      <c r="B3904" s="33">
        <v>42284</v>
      </c>
      <c r="C3904" s="350">
        <v>823.55</v>
      </c>
    </row>
    <row r="3905" spans="2:3" ht="15" thickBot="1">
      <c r="B3905" s="33">
        <v>42285</v>
      </c>
      <c r="C3905" s="350">
        <v>821.9</v>
      </c>
    </row>
    <row r="3906" spans="2:3" ht="15" thickBot="1">
      <c r="B3906" s="33">
        <v>42286</v>
      </c>
      <c r="C3906" s="350">
        <v>818</v>
      </c>
    </row>
    <row r="3907" spans="2:3" ht="15" thickBot="1">
      <c r="B3907" s="33">
        <v>42289</v>
      </c>
      <c r="C3907" s="350">
        <v>814.85</v>
      </c>
    </row>
    <row r="3908" spans="2:3" ht="15" thickBot="1">
      <c r="B3908" s="33">
        <v>42290</v>
      </c>
      <c r="C3908" s="350">
        <v>812.9</v>
      </c>
    </row>
    <row r="3909" spans="2:3" ht="15" thickBot="1">
      <c r="B3909" s="33">
        <v>42291</v>
      </c>
      <c r="C3909" s="350">
        <v>797.2</v>
      </c>
    </row>
    <row r="3910" spans="2:3" ht="15" thickBot="1">
      <c r="B3910" s="33">
        <v>42292</v>
      </c>
      <c r="C3910" s="350">
        <v>791.55</v>
      </c>
    </row>
    <row r="3911" spans="2:3" ht="15" thickBot="1">
      <c r="B3911" s="33">
        <v>42293</v>
      </c>
      <c r="C3911" s="350">
        <v>785</v>
      </c>
    </row>
    <row r="3912" spans="2:3" ht="15" thickBot="1">
      <c r="B3912" s="33">
        <v>42296</v>
      </c>
      <c r="C3912" s="350">
        <v>793.9</v>
      </c>
    </row>
    <row r="3913" spans="2:3" ht="15" thickBot="1">
      <c r="B3913" s="33">
        <v>42297</v>
      </c>
      <c r="C3913" s="350">
        <v>787.1</v>
      </c>
    </row>
    <row r="3914" spans="2:3" ht="15" thickBot="1">
      <c r="B3914" s="33">
        <v>42298</v>
      </c>
      <c r="C3914" s="350">
        <v>790.35</v>
      </c>
    </row>
    <row r="3915" spans="2:3" ht="15" thickBot="1">
      <c r="B3915" s="33">
        <v>42300</v>
      </c>
      <c r="C3915" s="350">
        <v>800.2</v>
      </c>
    </row>
    <row r="3916" spans="2:3" ht="15" thickBot="1">
      <c r="B3916" s="33">
        <v>42303</v>
      </c>
      <c r="C3916" s="350">
        <v>808.6</v>
      </c>
    </row>
    <row r="3917" spans="2:3" ht="15" thickBot="1">
      <c r="B3917" s="33">
        <v>42304</v>
      </c>
      <c r="C3917" s="350">
        <v>812.15</v>
      </c>
    </row>
    <row r="3918" spans="2:3" ht="15" thickBot="1">
      <c r="B3918" s="33">
        <v>42305</v>
      </c>
      <c r="C3918" s="350">
        <v>818.5</v>
      </c>
    </row>
    <row r="3919" spans="2:3" ht="15" thickBot="1">
      <c r="B3919" s="33">
        <v>42306</v>
      </c>
      <c r="C3919" s="350">
        <v>801.45</v>
      </c>
    </row>
    <row r="3920" spans="2:3" ht="15" thickBot="1">
      <c r="B3920" s="33">
        <v>42307</v>
      </c>
      <c r="C3920" s="350">
        <v>800.65</v>
      </c>
    </row>
    <row r="3921" spans="2:3" ht="15" thickBot="1">
      <c r="B3921" s="33">
        <v>42310</v>
      </c>
      <c r="C3921" s="350">
        <v>802.75</v>
      </c>
    </row>
    <row r="3922" spans="2:3" ht="15" thickBot="1">
      <c r="B3922" s="33">
        <v>42311</v>
      </c>
      <c r="C3922" s="350">
        <v>804.45</v>
      </c>
    </row>
    <row r="3923" spans="2:3" ht="15" thickBot="1">
      <c r="B3923" s="33">
        <v>42312</v>
      </c>
      <c r="C3923" s="350">
        <v>801</v>
      </c>
    </row>
    <row r="3924" spans="2:3" ht="15" thickBot="1">
      <c r="B3924" s="33">
        <v>42313</v>
      </c>
      <c r="C3924" s="350">
        <v>802.65</v>
      </c>
    </row>
    <row r="3925" spans="2:3" ht="15" thickBot="1">
      <c r="B3925" s="33">
        <v>42314</v>
      </c>
      <c r="C3925" s="350">
        <v>799.05</v>
      </c>
    </row>
    <row r="3926" spans="2:3" ht="15" thickBot="1">
      <c r="B3926" s="33">
        <v>42317</v>
      </c>
      <c r="C3926" s="350">
        <v>802.6</v>
      </c>
    </row>
    <row r="3927" spans="2:3" ht="15" thickBot="1">
      <c r="B3927" s="33">
        <v>42318</v>
      </c>
      <c r="C3927" s="350">
        <v>803.55</v>
      </c>
    </row>
    <row r="3928" spans="2:3" ht="15" thickBot="1">
      <c r="B3928" s="33">
        <v>42321</v>
      </c>
      <c r="C3928" s="350">
        <v>796.7</v>
      </c>
    </row>
    <row r="3929" spans="2:3" ht="15" thickBot="1">
      <c r="B3929" s="33">
        <v>42324</v>
      </c>
      <c r="C3929" s="350">
        <v>784.1</v>
      </c>
    </row>
    <row r="3930" spans="2:3" ht="15" thickBot="1">
      <c r="B3930" s="33">
        <v>42325</v>
      </c>
      <c r="C3930" s="350">
        <v>798.3</v>
      </c>
    </row>
    <row r="3931" spans="2:3" ht="15" thickBot="1">
      <c r="B3931" s="33">
        <v>42326</v>
      </c>
      <c r="C3931" s="350">
        <v>793.5</v>
      </c>
    </row>
    <row r="3932" spans="2:3" ht="15" thickBot="1">
      <c r="B3932" s="33">
        <v>42327</v>
      </c>
      <c r="C3932" s="350">
        <v>794.6</v>
      </c>
    </row>
    <row r="3933" spans="2:3" ht="15" thickBot="1">
      <c r="B3933" s="33">
        <v>42328</v>
      </c>
      <c r="C3933" s="350">
        <v>798.15</v>
      </c>
    </row>
    <row r="3934" spans="2:3" ht="15" thickBot="1">
      <c r="B3934" s="33">
        <v>42331</v>
      </c>
      <c r="C3934" s="350">
        <v>791.2</v>
      </c>
    </row>
    <row r="3935" spans="2:3" ht="15" thickBot="1">
      <c r="B3935" s="33">
        <v>42332</v>
      </c>
      <c r="C3935" s="350">
        <v>811.95</v>
      </c>
    </row>
    <row r="3936" spans="2:3" ht="15" thickBot="1">
      <c r="B3936" s="33">
        <v>42334</v>
      </c>
      <c r="C3936" s="350">
        <v>812.45</v>
      </c>
    </row>
    <row r="3937" spans="2:3" ht="15" thickBot="1">
      <c r="B3937" s="33">
        <v>42335</v>
      </c>
      <c r="C3937" s="350">
        <v>816.2</v>
      </c>
    </row>
    <row r="3938" spans="2:3" ht="15" thickBot="1">
      <c r="B3938" s="33">
        <v>42338</v>
      </c>
      <c r="C3938" s="350">
        <v>812</v>
      </c>
    </row>
    <row r="3939" spans="2:3" ht="15" thickBot="1">
      <c r="B3939" s="33">
        <v>42339</v>
      </c>
      <c r="C3939" s="350">
        <v>833.4</v>
      </c>
    </row>
    <row r="3940" spans="2:3" ht="15" thickBot="1">
      <c r="B3940" s="33">
        <v>42340</v>
      </c>
      <c r="C3940" s="350">
        <v>829.9</v>
      </c>
    </row>
    <row r="3941" spans="2:3" ht="15" thickBot="1">
      <c r="B3941" s="33">
        <v>42341</v>
      </c>
      <c r="C3941" s="350">
        <v>816.6</v>
      </c>
    </row>
    <row r="3942" spans="2:3" ht="15" thickBot="1">
      <c r="B3942" s="33">
        <v>42342</v>
      </c>
      <c r="C3942" s="350">
        <v>814.95</v>
      </c>
    </row>
    <row r="3943" spans="2:3" ht="15" thickBot="1">
      <c r="B3943" s="33">
        <v>42345</v>
      </c>
      <c r="C3943" s="350">
        <v>833.5</v>
      </c>
    </row>
    <row r="3944" spans="2:3" ht="15" thickBot="1">
      <c r="B3944" s="33">
        <v>42346</v>
      </c>
      <c r="C3944" s="350">
        <v>825.75</v>
      </c>
    </row>
    <row r="3945" spans="2:3" ht="15" thickBot="1">
      <c r="B3945" s="33">
        <v>42347</v>
      </c>
      <c r="C3945" s="350">
        <v>820.15</v>
      </c>
    </row>
    <row r="3946" spans="2:3" ht="15" thickBot="1">
      <c r="B3946" s="33">
        <v>42348</v>
      </c>
      <c r="C3946" s="350">
        <v>815.9</v>
      </c>
    </row>
    <row r="3947" spans="2:3" ht="15" thickBot="1">
      <c r="B3947" s="33">
        <v>42349</v>
      </c>
      <c r="C3947" s="350">
        <v>822.1</v>
      </c>
    </row>
    <row r="3948" spans="2:3" ht="15" thickBot="1">
      <c r="B3948" s="33">
        <v>42352</v>
      </c>
      <c r="C3948" s="350">
        <v>839</v>
      </c>
    </row>
    <row r="3949" spans="2:3" ht="15" thickBot="1">
      <c r="B3949" s="33">
        <v>42353</v>
      </c>
      <c r="C3949" s="350">
        <v>858.6</v>
      </c>
    </row>
    <row r="3950" spans="2:3" ht="15" thickBot="1">
      <c r="B3950" s="33">
        <v>42354</v>
      </c>
      <c r="C3950" s="350">
        <v>855.4</v>
      </c>
    </row>
    <row r="3951" spans="2:3" ht="15" thickBot="1">
      <c r="B3951" s="33">
        <v>42355</v>
      </c>
      <c r="C3951" s="350">
        <v>864.25</v>
      </c>
    </row>
    <row r="3952" spans="2:3" ht="15" thickBot="1">
      <c r="B3952" s="33">
        <v>42356</v>
      </c>
      <c r="C3952" s="350">
        <v>857.05</v>
      </c>
    </row>
    <row r="3953" spans="2:3" ht="15" thickBot="1">
      <c r="B3953" s="33">
        <v>42359</v>
      </c>
      <c r="C3953" s="350">
        <v>851.6</v>
      </c>
    </row>
    <row r="3954" spans="2:3" ht="15" thickBot="1">
      <c r="B3954" s="33">
        <v>42360</v>
      </c>
      <c r="C3954" s="350">
        <v>851.45</v>
      </c>
    </row>
    <row r="3955" spans="2:3" ht="15" thickBot="1">
      <c r="B3955" s="33">
        <v>42361</v>
      </c>
      <c r="C3955" s="350">
        <v>863.25</v>
      </c>
    </row>
    <row r="3956" spans="2:3" ht="15" thickBot="1">
      <c r="B3956" s="33">
        <v>42362</v>
      </c>
      <c r="C3956" s="350">
        <v>864.25</v>
      </c>
    </row>
    <row r="3957" spans="2:3" ht="15" thickBot="1">
      <c r="B3957" s="33">
        <v>42366</v>
      </c>
      <c r="C3957" s="350">
        <v>865.85</v>
      </c>
    </row>
    <row r="3958" spans="2:3" ht="15" thickBot="1">
      <c r="B3958" s="33">
        <v>42367</v>
      </c>
      <c r="C3958" s="350">
        <v>857.9</v>
      </c>
    </row>
    <row r="3959" spans="2:3" ht="15" thickBot="1">
      <c r="B3959" s="33">
        <v>42368</v>
      </c>
      <c r="C3959" s="350">
        <v>857.45</v>
      </c>
    </row>
    <row r="3960" spans="2:3" ht="15" thickBot="1">
      <c r="B3960" s="33">
        <v>42369</v>
      </c>
      <c r="C3960" s="350">
        <v>862.75</v>
      </c>
    </row>
    <row r="3961" spans="2:3" ht="15" thickBot="1">
      <c r="B3961" s="33">
        <v>42370</v>
      </c>
      <c r="C3961" s="350">
        <v>856.55</v>
      </c>
    </row>
    <row r="3962" spans="2:3" ht="15" thickBot="1">
      <c r="B3962" s="33">
        <v>42373</v>
      </c>
      <c r="C3962" s="350">
        <v>859</v>
      </c>
    </row>
    <row r="3963" spans="2:3" ht="15" thickBot="1">
      <c r="B3963" s="33">
        <v>42374</v>
      </c>
      <c r="C3963" s="350">
        <v>847.95</v>
      </c>
    </row>
    <row r="3964" spans="2:3" ht="15" thickBot="1">
      <c r="B3964" s="33">
        <v>42375</v>
      </c>
      <c r="C3964" s="350">
        <v>843.05</v>
      </c>
    </row>
    <row r="3965" spans="2:3" ht="15" thickBot="1">
      <c r="B3965" s="33">
        <v>42376</v>
      </c>
      <c r="C3965" s="350">
        <v>820.25</v>
      </c>
    </row>
    <row r="3966" spans="2:3" ht="15" thickBot="1">
      <c r="B3966" s="33">
        <v>42377</v>
      </c>
      <c r="C3966" s="350">
        <v>809.85</v>
      </c>
    </row>
    <row r="3967" spans="2:3" ht="15" thickBot="1">
      <c r="B3967" s="33">
        <v>42380</v>
      </c>
      <c r="C3967" s="350">
        <v>811.75</v>
      </c>
    </row>
    <row r="3968" spans="2:3" ht="15" thickBot="1">
      <c r="B3968" s="33">
        <v>42381</v>
      </c>
      <c r="C3968" s="350">
        <v>818</v>
      </c>
    </row>
    <row r="3969" spans="2:3" ht="15" thickBot="1">
      <c r="B3969" s="33">
        <v>42382</v>
      </c>
      <c r="C3969" s="350">
        <v>832.75</v>
      </c>
    </row>
    <row r="3970" spans="2:3" ht="15" thickBot="1">
      <c r="B3970" s="33">
        <v>42383</v>
      </c>
      <c r="C3970" s="350">
        <v>827.25</v>
      </c>
    </row>
    <row r="3971" spans="2:3" ht="15" thickBot="1">
      <c r="B3971" s="33">
        <v>42384</v>
      </c>
      <c r="C3971" s="350">
        <v>804.25</v>
      </c>
    </row>
    <row r="3972" spans="2:3" ht="15" thickBot="1">
      <c r="B3972" s="33">
        <v>42387</v>
      </c>
      <c r="C3972" s="350">
        <v>809.95</v>
      </c>
    </row>
    <row r="3973" spans="2:3" ht="15" thickBot="1">
      <c r="B3973" s="33">
        <v>42388</v>
      </c>
      <c r="C3973" s="350">
        <v>810.45</v>
      </c>
    </row>
    <row r="3974" spans="2:3" ht="15" thickBot="1">
      <c r="B3974" s="33">
        <v>42389</v>
      </c>
      <c r="C3974" s="350">
        <v>795.05</v>
      </c>
    </row>
    <row r="3975" spans="2:3" ht="15" thickBot="1">
      <c r="B3975" s="33">
        <v>42390</v>
      </c>
      <c r="C3975" s="350">
        <v>775.6</v>
      </c>
    </row>
    <row r="3976" spans="2:3" ht="15" thickBot="1">
      <c r="B3976" s="33">
        <v>42391</v>
      </c>
      <c r="C3976" s="350">
        <v>771.5</v>
      </c>
    </row>
    <row r="3977" spans="2:3" ht="15" thickBot="1">
      <c r="B3977" s="33">
        <v>42394</v>
      </c>
      <c r="C3977" s="350">
        <v>783.3</v>
      </c>
    </row>
    <row r="3978" spans="2:3" ht="15" thickBot="1">
      <c r="B3978" s="33">
        <v>42396</v>
      </c>
      <c r="C3978" s="350">
        <v>767.9</v>
      </c>
    </row>
    <row r="3979" spans="2:3" ht="15" thickBot="1">
      <c r="B3979" s="33">
        <v>42397</v>
      </c>
      <c r="C3979" s="350">
        <v>791.75</v>
      </c>
    </row>
    <row r="3980" spans="2:3" ht="15" thickBot="1">
      <c r="B3980" s="33">
        <v>42398</v>
      </c>
      <c r="C3980" s="350">
        <v>816.9</v>
      </c>
    </row>
    <row r="3981" spans="2:3" ht="15" thickBot="1">
      <c r="B3981" s="33">
        <v>42401</v>
      </c>
      <c r="C3981" s="350">
        <v>800.95</v>
      </c>
    </row>
    <row r="3982" spans="2:3" ht="15" thickBot="1">
      <c r="B3982" s="33">
        <v>42402</v>
      </c>
      <c r="C3982" s="350">
        <v>800.1</v>
      </c>
    </row>
    <row r="3983" spans="2:3" ht="15" thickBot="1">
      <c r="B3983" s="33">
        <v>42403</v>
      </c>
      <c r="C3983" s="350">
        <v>821.6</v>
      </c>
    </row>
    <row r="3984" spans="2:3" ht="15" thickBot="1">
      <c r="B3984" s="33">
        <v>42404</v>
      </c>
      <c r="C3984" s="350">
        <v>834.8</v>
      </c>
    </row>
    <row r="3985" spans="2:3" ht="15" thickBot="1">
      <c r="B3985" s="33">
        <v>42405</v>
      </c>
      <c r="C3985" s="350">
        <v>844.95</v>
      </c>
    </row>
    <row r="3986" spans="2:3" ht="15" thickBot="1">
      <c r="B3986" s="33">
        <v>42408</v>
      </c>
      <c r="C3986" s="350">
        <v>832.05</v>
      </c>
    </row>
    <row r="3987" spans="2:3" ht="15" thickBot="1">
      <c r="B3987" s="33">
        <v>42409</v>
      </c>
      <c r="C3987" s="350">
        <v>826.35</v>
      </c>
    </row>
    <row r="3988" spans="2:3" ht="15" thickBot="1">
      <c r="B3988" s="33">
        <v>42410</v>
      </c>
      <c r="C3988" s="350">
        <v>824.55</v>
      </c>
    </row>
    <row r="3989" spans="2:3" ht="15" thickBot="1">
      <c r="B3989" s="33">
        <v>42411</v>
      </c>
      <c r="C3989" s="350">
        <v>802.6</v>
      </c>
    </row>
    <row r="3990" spans="2:3" ht="15" thickBot="1">
      <c r="B3990" s="33">
        <v>42412</v>
      </c>
      <c r="C3990" s="350">
        <v>814</v>
      </c>
    </row>
    <row r="3991" spans="2:3" ht="15" thickBot="1">
      <c r="B3991" s="33">
        <v>42415</v>
      </c>
      <c r="C3991" s="350">
        <v>804.7</v>
      </c>
    </row>
    <row r="3992" spans="2:3" ht="15" thickBot="1">
      <c r="B3992" s="33">
        <v>42416</v>
      </c>
      <c r="C3992" s="350">
        <v>803.2</v>
      </c>
    </row>
    <row r="3993" spans="2:3" ht="15" thickBot="1">
      <c r="B3993" s="33">
        <v>42417</v>
      </c>
      <c r="C3993" s="350">
        <v>812.55</v>
      </c>
    </row>
    <row r="3994" spans="2:3" ht="15" thickBot="1">
      <c r="B3994" s="33">
        <v>42418</v>
      </c>
      <c r="C3994" s="350">
        <v>827.4</v>
      </c>
    </row>
    <row r="3995" spans="2:3" ht="15" thickBot="1">
      <c r="B3995" s="33">
        <v>42419</v>
      </c>
      <c r="C3995" s="350">
        <v>827.6</v>
      </c>
    </row>
    <row r="3996" spans="2:3" ht="15" thickBot="1">
      <c r="B3996" s="33">
        <v>42422</v>
      </c>
      <c r="C3996" s="350">
        <v>861.65</v>
      </c>
    </row>
    <row r="3997" spans="2:3" ht="15" thickBot="1">
      <c r="B3997" s="33">
        <v>42423</v>
      </c>
      <c r="C3997" s="350">
        <v>836.85</v>
      </c>
    </row>
    <row r="3998" spans="2:3" ht="15" thickBot="1">
      <c r="B3998" s="33">
        <v>42424</v>
      </c>
      <c r="C3998" s="350">
        <v>836.75</v>
      </c>
    </row>
    <row r="3999" spans="2:3" ht="15" thickBot="1">
      <c r="B3999" s="33">
        <v>42425</v>
      </c>
      <c r="C3999" s="350">
        <v>842.8</v>
      </c>
    </row>
    <row r="4000" spans="2:3" ht="15" thickBot="1">
      <c r="B4000" s="33">
        <v>42426</v>
      </c>
      <c r="C4000" s="350">
        <v>849.9</v>
      </c>
    </row>
    <row r="4001" spans="2:3" ht="15" thickBot="1">
      <c r="B4001" s="33">
        <v>42429</v>
      </c>
      <c r="C4001" s="350">
        <v>830.4</v>
      </c>
    </row>
    <row r="4002" spans="2:3" ht="15" thickBot="1">
      <c r="B4002" s="33">
        <v>42430</v>
      </c>
      <c r="C4002" s="350">
        <v>824.15</v>
      </c>
    </row>
    <row r="4003" spans="2:3" ht="15" thickBot="1">
      <c r="B4003" s="33">
        <v>42431</v>
      </c>
      <c r="C4003" s="350">
        <v>849.25</v>
      </c>
    </row>
    <row r="4004" spans="2:3" ht="15" thickBot="1">
      <c r="B4004" s="33">
        <v>42432</v>
      </c>
      <c r="C4004" s="350">
        <v>848.9</v>
      </c>
    </row>
    <row r="4005" spans="2:3" ht="15" thickBot="1">
      <c r="B4005" s="33">
        <v>42433</v>
      </c>
      <c r="C4005" s="350">
        <v>848.75</v>
      </c>
    </row>
    <row r="4006" spans="2:3" ht="15" thickBot="1">
      <c r="B4006" s="33">
        <v>42437</v>
      </c>
      <c r="C4006" s="350">
        <v>826.25</v>
      </c>
    </row>
    <row r="4007" spans="2:3" ht="15" thickBot="1">
      <c r="B4007" s="33">
        <v>42438</v>
      </c>
      <c r="C4007" s="350">
        <v>839.65</v>
      </c>
    </row>
    <row r="4008" spans="2:3" ht="15" thickBot="1">
      <c r="B4008" s="33">
        <v>42439</v>
      </c>
      <c r="C4008" s="350">
        <v>837.55</v>
      </c>
    </row>
    <row r="4009" spans="2:3" ht="15" thickBot="1">
      <c r="B4009" s="33">
        <v>42440</v>
      </c>
      <c r="C4009" s="350">
        <v>851.6</v>
      </c>
    </row>
    <row r="4010" spans="2:3" ht="15" thickBot="1">
      <c r="B4010" s="33">
        <v>42443</v>
      </c>
      <c r="C4010" s="350">
        <v>857.15</v>
      </c>
    </row>
    <row r="4011" spans="2:3" ht="15" thickBot="1">
      <c r="B4011" s="33">
        <v>42444</v>
      </c>
      <c r="C4011" s="350">
        <v>840.8</v>
      </c>
    </row>
    <row r="4012" spans="2:3" ht="15" thickBot="1">
      <c r="B4012" s="33">
        <v>42445</v>
      </c>
      <c r="C4012" s="350">
        <v>844.15</v>
      </c>
    </row>
    <row r="4013" spans="2:3" ht="15" thickBot="1">
      <c r="B4013" s="33">
        <v>42446</v>
      </c>
      <c r="C4013" s="350">
        <v>849.65</v>
      </c>
    </row>
    <row r="4014" spans="2:3" ht="15" thickBot="1">
      <c r="B4014" s="33">
        <v>42447</v>
      </c>
      <c r="C4014" s="350">
        <v>848.35</v>
      </c>
    </row>
    <row r="4015" spans="2:3" ht="15" thickBot="1">
      <c r="B4015" s="33">
        <v>42450</v>
      </c>
      <c r="C4015" s="350">
        <v>879.65</v>
      </c>
    </row>
    <row r="4016" spans="2:3" ht="15" thickBot="1">
      <c r="B4016" s="33">
        <v>42451</v>
      </c>
      <c r="C4016" s="350">
        <v>870.15</v>
      </c>
    </row>
    <row r="4017" spans="2:3" ht="15" thickBot="1">
      <c r="B4017" s="33">
        <v>42452</v>
      </c>
      <c r="C4017" s="350">
        <v>873.6</v>
      </c>
    </row>
    <row r="4018" spans="2:3" ht="15" thickBot="1">
      <c r="B4018" s="33">
        <v>42457</v>
      </c>
      <c r="C4018" s="350">
        <v>863.65</v>
      </c>
    </row>
    <row r="4019" spans="2:3" ht="15" thickBot="1">
      <c r="B4019" s="33">
        <v>42458</v>
      </c>
      <c r="C4019" s="350">
        <v>861.15</v>
      </c>
    </row>
    <row r="4020" spans="2:3" ht="15" thickBot="1">
      <c r="B4020" s="33">
        <v>42459</v>
      </c>
      <c r="C4020" s="350">
        <v>861.65</v>
      </c>
    </row>
    <row r="4021" spans="2:3" ht="15" thickBot="1">
      <c r="B4021" s="33">
        <v>42460</v>
      </c>
      <c r="C4021" s="350">
        <v>869.5</v>
      </c>
    </row>
    <row r="4022" spans="2:3" ht="15" thickBot="1">
      <c r="B4022" s="33">
        <v>42461</v>
      </c>
      <c r="C4022" s="350">
        <v>867.8</v>
      </c>
    </row>
    <row r="4023" spans="2:3" ht="15" thickBot="1">
      <c r="B4023" s="33">
        <v>42464</v>
      </c>
      <c r="C4023" s="350">
        <v>872.2</v>
      </c>
    </row>
    <row r="4024" spans="2:3" ht="15" thickBot="1">
      <c r="B4024" s="33">
        <v>42465</v>
      </c>
      <c r="C4024" s="350">
        <v>868.5</v>
      </c>
    </row>
    <row r="4025" spans="2:3" ht="15" thickBot="1">
      <c r="B4025" s="33">
        <v>42466</v>
      </c>
      <c r="C4025" s="350">
        <v>871.7</v>
      </c>
    </row>
    <row r="4026" spans="2:3" ht="15" thickBot="1">
      <c r="B4026" s="33">
        <v>42467</v>
      </c>
      <c r="C4026" s="350">
        <v>860</v>
      </c>
    </row>
    <row r="4027" spans="2:3" ht="15" thickBot="1">
      <c r="B4027" s="33">
        <v>42468</v>
      </c>
      <c r="C4027" s="350">
        <v>850.4</v>
      </c>
    </row>
    <row r="4028" spans="2:3" ht="15" thickBot="1">
      <c r="B4028" s="33">
        <v>42471</v>
      </c>
      <c r="C4028" s="350">
        <v>864.3</v>
      </c>
    </row>
    <row r="4029" spans="2:3" ht="15" thickBot="1">
      <c r="B4029" s="33">
        <v>42472</v>
      </c>
      <c r="C4029" s="350">
        <v>872.5</v>
      </c>
    </row>
    <row r="4030" spans="2:3" ht="15" thickBot="1">
      <c r="B4030" s="33">
        <v>42473</v>
      </c>
      <c r="C4030" s="350">
        <v>897.7</v>
      </c>
    </row>
    <row r="4031" spans="2:3" ht="15" thickBot="1">
      <c r="B4031" s="33">
        <v>42478</v>
      </c>
      <c r="C4031" s="350">
        <v>899.15</v>
      </c>
    </row>
    <row r="4032" spans="2:3" ht="15" thickBot="1">
      <c r="B4032" s="33">
        <v>42480</v>
      </c>
      <c r="C4032" s="350">
        <v>904.1</v>
      </c>
    </row>
    <row r="4033" spans="2:3" ht="15" thickBot="1">
      <c r="B4033" s="33">
        <v>42481</v>
      </c>
      <c r="C4033" s="350">
        <v>904.05</v>
      </c>
    </row>
    <row r="4034" spans="2:3" ht="15" thickBot="1">
      <c r="B4034" s="33">
        <v>42482</v>
      </c>
      <c r="C4034" s="350">
        <v>884.2</v>
      </c>
    </row>
    <row r="4035" spans="2:3" ht="15" thickBot="1">
      <c r="B4035" s="33">
        <v>42485</v>
      </c>
      <c r="C4035" s="350">
        <v>884.15</v>
      </c>
    </row>
    <row r="4036" spans="2:3" ht="15" thickBot="1">
      <c r="B4036" s="33">
        <v>42486</v>
      </c>
      <c r="C4036" s="350">
        <v>885.75</v>
      </c>
    </row>
    <row r="4037" spans="2:3" ht="15" thickBot="1">
      <c r="B4037" s="33">
        <v>42487</v>
      </c>
      <c r="C4037" s="350">
        <v>892.2</v>
      </c>
    </row>
    <row r="4038" spans="2:3" ht="15" thickBot="1">
      <c r="B4038" s="33">
        <v>42488</v>
      </c>
      <c r="C4038" s="350">
        <v>876.25</v>
      </c>
    </row>
    <row r="4039" spans="2:3" ht="15" thickBot="1">
      <c r="B4039" s="33">
        <v>42489</v>
      </c>
      <c r="C4039" s="350">
        <v>867.9</v>
      </c>
    </row>
    <row r="4040" spans="2:3" ht="15" thickBot="1">
      <c r="B4040" s="33">
        <v>42492</v>
      </c>
      <c r="C4040" s="350">
        <v>863.95</v>
      </c>
    </row>
    <row r="4041" spans="2:3" ht="15" thickBot="1">
      <c r="B4041" s="33">
        <v>42493</v>
      </c>
      <c r="C4041" s="350">
        <v>851</v>
      </c>
    </row>
    <row r="4042" spans="2:3" ht="15" thickBot="1">
      <c r="B4042" s="33">
        <v>42494</v>
      </c>
      <c r="C4042" s="350">
        <v>853.4</v>
      </c>
    </row>
    <row r="4043" spans="2:3" ht="15" thickBot="1">
      <c r="B4043" s="33">
        <v>42495</v>
      </c>
      <c r="C4043" s="350">
        <v>850.15</v>
      </c>
    </row>
    <row r="4044" spans="2:3" ht="15" thickBot="1">
      <c r="B4044" s="33">
        <v>42496</v>
      </c>
      <c r="C4044" s="350">
        <v>853.4</v>
      </c>
    </row>
    <row r="4045" spans="2:3" ht="15" thickBot="1">
      <c r="B4045" s="33">
        <v>42499</v>
      </c>
      <c r="C4045" s="350">
        <v>845.5</v>
      </c>
    </row>
    <row r="4046" spans="2:3" ht="15" thickBot="1">
      <c r="B4046" s="33">
        <v>42500</v>
      </c>
      <c r="C4046" s="350">
        <v>862.45</v>
      </c>
    </row>
    <row r="4047" spans="2:3" ht="15" thickBot="1">
      <c r="B4047" s="33">
        <v>42501</v>
      </c>
      <c r="C4047" s="350">
        <v>862.55</v>
      </c>
    </row>
    <row r="4048" spans="2:3" ht="15" thickBot="1">
      <c r="B4048" s="33">
        <v>42502</v>
      </c>
      <c r="C4048" s="350">
        <v>853</v>
      </c>
    </row>
    <row r="4049" spans="2:3" ht="15" thickBot="1">
      <c r="B4049" s="33">
        <v>42503</v>
      </c>
      <c r="C4049" s="350">
        <v>831.8</v>
      </c>
    </row>
    <row r="4050" spans="2:3" ht="15" thickBot="1">
      <c r="B4050" s="33">
        <v>42506</v>
      </c>
      <c r="C4050" s="350">
        <v>846.25</v>
      </c>
    </row>
    <row r="4051" spans="2:3" ht="15" thickBot="1">
      <c r="B4051" s="33">
        <v>42507</v>
      </c>
      <c r="C4051" s="350">
        <v>834.05</v>
      </c>
    </row>
    <row r="4052" spans="2:3" ht="15" thickBot="1">
      <c r="B4052" s="33">
        <v>42508</v>
      </c>
      <c r="C4052" s="350">
        <v>825.5</v>
      </c>
    </row>
    <row r="4053" spans="2:3" ht="15" thickBot="1">
      <c r="B4053" s="33">
        <v>42509</v>
      </c>
      <c r="C4053" s="350">
        <v>815.1</v>
      </c>
    </row>
    <row r="4054" spans="2:3" ht="15" thickBot="1">
      <c r="B4054" s="33">
        <v>42510</v>
      </c>
      <c r="C4054" s="350">
        <v>812.4</v>
      </c>
    </row>
    <row r="4055" spans="2:3" ht="15" thickBot="1">
      <c r="B4055" s="33">
        <v>42513</v>
      </c>
      <c r="C4055" s="350">
        <v>819.6</v>
      </c>
    </row>
    <row r="4056" spans="2:3" ht="15" thickBot="1">
      <c r="B4056" s="33">
        <v>42514</v>
      </c>
      <c r="C4056" s="350">
        <v>823.1</v>
      </c>
    </row>
    <row r="4057" spans="2:3" ht="15" thickBot="1">
      <c r="B4057" s="33">
        <v>42515</v>
      </c>
      <c r="C4057" s="350">
        <v>840.1</v>
      </c>
    </row>
    <row r="4058" spans="2:3" ht="15" thickBot="1">
      <c r="B4058" s="33">
        <v>42516</v>
      </c>
      <c r="C4058" s="350">
        <v>850.35</v>
      </c>
    </row>
    <row r="4059" spans="2:3" ht="15" thickBot="1">
      <c r="B4059" s="33">
        <v>42517</v>
      </c>
      <c r="C4059" s="350">
        <v>861.2</v>
      </c>
    </row>
    <row r="4060" spans="2:3" ht="15" thickBot="1">
      <c r="B4060" s="33">
        <v>42520</v>
      </c>
      <c r="C4060" s="350">
        <v>854.35</v>
      </c>
    </row>
    <row r="4061" spans="2:3" ht="15" thickBot="1">
      <c r="B4061" s="33">
        <v>42521</v>
      </c>
      <c r="C4061" s="350">
        <v>848.2</v>
      </c>
    </row>
    <row r="4062" spans="2:3" ht="15" thickBot="1">
      <c r="B4062" s="33">
        <v>42522</v>
      </c>
      <c r="C4062" s="350">
        <v>855.15</v>
      </c>
    </row>
    <row r="4063" spans="2:3" ht="15" thickBot="1">
      <c r="B4063" s="33">
        <v>42523</v>
      </c>
      <c r="C4063" s="350">
        <v>868.2</v>
      </c>
    </row>
    <row r="4064" spans="2:3" ht="15" thickBot="1">
      <c r="B4064" s="33">
        <v>42524</v>
      </c>
      <c r="C4064" s="350">
        <v>884.85</v>
      </c>
    </row>
    <row r="4065" spans="2:3" ht="15" thickBot="1">
      <c r="B4065" s="33">
        <v>42527</v>
      </c>
      <c r="C4065" s="350">
        <v>879.35</v>
      </c>
    </row>
    <row r="4066" spans="2:3" ht="15" thickBot="1">
      <c r="B4066" s="33">
        <v>42528</v>
      </c>
      <c r="C4066" s="350">
        <v>897.05</v>
      </c>
    </row>
    <row r="4067" spans="2:3" ht="15" thickBot="1">
      <c r="B4067" s="33">
        <v>42529</v>
      </c>
      <c r="C4067" s="350">
        <v>897.2</v>
      </c>
    </row>
    <row r="4068" spans="2:3" ht="15" thickBot="1">
      <c r="B4068" s="33">
        <v>42530</v>
      </c>
      <c r="C4068" s="350">
        <v>876.45</v>
      </c>
    </row>
    <row r="4069" spans="2:3" ht="15" thickBot="1">
      <c r="B4069" s="33">
        <v>42531</v>
      </c>
      <c r="C4069" s="350">
        <v>874.65</v>
      </c>
    </row>
    <row r="4070" spans="2:3" ht="15" thickBot="1">
      <c r="B4070" s="33">
        <v>42534</v>
      </c>
      <c r="C4070" s="350">
        <v>874.2</v>
      </c>
    </row>
    <row r="4071" spans="2:3" ht="15" thickBot="1">
      <c r="B4071" s="33">
        <v>42535</v>
      </c>
      <c r="C4071" s="350">
        <v>865.7</v>
      </c>
    </row>
    <row r="4072" spans="2:3" ht="15" thickBot="1">
      <c r="B4072" s="33">
        <v>42536</v>
      </c>
      <c r="C4072" s="350">
        <v>874.65</v>
      </c>
    </row>
    <row r="4073" spans="2:3" ht="15" thickBot="1">
      <c r="B4073" s="33">
        <v>42537</v>
      </c>
      <c r="C4073" s="350">
        <v>879.45</v>
      </c>
    </row>
    <row r="4074" spans="2:3" ht="15" thickBot="1">
      <c r="B4074" s="33">
        <v>42538</v>
      </c>
      <c r="C4074" s="350">
        <v>881.35</v>
      </c>
    </row>
    <row r="4075" spans="2:3" ht="15" thickBot="1">
      <c r="B4075" s="33">
        <v>42541</v>
      </c>
      <c r="C4075" s="350">
        <v>879.4</v>
      </c>
    </row>
    <row r="4076" spans="2:3" ht="15" thickBot="1">
      <c r="B4076" s="33">
        <v>42542</v>
      </c>
      <c r="C4076" s="350">
        <v>870.25</v>
      </c>
    </row>
    <row r="4077" spans="2:3" ht="15" thickBot="1">
      <c r="B4077" s="33">
        <v>42543</v>
      </c>
      <c r="C4077" s="350">
        <v>859.25</v>
      </c>
    </row>
    <row r="4078" spans="2:3" ht="15" thickBot="1">
      <c r="B4078" s="33">
        <v>42544</v>
      </c>
      <c r="C4078" s="350">
        <v>869.35</v>
      </c>
    </row>
    <row r="4079" spans="2:3" ht="15" thickBot="1">
      <c r="B4079" s="33">
        <v>42545</v>
      </c>
      <c r="C4079" s="350">
        <v>859.1</v>
      </c>
    </row>
    <row r="4080" spans="2:3" ht="15" thickBot="1">
      <c r="B4080" s="33">
        <v>42548</v>
      </c>
      <c r="C4080" s="350">
        <v>858.85</v>
      </c>
    </row>
    <row r="4081" spans="2:3" ht="15" thickBot="1">
      <c r="B4081" s="33">
        <v>42549</v>
      </c>
      <c r="C4081" s="350">
        <v>887.75</v>
      </c>
    </row>
    <row r="4082" spans="2:3" ht="15" thickBot="1">
      <c r="B4082" s="33">
        <v>42550</v>
      </c>
      <c r="C4082" s="350">
        <v>883.8</v>
      </c>
    </row>
    <row r="4083" spans="2:3" ht="15" thickBot="1">
      <c r="B4083" s="33">
        <v>42551</v>
      </c>
      <c r="C4083" s="350">
        <v>898.55</v>
      </c>
    </row>
    <row r="4084" spans="2:3" ht="15" thickBot="1">
      <c r="B4084" s="33">
        <v>42552</v>
      </c>
      <c r="C4084" s="350">
        <v>897.6</v>
      </c>
    </row>
    <row r="4085" spans="2:3" ht="15" thickBot="1">
      <c r="B4085" s="33">
        <v>42555</v>
      </c>
      <c r="C4085" s="350">
        <v>893.05</v>
      </c>
    </row>
    <row r="4086" spans="2:3" ht="15" thickBot="1">
      <c r="B4086" s="33">
        <v>42556</v>
      </c>
      <c r="C4086" s="350">
        <v>890.2</v>
      </c>
    </row>
    <row r="4087" spans="2:3" ht="15" thickBot="1">
      <c r="B4087" s="33">
        <v>42558</v>
      </c>
      <c r="C4087" s="350">
        <v>918.3</v>
      </c>
    </row>
    <row r="4088" spans="2:3" ht="15" thickBot="1">
      <c r="B4088" s="33">
        <v>42559</v>
      </c>
      <c r="C4088" s="350">
        <v>920.7</v>
      </c>
    </row>
    <row r="4089" spans="2:3" ht="15" thickBot="1">
      <c r="B4089" s="33">
        <v>42562</v>
      </c>
      <c r="C4089" s="350">
        <v>929.4</v>
      </c>
    </row>
    <row r="4090" spans="2:3" ht="15" thickBot="1">
      <c r="B4090" s="33">
        <v>42563</v>
      </c>
      <c r="C4090" s="350">
        <v>925.3</v>
      </c>
    </row>
    <row r="4091" spans="2:3" ht="15" thickBot="1">
      <c r="B4091" s="33">
        <v>42564</v>
      </c>
      <c r="C4091" s="350">
        <v>927.45</v>
      </c>
    </row>
    <row r="4092" spans="2:3" ht="15" thickBot="1">
      <c r="B4092" s="33">
        <v>42565</v>
      </c>
      <c r="C4092" s="350">
        <v>932.95</v>
      </c>
    </row>
    <row r="4093" spans="2:3" ht="15" thickBot="1">
      <c r="B4093" s="33">
        <v>42566</v>
      </c>
      <c r="C4093" s="350">
        <v>941.5</v>
      </c>
    </row>
    <row r="4094" spans="2:3" ht="15" thickBot="1">
      <c r="B4094" s="33">
        <v>42569</v>
      </c>
      <c r="C4094" s="350">
        <v>921.95</v>
      </c>
    </row>
    <row r="4095" spans="2:3" ht="15" thickBot="1">
      <c r="B4095" s="33">
        <v>42570</v>
      </c>
      <c r="C4095" s="350">
        <v>895.15</v>
      </c>
    </row>
    <row r="4096" spans="2:3" ht="15" thickBot="1">
      <c r="B4096" s="33">
        <v>42571</v>
      </c>
      <c r="C4096" s="350">
        <v>906.9</v>
      </c>
    </row>
    <row r="4097" spans="2:3" ht="15" thickBot="1">
      <c r="B4097" s="33">
        <v>42572</v>
      </c>
      <c r="C4097" s="350">
        <v>910.05</v>
      </c>
    </row>
    <row r="4098" spans="2:3" ht="15" thickBot="1">
      <c r="B4098" s="33">
        <v>42573</v>
      </c>
      <c r="C4098" s="350">
        <v>903.2</v>
      </c>
    </row>
    <row r="4099" spans="2:3" ht="15" thickBot="1">
      <c r="B4099" s="33">
        <v>42576</v>
      </c>
      <c r="C4099" s="350">
        <v>906.95</v>
      </c>
    </row>
    <row r="4100" spans="2:3" ht="15" thickBot="1">
      <c r="B4100" s="33">
        <v>42577</v>
      </c>
      <c r="C4100" s="350">
        <v>902.7</v>
      </c>
    </row>
    <row r="4101" spans="2:3" ht="15" thickBot="1">
      <c r="B4101" s="33">
        <v>42578</v>
      </c>
      <c r="C4101" s="350">
        <v>903.85</v>
      </c>
    </row>
    <row r="4102" spans="2:3" ht="15" thickBot="1">
      <c r="B4102" s="33">
        <v>42579</v>
      </c>
      <c r="C4102" s="350">
        <v>909.4</v>
      </c>
    </row>
    <row r="4103" spans="2:3" ht="15" thickBot="1">
      <c r="B4103" s="33">
        <v>42580</v>
      </c>
      <c r="C4103" s="350">
        <v>922.55</v>
      </c>
    </row>
    <row r="4104" spans="2:3" ht="15" thickBot="1">
      <c r="B4104" s="33">
        <v>42583</v>
      </c>
      <c r="C4104" s="350">
        <v>925</v>
      </c>
    </row>
    <row r="4105" spans="2:3" ht="15" thickBot="1">
      <c r="B4105" s="33">
        <v>42584</v>
      </c>
      <c r="C4105" s="350">
        <v>927.4</v>
      </c>
    </row>
    <row r="4106" spans="2:3" ht="15" thickBot="1">
      <c r="B4106" s="33">
        <v>42585</v>
      </c>
      <c r="C4106" s="350">
        <v>913.8</v>
      </c>
    </row>
    <row r="4107" spans="2:3" ht="15" thickBot="1">
      <c r="B4107" s="33">
        <v>42586</v>
      </c>
      <c r="C4107" s="350">
        <v>918.05</v>
      </c>
    </row>
    <row r="4108" spans="2:3" ht="15" thickBot="1">
      <c r="B4108" s="33">
        <v>42587</v>
      </c>
      <c r="C4108" s="350">
        <v>925.5</v>
      </c>
    </row>
    <row r="4109" spans="2:3" ht="15" thickBot="1">
      <c r="B4109" s="33">
        <v>42590</v>
      </c>
      <c r="C4109" s="350">
        <v>929.5</v>
      </c>
    </row>
    <row r="4110" spans="2:3" ht="15" thickBot="1">
      <c r="B4110" s="33">
        <v>42591</v>
      </c>
      <c r="C4110" s="350">
        <v>934.25</v>
      </c>
    </row>
    <row r="4111" spans="2:3" ht="15" thickBot="1">
      <c r="B4111" s="33">
        <v>42592</v>
      </c>
      <c r="C4111" s="350">
        <v>924.95</v>
      </c>
    </row>
    <row r="4112" spans="2:3" ht="15" thickBot="1">
      <c r="B4112" s="33">
        <v>42593</v>
      </c>
      <c r="C4112" s="350">
        <v>935.65</v>
      </c>
    </row>
    <row r="4113" spans="2:3" ht="15" thickBot="1">
      <c r="B4113" s="33">
        <v>42594</v>
      </c>
      <c r="C4113" s="350">
        <v>935</v>
      </c>
    </row>
    <row r="4114" spans="2:3" ht="15" thickBot="1">
      <c r="B4114" s="33">
        <v>42598</v>
      </c>
      <c r="C4114" s="350">
        <v>926.2</v>
      </c>
    </row>
    <row r="4115" spans="2:3" ht="15" thickBot="1">
      <c r="B4115" s="33">
        <v>42599</v>
      </c>
      <c r="C4115" s="350">
        <v>913.2</v>
      </c>
    </row>
    <row r="4116" spans="2:3" ht="15" thickBot="1">
      <c r="B4116" s="33">
        <v>42600</v>
      </c>
      <c r="C4116" s="350">
        <v>906.9</v>
      </c>
    </row>
    <row r="4117" spans="2:3" ht="15" thickBot="1">
      <c r="B4117" s="33">
        <v>42601</v>
      </c>
      <c r="C4117" s="350">
        <v>910.65</v>
      </c>
    </row>
    <row r="4118" spans="2:3" ht="15" thickBot="1">
      <c r="B4118" s="33">
        <v>42604</v>
      </c>
      <c r="C4118" s="350">
        <v>930.05</v>
      </c>
    </row>
    <row r="4119" spans="2:3" ht="15" thickBot="1">
      <c r="B4119" s="33">
        <v>42605</v>
      </c>
      <c r="C4119" s="350">
        <v>921.7</v>
      </c>
    </row>
    <row r="4120" spans="2:3" ht="15" thickBot="1">
      <c r="B4120" s="33">
        <v>42606</v>
      </c>
      <c r="C4120" s="350">
        <v>919.4</v>
      </c>
    </row>
    <row r="4121" spans="2:3" ht="15" thickBot="1">
      <c r="B4121" s="33">
        <v>42607</v>
      </c>
      <c r="C4121" s="350">
        <v>910.8</v>
      </c>
    </row>
    <row r="4122" spans="2:3" ht="15" thickBot="1">
      <c r="B4122" s="33">
        <v>42608</v>
      </c>
      <c r="C4122" s="350">
        <v>904.5</v>
      </c>
    </row>
    <row r="4123" spans="2:3" ht="15" thickBot="1">
      <c r="B4123" s="33">
        <v>42611</v>
      </c>
      <c r="C4123" s="350">
        <v>905.2</v>
      </c>
    </row>
    <row r="4124" spans="2:3" ht="15" thickBot="1">
      <c r="B4124" s="33">
        <v>42612</v>
      </c>
      <c r="C4124" s="350">
        <v>924.8</v>
      </c>
    </row>
    <row r="4125" spans="2:3" ht="15" thickBot="1">
      <c r="B4125" s="33">
        <v>42613</v>
      </c>
      <c r="C4125" s="350">
        <v>917.05</v>
      </c>
    </row>
    <row r="4126" spans="2:3" ht="15" thickBot="1">
      <c r="B4126" s="33">
        <v>42614</v>
      </c>
      <c r="C4126" s="350">
        <v>925.8</v>
      </c>
    </row>
    <row r="4127" spans="2:3" ht="15" thickBot="1">
      <c r="B4127" s="33">
        <v>42615</v>
      </c>
      <c r="C4127" s="350">
        <v>920.75</v>
      </c>
    </row>
    <row r="4128" spans="2:3" ht="15" thickBot="1">
      <c r="B4128" s="33">
        <v>42619</v>
      </c>
      <c r="C4128" s="350">
        <v>937.85</v>
      </c>
    </row>
    <row r="4129" spans="2:3" ht="15" thickBot="1">
      <c r="B4129" s="33">
        <v>42620</v>
      </c>
      <c r="C4129" s="350">
        <v>933</v>
      </c>
    </row>
    <row r="4130" spans="2:3" ht="15" thickBot="1">
      <c r="B4130" s="33">
        <v>42621</v>
      </c>
      <c r="C4130" s="350">
        <v>951.55</v>
      </c>
    </row>
    <row r="4131" spans="2:3" ht="15" thickBot="1">
      <c r="B4131" s="33">
        <v>42622</v>
      </c>
      <c r="C4131" s="350">
        <v>929.95</v>
      </c>
    </row>
    <row r="4132" spans="2:3" ht="15" thickBot="1">
      <c r="B4132" s="33">
        <v>42625</v>
      </c>
      <c r="C4132" s="350">
        <v>918.45</v>
      </c>
    </row>
    <row r="4133" spans="2:3" ht="15" thickBot="1">
      <c r="B4133" s="33">
        <v>42627</v>
      </c>
      <c r="C4133" s="350">
        <v>908.45</v>
      </c>
    </row>
    <row r="4134" spans="2:3" ht="15" thickBot="1">
      <c r="B4134" s="33">
        <v>42628</v>
      </c>
      <c r="C4134" s="350">
        <v>914</v>
      </c>
    </row>
    <row r="4135" spans="2:3" ht="15" thickBot="1">
      <c r="B4135" s="33">
        <v>42629</v>
      </c>
      <c r="C4135" s="350">
        <v>911.7</v>
      </c>
    </row>
    <row r="4136" spans="2:3" ht="15" thickBot="1">
      <c r="B4136" s="33">
        <v>42632</v>
      </c>
      <c r="C4136" s="350">
        <v>911.95</v>
      </c>
    </row>
    <row r="4137" spans="2:3" ht="15" thickBot="1">
      <c r="B4137" s="33">
        <v>42633</v>
      </c>
      <c r="C4137" s="350">
        <v>902.9</v>
      </c>
    </row>
    <row r="4138" spans="2:3" ht="15" thickBot="1">
      <c r="B4138" s="33">
        <v>42634</v>
      </c>
      <c r="C4138" s="350">
        <v>913.05</v>
      </c>
    </row>
    <row r="4139" spans="2:3" ht="15" thickBot="1">
      <c r="B4139" s="33">
        <v>42635</v>
      </c>
      <c r="C4139" s="350">
        <v>910.15</v>
      </c>
    </row>
    <row r="4140" spans="2:3" ht="15" thickBot="1">
      <c r="B4140" s="33">
        <v>42636</v>
      </c>
      <c r="C4140" s="350">
        <v>910.55</v>
      </c>
    </row>
    <row r="4141" spans="2:3" ht="15" thickBot="1">
      <c r="B4141" s="33">
        <v>42639</v>
      </c>
      <c r="C4141" s="350">
        <v>892.6</v>
      </c>
    </row>
    <row r="4142" spans="2:3" ht="15" thickBot="1">
      <c r="B4142" s="33">
        <v>42640</v>
      </c>
      <c r="C4142" s="350">
        <v>897.3</v>
      </c>
    </row>
    <row r="4143" spans="2:3" ht="15" thickBot="1">
      <c r="B4143" s="33">
        <v>42641</v>
      </c>
      <c r="C4143" s="350">
        <v>887.15</v>
      </c>
    </row>
    <row r="4144" spans="2:3" ht="15" thickBot="1">
      <c r="B4144" s="33">
        <v>42642</v>
      </c>
      <c r="C4144" s="350">
        <v>878.3</v>
      </c>
    </row>
    <row r="4145" spans="2:3" ht="15" thickBot="1">
      <c r="B4145" s="33">
        <v>42643</v>
      </c>
      <c r="C4145" s="350">
        <v>867.85</v>
      </c>
    </row>
    <row r="4146" spans="2:3" ht="15" thickBot="1">
      <c r="B4146" s="33">
        <v>42646</v>
      </c>
      <c r="C4146" s="350">
        <v>868.75</v>
      </c>
    </row>
    <row r="4147" spans="2:3" ht="15" thickBot="1">
      <c r="B4147" s="33">
        <v>42647</v>
      </c>
      <c r="C4147" s="350">
        <v>860.4</v>
      </c>
    </row>
    <row r="4148" spans="2:3" ht="15" thickBot="1">
      <c r="B4148" s="33">
        <v>42648</v>
      </c>
      <c r="C4148" s="350">
        <v>870.95</v>
      </c>
    </row>
    <row r="4149" spans="2:3" ht="15" thickBot="1">
      <c r="B4149" s="33">
        <v>42649</v>
      </c>
      <c r="C4149" s="350">
        <v>884.45</v>
      </c>
    </row>
    <row r="4150" spans="2:3" ht="15" thickBot="1">
      <c r="B4150" s="33">
        <v>42650</v>
      </c>
      <c r="C4150" s="350">
        <v>877.25</v>
      </c>
    </row>
    <row r="4151" spans="2:3" ht="15" thickBot="1">
      <c r="B4151" s="33">
        <v>42653</v>
      </c>
      <c r="C4151" s="350">
        <v>876.15</v>
      </c>
    </row>
    <row r="4152" spans="2:3" ht="15" thickBot="1">
      <c r="B4152" s="33">
        <v>42656</v>
      </c>
      <c r="C4152" s="350">
        <v>862.05</v>
      </c>
    </row>
    <row r="4153" spans="2:3" ht="15" thickBot="1">
      <c r="B4153" s="33">
        <v>42657</v>
      </c>
      <c r="C4153" s="350">
        <v>842.25</v>
      </c>
    </row>
    <row r="4154" spans="2:3" ht="15" thickBot="1">
      <c r="B4154" s="33">
        <v>42660</v>
      </c>
      <c r="C4154" s="350">
        <v>849.25</v>
      </c>
    </row>
    <row r="4155" spans="2:3" ht="15" thickBot="1">
      <c r="B4155" s="33">
        <v>42661</v>
      </c>
      <c r="C4155" s="350">
        <v>855.6</v>
      </c>
    </row>
    <row r="4156" spans="2:3" ht="15" thickBot="1">
      <c r="B4156" s="33">
        <v>42662</v>
      </c>
      <c r="C4156" s="350">
        <v>846</v>
      </c>
    </row>
    <row r="4157" spans="2:3" ht="15" thickBot="1">
      <c r="B4157" s="33">
        <v>42663</v>
      </c>
      <c r="C4157" s="350">
        <v>840.3</v>
      </c>
    </row>
    <row r="4158" spans="2:3" ht="15" thickBot="1">
      <c r="B4158" s="33">
        <v>42664</v>
      </c>
      <c r="C4158" s="350">
        <v>851.2</v>
      </c>
    </row>
    <row r="4159" spans="2:3" ht="15" thickBot="1">
      <c r="B4159" s="33">
        <v>42667</v>
      </c>
      <c r="C4159" s="350">
        <v>848.35</v>
      </c>
    </row>
    <row r="4160" spans="2:3" ht="15" thickBot="1">
      <c r="B4160" s="33">
        <v>42668</v>
      </c>
      <c r="C4160" s="350">
        <v>832.35</v>
      </c>
    </row>
    <row r="4161" spans="2:3" ht="15" thickBot="1">
      <c r="B4161" s="33">
        <v>42669</v>
      </c>
      <c r="C4161" s="350">
        <v>842.85</v>
      </c>
    </row>
    <row r="4162" spans="2:3" ht="15" thickBot="1">
      <c r="B4162" s="33">
        <v>42670</v>
      </c>
      <c r="C4162" s="350">
        <v>840.3</v>
      </c>
    </row>
    <row r="4163" spans="2:3" ht="15" thickBot="1">
      <c r="B4163" s="33">
        <v>42671</v>
      </c>
      <c r="C4163" s="350">
        <v>836.5</v>
      </c>
    </row>
    <row r="4164" spans="2:3" ht="15" thickBot="1">
      <c r="B4164" s="33">
        <v>42675</v>
      </c>
      <c r="C4164" s="350">
        <v>835.25</v>
      </c>
    </row>
    <row r="4165" spans="2:3" ht="15" thickBot="1">
      <c r="B4165" s="33">
        <v>42676</v>
      </c>
      <c r="C4165" s="350">
        <v>841.1</v>
      </c>
    </row>
    <row r="4166" spans="2:3" ht="15" thickBot="1">
      <c r="B4166" s="33">
        <v>42677</v>
      </c>
      <c r="C4166" s="350">
        <v>839.4</v>
      </c>
    </row>
    <row r="4167" spans="2:3" ht="15" thickBot="1">
      <c r="B4167" s="33">
        <v>42678</v>
      </c>
      <c r="C4167" s="350">
        <v>848</v>
      </c>
    </row>
    <row r="4168" spans="2:3" ht="15" thickBot="1">
      <c r="B4168" s="33">
        <v>42681</v>
      </c>
      <c r="C4168" s="350">
        <v>837.65</v>
      </c>
    </row>
    <row r="4169" spans="2:3" ht="15" thickBot="1">
      <c r="B4169" s="33">
        <v>42682</v>
      </c>
      <c r="C4169" s="350">
        <v>844.6</v>
      </c>
    </row>
    <row r="4170" spans="2:3" ht="15" thickBot="1">
      <c r="B4170" s="33">
        <v>42683</v>
      </c>
      <c r="C4170" s="350">
        <v>828.3</v>
      </c>
    </row>
    <row r="4171" spans="2:3" ht="15" thickBot="1">
      <c r="B4171" s="33">
        <v>42684</v>
      </c>
      <c r="C4171" s="350">
        <v>818.55</v>
      </c>
    </row>
    <row r="4172" spans="2:3" ht="15" thickBot="1">
      <c r="B4172" s="33">
        <v>42685</v>
      </c>
      <c r="C4172" s="350">
        <v>801.75</v>
      </c>
    </row>
    <row r="4173" spans="2:3" ht="15" thickBot="1">
      <c r="B4173" s="33">
        <v>42689</v>
      </c>
      <c r="C4173" s="350">
        <v>805.45</v>
      </c>
    </row>
    <row r="4174" spans="2:3" ht="15" thickBot="1">
      <c r="B4174" s="33">
        <v>42690</v>
      </c>
      <c r="C4174" s="350">
        <v>808.75</v>
      </c>
    </row>
    <row r="4175" spans="2:3" ht="15" thickBot="1">
      <c r="B4175" s="33">
        <v>42691</v>
      </c>
      <c r="C4175" s="350">
        <v>811.65</v>
      </c>
    </row>
    <row r="4176" spans="2:3" ht="15" thickBot="1">
      <c r="B4176" s="33">
        <v>42692</v>
      </c>
      <c r="C4176" s="350">
        <v>802.85</v>
      </c>
    </row>
    <row r="4177" spans="2:3" ht="15" thickBot="1">
      <c r="B4177" s="33">
        <v>42695</v>
      </c>
      <c r="C4177" s="350">
        <v>797.75</v>
      </c>
    </row>
    <row r="4178" spans="2:3" ht="15" thickBot="1">
      <c r="B4178" s="33">
        <v>42696</v>
      </c>
      <c r="C4178" s="350">
        <v>819.9</v>
      </c>
    </row>
    <row r="4179" spans="2:3" ht="15" thickBot="1">
      <c r="B4179" s="33">
        <v>42697</v>
      </c>
      <c r="C4179" s="350">
        <v>831.7</v>
      </c>
    </row>
    <row r="4180" spans="2:3" ht="15" thickBot="1">
      <c r="B4180" s="33">
        <v>42698</v>
      </c>
      <c r="C4180" s="350">
        <v>825.3</v>
      </c>
    </row>
    <row r="4181" spans="2:3" ht="15" thickBot="1">
      <c r="B4181" s="33">
        <v>42699</v>
      </c>
      <c r="C4181" s="350">
        <v>833.6</v>
      </c>
    </row>
    <row r="4182" spans="2:3" ht="15" thickBot="1">
      <c r="B4182" s="33">
        <v>42702</v>
      </c>
      <c r="C4182" s="350">
        <v>837.85</v>
      </c>
    </row>
    <row r="4183" spans="2:3" ht="15" thickBot="1">
      <c r="B4183" s="33">
        <v>42703</v>
      </c>
      <c r="C4183" s="350">
        <v>832.7</v>
      </c>
    </row>
    <row r="4184" spans="2:3" ht="15" thickBot="1">
      <c r="B4184" s="33">
        <v>42704</v>
      </c>
      <c r="C4184" s="350">
        <v>844</v>
      </c>
    </row>
    <row r="4185" spans="2:3" ht="15" thickBot="1">
      <c r="B4185" s="33">
        <v>42705</v>
      </c>
      <c r="C4185" s="350">
        <v>848.1</v>
      </c>
    </row>
    <row r="4186" spans="2:3" ht="15" thickBot="1">
      <c r="B4186" s="33">
        <v>42706</v>
      </c>
      <c r="C4186" s="350">
        <v>831.45</v>
      </c>
    </row>
    <row r="4187" spans="2:3" ht="15" thickBot="1">
      <c r="B4187" s="33">
        <v>42709</v>
      </c>
      <c r="C4187" s="350">
        <v>844.9</v>
      </c>
    </row>
    <row r="4188" spans="2:3" ht="15" thickBot="1">
      <c r="B4188" s="33">
        <v>42710</v>
      </c>
      <c r="C4188" s="350">
        <v>836</v>
      </c>
    </row>
    <row r="4189" spans="2:3" ht="15" thickBot="1">
      <c r="B4189" s="33">
        <v>42711</v>
      </c>
      <c r="C4189" s="350">
        <v>833.7</v>
      </c>
    </row>
    <row r="4190" spans="2:3" ht="15" thickBot="1">
      <c r="B4190" s="33">
        <v>42712</v>
      </c>
      <c r="C4190" s="350">
        <v>843</v>
      </c>
    </row>
    <row r="4191" spans="2:3" ht="15" thickBot="1">
      <c r="B4191" s="33">
        <v>42713</v>
      </c>
      <c r="C4191" s="350">
        <v>845.05</v>
      </c>
    </row>
    <row r="4192" spans="2:3" ht="15" thickBot="1">
      <c r="B4192" s="33">
        <v>42716</v>
      </c>
      <c r="C4192" s="350">
        <v>832.6</v>
      </c>
    </row>
    <row r="4193" spans="2:3" ht="15" thickBot="1">
      <c r="B4193" s="33">
        <v>42717</v>
      </c>
      <c r="C4193" s="350">
        <v>831.15</v>
      </c>
    </row>
    <row r="4194" spans="2:3" ht="15" thickBot="1">
      <c r="B4194" s="33">
        <v>42718</v>
      </c>
      <c r="C4194" s="350">
        <v>821.8</v>
      </c>
    </row>
    <row r="4195" spans="2:3" ht="15" thickBot="1">
      <c r="B4195" s="33">
        <v>42719</v>
      </c>
      <c r="C4195" s="350">
        <v>816.05</v>
      </c>
    </row>
    <row r="4196" spans="2:3" ht="15" thickBot="1">
      <c r="B4196" s="33">
        <v>42720</v>
      </c>
      <c r="C4196" s="350">
        <v>816.95</v>
      </c>
    </row>
    <row r="4197" spans="2:3" ht="15" thickBot="1">
      <c r="B4197" s="33">
        <v>42723</v>
      </c>
      <c r="C4197" s="350">
        <v>809.75</v>
      </c>
    </row>
    <row r="4198" spans="2:3" ht="15" thickBot="1">
      <c r="B4198" s="33">
        <v>42724</v>
      </c>
      <c r="C4198" s="350">
        <v>801.4</v>
      </c>
    </row>
    <row r="4199" spans="2:3" ht="15" thickBot="1">
      <c r="B4199" s="33">
        <v>42725</v>
      </c>
      <c r="C4199" s="350">
        <v>796.8</v>
      </c>
    </row>
    <row r="4200" spans="2:3" ht="15" thickBot="1">
      <c r="B4200" s="33">
        <v>42726</v>
      </c>
      <c r="C4200" s="350">
        <v>787.05</v>
      </c>
    </row>
    <row r="4201" spans="2:3" ht="15" thickBot="1">
      <c r="B4201" s="33">
        <v>42727</v>
      </c>
      <c r="C4201" s="350">
        <v>789.5</v>
      </c>
    </row>
    <row r="4202" spans="2:3" ht="15" thickBot="1">
      <c r="B4202" s="33">
        <v>42730</v>
      </c>
      <c r="C4202" s="350">
        <v>801.8</v>
      </c>
    </row>
    <row r="4203" spans="2:3" ht="15" thickBot="1">
      <c r="B4203" s="33">
        <v>42731</v>
      </c>
      <c r="C4203" s="350">
        <v>806.75</v>
      </c>
    </row>
    <row r="4204" spans="2:3" ht="15" thickBot="1">
      <c r="B4204" s="33">
        <v>42732</v>
      </c>
      <c r="C4204" s="350">
        <v>810.3</v>
      </c>
    </row>
    <row r="4205" spans="2:3" ht="15" thickBot="1">
      <c r="B4205" s="33">
        <v>42733</v>
      </c>
      <c r="C4205" s="350">
        <v>818.5</v>
      </c>
    </row>
    <row r="4206" spans="2:3" ht="15" thickBot="1">
      <c r="B4206" s="33">
        <v>42734</v>
      </c>
      <c r="C4206" s="350">
        <v>826.35</v>
      </c>
    </row>
    <row r="4207" spans="2:3" ht="15" thickBot="1">
      <c r="B4207" s="33">
        <v>42737</v>
      </c>
      <c r="C4207" s="350">
        <v>825.35</v>
      </c>
    </row>
    <row r="4208" spans="2:3" ht="15" thickBot="1">
      <c r="B4208" s="33">
        <v>42738</v>
      </c>
      <c r="C4208" s="350">
        <v>829.85</v>
      </c>
    </row>
    <row r="4209" spans="2:3" ht="15" thickBot="1">
      <c r="B4209" s="33">
        <v>42739</v>
      </c>
      <c r="C4209" s="350">
        <v>821.6</v>
      </c>
    </row>
    <row r="4210" spans="2:3" ht="15" thickBot="1">
      <c r="B4210" s="33">
        <v>42740</v>
      </c>
      <c r="C4210" s="350">
        <v>833.15</v>
      </c>
    </row>
    <row r="4211" spans="2:3" ht="15" thickBot="1">
      <c r="B4211" s="33">
        <v>42741</v>
      </c>
      <c r="C4211" s="350">
        <v>833.75</v>
      </c>
    </row>
    <row r="4212" spans="2:3" ht="15" thickBot="1">
      <c r="B4212" s="33">
        <v>42744</v>
      </c>
      <c r="C4212" s="350">
        <v>831.05</v>
      </c>
    </row>
    <row r="4213" spans="2:3" ht="15" thickBot="1">
      <c r="B4213" s="33">
        <v>42745</v>
      </c>
      <c r="C4213" s="350">
        <v>830.55</v>
      </c>
    </row>
    <row r="4214" spans="2:3" ht="15" thickBot="1">
      <c r="B4214" s="33">
        <v>42746</v>
      </c>
      <c r="C4214" s="350">
        <v>840.4</v>
      </c>
    </row>
    <row r="4215" spans="2:3" ht="15" thickBot="1">
      <c r="B4215" s="33">
        <v>42747</v>
      </c>
      <c r="C4215" s="350">
        <v>825.9</v>
      </c>
    </row>
    <row r="4216" spans="2:3" ht="15" thickBot="1">
      <c r="B4216" s="33">
        <v>42748</v>
      </c>
      <c r="C4216" s="350">
        <v>827.95</v>
      </c>
    </row>
    <row r="4217" spans="2:3" ht="15" thickBot="1">
      <c r="B4217" s="33">
        <v>42751</v>
      </c>
      <c r="C4217" s="350">
        <v>827.5</v>
      </c>
    </row>
    <row r="4218" spans="2:3" ht="15" thickBot="1">
      <c r="B4218" s="33">
        <v>42752</v>
      </c>
      <c r="C4218" s="350">
        <v>840.65</v>
      </c>
    </row>
    <row r="4219" spans="2:3" ht="15" thickBot="1">
      <c r="B4219" s="33">
        <v>42753</v>
      </c>
      <c r="C4219" s="350">
        <v>864.95</v>
      </c>
    </row>
    <row r="4220" spans="2:3" ht="15" thickBot="1">
      <c r="B4220" s="33">
        <v>42754</v>
      </c>
      <c r="C4220" s="350">
        <v>860.3</v>
      </c>
    </row>
    <row r="4221" spans="2:3" ht="15" thickBot="1">
      <c r="B4221" s="33">
        <v>42755</v>
      </c>
      <c r="C4221" s="350">
        <v>860.45</v>
      </c>
    </row>
    <row r="4222" spans="2:3" ht="15" thickBot="1">
      <c r="B4222" s="33">
        <v>42758</v>
      </c>
      <c r="C4222" s="350">
        <v>862.4</v>
      </c>
    </row>
    <row r="4223" spans="2:3" ht="15" thickBot="1">
      <c r="B4223" s="33">
        <v>42759</v>
      </c>
      <c r="C4223" s="350">
        <v>860.35</v>
      </c>
    </row>
    <row r="4224" spans="2:3" ht="15" thickBot="1">
      <c r="B4224" s="33">
        <v>42760</v>
      </c>
      <c r="C4224" s="350">
        <v>869.2</v>
      </c>
    </row>
    <row r="4225" spans="2:3" ht="15" thickBot="1">
      <c r="B4225" s="33">
        <v>42762</v>
      </c>
      <c r="C4225" s="350">
        <v>855.95</v>
      </c>
    </row>
    <row r="4226" spans="2:3" ht="15" thickBot="1">
      <c r="B4226" s="33">
        <v>42765</v>
      </c>
      <c r="C4226" s="350">
        <v>853.55</v>
      </c>
    </row>
    <row r="4227" spans="2:3" ht="15" thickBot="1">
      <c r="B4227" s="33">
        <v>42766</v>
      </c>
      <c r="C4227" s="350">
        <v>855.4</v>
      </c>
    </row>
    <row r="4228" spans="2:3" ht="15" thickBot="1">
      <c r="B4228" s="33">
        <v>42767</v>
      </c>
      <c r="C4228" s="350">
        <v>854.05</v>
      </c>
    </row>
    <row r="4229" spans="2:3" ht="15" thickBot="1">
      <c r="B4229" s="33">
        <v>42768</v>
      </c>
      <c r="C4229" s="350">
        <v>845.3</v>
      </c>
    </row>
    <row r="4230" spans="2:3" ht="15" thickBot="1">
      <c r="B4230" s="33">
        <v>42769</v>
      </c>
      <c r="C4230" s="350">
        <v>849.75</v>
      </c>
    </row>
    <row r="4231" spans="2:3" ht="15" thickBot="1">
      <c r="B4231" s="33">
        <v>42772</v>
      </c>
      <c r="C4231" s="350">
        <v>860.55</v>
      </c>
    </row>
    <row r="4232" spans="2:3" ht="15" thickBot="1">
      <c r="B4232" s="33">
        <v>42773</v>
      </c>
      <c r="C4232" s="350">
        <v>855.25</v>
      </c>
    </row>
    <row r="4233" spans="2:3" ht="15" thickBot="1">
      <c r="B4233" s="33">
        <v>42774</v>
      </c>
      <c r="C4233" s="350">
        <v>852.95</v>
      </c>
    </row>
    <row r="4234" spans="2:3" ht="15" thickBot="1">
      <c r="B4234" s="33">
        <v>42775</v>
      </c>
      <c r="C4234" s="350">
        <v>850.75</v>
      </c>
    </row>
    <row r="4235" spans="2:3" ht="15" thickBot="1">
      <c r="B4235" s="33">
        <v>42776</v>
      </c>
      <c r="C4235" s="350">
        <v>850.9</v>
      </c>
    </row>
    <row r="4236" spans="2:3" ht="15" thickBot="1">
      <c r="B4236" s="33">
        <v>42779</v>
      </c>
      <c r="C4236" s="350">
        <v>862.3</v>
      </c>
    </row>
    <row r="4237" spans="2:3" ht="15" thickBot="1">
      <c r="B4237" s="33">
        <v>42780</v>
      </c>
      <c r="C4237" s="350">
        <v>848.15</v>
      </c>
    </row>
    <row r="4238" spans="2:3" ht="15" thickBot="1">
      <c r="B4238" s="33">
        <v>42781</v>
      </c>
      <c r="C4238" s="350">
        <v>850.05</v>
      </c>
    </row>
    <row r="4239" spans="2:3" ht="15" thickBot="1">
      <c r="B4239" s="33">
        <v>42782</v>
      </c>
      <c r="C4239" s="350">
        <v>846.1</v>
      </c>
    </row>
    <row r="4240" spans="2:3" ht="15" thickBot="1">
      <c r="B4240" s="33">
        <v>42783</v>
      </c>
      <c r="C4240" s="350">
        <v>841.25</v>
      </c>
    </row>
    <row r="4241" spans="2:3" ht="15" thickBot="1">
      <c r="B4241" s="33">
        <v>42786</v>
      </c>
      <c r="C4241" s="350">
        <v>854.45</v>
      </c>
    </row>
    <row r="4242" spans="2:3" ht="15" thickBot="1">
      <c r="B4242" s="33">
        <v>42787</v>
      </c>
      <c r="C4242" s="350">
        <v>862.75</v>
      </c>
    </row>
    <row r="4243" spans="2:3" ht="15" thickBot="1">
      <c r="B4243" s="33">
        <v>42788</v>
      </c>
      <c r="C4243" s="350">
        <v>864.15</v>
      </c>
    </row>
    <row r="4244" spans="2:3" ht="15" thickBot="1">
      <c r="B4244" s="33">
        <v>42789</v>
      </c>
      <c r="C4244" s="350">
        <v>858.25</v>
      </c>
    </row>
    <row r="4245" spans="2:3" ht="15" thickBot="1">
      <c r="B4245" s="33">
        <v>42793</v>
      </c>
      <c r="C4245" s="350">
        <v>866.45</v>
      </c>
    </row>
    <row r="4246" spans="2:3" ht="15" thickBot="1">
      <c r="B4246" s="33">
        <v>42794</v>
      </c>
      <c r="C4246" s="350">
        <v>865.9</v>
      </c>
    </row>
    <row r="4247" spans="2:3" ht="15" thickBot="1">
      <c r="B4247" s="33">
        <v>42795</v>
      </c>
      <c r="C4247" s="350">
        <v>875.5</v>
      </c>
    </row>
    <row r="4248" spans="2:3" ht="15" thickBot="1">
      <c r="B4248" s="33">
        <v>42796</v>
      </c>
      <c r="C4248" s="350">
        <v>877.5</v>
      </c>
    </row>
    <row r="4249" spans="2:3" ht="15" thickBot="1">
      <c r="B4249" s="33">
        <v>42797</v>
      </c>
      <c r="C4249" s="350">
        <v>877.15</v>
      </c>
    </row>
    <row r="4250" spans="2:3" ht="15" thickBot="1">
      <c r="B4250" s="33">
        <v>42800</v>
      </c>
      <c r="C4250" s="350">
        <v>873.1</v>
      </c>
    </row>
    <row r="4251" spans="2:3" ht="15" thickBot="1">
      <c r="B4251" s="33">
        <v>42801</v>
      </c>
      <c r="C4251" s="350">
        <v>872.05</v>
      </c>
    </row>
    <row r="4252" spans="2:3" ht="15" thickBot="1">
      <c r="B4252" s="33">
        <v>42802</v>
      </c>
      <c r="C4252" s="350">
        <v>871.3</v>
      </c>
    </row>
    <row r="4253" spans="2:3" ht="15" thickBot="1">
      <c r="B4253" s="33">
        <v>42803</v>
      </c>
      <c r="C4253" s="350">
        <v>870.3</v>
      </c>
    </row>
    <row r="4254" spans="2:3" ht="15" thickBot="1">
      <c r="B4254" s="33">
        <v>42804</v>
      </c>
      <c r="C4254" s="350">
        <v>875.2</v>
      </c>
    </row>
    <row r="4255" spans="2:3" ht="15" thickBot="1">
      <c r="B4255" s="33">
        <v>42808</v>
      </c>
      <c r="C4255" s="350">
        <v>913.75</v>
      </c>
    </row>
    <row r="4256" spans="2:3" ht="15" thickBot="1">
      <c r="B4256" s="33">
        <v>42809</v>
      </c>
      <c r="C4256" s="350">
        <v>900.5</v>
      </c>
    </row>
    <row r="4257" spans="2:3" ht="15" thickBot="1">
      <c r="B4257" s="33">
        <v>42810</v>
      </c>
      <c r="C4257" s="350">
        <v>906.2</v>
      </c>
    </row>
    <row r="4258" spans="2:3" ht="15" thickBot="1">
      <c r="B4258" s="33">
        <v>42811</v>
      </c>
      <c r="C4258" s="350">
        <v>902.55</v>
      </c>
    </row>
    <row r="4259" spans="2:3" ht="15" thickBot="1">
      <c r="B4259" s="33">
        <v>42814</v>
      </c>
      <c r="C4259" s="350">
        <v>898.45</v>
      </c>
    </row>
    <row r="4260" spans="2:3" ht="15" thickBot="1">
      <c r="B4260" s="33">
        <v>42815</v>
      </c>
      <c r="C4260" s="350">
        <v>903.45</v>
      </c>
    </row>
    <row r="4261" spans="2:3" ht="15" thickBot="1">
      <c r="B4261" s="33">
        <v>42816</v>
      </c>
      <c r="C4261" s="350">
        <v>904.95</v>
      </c>
    </row>
    <row r="4262" spans="2:3" ht="15" thickBot="1">
      <c r="B4262" s="33">
        <v>42817</v>
      </c>
      <c r="C4262" s="350">
        <v>902</v>
      </c>
    </row>
    <row r="4263" spans="2:3" ht="15" thickBot="1">
      <c r="B4263" s="33">
        <v>42818</v>
      </c>
      <c r="C4263" s="350">
        <v>900.2</v>
      </c>
    </row>
    <row r="4264" spans="2:3" ht="15" thickBot="1">
      <c r="B4264" s="33">
        <v>42821</v>
      </c>
      <c r="C4264" s="350">
        <v>898.8</v>
      </c>
    </row>
    <row r="4265" spans="2:3" ht="15" thickBot="1">
      <c r="B4265" s="33">
        <v>42822</v>
      </c>
      <c r="C4265" s="350">
        <v>903.1</v>
      </c>
    </row>
    <row r="4266" spans="2:3" ht="15" thickBot="1">
      <c r="B4266" s="33">
        <v>42823</v>
      </c>
      <c r="C4266" s="350">
        <v>912.55</v>
      </c>
    </row>
    <row r="4267" spans="2:3" ht="15" thickBot="1">
      <c r="B4267" s="33">
        <v>42824</v>
      </c>
      <c r="C4267" s="350">
        <v>919.2</v>
      </c>
    </row>
    <row r="4268" spans="2:3" ht="15" thickBot="1">
      <c r="B4268" s="33">
        <v>42825</v>
      </c>
      <c r="C4268" s="350">
        <v>911.75</v>
      </c>
    </row>
    <row r="4269" spans="2:3" ht="15" thickBot="1">
      <c r="B4269" s="33">
        <v>42828</v>
      </c>
      <c r="C4269" s="350">
        <v>920.65</v>
      </c>
    </row>
    <row r="4270" spans="2:3" ht="15" thickBot="1">
      <c r="B4270" s="33">
        <v>42830</v>
      </c>
      <c r="C4270" s="350">
        <v>935.35</v>
      </c>
    </row>
    <row r="4271" spans="2:3" ht="15" thickBot="1">
      <c r="B4271" s="33">
        <v>42831</v>
      </c>
      <c r="C4271" s="350">
        <v>934.65</v>
      </c>
    </row>
    <row r="4272" spans="2:3" ht="15" thickBot="1">
      <c r="B4272" s="33">
        <v>42832</v>
      </c>
      <c r="C4272" s="350">
        <v>924.5</v>
      </c>
    </row>
    <row r="4273" spans="2:3" ht="15" thickBot="1">
      <c r="B4273" s="33">
        <v>42835</v>
      </c>
      <c r="C4273" s="350">
        <v>925.95</v>
      </c>
    </row>
    <row r="4274" spans="2:3" ht="15" thickBot="1">
      <c r="B4274" s="33">
        <v>42836</v>
      </c>
      <c r="C4274" s="350">
        <v>923.7</v>
      </c>
    </row>
    <row r="4275" spans="2:3" ht="15" thickBot="1">
      <c r="B4275" s="33">
        <v>42837</v>
      </c>
      <c r="C4275" s="350">
        <v>923.75</v>
      </c>
    </row>
    <row r="4276" spans="2:3" ht="15" thickBot="1">
      <c r="B4276" s="33">
        <v>42838</v>
      </c>
      <c r="C4276" s="350">
        <v>923.85</v>
      </c>
    </row>
    <row r="4277" spans="2:3" ht="15" thickBot="1">
      <c r="B4277" s="33">
        <v>42842</v>
      </c>
      <c r="C4277" s="350">
        <v>914.05</v>
      </c>
    </row>
    <row r="4278" spans="2:3" ht="15" thickBot="1">
      <c r="B4278" s="33">
        <v>42843</v>
      </c>
      <c r="C4278" s="350">
        <v>912.75</v>
      </c>
    </row>
    <row r="4279" spans="2:3" ht="15" thickBot="1">
      <c r="B4279" s="33">
        <v>42844</v>
      </c>
      <c r="C4279" s="350">
        <v>908.55</v>
      </c>
    </row>
    <row r="4280" spans="2:3" ht="15" thickBot="1">
      <c r="B4280" s="33">
        <v>42845</v>
      </c>
      <c r="C4280" s="350">
        <v>915.7</v>
      </c>
    </row>
    <row r="4281" spans="2:3" ht="15" thickBot="1">
      <c r="B4281" s="33">
        <v>42846</v>
      </c>
      <c r="C4281" s="350">
        <v>906.4</v>
      </c>
    </row>
    <row r="4282" spans="2:3" ht="15" thickBot="1">
      <c r="B4282" s="33">
        <v>42849</v>
      </c>
      <c r="C4282" s="350">
        <v>904.55</v>
      </c>
    </row>
    <row r="4283" spans="2:3" ht="15" thickBot="1">
      <c r="B4283" s="33">
        <v>42850</v>
      </c>
      <c r="C4283" s="350">
        <v>924</v>
      </c>
    </row>
    <row r="4284" spans="2:3" ht="15" thickBot="1">
      <c r="B4284" s="33">
        <v>42851</v>
      </c>
      <c r="C4284" s="350">
        <v>941.35</v>
      </c>
    </row>
    <row r="4285" spans="2:3" ht="15" thickBot="1">
      <c r="B4285" s="33">
        <v>42852</v>
      </c>
      <c r="C4285" s="350">
        <v>947.3</v>
      </c>
    </row>
    <row r="4286" spans="2:3" ht="15" thickBot="1">
      <c r="B4286" s="33">
        <v>42853</v>
      </c>
      <c r="C4286" s="350">
        <v>934.95</v>
      </c>
    </row>
    <row r="4287" spans="2:3" ht="15" thickBot="1">
      <c r="B4287" s="33">
        <v>42857</v>
      </c>
      <c r="C4287" s="350">
        <v>928.1</v>
      </c>
    </row>
    <row r="4288" spans="2:3" ht="15" thickBot="1">
      <c r="B4288" s="33">
        <v>42858</v>
      </c>
      <c r="C4288" s="350">
        <v>934</v>
      </c>
    </row>
    <row r="4289" spans="2:3" ht="15" thickBot="1">
      <c r="B4289" s="33">
        <v>42859</v>
      </c>
      <c r="C4289" s="350">
        <v>956.7</v>
      </c>
    </row>
    <row r="4290" spans="2:3" ht="15" thickBot="1">
      <c r="B4290" s="33">
        <v>42860</v>
      </c>
      <c r="C4290" s="350">
        <v>953.9</v>
      </c>
    </row>
    <row r="4291" spans="2:3" ht="15" thickBot="1">
      <c r="B4291" s="33">
        <v>42863</v>
      </c>
      <c r="C4291" s="350">
        <v>954.85</v>
      </c>
    </row>
    <row r="4292" spans="2:3" ht="15" thickBot="1">
      <c r="B4292" s="33">
        <v>42864</v>
      </c>
      <c r="C4292" s="350">
        <v>952.05</v>
      </c>
    </row>
    <row r="4293" spans="2:3" ht="15" thickBot="1">
      <c r="B4293" s="33">
        <v>42865</v>
      </c>
      <c r="C4293" s="350">
        <v>996.35</v>
      </c>
    </row>
    <row r="4294" spans="2:3" ht="15" thickBot="1">
      <c r="B4294" s="33">
        <v>42866</v>
      </c>
      <c r="C4294" s="350">
        <v>978.75</v>
      </c>
    </row>
    <row r="4295" spans="2:3" ht="15" thickBot="1">
      <c r="B4295" s="33">
        <v>42867</v>
      </c>
      <c r="C4295" s="350">
        <v>980.2</v>
      </c>
    </row>
    <row r="4296" spans="2:3" ht="15" thickBot="1">
      <c r="B4296" s="33">
        <v>42870</v>
      </c>
      <c r="C4296" s="350">
        <v>983.25</v>
      </c>
    </row>
    <row r="4297" spans="2:3" ht="15" thickBot="1">
      <c r="B4297" s="33">
        <v>42871</v>
      </c>
      <c r="C4297" s="350">
        <v>1000.4</v>
      </c>
    </row>
    <row r="4298" spans="2:3" ht="15" thickBot="1">
      <c r="B4298" s="33">
        <v>42872</v>
      </c>
      <c r="C4298" s="350">
        <v>1009.4</v>
      </c>
    </row>
    <row r="4299" spans="2:3" ht="15" thickBot="1">
      <c r="B4299" s="33">
        <v>42873</v>
      </c>
      <c r="C4299" s="350">
        <v>990.25</v>
      </c>
    </row>
    <row r="4300" spans="2:3" ht="15" thickBot="1">
      <c r="B4300" s="33">
        <v>42874</v>
      </c>
      <c r="C4300" s="350">
        <v>1008</v>
      </c>
    </row>
    <row r="4301" spans="2:3" ht="15" thickBot="1">
      <c r="B4301" s="33">
        <v>42877</v>
      </c>
      <c r="C4301" s="350">
        <v>1018.6</v>
      </c>
    </row>
    <row r="4302" spans="2:3" ht="15" thickBot="1">
      <c r="B4302" s="33">
        <v>42878</v>
      </c>
      <c r="C4302" s="350">
        <v>1024.8</v>
      </c>
    </row>
    <row r="4303" spans="2:3" ht="15" thickBot="1">
      <c r="B4303" s="33">
        <v>42879</v>
      </c>
      <c r="C4303" s="350">
        <v>1038.05</v>
      </c>
    </row>
    <row r="4304" spans="2:3" ht="15" thickBot="1">
      <c r="B4304" s="33">
        <v>42880</v>
      </c>
      <c r="C4304" s="350">
        <v>1043.45</v>
      </c>
    </row>
    <row r="4305" spans="2:3" ht="15" thickBot="1">
      <c r="B4305" s="33">
        <v>42881</v>
      </c>
      <c r="C4305" s="350">
        <v>1040.95</v>
      </c>
    </row>
    <row r="4306" spans="2:3" ht="15" thickBot="1">
      <c r="B4306" s="33">
        <v>42884</v>
      </c>
      <c r="C4306" s="350">
        <v>1072.25</v>
      </c>
    </row>
    <row r="4307" spans="2:3" ht="15" thickBot="1">
      <c r="B4307" s="33">
        <v>42885</v>
      </c>
      <c r="C4307" s="350">
        <v>1072.5999999999999</v>
      </c>
    </row>
    <row r="4308" spans="2:3" ht="15" thickBot="1">
      <c r="B4308" s="33">
        <v>42886</v>
      </c>
      <c r="C4308" s="350">
        <v>1067</v>
      </c>
    </row>
    <row r="4309" spans="2:3" ht="15" thickBot="1">
      <c r="B4309" s="33">
        <v>42887</v>
      </c>
      <c r="C4309" s="350">
        <v>1095.3499999999999</v>
      </c>
    </row>
    <row r="4310" spans="2:3" ht="15" thickBot="1">
      <c r="B4310" s="33">
        <v>42888</v>
      </c>
      <c r="C4310" s="350">
        <v>1086.4000000000001</v>
      </c>
    </row>
    <row r="4311" spans="2:3" ht="15" thickBot="1">
      <c r="B4311" s="33">
        <v>42891</v>
      </c>
      <c r="C4311" s="350">
        <v>1097.75</v>
      </c>
    </row>
    <row r="4312" spans="2:3" ht="15" thickBot="1">
      <c r="B4312" s="33">
        <v>42892</v>
      </c>
      <c r="C4312" s="350">
        <v>1091.55</v>
      </c>
    </row>
    <row r="4313" spans="2:3" ht="15" thickBot="1">
      <c r="B4313" s="33">
        <v>42893</v>
      </c>
      <c r="C4313" s="350">
        <v>1106.3499999999999</v>
      </c>
    </row>
    <row r="4314" spans="2:3" ht="15" thickBot="1">
      <c r="B4314" s="33">
        <v>42894</v>
      </c>
      <c r="C4314" s="350">
        <v>1093.5</v>
      </c>
    </row>
    <row r="4315" spans="2:3" ht="15" thickBot="1">
      <c r="B4315" s="33">
        <v>42895</v>
      </c>
      <c r="C4315" s="350">
        <v>1095.3499999999999</v>
      </c>
    </row>
    <row r="4316" spans="2:3" ht="15" thickBot="1">
      <c r="B4316" s="33">
        <v>42898</v>
      </c>
      <c r="C4316" s="350">
        <v>1099.6500000000001</v>
      </c>
    </row>
    <row r="4317" spans="2:3" ht="15" thickBot="1">
      <c r="B4317" s="33">
        <v>42899</v>
      </c>
      <c r="C4317" s="350">
        <v>1102.75</v>
      </c>
    </row>
    <row r="4318" spans="2:3" ht="15" thickBot="1">
      <c r="B4318" s="33">
        <v>42900</v>
      </c>
      <c r="C4318" s="350">
        <v>1113.7</v>
      </c>
    </row>
    <row r="4319" spans="2:3" ht="15" thickBot="1">
      <c r="B4319" s="33">
        <v>42901</v>
      </c>
      <c r="C4319" s="350">
        <v>1104</v>
      </c>
    </row>
    <row r="4320" spans="2:3" ht="15" thickBot="1">
      <c r="B4320" s="33">
        <v>42902</v>
      </c>
      <c r="C4320" s="350">
        <v>1091.8</v>
      </c>
    </row>
    <row r="4321" spans="2:3" ht="15" thickBot="1">
      <c r="B4321" s="33">
        <v>42905</v>
      </c>
      <c r="C4321" s="350">
        <v>1095.6500000000001</v>
      </c>
    </row>
    <row r="4322" spans="2:3" ht="15" thickBot="1">
      <c r="B4322" s="33">
        <v>42906</v>
      </c>
      <c r="C4322" s="350">
        <v>1093.05</v>
      </c>
    </row>
    <row r="4323" spans="2:3" ht="15" thickBot="1">
      <c r="B4323" s="33">
        <v>42907</v>
      </c>
      <c r="C4323" s="350">
        <v>1123.45</v>
      </c>
    </row>
    <row r="4324" spans="2:3" ht="15" thickBot="1">
      <c r="B4324" s="33">
        <v>42908</v>
      </c>
      <c r="C4324" s="350">
        <v>1094.05</v>
      </c>
    </row>
    <row r="4325" spans="2:3" ht="15" thickBot="1">
      <c r="B4325" s="33">
        <v>42909</v>
      </c>
      <c r="C4325" s="350">
        <v>1097.9000000000001</v>
      </c>
    </row>
    <row r="4326" spans="2:3" ht="15" thickBot="1">
      <c r="B4326" s="33">
        <v>42913</v>
      </c>
      <c r="C4326" s="350">
        <v>1092.0999999999999</v>
      </c>
    </row>
    <row r="4327" spans="2:3" ht="15" thickBot="1">
      <c r="B4327" s="33">
        <v>42914</v>
      </c>
      <c r="C4327" s="350">
        <v>1090</v>
      </c>
    </row>
    <row r="4328" spans="2:3" ht="15" thickBot="1">
      <c r="B4328" s="33">
        <v>42915</v>
      </c>
      <c r="C4328" s="350">
        <v>1088.0999999999999</v>
      </c>
    </row>
    <row r="4329" spans="2:3" ht="15" thickBot="1">
      <c r="B4329" s="33">
        <v>42916</v>
      </c>
      <c r="C4329" s="350">
        <v>1079.5999999999999</v>
      </c>
    </row>
    <row r="4330" spans="2:3" ht="15" thickBot="1">
      <c r="B4330" s="33">
        <v>42919</v>
      </c>
      <c r="C4330" s="350">
        <v>1097.75</v>
      </c>
    </row>
    <row r="4331" spans="2:3" ht="15" thickBot="1">
      <c r="B4331" s="33">
        <v>42920</v>
      </c>
      <c r="C4331" s="350">
        <v>1088.0999999999999</v>
      </c>
    </row>
    <row r="4332" spans="2:3" ht="15" thickBot="1">
      <c r="B4332" s="33">
        <v>42921</v>
      </c>
      <c r="C4332" s="350">
        <v>1096.7</v>
      </c>
    </row>
    <row r="4333" spans="2:3" ht="15" thickBot="1">
      <c r="B4333" s="33">
        <v>42922</v>
      </c>
      <c r="C4333" s="350">
        <v>1092.5</v>
      </c>
    </row>
    <row r="4334" spans="2:3" ht="15" thickBot="1">
      <c r="B4334" s="33">
        <v>42923</v>
      </c>
      <c r="C4334" s="350">
        <v>1097.7</v>
      </c>
    </row>
    <row r="4335" spans="2:3" ht="15" thickBot="1">
      <c r="B4335" s="33">
        <v>42926</v>
      </c>
      <c r="C4335" s="350">
        <v>1096.25</v>
      </c>
    </row>
    <row r="4336" spans="2:3" ht="15" thickBot="1">
      <c r="B4336" s="33">
        <v>42927</v>
      </c>
      <c r="C4336" s="350">
        <v>1106.45</v>
      </c>
    </row>
    <row r="4337" spans="2:3" ht="15" thickBot="1">
      <c r="B4337" s="33">
        <v>42928</v>
      </c>
      <c r="C4337" s="350">
        <v>1131.6500000000001</v>
      </c>
    </row>
    <row r="4338" spans="2:3" ht="15" thickBot="1">
      <c r="B4338" s="33">
        <v>42929</v>
      </c>
      <c r="C4338" s="350">
        <v>1134.7</v>
      </c>
    </row>
    <row r="4339" spans="2:3" ht="15" thickBot="1">
      <c r="B4339" s="33">
        <v>42930</v>
      </c>
      <c r="C4339" s="350">
        <v>1139.3</v>
      </c>
    </row>
    <row r="4340" spans="2:3" ht="15" thickBot="1">
      <c r="B4340" s="33">
        <v>42933</v>
      </c>
      <c r="C4340" s="350">
        <v>1152.95</v>
      </c>
    </row>
    <row r="4341" spans="2:3" ht="15" thickBot="1">
      <c r="B4341" s="33">
        <v>42934</v>
      </c>
      <c r="C4341" s="350">
        <v>1157.8499999999999</v>
      </c>
    </row>
    <row r="4342" spans="2:3" ht="15" thickBot="1">
      <c r="B4342" s="33">
        <v>42935</v>
      </c>
      <c r="C4342" s="350">
        <v>1154.3499999999999</v>
      </c>
    </row>
    <row r="4343" spans="2:3" ht="15" thickBot="1">
      <c r="B4343" s="33">
        <v>42936</v>
      </c>
      <c r="C4343" s="350">
        <v>1152.9000000000001</v>
      </c>
    </row>
    <row r="4344" spans="2:3" ht="15" thickBot="1">
      <c r="B4344" s="33">
        <v>42937</v>
      </c>
      <c r="C4344" s="350">
        <v>1158.6500000000001</v>
      </c>
    </row>
    <row r="4345" spans="2:3" ht="15" thickBot="1">
      <c r="B4345" s="33">
        <v>42940</v>
      </c>
      <c r="C4345" s="350">
        <v>1159.3499999999999</v>
      </c>
    </row>
    <row r="4346" spans="2:3" ht="15" thickBot="1">
      <c r="B4346" s="33">
        <v>42941</v>
      </c>
      <c r="C4346" s="350">
        <v>1149.5999999999999</v>
      </c>
    </row>
    <row r="4347" spans="2:3" ht="15" thickBot="1">
      <c r="B4347" s="33">
        <v>42942</v>
      </c>
      <c r="C4347" s="350">
        <v>1164.55</v>
      </c>
    </row>
    <row r="4348" spans="2:3" ht="15" thickBot="1">
      <c r="B4348" s="33">
        <v>42943</v>
      </c>
      <c r="C4348" s="350">
        <v>1171.9000000000001</v>
      </c>
    </row>
    <row r="4349" spans="2:3" ht="15" thickBot="1">
      <c r="B4349" s="33">
        <v>42944</v>
      </c>
      <c r="C4349" s="350">
        <v>1153.8499999999999</v>
      </c>
    </row>
    <row r="4350" spans="2:3" ht="15" thickBot="1">
      <c r="B4350" s="33">
        <v>42947</v>
      </c>
      <c r="C4350" s="350">
        <v>1155.75</v>
      </c>
    </row>
    <row r="4351" spans="2:3" ht="15" thickBot="1">
      <c r="B4351" s="33">
        <v>42948</v>
      </c>
      <c r="C4351" s="350">
        <v>1173.95</v>
      </c>
    </row>
    <row r="4352" spans="2:3" ht="15" thickBot="1">
      <c r="B4352" s="33">
        <v>42949</v>
      </c>
      <c r="C4352" s="350">
        <v>1168.75</v>
      </c>
    </row>
    <row r="4353" spans="2:3" ht="15" thickBot="1">
      <c r="B4353" s="33">
        <v>42950</v>
      </c>
      <c r="C4353" s="350">
        <v>1169.9000000000001</v>
      </c>
    </row>
    <row r="4354" spans="2:3" ht="15" thickBot="1">
      <c r="B4354" s="33">
        <v>42951</v>
      </c>
      <c r="C4354" s="350">
        <v>1192.0999999999999</v>
      </c>
    </row>
    <row r="4355" spans="2:3" ht="15" thickBot="1">
      <c r="B4355" s="33">
        <v>42954</v>
      </c>
      <c r="C4355" s="350">
        <v>1186.3</v>
      </c>
    </row>
    <row r="4356" spans="2:3" ht="15" thickBot="1">
      <c r="B4356" s="33">
        <v>42955</v>
      </c>
      <c r="C4356" s="350">
        <v>1191</v>
      </c>
    </row>
    <row r="4357" spans="2:3" ht="15" thickBot="1">
      <c r="B4357" s="33">
        <v>42956</v>
      </c>
      <c r="C4357" s="350">
        <v>1185.3499999999999</v>
      </c>
    </row>
    <row r="4358" spans="2:3" ht="15" thickBot="1">
      <c r="B4358" s="33">
        <v>42957</v>
      </c>
      <c r="C4358" s="350">
        <v>1170.7</v>
      </c>
    </row>
    <row r="4359" spans="2:3" ht="15" thickBot="1">
      <c r="B4359" s="33">
        <v>42958</v>
      </c>
      <c r="C4359" s="350">
        <v>1152.8</v>
      </c>
    </row>
    <row r="4360" spans="2:3" ht="15" thickBot="1">
      <c r="B4360" s="33">
        <v>42961</v>
      </c>
      <c r="C4360" s="350">
        <v>1155.7</v>
      </c>
    </row>
    <row r="4361" spans="2:3" ht="15" thickBot="1">
      <c r="B4361" s="33">
        <v>42963</v>
      </c>
      <c r="C4361" s="350">
        <v>1186.3499999999999</v>
      </c>
    </row>
    <row r="4362" spans="2:3" ht="15" thickBot="1">
      <c r="B4362" s="33">
        <v>42964</v>
      </c>
      <c r="C4362" s="350">
        <v>1177.3</v>
      </c>
    </row>
    <row r="4363" spans="2:3" ht="15" thickBot="1">
      <c r="B4363" s="33">
        <v>42965</v>
      </c>
      <c r="C4363" s="350">
        <v>1202.2</v>
      </c>
    </row>
    <row r="4364" spans="2:3" ht="15" thickBot="1">
      <c r="B4364" s="33">
        <v>42968</v>
      </c>
      <c r="C4364" s="350">
        <v>1191.45</v>
      </c>
    </row>
    <row r="4365" spans="2:3" ht="15" thickBot="1">
      <c r="B4365" s="33">
        <v>42969</v>
      </c>
      <c r="C4365" s="350">
        <v>1199.5999999999999</v>
      </c>
    </row>
    <row r="4366" spans="2:3" ht="15" thickBot="1">
      <c r="B4366" s="33">
        <v>42970</v>
      </c>
      <c r="C4366" s="350">
        <v>1188.1500000000001</v>
      </c>
    </row>
    <row r="4367" spans="2:3" ht="15" thickBot="1">
      <c r="B4367" s="33">
        <v>42971</v>
      </c>
      <c r="C4367" s="350">
        <v>1179.7</v>
      </c>
    </row>
    <row r="4368" spans="2:3" ht="15" thickBot="1">
      <c r="B4368" s="33">
        <v>42975</v>
      </c>
      <c r="C4368" s="350">
        <v>1199.7</v>
      </c>
    </row>
    <row r="4369" spans="2:3" ht="15" thickBot="1">
      <c r="B4369" s="33">
        <v>42976</v>
      </c>
      <c r="C4369" s="350">
        <v>1190.45</v>
      </c>
    </row>
    <row r="4370" spans="2:3" ht="15" thickBot="1">
      <c r="B4370" s="33">
        <v>42977</v>
      </c>
      <c r="C4370" s="350">
        <v>1204.3</v>
      </c>
    </row>
    <row r="4371" spans="2:3" ht="15" thickBot="1">
      <c r="B4371" s="33">
        <v>42978</v>
      </c>
      <c r="C4371" s="350">
        <v>1219.75</v>
      </c>
    </row>
    <row r="4372" spans="2:3" ht="15" thickBot="1">
      <c r="B4372" s="33">
        <v>42979</v>
      </c>
      <c r="C4372" s="350">
        <v>1216.1500000000001</v>
      </c>
    </row>
    <row r="4373" spans="2:3" ht="15" thickBot="1">
      <c r="B4373" s="33">
        <v>42982</v>
      </c>
      <c r="C4373" s="350">
        <v>1197.1500000000001</v>
      </c>
    </row>
    <row r="4374" spans="2:3" ht="15" thickBot="1">
      <c r="B4374" s="33">
        <v>42983</v>
      </c>
      <c r="C4374" s="350">
        <v>1205.2</v>
      </c>
    </row>
    <row r="4375" spans="2:3" ht="15" thickBot="1">
      <c r="B4375" s="33">
        <v>42984</v>
      </c>
      <c r="C4375" s="350">
        <v>1206.4000000000001</v>
      </c>
    </row>
    <row r="4376" spans="2:3" ht="15" thickBot="1">
      <c r="B4376" s="33">
        <v>42985</v>
      </c>
      <c r="C4376" s="350">
        <v>1208.75</v>
      </c>
    </row>
    <row r="4377" spans="2:3" ht="15" thickBot="1">
      <c r="B4377" s="33">
        <v>42986</v>
      </c>
      <c r="C4377" s="350">
        <v>1207.55</v>
      </c>
    </row>
    <row r="4378" spans="2:3" ht="15" thickBot="1">
      <c r="B4378" s="33">
        <v>42989</v>
      </c>
      <c r="C4378" s="350">
        <v>1219.9000000000001</v>
      </c>
    </row>
    <row r="4379" spans="2:3" ht="15" thickBot="1">
      <c r="B4379" s="33">
        <v>42990</v>
      </c>
      <c r="C4379" s="350">
        <v>1249.8</v>
      </c>
    </row>
    <row r="4380" spans="2:3" ht="15" thickBot="1">
      <c r="B4380" s="33">
        <v>42991</v>
      </c>
      <c r="C4380" s="350">
        <v>1250.95</v>
      </c>
    </row>
    <row r="4381" spans="2:3" ht="15" thickBot="1">
      <c r="B4381" s="33">
        <v>42992</v>
      </c>
      <c r="C4381" s="350">
        <v>1247.8499999999999</v>
      </c>
    </row>
    <row r="4382" spans="2:3" ht="15" thickBot="1">
      <c r="B4382" s="33">
        <v>42993</v>
      </c>
      <c r="C4382" s="350">
        <v>1246</v>
      </c>
    </row>
    <row r="4383" spans="2:3" ht="15" thickBot="1">
      <c r="B4383" s="33">
        <v>42996</v>
      </c>
      <c r="C4383" s="350">
        <v>1280.05</v>
      </c>
    </row>
    <row r="4384" spans="2:3" ht="15" thickBot="1">
      <c r="B4384" s="33">
        <v>42997</v>
      </c>
      <c r="C4384" s="350">
        <v>1279.3</v>
      </c>
    </row>
    <row r="4385" spans="2:3" ht="15" thickBot="1">
      <c r="B4385" s="33">
        <v>42998</v>
      </c>
      <c r="C4385" s="350">
        <v>1259.3499999999999</v>
      </c>
    </row>
    <row r="4386" spans="2:3" ht="15" thickBot="1">
      <c r="B4386" s="33">
        <v>42999</v>
      </c>
      <c r="C4386" s="350">
        <v>1256.7</v>
      </c>
    </row>
    <row r="4387" spans="2:3" ht="15" thickBot="1">
      <c r="B4387" s="33">
        <v>43000</v>
      </c>
      <c r="C4387" s="350">
        <v>1239.2</v>
      </c>
    </row>
    <row r="4388" spans="2:3" ht="15" thickBot="1">
      <c r="B4388" s="33">
        <v>43003</v>
      </c>
      <c r="C4388" s="350">
        <v>1247.1500000000001</v>
      </c>
    </row>
    <row r="4389" spans="2:3" ht="15" thickBot="1">
      <c r="B4389" s="33">
        <v>43004</v>
      </c>
      <c r="C4389" s="350">
        <v>1217.3499999999999</v>
      </c>
    </row>
    <row r="4390" spans="2:3" ht="15" thickBot="1">
      <c r="B4390" s="33">
        <v>43005</v>
      </c>
      <c r="C4390" s="350">
        <v>1205.9000000000001</v>
      </c>
    </row>
    <row r="4391" spans="2:3" ht="15" thickBot="1">
      <c r="B4391" s="33">
        <v>43006</v>
      </c>
      <c r="C4391" s="350">
        <v>1202.8</v>
      </c>
    </row>
    <row r="4392" spans="2:3" ht="15" thickBot="1">
      <c r="B4392" s="33">
        <v>43007</v>
      </c>
      <c r="C4392" s="350">
        <v>1173.9000000000001</v>
      </c>
    </row>
    <row r="4393" spans="2:3" ht="15" thickBot="1">
      <c r="B4393" s="33">
        <v>43011</v>
      </c>
      <c r="C4393" s="350">
        <v>1186.3499999999999</v>
      </c>
    </row>
    <row r="4394" spans="2:3" ht="15" thickBot="1">
      <c r="B4394" s="33">
        <v>43012</v>
      </c>
      <c r="C4394" s="350">
        <v>1197.5</v>
      </c>
    </row>
    <row r="4395" spans="2:3" ht="15" thickBot="1">
      <c r="B4395" s="33">
        <v>43013</v>
      </c>
      <c r="C4395" s="350">
        <v>1187.6500000000001</v>
      </c>
    </row>
    <row r="4396" spans="2:3" ht="15" thickBot="1">
      <c r="B4396" s="33">
        <v>43014</v>
      </c>
      <c r="C4396" s="350">
        <v>1207.3</v>
      </c>
    </row>
    <row r="4397" spans="2:3" ht="15" thickBot="1">
      <c r="B4397" s="33">
        <v>43017</v>
      </c>
      <c r="C4397" s="350">
        <v>1220.25</v>
      </c>
    </row>
    <row r="4398" spans="2:3" ht="15" thickBot="1">
      <c r="B4398" s="33">
        <v>43018</v>
      </c>
      <c r="C4398" s="350">
        <v>1209.2</v>
      </c>
    </row>
    <row r="4399" spans="2:3" ht="15" thickBot="1">
      <c r="B4399" s="33">
        <v>43019</v>
      </c>
      <c r="C4399" s="350">
        <v>1218.05</v>
      </c>
    </row>
    <row r="4400" spans="2:3" ht="15" thickBot="1">
      <c r="B4400" s="33">
        <v>43020</v>
      </c>
      <c r="C4400" s="350">
        <v>1241</v>
      </c>
    </row>
    <row r="4401" spans="2:3" ht="15" thickBot="1">
      <c r="B4401" s="33">
        <v>43021</v>
      </c>
      <c r="C4401" s="350">
        <v>1248.5999999999999</v>
      </c>
    </row>
    <row r="4402" spans="2:3" ht="15" thickBot="1">
      <c r="B4402" s="33">
        <v>43024</v>
      </c>
      <c r="C4402" s="350">
        <v>1281.3</v>
      </c>
    </row>
    <row r="4403" spans="2:3" ht="15" thickBot="1">
      <c r="B4403" s="33">
        <v>43025</v>
      </c>
      <c r="C4403" s="350">
        <v>1282.1500000000001</v>
      </c>
    </row>
    <row r="4404" spans="2:3" ht="15" thickBot="1">
      <c r="B4404" s="33">
        <v>43026</v>
      </c>
      <c r="C4404" s="350">
        <v>1263.95</v>
      </c>
    </row>
    <row r="4405" spans="2:3" ht="15" thickBot="1">
      <c r="B4405" s="33">
        <v>43027</v>
      </c>
      <c r="C4405" s="350">
        <v>1255</v>
      </c>
    </row>
    <row r="4406" spans="2:3" ht="15" thickBot="1">
      <c r="B4406" s="33">
        <v>43031</v>
      </c>
      <c r="C4406" s="350">
        <v>1249.95</v>
      </c>
    </row>
    <row r="4407" spans="2:3" ht="15" thickBot="1">
      <c r="B4407" s="33">
        <v>43032</v>
      </c>
      <c r="C4407" s="350">
        <v>1270.05</v>
      </c>
    </row>
    <row r="4408" spans="2:3" ht="15" thickBot="1">
      <c r="B4408" s="33">
        <v>43033</v>
      </c>
      <c r="C4408" s="350">
        <v>1272.45</v>
      </c>
    </row>
    <row r="4409" spans="2:3" ht="15" thickBot="1">
      <c r="B4409" s="33">
        <v>43034</v>
      </c>
      <c r="C4409" s="350">
        <v>1273.7</v>
      </c>
    </row>
    <row r="4410" spans="2:3" ht="15" thickBot="1">
      <c r="B4410" s="33">
        <v>43035</v>
      </c>
      <c r="C4410" s="350">
        <v>1260.1500000000001</v>
      </c>
    </row>
    <row r="4411" spans="2:3" ht="15" thickBot="1">
      <c r="B4411" s="33">
        <v>43038</v>
      </c>
      <c r="C4411" s="350">
        <v>1234.2</v>
      </c>
    </row>
    <row r="4412" spans="2:3" ht="15" thickBot="1">
      <c r="B4412" s="33">
        <v>43039</v>
      </c>
      <c r="C4412" s="350">
        <v>1237.45</v>
      </c>
    </row>
    <row r="4413" spans="2:3" ht="15" thickBot="1">
      <c r="B4413" s="33">
        <v>43040</v>
      </c>
      <c r="C4413" s="350">
        <v>1258</v>
      </c>
    </row>
    <row r="4414" spans="2:3" ht="15" thickBot="1">
      <c r="B4414" s="33">
        <v>43041</v>
      </c>
      <c r="C4414" s="350">
        <v>1241.5</v>
      </c>
    </row>
    <row r="4415" spans="2:3" ht="15" thickBot="1">
      <c r="B4415" s="33">
        <v>43042</v>
      </c>
      <c r="C4415" s="350">
        <v>1239.5</v>
      </c>
    </row>
    <row r="4416" spans="2:3" ht="15" thickBot="1">
      <c r="B4416" s="33">
        <v>43045</v>
      </c>
      <c r="C4416" s="350">
        <v>1240.5999999999999</v>
      </c>
    </row>
    <row r="4417" spans="2:3" ht="15" thickBot="1">
      <c r="B4417" s="33">
        <v>43046</v>
      </c>
      <c r="C4417" s="350">
        <v>1234.2</v>
      </c>
    </row>
    <row r="4418" spans="2:3" ht="15" thickBot="1">
      <c r="B4418" s="33">
        <v>43047</v>
      </c>
      <c r="C4418" s="350">
        <v>1235.3</v>
      </c>
    </row>
    <row r="4419" spans="2:3" ht="15" thickBot="1">
      <c r="B4419" s="33">
        <v>43048</v>
      </c>
      <c r="C4419" s="350">
        <v>1252.9000000000001</v>
      </c>
    </row>
    <row r="4420" spans="2:3" ht="15" thickBot="1">
      <c r="B4420" s="33">
        <v>43049</v>
      </c>
      <c r="C4420" s="350">
        <v>1290.6500000000001</v>
      </c>
    </row>
    <row r="4421" spans="2:3" ht="15" thickBot="1">
      <c r="B4421" s="33">
        <v>43052</v>
      </c>
      <c r="C4421" s="350">
        <v>1279.5</v>
      </c>
    </row>
    <row r="4422" spans="2:3" ht="15" thickBot="1">
      <c r="B4422" s="33">
        <v>43053</v>
      </c>
      <c r="C4422" s="350">
        <v>1283.9000000000001</v>
      </c>
    </row>
    <row r="4423" spans="2:3" ht="15" thickBot="1">
      <c r="B4423" s="33">
        <v>43054</v>
      </c>
      <c r="C4423" s="350">
        <v>1265</v>
      </c>
    </row>
    <row r="4424" spans="2:3" ht="15" thickBot="1">
      <c r="B4424" s="33">
        <v>43055</v>
      </c>
      <c r="C4424" s="350">
        <v>1276.5</v>
      </c>
    </row>
    <row r="4425" spans="2:3" ht="15" thickBot="1">
      <c r="B4425" s="33">
        <v>43056</v>
      </c>
      <c r="C4425" s="350">
        <v>1278.1500000000001</v>
      </c>
    </row>
    <row r="4426" spans="2:3" ht="15" thickBot="1">
      <c r="B4426" s="33">
        <v>43059</v>
      </c>
      <c r="C4426" s="350">
        <v>1274.5</v>
      </c>
    </row>
    <row r="4427" spans="2:3" ht="15" thickBot="1">
      <c r="B4427" s="33">
        <v>43060</v>
      </c>
      <c r="C4427" s="350">
        <v>1277.3499999999999</v>
      </c>
    </row>
    <row r="4428" spans="2:3" ht="15" thickBot="1">
      <c r="B4428" s="33">
        <v>43061</v>
      </c>
      <c r="C4428" s="350">
        <v>1270.45</v>
      </c>
    </row>
    <row r="4429" spans="2:3" ht="15" thickBot="1">
      <c r="B4429" s="33">
        <v>43062</v>
      </c>
      <c r="C4429" s="350">
        <v>1267.5</v>
      </c>
    </row>
    <row r="4430" spans="2:3" ht="15" thickBot="1">
      <c r="B4430" s="33">
        <v>43063</v>
      </c>
      <c r="C4430" s="350">
        <v>1265.95</v>
      </c>
    </row>
    <row r="4431" spans="2:3" ht="15" thickBot="1">
      <c r="B4431" s="33">
        <v>43066</v>
      </c>
      <c r="C4431" s="350">
        <v>1260.3</v>
      </c>
    </row>
    <row r="4432" spans="2:3" ht="15" thickBot="1">
      <c r="B4432" s="33">
        <v>43067</v>
      </c>
      <c r="C4432" s="350">
        <v>1267.8499999999999</v>
      </c>
    </row>
    <row r="4433" spans="2:3" ht="15" thickBot="1">
      <c r="B4433" s="33">
        <v>43068</v>
      </c>
      <c r="C4433" s="350">
        <v>1276.1500000000001</v>
      </c>
    </row>
    <row r="4434" spans="2:3" ht="15" thickBot="1">
      <c r="B4434" s="33">
        <v>43069</v>
      </c>
      <c r="C4434" s="350">
        <v>1272.45</v>
      </c>
    </row>
    <row r="4435" spans="2:3" ht="15" thickBot="1">
      <c r="B4435" s="33">
        <v>43070</v>
      </c>
      <c r="C4435" s="350">
        <v>1250.5</v>
      </c>
    </row>
    <row r="4436" spans="2:3" ht="15" thickBot="1">
      <c r="B4436" s="33">
        <v>43073</v>
      </c>
      <c r="C4436" s="350">
        <v>1268.5999999999999</v>
      </c>
    </row>
    <row r="4437" spans="2:3" ht="15" thickBot="1">
      <c r="B4437" s="33">
        <v>43074</v>
      </c>
      <c r="C4437" s="350">
        <v>1261</v>
      </c>
    </row>
    <row r="4438" spans="2:3" ht="15" thickBot="1">
      <c r="B4438" s="33">
        <v>43075</v>
      </c>
      <c r="C4438" s="350">
        <v>1275.5999999999999</v>
      </c>
    </row>
    <row r="4439" spans="2:3" ht="15" thickBot="1">
      <c r="B4439" s="33">
        <v>43076</v>
      </c>
      <c r="C4439" s="350">
        <v>1296</v>
      </c>
    </row>
    <row r="4440" spans="2:3" ht="15" thickBot="1">
      <c r="B4440" s="33">
        <v>43077</v>
      </c>
      <c r="C4440" s="350">
        <v>1326.65</v>
      </c>
    </row>
    <row r="4441" spans="2:3" ht="15" thickBot="1">
      <c r="B4441" s="33">
        <v>43080</v>
      </c>
      <c r="C4441" s="350">
        <v>1324.05</v>
      </c>
    </row>
    <row r="4442" spans="2:3" ht="15" thickBot="1">
      <c r="B4442" s="33">
        <v>43081</v>
      </c>
      <c r="C4442" s="350">
        <v>1314.65</v>
      </c>
    </row>
    <row r="4443" spans="2:3" ht="15" thickBot="1">
      <c r="B4443" s="33">
        <v>43082</v>
      </c>
      <c r="C4443" s="350">
        <v>1315.05</v>
      </c>
    </row>
    <row r="4444" spans="2:3" ht="15" thickBot="1">
      <c r="B4444" s="33">
        <v>43083</v>
      </c>
      <c r="C4444" s="350">
        <v>1321.6</v>
      </c>
    </row>
    <row r="4445" spans="2:3" ht="15" thickBot="1">
      <c r="B4445" s="33">
        <v>43084</v>
      </c>
      <c r="C4445" s="350">
        <v>1324.55</v>
      </c>
    </row>
    <row r="4446" spans="2:3" ht="15" thickBot="1">
      <c r="B4446" s="33">
        <v>43087</v>
      </c>
      <c r="C4446" s="350">
        <v>1331.75</v>
      </c>
    </row>
    <row r="4447" spans="2:3" ht="15" thickBot="1">
      <c r="B4447" s="33">
        <v>43088</v>
      </c>
      <c r="C4447" s="350">
        <v>1349.7</v>
      </c>
    </row>
    <row r="4448" spans="2:3" ht="15" thickBot="1">
      <c r="B4448" s="33">
        <v>43089</v>
      </c>
      <c r="C4448" s="350">
        <v>1362.65</v>
      </c>
    </row>
    <row r="4449" spans="2:3" ht="15" thickBot="1">
      <c r="B4449" s="33">
        <v>43090</v>
      </c>
      <c r="C4449" s="350">
        <v>1348.45</v>
      </c>
    </row>
    <row r="4450" spans="2:3" ht="15" thickBot="1">
      <c r="B4450" s="33">
        <v>43091</v>
      </c>
      <c r="C4450" s="350">
        <v>1356.5</v>
      </c>
    </row>
    <row r="4451" spans="2:3" ht="15" thickBot="1">
      <c r="B4451" s="33">
        <v>43095</v>
      </c>
      <c r="C4451" s="350">
        <v>1348.1</v>
      </c>
    </row>
    <row r="4452" spans="2:3" ht="15" thickBot="1">
      <c r="B4452" s="33">
        <v>43096</v>
      </c>
      <c r="C4452" s="350">
        <v>1352.45</v>
      </c>
    </row>
    <row r="4453" spans="2:3" ht="15" thickBot="1">
      <c r="B4453" s="33">
        <v>43097</v>
      </c>
      <c r="C4453" s="350">
        <v>1354.5</v>
      </c>
    </row>
    <row r="4454" spans="2:3" ht="15" thickBot="1">
      <c r="B4454" s="33">
        <v>43098</v>
      </c>
      <c r="C4454" s="350">
        <v>1367.85</v>
      </c>
    </row>
    <row r="4455" spans="2:3" ht="15" thickBot="1">
      <c r="B4455" s="33">
        <v>43101</v>
      </c>
      <c r="C4455" s="350">
        <v>1344.5</v>
      </c>
    </row>
    <row r="4456" spans="2:3" ht="15" thickBot="1">
      <c r="B4456" s="33">
        <v>43102</v>
      </c>
      <c r="C4456" s="350">
        <v>1338.6</v>
      </c>
    </row>
    <row r="4457" spans="2:3" ht="15" thickBot="1">
      <c r="B4457" s="33">
        <v>43103</v>
      </c>
      <c r="C4457" s="350">
        <v>1350.35</v>
      </c>
    </row>
    <row r="4458" spans="2:3" ht="15" thickBot="1">
      <c r="B4458" s="33">
        <v>43104</v>
      </c>
      <c r="C4458" s="350">
        <v>1352.25</v>
      </c>
    </row>
    <row r="4459" spans="2:3" ht="15" thickBot="1">
      <c r="B4459" s="33">
        <v>43105</v>
      </c>
      <c r="C4459" s="350">
        <v>1356.55</v>
      </c>
    </row>
    <row r="4460" spans="2:3" ht="15" thickBot="1">
      <c r="B4460" s="33">
        <v>43108</v>
      </c>
      <c r="C4460" s="350">
        <v>1368.4</v>
      </c>
    </row>
    <row r="4461" spans="2:3" ht="15" thickBot="1">
      <c r="B4461" s="33">
        <v>43109</v>
      </c>
      <c r="C4461" s="350">
        <v>1361.3</v>
      </c>
    </row>
    <row r="4462" spans="2:3" ht="15" thickBot="1">
      <c r="B4462" s="33">
        <v>43110</v>
      </c>
      <c r="C4462" s="350">
        <v>1365.8</v>
      </c>
    </row>
    <row r="4463" spans="2:3" ht="15" thickBot="1">
      <c r="B4463" s="33">
        <v>43111</v>
      </c>
      <c r="C4463" s="350">
        <v>1378.65</v>
      </c>
    </row>
    <row r="4464" spans="2:3" ht="15" thickBot="1">
      <c r="B4464" s="33">
        <v>43112</v>
      </c>
      <c r="C4464" s="350">
        <v>1374</v>
      </c>
    </row>
    <row r="4465" spans="2:3" ht="15" thickBot="1">
      <c r="B4465" s="33">
        <v>43115</v>
      </c>
      <c r="C4465" s="350">
        <v>1367.2</v>
      </c>
    </row>
    <row r="4466" spans="2:3" ht="15" thickBot="1">
      <c r="B4466" s="33">
        <v>43116</v>
      </c>
      <c r="C4466" s="350">
        <v>1382</v>
      </c>
    </row>
    <row r="4467" spans="2:3" ht="15" thickBot="1">
      <c r="B4467" s="33">
        <v>43117</v>
      </c>
      <c r="C4467" s="350">
        <v>1371.2</v>
      </c>
    </row>
    <row r="4468" spans="2:3" ht="15" thickBot="1">
      <c r="B4468" s="33">
        <v>43118</v>
      </c>
      <c r="C4468" s="350">
        <v>1356.95</v>
      </c>
    </row>
    <row r="4469" spans="2:3" ht="15" thickBot="1">
      <c r="B4469" s="33">
        <v>43119</v>
      </c>
      <c r="C4469" s="350">
        <v>1362.45</v>
      </c>
    </row>
    <row r="4470" spans="2:3" ht="15" thickBot="1">
      <c r="B4470" s="33">
        <v>43122</v>
      </c>
      <c r="C4470" s="350">
        <v>1355.1</v>
      </c>
    </row>
    <row r="4471" spans="2:3" ht="15" thickBot="1">
      <c r="B4471" s="33">
        <v>43123</v>
      </c>
      <c r="C4471" s="350">
        <v>1368.35</v>
      </c>
    </row>
    <row r="4472" spans="2:3" ht="15" thickBot="1">
      <c r="B4472" s="33">
        <v>43124</v>
      </c>
      <c r="C4472" s="350">
        <v>1365.9</v>
      </c>
    </row>
    <row r="4473" spans="2:3" ht="15" thickBot="1">
      <c r="B4473" s="33">
        <v>43125</v>
      </c>
      <c r="C4473" s="350">
        <v>1372.75</v>
      </c>
    </row>
    <row r="4474" spans="2:3" ht="15" thickBot="1">
      <c r="B4474" s="33">
        <v>43129</v>
      </c>
      <c r="C4474" s="350">
        <v>1397.3</v>
      </c>
    </row>
    <row r="4475" spans="2:3" ht="15" thickBot="1">
      <c r="B4475" s="33">
        <v>43130</v>
      </c>
      <c r="C4475" s="350">
        <v>1400.25</v>
      </c>
    </row>
    <row r="4476" spans="2:3" ht="15" thickBot="1">
      <c r="B4476" s="33">
        <v>43131</v>
      </c>
      <c r="C4476" s="350">
        <v>1369.35</v>
      </c>
    </row>
    <row r="4477" spans="2:3" ht="15" thickBot="1">
      <c r="B4477" s="33">
        <v>43132</v>
      </c>
      <c r="C4477" s="350">
        <v>1371.25</v>
      </c>
    </row>
    <row r="4478" spans="2:3" ht="15" thickBot="1">
      <c r="B4478" s="33">
        <v>43133</v>
      </c>
      <c r="C4478" s="350">
        <v>1372.2</v>
      </c>
    </row>
    <row r="4479" spans="2:3" ht="15" thickBot="1">
      <c r="B4479" s="33">
        <v>43136</v>
      </c>
      <c r="C4479" s="350">
        <v>1355.75</v>
      </c>
    </row>
    <row r="4480" spans="2:3" ht="15" thickBot="1">
      <c r="B4480" s="33">
        <v>43137</v>
      </c>
      <c r="C4480" s="350">
        <v>1325.35</v>
      </c>
    </row>
    <row r="4481" spans="2:3" ht="15" thickBot="1">
      <c r="B4481" s="33">
        <v>43138</v>
      </c>
      <c r="C4481" s="350">
        <v>1312.65</v>
      </c>
    </row>
    <row r="4482" spans="2:3" ht="15" thickBot="1">
      <c r="B4482" s="33">
        <v>43139</v>
      </c>
      <c r="C4482" s="350">
        <v>1329.55</v>
      </c>
    </row>
    <row r="4483" spans="2:3" ht="15" thickBot="1">
      <c r="B4483" s="33">
        <v>43140</v>
      </c>
      <c r="C4483" s="350">
        <v>1333.05</v>
      </c>
    </row>
    <row r="4484" spans="2:3" ht="15" thickBot="1">
      <c r="B4484" s="33">
        <v>43143</v>
      </c>
      <c r="C4484" s="350">
        <v>1344.45</v>
      </c>
    </row>
    <row r="4485" spans="2:3" ht="15" thickBot="1">
      <c r="B4485" s="33">
        <v>43145</v>
      </c>
      <c r="C4485" s="350">
        <v>1349.4</v>
      </c>
    </row>
    <row r="4486" spans="2:3" ht="15" thickBot="1">
      <c r="B4486" s="33">
        <v>43146</v>
      </c>
      <c r="C4486" s="350">
        <v>1358.15</v>
      </c>
    </row>
    <row r="4487" spans="2:3" ht="15" thickBot="1">
      <c r="B4487" s="33">
        <v>43147</v>
      </c>
      <c r="C4487" s="350">
        <v>1352.1</v>
      </c>
    </row>
    <row r="4488" spans="2:3" ht="15" thickBot="1">
      <c r="B4488" s="33">
        <v>43150</v>
      </c>
      <c r="C4488" s="350">
        <v>1335.9</v>
      </c>
    </row>
    <row r="4489" spans="2:3" ht="15" thickBot="1">
      <c r="B4489" s="33">
        <v>43151</v>
      </c>
      <c r="C4489" s="350">
        <v>1331.8</v>
      </c>
    </row>
    <row r="4490" spans="2:3" ht="15" thickBot="1">
      <c r="B4490" s="33">
        <v>43152</v>
      </c>
      <c r="C4490" s="350">
        <v>1330.6</v>
      </c>
    </row>
    <row r="4491" spans="2:3" ht="15" thickBot="1">
      <c r="B4491" s="33">
        <v>43153</v>
      </c>
      <c r="C4491" s="350">
        <v>1326.45</v>
      </c>
    </row>
    <row r="4492" spans="2:3" ht="15" thickBot="1">
      <c r="B4492" s="33">
        <v>43154</v>
      </c>
      <c r="C4492" s="350">
        <v>1323.15</v>
      </c>
    </row>
    <row r="4493" spans="2:3" ht="15" thickBot="1">
      <c r="B4493" s="33">
        <v>43157</v>
      </c>
      <c r="C4493" s="350">
        <v>1333.3</v>
      </c>
    </row>
    <row r="4494" spans="2:3" ht="15" thickBot="1">
      <c r="B4494" s="33">
        <v>43158</v>
      </c>
      <c r="C4494" s="350">
        <v>1346.35</v>
      </c>
    </row>
    <row r="4495" spans="2:3" ht="15" thickBot="1">
      <c r="B4495" s="33">
        <v>43159</v>
      </c>
      <c r="C4495" s="350">
        <v>1317.75</v>
      </c>
    </row>
    <row r="4496" spans="2:3" ht="15" thickBot="1">
      <c r="B4496" s="33">
        <v>43160</v>
      </c>
      <c r="C4496" s="350">
        <v>1324.25</v>
      </c>
    </row>
    <row r="4497" spans="2:3" ht="15" thickBot="1">
      <c r="B4497" s="33">
        <v>43164</v>
      </c>
      <c r="C4497" s="350">
        <v>1299.75</v>
      </c>
    </row>
    <row r="4498" spans="2:3" ht="15" thickBot="1">
      <c r="B4498" s="33">
        <v>43165</v>
      </c>
      <c r="C4498" s="350">
        <v>1293.2</v>
      </c>
    </row>
    <row r="4499" spans="2:3" ht="15" thickBot="1">
      <c r="B4499" s="33">
        <v>43166</v>
      </c>
      <c r="C4499" s="350">
        <v>1293.8499999999999</v>
      </c>
    </row>
    <row r="4500" spans="2:3" ht="15" thickBot="1">
      <c r="B4500" s="33">
        <v>43167</v>
      </c>
      <c r="C4500" s="350">
        <v>1293.1500000000001</v>
      </c>
    </row>
    <row r="4501" spans="2:3" ht="15" thickBot="1">
      <c r="B4501" s="33">
        <v>43168</v>
      </c>
      <c r="C4501" s="350">
        <v>1300.75</v>
      </c>
    </row>
    <row r="4502" spans="2:3" ht="15" thickBot="1">
      <c r="B4502" s="33">
        <v>43171</v>
      </c>
      <c r="C4502" s="350">
        <v>1324.2</v>
      </c>
    </row>
    <row r="4503" spans="2:3" ht="15" thickBot="1">
      <c r="B4503" s="33">
        <v>43172</v>
      </c>
      <c r="C4503" s="350">
        <v>1320.55</v>
      </c>
    </row>
    <row r="4504" spans="2:3" ht="15" thickBot="1">
      <c r="B4504" s="33">
        <v>43173</v>
      </c>
      <c r="C4504" s="350">
        <v>1316.9</v>
      </c>
    </row>
    <row r="4505" spans="2:3" ht="15" thickBot="1">
      <c r="B4505" s="33">
        <v>43174</v>
      </c>
      <c r="C4505" s="350">
        <v>1299.95</v>
      </c>
    </row>
    <row r="4506" spans="2:3" ht="15" thickBot="1">
      <c r="B4506" s="33">
        <v>43175</v>
      </c>
      <c r="C4506" s="350">
        <v>1299.1500000000001</v>
      </c>
    </row>
    <row r="4507" spans="2:3" ht="15" thickBot="1">
      <c r="B4507" s="33">
        <v>43178</v>
      </c>
      <c r="C4507" s="350">
        <v>1309.4000000000001</v>
      </c>
    </row>
    <row r="4508" spans="2:3" ht="15" thickBot="1">
      <c r="B4508" s="33">
        <v>43179</v>
      </c>
      <c r="C4508" s="350">
        <v>1313.25</v>
      </c>
    </row>
    <row r="4509" spans="2:3" ht="15" thickBot="1">
      <c r="B4509" s="33">
        <v>43180</v>
      </c>
      <c r="C4509" s="350">
        <v>1315.6</v>
      </c>
    </row>
    <row r="4510" spans="2:3" ht="15" thickBot="1">
      <c r="B4510" s="33">
        <v>43181</v>
      </c>
      <c r="C4510" s="350">
        <v>1311.85</v>
      </c>
    </row>
    <row r="4511" spans="2:3" ht="15" thickBot="1">
      <c r="B4511" s="33">
        <v>43182</v>
      </c>
      <c r="C4511" s="350">
        <v>1301.6500000000001</v>
      </c>
    </row>
    <row r="4512" spans="2:3" ht="15" thickBot="1">
      <c r="B4512" s="33">
        <v>43185</v>
      </c>
      <c r="C4512" s="350">
        <v>1324.3</v>
      </c>
    </row>
    <row r="4513" spans="2:3" ht="15" thickBot="1">
      <c r="B4513" s="33">
        <v>43186</v>
      </c>
      <c r="C4513" s="350">
        <v>1332.8</v>
      </c>
    </row>
    <row r="4514" spans="2:3" ht="15" thickBot="1">
      <c r="B4514" s="33">
        <v>43187</v>
      </c>
      <c r="C4514" s="350">
        <v>1333.35</v>
      </c>
    </row>
    <row r="4515" spans="2:3" ht="15" thickBot="1">
      <c r="B4515" s="33">
        <v>43192</v>
      </c>
      <c r="C4515" s="350">
        <v>1351.3</v>
      </c>
    </row>
    <row r="4516" spans="2:3" ht="15" thickBot="1">
      <c r="B4516" s="33">
        <v>43193</v>
      </c>
      <c r="C4516" s="350">
        <v>1348.4</v>
      </c>
    </row>
    <row r="4517" spans="2:3" ht="15" thickBot="1">
      <c r="B4517" s="33">
        <v>43194</v>
      </c>
      <c r="C4517" s="350">
        <v>1357.45</v>
      </c>
    </row>
    <row r="4518" spans="2:3" ht="15" thickBot="1">
      <c r="B4518" s="33">
        <v>43195</v>
      </c>
      <c r="C4518" s="350">
        <v>1382.2</v>
      </c>
    </row>
    <row r="4519" spans="2:3" ht="15" thickBot="1">
      <c r="B4519" s="33">
        <v>43196</v>
      </c>
      <c r="C4519" s="350">
        <v>1374.8</v>
      </c>
    </row>
    <row r="4520" spans="2:3" ht="15" thickBot="1">
      <c r="B4520" s="33">
        <v>43199</v>
      </c>
      <c r="C4520" s="350">
        <v>1391.6</v>
      </c>
    </row>
    <row r="4521" spans="2:3" ht="15" thickBot="1">
      <c r="B4521" s="33">
        <v>43200</v>
      </c>
      <c r="C4521" s="350">
        <v>1391.5</v>
      </c>
    </row>
    <row r="4522" spans="2:3" ht="15" thickBot="1">
      <c r="B4522" s="33">
        <v>43201</v>
      </c>
      <c r="C4522" s="350">
        <v>1409.15</v>
      </c>
    </row>
    <row r="4523" spans="2:3" ht="15" thickBot="1">
      <c r="B4523" s="33">
        <v>43202</v>
      </c>
      <c r="C4523" s="350">
        <v>1412.75</v>
      </c>
    </row>
    <row r="4524" spans="2:3" ht="15" thickBot="1">
      <c r="B4524" s="33">
        <v>43203</v>
      </c>
      <c r="C4524" s="350">
        <v>1410.55</v>
      </c>
    </row>
    <row r="4525" spans="2:3" ht="15" thickBot="1">
      <c r="B4525" s="33">
        <v>43206</v>
      </c>
      <c r="C4525" s="350">
        <v>1419.5</v>
      </c>
    </row>
    <row r="4526" spans="2:3" ht="15" thickBot="1">
      <c r="B4526" s="33">
        <v>43207</v>
      </c>
      <c r="C4526" s="350">
        <v>1445.55</v>
      </c>
    </row>
    <row r="4527" spans="2:3" ht="15" thickBot="1">
      <c r="B4527" s="33">
        <v>43208</v>
      </c>
      <c r="C4527" s="350">
        <v>1450.5</v>
      </c>
    </row>
    <row r="4528" spans="2:3" ht="15" thickBot="1">
      <c r="B4528" s="33">
        <v>43209</v>
      </c>
      <c r="C4528" s="350">
        <v>1454.2</v>
      </c>
    </row>
    <row r="4529" spans="2:3" ht="15" thickBot="1">
      <c r="B4529" s="33">
        <v>43210</v>
      </c>
      <c r="C4529" s="350">
        <v>1467.8</v>
      </c>
    </row>
    <row r="4530" spans="2:3" ht="15" thickBot="1">
      <c r="B4530" s="33">
        <v>43213</v>
      </c>
      <c r="C4530" s="350">
        <v>1452.75</v>
      </c>
    </row>
    <row r="4531" spans="2:3" ht="15" thickBot="1">
      <c r="B4531" s="33">
        <v>43214</v>
      </c>
      <c r="C4531" s="350">
        <v>1459.65</v>
      </c>
    </row>
    <row r="4532" spans="2:3" ht="15" thickBot="1">
      <c r="B4532" s="33">
        <v>43215</v>
      </c>
      <c r="C4532" s="350">
        <v>1459.2</v>
      </c>
    </row>
    <row r="4533" spans="2:3" ht="15" thickBot="1">
      <c r="B4533" s="33">
        <v>43216</v>
      </c>
      <c r="C4533" s="350">
        <v>1491.25</v>
      </c>
    </row>
    <row r="4534" spans="2:3" ht="15" thickBot="1">
      <c r="B4534" s="33">
        <v>43217</v>
      </c>
      <c r="C4534" s="350">
        <v>1473.95</v>
      </c>
    </row>
    <row r="4535" spans="2:3" ht="15" thickBot="1">
      <c r="B4535" s="33">
        <v>43220</v>
      </c>
      <c r="C4535" s="350">
        <v>1508.9</v>
      </c>
    </row>
    <row r="4536" spans="2:3" ht="15" thickBot="1">
      <c r="B4536" s="33">
        <v>43222</v>
      </c>
      <c r="C4536" s="350">
        <v>1471.95</v>
      </c>
    </row>
    <row r="4537" spans="2:3" ht="15" thickBot="1">
      <c r="B4537" s="33">
        <v>43223</v>
      </c>
      <c r="C4537" s="350">
        <v>1452.2</v>
      </c>
    </row>
    <row r="4538" spans="2:3" ht="15" thickBot="1">
      <c r="B4538" s="33">
        <v>43224</v>
      </c>
      <c r="C4538" s="350">
        <v>1464.2</v>
      </c>
    </row>
    <row r="4539" spans="2:3" ht="15" thickBot="1">
      <c r="B4539" s="33">
        <v>43227</v>
      </c>
      <c r="C4539" s="350">
        <v>1497.9</v>
      </c>
    </row>
    <row r="4540" spans="2:3" ht="15" thickBot="1">
      <c r="B4540" s="33">
        <v>43228</v>
      </c>
      <c r="C4540" s="350">
        <v>1496.05</v>
      </c>
    </row>
    <row r="4541" spans="2:3" ht="15" thickBot="1">
      <c r="B4541" s="33">
        <v>43229</v>
      </c>
      <c r="C4541" s="350">
        <v>1496</v>
      </c>
    </row>
    <row r="4542" spans="2:3" ht="15" thickBot="1">
      <c r="B4542" s="33">
        <v>43230</v>
      </c>
      <c r="C4542" s="350">
        <v>1486.5</v>
      </c>
    </row>
    <row r="4543" spans="2:3" ht="15" thickBot="1">
      <c r="B4543" s="33">
        <v>43231</v>
      </c>
      <c r="C4543" s="350">
        <v>1504.1</v>
      </c>
    </row>
    <row r="4544" spans="2:3" ht="15" thickBot="1">
      <c r="B4544" s="33">
        <v>43234</v>
      </c>
      <c r="C4544" s="350">
        <v>1503.55</v>
      </c>
    </row>
    <row r="4545" spans="2:3" ht="15" thickBot="1">
      <c r="B4545" s="33">
        <v>43235</v>
      </c>
      <c r="C4545" s="350">
        <v>1515.5</v>
      </c>
    </row>
    <row r="4546" spans="2:3" ht="15" thickBot="1">
      <c r="B4546" s="33">
        <v>43236</v>
      </c>
      <c r="C4546" s="350">
        <v>1574.1</v>
      </c>
    </row>
    <row r="4547" spans="2:3" ht="15" thickBot="1">
      <c r="B4547" s="33">
        <v>43237</v>
      </c>
      <c r="C4547" s="350">
        <v>1569.8</v>
      </c>
    </row>
    <row r="4548" spans="2:3" ht="15" thickBot="1">
      <c r="B4548" s="33">
        <v>43238</v>
      </c>
      <c r="C4548" s="350">
        <v>1605.8</v>
      </c>
    </row>
    <row r="4549" spans="2:3" ht="15" thickBot="1">
      <c r="B4549" s="33">
        <v>43241</v>
      </c>
      <c r="C4549" s="350">
        <v>1578.65</v>
      </c>
    </row>
    <row r="4550" spans="2:3" ht="15" thickBot="1">
      <c r="B4550" s="33">
        <v>43242</v>
      </c>
      <c r="C4550" s="350">
        <v>1574.3</v>
      </c>
    </row>
    <row r="4551" spans="2:3" ht="15" thickBot="1">
      <c r="B4551" s="33">
        <v>43243</v>
      </c>
      <c r="C4551" s="350">
        <v>1568.1</v>
      </c>
    </row>
    <row r="4552" spans="2:3" ht="15" thickBot="1">
      <c r="B4552" s="33">
        <v>43244</v>
      </c>
      <c r="C4552" s="350">
        <v>1561.1</v>
      </c>
    </row>
    <row r="4553" spans="2:3" ht="15" thickBot="1">
      <c r="B4553" s="33">
        <v>43245</v>
      </c>
      <c r="C4553" s="350">
        <v>1575.75</v>
      </c>
    </row>
    <row r="4554" spans="2:3" ht="15" thickBot="1">
      <c r="B4554" s="33">
        <v>43248</v>
      </c>
      <c r="C4554" s="350">
        <v>1582.85</v>
      </c>
    </row>
    <row r="4555" spans="2:3" ht="15" thickBot="1">
      <c r="B4555" s="33">
        <v>43249</v>
      </c>
      <c r="C4555" s="350">
        <v>1572.7</v>
      </c>
    </row>
    <row r="4556" spans="2:3" ht="15" thickBot="1">
      <c r="B4556" s="33">
        <v>43250</v>
      </c>
      <c r="C4556" s="350">
        <v>1585.8</v>
      </c>
    </row>
    <row r="4557" spans="2:3" ht="15" thickBot="1">
      <c r="B4557" s="33">
        <v>43251</v>
      </c>
      <c r="C4557" s="350">
        <v>1611.45</v>
      </c>
    </row>
    <row r="4558" spans="2:3" ht="15" thickBot="1">
      <c r="B4558" s="33">
        <v>43252</v>
      </c>
      <c r="C4558" s="350">
        <v>1588.85</v>
      </c>
    </row>
    <row r="4559" spans="2:3" ht="15" thickBot="1">
      <c r="B4559" s="33">
        <v>43255</v>
      </c>
      <c r="C4559" s="350">
        <v>1563.2</v>
      </c>
    </row>
    <row r="4560" spans="2:3" ht="15" thickBot="1">
      <c r="B4560" s="33">
        <v>43256</v>
      </c>
      <c r="C4560" s="350">
        <v>1562.8</v>
      </c>
    </row>
    <row r="4561" spans="2:3" ht="15" thickBot="1">
      <c r="B4561" s="33">
        <v>43257</v>
      </c>
      <c r="C4561" s="350">
        <v>1571.15</v>
      </c>
    </row>
    <row r="4562" spans="2:3" ht="15" thickBot="1">
      <c r="B4562" s="33">
        <v>43258</v>
      </c>
      <c r="C4562" s="350">
        <v>1603.05</v>
      </c>
    </row>
    <row r="4563" spans="2:3" ht="15" thickBot="1">
      <c r="B4563" s="33">
        <v>43259</v>
      </c>
      <c r="C4563" s="350">
        <v>1595.6</v>
      </c>
    </row>
    <row r="4564" spans="2:3" ht="15" thickBot="1">
      <c r="B4564" s="33">
        <v>43262</v>
      </c>
      <c r="C4564" s="350">
        <v>1601.4</v>
      </c>
    </row>
    <row r="4565" spans="2:3" ht="15" thickBot="1">
      <c r="B4565" s="33">
        <v>43263</v>
      </c>
      <c r="C4565" s="350">
        <v>1638.45</v>
      </c>
    </row>
    <row r="4566" spans="2:3" ht="15" thickBot="1">
      <c r="B4566" s="33">
        <v>43264</v>
      </c>
      <c r="C4566" s="350">
        <v>1621.2</v>
      </c>
    </row>
    <row r="4567" spans="2:3" ht="15" thickBot="1">
      <c r="B4567" s="33">
        <v>43265</v>
      </c>
      <c r="C4567" s="350">
        <v>1609.6</v>
      </c>
    </row>
    <row r="4568" spans="2:3" ht="15" thickBot="1">
      <c r="B4568" s="33">
        <v>43266</v>
      </c>
      <c r="C4568" s="350">
        <v>1621.3</v>
      </c>
    </row>
    <row r="4569" spans="2:3" ht="15" thickBot="1">
      <c r="B4569" s="33">
        <v>43269</v>
      </c>
      <c r="C4569" s="350">
        <v>1608.55</v>
      </c>
    </row>
    <row r="4570" spans="2:3" ht="15" thickBot="1">
      <c r="B4570" s="33">
        <v>43270</v>
      </c>
      <c r="C4570" s="350">
        <v>1601</v>
      </c>
    </row>
    <row r="4571" spans="2:3" ht="15" thickBot="1">
      <c r="B4571" s="33">
        <v>43271</v>
      </c>
      <c r="C4571" s="350">
        <v>1602.4</v>
      </c>
    </row>
    <row r="4572" spans="2:3" ht="15" thickBot="1">
      <c r="B4572" s="33">
        <v>43272</v>
      </c>
      <c r="C4572" s="350">
        <v>1593.45</v>
      </c>
    </row>
    <row r="4573" spans="2:3" ht="15" thickBot="1">
      <c r="B4573" s="33">
        <v>43273</v>
      </c>
      <c r="C4573" s="350">
        <v>1608.1</v>
      </c>
    </row>
    <row r="4574" spans="2:3" ht="15" thickBot="1">
      <c r="B4574" s="33">
        <v>43276</v>
      </c>
      <c r="C4574" s="350">
        <v>1615.15</v>
      </c>
    </row>
    <row r="4575" spans="2:3" ht="15" thickBot="1">
      <c r="B4575" s="33">
        <v>43277</v>
      </c>
      <c r="C4575" s="350">
        <v>1621.75</v>
      </c>
    </row>
    <row r="4576" spans="2:3" ht="15" thickBot="1">
      <c r="B4576" s="33">
        <v>43278</v>
      </c>
      <c r="C4576" s="350">
        <v>1609.3</v>
      </c>
    </row>
    <row r="4577" spans="2:3" ht="15" thickBot="1">
      <c r="B4577" s="33">
        <v>43279</v>
      </c>
      <c r="C4577" s="350">
        <v>1602.75</v>
      </c>
    </row>
    <row r="4578" spans="2:3" ht="15" thickBot="1">
      <c r="B4578" s="33">
        <v>43280</v>
      </c>
      <c r="C4578" s="350">
        <v>1641.15</v>
      </c>
    </row>
    <row r="4579" spans="2:3" ht="15" thickBot="1">
      <c r="B4579" s="33">
        <v>43283</v>
      </c>
      <c r="C4579" s="350">
        <v>1643.45</v>
      </c>
    </row>
    <row r="4580" spans="2:3" ht="15" thickBot="1">
      <c r="B4580" s="33">
        <v>43284</v>
      </c>
      <c r="C4580" s="350">
        <v>1643.5</v>
      </c>
    </row>
    <row r="4581" spans="2:3" ht="15" thickBot="1">
      <c r="B4581" s="33">
        <v>43285</v>
      </c>
      <c r="C4581" s="350">
        <v>1676</v>
      </c>
    </row>
    <row r="4582" spans="2:3" ht="15" thickBot="1">
      <c r="B4582" s="33">
        <v>43286</v>
      </c>
      <c r="C4582" s="350">
        <v>1688</v>
      </c>
    </row>
    <row r="4583" spans="2:3" ht="15" thickBot="1">
      <c r="B4583" s="33">
        <v>43287</v>
      </c>
      <c r="C4583" s="350">
        <v>1678.3</v>
      </c>
    </row>
    <row r="4584" spans="2:3" ht="15" thickBot="1">
      <c r="B4584" s="33">
        <v>43290</v>
      </c>
      <c r="C4584" s="350">
        <v>1691.9</v>
      </c>
    </row>
    <row r="4585" spans="2:3" ht="15" thickBot="1">
      <c r="B4585" s="33">
        <v>43291</v>
      </c>
      <c r="C4585" s="350">
        <v>1687</v>
      </c>
    </row>
    <row r="4586" spans="2:3" ht="15" thickBot="1">
      <c r="B4586" s="33">
        <v>43292</v>
      </c>
      <c r="C4586" s="350">
        <v>1718.15</v>
      </c>
    </row>
    <row r="4587" spans="2:3" ht="15" thickBot="1">
      <c r="B4587" s="33">
        <v>43293</v>
      </c>
      <c r="C4587" s="350">
        <v>1742.35</v>
      </c>
    </row>
    <row r="4588" spans="2:3" ht="15" thickBot="1">
      <c r="B4588" s="33">
        <v>43294</v>
      </c>
      <c r="C4588" s="350">
        <v>1742.65</v>
      </c>
    </row>
    <row r="4589" spans="2:3" ht="15" thickBot="1">
      <c r="B4589" s="33">
        <v>43297</v>
      </c>
      <c r="C4589" s="350">
        <v>1751.25</v>
      </c>
    </row>
    <row r="4590" spans="2:3" ht="15" thickBot="1">
      <c r="B4590" s="33">
        <v>43298</v>
      </c>
      <c r="C4590" s="350">
        <v>1681.7</v>
      </c>
    </row>
    <row r="4591" spans="2:3" ht="15" thickBot="1">
      <c r="B4591" s="33">
        <v>43299</v>
      </c>
      <c r="C4591" s="350">
        <v>1643.75</v>
      </c>
    </row>
    <row r="4592" spans="2:3" ht="15" thickBot="1">
      <c r="B4592" s="33">
        <v>43300</v>
      </c>
      <c r="C4592" s="350">
        <v>1647.45</v>
      </c>
    </row>
    <row r="4593" spans="2:3" ht="15" thickBot="1">
      <c r="B4593" s="33">
        <v>43301</v>
      </c>
      <c r="C4593" s="350">
        <v>1655.85</v>
      </c>
    </row>
    <row r="4594" spans="2:3" ht="15" thickBot="1">
      <c r="B4594" s="33">
        <v>43304</v>
      </c>
      <c r="C4594" s="350">
        <v>1689.65</v>
      </c>
    </row>
    <row r="4595" spans="2:3" ht="15" thickBot="1">
      <c r="B4595" s="33">
        <v>43305</v>
      </c>
      <c r="C4595" s="350">
        <v>1667.9</v>
      </c>
    </row>
    <row r="4596" spans="2:3" ht="15" thickBot="1">
      <c r="B4596" s="33">
        <v>43306</v>
      </c>
      <c r="C4596" s="350">
        <v>1652.95</v>
      </c>
    </row>
    <row r="4597" spans="2:3" ht="15" thickBot="1">
      <c r="B4597" s="33">
        <v>43307</v>
      </c>
      <c r="C4597" s="350">
        <v>1669.95</v>
      </c>
    </row>
    <row r="4598" spans="2:3" ht="15" thickBot="1">
      <c r="B4598" s="33">
        <v>43308</v>
      </c>
      <c r="C4598" s="350">
        <v>1659</v>
      </c>
    </row>
    <row r="4599" spans="2:3" ht="15" thickBot="1">
      <c r="B4599" s="33">
        <v>43311</v>
      </c>
      <c r="C4599" s="350">
        <v>1688.7</v>
      </c>
    </row>
    <row r="4600" spans="2:3" ht="15" thickBot="1">
      <c r="B4600" s="33">
        <v>43312</v>
      </c>
      <c r="C4600" s="350">
        <v>1731.65</v>
      </c>
    </row>
    <row r="4601" spans="2:3" ht="15" thickBot="1">
      <c r="B4601" s="33">
        <v>43313</v>
      </c>
      <c r="C4601" s="350">
        <v>1734.3</v>
      </c>
    </row>
    <row r="4602" spans="2:3" ht="15" thickBot="1">
      <c r="B4602" s="33">
        <v>43314</v>
      </c>
      <c r="C4602" s="350">
        <v>1748.5</v>
      </c>
    </row>
    <row r="4603" spans="2:3" ht="15" thickBot="1">
      <c r="B4603" s="33">
        <v>43315</v>
      </c>
      <c r="C4603" s="350">
        <v>1763</v>
      </c>
    </row>
    <row r="4604" spans="2:3" ht="15" thickBot="1">
      <c r="B4604" s="33">
        <v>43318</v>
      </c>
      <c r="C4604" s="350">
        <v>1730.3</v>
      </c>
    </row>
    <row r="4605" spans="2:3" ht="15" thickBot="1">
      <c r="B4605" s="33">
        <v>43319</v>
      </c>
      <c r="C4605" s="350">
        <v>1730.05</v>
      </c>
    </row>
    <row r="4606" spans="2:3" ht="15" thickBot="1">
      <c r="B4606" s="33">
        <v>43320</v>
      </c>
      <c r="C4606" s="350">
        <v>1757.15</v>
      </c>
    </row>
    <row r="4607" spans="2:3" ht="15" thickBot="1">
      <c r="B4607" s="33">
        <v>43321</v>
      </c>
      <c r="C4607" s="350">
        <v>1754.2</v>
      </c>
    </row>
    <row r="4608" spans="2:3" ht="15" thickBot="1">
      <c r="B4608" s="33">
        <v>43322</v>
      </c>
      <c r="C4608" s="350">
        <v>1752.7</v>
      </c>
    </row>
    <row r="4609" spans="2:3" ht="15" thickBot="1">
      <c r="B4609" s="33">
        <v>43325</v>
      </c>
      <c r="C4609" s="350">
        <v>1728.85</v>
      </c>
    </row>
    <row r="4610" spans="2:3" ht="15" thickBot="1">
      <c r="B4610" s="33">
        <v>43326</v>
      </c>
      <c r="C4610" s="350">
        <v>1744.25</v>
      </c>
    </row>
    <row r="4611" spans="2:3" ht="15" thickBot="1">
      <c r="B4611" s="33">
        <v>43328</v>
      </c>
      <c r="C4611" s="350">
        <v>1737.4</v>
      </c>
    </row>
    <row r="4612" spans="2:3" ht="15" thickBot="1">
      <c r="B4612" s="33">
        <v>43329</v>
      </c>
      <c r="C4612" s="350">
        <v>1784.75</v>
      </c>
    </row>
    <row r="4613" spans="2:3" ht="15" thickBot="1">
      <c r="B4613" s="33">
        <v>43332</v>
      </c>
      <c r="C4613" s="350">
        <v>1777</v>
      </c>
    </row>
    <row r="4614" spans="2:3" ht="15" thickBot="1">
      <c r="B4614" s="33">
        <v>43333</v>
      </c>
      <c r="C4614" s="350">
        <v>1752.5</v>
      </c>
    </row>
    <row r="4615" spans="2:3" ht="15" thickBot="1">
      <c r="B4615" s="33">
        <v>43335</v>
      </c>
      <c r="C4615" s="350">
        <v>1772.8</v>
      </c>
    </row>
    <row r="4616" spans="2:3" ht="15" thickBot="1">
      <c r="B4616" s="33">
        <v>43336</v>
      </c>
      <c r="C4616" s="350">
        <v>1780.95</v>
      </c>
    </row>
    <row r="4617" spans="2:3" ht="15" thickBot="1">
      <c r="B4617" s="33">
        <v>43339</v>
      </c>
      <c r="C4617" s="350">
        <v>1792.3</v>
      </c>
    </row>
    <row r="4618" spans="2:3" ht="15" thickBot="1">
      <c r="B4618" s="33">
        <v>43340</v>
      </c>
      <c r="C4618" s="350">
        <v>1771.2</v>
      </c>
    </row>
    <row r="4619" spans="2:3" ht="15" thickBot="1">
      <c r="B4619" s="33">
        <v>43341</v>
      </c>
      <c r="C4619" s="350">
        <v>1755.85</v>
      </c>
    </row>
    <row r="4620" spans="2:3" ht="15" thickBot="1">
      <c r="B4620" s="33">
        <v>43342</v>
      </c>
      <c r="C4620" s="350">
        <v>1772.85</v>
      </c>
    </row>
    <row r="4621" spans="2:3" ht="15" thickBot="1">
      <c r="B4621" s="33">
        <v>43343</v>
      </c>
      <c r="C4621" s="350">
        <v>1780.1</v>
      </c>
    </row>
    <row r="4622" spans="2:3" ht="15" thickBot="1">
      <c r="B4622" s="33">
        <v>43346</v>
      </c>
      <c r="C4622" s="350">
        <v>1699.1</v>
      </c>
    </row>
    <row r="4623" spans="2:3" ht="15" thickBot="1">
      <c r="B4623" s="33">
        <v>43347</v>
      </c>
      <c r="C4623" s="350">
        <v>1651.2</v>
      </c>
    </row>
    <row r="4624" spans="2:3" ht="15" thickBot="1">
      <c r="B4624" s="33">
        <v>43348</v>
      </c>
      <c r="C4624" s="350">
        <v>1611.7</v>
      </c>
    </row>
    <row r="4625" spans="2:3" ht="15" thickBot="1">
      <c r="B4625" s="33">
        <v>43349</v>
      </c>
      <c r="C4625" s="350">
        <v>1608.6</v>
      </c>
    </row>
    <row r="4626" spans="2:3" ht="15" thickBot="1">
      <c r="B4626" s="33">
        <v>43350</v>
      </c>
      <c r="C4626" s="350">
        <v>1638.75</v>
      </c>
    </row>
    <row r="4627" spans="2:3" ht="15" thickBot="1">
      <c r="B4627" s="33">
        <v>43353</v>
      </c>
      <c r="C4627" s="350">
        <v>1610.3</v>
      </c>
    </row>
    <row r="4628" spans="2:3" ht="15" thickBot="1">
      <c r="B4628" s="33">
        <v>43354</v>
      </c>
      <c r="C4628" s="350">
        <v>1590.65</v>
      </c>
    </row>
    <row r="4629" spans="2:3" ht="15" thickBot="1">
      <c r="B4629" s="33">
        <v>43355</v>
      </c>
      <c r="C4629" s="350">
        <v>1626.85</v>
      </c>
    </row>
    <row r="4630" spans="2:3" ht="15" thickBot="1">
      <c r="B4630" s="33">
        <v>43357</v>
      </c>
      <c r="C4630" s="350">
        <v>1629.3</v>
      </c>
    </row>
    <row r="4631" spans="2:3" ht="15" thickBot="1">
      <c r="B4631" s="33">
        <v>43360</v>
      </c>
      <c r="C4631" s="350">
        <v>1605.45</v>
      </c>
    </row>
    <row r="4632" spans="2:3" ht="15" thickBot="1">
      <c r="B4632" s="33">
        <v>43361</v>
      </c>
      <c r="C4632" s="350">
        <v>1664.95</v>
      </c>
    </row>
    <row r="4633" spans="2:3" ht="15" thickBot="1">
      <c r="B4633" s="33">
        <v>43362</v>
      </c>
      <c r="C4633" s="350">
        <v>1647.1</v>
      </c>
    </row>
    <row r="4634" spans="2:3" ht="15" thickBot="1">
      <c r="B4634" s="33">
        <v>43364</v>
      </c>
      <c r="C4634" s="350">
        <v>1621.3</v>
      </c>
    </row>
    <row r="4635" spans="2:3" ht="15" thickBot="1">
      <c r="B4635" s="33">
        <v>43367</v>
      </c>
      <c r="C4635" s="350">
        <v>1590.45</v>
      </c>
    </row>
    <row r="4636" spans="2:3" ht="15" thickBot="1">
      <c r="B4636" s="33">
        <v>43368</v>
      </c>
      <c r="C4636" s="350">
        <v>1630.85</v>
      </c>
    </row>
    <row r="4637" spans="2:3" ht="15" thickBot="1">
      <c r="B4637" s="33">
        <v>43369</v>
      </c>
      <c r="C4637" s="350">
        <v>1610.75</v>
      </c>
    </row>
    <row r="4638" spans="2:3" ht="15" thickBot="1">
      <c r="B4638" s="33">
        <v>43370</v>
      </c>
      <c r="C4638" s="350">
        <v>1620.1</v>
      </c>
    </row>
    <row r="4639" spans="2:3" ht="15" thickBot="1">
      <c r="B4639" s="33">
        <v>43371</v>
      </c>
      <c r="C4639" s="350">
        <v>1608.4</v>
      </c>
    </row>
    <row r="4640" spans="2:3" ht="15" thickBot="1">
      <c r="B4640" s="33">
        <v>43374</v>
      </c>
      <c r="C4640" s="350">
        <v>1642.3</v>
      </c>
    </row>
    <row r="4641" spans="2:3" ht="15" thickBot="1">
      <c r="B4641" s="33">
        <v>43376</v>
      </c>
      <c r="C4641" s="350">
        <v>1618.85</v>
      </c>
    </row>
    <row r="4642" spans="2:3" ht="15" thickBot="1">
      <c r="B4642" s="33">
        <v>43377</v>
      </c>
      <c r="C4642" s="350">
        <v>1573.95</v>
      </c>
    </row>
    <row r="4643" spans="2:3" ht="15" thickBot="1">
      <c r="B4643" s="33">
        <v>43378</v>
      </c>
      <c r="C4643" s="350">
        <v>1558.55</v>
      </c>
    </row>
    <row r="4644" spans="2:3" ht="15" thickBot="1">
      <c r="B4644" s="33">
        <v>43381</v>
      </c>
      <c r="C4644" s="350">
        <v>1559.35</v>
      </c>
    </row>
    <row r="4645" spans="2:3" ht="15" thickBot="1">
      <c r="B4645" s="33">
        <v>43382</v>
      </c>
      <c r="C4645" s="350">
        <v>1512.45</v>
      </c>
    </row>
    <row r="4646" spans="2:3" ht="15" thickBot="1">
      <c r="B4646" s="33">
        <v>43383</v>
      </c>
      <c r="C4646" s="350">
        <v>1527.65</v>
      </c>
    </row>
    <row r="4647" spans="2:3" ht="15" thickBot="1">
      <c r="B4647" s="33">
        <v>43384</v>
      </c>
      <c r="C4647" s="350">
        <v>1526.1</v>
      </c>
    </row>
    <row r="4648" spans="2:3" ht="15" thickBot="1">
      <c r="B4648" s="33">
        <v>43385</v>
      </c>
      <c r="C4648" s="350">
        <v>1569.6</v>
      </c>
    </row>
    <row r="4649" spans="2:3" ht="15" thickBot="1">
      <c r="B4649" s="33">
        <v>43388</v>
      </c>
      <c r="C4649" s="350">
        <v>1526.3</v>
      </c>
    </row>
    <row r="4650" spans="2:3" ht="15" thickBot="1">
      <c r="B4650" s="33">
        <v>43389</v>
      </c>
      <c r="C4650" s="350">
        <v>1546.2</v>
      </c>
    </row>
    <row r="4651" spans="2:3" ht="15" thickBot="1">
      <c r="B4651" s="33">
        <v>43390</v>
      </c>
      <c r="C4651" s="350">
        <v>1562</v>
      </c>
    </row>
    <row r="4652" spans="2:3" ht="15" thickBot="1">
      <c r="B4652" s="33">
        <v>43392</v>
      </c>
      <c r="C4652" s="350">
        <v>1578.4</v>
      </c>
    </row>
    <row r="4653" spans="2:3" ht="15" thickBot="1">
      <c r="B4653" s="33">
        <v>43395</v>
      </c>
      <c r="C4653" s="350">
        <v>1584.9</v>
      </c>
    </row>
    <row r="4654" spans="2:3" ht="15" thickBot="1">
      <c r="B4654" s="33">
        <v>43396</v>
      </c>
      <c r="C4654" s="350">
        <v>1552.05</v>
      </c>
    </row>
    <row r="4655" spans="2:3" ht="15" thickBot="1">
      <c r="B4655" s="33">
        <v>43397</v>
      </c>
      <c r="C4655" s="350">
        <v>1585.95</v>
      </c>
    </row>
    <row r="4656" spans="2:3" ht="15" thickBot="1">
      <c r="B4656" s="33">
        <v>43398</v>
      </c>
      <c r="C4656" s="350">
        <v>1571.55</v>
      </c>
    </row>
    <row r="4657" spans="2:3" ht="15" thickBot="1">
      <c r="B4657" s="33">
        <v>43399</v>
      </c>
      <c r="C4657" s="350">
        <v>1558.25</v>
      </c>
    </row>
    <row r="4658" spans="2:3" ht="15" thickBot="1">
      <c r="B4658" s="33">
        <v>43402</v>
      </c>
      <c r="C4658" s="350">
        <v>1552.9</v>
      </c>
    </row>
    <row r="4659" spans="2:3" ht="15" thickBot="1">
      <c r="B4659" s="33">
        <v>43403</v>
      </c>
      <c r="C4659" s="350">
        <v>1593.05</v>
      </c>
    </row>
    <row r="4660" spans="2:3" ht="15" thickBot="1">
      <c r="B4660" s="33">
        <v>43404</v>
      </c>
      <c r="C4660" s="350">
        <v>1621.7</v>
      </c>
    </row>
    <row r="4661" spans="2:3" ht="15" thickBot="1">
      <c r="B4661" s="33">
        <v>43405</v>
      </c>
      <c r="C4661" s="350">
        <v>1607.65</v>
      </c>
    </row>
    <row r="4662" spans="2:3" ht="15" thickBot="1">
      <c r="B4662" s="33">
        <v>43406</v>
      </c>
      <c r="C4662" s="350">
        <v>1638.45</v>
      </c>
    </row>
    <row r="4663" spans="2:3" ht="15" thickBot="1">
      <c r="B4663" s="33">
        <v>43409</v>
      </c>
      <c r="C4663" s="350">
        <v>1643.75</v>
      </c>
    </row>
    <row r="4664" spans="2:3" ht="15" thickBot="1">
      <c r="B4664" s="33">
        <v>43410</v>
      </c>
      <c r="C4664" s="350">
        <v>1631.95</v>
      </c>
    </row>
    <row r="4665" spans="2:3" ht="15" thickBot="1">
      <c r="B4665" s="33">
        <v>43413</v>
      </c>
      <c r="C4665" s="350">
        <v>1672.6</v>
      </c>
    </row>
    <row r="4666" spans="2:3" ht="15" thickBot="1">
      <c r="B4666" s="33">
        <v>43416</v>
      </c>
      <c r="C4666" s="350">
        <v>1654.3</v>
      </c>
    </row>
    <row r="4667" spans="2:3" ht="15" thickBot="1">
      <c r="B4667" s="33">
        <v>43417</v>
      </c>
      <c r="C4667" s="350">
        <v>1671.1</v>
      </c>
    </row>
    <row r="4668" spans="2:3" ht="15" thickBot="1">
      <c r="B4668" s="33">
        <v>43418</v>
      </c>
      <c r="C4668" s="350">
        <v>1715.5</v>
      </c>
    </row>
    <row r="4669" spans="2:3" ht="15" thickBot="1">
      <c r="B4669" s="33">
        <v>43419</v>
      </c>
      <c r="C4669" s="350">
        <v>1706.05</v>
      </c>
    </row>
    <row r="4670" spans="2:3" ht="15" thickBot="1">
      <c r="B4670" s="33">
        <v>43420</v>
      </c>
      <c r="C4670" s="350">
        <v>1689.1</v>
      </c>
    </row>
    <row r="4671" spans="2:3" ht="15" thickBot="1">
      <c r="B4671" s="33">
        <v>43423</v>
      </c>
      <c r="C4671" s="350">
        <v>1701.4</v>
      </c>
    </row>
    <row r="4672" spans="2:3" ht="15" thickBot="1">
      <c r="B4672" s="33">
        <v>43424</v>
      </c>
      <c r="C4672" s="350">
        <v>1694</v>
      </c>
    </row>
    <row r="4673" spans="2:3" ht="15" thickBot="1">
      <c r="B4673" s="33">
        <v>43425</v>
      </c>
      <c r="C4673" s="350">
        <v>1689.95</v>
      </c>
    </row>
    <row r="4674" spans="2:3" ht="15" thickBot="1">
      <c r="B4674" s="33">
        <v>43426</v>
      </c>
      <c r="C4674" s="350">
        <v>1675.1</v>
      </c>
    </row>
    <row r="4675" spans="2:3" ht="15" thickBot="1">
      <c r="B4675" s="33">
        <v>43430</v>
      </c>
      <c r="C4675" s="350">
        <v>1744</v>
      </c>
    </row>
    <row r="4676" spans="2:3" ht="15" thickBot="1">
      <c r="B4676" s="33">
        <v>43431</v>
      </c>
      <c r="C4676" s="350">
        <v>1733.3</v>
      </c>
    </row>
    <row r="4677" spans="2:3" ht="15" thickBot="1">
      <c r="B4677" s="33">
        <v>43432</v>
      </c>
      <c r="C4677" s="350">
        <v>1732.2</v>
      </c>
    </row>
    <row r="4678" spans="2:3" ht="15" thickBot="1">
      <c r="B4678" s="33">
        <v>43433</v>
      </c>
      <c r="C4678" s="350">
        <v>1768.5</v>
      </c>
    </row>
    <row r="4679" spans="2:3" ht="15" thickBot="1">
      <c r="B4679" s="33">
        <v>43434</v>
      </c>
      <c r="C4679" s="350">
        <v>1754</v>
      </c>
    </row>
    <row r="4680" spans="2:3" ht="15" thickBot="1">
      <c r="B4680" s="33">
        <v>43437</v>
      </c>
      <c r="C4680" s="350">
        <v>1825.6</v>
      </c>
    </row>
    <row r="4681" spans="2:3" ht="15" thickBot="1">
      <c r="B4681" s="33">
        <v>43438</v>
      </c>
      <c r="C4681" s="350">
        <v>1807.65</v>
      </c>
    </row>
    <row r="4682" spans="2:3" ht="15" thickBot="1">
      <c r="B4682" s="33">
        <v>43439</v>
      </c>
      <c r="C4682" s="350">
        <v>1848.1</v>
      </c>
    </row>
    <row r="4683" spans="2:3" ht="15" thickBot="1">
      <c r="B4683" s="33">
        <v>43440</v>
      </c>
      <c r="C4683" s="350">
        <v>1801.5</v>
      </c>
    </row>
    <row r="4684" spans="2:3" ht="15" thickBot="1">
      <c r="B4684" s="33">
        <v>43441</v>
      </c>
      <c r="C4684" s="350">
        <v>1824.3</v>
      </c>
    </row>
    <row r="4685" spans="2:3" ht="15" thickBot="1">
      <c r="B4685" s="33">
        <v>43444</v>
      </c>
      <c r="C4685" s="350">
        <v>1795.8</v>
      </c>
    </row>
    <row r="4686" spans="2:3" ht="15" thickBot="1">
      <c r="B4686" s="33">
        <v>43445</v>
      </c>
      <c r="C4686" s="350">
        <v>1794.9</v>
      </c>
    </row>
    <row r="4687" spans="2:3" ht="15" thickBot="1">
      <c r="B4687" s="33">
        <v>43446</v>
      </c>
      <c r="C4687" s="350">
        <v>1839.1</v>
      </c>
    </row>
    <row r="4688" spans="2:3" ht="15" thickBot="1">
      <c r="B4688" s="33">
        <v>43447</v>
      </c>
      <c r="C4688" s="350">
        <v>1855.55</v>
      </c>
    </row>
    <row r="4689" spans="2:3" ht="15" thickBot="1">
      <c r="B4689" s="33">
        <v>43448</v>
      </c>
      <c r="C4689" s="350">
        <v>1860.55</v>
      </c>
    </row>
    <row r="4690" spans="2:3" ht="15" thickBot="1">
      <c r="B4690" s="33">
        <v>43451</v>
      </c>
      <c r="C4690" s="350">
        <v>1850.7</v>
      </c>
    </row>
    <row r="4691" spans="2:3" ht="15" thickBot="1">
      <c r="B4691" s="33">
        <v>43452</v>
      </c>
      <c r="C4691" s="350">
        <v>1840.75</v>
      </c>
    </row>
    <row r="4692" spans="2:3" ht="15" thickBot="1">
      <c r="B4692" s="33">
        <v>43453</v>
      </c>
      <c r="C4692" s="350">
        <v>1844.8</v>
      </c>
    </row>
    <row r="4693" spans="2:3" ht="15" thickBot="1">
      <c r="B4693" s="33">
        <v>43454</v>
      </c>
      <c r="C4693" s="350">
        <v>1834.25</v>
      </c>
    </row>
    <row r="4694" spans="2:3" ht="15" thickBot="1">
      <c r="B4694" s="33">
        <v>43455</v>
      </c>
      <c r="C4694" s="350">
        <v>1803.5</v>
      </c>
    </row>
    <row r="4695" spans="2:3" ht="15" thickBot="1">
      <c r="B4695" s="33">
        <v>43458</v>
      </c>
      <c r="C4695" s="350">
        <v>1784.65</v>
      </c>
    </row>
    <row r="4696" spans="2:3" ht="15" thickBot="1">
      <c r="B4696" s="33">
        <v>43460</v>
      </c>
      <c r="C4696" s="350">
        <v>1791.6</v>
      </c>
    </row>
    <row r="4697" spans="2:3" ht="15" thickBot="1">
      <c r="B4697" s="33">
        <v>43461</v>
      </c>
      <c r="C4697" s="350">
        <v>1814.9</v>
      </c>
    </row>
    <row r="4698" spans="2:3" ht="15" thickBot="1">
      <c r="B4698" s="33">
        <v>43462</v>
      </c>
      <c r="C4698" s="350">
        <v>1822.05</v>
      </c>
    </row>
    <row r="4699" spans="2:3" ht="15" thickBot="1">
      <c r="B4699" s="33">
        <v>43465</v>
      </c>
      <c r="C4699" s="350">
        <v>1819.65</v>
      </c>
    </row>
    <row r="4700" spans="2:3" ht="15" thickBot="1">
      <c r="B4700" s="33">
        <v>43466</v>
      </c>
      <c r="C4700" s="350">
        <v>1801.1</v>
      </c>
    </row>
    <row r="4701" spans="2:3" ht="15" thickBot="1">
      <c r="B4701" s="33">
        <v>43467</v>
      </c>
      <c r="C4701" s="350">
        <v>1784.6</v>
      </c>
    </row>
    <row r="4702" spans="2:3" ht="15" thickBot="1">
      <c r="B4702" s="33">
        <v>43468</v>
      </c>
      <c r="C4702" s="350">
        <v>1788.4</v>
      </c>
    </row>
    <row r="4703" spans="2:3" ht="15" thickBot="1">
      <c r="B4703" s="33">
        <v>43469</v>
      </c>
      <c r="C4703" s="350">
        <v>1781.7</v>
      </c>
    </row>
    <row r="4704" spans="2:3" ht="15" thickBot="1">
      <c r="B4704" s="33">
        <v>43472</v>
      </c>
      <c r="C4704" s="350">
        <v>1784.95</v>
      </c>
    </row>
    <row r="4705" spans="2:3" ht="15" thickBot="1">
      <c r="B4705" s="33">
        <v>43473</v>
      </c>
      <c r="C4705" s="350">
        <v>1770.85</v>
      </c>
    </row>
    <row r="4706" spans="2:3" ht="15" thickBot="1">
      <c r="B4706" s="33">
        <v>43474</v>
      </c>
      <c r="C4706" s="350">
        <v>1785</v>
      </c>
    </row>
    <row r="4707" spans="2:3" ht="15" thickBot="1">
      <c r="B4707" s="33">
        <v>43475</v>
      </c>
      <c r="C4707" s="350">
        <v>1786.2</v>
      </c>
    </row>
    <row r="4708" spans="2:3" ht="15" thickBot="1">
      <c r="B4708" s="33">
        <v>43476</v>
      </c>
      <c r="C4708" s="350">
        <v>1769.4</v>
      </c>
    </row>
    <row r="4709" spans="2:3" ht="15" thickBot="1">
      <c r="B4709" s="33">
        <v>43479</v>
      </c>
      <c r="C4709" s="350">
        <v>1763.9</v>
      </c>
    </row>
    <row r="4710" spans="2:3" ht="15" thickBot="1">
      <c r="B4710" s="33">
        <v>43480</v>
      </c>
      <c r="C4710" s="350">
        <v>1789.85</v>
      </c>
    </row>
    <row r="4711" spans="2:3" ht="15" thickBot="1">
      <c r="B4711" s="33">
        <v>43481</v>
      </c>
      <c r="C4711" s="350">
        <v>1772.55</v>
      </c>
    </row>
    <row r="4712" spans="2:3" ht="15" thickBot="1">
      <c r="B4712" s="33">
        <v>43482</v>
      </c>
      <c r="C4712" s="350">
        <v>1751.5</v>
      </c>
    </row>
    <row r="4713" spans="2:3" ht="15" thickBot="1">
      <c r="B4713" s="33">
        <v>43483</v>
      </c>
      <c r="C4713" s="350">
        <v>1744.1</v>
      </c>
    </row>
    <row r="4714" spans="2:3" ht="15" thickBot="1">
      <c r="B4714" s="33">
        <v>43486</v>
      </c>
      <c r="C4714" s="350">
        <v>1746.9</v>
      </c>
    </row>
    <row r="4715" spans="2:3" ht="15" thickBot="1">
      <c r="B4715" s="33">
        <v>43487</v>
      </c>
      <c r="C4715" s="350">
        <v>1750.2</v>
      </c>
    </row>
    <row r="4716" spans="2:3" ht="15" thickBot="1">
      <c r="B4716" s="33">
        <v>43488</v>
      </c>
      <c r="C4716" s="350">
        <v>1767.2</v>
      </c>
    </row>
    <row r="4717" spans="2:3" ht="15" thickBot="1">
      <c r="B4717" s="33">
        <v>43489</v>
      </c>
      <c r="C4717" s="350">
        <v>1759.5</v>
      </c>
    </row>
    <row r="4718" spans="2:3" ht="15" thickBot="1">
      <c r="B4718" s="33">
        <v>43490</v>
      </c>
      <c r="C4718" s="350">
        <v>1756.8</v>
      </c>
    </row>
    <row r="4719" spans="2:3" ht="15" thickBot="1">
      <c r="B4719" s="33">
        <v>43493</v>
      </c>
      <c r="C4719" s="350">
        <v>1743</v>
      </c>
    </row>
    <row r="4720" spans="2:3" ht="15" thickBot="1">
      <c r="B4720" s="33">
        <v>43494</v>
      </c>
      <c r="C4720" s="350">
        <v>1756.7</v>
      </c>
    </row>
    <row r="4721" spans="2:3" ht="15" thickBot="1">
      <c r="B4721" s="33">
        <v>43495</v>
      </c>
      <c r="C4721" s="350">
        <v>1733.35</v>
      </c>
    </row>
    <row r="4722" spans="2:3" ht="15" thickBot="1">
      <c r="B4722" s="33">
        <v>43496</v>
      </c>
      <c r="C4722" s="350">
        <v>1763.25</v>
      </c>
    </row>
    <row r="4723" spans="2:3" ht="15" thickBot="1">
      <c r="B4723" s="33">
        <v>43497</v>
      </c>
      <c r="C4723" s="350">
        <v>1799.3</v>
      </c>
    </row>
    <row r="4724" spans="2:3" ht="15" thickBot="1">
      <c r="B4724" s="33">
        <v>43500</v>
      </c>
      <c r="C4724" s="350">
        <v>1802.6</v>
      </c>
    </row>
    <row r="4725" spans="2:3" ht="15" thickBot="1">
      <c r="B4725" s="33">
        <v>43501</v>
      </c>
      <c r="C4725" s="350">
        <v>1821.45</v>
      </c>
    </row>
    <row r="4726" spans="2:3" ht="15" thickBot="1">
      <c r="B4726" s="33">
        <v>43502</v>
      </c>
      <c r="C4726" s="350">
        <v>1829.95</v>
      </c>
    </row>
    <row r="4727" spans="2:3" ht="15" thickBot="1">
      <c r="B4727" s="33">
        <v>43503</v>
      </c>
      <c r="C4727" s="350">
        <v>1839.05</v>
      </c>
    </row>
    <row r="4728" spans="2:3" ht="15" thickBot="1">
      <c r="B4728" s="33">
        <v>43504</v>
      </c>
      <c r="C4728" s="350">
        <v>1817.3</v>
      </c>
    </row>
    <row r="4729" spans="2:3" ht="15" thickBot="1">
      <c r="B4729" s="33">
        <v>43507</v>
      </c>
      <c r="C4729" s="350">
        <v>1804.8</v>
      </c>
    </row>
    <row r="4730" spans="2:3" ht="15" thickBot="1">
      <c r="B4730" s="33">
        <v>43508</v>
      </c>
      <c r="C4730" s="350">
        <v>1794.5</v>
      </c>
    </row>
    <row r="4731" spans="2:3" ht="15" thickBot="1">
      <c r="B4731" s="33">
        <v>43509</v>
      </c>
      <c r="C4731" s="350">
        <v>1798.95</v>
      </c>
    </row>
    <row r="4732" spans="2:3" ht="15" thickBot="1">
      <c r="B4732" s="33">
        <v>43510</v>
      </c>
      <c r="C4732" s="350">
        <v>1785.05</v>
      </c>
    </row>
    <row r="4733" spans="2:3" ht="15" thickBot="1">
      <c r="B4733" s="33">
        <v>43511</v>
      </c>
      <c r="C4733" s="350">
        <v>1772.8</v>
      </c>
    </row>
    <row r="4734" spans="2:3" ht="15" thickBot="1">
      <c r="B4734" s="33">
        <v>43514</v>
      </c>
      <c r="C4734" s="350">
        <v>1751.9</v>
      </c>
    </row>
    <row r="4735" spans="2:3" ht="15" thickBot="1">
      <c r="B4735" s="33">
        <v>43515</v>
      </c>
      <c r="C4735" s="350">
        <v>1737.95</v>
      </c>
    </row>
    <row r="4736" spans="2:3" ht="15" thickBot="1">
      <c r="B4736" s="33">
        <v>43516</v>
      </c>
      <c r="C4736" s="350">
        <v>1733.5</v>
      </c>
    </row>
    <row r="4737" spans="2:3" ht="15" thickBot="1">
      <c r="B4737" s="33">
        <v>43517</v>
      </c>
      <c r="C4737" s="350">
        <v>1754.7</v>
      </c>
    </row>
    <row r="4738" spans="2:3" ht="15" thickBot="1">
      <c r="B4738" s="33">
        <v>43518</v>
      </c>
      <c r="C4738" s="350">
        <v>1768.55</v>
      </c>
    </row>
    <row r="4739" spans="2:3" ht="15" thickBot="1">
      <c r="B4739" s="33">
        <v>43521</v>
      </c>
      <c r="C4739" s="350">
        <v>1770.15</v>
      </c>
    </row>
    <row r="4740" spans="2:3" ht="15" thickBot="1">
      <c r="B4740" s="33">
        <v>43522</v>
      </c>
      <c r="C4740" s="350">
        <v>1772.25</v>
      </c>
    </row>
    <row r="4741" spans="2:3" ht="15" thickBot="1">
      <c r="B4741" s="33">
        <v>43523</v>
      </c>
      <c r="C4741" s="350">
        <v>1736.5</v>
      </c>
    </row>
    <row r="4742" spans="2:3" ht="15" thickBot="1">
      <c r="B4742" s="33">
        <v>43524</v>
      </c>
      <c r="C4742" s="350">
        <v>1732.65</v>
      </c>
    </row>
    <row r="4743" spans="2:3" ht="15" thickBot="1">
      <c r="B4743" s="33">
        <v>43525</v>
      </c>
      <c r="C4743" s="350">
        <v>1734.65</v>
      </c>
    </row>
    <row r="4744" spans="2:3" ht="15" thickBot="1">
      <c r="B4744" s="33">
        <v>43529</v>
      </c>
      <c r="C4744" s="350">
        <v>1724.6</v>
      </c>
    </row>
    <row r="4745" spans="2:3" ht="15" thickBot="1">
      <c r="B4745" s="33">
        <v>43530</v>
      </c>
      <c r="C4745" s="350">
        <v>1699.8</v>
      </c>
    </row>
    <row r="4746" spans="2:3" ht="15" thickBot="1">
      <c r="B4746" s="33">
        <v>43531</v>
      </c>
      <c r="C4746" s="350">
        <v>1705.4</v>
      </c>
    </row>
    <row r="4747" spans="2:3" ht="15" thickBot="1">
      <c r="B4747" s="33">
        <v>43532</v>
      </c>
      <c r="C4747" s="350">
        <v>1701.6</v>
      </c>
    </row>
    <row r="4748" spans="2:3" ht="15" thickBot="1">
      <c r="B4748" s="33">
        <v>43535</v>
      </c>
      <c r="C4748" s="350">
        <v>1714.95</v>
      </c>
    </row>
    <row r="4749" spans="2:3" ht="15" thickBot="1">
      <c r="B4749" s="33">
        <v>43536</v>
      </c>
      <c r="C4749" s="350">
        <v>1734.8</v>
      </c>
    </row>
    <row r="4750" spans="2:3" ht="15" thickBot="1">
      <c r="B4750" s="33">
        <v>43537</v>
      </c>
      <c r="C4750" s="350">
        <v>1747.6</v>
      </c>
    </row>
    <row r="4751" spans="2:3" ht="15" thickBot="1">
      <c r="B4751" s="33">
        <v>43538</v>
      </c>
      <c r="C4751" s="350">
        <v>1737.3</v>
      </c>
    </row>
    <row r="4752" spans="2:3" ht="15" thickBot="1">
      <c r="B4752" s="33">
        <v>43539</v>
      </c>
      <c r="C4752" s="350">
        <v>1698.4</v>
      </c>
    </row>
    <row r="4753" spans="2:3" ht="15" thickBot="1">
      <c r="B4753" s="33">
        <v>43542</v>
      </c>
      <c r="C4753" s="350">
        <v>1697.55</v>
      </c>
    </row>
    <row r="4754" spans="2:3" ht="15" thickBot="1">
      <c r="B4754" s="33">
        <v>43543</v>
      </c>
      <c r="C4754" s="350">
        <v>1699.65</v>
      </c>
    </row>
    <row r="4755" spans="2:3" ht="15" thickBot="1">
      <c r="B4755" s="33">
        <v>43544</v>
      </c>
      <c r="C4755" s="350">
        <v>1687.55</v>
      </c>
    </row>
    <row r="4756" spans="2:3" ht="15" thickBot="1">
      <c r="B4756" s="33">
        <v>43546</v>
      </c>
      <c r="C4756" s="350">
        <v>1678.05</v>
      </c>
    </row>
    <row r="4757" spans="2:3" ht="15" thickBot="1">
      <c r="B4757" s="33">
        <v>43549</v>
      </c>
      <c r="C4757" s="350">
        <v>1673.85</v>
      </c>
    </row>
    <row r="4758" spans="2:3" ht="15" thickBot="1">
      <c r="B4758" s="33">
        <v>43550</v>
      </c>
      <c r="C4758" s="350">
        <v>1683.8</v>
      </c>
    </row>
    <row r="4759" spans="2:3" ht="15" thickBot="1">
      <c r="B4759" s="33">
        <v>43551</v>
      </c>
      <c r="C4759" s="350">
        <v>1680.8</v>
      </c>
    </row>
    <row r="4760" spans="2:3" ht="15" thickBot="1">
      <c r="B4760" s="33">
        <v>43552</v>
      </c>
      <c r="C4760" s="350">
        <v>1683.9</v>
      </c>
    </row>
    <row r="4761" spans="2:3" ht="15" thickBot="1">
      <c r="B4761" s="33">
        <v>43553</v>
      </c>
      <c r="C4761" s="350">
        <v>1706.8</v>
      </c>
    </row>
    <row r="4762" spans="2:3" ht="15" thickBot="1">
      <c r="B4762" s="33">
        <v>43556</v>
      </c>
      <c r="C4762" s="350">
        <v>1690</v>
      </c>
    </row>
    <row r="4763" spans="2:3" ht="15" thickBot="1">
      <c r="B4763" s="33">
        <v>43557</v>
      </c>
      <c r="C4763" s="350">
        <v>1687.15</v>
      </c>
    </row>
    <row r="4764" spans="2:3" ht="15" thickBot="1">
      <c r="B4764" s="33">
        <v>43558</v>
      </c>
      <c r="C4764" s="350">
        <v>1670.8</v>
      </c>
    </row>
    <row r="4765" spans="2:3" ht="15" thickBot="1">
      <c r="B4765" s="33">
        <v>43559</v>
      </c>
      <c r="C4765" s="350">
        <v>1666.55</v>
      </c>
    </row>
    <row r="4766" spans="2:3" ht="15" thickBot="1">
      <c r="B4766" s="33">
        <v>43560</v>
      </c>
      <c r="C4766" s="350">
        <v>1659.1</v>
      </c>
    </row>
    <row r="4767" spans="2:3" ht="15" thickBot="1">
      <c r="B4767" s="33">
        <v>43563</v>
      </c>
      <c r="C4767" s="350">
        <v>1664.9</v>
      </c>
    </row>
    <row r="4768" spans="2:3" ht="15" thickBot="1">
      <c r="B4768" s="33">
        <v>43564</v>
      </c>
      <c r="C4768" s="350">
        <v>1680.5</v>
      </c>
    </row>
    <row r="4769" spans="2:3" ht="15" thickBot="1">
      <c r="B4769" s="33">
        <v>43565</v>
      </c>
      <c r="C4769" s="350">
        <v>1694.15</v>
      </c>
    </row>
    <row r="4770" spans="2:3" ht="15" thickBot="1">
      <c r="B4770" s="33">
        <v>43566</v>
      </c>
      <c r="C4770" s="350">
        <v>1710.4</v>
      </c>
    </row>
    <row r="4771" spans="2:3" ht="15" thickBot="1">
      <c r="B4771" s="33">
        <v>43567</v>
      </c>
      <c r="C4771" s="350">
        <v>1721.65</v>
      </c>
    </row>
    <row r="4772" spans="2:3" ht="15" thickBot="1">
      <c r="B4772" s="33">
        <v>43570</v>
      </c>
      <c r="C4772" s="350">
        <v>1722.05</v>
      </c>
    </row>
    <row r="4773" spans="2:3" ht="15" thickBot="1">
      <c r="B4773" s="33">
        <v>43571</v>
      </c>
      <c r="C4773" s="350">
        <v>1738.55</v>
      </c>
    </row>
    <row r="4774" spans="2:3" ht="15" thickBot="1">
      <c r="B4774" s="33">
        <v>43573</v>
      </c>
      <c r="C4774" s="350">
        <v>1739.9</v>
      </c>
    </row>
    <row r="4775" spans="2:3" ht="15" thickBot="1">
      <c r="B4775" s="33">
        <v>43577</v>
      </c>
      <c r="C4775" s="350">
        <v>1739.85</v>
      </c>
    </row>
    <row r="4776" spans="2:3" ht="15" thickBot="1">
      <c r="B4776" s="33">
        <v>43578</v>
      </c>
      <c r="C4776" s="350">
        <v>1744.2</v>
      </c>
    </row>
    <row r="4777" spans="2:3" ht="15" thickBot="1">
      <c r="B4777" s="33">
        <v>43579</v>
      </c>
      <c r="C4777" s="350">
        <v>1752.6</v>
      </c>
    </row>
    <row r="4778" spans="2:3" ht="15" thickBot="1">
      <c r="B4778" s="33">
        <v>43580</v>
      </c>
      <c r="C4778" s="350">
        <v>1734.2</v>
      </c>
    </row>
    <row r="4779" spans="2:3" ht="15" thickBot="1">
      <c r="B4779" s="33">
        <v>43581</v>
      </c>
      <c r="C4779" s="350">
        <v>1747.35</v>
      </c>
    </row>
    <row r="4780" spans="2:3" ht="15" thickBot="1">
      <c r="B4780" s="33">
        <v>43585</v>
      </c>
      <c r="C4780" s="350">
        <v>1757.7</v>
      </c>
    </row>
    <row r="4781" spans="2:3" ht="15" thickBot="1">
      <c r="B4781" s="33">
        <v>43587</v>
      </c>
      <c r="C4781" s="350">
        <v>1723.55</v>
      </c>
    </row>
    <row r="4782" spans="2:3" ht="15" thickBot="1">
      <c r="B4782" s="33">
        <v>43588</v>
      </c>
      <c r="C4782" s="350">
        <v>1693.55</v>
      </c>
    </row>
    <row r="4783" spans="2:3" ht="15" thickBot="1">
      <c r="B4783" s="33">
        <v>43591</v>
      </c>
      <c r="C4783" s="350">
        <v>1668.9</v>
      </c>
    </row>
    <row r="4784" spans="2:3" ht="15" thickBot="1">
      <c r="B4784" s="33">
        <v>43592</v>
      </c>
      <c r="C4784" s="350">
        <v>1697.5</v>
      </c>
    </row>
    <row r="4785" spans="2:3" ht="15" thickBot="1">
      <c r="B4785" s="33">
        <v>43593</v>
      </c>
      <c r="C4785" s="350">
        <v>1688.7</v>
      </c>
    </row>
    <row r="4786" spans="2:3" ht="15" thickBot="1">
      <c r="B4786" s="33">
        <v>43594</v>
      </c>
      <c r="C4786" s="350">
        <v>1703.75</v>
      </c>
    </row>
    <row r="4787" spans="2:3" ht="15" thickBot="1">
      <c r="B4787" s="33">
        <v>43595</v>
      </c>
      <c r="C4787" s="350">
        <v>1687.45</v>
      </c>
    </row>
    <row r="4788" spans="2:3" ht="15" thickBot="1">
      <c r="B4788" s="33">
        <v>43598</v>
      </c>
      <c r="C4788" s="350">
        <v>1702</v>
      </c>
    </row>
    <row r="4789" spans="2:3" ht="15" thickBot="1">
      <c r="B4789" s="33">
        <v>43599</v>
      </c>
      <c r="C4789" s="350">
        <v>1698.5</v>
      </c>
    </row>
    <row r="4790" spans="2:3" ht="15" thickBot="1">
      <c r="B4790" s="33">
        <v>43600</v>
      </c>
      <c r="C4790" s="350">
        <v>1671.05</v>
      </c>
    </row>
    <row r="4791" spans="2:3" ht="15" thickBot="1">
      <c r="B4791" s="33">
        <v>43601</v>
      </c>
      <c r="C4791" s="350">
        <v>1688.2</v>
      </c>
    </row>
    <row r="4792" spans="2:3" ht="15" thickBot="1">
      <c r="B4792" s="33">
        <v>43602</v>
      </c>
      <c r="C4792" s="350">
        <v>1736.8</v>
      </c>
    </row>
    <row r="4793" spans="2:3" ht="15" thickBot="1">
      <c r="B4793" s="33">
        <v>43605</v>
      </c>
      <c r="C4793" s="350">
        <v>1772.5</v>
      </c>
    </row>
    <row r="4794" spans="2:3" ht="15" thickBot="1">
      <c r="B4794" s="33">
        <v>43606</v>
      </c>
      <c r="C4794" s="350">
        <v>1785.25</v>
      </c>
    </row>
    <row r="4795" spans="2:3" ht="15" thickBot="1">
      <c r="B4795" s="33">
        <v>43607</v>
      </c>
      <c r="C4795" s="350">
        <v>1768.3</v>
      </c>
    </row>
    <row r="4796" spans="2:3" ht="15" thickBot="1">
      <c r="B4796" s="33">
        <v>43608</v>
      </c>
      <c r="C4796" s="350">
        <v>1753.85</v>
      </c>
    </row>
    <row r="4797" spans="2:3" ht="15" thickBot="1">
      <c r="B4797" s="33">
        <v>43609</v>
      </c>
      <c r="C4797" s="350">
        <v>1749.6</v>
      </c>
    </row>
    <row r="4798" spans="2:3" ht="15" thickBot="1">
      <c r="B4798" s="33">
        <v>43612</v>
      </c>
      <c r="C4798" s="350">
        <v>1771.95</v>
      </c>
    </row>
    <row r="4799" spans="2:3" ht="15" thickBot="1">
      <c r="B4799" s="33">
        <v>43613</v>
      </c>
      <c r="C4799" s="350">
        <v>1776.9</v>
      </c>
    </row>
    <row r="4800" spans="2:3" ht="15" thickBot="1">
      <c r="B4800" s="33">
        <v>43614</v>
      </c>
      <c r="C4800" s="350">
        <v>1780.85</v>
      </c>
    </row>
    <row r="4801" spans="2:3" ht="15" thickBot="1">
      <c r="B4801" s="33">
        <v>43615</v>
      </c>
      <c r="C4801" s="350">
        <v>1784.25</v>
      </c>
    </row>
    <row r="4802" spans="2:3" ht="15" thickBot="1">
      <c r="B4802" s="33">
        <v>43616</v>
      </c>
      <c r="C4802" s="350">
        <v>1788.5</v>
      </c>
    </row>
    <row r="4803" spans="2:3" ht="15" thickBot="1">
      <c r="B4803" s="33">
        <v>43619</v>
      </c>
      <c r="C4803" s="350">
        <v>1839.7</v>
      </c>
    </row>
    <row r="4804" spans="2:3" ht="15" thickBot="1">
      <c r="B4804" s="33">
        <v>43620</v>
      </c>
      <c r="C4804" s="350">
        <v>1815.6</v>
      </c>
    </row>
    <row r="4805" spans="2:3" ht="15" thickBot="1">
      <c r="B4805" s="33">
        <v>43622</v>
      </c>
      <c r="C4805" s="350">
        <v>1837.75</v>
      </c>
    </row>
    <row r="4806" spans="2:3" ht="15" thickBot="1">
      <c r="B4806" s="33">
        <v>43623</v>
      </c>
      <c r="C4806" s="350">
        <v>1830.75</v>
      </c>
    </row>
    <row r="4807" spans="2:3" ht="15" thickBot="1">
      <c r="B4807" s="33">
        <v>43626</v>
      </c>
      <c r="C4807" s="350">
        <v>1852.5</v>
      </c>
    </row>
    <row r="4808" spans="2:3" ht="15" thickBot="1">
      <c r="B4808" s="33">
        <v>43627</v>
      </c>
      <c r="C4808" s="350">
        <v>1839.8</v>
      </c>
    </row>
    <row r="4809" spans="2:3" ht="15" thickBot="1">
      <c r="B4809" s="33">
        <v>43628</v>
      </c>
      <c r="C4809" s="350">
        <v>1847.1</v>
      </c>
    </row>
    <row r="4810" spans="2:3" ht="15" thickBot="1">
      <c r="B4810" s="33">
        <v>43629</v>
      </c>
      <c r="C4810" s="350">
        <v>1845.5</v>
      </c>
    </row>
    <row r="4811" spans="2:3" ht="15" thickBot="1">
      <c r="B4811" s="33">
        <v>43630</v>
      </c>
      <c r="C4811" s="350">
        <v>1822.95</v>
      </c>
    </row>
    <row r="4812" spans="2:3" ht="15" thickBot="1">
      <c r="B4812" s="33">
        <v>43633</v>
      </c>
      <c r="C4812" s="350">
        <v>1818.05</v>
      </c>
    </row>
    <row r="4813" spans="2:3" ht="15" thickBot="1">
      <c r="B4813" s="33">
        <v>43634</v>
      </c>
      <c r="C4813" s="350">
        <v>1809.6</v>
      </c>
    </row>
    <row r="4814" spans="2:3" ht="15" thickBot="1">
      <c r="B4814" s="33">
        <v>43635</v>
      </c>
      <c r="C4814" s="350">
        <v>1811.7</v>
      </c>
    </row>
    <row r="4815" spans="2:3" ht="15" thickBot="1">
      <c r="B4815" s="33">
        <v>43636</v>
      </c>
      <c r="C4815" s="350">
        <v>1805.05</v>
      </c>
    </row>
    <row r="4816" spans="2:3" ht="15" thickBot="1">
      <c r="B4816" s="33">
        <v>43637</v>
      </c>
      <c r="C4816" s="350">
        <v>1766.65</v>
      </c>
    </row>
    <row r="4817" spans="2:3" ht="15" thickBot="1">
      <c r="B4817" s="33">
        <v>43640</v>
      </c>
      <c r="C4817" s="350">
        <v>1764.45</v>
      </c>
    </row>
    <row r="4818" spans="2:3" ht="15" thickBot="1">
      <c r="B4818" s="33">
        <v>43641</v>
      </c>
      <c r="C4818" s="350">
        <v>1756.45</v>
      </c>
    </row>
    <row r="4819" spans="2:3" ht="15" thickBot="1">
      <c r="B4819" s="33">
        <v>43642</v>
      </c>
      <c r="C4819" s="350">
        <v>1761</v>
      </c>
    </row>
    <row r="4820" spans="2:3" ht="15" thickBot="1">
      <c r="B4820" s="33">
        <v>43643</v>
      </c>
      <c r="C4820" s="350">
        <v>1774.4</v>
      </c>
    </row>
    <row r="4821" spans="2:3" ht="15" thickBot="1">
      <c r="B4821" s="33">
        <v>43644</v>
      </c>
      <c r="C4821" s="350">
        <v>1787.6</v>
      </c>
    </row>
    <row r="4822" spans="2:3" ht="15" thickBot="1">
      <c r="B4822" s="33">
        <v>43647</v>
      </c>
      <c r="C4822" s="350">
        <v>1780.2</v>
      </c>
    </row>
    <row r="4823" spans="2:3" ht="15" thickBot="1">
      <c r="B4823" s="33">
        <v>43648</v>
      </c>
      <c r="C4823" s="350">
        <v>1789.2</v>
      </c>
    </row>
    <row r="4824" spans="2:3" ht="15" thickBot="1">
      <c r="B4824" s="33">
        <v>43649</v>
      </c>
      <c r="C4824" s="350">
        <v>1784.7</v>
      </c>
    </row>
    <row r="4825" spans="2:3" ht="15" thickBot="1">
      <c r="B4825" s="33">
        <v>43650</v>
      </c>
      <c r="C4825" s="350">
        <v>1793.6</v>
      </c>
    </row>
    <row r="4826" spans="2:3" ht="15" thickBot="1">
      <c r="B4826" s="33">
        <v>43651</v>
      </c>
      <c r="C4826" s="350">
        <v>1791.4</v>
      </c>
    </row>
    <row r="4827" spans="2:3" ht="15" thickBot="1">
      <c r="B4827" s="33">
        <v>43654</v>
      </c>
      <c r="C4827" s="350">
        <v>1753.55</v>
      </c>
    </row>
    <row r="4828" spans="2:3" ht="15" thickBot="1">
      <c r="B4828" s="33">
        <v>43655</v>
      </c>
      <c r="C4828" s="350">
        <v>1740.25</v>
      </c>
    </row>
    <row r="4829" spans="2:3" ht="15" thickBot="1">
      <c r="B4829" s="33">
        <v>43656</v>
      </c>
      <c r="C4829" s="350">
        <v>1718.6</v>
      </c>
    </row>
    <row r="4830" spans="2:3" ht="15" thickBot="1">
      <c r="B4830" s="33">
        <v>43657</v>
      </c>
      <c r="C4830" s="350">
        <v>1730.9</v>
      </c>
    </row>
    <row r="4831" spans="2:3" ht="15" thickBot="1">
      <c r="B4831" s="33">
        <v>43658</v>
      </c>
      <c r="C4831" s="350">
        <v>1713.2</v>
      </c>
    </row>
    <row r="4832" spans="2:3" ht="15" thickBot="1">
      <c r="B4832" s="33">
        <v>43661</v>
      </c>
      <c r="C4832" s="350">
        <v>1716.95</v>
      </c>
    </row>
    <row r="4833" spans="2:3" ht="15" thickBot="1">
      <c r="B4833" s="33">
        <v>43662</v>
      </c>
      <c r="C4833" s="350">
        <v>1741.3</v>
      </c>
    </row>
    <row r="4834" spans="2:3" ht="15" thickBot="1">
      <c r="B4834" s="33">
        <v>43663</v>
      </c>
      <c r="C4834" s="350">
        <v>1760.7</v>
      </c>
    </row>
    <row r="4835" spans="2:3" ht="15" thickBot="1">
      <c r="B4835" s="33">
        <v>43664</v>
      </c>
      <c r="C4835" s="350">
        <v>1739.15</v>
      </c>
    </row>
    <row r="4836" spans="2:3" ht="15" thickBot="1">
      <c r="B4836" s="33">
        <v>43665</v>
      </c>
      <c r="C4836" s="350">
        <v>1720.4</v>
      </c>
    </row>
    <row r="4837" spans="2:3" ht="15" thickBot="1">
      <c r="B4837" s="33">
        <v>43668</v>
      </c>
      <c r="C4837" s="350">
        <v>1680.7</v>
      </c>
    </row>
    <row r="4838" spans="2:3" ht="15" thickBot="1">
      <c r="B4838" s="33">
        <v>43669</v>
      </c>
      <c r="C4838" s="350">
        <v>1693.35</v>
      </c>
    </row>
    <row r="4839" spans="2:3" ht="15" thickBot="1">
      <c r="B4839" s="33">
        <v>43670</v>
      </c>
      <c r="C4839" s="350">
        <v>1728.65</v>
      </c>
    </row>
    <row r="4840" spans="2:3" ht="15" thickBot="1">
      <c r="B4840" s="33">
        <v>43671</v>
      </c>
      <c r="C4840" s="350">
        <v>1736.65</v>
      </c>
    </row>
    <row r="4841" spans="2:3" ht="15" thickBot="1">
      <c r="B4841" s="33">
        <v>43672</v>
      </c>
      <c r="C4841" s="350">
        <v>1730.65</v>
      </c>
    </row>
    <row r="4842" spans="2:3" ht="15" thickBot="1">
      <c r="B4842" s="33">
        <v>43675</v>
      </c>
      <c r="C4842" s="350">
        <v>1713.3</v>
      </c>
    </row>
    <row r="4843" spans="2:3" ht="15" thickBot="1">
      <c r="B4843" s="33">
        <v>43676</v>
      </c>
      <c r="C4843" s="350">
        <v>1719.9</v>
      </c>
    </row>
    <row r="4844" spans="2:3" ht="15" thickBot="1">
      <c r="B4844" s="33">
        <v>43677</v>
      </c>
      <c r="C4844" s="350">
        <v>1726.65</v>
      </c>
    </row>
    <row r="4845" spans="2:3" ht="15" thickBot="1">
      <c r="B4845" s="33">
        <v>43678</v>
      </c>
      <c r="C4845" s="350">
        <v>1731.3</v>
      </c>
    </row>
    <row r="4846" spans="2:3" ht="15" thickBot="1">
      <c r="B4846" s="33">
        <v>43679</v>
      </c>
      <c r="C4846" s="350">
        <v>1737.45</v>
      </c>
    </row>
    <row r="4847" spans="2:3" ht="15" thickBot="1">
      <c r="B4847" s="33">
        <v>43682</v>
      </c>
      <c r="C4847" s="350">
        <v>1741.2</v>
      </c>
    </row>
    <row r="4848" spans="2:3" ht="15" thickBot="1">
      <c r="B4848" s="33">
        <v>43683</v>
      </c>
      <c r="C4848" s="350">
        <v>1744.1</v>
      </c>
    </row>
    <row r="4849" spans="2:3" ht="15" thickBot="1">
      <c r="B4849" s="33">
        <v>43684</v>
      </c>
      <c r="C4849" s="350">
        <v>1777.25</v>
      </c>
    </row>
    <row r="4850" spans="2:3" ht="15" thickBot="1">
      <c r="B4850" s="33">
        <v>43685</v>
      </c>
      <c r="C4850" s="350">
        <v>1803.1</v>
      </c>
    </row>
    <row r="4851" spans="2:3" ht="15" thickBot="1">
      <c r="B4851" s="33">
        <v>43686</v>
      </c>
      <c r="C4851" s="350">
        <v>1841.35</v>
      </c>
    </row>
    <row r="4852" spans="2:3" ht="15" thickBot="1">
      <c r="B4852" s="33">
        <v>43690</v>
      </c>
      <c r="C4852" s="350">
        <v>1824.75</v>
      </c>
    </row>
    <row r="4853" spans="2:3" ht="15" thickBot="1">
      <c r="B4853" s="33">
        <v>43691</v>
      </c>
      <c r="C4853" s="350">
        <v>1839.05</v>
      </c>
    </row>
    <row r="4854" spans="2:3" ht="15" thickBot="1">
      <c r="B4854" s="33">
        <v>43693</v>
      </c>
      <c r="C4854" s="350">
        <v>1828.65</v>
      </c>
    </row>
    <row r="4855" spans="2:3" ht="15" thickBot="1">
      <c r="B4855" s="33">
        <v>43696</v>
      </c>
      <c r="C4855" s="350">
        <v>1820.9</v>
      </c>
    </row>
    <row r="4856" spans="2:3" ht="15" thickBot="1">
      <c r="B4856" s="33">
        <v>43697</v>
      </c>
      <c r="C4856" s="350">
        <v>1843.4</v>
      </c>
    </row>
    <row r="4857" spans="2:3" ht="15" thickBot="1">
      <c r="B4857" s="33">
        <v>43698</v>
      </c>
      <c r="C4857" s="350">
        <v>1850</v>
      </c>
    </row>
    <row r="4858" spans="2:3" ht="15" thickBot="1">
      <c r="B4858" s="33">
        <v>43699</v>
      </c>
      <c r="C4858" s="350">
        <v>1872.1</v>
      </c>
    </row>
    <row r="4859" spans="2:3" ht="15" thickBot="1">
      <c r="B4859" s="33">
        <v>43700</v>
      </c>
      <c r="C4859" s="350">
        <v>1860</v>
      </c>
    </row>
    <row r="4860" spans="2:3" ht="15" thickBot="1">
      <c r="B4860" s="33">
        <v>43703</v>
      </c>
      <c r="C4860" s="350">
        <v>1876.55</v>
      </c>
    </row>
    <row r="4861" spans="2:3" ht="15" thickBot="1">
      <c r="B4861" s="33">
        <v>43704</v>
      </c>
      <c r="C4861" s="350">
        <v>1861.4</v>
      </c>
    </row>
    <row r="4862" spans="2:3" ht="15" thickBot="1">
      <c r="B4862" s="33">
        <v>43705</v>
      </c>
      <c r="C4862" s="350">
        <v>1828.1</v>
      </c>
    </row>
    <row r="4863" spans="2:3" ht="15" thickBot="1">
      <c r="B4863" s="33">
        <v>43706</v>
      </c>
      <c r="C4863" s="350">
        <v>1832.95</v>
      </c>
    </row>
    <row r="4864" spans="2:3" ht="15" thickBot="1">
      <c r="B4864" s="33">
        <v>43707</v>
      </c>
      <c r="C4864" s="350">
        <v>1881.9</v>
      </c>
    </row>
    <row r="4865" spans="2:3" ht="15" thickBot="1">
      <c r="B4865" s="33">
        <v>43711</v>
      </c>
      <c r="C4865" s="350">
        <v>1841.85</v>
      </c>
    </row>
    <row r="4866" spans="2:3" ht="15" thickBot="1">
      <c r="B4866" s="33">
        <v>43712</v>
      </c>
      <c r="C4866" s="350">
        <v>1846.6</v>
      </c>
    </row>
    <row r="4867" spans="2:3" ht="15" thickBot="1">
      <c r="B4867" s="33">
        <v>43713</v>
      </c>
      <c r="C4867" s="350">
        <v>1829.75</v>
      </c>
    </row>
    <row r="4868" spans="2:3" ht="15" thickBot="1">
      <c r="B4868" s="33">
        <v>43714</v>
      </c>
      <c r="C4868" s="350">
        <v>1819.15</v>
      </c>
    </row>
    <row r="4869" spans="2:3" ht="15" thickBot="1">
      <c r="B4869" s="33">
        <v>43717</v>
      </c>
      <c r="C4869" s="350">
        <v>1834.05</v>
      </c>
    </row>
    <row r="4870" spans="2:3" ht="15" thickBot="1">
      <c r="B4870" s="33">
        <v>43719</v>
      </c>
      <c r="C4870" s="350">
        <v>1824.3</v>
      </c>
    </row>
    <row r="4871" spans="2:3" ht="15" thickBot="1">
      <c r="B4871" s="33">
        <v>43720</v>
      </c>
      <c r="C4871" s="350">
        <v>1805.4</v>
      </c>
    </row>
    <row r="4872" spans="2:3" ht="15" thickBot="1">
      <c r="B4872" s="33">
        <v>43721</v>
      </c>
      <c r="C4872" s="350">
        <v>1805.55</v>
      </c>
    </row>
    <row r="4873" spans="2:3" ht="15" thickBot="1">
      <c r="B4873" s="33">
        <v>43724</v>
      </c>
      <c r="C4873" s="350">
        <v>1816.3</v>
      </c>
    </row>
    <row r="4874" spans="2:3" ht="15" thickBot="1">
      <c r="B4874" s="33">
        <v>43725</v>
      </c>
      <c r="C4874" s="350">
        <v>1831.2</v>
      </c>
    </row>
    <row r="4875" spans="2:3" ht="15" thickBot="1">
      <c r="B4875" s="33">
        <v>43726</v>
      </c>
      <c r="C4875" s="350">
        <v>1829.2</v>
      </c>
    </row>
    <row r="4876" spans="2:3" ht="15" thickBot="1">
      <c r="B4876" s="33">
        <v>43727</v>
      </c>
      <c r="C4876" s="350">
        <v>1812.75</v>
      </c>
    </row>
    <row r="4877" spans="2:3" ht="15" thickBot="1">
      <c r="B4877" s="33">
        <v>43728</v>
      </c>
      <c r="C4877" s="350">
        <v>1969.75</v>
      </c>
    </row>
    <row r="4878" spans="2:3" ht="15" thickBot="1">
      <c r="B4878" s="33">
        <v>43731</v>
      </c>
      <c r="C4878" s="350">
        <v>2039.75</v>
      </c>
    </row>
    <row r="4879" spans="2:3" ht="15" thickBot="1">
      <c r="B4879" s="33">
        <v>43732</v>
      </c>
      <c r="C4879" s="350">
        <v>2050.4499999999998</v>
      </c>
    </row>
    <row r="4880" spans="2:3" ht="15" thickBot="1">
      <c r="B4880" s="33">
        <v>43733</v>
      </c>
      <c r="C4880" s="350">
        <v>2051.5</v>
      </c>
    </row>
    <row r="4881" spans="2:3" ht="15" thickBot="1">
      <c r="B4881" s="33">
        <v>43734</v>
      </c>
      <c r="C4881" s="350">
        <v>2034.4</v>
      </c>
    </row>
    <row r="4882" spans="2:3" ht="15" thickBot="1">
      <c r="B4882" s="33">
        <v>43735</v>
      </c>
      <c r="C4882" s="350">
        <v>2010.9</v>
      </c>
    </row>
    <row r="4883" spans="2:3" ht="15" thickBot="1">
      <c r="B4883" s="33">
        <v>43738</v>
      </c>
      <c r="C4883" s="350">
        <v>1981.95</v>
      </c>
    </row>
    <row r="4884" spans="2:3" ht="15" thickBot="1">
      <c r="B4884" s="33">
        <v>43739</v>
      </c>
      <c r="C4884" s="350">
        <v>1990.3</v>
      </c>
    </row>
    <row r="4885" spans="2:3" ht="15" thickBot="1">
      <c r="B4885" s="33">
        <v>43741</v>
      </c>
      <c r="C4885" s="350">
        <v>1962.05</v>
      </c>
    </row>
    <row r="4886" spans="2:3" ht="15" thickBot="1">
      <c r="B4886" s="33">
        <v>43742</v>
      </c>
      <c r="C4886" s="350">
        <v>1944.2</v>
      </c>
    </row>
    <row r="4887" spans="2:3" ht="15" thickBot="1">
      <c r="B4887" s="33">
        <v>43745</v>
      </c>
      <c r="C4887" s="350">
        <v>1940.05</v>
      </c>
    </row>
    <row r="4888" spans="2:3" ht="15" thickBot="1">
      <c r="B4888" s="33">
        <v>43747</v>
      </c>
      <c r="C4888" s="350">
        <v>1948</v>
      </c>
    </row>
    <row r="4889" spans="2:3" ht="15" thickBot="1">
      <c r="B4889" s="33">
        <v>43748</v>
      </c>
      <c r="C4889" s="350">
        <v>1968.75</v>
      </c>
    </row>
    <row r="4890" spans="2:3" ht="15" thickBot="1">
      <c r="B4890" s="33">
        <v>43749</v>
      </c>
      <c r="C4890" s="350">
        <v>2004.65</v>
      </c>
    </row>
    <row r="4891" spans="2:3" ht="15" thickBot="1">
      <c r="B4891" s="33">
        <v>43752</v>
      </c>
      <c r="C4891" s="350">
        <v>2014.25</v>
      </c>
    </row>
    <row r="4892" spans="2:3" ht="15" thickBot="1">
      <c r="B4892" s="33">
        <v>43753</v>
      </c>
      <c r="C4892" s="350">
        <v>2064.4</v>
      </c>
    </row>
    <row r="4893" spans="2:3" ht="15" thickBot="1">
      <c r="B4893" s="33">
        <v>43754</v>
      </c>
      <c r="C4893" s="350">
        <v>2071</v>
      </c>
    </row>
    <row r="4894" spans="2:3" ht="15" thickBot="1">
      <c r="B4894" s="33">
        <v>43755</v>
      </c>
      <c r="C4894" s="350">
        <v>2103.85</v>
      </c>
    </row>
    <row r="4895" spans="2:3" ht="15" thickBot="1">
      <c r="B4895" s="33">
        <v>43756</v>
      </c>
      <c r="C4895" s="350">
        <v>2106.85</v>
      </c>
    </row>
    <row r="4896" spans="2:3" ht="15" thickBot="1">
      <c r="B4896" s="33">
        <v>43760</v>
      </c>
      <c r="C4896" s="350">
        <v>2127.35</v>
      </c>
    </row>
    <row r="4897" spans="2:3" ht="15" thickBot="1">
      <c r="B4897" s="33">
        <v>43761</v>
      </c>
      <c r="C4897" s="350">
        <v>2133.25</v>
      </c>
    </row>
    <row r="4898" spans="2:3" ht="15" thickBot="1">
      <c r="B4898" s="33">
        <v>43762</v>
      </c>
      <c r="C4898" s="350">
        <v>2133.35</v>
      </c>
    </row>
    <row r="4899" spans="2:3" ht="15" thickBot="1">
      <c r="B4899" s="33">
        <v>43763</v>
      </c>
      <c r="C4899" s="350">
        <v>2145.1</v>
      </c>
    </row>
    <row r="4900" spans="2:3" ht="15" thickBot="1">
      <c r="B4900" s="33">
        <v>43765</v>
      </c>
      <c r="C4900" s="350">
        <v>2141.5</v>
      </c>
    </row>
    <row r="4901" spans="2:3" ht="15" thickBot="1">
      <c r="B4901" s="33">
        <v>43767</v>
      </c>
      <c r="C4901" s="350">
        <v>2160.1999999999998</v>
      </c>
    </row>
    <row r="4902" spans="2:3" ht="15" thickBot="1">
      <c r="B4902" s="33">
        <v>43768</v>
      </c>
      <c r="C4902" s="350">
        <v>2169.4</v>
      </c>
    </row>
    <row r="4903" spans="2:3" ht="15" thickBot="1">
      <c r="B4903" s="33">
        <v>43769</v>
      </c>
      <c r="C4903" s="350">
        <v>2175.35</v>
      </c>
    </row>
    <row r="4904" spans="2:3" ht="15" thickBot="1">
      <c r="B4904" s="33">
        <v>43770</v>
      </c>
      <c r="C4904" s="350">
        <v>2179.35</v>
      </c>
    </row>
    <row r="4905" spans="2:3" ht="15" thickBot="1">
      <c r="B4905" s="33">
        <v>43773</v>
      </c>
      <c r="C4905" s="350">
        <v>2158.15</v>
      </c>
    </row>
    <row r="4906" spans="2:3" ht="15" thickBot="1">
      <c r="B4906" s="33">
        <v>43774</v>
      </c>
      <c r="C4906" s="350">
        <v>2172.15</v>
      </c>
    </row>
    <row r="4907" spans="2:3" ht="15" thickBot="1">
      <c r="B4907" s="33">
        <v>43775</v>
      </c>
      <c r="C4907" s="350">
        <v>2179.4499999999998</v>
      </c>
    </row>
    <row r="4908" spans="2:3" ht="15" thickBot="1">
      <c r="B4908" s="33">
        <v>43776</v>
      </c>
      <c r="C4908" s="350">
        <v>2138.25</v>
      </c>
    </row>
    <row r="4909" spans="2:3" ht="15" thickBot="1">
      <c r="B4909" s="33">
        <v>43777</v>
      </c>
      <c r="C4909" s="350">
        <v>2086.4</v>
      </c>
    </row>
    <row r="4910" spans="2:3" ht="15" thickBot="1">
      <c r="B4910" s="33">
        <v>43780</v>
      </c>
      <c r="C4910" s="350">
        <v>2081.35</v>
      </c>
    </row>
    <row r="4911" spans="2:3" ht="15" thickBot="1">
      <c r="B4911" s="33">
        <v>43782</v>
      </c>
      <c r="C4911" s="350">
        <v>2091</v>
      </c>
    </row>
    <row r="4912" spans="2:3" ht="15" thickBot="1">
      <c r="B4912" s="33">
        <v>43783</v>
      </c>
      <c r="C4912" s="350">
        <v>2069.0500000000002</v>
      </c>
    </row>
    <row r="4913" spans="2:3" ht="15" thickBot="1">
      <c r="B4913" s="33">
        <v>43784</v>
      </c>
      <c r="C4913" s="350">
        <v>2057.6999999999998</v>
      </c>
    </row>
    <row r="4914" spans="2:3" ht="15" thickBot="1">
      <c r="B4914" s="33">
        <v>43787</v>
      </c>
      <c r="C4914" s="350">
        <v>2056.1999999999998</v>
      </c>
    </row>
    <row r="4915" spans="2:3" ht="15" thickBot="1">
      <c r="B4915" s="33">
        <v>43788</v>
      </c>
      <c r="C4915" s="350">
        <v>2037.75</v>
      </c>
    </row>
    <row r="4916" spans="2:3" ht="15" thickBot="1">
      <c r="B4916" s="33">
        <v>43789</v>
      </c>
      <c r="C4916" s="350">
        <v>2026.5</v>
      </c>
    </row>
    <row r="4917" spans="2:3" ht="15" thickBot="1">
      <c r="B4917" s="33">
        <v>43790</v>
      </c>
      <c r="C4917" s="350">
        <v>2048.65</v>
      </c>
    </row>
    <row r="4918" spans="2:3" ht="15" thickBot="1">
      <c r="B4918" s="33">
        <v>43791</v>
      </c>
      <c r="C4918" s="350">
        <v>2028.35</v>
      </c>
    </row>
    <row r="4919" spans="2:3" ht="15" thickBot="1">
      <c r="B4919" s="33">
        <v>43794</v>
      </c>
      <c r="C4919" s="350">
        <v>2062.4</v>
      </c>
    </row>
    <row r="4920" spans="2:3" ht="15" thickBot="1">
      <c r="B4920" s="33">
        <v>43795</v>
      </c>
      <c r="C4920" s="350">
        <v>2058.35</v>
      </c>
    </row>
    <row r="4921" spans="2:3" ht="15" thickBot="1">
      <c r="B4921" s="33">
        <v>43796</v>
      </c>
      <c r="C4921" s="350">
        <v>2093.25</v>
      </c>
    </row>
    <row r="4922" spans="2:3" ht="15" thickBot="1">
      <c r="B4922" s="33">
        <v>43797</v>
      </c>
      <c r="C4922" s="350">
        <v>2087.15</v>
      </c>
    </row>
    <row r="4923" spans="2:3" ht="15" thickBot="1">
      <c r="B4923" s="33">
        <v>43798</v>
      </c>
      <c r="C4923" s="350">
        <v>2035.3</v>
      </c>
    </row>
    <row r="4924" spans="2:3" ht="15" thickBot="1">
      <c r="B4924" s="33">
        <v>43801</v>
      </c>
      <c r="C4924" s="350">
        <v>2046.9</v>
      </c>
    </row>
    <row r="4925" spans="2:3" ht="15" thickBot="1">
      <c r="B4925" s="33">
        <v>43802</v>
      </c>
      <c r="C4925" s="350">
        <v>2028.45</v>
      </c>
    </row>
    <row r="4926" spans="2:3" ht="15" thickBot="1">
      <c r="B4926" s="33">
        <v>43803</v>
      </c>
      <c r="C4926" s="350">
        <v>2048</v>
      </c>
    </row>
    <row r="4927" spans="2:3" ht="15" thickBot="1">
      <c r="B4927" s="33">
        <v>43804</v>
      </c>
      <c r="C4927" s="350">
        <v>2037.45</v>
      </c>
    </row>
    <row r="4928" spans="2:3" ht="15" thickBot="1">
      <c r="B4928" s="33">
        <v>43805</v>
      </c>
      <c r="C4928" s="350">
        <v>2026.05</v>
      </c>
    </row>
    <row r="4929" spans="2:3" ht="15" thickBot="1">
      <c r="B4929" s="33">
        <v>43808</v>
      </c>
      <c r="C4929" s="350">
        <v>2008.15</v>
      </c>
    </row>
    <row r="4930" spans="2:3" ht="15" thickBot="1">
      <c r="B4930" s="33">
        <v>43809</v>
      </c>
      <c r="C4930" s="350">
        <v>2025.35</v>
      </c>
    </row>
    <row r="4931" spans="2:3" ht="15" thickBot="1">
      <c r="B4931" s="33">
        <v>43810</v>
      </c>
      <c r="C4931" s="350">
        <v>2010.45</v>
      </c>
    </row>
    <row r="4932" spans="2:3" ht="15" thickBot="1">
      <c r="B4932" s="33">
        <v>43811</v>
      </c>
      <c r="C4932" s="350">
        <v>2007.35</v>
      </c>
    </row>
    <row r="4933" spans="2:3" ht="15" thickBot="1">
      <c r="B4933" s="33">
        <v>43812</v>
      </c>
      <c r="C4933" s="350">
        <v>2006.2</v>
      </c>
    </row>
    <row r="4934" spans="2:3" ht="15" thickBot="1">
      <c r="B4934" s="33">
        <v>43815</v>
      </c>
      <c r="C4934" s="350">
        <v>1974.75</v>
      </c>
    </row>
    <row r="4935" spans="2:3" ht="15" thickBot="1">
      <c r="B4935" s="33">
        <v>43816</v>
      </c>
      <c r="C4935" s="350">
        <v>1961.35</v>
      </c>
    </row>
    <row r="4936" spans="2:3" ht="15" thickBot="1">
      <c r="B4936" s="33">
        <v>43817</v>
      </c>
      <c r="C4936" s="350">
        <v>1928.55</v>
      </c>
    </row>
    <row r="4937" spans="2:3" ht="15" thickBot="1">
      <c r="B4937" s="33">
        <v>43818</v>
      </c>
      <c r="C4937" s="350">
        <v>1951.1</v>
      </c>
    </row>
    <row r="4938" spans="2:3" ht="15" thickBot="1">
      <c r="B4938" s="33">
        <v>43819</v>
      </c>
      <c r="C4938" s="350">
        <v>1943.1</v>
      </c>
    </row>
    <row r="4939" spans="2:3" ht="15" thickBot="1">
      <c r="B4939" s="33">
        <v>43822</v>
      </c>
      <c r="C4939" s="350">
        <v>1950.4</v>
      </c>
    </row>
    <row r="4940" spans="2:3" ht="15" thickBot="1">
      <c r="B4940" s="33">
        <v>43823</v>
      </c>
      <c r="C4940" s="350">
        <v>1946.4</v>
      </c>
    </row>
    <row r="4941" spans="2:3" ht="15" thickBot="1">
      <c r="B4941" s="33">
        <v>43825</v>
      </c>
      <c r="C4941" s="350">
        <v>1944.95</v>
      </c>
    </row>
    <row r="4942" spans="2:3" ht="15" thickBot="1">
      <c r="B4942" s="33">
        <v>43826</v>
      </c>
      <c r="C4942" s="350">
        <v>1949.9</v>
      </c>
    </row>
    <row r="4943" spans="2:3" ht="15" thickBot="1">
      <c r="B4943" s="33">
        <v>43829</v>
      </c>
      <c r="C4943" s="350">
        <v>1937.25</v>
      </c>
    </row>
    <row r="4944" spans="2:3" ht="15" thickBot="1">
      <c r="B4944" s="33">
        <v>43830</v>
      </c>
      <c r="C4944" s="350">
        <v>1923</v>
      </c>
    </row>
    <row r="4945" spans="2:3" ht="15" thickBot="1">
      <c r="B4945" s="33">
        <v>43831</v>
      </c>
      <c r="C4945" s="350">
        <v>1936.55</v>
      </c>
    </row>
    <row r="4946" spans="2:3" ht="15" thickBot="1">
      <c r="B4946" s="33">
        <v>43832</v>
      </c>
      <c r="C4946" s="350">
        <v>1938.05</v>
      </c>
    </row>
    <row r="4947" spans="2:3" ht="15" thickBot="1">
      <c r="B4947" s="33">
        <v>43833</v>
      </c>
      <c r="C4947" s="350">
        <v>1927.45</v>
      </c>
    </row>
    <row r="4948" spans="2:3" ht="15" thickBot="1">
      <c r="B4948" s="33">
        <v>43836</v>
      </c>
      <c r="C4948" s="350">
        <v>1915.45</v>
      </c>
    </row>
    <row r="4949" spans="2:3" ht="15" thickBot="1">
      <c r="B4949" s="33">
        <v>43837</v>
      </c>
      <c r="C4949" s="350">
        <v>1920.7</v>
      </c>
    </row>
    <row r="4950" spans="2:3" ht="15" thickBot="1">
      <c r="B4950" s="33">
        <v>43838</v>
      </c>
      <c r="C4950" s="350">
        <v>1929.35</v>
      </c>
    </row>
    <row r="4951" spans="2:3" ht="15" thickBot="1">
      <c r="B4951" s="33">
        <v>43839</v>
      </c>
      <c r="C4951" s="350">
        <v>1935.05</v>
      </c>
    </row>
    <row r="4952" spans="2:3" ht="15" thickBot="1">
      <c r="B4952" s="33">
        <v>43840</v>
      </c>
      <c r="C4952" s="350">
        <v>1954</v>
      </c>
    </row>
    <row r="4953" spans="2:3" ht="15" thickBot="1">
      <c r="B4953" s="33">
        <v>43843</v>
      </c>
      <c r="C4953" s="350">
        <v>1994.85</v>
      </c>
    </row>
    <row r="4954" spans="2:3" ht="15" thickBot="1">
      <c r="B4954" s="33">
        <v>43844</v>
      </c>
      <c r="C4954" s="350">
        <v>2008.8</v>
      </c>
    </row>
    <row r="4955" spans="2:3" ht="15" thickBot="1">
      <c r="B4955" s="33">
        <v>43845</v>
      </c>
      <c r="C4955" s="350">
        <v>2021.65</v>
      </c>
    </row>
    <row r="4956" spans="2:3" ht="15" thickBot="1">
      <c r="B4956" s="33">
        <v>43846</v>
      </c>
      <c r="C4956" s="350">
        <v>2049.25</v>
      </c>
    </row>
    <row r="4957" spans="2:3" ht="15" thickBot="1">
      <c r="B4957" s="33">
        <v>43847</v>
      </c>
      <c r="C4957" s="350">
        <v>2060.3000000000002</v>
      </c>
    </row>
    <row r="4958" spans="2:3" ht="15" thickBot="1">
      <c r="B4958" s="33">
        <v>43850</v>
      </c>
      <c r="C4958" s="350">
        <v>2062.85</v>
      </c>
    </row>
    <row r="4959" spans="2:3" ht="15" thickBot="1">
      <c r="B4959" s="33">
        <v>43851</v>
      </c>
      <c r="C4959" s="350">
        <v>2055.4</v>
      </c>
    </row>
    <row r="4960" spans="2:3" ht="15" thickBot="1">
      <c r="B4960" s="33">
        <v>43852</v>
      </c>
      <c r="C4960" s="350">
        <v>2051.6999999999998</v>
      </c>
    </row>
    <row r="4961" spans="2:3" ht="15" thickBot="1">
      <c r="B4961" s="33">
        <v>43853</v>
      </c>
      <c r="C4961" s="350">
        <v>2056.9</v>
      </c>
    </row>
    <row r="4962" spans="2:3" ht="15" thickBot="1">
      <c r="B4962" s="33">
        <v>43854</v>
      </c>
      <c r="C4962" s="350">
        <v>2073.6999999999998</v>
      </c>
    </row>
    <row r="4963" spans="2:3" ht="15" thickBot="1">
      <c r="B4963" s="33">
        <v>43857</v>
      </c>
      <c r="C4963" s="350">
        <v>2061.35</v>
      </c>
    </row>
    <row r="4964" spans="2:3" ht="15" thickBot="1">
      <c r="B4964" s="33">
        <v>43858</v>
      </c>
      <c r="C4964" s="350">
        <v>2060.6</v>
      </c>
    </row>
    <row r="4965" spans="2:3" ht="15" thickBot="1">
      <c r="B4965" s="33">
        <v>43859</v>
      </c>
      <c r="C4965" s="350">
        <v>2074.1999999999998</v>
      </c>
    </row>
    <row r="4966" spans="2:3" ht="15" thickBot="1">
      <c r="B4966" s="33">
        <v>43860</v>
      </c>
      <c r="C4966" s="350">
        <v>2058.1</v>
      </c>
    </row>
    <row r="4967" spans="2:3" ht="15" thickBot="1">
      <c r="B4967" s="33">
        <v>43861</v>
      </c>
      <c r="C4967" s="350">
        <v>2034.25</v>
      </c>
    </row>
    <row r="4968" spans="2:3" ht="15" thickBot="1">
      <c r="B4968" s="33">
        <v>43862</v>
      </c>
      <c r="C4968" s="350">
        <v>2072.9</v>
      </c>
    </row>
    <row r="4969" spans="2:3" ht="15" thickBot="1">
      <c r="B4969" s="33">
        <v>43864</v>
      </c>
      <c r="C4969" s="350">
        <v>2178.9499999999998</v>
      </c>
    </row>
    <row r="4970" spans="2:3" ht="15" thickBot="1">
      <c r="B4970" s="33">
        <v>43865</v>
      </c>
      <c r="C4970" s="350">
        <v>2155.6</v>
      </c>
    </row>
    <row r="4971" spans="2:3" ht="15" thickBot="1">
      <c r="B4971" s="33">
        <v>43866</v>
      </c>
      <c r="C4971" s="350">
        <v>2160.3000000000002</v>
      </c>
    </row>
    <row r="4972" spans="2:3" ht="15" thickBot="1">
      <c r="B4972" s="33">
        <v>43867</v>
      </c>
      <c r="C4972" s="350">
        <v>2156.4</v>
      </c>
    </row>
    <row r="4973" spans="2:3" ht="15" thickBot="1">
      <c r="B4973" s="33">
        <v>43868</v>
      </c>
      <c r="C4973" s="350">
        <v>2159.9499999999998</v>
      </c>
    </row>
    <row r="4974" spans="2:3" ht="15" thickBot="1">
      <c r="B4974" s="33">
        <v>43871</v>
      </c>
      <c r="C4974" s="350">
        <v>2159.3000000000002</v>
      </c>
    </row>
    <row r="4975" spans="2:3" ht="15" thickBot="1">
      <c r="B4975" s="33">
        <v>43872</v>
      </c>
      <c r="C4975" s="350">
        <v>2152.65</v>
      </c>
    </row>
    <row r="4976" spans="2:3" ht="15" thickBot="1">
      <c r="B4976" s="33">
        <v>43873</v>
      </c>
      <c r="C4976" s="350">
        <v>2260.35</v>
      </c>
    </row>
    <row r="4977" spans="2:3" ht="15" thickBot="1">
      <c r="B4977" s="33">
        <v>43874</v>
      </c>
      <c r="C4977" s="350">
        <v>2283.4</v>
      </c>
    </row>
    <row r="4978" spans="2:3" ht="15" thickBot="1">
      <c r="B4978" s="33">
        <v>43875</v>
      </c>
      <c r="C4978" s="350">
        <v>2255.0500000000002</v>
      </c>
    </row>
    <row r="4979" spans="2:3" ht="15" thickBot="1">
      <c r="B4979" s="33">
        <v>43878</v>
      </c>
      <c r="C4979" s="350">
        <v>2252.6</v>
      </c>
    </row>
    <row r="4980" spans="2:3" ht="15" thickBot="1">
      <c r="B4980" s="33">
        <v>43879</v>
      </c>
      <c r="C4980" s="350">
        <v>2234.4</v>
      </c>
    </row>
    <row r="4981" spans="2:3" ht="15" thickBot="1">
      <c r="B4981" s="33">
        <v>43880</v>
      </c>
      <c r="C4981" s="350">
        <v>2292.15</v>
      </c>
    </row>
    <row r="4982" spans="2:3" ht="15" thickBot="1">
      <c r="B4982" s="33">
        <v>43881</v>
      </c>
      <c r="C4982" s="350">
        <v>2248.25</v>
      </c>
    </row>
    <row r="4983" spans="2:3" ht="15" thickBot="1">
      <c r="B4983" s="33">
        <v>43885</v>
      </c>
      <c r="C4983" s="350">
        <v>2215.15</v>
      </c>
    </row>
    <row r="4984" spans="2:3" ht="15" thickBot="1">
      <c r="B4984" s="33">
        <v>43886</v>
      </c>
      <c r="C4984" s="350">
        <v>2233.6</v>
      </c>
    </row>
    <row r="4985" spans="2:3" ht="15" thickBot="1">
      <c r="B4985" s="33">
        <v>43887</v>
      </c>
      <c r="C4985" s="350">
        <v>2236.1999999999998</v>
      </c>
    </row>
    <row r="4986" spans="2:3" ht="15" thickBot="1">
      <c r="B4986" s="33">
        <v>43888</v>
      </c>
      <c r="C4986" s="350">
        <v>2254.9499999999998</v>
      </c>
    </row>
    <row r="4987" spans="2:3" ht="15" thickBot="1">
      <c r="B4987" s="33">
        <v>43889</v>
      </c>
      <c r="C4987" s="350">
        <v>2174.75</v>
      </c>
    </row>
    <row r="4988" spans="2:3" ht="15" thickBot="1">
      <c r="B4988" s="33">
        <v>43892</v>
      </c>
      <c r="C4988" s="350">
        <v>2159.4499999999998</v>
      </c>
    </row>
    <row r="4989" spans="2:3" ht="15" thickBot="1">
      <c r="B4989" s="33">
        <v>43893</v>
      </c>
      <c r="C4989" s="350">
        <v>2166.65</v>
      </c>
    </row>
    <row r="4990" spans="2:3" ht="15" thickBot="1">
      <c r="B4990" s="33">
        <v>43894</v>
      </c>
      <c r="C4990" s="350">
        <v>2175.85</v>
      </c>
    </row>
    <row r="4991" spans="2:3" ht="15" thickBot="1">
      <c r="B4991" s="33">
        <v>43895</v>
      </c>
      <c r="C4991" s="350">
        <v>2218</v>
      </c>
    </row>
    <row r="4992" spans="2:3" ht="15" thickBot="1">
      <c r="B4992" s="33">
        <v>43896</v>
      </c>
      <c r="C4992" s="350">
        <v>2188.9</v>
      </c>
    </row>
    <row r="4993" spans="2:3" ht="15" thickBot="1">
      <c r="B4993" s="33">
        <v>43899</v>
      </c>
      <c r="C4993" s="350">
        <v>2121.5</v>
      </c>
    </row>
    <row r="4994" spans="2:3" ht="15" thickBot="1">
      <c r="B4994" s="33">
        <v>43901</v>
      </c>
      <c r="C4994" s="350">
        <v>2155</v>
      </c>
    </row>
    <row r="4995" spans="2:3" ht="15" thickBot="1">
      <c r="B4995" s="33">
        <v>43902</v>
      </c>
      <c r="C4995" s="350">
        <v>2055.9499999999998</v>
      </c>
    </row>
    <row r="4996" spans="2:3" ht="15" thickBot="1">
      <c r="B4996" s="33">
        <v>43903</v>
      </c>
      <c r="C4996" s="350">
        <v>2033.2</v>
      </c>
    </row>
    <row r="4997" spans="2:3" ht="15" thickBot="1">
      <c r="B4997" s="33">
        <v>43906</v>
      </c>
      <c r="C4997" s="350">
        <v>1941.9</v>
      </c>
    </row>
    <row r="4998" spans="2:3" ht="15" thickBot="1">
      <c r="B4998" s="33">
        <v>43907</v>
      </c>
      <c r="C4998" s="350">
        <v>2004.05</v>
      </c>
    </row>
    <row r="4999" spans="2:3" ht="15" thickBot="1">
      <c r="B4999" s="33">
        <v>43908</v>
      </c>
      <c r="C4999" s="350">
        <v>1923.8</v>
      </c>
    </row>
    <row r="5000" spans="2:3" ht="15" thickBot="1">
      <c r="B5000" s="33">
        <v>43909</v>
      </c>
      <c r="C5000" s="350">
        <v>1838.3</v>
      </c>
    </row>
    <row r="5001" spans="2:3" ht="15" thickBot="1">
      <c r="B5001" s="33">
        <v>43910</v>
      </c>
      <c r="C5001" s="350">
        <v>2051.6999999999998</v>
      </c>
    </row>
    <row r="5002" spans="2:3" ht="15" thickBot="1">
      <c r="B5002" s="33">
        <v>43913</v>
      </c>
      <c r="C5002" s="350">
        <v>1869.7</v>
      </c>
    </row>
    <row r="5003" spans="2:3" ht="15" thickBot="1">
      <c r="B5003" s="33">
        <v>43914</v>
      </c>
      <c r="C5003" s="350">
        <v>2027.85</v>
      </c>
    </row>
    <row r="5004" spans="2:3" ht="15" thickBot="1">
      <c r="B5004" s="33">
        <v>43915</v>
      </c>
      <c r="C5004" s="350">
        <v>2088.15</v>
      </c>
    </row>
    <row r="5005" spans="2:3" ht="15" thickBot="1">
      <c r="B5005" s="33">
        <v>43916</v>
      </c>
      <c r="C5005" s="350">
        <v>2194.9</v>
      </c>
    </row>
    <row r="5006" spans="2:3" ht="15" thickBot="1">
      <c r="B5006" s="33">
        <v>43917</v>
      </c>
      <c r="C5006" s="350">
        <v>2140.5500000000002</v>
      </c>
    </row>
    <row r="5007" spans="2:3" ht="15" thickBot="1">
      <c r="B5007" s="33">
        <v>43920</v>
      </c>
      <c r="C5007" s="350">
        <v>2184.35</v>
      </c>
    </row>
    <row r="5008" spans="2:3" ht="15" thickBot="1">
      <c r="B5008" s="33">
        <v>43921</v>
      </c>
      <c r="C5008" s="350">
        <v>2298.5</v>
      </c>
    </row>
    <row r="5009" spans="2:3" ht="15" thickBot="1">
      <c r="B5009" s="33">
        <v>43922</v>
      </c>
      <c r="C5009" s="350">
        <v>2179.65</v>
      </c>
    </row>
    <row r="5010" spans="2:3" ht="15" thickBot="1">
      <c r="B5010" s="33">
        <v>43924</v>
      </c>
      <c r="C5010" s="350">
        <v>2154.1</v>
      </c>
    </row>
    <row r="5011" spans="2:3" ht="15" thickBot="1">
      <c r="B5011" s="33">
        <v>43928</v>
      </c>
      <c r="C5011" s="350">
        <v>2444.9</v>
      </c>
    </row>
    <row r="5012" spans="2:3" ht="15" thickBot="1">
      <c r="B5012" s="33">
        <v>43929</v>
      </c>
      <c r="C5012" s="350">
        <v>2460.85</v>
      </c>
    </row>
    <row r="5013" spans="2:3" ht="15" thickBot="1">
      <c r="B5013" s="33">
        <v>43930</v>
      </c>
      <c r="C5013" s="350">
        <v>2372.25</v>
      </c>
    </row>
    <row r="5014" spans="2:3" ht="15" thickBot="1">
      <c r="B5014" s="33">
        <v>43934</v>
      </c>
      <c r="C5014" s="350">
        <v>2346.4499999999998</v>
      </c>
    </row>
    <row r="5015" spans="2:3" ht="15" thickBot="1">
      <c r="B5015" s="33">
        <v>43936</v>
      </c>
      <c r="C5015" s="350">
        <v>2487.5500000000002</v>
      </c>
    </row>
    <row r="5016" spans="2:3" ht="15" thickBot="1">
      <c r="B5016" s="33">
        <v>43937</v>
      </c>
      <c r="C5016" s="350">
        <v>2436.1</v>
      </c>
    </row>
    <row r="5017" spans="2:3" ht="15" thickBot="1">
      <c r="B5017" s="33">
        <v>43938</v>
      </c>
      <c r="C5017" s="350">
        <v>2385</v>
      </c>
    </row>
    <row r="5018" spans="2:3" ht="15" thickBot="1">
      <c r="B5018" s="33">
        <v>43941</v>
      </c>
      <c r="C5018" s="350">
        <v>2336.5500000000002</v>
      </c>
    </row>
    <row r="5019" spans="2:3" ht="15" thickBot="1">
      <c r="B5019" s="33">
        <v>43942</v>
      </c>
      <c r="C5019" s="350">
        <v>2317.4</v>
      </c>
    </row>
    <row r="5020" spans="2:3" ht="15" thickBot="1">
      <c r="B5020" s="33">
        <v>43943</v>
      </c>
      <c r="C5020" s="350">
        <v>2386.15</v>
      </c>
    </row>
    <row r="5021" spans="2:3" ht="15" thickBot="1">
      <c r="B5021" s="33">
        <v>43944</v>
      </c>
      <c r="C5021" s="350">
        <v>2317.5</v>
      </c>
    </row>
    <row r="5022" spans="2:3" ht="15" thickBot="1">
      <c r="B5022" s="33">
        <v>43945</v>
      </c>
      <c r="C5022" s="350">
        <v>2283.1</v>
      </c>
    </row>
    <row r="5023" spans="2:3" ht="15" thickBot="1">
      <c r="B5023" s="33">
        <v>43948</v>
      </c>
      <c r="C5023" s="350">
        <v>2320.4499999999998</v>
      </c>
    </row>
    <row r="5024" spans="2:3" ht="15" thickBot="1">
      <c r="B5024" s="33">
        <v>43949</v>
      </c>
      <c r="C5024" s="350">
        <v>2289.9499999999998</v>
      </c>
    </row>
    <row r="5025" spans="2:3" ht="15" thickBot="1">
      <c r="B5025" s="33">
        <v>43950</v>
      </c>
      <c r="C5025" s="350">
        <v>2231.75</v>
      </c>
    </row>
    <row r="5026" spans="2:3" ht="15" thickBot="1">
      <c r="B5026" s="33">
        <v>43951</v>
      </c>
      <c r="C5026" s="350">
        <v>2195</v>
      </c>
    </row>
    <row r="5027" spans="2:3" ht="15" thickBot="1">
      <c r="B5027" s="33">
        <v>43955</v>
      </c>
      <c r="C5027" s="350">
        <v>2082.65</v>
      </c>
    </row>
    <row r="5028" spans="2:3" ht="15" thickBot="1">
      <c r="B5028" s="33">
        <v>43956</v>
      </c>
      <c r="C5028" s="350">
        <v>2041.5</v>
      </c>
    </row>
    <row r="5029" spans="2:3" ht="15" thickBot="1">
      <c r="B5029" s="33">
        <v>43957</v>
      </c>
      <c r="C5029" s="350">
        <v>2010.2</v>
      </c>
    </row>
    <row r="5030" spans="2:3" ht="15" thickBot="1">
      <c r="B5030" s="33">
        <v>43958</v>
      </c>
      <c r="C5030" s="350">
        <v>1992.05</v>
      </c>
    </row>
    <row r="5031" spans="2:3" ht="15" thickBot="1">
      <c r="B5031" s="33">
        <v>43959</v>
      </c>
      <c r="C5031" s="350">
        <v>2089.4499999999998</v>
      </c>
    </row>
    <row r="5032" spans="2:3" ht="15" thickBot="1">
      <c r="B5032" s="33">
        <v>43962</v>
      </c>
      <c r="C5032" s="350">
        <v>2048</v>
      </c>
    </row>
    <row r="5033" spans="2:3" ht="15" thickBot="1">
      <c r="B5033" s="33">
        <v>43963</v>
      </c>
      <c r="C5033" s="350">
        <v>2011.55</v>
      </c>
    </row>
    <row r="5034" spans="2:3" ht="15" thickBot="1">
      <c r="B5034" s="33">
        <v>43964</v>
      </c>
      <c r="C5034" s="350">
        <v>1995.75</v>
      </c>
    </row>
    <row r="5035" spans="2:3" ht="15" thickBot="1">
      <c r="B5035" s="33">
        <v>43965</v>
      </c>
      <c r="C5035" s="350">
        <v>2006.05</v>
      </c>
    </row>
    <row r="5036" spans="2:3" ht="15" thickBot="1">
      <c r="B5036" s="33">
        <v>43966</v>
      </c>
      <c r="C5036" s="350">
        <v>2032.1</v>
      </c>
    </row>
    <row r="5037" spans="2:3" ht="15" thickBot="1">
      <c r="B5037" s="33">
        <v>43969</v>
      </c>
      <c r="C5037" s="350">
        <v>2005.25</v>
      </c>
    </row>
    <row r="5038" spans="2:3" ht="15" thickBot="1">
      <c r="B5038" s="33">
        <v>43970</v>
      </c>
      <c r="C5038" s="350">
        <v>1975.55</v>
      </c>
    </row>
    <row r="5039" spans="2:3" ht="15" thickBot="1">
      <c r="B5039" s="33">
        <v>43971</v>
      </c>
      <c r="C5039" s="350">
        <v>1990.85</v>
      </c>
    </row>
    <row r="5040" spans="2:3" ht="15" thickBot="1">
      <c r="B5040" s="33">
        <v>43972</v>
      </c>
      <c r="C5040" s="350">
        <v>1970.9</v>
      </c>
    </row>
    <row r="5041" spans="2:3" ht="15" thickBot="1">
      <c r="B5041" s="33">
        <v>43973</v>
      </c>
      <c r="C5041" s="350">
        <v>1987.9</v>
      </c>
    </row>
    <row r="5042" spans="2:3" ht="15" thickBot="1">
      <c r="B5042" s="33">
        <v>43977</v>
      </c>
      <c r="C5042" s="350">
        <v>1977.8</v>
      </c>
    </row>
    <row r="5043" spans="2:3" ht="15" thickBot="1">
      <c r="B5043" s="33">
        <v>43978</v>
      </c>
      <c r="C5043" s="350">
        <v>1998.1</v>
      </c>
    </row>
    <row r="5044" spans="2:3" ht="15" thickBot="1">
      <c r="B5044" s="33">
        <v>43979</v>
      </c>
      <c r="C5044" s="350">
        <v>2009.95</v>
      </c>
    </row>
    <row r="5045" spans="2:3" ht="15" thickBot="1">
      <c r="B5045" s="33">
        <v>43980</v>
      </c>
      <c r="C5045" s="350">
        <v>2057.35</v>
      </c>
    </row>
    <row r="5046" spans="2:3" ht="15" thickBot="1">
      <c r="B5046" s="33">
        <v>43983</v>
      </c>
      <c r="C5046" s="350">
        <v>2108.5500000000002</v>
      </c>
    </row>
    <row r="5047" spans="2:3" ht="15" thickBot="1">
      <c r="B5047" s="33">
        <v>43984</v>
      </c>
      <c r="C5047" s="350">
        <v>2107.4</v>
      </c>
    </row>
    <row r="5048" spans="2:3" ht="15" thickBot="1">
      <c r="B5048" s="33">
        <v>43985</v>
      </c>
      <c r="C5048" s="350">
        <v>2120.5</v>
      </c>
    </row>
    <row r="5049" spans="2:3" ht="15" thickBot="1">
      <c r="B5049" s="33">
        <v>43986</v>
      </c>
      <c r="C5049" s="350">
        <v>2120.6</v>
      </c>
    </row>
    <row r="5050" spans="2:3" ht="15" thickBot="1">
      <c r="B5050" s="33">
        <v>43987</v>
      </c>
      <c r="C5050" s="350">
        <v>2087.6</v>
      </c>
    </row>
    <row r="5051" spans="2:3" ht="15" thickBot="1">
      <c r="B5051" s="33">
        <v>43990</v>
      </c>
      <c r="C5051" s="350">
        <v>2111.6999999999998</v>
      </c>
    </row>
    <row r="5052" spans="2:3" ht="15" thickBot="1">
      <c r="B5052" s="33">
        <v>43991</v>
      </c>
      <c r="C5052" s="350">
        <v>2106.5</v>
      </c>
    </row>
    <row r="5053" spans="2:3" ht="15" thickBot="1">
      <c r="B5053" s="33">
        <v>43992</v>
      </c>
      <c r="C5053" s="350">
        <v>2119.6</v>
      </c>
    </row>
    <row r="5054" spans="2:3" ht="15" thickBot="1">
      <c r="B5054" s="33">
        <v>43993</v>
      </c>
      <c r="C5054" s="350">
        <v>2106.9</v>
      </c>
    </row>
    <row r="5055" spans="2:3" ht="15" thickBot="1">
      <c r="B5055" s="33">
        <v>43994</v>
      </c>
      <c r="C5055" s="350">
        <v>2107.25</v>
      </c>
    </row>
    <row r="5056" spans="2:3" ht="15" thickBot="1">
      <c r="B5056" s="33">
        <v>43997</v>
      </c>
      <c r="C5056" s="350">
        <v>2084.3000000000002</v>
      </c>
    </row>
    <row r="5057" spans="2:3" ht="15" thickBot="1">
      <c r="B5057" s="33">
        <v>43998</v>
      </c>
      <c r="C5057" s="350">
        <v>2076.35</v>
      </c>
    </row>
    <row r="5058" spans="2:3" ht="15" thickBot="1">
      <c r="B5058" s="33">
        <v>43999</v>
      </c>
      <c r="C5058" s="350">
        <v>2078.25</v>
      </c>
    </row>
    <row r="5059" spans="2:3" ht="15" thickBot="1">
      <c r="B5059" s="33">
        <v>44000</v>
      </c>
      <c r="C5059" s="350">
        <v>2065.35</v>
      </c>
    </row>
    <row r="5060" spans="2:3" ht="15" thickBot="1">
      <c r="B5060" s="33">
        <v>44001</v>
      </c>
      <c r="C5060" s="350">
        <v>2092.75</v>
      </c>
    </row>
    <row r="5061" spans="2:3" ht="15" thickBot="1">
      <c r="B5061" s="33">
        <v>44004</v>
      </c>
      <c r="C5061" s="350">
        <v>2100.8000000000002</v>
      </c>
    </row>
    <row r="5062" spans="2:3" ht="15" thickBot="1">
      <c r="B5062" s="33">
        <v>44005</v>
      </c>
      <c r="C5062" s="350">
        <v>2155.9499999999998</v>
      </c>
    </row>
    <row r="5063" spans="2:3" ht="15" thickBot="1">
      <c r="B5063" s="33">
        <v>44006</v>
      </c>
      <c r="C5063" s="350">
        <v>2130.3000000000002</v>
      </c>
    </row>
    <row r="5064" spans="2:3" ht="15" thickBot="1">
      <c r="B5064" s="33">
        <v>44007</v>
      </c>
      <c r="C5064" s="350">
        <v>2173.15</v>
      </c>
    </row>
    <row r="5065" spans="2:3" ht="15" thickBot="1">
      <c r="B5065" s="33">
        <v>44008</v>
      </c>
      <c r="C5065" s="350">
        <v>2154.1999999999998</v>
      </c>
    </row>
    <row r="5066" spans="2:3" ht="15" thickBot="1">
      <c r="B5066" s="33">
        <v>44011</v>
      </c>
      <c r="C5066" s="350">
        <v>2182.9499999999998</v>
      </c>
    </row>
    <row r="5067" spans="2:3" ht="15" thickBot="1">
      <c r="B5067" s="33">
        <v>44012</v>
      </c>
      <c r="C5067" s="350">
        <v>2180</v>
      </c>
    </row>
    <row r="5068" spans="2:3" ht="15" thickBot="1">
      <c r="B5068" s="33">
        <v>44013</v>
      </c>
      <c r="C5068" s="350">
        <v>2170.4</v>
      </c>
    </row>
    <row r="5069" spans="2:3" ht="15" thickBot="1">
      <c r="B5069" s="33">
        <v>44014</v>
      </c>
      <c r="C5069" s="350">
        <v>2151.75</v>
      </c>
    </row>
    <row r="5070" spans="2:3" ht="15" thickBot="1">
      <c r="B5070" s="33">
        <v>44015</v>
      </c>
      <c r="C5070" s="350">
        <v>2173.6999999999998</v>
      </c>
    </row>
    <row r="5071" spans="2:3" ht="15" thickBot="1">
      <c r="B5071" s="33">
        <v>44018</v>
      </c>
      <c r="C5071" s="350">
        <v>2161.6</v>
      </c>
    </row>
    <row r="5072" spans="2:3" ht="15" thickBot="1">
      <c r="B5072" s="33">
        <v>44019</v>
      </c>
      <c r="C5072" s="350">
        <v>2154.15</v>
      </c>
    </row>
    <row r="5073" spans="2:3" ht="15" thickBot="1">
      <c r="B5073" s="33">
        <v>44020</v>
      </c>
      <c r="C5073" s="350">
        <v>2186.0500000000002</v>
      </c>
    </row>
    <row r="5074" spans="2:3" ht="15" thickBot="1">
      <c r="B5074" s="33">
        <v>44021</v>
      </c>
      <c r="C5074" s="350">
        <v>2175.85</v>
      </c>
    </row>
    <row r="5075" spans="2:3" ht="15" thickBot="1">
      <c r="B5075" s="33">
        <v>44022</v>
      </c>
      <c r="C5075" s="350">
        <v>2223.8000000000002</v>
      </c>
    </row>
    <row r="5076" spans="2:3" ht="15" thickBot="1">
      <c r="B5076" s="33">
        <v>44025</v>
      </c>
      <c r="C5076" s="350">
        <v>2265.25</v>
      </c>
    </row>
    <row r="5077" spans="2:3" ht="15" thickBot="1">
      <c r="B5077" s="33">
        <v>44026</v>
      </c>
      <c r="C5077" s="350">
        <v>2234.75</v>
      </c>
    </row>
    <row r="5078" spans="2:3" ht="15" thickBot="1">
      <c r="B5078" s="33">
        <v>44027</v>
      </c>
      <c r="C5078" s="350">
        <v>2275.15</v>
      </c>
    </row>
    <row r="5079" spans="2:3" ht="15" thickBot="1">
      <c r="B5079" s="33">
        <v>44028</v>
      </c>
      <c r="C5079" s="350">
        <v>2287.85</v>
      </c>
    </row>
    <row r="5080" spans="2:3" ht="15" thickBot="1">
      <c r="B5080" s="33">
        <v>44029</v>
      </c>
      <c r="C5080" s="350">
        <v>2334.5500000000002</v>
      </c>
    </row>
    <row r="5081" spans="2:3" ht="15" thickBot="1">
      <c r="B5081" s="33">
        <v>44032</v>
      </c>
      <c r="C5081" s="350">
        <v>2330.9499999999998</v>
      </c>
    </row>
    <row r="5082" spans="2:3" ht="15" thickBot="1">
      <c r="B5082" s="33">
        <v>44033</v>
      </c>
      <c r="C5082" s="350">
        <v>2318</v>
      </c>
    </row>
    <row r="5083" spans="2:3" ht="15" thickBot="1">
      <c r="B5083" s="33">
        <v>44034</v>
      </c>
      <c r="C5083" s="350">
        <v>2248.5</v>
      </c>
    </row>
    <row r="5084" spans="2:3" ht="15" thickBot="1">
      <c r="B5084" s="33">
        <v>44035</v>
      </c>
      <c r="C5084" s="350">
        <v>2211.35</v>
      </c>
    </row>
    <row r="5085" spans="2:3" ht="15" thickBot="1">
      <c r="B5085" s="33">
        <v>44036</v>
      </c>
      <c r="C5085" s="350">
        <v>2209.3000000000002</v>
      </c>
    </row>
    <row r="5086" spans="2:3" ht="15" thickBot="1">
      <c r="B5086" s="33">
        <v>44039</v>
      </c>
      <c r="C5086" s="350">
        <v>2221.5</v>
      </c>
    </row>
    <row r="5087" spans="2:3" ht="15" thickBot="1">
      <c r="B5087" s="33">
        <v>44040</v>
      </c>
      <c r="C5087" s="350">
        <v>2242.5500000000002</v>
      </c>
    </row>
    <row r="5088" spans="2:3" ht="15" thickBot="1">
      <c r="B5088" s="33">
        <v>44041</v>
      </c>
      <c r="C5088" s="350">
        <v>2231.3000000000002</v>
      </c>
    </row>
    <row r="5089" spans="2:3" ht="15" thickBot="1">
      <c r="B5089" s="33">
        <v>44042</v>
      </c>
      <c r="C5089" s="350">
        <v>2195.6</v>
      </c>
    </row>
    <row r="5090" spans="2:3" ht="15" thickBot="1">
      <c r="B5090" s="33">
        <v>44043</v>
      </c>
      <c r="C5090" s="350">
        <v>2209.9</v>
      </c>
    </row>
    <row r="5091" spans="2:3" ht="15" thickBot="1">
      <c r="B5091" s="33">
        <v>44046</v>
      </c>
      <c r="C5091" s="350">
        <v>2204.5</v>
      </c>
    </row>
    <row r="5092" spans="2:3" ht="15" thickBot="1">
      <c r="B5092" s="33">
        <v>44047</v>
      </c>
      <c r="C5092" s="350">
        <v>2197.8000000000002</v>
      </c>
    </row>
    <row r="5093" spans="2:3" ht="15" thickBot="1">
      <c r="B5093" s="33">
        <v>44048</v>
      </c>
      <c r="C5093" s="350">
        <v>2194.5500000000002</v>
      </c>
    </row>
    <row r="5094" spans="2:3" ht="15" thickBot="1">
      <c r="B5094" s="33">
        <v>44049</v>
      </c>
      <c r="C5094" s="350">
        <v>2220.4499999999998</v>
      </c>
    </row>
    <row r="5095" spans="2:3" ht="15" thickBot="1">
      <c r="B5095" s="33">
        <v>44050</v>
      </c>
      <c r="C5095" s="350">
        <v>2210.5500000000002</v>
      </c>
    </row>
    <row r="5096" spans="2:3" ht="15" thickBot="1">
      <c r="B5096" s="33">
        <v>44053</v>
      </c>
      <c r="C5096" s="350">
        <v>2206.75</v>
      </c>
    </row>
    <row r="5097" spans="2:3" ht="15" thickBot="1">
      <c r="B5097" s="33">
        <v>44054</v>
      </c>
      <c r="C5097" s="350">
        <v>2210.65</v>
      </c>
    </row>
    <row r="5098" spans="2:3" ht="15" thickBot="1">
      <c r="B5098" s="33">
        <v>44055</v>
      </c>
      <c r="C5098" s="350">
        <v>2195.1</v>
      </c>
    </row>
    <row r="5099" spans="2:3" ht="15" thickBot="1">
      <c r="B5099" s="33">
        <v>44056</v>
      </c>
      <c r="C5099" s="350">
        <v>2198.65</v>
      </c>
    </row>
    <row r="5100" spans="2:3" ht="15" thickBot="1">
      <c r="B5100" s="33">
        <v>44057</v>
      </c>
      <c r="C5100" s="350">
        <v>2173.9</v>
      </c>
    </row>
    <row r="5101" spans="2:3" ht="15" thickBot="1">
      <c r="B5101" s="33">
        <v>44060</v>
      </c>
      <c r="C5101" s="350">
        <v>2196.0500000000002</v>
      </c>
    </row>
    <row r="5102" spans="2:3" ht="15" thickBot="1">
      <c r="B5102" s="33">
        <v>44061</v>
      </c>
      <c r="C5102" s="350">
        <v>2214.35</v>
      </c>
    </row>
    <row r="5103" spans="2:3" ht="15" thickBot="1">
      <c r="B5103" s="33">
        <v>44062</v>
      </c>
      <c r="C5103" s="350">
        <v>2193.6</v>
      </c>
    </row>
    <row r="5104" spans="2:3" ht="15" thickBot="1">
      <c r="B5104" s="33">
        <v>44063</v>
      </c>
      <c r="C5104" s="350">
        <v>2185.6999999999998</v>
      </c>
    </row>
    <row r="5105" spans="2:3" ht="15" thickBot="1">
      <c r="B5105" s="33">
        <v>44064</v>
      </c>
      <c r="C5105" s="350">
        <v>2202.0500000000002</v>
      </c>
    </row>
    <row r="5106" spans="2:3" ht="15" thickBot="1">
      <c r="B5106" s="33">
        <v>44067</v>
      </c>
      <c r="C5106" s="350">
        <v>2194.4</v>
      </c>
    </row>
    <row r="5107" spans="2:3" ht="15" thickBot="1">
      <c r="B5107" s="33">
        <v>44068</v>
      </c>
      <c r="C5107" s="350">
        <v>2179.1</v>
      </c>
    </row>
    <row r="5108" spans="2:3" ht="15" thickBot="1">
      <c r="B5108" s="33">
        <v>44069</v>
      </c>
      <c r="C5108" s="350">
        <v>2182.8000000000002</v>
      </c>
    </row>
    <row r="5109" spans="2:3" ht="15" thickBot="1">
      <c r="B5109" s="33">
        <v>44070</v>
      </c>
      <c r="C5109" s="350">
        <v>2171.25</v>
      </c>
    </row>
    <row r="5110" spans="2:3" ht="15" thickBot="1">
      <c r="B5110" s="33">
        <v>44071</v>
      </c>
      <c r="C5110" s="350">
        <v>2151.9499999999998</v>
      </c>
    </row>
    <row r="5111" spans="2:3" ht="15" thickBot="1">
      <c r="B5111" s="33">
        <v>44074</v>
      </c>
      <c r="C5111" s="350">
        <v>2117.35</v>
      </c>
    </row>
    <row r="5112" spans="2:3" ht="15" thickBot="1">
      <c r="B5112" s="33">
        <v>44075</v>
      </c>
      <c r="C5112" s="350">
        <v>2161.65</v>
      </c>
    </row>
    <row r="5113" spans="2:3" ht="15" thickBot="1">
      <c r="B5113" s="33">
        <v>44076</v>
      </c>
      <c r="C5113" s="350">
        <v>2141.65</v>
      </c>
    </row>
    <row r="5114" spans="2:3" ht="15" thickBot="1">
      <c r="B5114" s="33">
        <v>44077</v>
      </c>
      <c r="C5114" s="350">
        <v>2139.15</v>
      </c>
    </row>
    <row r="5115" spans="2:3" ht="15" thickBot="1">
      <c r="B5115" s="33">
        <v>44078</v>
      </c>
      <c r="C5115" s="350">
        <v>2124.65</v>
      </c>
    </row>
    <row r="5116" spans="2:3" ht="15" thickBot="1">
      <c r="B5116" s="33">
        <v>44081</v>
      </c>
      <c r="C5116" s="350">
        <v>2162.6</v>
      </c>
    </row>
    <row r="5117" spans="2:3" ht="15" thickBot="1">
      <c r="B5117" s="33">
        <v>44082</v>
      </c>
      <c r="C5117" s="350">
        <v>2142.25</v>
      </c>
    </row>
    <row r="5118" spans="2:3" ht="15" thickBot="1">
      <c r="B5118" s="33">
        <v>44083</v>
      </c>
      <c r="C5118" s="350">
        <v>2132.25</v>
      </c>
    </row>
    <row r="5119" spans="2:3" ht="15" thickBot="1">
      <c r="B5119" s="33">
        <v>44084</v>
      </c>
      <c r="C5119" s="350">
        <v>2133.9</v>
      </c>
    </row>
    <row r="5120" spans="2:3" ht="15" thickBot="1">
      <c r="B5120" s="33">
        <v>44085</v>
      </c>
      <c r="C5120" s="350">
        <v>2159.25</v>
      </c>
    </row>
    <row r="5121" spans="2:3" ht="15" thickBot="1">
      <c r="B5121" s="33">
        <v>44088</v>
      </c>
      <c r="C5121" s="350">
        <v>2123.5</v>
      </c>
    </row>
    <row r="5122" spans="2:3" ht="15" thickBot="1">
      <c r="B5122" s="33">
        <v>44089</v>
      </c>
      <c r="C5122" s="350">
        <v>2124.4499999999998</v>
      </c>
    </row>
    <row r="5123" spans="2:3" ht="15" thickBot="1">
      <c r="B5123" s="33">
        <v>44090</v>
      </c>
      <c r="C5123" s="350">
        <v>2143.5</v>
      </c>
    </row>
    <row r="5124" spans="2:3" ht="15" thickBot="1">
      <c r="B5124" s="33">
        <v>44091</v>
      </c>
      <c r="C5124" s="350">
        <v>2128.1999999999998</v>
      </c>
    </row>
    <row r="5125" spans="2:3" ht="15" thickBot="1">
      <c r="B5125" s="33">
        <v>44092</v>
      </c>
      <c r="C5125" s="350">
        <v>2098.6999999999998</v>
      </c>
    </row>
    <row r="5126" spans="2:3" ht="15" thickBot="1">
      <c r="B5126" s="33">
        <v>44095</v>
      </c>
      <c r="C5126" s="350">
        <v>2037.8</v>
      </c>
    </row>
    <row r="5127" spans="2:3" ht="15" thickBot="1">
      <c r="B5127" s="33">
        <v>44096</v>
      </c>
      <c r="C5127" s="350">
        <v>2026.8</v>
      </c>
    </row>
    <row r="5128" spans="2:3" ht="15" thickBot="1">
      <c r="B5128" s="33">
        <v>44097</v>
      </c>
      <c r="C5128" s="350">
        <v>2052.5500000000002</v>
      </c>
    </row>
    <row r="5129" spans="2:3" ht="15" thickBot="1">
      <c r="B5129" s="33">
        <v>44098</v>
      </c>
      <c r="C5129" s="350">
        <v>2060.9</v>
      </c>
    </row>
    <row r="5130" spans="2:3" ht="15" thickBot="1">
      <c r="B5130" s="33">
        <v>44099</v>
      </c>
      <c r="C5130" s="350">
        <v>2079.0500000000002</v>
      </c>
    </row>
    <row r="5131" spans="2:3" ht="15" thickBot="1">
      <c r="B5131" s="33">
        <v>44102</v>
      </c>
      <c r="C5131" s="350">
        <v>2063.3000000000002</v>
      </c>
    </row>
    <row r="5132" spans="2:3" ht="15" thickBot="1">
      <c r="B5132" s="33">
        <v>44103</v>
      </c>
      <c r="C5132" s="350">
        <v>2033.2</v>
      </c>
    </row>
    <row r="5133" spans="2:3" ht="15" thickBot="1">
      <c r="B5133" s="33">
        <v>44104</v>
      </c>
      <c r="C5133" s="350">
        <v>2068.25</v>
      </c>
    </row>
    <row r="5134" spans="2:3" ht="15" thickBot="1">
      <c r="B5134" s="33">
        <v>44105</v>
      </c>
      <c r="C5134" s="350">
        <v>2095</v>
      </c>
    </row>
    <row r="5135" spans="2:3" ht="15" thickBot="1">
      <c r="B5135" s="33">
        <v>44109</v>
      </c>
      <c r="C5135" s="350">
        <v>2111.0500000000002</v>
      </c>
    </row>
    <row r="5136" spans="2:3" ht="15" thickBot="1">
      <c r="B5136" s="33">
        <v>44110</v>
      </c>
      <c r="C5136" s="350">
        <v>2115.9</v>
      </c>
    </row>
    <row r="5137" spans="2:3" ht="15" thickBot="1">
      <c r="B5137" s="33">
        <v>44111</v>
      </c>
      <c r="C5137" s="350">
        <v>2139.35</v>
      </c>
    </row>
    <row r="5138" spans="2:3" ht="15" thickBot="1">
      <c r="B5138" s="33">
        <v>44112</v>
      </c>
      <c r="C5138" s="350">
        <v>2160.8000000000002</v>
      </c>
    </row>
    <row r="5139" spans="2:3" ht="15" thickBot="1">
      <c r="B5139" s="33">
        <v>44113</v>
      </c>
      <c r="C5139" s="350">
        <v>2139.65</v>
      </c>
    </row>
    <row r="5140" spans="2:3" ht="15" thickBot="1">
      <c r="B5140" s="33">
        <v>44116</v>
      </c>
      <c r="C5140" s="350">
        <v>2138.4</v>
      </c>
    </row>
    <row r="5141" spans="2:3" ht="15" thickBot="1">
      <c r="B5141" s="33">
        <v>44117</v>
      </c>
      <c r="C5141" s="350">
        <v>2138.1999999999998</v>
      </c>
    </row>
    <row r="5142" spans="2:3" ht="15" thickBot="1">
      <c r="B5142" s="33">
        <v>44118</v>
      </c>
      <c r="C5142" s="350">
        <v>2158.15</v>
      </c>
    </row>
    <row r="5143" spans="2:3" ht="15" thickBot="1">
      <c r="B5143" s="33">
        <v>44119</v>
      </c>
      <c r="C5143" s="350">
        <v>2152.5500000000002</v>
      </c>
    </row>
    <row r="5144" spans="2:3" ht="15" thickBot="1">
      <c r="B5144" s="33">
        <v>44120</v>
      </c>
      <c r="C5144" s="350">
        <v>2150.5500000000002</v>
      </c>
    </row>
    <row r="5145" spans="2:3" ht="15" thickBot="1">
      <c r="B5145" s="33">
        <v>44123</v>
      </c>
      <c r="C5145" s="350">
        <v>2177.8000000000002</v>
      </c>
    </row>
    <row r="5146" spans="2:3" ht="15" thickBot="1">
      <c r="B5146" s="33">
        <v>44124</v>
      </c>
      <c r="C5146" s="350">
        <v>2173.1</v>
      </c>
    </row>
    <row r="5147" spans="2:3" ht="15" thickBot="1">
      <c r="B5147" s="33">
        <v>44125</v>
      </c>
      <c r="C5147" s="350">
        <v>2163.15</v>
      </c>
    </row>
    <row r="5148" spans="2:3" ht="15" thickBot="1">
      <c r="B5148" s="33">
        <v>44126</v>
      </c>
      <c r="C5148" s="350">
        <v>2179.35</v>
      </c>
    </row>
    <row r="5149" spans="2:3" ht="15" thickBot="1">
      <c r="B5149" s="33">
        <v>44127</v>
      </c>
      <c r="C5149" s="350">
        <v>2143.85</v>
      </c>
    </row>
    <row r="5150" spans="2:3" ht="15" thickBot="1">
      <c r="B5150" s="33">
        <v>44130</v>
      </c>
      <c r="C5150" s="350">
        <v>2166.75</v>
      </c>
    </row>
    <row r="5151" spans="2:3" ht="15" thickBot="1">
      <c r="B5151" s="33">
        <v>44131</v>
      </c>
      <c r="C5151" s="350">
        <v>2176.6999999999998</v>
      </c>
    </row>
    <row r="5152" spans="2:3" ht="15" thickBot="1">
      <c r="B5152" s="33">
        <v>44132</v>
      </c>
      <c r="C5152" s="350">
        <v>2164.35</v>
      </c>
    </row>
    <row r="5153" spans="2:3" ht="15" thickBot="1">
      <c r="B5153" s="33">
        <v>44133</v>
      </c>
      <c r="C5153" s="350">
        <v>2122.1</v>
      </c>
    </row>
    <row r="5154" spans="2:3" ht="15" thickBot="1">
      <c r="B5154" s="33">
        <v>44134</v>
      </c>
      <c r="C5154" s="350">
        <v>2071.3000000000002</v>
      </c>
    </row>
    <row r="5155" spans="2:3" ht="15" thickBot="1">
      <c r="B5155" s="33">
        <v>44137</v>
      </c>
      <c r="C5155" s="350">
        <v>2072</v>
      </c>
    </row>
    <row r="5156" spans="2:3" ht="15" thickBot="1">
      <c r="B5156" s="33">
        <v>44138</v>
      </c>
      <c r="C5156" s="350">
        <v>2055.6999999999998</v>
      </c>
    </row>
    <row r="5157" spans="2:3" ht="15" thickBot="1">
      <c r="B5157" s="33">
        <v>44139</v>
      </c>
      <c r="C5157" s="350">
        <v>2060.0500000000002</v>
      </c>
    </row>
    <row r="5158" spans="2:3" ht="15" thickBot="1">
      <c r="B5158" s="33">
        <v>44140</v>
      </c>
      <c r="C5158" s="350">
        <v>2102.35</v>
      </c>
    </row>
    <row r="5159" spans="2:3" ht="15" thickBot="1">
      <c r="B5159" s="33">
        <v>44141</v>
      </c>
      <c r="C5159" s="350">
        <v>2094.15</v>
      </c>
    </row>
    <row r="5160" spans="2:3" ht="15" thickBot="1">
      <c r="B5160" s="33">
        <v>44144</v>
      </c>
      <c r="C5160" s="350">
        <v>2132.5500000000002</v>
      </c>
    </row>
    <row r="5161" spans="2:3" ht="15" thickBot="1">
      <c r="B5161" s="33">
        <v>44145</v>
      </c>
      <c r="C5161" s="350">
        <v>2136.6</v>
      </c>
    </row>
    <row r="5162" spans="2:3" ht="15" thickBot="1">
      <c r="B5162" s="33">
        <v>44146</v>
      </c>
      <c r="C5162" s="350">
        <v>2131.15</v>
      </c>
    </row>
    <row r="5163" spans="2:3" ht="15" thickBot="1">
      <c r="B5163" s="33">
        <v>44147</v>
      </c>
      <c r="C5163" s="350">
        <v>2192.1</v>
      </c>
    </row>
    <row r="5164" spans="2:3" ht="15" thickBot="1">
      <c r="B5164" s="33">
        <v>44148</v>
      </c>
      <c r="C5164" s="350">
        <v>2185.35</v>
      </c>
    </row>
    <row r="5165" spans="2:3" ht="15" thickBot="1">
      <c r="B5165" s="33">
        <v>44152</v>
      </c>
      <c r="C5165" s="350">
        <v>2177.6</v>
      </c>
    </row>
    <row r="5166" spans="2:3" ht="15" thickBot="1">
      <c r="B5166" s="33">
        <v>44153</v>
      </c>
      <c r="C5166" s="350">
        <v>2132.1</v>
      </c>
    </row>
    <row r="5167" spans="2:3" ht="15" thickBot="1">
      <c r="B5167" s="33">
        <v>44154</v>
      </c>
      <c r="C5167" s="350">
        <v>2130.75</v>
      </c>
    </row>
    <row r="5168" spans="2:3" ht="15" thickBot="1">
      <c r="B5168" s="33">
        <v>44155</v>
      </c>
      <c r="C5168" s="350">
        <v>2120.25</v>
      </c>
    </row>
    <row r="5169" spans="2:3" ht="15" thickBot="1">
      <c r="B5169" s="33">
        <v>44158</v>
      </c>
      <c r="C5169" s="350">
        <v>2129.4</v>
      </c>
    </row>
    <row r="5170" spans="2:3" ht="15" thickBot="1">
      <c r="B5170" s="33">
        <v>44159</v>
      </c>
      <c r="C5170" s="350">
        <v>2157.35</v>
      </c>
    </row>
    <row r="5171" spans="2:3" ht="15" thickBot="1">
      <c r="B5171" s="33">
        <v>44160</v>
      </c>
      <c r="C5171" s="350">
        <v>2135.85</v>
      </c>
    </row>
    <row r="5172" spans="2:3" ht="15" thickBot="1">
      <c r="B5172" s="33">
        <v>44161</v>
      </c>
      <c r="C5172" s="350">
        <v>2154.1999999999998</v>
      </c>
    </row>
    <row r="5173" spans="2:3" ht="15" thickBot="1">
      <c r="B5173" s="33">
        <v>44162</v>
      </c>
      <c r="C5173" s="350">
        <v>2138.1999999999998</v>
      </c>
    </row>
    <row r="5174" spans="2:3" ht="15" thickBot="1">
      <c r="B5174" s="33">
        <v>44166</v>
      </c>
      <c r="C5174" s="350">
        <v>2133.0500000000002</v>
      </c>
    </row>
    <row r="5175" spans="2:3" ht="15" thickBot="1">
      <c r="B5175" s="33">
        <v>44167</v>
      </c>
      <c r="C5175" s="350">
        <v>2139.3000000000002</v>
      </c>
    </row>
    <row r="5176" spans="2:3" ht="15" thickBot="1">
      <c r="B5176" s="33">
        <v>44168</v>
      </c>
      <c r="C5176" s="350">
        <v>2127.75</v>
      </c>
    </row>
    <row r="5177" spans="2:3" ht="15" thickBot="1">
      <c r="B5177" s="33">
        <v>44169</v>
      </c>
      <c r="C5177" s="350">
        <v>2184.1999999999998</v>
      </c>
    </row>
    <row r="5178" spans="2:3" ht="15" thickBot="1">
      <c r="B5178" s="33">
        <v>44172</v>
      </c>
      <c r="C5178" s="350">
        <v>2256.15</v>
      </c>
    </row>
    <row r="5179" spans="2:3" ht="15" thickBot="1">
      <c r="B5179" s="33">
        <v>44173</v>
      </c>
      <c r="C5179" s="350">
        <v>2260</v>
      </c>
    </row>
    <row r="5180" spans="2:3" ht="15" thickBot="1">
      <c r="B5180" s="33">
        <v>44174</v>
      </c>
      <c r="C5180" s="350">
        <v>2292.1999999999998</v>
      </c>
    </row>
    <row r="5181" spans="2:3" ht="15" thickBot="1">
      <c r="B5181" s="33">
        <v>44175</v>
      </c>
      <c r="C5181" s="350">
        <v>2350.4499999999998</v>
      </c>
    </row>
    <row r="5182" spans="2:3" ht="15" thickBot="1">
      <c r="B5182" s="33">
        <v>44176</v>
      </c>
      <c r="C5182" s="350">
        <v>2374.75</v>
      </c>
    </row>
    <row r="5183" spans="2:3" ht="15" thickBot="1">
      <c r="B5183" s="33">
        <v>44179</v>
      </c>
      <c r="C5183" s="350">
        <v>2370.75</v>
      </c>
    </row>
    <row r="5184" spans="2:3" ht="15" thickBot="1">
      <c r="B5184" s="33">
        <v>44180</v>
      </c>
      <c r="C5184" s="350">
        <v>2320.0500000000002</v>
      </c>
    </row>
    <row r="5185" spans="2:3" ht="15" thickBot="1">
      <c r="B5185" s="33">
        <v>44181</v>
      </c>
      <c r="C5185" s="350">
        <v>2343.9499999999998</v>
      </c>
    </row>
    <row r="5186" spans="2:3" ht="15" thickBot="1">
      <c r="B5186" s="33">
        <v>44182</v>
      </c>
      <c r="C5186" s="350">
        <v>2315.3000000000002</v>
      </c>
    </row>
    <row r="5187" spans="2:3" ht="15" thickBot="1">
      <c r="B5187" s="33">
        <v>44183</v>
      </c>
      <c r="C5187" s="350">
        <v>2333.4499999999998</v>
      </c>
    </row>
    <row r="5188" spans="2:3" ht="15" thickBot="1">
      <c r="B5188" s="33">
        <v>44186</v>
      </c>
      <c r="C5188" s="350">
        <v>2305.9499999999998</v>
      </c>
    </row>
    <row r="5189" spans="2:3" ht="15" thickBot="1">
      <c r="B5189" s="33">
        <v>44187</v>
      </c>
      <c r="C5189" s="350">
        <v>2311</v>
      </c>
    </row>
    <row r="5190" spans="2:3" ht="15" thickBot="1">
      <c r="B5190" s="33">
        <v>44188</v>
      </c>
      <c r="C5190" s="350">
        <v>2370.35</v>
      </c>
    </row>
    <row r="5191" spans="2:3" ht="15" thickBot="1">
      <c r="B5191" s="33">
        <v>44189</v>
      </c>
      <c r="C5191" s="350">
        <v>2402.25</v>
      </c>
    </row>
    <row r="5192" spans="2:3" ht="15" thickBot="1">
      <c r="B5192" s="33">
        <v>44193</v>
      </c>
      <c r="C5192" s="350">
        <v>2388.9</v>
      </c>
    </row>
    <row r="5193" spans="2:3" ht="15" thickBot="1">
      <c r="B5193" s="33">
        <v>44194</v>
      </c>
      <c r="C5193" s="350">
        <v>2384.3000000000002</v>
      </c>
    </row>
    <row r="5194" spans="2:3" ht="15" thickBot="1">
      <c r="B5194" s="33">
        <v>44195</v>
      </c>
      <c r="C5194" s="350">
        <v>2406.6</v>
      </c>
    </row>
    <row r="5195" spans="2:3" ht="15" thickBot="1">
      <c r="B5195" s="33">
        <v>44196</v>
      </c>
      <c r="C5195" s="350">
        <v>2395.4</v>
      </c>
    </row>
    <row r="5196" spans="2:3" ht="15" thickBot="1">
      <c r="B5196" s="33">
        <v>44197</v>
      </c>
      <c r="C5196" s="350">
        <v>2387.5500000000002</v>
      </c>
    </row>
    <row r="5197" spans="2:3" ht="15" thickBot="1">
      <c r="B5197" s="33">
        <v>44200</v>
      </c>
      <c r="C5197" s="350">
        <v>2426.5</v>
      </c>
    </row>
    <row r="5198" spans="2:3" ht="15" thickBot="1">
      <c r="B5198" s="33">
        <v>44201</v>
      </c>
      <c r="C5198" s="350">
        <v>2450.5500000000002</v>
      </c>
    </row>
    <row r="5199" spans="2:3" ht="15" thickBot="1">
      <c r="B5199" s="33">
        <v>44202</v>
      </c>
      <c r="C5199" s="350">
        <v>2417.3000000000002</v>
      </c>
    </row>
    <row r="5200" spans="2:3" ht="15" thickBot="1">
      <c r="B5200" s="33">
        <v>44203</v>
      </c>
      <c r="C5200" s="350">
        <v>2368.85</v>
      </c>
    </row>
    <row r="5201" spans="2:3" ht="15" thickBot="1">
      <c r="B5201" s="33">
        <v>44204</v>
      </c>
      <c r="C5201" s="350">
        <v>2391.1999999999998</v>
      </c>
    </row>
    <row r="5202" spans="2:3" ht="15" thickBot="1">
      <c r="B5202" s="33">
        <v>44207</v>
      </c>
      <c r="C5202" s="350">
        <v>2429.1</v>
      </c>
    </row>
    <row r="5203" spans="2:3" ht="15" thickBot="1">
      <c r="B5203" s="33">
        <v>44208</v>
      </c>
      <c r="C5203" s="350">
        <v>2375.9</v>
      </c>
    </row>
    <row r="5204" spans="2:3" ht="15" thickBot="1">
      <c r="B5204" s="33">
        <v>44209</v>
      </c>
      <c r="C5204" s="350">
        <v>2372.35</v>
      </c>
    </row>
    <row r="5205" spans="2:3" ht="15" thickBot="1">
      <c r="B5205" s="33">
        <v>44210</v>
      </c>
      <c r="C5205" s="350">
        <v>2398.5500000000002</v>
      </c>
    </row>
    <row r="5206" spans="2:3" ht="15" thickBot="1">
      <c r="B5206" s="33">
        <v>44211</v>
      </c>
      <c r="C5206" s="350">
        <v>2351.15</v>
      </c>
    </row>
    <row r="5207" spans="2:3" ht="15" thickBot="1">
      <c r="B5207" s="33">
        <v>44214</v>
      </c>
      <c r="C5207" s="350">
        <v>2332.6</v>
      </c>
    </row>
    <row r="5208" spans="2:3" ht="15" thickBot="1">
      <c r="B5208" s="33">
        <v>44215</v>
      </c>
      <c r="C5208" s="350">
        <v>2363.15</v>
      </c>
    </row>
    <row r="5209" spans="2:3" ht="15" thickBot="1">
      <c r="B5209" s="33">
        <v>44216</v>
      </c>
      <c r="C5209" s="350">
        <v>2355.9499999999998</v>
      </c>
    </row>
    <row r="5210" spans="2:3" ht="15" thickBot="1">
      <c r="B5210" s="33">
        <v>44217</v>
      </c>
      <c r="C5210" s="350">
        <v>2367.65</v>
      </c>
    </row>
    <row r="5211" spans="2:3" ht="15" thickBot="1">
      <c r="B5211" s="33">
        <v>44218</v>
      </c>
      <c r="C5211" s="350">
        <v>2409.35</v>
      </c>
    </row>
    <row r="5212" spans="2:3" ht="15" thickBot="1">
      <c r="B5212" s="33">
        <v>44221</v>
      </c>
      <c r="C5212" s="350">
        <v>2399.6</v>
      </c>
    </row>
    <row r="5213" spans="2:3" ht="15" thickBot="1">
      <c r="B5213" s="33">
        <v>44223</v>
      </c>
      <c r="C5213" s="350">
        <v>2391.3000000000002</v>
      </c>
    </row>
    <row r="5214" spans="2:3" ht="15" thickBot="1">
      <c r="B5214" s="33">
        <v>44224</v>
      </c>
      <c r="C5214" s="350">
        <v>2300.4</v>
      </c>
    </row>
    <row r="5215" spans="2:3" ht="15" thickBot="1">
      <c r="B5215" s="33">
        <v>44225</v>
      </c>
      <c r="C5215" s="350">
        <v>2263.9</v>
      </c>
    </row>
    <row r="5216" spans="2:3" ht="15" thickBot="1">
      <c r="B5216" s="33">
        <v>44228</v>
      </c>
      <c r="C5216" s="350">
        <v>2248.6</v>
      </c>
    </row>
    <row r="5217" spans="2:3" ht="15" thickBot="1">
      <c r="B5217" s="33">
        <v>44229</v>
      </c>
      <c r="C5217" s="350">
        <v>2230.4499999999998</v>
      </c>
    </row>
    <row r="5218" spans="2:3" ht="15" thickBot="1">
      <c r="B5218" s="33">
        <v>44230</v>
      </c>
      <c r="C5218" s="350">
        <v>2232.85</v>
      </c>
    </row>
    <row r="5219" spans="2:3" ht="15" thickBot="1">
      <c r="B5219" s="33">
        <v>44231</v>
      </c>
      <c r="C5219" s="350">
        <v>2245.6</v>
      </c>
    </row>
    <row r="5220" spans="2:3" ht="15" thickBot="1">
      <c r="B5220" s="33">
        <v>44232</v>
      </c>
      <c r="C5220" s="350">
        <v>2269.5500000000002</v>
      </c>
    </row>
    <row r="5221" spans="2:3" ht="15" thickBot="1">
      <c r="B5221" s="33">
        <v>44235</v>
      </c>
      <c r="C5221" s="350">
        <v>2236.65</v>
      </c>
    </row>
    <row r="5222" spans="2:3" ht="15" thickBot="1">
      <c r="B5222" s="33">
        <v>44236</v>
      </c>
      <c r="C5222" s="350">
        <v>2216.25</v>
      </c>
    </row>
    <row r="5223" spans="2:3" ht="15" thickBot="1">
      <c r="B5223" s="33">
        <v>44237</v>
      </c>
      <c r="C5223" s="350">
        <v>2235.5</v>
      </c>
    </row>
    <row r="5224" spans="2:3" ht="15" thickBot="1">
      <c r="B5224" s="33">
        <v>44238</v>
      </c>
      <c r="C5224" s="350">
        <v>2263</v>
      </c>
    </row>
    <row r="5225" spans="2:3" ht="15" thickBot="1">
      <c r="B5225" s="33">
        <v>44239</v>
      </c>
      <c r="C5225" s="350">
        <v>2241.5500000000002</v>
      </c>
    </row>
    <row r="5226" spans="2:3" ht="15" thickBot="1">
      <c r="B5226" s="33">
        <v>44242</v>
      </c>
      <c r="C5226" s="350">
        <v>2215.1999999999998</v>
      </c>
    </row>
    <row r="5227" spans="2:3" ht="15" thickBot="1">
      <c r="B5227" s="33">
        <v>44243</v>
      </c>
      <c r="C5227" s="350">
        <v>2196.1</v>
      </c>
    </row>
    <row r="5228" spans="2:3" ht="15" thickBot="1">
      <c r="B5228" s="33">
        <v>44244</v>
      </c>
      <c r="C5228" s="350">
        <v>2163.9</v>
      </c>
    </row>
    <row r="5229" spans="2:3" ht="15" thickBot="1">
      <c r="B5229" s="33">
        <v>44245</v>
      </c>
      <c r="C5229" s="350">
        <v>2146.85</v>
      </c>
    </row>
    <row r="5230" spans="2:3" ht="15" thickBot="1">
      <c r="B5230" s="33">
        <v>44246</v>
      </c>
      <c r="C5230" s="350">
        <v>2181.1</v>
      </c>
    </row>
    <row r="5231" spans="2:3" ht="15" thickBot="1">
      <c r="B5231" s="33">
        <v>44249</v>
      </c>
      <c r="C5231" s="350">
        <v>2167.6</v>
      </c>
    </row>
    <row r="5232" spans="2:3" ht="15" thickBot="1">
      <c r="B5232" s="33">
        <v>44250</v>
      </c>
      <c r="C5232" s="350">
        <v>2179.25</v>
      </c>
    </row>
    <row r="5233" spans="2:3" ht="15" thickBot="1">
      <c r="B5233" s="33">
        <v>44251</v>
      </c>
      <c r="C5233" s="350">
        <v>2178.85</v>
      </c>
    </row>
    <row r="5234" spans="2:3" ht="15" thickBot="1">
      <c r="B5234" s="33">
        <v>44252</v>
      </c>
      <c r="C5234" s="350">
        <v>2163.3000000000002</v>
      </c>
    </row>
    <row r="5235" spans="2:3" ht="15" thickBot="1">
      <c r="B5235" s="33">
        <v>44253</v>
      </c>
      <c r="C5235" s="350">
        <v>2132.0500000000002</v>
      </c>
    </row>
    <row r="5236" spans="2:3" ht="15" thickBot="1">
      <c r="B5236" s="33">
        <v>44256</v>
      </c>
      <c r="C5236" s="350">
        <v>2143.4</v>
      </c>
    </row>
    <row r="5237" spans="2:3" ht="15" thickBot="1">
      <c r="B5237" s="33">
        <v>44257</v>
      </c>
      <c r="C5237" s="350">
        <v>2177.9499999999998</v>
      </c>
    </row>
    <row r="5238" spans="2:3" ht="15" thickBot="1">
      <c r="B5238" s="33">
        <v>44258</v>
      </c>
      <c r="C5238" s="350">
        <v>2193.5</v>
      </c>
    </row>
    <row r="5239" spans="2:3" ht="15" thickBot="1">
      <c r="B5239" s="33">
        <v>44259</v>
      </c>
      <c r="C5239" s="350">
        <v>2196.9</v>
      </c>
    </row>
    <row r="5240" spans="2:3" ht="15" thickBot="1">
      <c r="B5240" s="33">
        <v>44260</v>
      </c>
      <c r="C5240" s="350">
        <v>2201.1</v>
      </c>
    </row>
    <row r="5241" spans="2:3" ht="15" thickBot="1">
      <c r="B5241" s="33">
        <v>44263</v>
      </c>
      <c r="C5241" s="350">
        <v>2174.5500000000002</v>
      </c>
    </row>
    <row r="5242" spans="2:3" ht="15" thickBot="1">
      <c r="B5242" s="33">
        <v>44264</v>
      </c>
      <c r="C5242" s="350">
        <v>2198.5</v>
      </c>
    </row>
    <row r="5243" spans="2:3" ht="15" thickBot="1">
      <c r="B5243" s="33">
        <v>44265</v>
      </c>
      <c r="C5243" s="350">
        <v>2227.85</v>
      </c>
    </row>
    <row r="5244" spans="2:3" ht="15" thickBot="1">
      <c r="B5244" s="33">
        <v>44267</v>
      </c>
      <c r="C5244" s="350">
        <v>2204.75</v>
      </c>
    </row>
    <row r="5245" spans="2:3" ht="15" thickBot="1">
      <c r="B5245" s="33">
        <v>44270</v>
      </c>
      <c r="C5245" s="350">
        <v>2210.85</v>
      </c>
    </row>
    <row r="5246" spans="2:3" ht="15" thickBot="1">
      <c r="B5246" s="33">
        <v>44271</v>
      </c>
      <c r="C5246" s="350">
        <v>2244.0500000000002</v>
      </c>
    </row>
    <row r="5247" spans="2:3" ht="15" thickBot="1">
      <c r="B5247" s="33">
        <v>44272</v>
      </c>
      <c r="C5247" s="350">
        <v>2226.3000000000002</v>
      </c>
    </row>
    <row r="5248" spans="2:3" ht="15" thickBot="1">
      <c r="B5248" s="33">
        <v>44273</v>
      </c>
      <c r="C5248" s="350">
        <v>2215.1999999999998</v>
      </c>
    </row>
    <row r="5249" spans="2:3" ht="15" thickBot="1">
      <c r="B5249" s="33">
        <v>44274</v>
      </c>
      <c r="C5249" s="350">
        <v>2312.0500000000002</v>
      </c>
    </row>
    <row r="5250" spans="2:3" ht="15" thickBot="1">
      <c r="B5250" s="33">
        <v>44277</v>
      </c>
      <c r="C5250" s="350">
        <v>2353.1999999999998</v>
      </c>
    </row>
    <row r="5251" spans="2:3" ht="15" thickBot="1">
      <c r="B5251" s="33">
        <v>44278</v>
      </c>
      <c r="C5251" s="350">
        <v>2337.3000000000002</v>
      </c>
    </row>
    <row r="5252" spans="2:3" ht="15" thickBot="1">
      <c r="B5252" s="33">
        <v>44279</v>
      </c>
      <c r="C5252" s="350">
        <v>2318.6</v>
      </c>
    </row>
    <row r="5253" spans="2:3" ht="15" thickBot="1">
      <c r="B5253" s="33">
        <v>44280</v>
      </c>
      <c r="C5253" s="350">
        <v>2237.0500000000002</v>
      </c>
    </row>
    <row r="5254" spans="2:3" ht="15" thickBot="1">
      <c r="B5254" s="33">
        <v>44281</v>
      </c>
      <c r="C5254" s="350">
        <v>2317.9</v>
      </c>
    </row>
    <row r="5255" spans="2:3" ht="15" thickBot="1">
      <c r="B5255" s="33">
        <v>44285</v>
      </c>
      <c r="C5255" s="350">
        <v>2398.75</v>
      </c>
    </row>
    <row r="5256" spans="2:3" ht="15" thickBot="1">
      <c r="B5256" s="33">
        <v>44286</v>
      </c>
      <c r="C5256" s="350">
        <v>2431.5</v>
      </c>
    </row>
    <row r="5257" spans="2:3" ht="15" thickBot="1">
      <c r="B5257" s="33">
        <v>44287</v>
      </c>
      <c r="C5257" s="350">
        <v>2399.1</v>
      </c>
    </row>
    <row r="5258" spans="2:3" ht="15" thickBot="1">
      <c r="B5258" s="33">
        <v>44291</v>
      </c>
      <c r="C5258" s="350">
        <v>2373.1999999999998</v>
      </c>
    </row>
    <row r="5259" spans="2:3" ht="15" thickBot="1">
      <c r="B5259" s="33">
        <v>44292</v>
      </c>
      <c r="C5259" s="350">
        <v>2408.3000000000002</v>
      </c>
    </row>
    <row r="5260" spans="2:3" ht="15" thickBot="1">
      <c r="B5260" s="33">
        <v>44293</v>
      </c>
      <c r="C5260" s="350">
        <v>2405.25</v>
      </c>
    </row>
    <row r="5261" spans="2:3" ht="15" thickBot="1">
      <c r="B5261" s="33">
        <v>44294</v>
      </c>
      <c r="C5261" s="350">
        <v>2409.9</v>
      </c>
    </row>
    <row r="5262" spans="2:3" ht="15" thickBot="1">
      <c r="B5262" s="33">
        <v>44295</v>
      </c>
      <c r="C5262" s="350">
        <v>2476</v>
      </c>
    </row>
    <row r="5263" spans="2:3" ht="15" thickBot="1">
      <c r="B5263" s="33">
        <v>44298</v>
      </c>
      <c r="C5263" s="350">
        <v>2462</v>
      </c>
    </row>
    <row r="5264" spans="2:3" ht="15" thickBot="1">
      <c r="B5264" s="33">
        <v>44299</v>
      </c>
      <c r="C5264" s="350">
        <v>2454.4</v>
      </c>
    </row>
    <row r="5265" spans="2:3" ht="15" thickBot="1">
      <c r="B5265" s="33">
        <v>44301</v>
      </c>
      <c r="C5265" s="350">
        <v>2460.65</v>
      </c>
    </row>
    <row r="5266" spans="2:3" ht="15" thickBot="1">
      <c r="B5266" s="33">
        <v>44302</v>
      </c>
      <c r="C5266" s="350">
        <v>2458.9</v>
      </c>
    </row>
    <row r="5267" spans="2:3" ht="15" thickBot="1">
      <c r="B5267" s="33">
        <v>44305</v>
      </c>
      <c r="C5267" s="350">
        <v>2436.65</v>
      </c>
    </row>
    <row r="5268" spans="2:3" ht="15" thickBot="1">
      <c r="B5268" s="33">
        <v>44306</v>
      </c>
      <c r="C5268" s="350">
        <v>2397.4499999999998</v>
      </c>
    </row>
    <row r="5269" spans="2:3" ht="15" thickBot="1">
      <c r="B5269" s="33">
        <v>44308</v>
      </c>
      <c r="C5269" s="350">
        <v>2349.4</v>
      </c>
    </row>
    <row r="5270" spans="2:3" ht="15" thickBot="1">
      <c r="B5270" s="33">
        <v>44309</v>
      </c>
      <c r="C5270" s="350">
        <v>2307.75</v>
      </c>
    </row>
    <row r="5271" spans="2:3" ht="15" thickBot="1">
      <c r="B5271" s="33">
        <v>44312</v>
      </c>
      <c r="C5271" s="350">
        <v>2360.65</v>
      </c>
    </row>
    <row r="5272" spans="2:3" ht="15" thickBot="1">
      <c r="B5272" s="33">
        <v>44313</v>
      </c>
      <c r="C5272" s="350">
        <v>2379.85</v>
      </c>
    </row>
    <row r="5273" spans="2:3" ht="15" thickBot="1">
      <c r="B5273" s="33">
        <v>44314</v>
      </c>
      <c r="C5273" s="350">
        <v>2406.5500000000002</v>
      </c>
    </row>
    <row r="5274" spans="2:3" ht="15" thickBot="1">
      <c r="B5274" s="33">
        <v>44315</v>
      </c>
      <c r="C5274" s="350">
        <v>2407.6</v>
      </c>
    </row>
    <row r="5275" spans="2:3" ht="15" thickBot="1">
      <c r="B5275" s="33">
        <v>44316</v>
      </c>
      <c r="C5275" s="350">
        <v>2353.75</v>
      </c>
    </row>
    <row r="5276" spans="2:3" ht="15" thickBot="1">
      <c r="B5276" s="33">
        <v>44319</v>
      </c>
      <c r="C5276" s="350">
        <v>2408</v>
      </c>
    </row>
    <row r="5277" spans="2:3" ht="15" thickBot="1">
      <c r="B5277" s="33">
        <v>44320</v>
      </c>
      <c r="C5277" s="350">
        <v>2407.65</v>
      </c>
    </row>
    <row r="5278" spans="2:3" ht="15" thickBot="1">
      <c r="B5278" s="33">
        <v>44321</v>
      </c>
      <c r="C5278" s="350">
        <v>2394.65</v>
      </c>
    </row>
    <row r="5279" spans="2:3" ht="15" thickBot="1">
      <c r="B5279" s="33">
        <v>44322</v>
      </c>
      <c r="C5279" s="350">
        <v>2390</v>
      </c>
    </row>
    <row r="5280" spans="2:3" ht="15" thickBot="1">
      <c r="B5280" s="33">
        <v>44323</v>
      </c>
      <c r="C5280" s="350">
        <v>2411.1999999999998</v>
      </c>
    </row>
    <row r="5281" spans="2:3" ht="15" thickBot="1">
      <c r="B5281" s="33">
        <v>44326</v>
      </c>
      <c r="C5281" s="350">
        <v>2432.9</v>
      </c>
    </row>
    <row r="5282" spans="2:3" ht="15" thickBot="1">
      <c r="B5282" s="33">
        <v>44327</v>
      </c>
      <c r="C5282" s="350">
        <v>2402.1</v>
      </c>
    </row>
    <row r="5283" spans="2:3" ht="15" thickBot="1">
      <c r="B5283" s="33">
        <v>44328</v>
      </c>
      <c r="C5283" s="350">
        <v>2328.9499999999998</v>
      </c>
    </row>
    <row r="5284" spans="2:3" ht="15" thickBot="1">
      <c r="B5284" s="33">
        <v>44330</v>
      </c>
      <c r="C5284" s="350">
        <v>2376.85</v>
      </c>
    </row>
    <row r="5285" spans="2:3" ht="15" thickBot="1">
      <c r="B5285" s="33">
        <v>44333</v>
      </c>
      <c r="C5285" s="350">
        <v>2376.25</v>
      </c>
    </row>
    <row r="5286" spans="2:3" ht="15" thickBot="1">
      <c r="B5286" s="33">
        <v>44334</v>
      </c>
      <c r="C5286" s="350">
        <v>2374.25</v>
      </c>
    </row>
    <row r="5287" spans="2:3" ht="15" thickBot="1">
      <c r="B5287" s="33">
        <v>44335</v>
      </c>
      <c r="C5287" s="350">
        <v>2359.75</v>
      </c>
    </row>
    <row r="5288" spans="2:3" ht="15" thickBot="1">
      <c r="B5288" s="33">
        <v>44336</v>
      </c>
      <c r="C5288" s="350">
        <v>2344.15</v>
      </c>
    </row>
    <row r="5289" spans="2:3" ht="15" thickBot="1">
      <c r="B5289" s="33">
        <v>44337</v>
      </c>
      <c r="C5289" s="350">
        <v>2362.25</v>
      </c>
    </row>
    <row r="5290" spans="2:3" ht="15" thickBot="1">
      <c r="B5290" s="33">
        <v>44340</v>
      </c>
      <c r="C5290" s="350">
        <v>2336.5500000000002</v>
      </c>
    </row>
    <row r="5291" spans="2:3" ht="15" thickBot="1">
      <c r="B5291" s="33">
        <v>44341</v>
      </c>
      <c r="C5291" s="350">
        <v>2344.0500000000002</v>
      </c>
    </row>
    <row r="5292" spans="2:3" ht="15" thickBot="1">
      <c r="B5292" s="33">
        <v>44342</v>
      </c>
      <c r="C5292" s="350">
        <v>2354</v>
      </c>
    </row>
    <row r="5293" spans="2:3" ht="15" thickBot="1">
      <c r="B5293" s="33">
        <v>44343</v>
      </c>
      <c r="C5293" s="350">
        <v>2326.4</v>
      </c>
    </row>
    <row r="5294" spans="2:3" ht="15" thickBot="1">
      <c r="B5294" s="33">
        <v>44344</v>
      </c>
      <c r="C5294" s="350">
        <v>2321.6999999999998</v>
      </c>
    </row>
    <row r="5295" spans="2:3" ht="15" thickBot="1">
      <c r="B5295" s="33">
        <v>44347</v>
      </c>
      <c r="C5295" s="350">
        <v>2340.0500000000002</v>
      </c>
    </row>
    <row r="5296" spans="2:3" ht="15" thickBot="1">
      <c r="B5296" s="33">
        <v>44348</v>
      </c>
      <c r="C5296" s="350">
        <v>2358.3000000000002</v>
      </c>
    </row>
    <row r="5297" spans="2:3" ht="15" thickBot="1">
      <c r="B5297" s="33">
        <v>44349</v>
      </c>
      <c r="C5297" s="350">
        <v>2358.8000000000002</v>
      </c>
    </row>
    <row r="5298" spans="2:3" ht="15" thickBot="1">
      <c r="B5298" s="33">
        <v>44350</v>
      </c>
      <c r="C5298" s="350">
        <v>2363.25</v>
      </c>
    </row>
    <row r="5299" spans="2:3" ht="15" thickBot="1">
      <c r="B5299" s="33">
        <v>44351</v>
      </c>
      <c r="C5299" s="350">
        <v>2342.0500000000002</v>
      </c>
    </row>
    <row r="5300" spans="2:3" ht="15" thickBot="1">
      <c r="B5300" s="33">
        <v>44354</v>
      </c>
      <c r="C5300" s="350">
        <v>2339.3000000000002</v>
      </c>
    </row>
    <row r="5301" spans="2:3" ht="15" thickBot="1">
      <c r="B5301" s="33">
        <v>44355</v>
      </c>
      <c r="C5301" s="350">
        <v>2359</v>
      </c>
    </row>
    <row r="5302" spans="2:3" ht="15" thickBot="1">
      <c r="B5302" s="33">
        <v>44356</v>
      </c>
      <c r="C5302" s="350">
        <v>2356</v>
      </c>
    </row>
    <row r="5303" spans="2:3" ht="15" thickBot="1">
      <c r="B5303" s="33">
        <v>44357</v>
      </c>
      <c r="C5303" s="350">
        <v>2378.8000000000002</v>
      </c>
    </row>
    <row r="5304" spans="2:3" ht="15" thickBot="1">
      <c r="B5304" s="33">
        <v>44358</v>
      </c>
      <c r="C5304" s="350">
        <v>2366.5</v>
      </c>
    </row>
    <row r="5305" spans="2:3" ht="15" thickBot="1">
      <c r="B5305" s="33">
        <v>44361</v>
      </c>
      <c r="C5305" s="350">
        <v>2364.6</v>
      </c>
    </row>
    <row r="5306" spans="2:3" ht="15" thickBot="1">
      <c r="B5306" s="33">
        <v>44362</v>
      </c>
      <c r="C5306" s="350">
        <v>2391.9499999999998</v>
      </c>
    </row>
    <row r="5307" spans="2:3" ht="15" thickBot="1">
      <c r="B5307" s="33">
        <v>44363</v>
      </c>
      <c r="C5307" s="350">
        <v>2407.9</v>
      </c>
    </row>
    <row r="5308" spans="2:3" ht="15" thickBot="1">
      <c r="B5308" s="33">
        <v>44364</v>
      </c>
      <c r="C5308" s="350">
        <v>2417.6999999999998</v>
      </c>
    </row>
    <row r="5309" spans="2:3" ht="15" thickBot="1">
      <c r="B5309" s="33">
        <v>44365</v>
      </c>
      <c r="C5309" s="350">
        <v>2482.9</v>
      </c>
    </row>
    <row r="5310" spans="2:3" ht="15" thickBot="1">
      <c r="B5310" s="33">
        <v>44368</v>
      </c>
      <c r="C5310" s="350">
        <v>2514.35</v>
      </c>
    </row>
    <row r="5311" spans="2:3" ht="15" thickBot="1">
      <c r="B5311" s="33">
        <v>44369</v>
      </c>
      <c r="C5311" s="350">
        <v>2490.25</v>
      </c>
    </row>
    <row r="5312" spans="2:3" ht="15" thickBot="1">
      <c r="B5312" s="33">
        <v>44370</v>
      </c>
      <c r="C5312" s="350">
        <v>2480.5</v>
      </c>
    </row>
    <row r="5313" spans="2:3" ht="15" thickBot="1">
      <c r="B5313" s="33">
        <v>44371</v>
      </c>
      <c r="C5313" s="350">
        <v>2490.15</v>
      </c>
    </row>
    <row r="5314" spans="2:3" ht="15" thickBot="1">
      <c r="B5314" s="33">
        <v>44372</v>
      </c>
      <c r="C5314" s="350">
        <v>2448.65</v>
      </c>
    </row>
    <row r="5315" spans="2:3" ht="15" thickBot="1">
      <c r="B5315" s="33">
        <v>44375</v>
      </c>
      <c r="C5315" s="350">
        <v>2460.1999999999998</v>
      </c>
    </row>
    <row r="5316" spans="2:3" ht="15" thickBot="1">
      <c r="B5316" s="33">
        <v>44376</v>
      </c>
      <c r="C5316" s="350">
        <v>2492.5500000000002</v>
      </c>
    </row>
    <row r="5317" spans="2:3" ht="15" thickBot="1">
      <c r="B5317" s="33">
        <v>44377</v>
      </c>
      <c r="C5317" s="350">
        <v>2471.3000000000002</v>
      </c>
    </row>
    <row r="5318" spans="2:3" ht="15" thickBot="1">
      <c r="B5318" s="33">
        <v>44378</v>
      </c>
      <c r="C5318" s="350">
        <v>2478</v>
      </c>
    </row>
    <row r="5319" spans="2:3" ht="15" thickBot="1">
      <c r="B5319" s="33">
        <v>44379</v>
      </c>
      <c r="C5319" s="350">
        <v>2487.3000000000002</v>
      </c>
    </row>
    <row r="5320" spans="2:3" ht="15" thickBot="1">
      <c r="B5320" s="33">
        <v>44382</v>
      </c>
      <c r="C5320" s="350">
        <v>2499.0500000000002</v>
      </c>
    </row>
    <row r="5321" spans="2:3" ht="15" thickBot="1">
      <c r="B5321" s="33">
        <v>44383</v>
      </c>
      <c r="C5321" s="350">
        <v>2472.5</v>
      </c>
    </row>
    <row r="5322" spans="2:3" ht="15" thickBot="1">
      <c r="B5322" s="33">
        <v>44384</v>
      </c>
      <c r="C5322" s="350">
        <v>2481.65</v>
      </c>
    </row>
    <row r="5323" spans="2:3" ht="15" thickBot="1">
      <c r="B5323" s="33">
        <v>44385</v>
      </c>
      <c r="C5323" s="350">
        <v>2447.5500000000002</v>
      </c>
    </row>
    <row r="5324" spans="2:3" ht="15" thickBot="1">
      <c r="B5324" s="33">
        <v>44386</v>
      </c>
      <c r="C5324" s="350">
        <v>2451.4499999999998</v>
      </c>
    </row>
    <row r="5325" spans="2:3" ht="15" thickBot="1">
      <c r="B5325" s="33">
        <v>44389</v>
      </c>
      <c r="C5325" s="350">
        <v>2444.15</v>
      </c>
    </row>
    <row r="5326" spans="2:3" ht="15" thickBot="1">
      <c r="B5326" s="33">
        <v>44390</v>
      </c>
      <c r="C5326" s="350">
        <v>2436.6999999999998</v>
      </c>
    </row>
    <row r="5327" spans="2:3" ht="15" thickBot="1">
      <c r="B5327" s="33">
        <v>44391</v>
      </c>
      <c r="C5327" s="350">
        <v>2414.85</v>
      </c>
    </row>
    <row r="5328" spans="2:3" ht="15" thickBot="1">
      <c r="B5328" s="33">
        <v>44392</v>
      </c>
      <c r="C5328" s="350">
        <v>2412.35</v>
      </c>
    </row>
    <row r="5329" spans="2:3" ht="15" thickBot="1">
      <c r="B5329" s="33">
        <v>44393</v>
      </c>
      <c r="C5329" s="350">
        <v>2417.4</v>
      </c>
    </row>
    <row r="5330" spans="2:3" ht="15" thickBot="1">
      <c r="B5330" s="33">
        <v>44396</v>
      </c>
      <c r="C5330" s="350">
        <v>2408.65</v>
      </c>
    </row>
    <row r="5331" spans="2:3" ht="15" thickBot="1">
      <c r="B5331" s="33">
        <v>44397</v>
      </c>
      <c r="C5331" s="350">
        <v>2434.9</v>
      </c>
    </row>
    <row r="5332" spans="2:3" ht="15" thickBot="1">
      <c r="B5332" s="33">
        <v>44399</v>
      </c>
      <c r="C5332" s="350">
        <v>2378.15</v>
      </c>
    </row>
    <row r="5333" spans="2:3" ht="15" thickBot="1">
      <c r="B5333" s="33">
        <v>44400</v>
      </c>
      <c r="C5333" s="350">
        <v>2358.1</v>
      </c>
    </row>
    <row r="5334" spans="2:3" ht="15" thickBot="1">
      <c r="B5334" s="33">
        <v>44403</v>
      </c>
      <c r="C5334" s="350">
        <v>2348.6999999999998</v>
      </c>
    </row>
    <row r="5335" spans="2:3" ht="15" thickBot="1">
      <c r="B5335" s="33">
        <v>44404</v>
      </c>
      <c r="C5335" s="350">
        <v>2342.4</v>
      </c>
    </row>
    <row r="5336" spans="2:3" ht="15" thickBot="1">
      <c r="B5336" s="33">
        <v>44405</v>
      </c>
      <c r="C5336" s="350">
        <v>2361.4</v>
      </c>
    </row>
    <row r="5337" spans="2:3" ht="15" thickBot="1">
      <c r="B5337" s="33">
        <v>44406</v>
      </c>
      <c r="C5337" s="350">
        <v>2334.75</v>
      </c>
    </row>
    <row r="5338" spans="2:3" ht="15" thickBot="1">
      <c r="B5338" s="33">
        <v>44407</v>
      </c>
      <c r="C5338" s="350">
        <v>2333.3000000000002</v>
      </c>
    </row>
    <row r="5339" spans="2:3" ht="15" thickBot="1">
      <c r="B5339" s="33">
        <v>44410</v>
      </c>
      <c r="C5339" s="350">
        <v>2332.8000000000002</v>
      </c>
    </row>
    <row r="5340" spans="2:3" ht="15" thickBot="1">
      <c r="B5340" s="33">
        <v>44411</v>
      </c>
      <c r="C5340" s="350">
        <v>2386.85</v>
      </c>
    </row>
    <row r="5341" spans="2:3" ht="15" thickBot="1">
      <c r="B5341" s="33">
        <v>44412</v>
      </c>
      <c r="C5341" s="350">
        <v>2377.1</v>
      </c>
    </row>
    <row r="5342" spans="2:3" ht="15" thickBot="1">
      <c r="B5342" s="33">
        <v>44413</v>
      </c>
      <c r="C5342" s="350">
        <v>2357.6999999999998</v>
      </c>
    </row>
    <row r="5343" spans="2:3" ht="15" thickBot="1">
      <c r="B5343" s="33">
        <v>44414</v>
      </c>
      <c r="C5343" s="350">
        <v>2371.5</v>
      </c>
    </row>
    <row r="5344" spans="2:3" ht="15" thickBot="1">
      <c r="B5344" s="33">
        <v>44417</v>
      </c>
      <c r="C5344" s="350">
        <v>2384.5</v>
      </c>
    </row>
    <row r="5345" spans="2:3" ht="15" thickBot="1">
      <c r="B5345" s="33">
        <v>44418</v>
      </c>
      <c r="C5345" s="350">
        <v>2381.8000000000002</v>
      </c>
    </row>
    <row r="5346" spans="2:3" ht="15" thickBot="1">
      <c r="B5346" s="33">
        <v>44419</v>
      </c>
      <c r="C5346" s="350">
        <v>2390.4499999999998</v>
      </c>
    </row>
    <row r="5347" spans="2:3" ht="15" thickBot="1">
      <c r="B5347" s="33">
        <v>44420</v>
      </c>
      <c r="C5347" s="350">
        <v>2392.3000000000002</v>
      </c>
    </row>
    <row r="5348" spans="2:3" ht="15" thickBot="1">
      <c r="B5348" s="33">
        <v>44421</v>
      </c>
      <c r="C5348" s="350">
        <v>2404.5</v>
      </c>
    </row>
    <row r="5349" spans="2:3" ht="15" thickBot="1">
      <c r="B5349" s="33">
        <v>44424</v>
      </c>
      <c r="C5349" s="350">
        <v>2426.4</v>
      </c>
    </row>
    <row r="5350" spans="2:3" ht="15" thickBot="1">
      <c r="B5350" s="33">
        <v>44425</v>
      </c>
      <c r="C5350" s="350">
        <v>2483.8000000000002</v>
      </c>
    </row>
    <row r="5351" spans="2:3" ht="15" thickBot="1">
      <c r="B5351" s="33">
        <v>44426</v>
      </c>
      <c r="C5351" s="350">
        <v>2486.0500000000002</v>
      </c>
    </row>
    <row r="5352" spans="2:3" ht="15" thickBot="1">
      <c r="B5352" s="33">
        <v>44428</v>
      </c>
      <c r="C5352" s="350">
        <v>2619.4</v>
      </c>
    </row>
    <row r="5353" spans="2:3" ht="15" thickBot="1">
      <c r="B5353" s="33">
        <v>44431</v>
      </c>
      <c r="C5353" s="350">
        <v>2634.15</v>
      </c>
    </row>
    <row r="5354" spans="2:3" ht="15" thickBot="1">
      <c r="B5354" s="33">
        <v>44432</v>
      </c>
      <c r="C5354" s="350">
        <v>2633</v>
      </c>
    </row>
    <row r="5355" spans="2:3" ht="15" thickBot="1">
      <c r="B5355" s="33">
        <v>44433</v>
      </c>
      <c r="C5355" s="350">
        <v>2645</v>
      </c>
    </row>
    <row r="5356" spans="2:3" ht="15" thickBot="1">
      <c r="B5356" s="33">
        <v>44434</v>
      </c>
      <c r="C5356" s="350">
        <v>2666.4</v>
      </c>
    </row>
    <row r="5357" spans="2:3" ht="15" thickBot="1">
      <c r="B5357" s="33">
        <v>44435</v>
      </c>
      <c r="C5357" s="350">
        <v>2677.95</v>
      </c>
    </row>
    <row r="5358" spans="2:3" ht="15" thickBot="1">
      <c r="B5358" s="33">
        <v>44438</v>
      </c>
      <c r="C5358" s="350">
        <v>2687.7</v>
      </c>
    </row>
    <row r="5359" spans="2:3" ht="15" thickBot="1">
      <c r="B5359" s="33">
        <v>44439</v>
      </c>
      <c r="C5359" s="350">
        <v>2724.1</v>
      </c>
    </row>
    <row r="5360" spans="2:3" ht="15" thickBot="1">
      <c r="B5360" s="33">
        <v>44440</v>
      </c>
      <c r="C5360" s="350">
        <v>2732.9</v>
      </c>
    </row>
    <row r="5361" spans="2:3" ht="15" thickBot="1">
      <c r="B5361" s="33">
        <v>44441</v>
      </c>
      <c r="C5361" s="350">
        <v>2801.05</v>
      </c>
    </row>
    <row r="5362" spans="2:3" ht="15" thickBot="1">
      <c r="B5362" s="33">
        <v>44442</v>
      </c>
      <c r="C5362" s="350">
        <v>2766.7</v>
      </c>
    </row>
    <row r="5363" spans="2:3" ht="15" thickBot="1">
      <c r="B5363" s="33">
        <v>44445</v>
      </c>
      <c r="C5363" s="350">
        <v>2780.6</v>
      </c>
    </row>
    <row r="5364" spans="2:3" ht="15" thickBot="1">
      <c r="B5364" s="33">
        <v>44446</v>
      </c>
      <c r="C5364" s="350">
        <v>2777.7</v>
      </c>
    </row>
    <row r="5365" spans="2:3" ht="15" thickBot="1">
      <c r="B5365" s="33">
        <v>44447</v>
      </c>
      <c r="C5365" s="350">
        <v>2800.9</v>
      </c>
    </row>
    <row r="5366" spans="2:3" ht="15" thickBot="1">
      <c r="B5366" s="33">
        <v>44448</v>
      </c>
      <c r="C5366" s="350">
        <v>2810.65</v>
      </c>
    </row>
    <row r="5367" spans="2:3" ht="15" thickBot="1">
      <c r="B5367" s="33">
        <v>44452</v>
      </c>
      <c r="C5367" s="350">
        <v>2786.35</v>
      </c>
    </row>
    <row r="5368" spans="2:3" ht="15" thickBot="1">
      <c r="B5368" s="33">
        <v>44453</v>
      </c>
      <c r="C5368" s="350">
        <v>2762.55</v>
      </c>
    </row>
    <row r="5369" spans="2:3" ht="15" thickBot="1">
      <c r="B5369" s="33">
        <v>44454</v>
      </c>
      <c r="C5369" s="350">
        <v>2775.45</v>
      </c>
    </row>
    <row r="5370" spans="2:3" ht="15" thickBot="1">
      <c r="B5370" s="33">
        <v>44455</v>
      </c>
      <c r="C5370" s="350">
        <v>2768.25</v>
      </c>
    </row>
    <row r="5371" spans="2:3" ht="15" thickBot="1">
      <c r="B5371" s="33">
        <v>44456</v>
      </c>
      <c r="C5371" s="350">
        <v>2722.25</v>
      </c>
    </row>
    <row r="5372" spans="2:3" ht="15" thickBot="1">
      <c r="B5372" s="33">
        <v>44459</v>
      </c>
      <c r="C5372" s="350">
        <v>2800.35</v>
      </c>
    </row>
    <row r="5373" spans="2:3" ht="15" thickBot="1">
      <c r="B5373" s="33">
        <v>44460</v>
      </c>
      <c r="C5373" s="350">
        <v>2812.45</v>
      </c>
    </row>
    <row r="5374" spans="2:3" ht="15" thickBot="1">
      <c r="B5374" s="33">
        <v>44461</v>
      </c>
      <c r="C5374" s="350">
        <v>2784.5</v>
      </c>
    </row>
    <row r="5375" spans="2:3" ht="15" thickBot="1">
      <c r="B5375" s="33">
        <v>44462</v>
      </c>
      <c r="C5375" s="350">
        <v>2782.3</v>
      </c>
    </row>
    <row r="5376" spans="2:3" ht="15" thickBot="1">
      <c r="B5376" s="33">
        <v>44463</v>
      </c>
      <c r="C5376" s="350">
        <v>2746.65</v>
      </c>
    </row>
    <row r="5377" spans="2:3" ht="15" thickBot="1">
      <c r="B5377" s="33">
        <v>44466</v>
      </c>
      <c r="C5377" s="350">
        <v>2709.5</v>
      </c>
    </row>
    <row r="5378" spans="2:3" ht="15" thickBot="1">
      <c r="B5378" s="33">
        <v>44467</v>
      </c>
      <c r="C5378" s="350">
        <v>2723.85</v>
      </c>
    </row>
    <row r="5379" spans="2:3" ht="15" thickBot="1">
      <c r="B5379" s="33">
        <v>44468</v>
      </c>
      <c r="C5379" s="350">
        <v>2685.3</v>
      </c>
    </row>
    <row r="5380" spans="2:3" ht="15" thickBot="1">
      <c r="B5380" s="33">
        <v>44469</v>
      </c>
      <c r="C5380" s="350">
        <v>2701.8</v>
      </c>
    </row>
    <row r="5381" spans="2:3" ht="15" thickBot="1">
      <c r="B5381" s="33">
        <v>44470</v>
      </c>
      <c r="C5381" s="350">
        <v>2704.05</v>
      </c>
    </row>
    <row r="5382" spans="2:3" ht="15" thickBot="1">
      <c r="B5382" s="33">
        <v>44473</v>
      </c>
      <c r="C5382" s="350">
        <v>2686.2</v>
      </c>
    </row>
    <row r="5383" spans="2:3" ht="15" thickBot="1">
      <c r="B5383" s="33">
        <v>44474</v>
      </c>
      <c r="C5383" s="350">
        <v>2708.65</v>
      </c>
    </row>
    <row r="5384" spans="2:3" ht="15" thickBot="1">
      <c r="B5384" s="33">
        <v>44475</v>
      </c>
      <c r="C5384" s="350">
        <v>2686.05</v>
      </c>
    </row>
    <row r="5385" spans="2:3" ht="15" thickBot="1">
      <c r="B5385" s="33">
        <v>44476</v>
      </c>
      <c r="C5385" s="350">
        <v>2669.4</v>
      </c>
    </row>
    <row r="5386" spans="2:3" ht="15" thickBot="1">
      <c r="B5386" s="33">
        <v>44477</v>
      </c>
      <c r="C5386" s="350">
        <v>2640.05</v>
      </c>
    </row>
    <row r="5387" spans="2:3" ht="15" thickBot="1">
      <c r="B5387" s="33">
        <v>44480</v>
      </c>
      <c r="C5387" s="350">
        <v>2645.1</v>
      </c>
    </row>
    <row r="5388" spans="2:3" ht="15" thickBot="1">
      <c r="B5388" s="33">
        <v>44481</v>
      </c>
      <c r="C5388" s="350">
        <v>2676.15</v>
      </c>
    </row>
    <row r="5389" spans="2:3" ht="15" thickBot="1">
      <c r="B5389" s="33">
        <v>44482</v>
      </c>
      <c r="C5389" s="350">
        <v>2646.75</v>
      </c>
    </row>
    <row r="5390" spans="2:3" ht="15" thickBot="1">
      <c r="B5390" s="33">
        <v>44483</v>
      </c>
      <c r="C5390" s="350">
        <v>2649.55</v>
      </c>
    </row>
    <row r="5391" spans="2:3" ht="15" thickBot="1">
      <c r="B5391" s="33">
        <v>44487</v>
      </c>
      <c r="C5391" s="350">
        <v>2654</v>
      </c>
    </row>
    <row r="5392" spans="2:3" ht="15" thickBot="1">
      <c r="B5392" s="33">
        <v>44488</v>
      </c>
      <c r="C5392" s="350">
        <v>2546.8000000000002</v>
      </c>
    </row>
    <row r="5393" spans="2:3" ht="15" thickBot="1">
      <c r="B5393" s="33">
        <v>44489</v>
      </c>
      <c r="C5393" s="350">
        <v>2478.65</v>
      </c>
    </row>
    <row r="5394" spans="2:3" ht="15" thickBot="1">
      <c r="B5394" s="33">
        <v>44490</v>
      </c>
      <c r="C5394" s="350">
        <v>2445.75</v>
      </c>
    </row>
    <row r="5395" spans="2:3" ht="15" thickBot="1">
      <c r="B5395" s="33">
        <v>44491</v>
      </c>
      <c r="C5395" s="350">
        <v>2454.1</v>
      </c>
    </row>
    <row r="5396" spans="2:3" ht="15" thickBot="1">
      <c r="B5396" s="33">
        <v>44494</v>
      </c>
      <c r="C5396" s="350">
        <v>2455.85</v>
      </c>
    </row>
    <row r="5397" spans="2:3" ht="15" thickBot="1">
      <c r="B5397" s="33">
        <v>44495</v>
      </c>
      <c r="C5397" s="350">
        <v>2436.85</v>
      </c>
    </row>
    <row r="5398" spans="2:3" ht="15" thickBot="1">
      <c r="B5398" s="33">
        <v>44496</v>
      </c>
      <c r="C5398" s="350">
        <v>2396.6</v>
      </c>
    </row>
    <row r="5399" spans="2:3" ht="15" thickBot="1">
      <c r="B5399" s="33">
        <v>44497</v>
      </c>
      <c r="C5399" s="350">
        <v>2389.65</v>
      </c>
    </row>
    <row r="5400" spans="2:3" ht="15" thickBot="1">
      <c r="B5400" s="33">
        <v>44498</v>
      </c>
      <c r="C5400" s="350">
        <v>2393.15</v>
      </c>
    </row>
    <row r="5401" spans="2:3" ht="15" thickBot="1">
      <c r="B5401" s="33">
        <v>44501</v>
      </c>
      <c r="C5401" s="350">
        <v>2407.1</v>
      </c>
    </row>
    <row r="5402" spans="2:3" ht="15" thickBot="1">
      <c r="B5402" s="33">
        <v>44502</v>
      </c>
      <c r="C5402" s="350">
        <v>2418.9</v>
      </c>
    </row>
    <row r="5403" spans="2:3" ht="15" thickBot="1">
      <c r="B5403" s="33">
        <v>44503</v>
      </c>
      <c r="C5403" s="350">
        <v>2411.35</v>
      </c>
    </row>
    <row r="5404" spans="2:3" ht="15" thickBot="1">
      <c r="B5404" s="33">
        <v>44504</v>
      </c>
      <c r="C5404" s="350">
        <v>2422.85</v>
      </c>
    </row>
    <row r="5405" spans="2:3" ht="15" thickBot="1">
      <c r="B5405" s="33">
        <v>44508</v>
      </c>
      <c r="C5405" s="350">
        <v>2431.9</v>
      </c>
    </row>
    <row r="5406" spans="2:3" ht="15" thickBot="1">
      <c r="B5406" s="33">
        <v>44509</v>
      </c>
      <c r="C5406" s="350">
        <v>2431.15</v>
      </c>
    </row>
    <row r="5407" spans="2:3" ht="15" thickBot="1">
      <c r="B5407" s="33">
        <v>44510</v>
      </c>
      <c r="C5407" s="350">
        <v>2400.15</v>
      </c>
    </row>
    <row r="5408" spans="2:3" ht="15" thickBot="1">
      <c r="B5408" s="33">
        <v>44511</v>
      </c>
      <c r="C5408" s="350">
        <v>2376.1999999999998</v>
      </c>
    </row>
    <row r="5409" spans="2:3" ht="15" thickBot="1">
      <c r="B5409" s="33">
        <v>44512</v>
      </c>
      <c r="C5409" s="350">
        <v>2404.9499999999998</v>
      </c>
    </row>
    <row r="5410" spans="2:3" ht="15" thickBot="1">
      <c r="B5410" s="33">
        <v>44515</v>
      </c>
      <c r="C5410" s="350">
        <v>2424.75</v>
      </c>
    </row>
    <row r="5411" spans="2:3" ht="15" thickBot="1">
      <c r="B5411" s="33">
        <v>44516</v>
      </c>
      <c r="C5411" s="350">
        <v>2406.65</v>
      </c>
    </row>
    <row r="5412" spans="2:3" ht="15" thickBot="1">
      <c r="B5412" s="33">
        <v>44517</v>
      </c>
      <c r="C5412" s="350">
        <v>2391.15</v>
      </c>
    </row>
    <row r="5413" spans="2:3" ht="15" thickBot="1">
      <c r="B5413" s="33">
        <v>44518</v>
      </c>
      <c r="C5413" s="350">
        <v>2399.4</v>
      </c>
    </row>
    <row r="5414" spans="2:3" ht="15" thickBot="1">
      <c r="B5414" s="33">
        <v>44522</v>
      </c>
      <c r="C5414" s="350">
        <v>2388.5500000000002</v>
      </c>
    </row>
    <row r="5415" spans="2:3" ht="15" thickBot="1">
      <c r="B5415" s="33">
        <v>44523</v>
      </c>
      <c r="C5415" s="350">
        <v>2394.1999999999998</v>
      </c>
    </row>
    <row r="5416" spans="2:3" ht="15" thickBot="1">
      <c r="B5416" s="33">
        <v>44524</v>
      </c>
      <c r="C5416" s="350">
        <v>2374.75</v>
      </c>
    </row>
    <row r="5417" spans="2:3" ht="15" thickBot="1">
      <c r="B5417" s="33">
        <v>44525</v>
      </c>
      <c r="C5417" s="350">
        <v>2349.0500000000002</v>
      </c>
    </row>
    <row r="5418" spans="2:3" ht="15" thickBot="1">
      <c r="B5418" s="33">
        <v>44526</v>
      </c>
      <c r="C5418" s="350">
        <v>2335.1</v>
      </c>
    </row>
    <row r="5419" spans="2:3" ht="15" thickBot="1">
      <c r="B5419" s="33">
        <v>44529</v>
      </c>
      <c r="C5419" s="350">
        <v>2329.4</v>
      </c>
    </row>
    <row r="5420" spans="2:3" ht="15" thickBot="1">
      <c r="B5420" s="33">
        <v>44530</v>
      </c>
      <c r="C5420" s="350">
        <v>2317.5500000000002</v>
      </c>
    </row>
    <row r="5421" spans="2:3" ht="15" thickBot="1">
      <c r="B5421" s="33">
        <v>44531</v>
      </c>
      <c r="C5421" s="350">
        <v>2344.85</v>
      </c>
    </row>
    <row r="5422" spans="2:3" ht="15" thickBot="1">
      <c r="B5422" s="33">
        <v>44532</v>
      </c>
      <c r="C5422" s="350">
        <v>2383.3000000000002</v>
      </c>
    </row>
    <row r="5423" spans="2:3" ht="15" thickBot="1">
      <c r="B5423" s="33">
        <v>44533</v>
      </c>
      <c r="C5423" s="350">
        <v>2343.65</v>
      </c>
    </row>
    <row r="5424" spans="2:3" ht="15" thickBot="1">
      <c r="B5424" s="33">
        <v>44536</v>
      </c>
      <c r="C5424" s="350">
        <v>2306.5</v>
      </c>
    </row>
    <row r="5425" spans="2:3" ht="15" thickBot="1">
      <c r="B5425" s="33">
        <v>44537</v>
      </c>
      <c r="C5425" s="350">
        <v>2321.6</v>
      </c>
    </row>
    <row r="5426" spans="2:3" ht="15" thickBot="1">
      <c r="B5426" s="33">
        <v>44538</v>
      </c>
      <c r="C5426" s="350">
        <v>2340.6</v>
      </c>
    </row>
    <row r="5427" spans="2:3" ht="15" thickBot="1">
      <c r="B5427" s="33">
        <v>44539</v>
      </c>
      <c r="C5427" s="350">
        <v>2339.75</v>
      </c>
    </row>
    <row r="5428" spans="2:3" ht="15" thickBot="1">
      <c r="B5428" s="33">
        <v>44540</v>
      </c>
      <c r="C5428" s="350">
        <v>2332.8000000000002</v>
      </c>
    </row>
    <row r="5429" spans="2:3" ht="15" thickBot="1">
      <c r="B5429" s="33">
        <v>44543</v>
      </c>
      <c r="C5429" s="350">
        <v>2304.35</v>
      </c>
    </row>
    <row r="5430" spans="2:3" ht="15" thickBot="1">
      <c r="B5430" s="33">
        <v>44544</v>
      </c>
      <c r="C5430" s="350">
        <v>2318.3000000000002</v>
      </c>
    </row>
    <row r="5431" spans="2:3" ht="15" thickBot="1">
      <c r="B5431" s="33">
        <v>44545</v>
      </c>
      <c r="C5431" s="350">
        <v>2320.9499999999998</v>
      </c>
    </row>
    <row r="5432" spans="2:3" ht="15" thickBot="1">
      <c r="B5432" s="33">
        <v>44546</v>
      </c>
      <c r="C5432" s="350">
        <v>2309.5</v>
      </c>
    </row>
    <row r="5433" spans="2:3" ht="15" thickBot="1">
      <c r="B5433" s="33">
        <v>44547</v>
      </c>
      <c r="C5433" s="350">
        <v>2230.25</v>
      </c>
    </row>
    <row r="5434" spans="2:3" ht="15" thickBot="1">
      <c r="B5434" s="33">
        <v>44550</v>
      </c>
      <c r="C5434" s="350">
        <v>2269.1</v>
      </c>
    </row>
    <row r="5435" spans="2:3" ht="15" thickBot="1">
      <c r="B5435" s="33">
        <v>44551</v>
      </c>
      <c r="C5435" s="350">
        <v>2272.85</v>
      </c>
    </row>
    <row r="5436" spans="2:3" ht="15" thickBot="1">
      <c r="B5436" s="33">
        <v>44552</v>
      </c>
      <c r="C5436" s="350">
        <v>2277.65</v>
      </c>
    </row>
    <row r="5437" spans="2:3" ht="15" thickBot="1">
      <c r="B5437" s="33">
        <v>44553</v>
      </c>
      <c r="C5437" s="350">
        <v>2300.65</v>
      </c>
    </row>
    <row r="5438" spans="2:3" ht="15" thickBot="1">
      <c r="B5438" s="33">
        <v>44554</v>
      </c>
      <c r="C5438" s="350">
        <v>2296.9499999999998</v>
      </c>
    </row>
    <row r="5439" spans="2:3" ht="15" thickBot="1">
      <c r="B5439" s="33">
        <v>44557</v>
      </c>
      <c r="C5439" s="350">
        <v>2301.4</v>
      </c>
    </row>
    <row r="5440" spans="2:3" ht="15" thickBot="1">
      <c r="B5440" s="33">
        <v>44558</v>
      </c>
      <c r="C5440" s="350">
        <v>2309.1</v>
      </c>
    </row>
    <row r="5441" spans="2:3" ht="15" thickBot="1">
      <c r="B5441" s="33">
        <v>44559</v>
      </c>
      <c r="C5441" s="350">
        <v>2306.85</v>
      </c>
    </row>
    <row r="5442" spans="2:3" ht="15" thickBot="1">
      <c r="B5442" s="33">
        <v>44560</v>
      </c>
      <c r="C5442" s="350">
        <v>2325.6</v>
      </c>
    </row>
    <row r="5443" spans="2:3" ht="15" thickBot="1">
      <c r="B5443" s="33">
        <v>44561</v>
      </c>
      <c r="C5443" s="350">
        <v>2360.15</v>
      </c>
    </row>
    <row r="5444" spans="2:3" ht="15" thickBot="1">
      <c r="B5444" s="33">
        <v>44564</v>
      </c>
      <c r="C5444" s="350">
        <v>2361.3000000000002</v>
      </c>
    </row>
    <row r="5445" spans="2:3" ht="15" thickBot="1">
      <c r="B5445" s="33">
        <v>44565</v>
      </c>
      <c r="C5445" s="350">
        <v>2401.25</v>
      </c>
    </row>
    <row r="5446" spans="2:3" ht="15" thickBot="1">
      <c r="B5446" s="33">
        <v>44566</v>
      </c>
      <c r="C5446" s="350">
        <v>2415.8000000000002</v>
      </c>
    </row>
    <row r="5447" spans="2:3" ht="15" thickBot="1">
      <c r="B5447" s="33">
        <v>44567</v>
      </c>
      <c r="C5447" s="350">
        <v>2391.4</v>
      </c>
    </row>
    <row r="5448" spans="2:3" ht="15" thickBot="1">
      <c r="B5448" s="33">
        <v>44568</v>
      </c>
      <c r="C5448" s="350">
        <v>2416.15</v>
      </c>
    </row>
    <row r="5449" spans="2:3" ht="15" thickBot="1">
      <c r="B5449" s="33">
        <v>44571</v>
      </c>
      <c r="C5449" s="350">
        <v>2407.0500000000002</v>
      </c>
    </row>
    <row r="5450" spans="2:3" ht="15" thickBot="1">
      <c r="B5450" s="33">
        <v>44572</v>
      </c>
      <c r="C5450" s="350">
        <v>2403.65</v>
      </c>
    </row>
    <row r="5451" spans="2:3" ht="15" thickBot="1">
      <c r="B5451" s="33">
        <v>44573</v>
      </c>
      <c r="C5451" s="350">
        <v>2413.15</v>
      </c>
    </row>
    <row r="5452" spans="2:3" ht="15" thickBot="1">
      <c r="B5452" s="33">
        <v>44574</v>
      </c>
      <c r="C5452" s="350">
        <v>2414.1999999999998</v>
      </c>
    </row>
    <row r="5453" spans="2:3" ht="15" thickBot="1">
      <c r="B5453" s="33">
        <v>44575</v>
      </c>
      <c r="C5453" s="350">
        <v>2363.6999999999998</v>
      </c>
    </row>
    <row r="5454" spans="2:3" ht="15" thickBot="1">
      <c r="B5454" s="33">
        <v>44578</v>
      </c>
      <c r="C5454" s="350">
        <v>2389.5500000000002</v>
      </c>
    </row>
    <row r="5455" spans="2:3" ht="15" thickBot="1">
      <c r="B5455" s="33">
        <v>44579</v>
      </c>
      <c r="C5455" s="350">
        <v>2369.5</v>
      </c>
    </row>
    <row r="5456" spans="2:3" ht="15" thickBot="1">
      <c r="B5456" s="33">
        <v>44580</v>
      </c>
      <c r="C5456" s="350">
        <v>2309.9</v>
      </c>
    </row>
    <row r="5457" spans="2:3" ht="15" thickBot="1">
      <c r="B5457" s="33">
        <v>44581</v>
      </c>
      <c r="C5457" s="350">
        <v>2261.8000000000002</v>
      </c>
    </row>
    <row r="5458" spans="2:3" ht="15" thickBot="1">
      <c r="B5458" s="33">
        <v>44582</v>
      </c>
      <c r="C5458" s="350">
        <v>2325.4</v>
      </c>
    </row>
    <row r="5459" spans="2:3" ht="15" thickBot="1">
      <c r="B5459" s="33">
        <v>44585</v>
      </c>
      <c r="C5459" s="350">
        <v>2284.6</v>
      </c>
    </row>
    <row r="5460" spans="2:3" ht="15" thickBot="1">
      <c r="B5460" s="33">
        <v>44586</v>
      </c>
      <c r="C5460" s="350">
        <v>2327.25</v>
      </c>
    </row>
    <row r="5461" spans="2:3" ht="15" thickBot="1">
      <c r="B5461" s="33">
        <v>44588</v>
      </c>
      <c r="C5461" s="350">
        <v>2295.35</v>
      </c>
    </row>
    <row r="5462" spans="2:3" ht="15" thickBot="1">
      <c r="B5462" s="33">
        <v>44589</v>
      </c>
      <c r="C5462" s="350">
        <v>2283.5500000000002</v>
      </c>
    </row>
    <row r="5463" spans="2:3" ht="15" thickBot="1">
      <c r="B5463" s="33">
        <v>44592</v>
      </c>
      <c r="C5463" s="350">
        <v>2273.75</v>
      </c>
    </row>
    <row r="5464" spans="2:3" ht="15" thickBot="1">
      <c r="B5464" s="33">
        <v>44593</v>
      </c>
      <c r="C5464" s="350">
        <v>2305.65</v>
      </c>
    </row>
    <row r="5465" spans="2:3" ht="15" thickBot="1">
      <c r="B5465" s="33">
        <v>44594</v>
      </c>
      <c r="C5465" s="350">
        <v>2327.9</v>
      </c>
    </row>
    <row r="5466" spans="2:3" ht="15" thickBot="1">
      <c r="B5466" s="33">
        <v>44595</v>
      </c>
      <c r="C5466" s="350">
        <v>2298.15</v>
      </c>
    </row>
    <row r="5467" spans="2:3" ht="15" thickBot="1">
      <c r="B5467" s="33">
        <v>44596</v>
      </c>
      <c r="C5467" s="350">
        <v>2306.6</v>
      </c>
    </row>
    <row r="5468" spans="2:3" ht="15" thickBot="1">
      <c r="B5468" s="33">
        <v>44599</v>
      </c>
      <c r="C5468" s="350">
        <v>2257.6</v>
      </c>
    </row>
    <row r="5469" spans="2:3" ht="15" thickBot="1">
      <c r="B5469" s="33">
        <v>44600</v>
      </c>
      <c r="C5469" s="350">
        <v>2264.35</v>
      </c>
    </row>
    <row r="5470" spans="2:3" ht="15" thickBot="1">
      <c r="B5470" s="33">
        <v>44601</v>
      </c>
      <c r="C5470" s="350">
        <v>2277.65</v>
      </c>
    </row>
    <row r="5471" spans="2:3" ht="15" thickBot="1">
      <c r="B5471" s="33">
        <v>44602</v>
      </c>
      <c r="C5471" s="350">
        <v>2283.15</v>
      </c>
    </row>
    <row r="5472" spans="2:3" ht="15" thickBot="1">
      <c r="B5472" s="33">
        <v>44603</v>
      </c>
      <c r="C5472" s="350">
        <v>2258</v>
      </c>
    </row>
    <row r="5473" spans="2:3" ht="15" thickBot="1">
      <c r="B5473" s="33">
        <v>44606</v>
      </c>
      <c r="C5473" s="350">
        <v>2228.5500000000002</v>
      </c>
    </row>
    <row r="5474" spans="2:3" ht="15" thickBot="1">
      <c r="B5474" s="33">
        <v>44607</v>
      </c>
      <c r="C5474" s="350">
        <v>2290.1</v>
      </c>
    </row>
    <row r="5475" spans="2:3" ht="15" thickBot="1">
      <c r="B5475" s="33">
        <v>44608</v>
      </c>
      <c r="C5475" s="350">
        <v>2286.5</v>
      </c>
    </row>
    <row r="5476" spans="2:3" ht="15" thickBot="1">
      <c r="B5476" s="33">
        <v>44609</v>
      </c>
      <c r="C5476" s="350">
        <v>2307.5500000000002</v>
      </c>
    </row>
    <row r="5477" spans="2:3" ht="15" thickBot="1">
      <c r="B5477" s="33">
        <v>44610</v>
      </c>
      <c r="C5477" s="350">
        <v>2312.5500000000002</v>
      </c>
    </row>
    <row r="5478" spans="2:3" ht="15" thickBot="1">
      <c r="B5478" s="33">
        <v>44613</v>
      </c>
      <c r="C5478" s="350">
        <v>2294.8000000000002</v>
      </c>
    </row>
    <row r="5479" spans="2:3" ht="15" thickBot="1">
      <c r="B5479" s="33">
        <v>44614</v>
      </c>
      <c r="C5479" s="350">
        <v>2269.9499999999998</v>
      </c>
    </row>
    <row r="5480" spans="2:3" ht="15" thickBot="1">
      <c r="B5480" s="33">
        <v>44615</v>
      </c>
      <c r="C5480" s="350">
        <v>2260.4</v>
      </c>
    </row>
    <row r="5481" spans="2:3" ht="15" thickBot="1">
      <c r="B5481" s="33">
        <v>44616</v>
      </c>
      <c r="C5481" s="350">
        <v>2171.4</v>
      </c>
    </row>
    <row r="5482" spans="2:3" ht="15" thickBot="1">
      <c r="B5482" s="33">
        <v>44617</v>
      </c>
      <c r="C5482" s="350">
        <v>2170.6999999999998</v>
      </c>
    </row>
    <row r="5483" spans="2:3" ht="15" thickBot="1">
      <c r="B5483" s="33">
        <v>44620</v>
      </c>
      <c r="C5483" s="350">
        <v>2172.1</v>
      </c>
    </row>
    <row r="5484" spans="2:3" ht="15" thickBot="1">
      <c r="B5484" s="33">
        <v>44622</v>
      </c>
      <c r="C5484" s="350">
        <v>2149.1</v>
      </c>
    </row>
    <row r="5485" spans="2:3" ht="15" thickBot="1">
      <c r="B5485" s="33">
        <v>44623</v>
      </c>
      <c r="C5485" s="350">
        <v>2091</v>
      </c>
    </row>
    <row r="5486" spans="2:3" ht="15" thickBot="1">
      <c r="B5486" s="33">
        <v>44624</v>
      </c>
      <c r="C5486" s="350">
        <v>2019.5</v>
      </c>
    </row>
    <row r="5487" spans="2:3" ht="15" thickBot="1">
      <c r="B5487" s="33">
        <v>44627</v>
      </c>
      <c r="C5487" s="350">
        <v>1943.95</v>
      </c>
    </row>
    <row r="5488" spans="2:3" ht="15" thickBot="1">
      <c r="B5488" s="33">
        <v>44628</v>
      </c>
      <c r="C5488" s="350">
        <v>1949</v>
      </c>
    </row>
    <row r="5489" spans="2:3" ht="15" thickBot="1">
      <c r="B5489" s="33">
        <v>44629</v>
      </c>
      <c r="C5489" s="350">
        <v>1997.9</v>
      </c>
    </row>
    <row r="5490" spans="2:3" ht="15" thickBot="1">
      <c r="B5490" s="33">
        <v>44630</v>
      </c>
      <c r="C5490" s="350">
        <v>2101.9499999999998</v>
      </c>
    </row>
    <row r="5491" spans="2:3" ht="15" thickBot="1">
      <c r="B5491" s="33">
        <v>44631</v>
      </c>
      <c r="C5491" s="350">
        <v>2094.4</v>
      </c>
    </row>
    <row r="5492" spans="2:3" ht="15" thickBot="1">
      <c r="B5492" s="33">
        <v>44634</v>
      </c>
      <c r="C5492" s="350">
        <v>2059.3000000000002</v>
      </c>
    </row>
    <row r="5493" spans="2:3" ht="15" thickBot="1">
      <c r="B5493" s="33">
        <v>44635</v>
      </c>
      <c r="C5493" s="350">
        <v>2038.2</v>
      </c>
    </row>
    <row r="5494" spans="2:3" ht="15" thickBot="1">
      <c r="B5494" s="33">
        <v>44636</v>
      </c>
      <c r="C5494" s="350">
        <v>2072.15</v>
      </c>
    </row>
    <row r="5495" spans="2:3" ht="15" thickBot="1">
      <c r="B5495" s="33">
        <v>44637</v>
      </c>
      <c r="C5495" s="350">
        <v>2102.0500000000002</v>
      </c>
    </row>
    <row r="5496" spans="2:3" ht="15" thickBot="1">
      <c r="B5496" s="33">
        <v>44641</v>
      </c>
      <c r="C5496" s="350">
        <v>2051.1999999999998</v>
      </c>
    </row>
    <row r="5497" spans="2:3" ht="15" thickBot="1">
      <c r="B5497" s="33">
        <v>44642</v>
      </c>
      <c r="C5497" s="350">
        <v>1993.5</v>
      </c>
    </row>
    <row r="5498" spans="2:3" ht="15" thickBot="1">
      <c r="B5498" s="33">
        <v>44643</v>
      </c>
      <c r="C5498" s="350">
        <v>1978.55</v>
      </c>
    </row>
    <row r="5499" spans="2:3" ht="15" thickBot="1">
      <c r="B5499" s="33">
        <v>44644</v>
      </c>
      <c r="C5499" s="350">
        <v>1965.9</v>
      </c>
    </row>
    <row r="5500" spans="2:3" ht="15" thickBot="1">
      <c r="B5500" s="33">
        <v>44645</v>
      </c>
      <c r="C5500" s="350">
        <v>1953</v>
      </c>
    </row>
    <row r="5501" spans="2:3" ht="15" thickBot="1">
      <c r="B5501" s="33">
        <v>44648</v>
      </c>
      <c r="C5501" s="350">
        <v>1975.1</v>
      </c>
    </row>
    <row r="5502" spans="2:3" ht="15" thickBot="1">
      <c r="B5502" s="33">
        <v>44649</v>
      </c>
      <c r="C5502" s="350">
        <v>1987.05</v>
      </c>
    </row>
    <row r="5503" spans="2:3" ht="15" thickBot="1">
      <c r="B5503" s="33">
        <v>44650</v>
      </c>
      <c r="C5503" s="350">
        <v>2015.9</v>
      </c>
    </row>
    <row r="5504" spans="2:3" ht="15" thickBot="1">
      <c r="B5504" s="33">
        <v>44651</v>
      </c>
      <c r="C5504" s="350">
        <v>2048.65</v>
      </c>
    </row>
    <row r="5505" spans="2:3" ht="15" thickBot="1">
      <c r="B5505" s="33">
        <v>44652</v>
      </c>
      <c r="C5505" s="350">
        <v>2078.15</v>
      </c>
    </row>
    <row r="5506" spans="2:3" ht="15" thickBot="1">
      <c r="B5506" s="33">
        <v>44655</v>
      </c>
      <c r="C5506" s="350">
        <v>2128.4499999999998</v>
      </c>
    </row>
    <row r="5507" spans="2:3" ht="15" thickBot="1">
      <c r="B5507" s="33">
        <v>44656</v>
      </c>
      <c r="C5507" s="350">
        <v>2139.8000000000002</v>
      </c>
    </row>
    <row r="5508" spans="2:3" ht="15" thickBot="1">
      <c r="B5508" s="33">
        <v>44657</v>
      </c>
      <c r="C5508" s="350">
        <v>2142.0500000000002</v>
      </c>
    </row>
    <row r="5509" spans="2:3" ht="15" thickBot="1">
      <c r="B5509" s="33">
        <v>44658</v>
      </c>
      <c r="C5509" s="350">
        <v>2164.8000000000002</v>
      </c>
    </row>
    <row r="5510" spans="2:3" ht="15" thickBot="1">
      <c r="B5510" s="33">
        <v>44659</v>
      </c>
      <c r="C5510" s="350">
        <v>2183.0500000000002</v>
      </c>
    </row>
    <row r="5511" spans="2:3" ht="15" thickBot="1">
      <c r="B5511" s="33">
        <v>44662</v>
      </c>
      <c r="C5511" s="350">
        <v>2163.0500000000002</v>
      </c>
    </row>
    <row r="5512" spans="2:3" ht="15" thickBot="1">
      <c r="B5512" s="33">
        <v>44663</v>
      </c>
      <c r="C5512" s="350">
        <v>2132.25</v>
      </c>
    </row>
    <row r="5513" spans="2:3" ht="15" thickBot="1">
      <c r="B5513" s="33">
        <v>44664</v>
      </c>
      <c r="C5513" s="350">
        <v>2152.15</v>
      </c>
    </row>
    <row r="5514" spans="2:3" ht="15" thickBot="1">
      <c r="B5514" s="33">
        <v>44669</v>
      </c>
      <c r="C5514" s="350">
        <v>2177.65</v>
      </c>
    </row>
    <row r="5515" spans="2:3" ht="15" thickBot="1">
      <c r="B5515" s="33">
        <v>44670</v>
      </c>
      <c r="C5515" s="350">
        <v>2113.0500000000002</v>
      </c>
    </row>
    <row r="5516" spans="2:3" ht="15" thickBot="1">
      <c r="B5516" s="33">
        <v>44671</v>
      </c>
      <c r="C5516" s="350">
        <v>2164.9499999999998</v>
      </c>
    </row>
    <row r="5517" spans="2:3" ht="15" thickBot="1">
      <c r="B5517" s="33">
        <v>44672</v>
      </c>
      <c r="C5517" s="350">
        <v>2197.9499999999998</v>
      </c>
    </row>
    <row r="5518" spans="2:3" ht="15" thickBot="1">
      <c r="B5518" s="33">
        <v>44673</v>
      </c>
      <c r="C5518" s="350">
        <v>2126.9499999999998</v>
      </c>
    </row>
    <row r="5519" spans="2:3" ht="15" thickBot="1">
      <c r="B5519" s="33">
        <v>44676</v>
      </c>
      <c r="C5519" s="350">
        <v>2100.75</v>
      </c>
    </row>
    <row r="5520" spans="2:3" ht="15" thickBot="1">
      <c r="B5520" s="33">
        <v>44677</v>
      </c>
      <c r="C5520" s="350">
        <v>2148.35</v>
      </c>
    </row>
    <row r="5521" spans="2:3" ht="15" thickBot="1">
      <c r="B5521" s="33">
        <v>44678</v>
      </c>
      <c r="C5521" s="350">
        <v>2145.1</v>
      </c>
    </row>
    <row r="5522" spans="2:3" ht="15" thickBot="1">
      <c r="B5522" s="33">
        <v>44679</v>
      </c>
      <c r="C5522" s="350">
        <v>2241.85</v>
      </c>
    </row>
    <row r="5523" spans="2:3" ht="15" thickBot="1">
      <c r="B5523" s="33">
        <v>44680</v>
      </c>
      <c r="C5523" s="350">
        <v>2234.85</v>
      </c>
    </row>
    <row r="5524" spans="2:3" ht="15" thickBot="1">
      <c r="B5524" s="33">
        <v>44683</v>
      </c>
      <c r="C5524" s="350">
        <v>2230.5</v>
      </c>
    </row>
    <row r="5525" spans="2:3" ht="15" thickBot="1">
      <c r="B5525" s="33">
        <v>44685</v>
      </c>
      <c r="C5525" s="350">
        <v>2171.5500000000002</v>
      </c>
    </row>
    <row r="5526" spans="2:3" ht="15" thickBot="1">
      <c r="B5526" s="33">
        <v>44686</v>
      </c>
      <c r="C5526" s="350">
        <v>2166.6</v>
      </c>
    </row>
    <row r="5527" spans="2:3" ht="15" thickBot="1">
      <c r="B5527" s="33">
        <v>44687</v>
      </c>
      <c r="C5527" s="350">
        <v>2149.1999999999998</v>
      </c>
    </row>
    <row r="5528" spans="2:3" ht="15" thickBot="1">
      <c r="B5528" s="33">
        <v>44690</v>
      </c>
      <c r="C5528" s="350">
        <v>2116.65</v>
      </c>
    </row>
    <row r="5529" spans="2:3" ht="15" thickBot="1">
      <c r="B5529" s="33">
        <v>44691</v>
      </c>
      <c r="C5529" s="350">
        <v>2180.4</v>
      </c>
    </row>
    <row r="5530" spans="2:3" ht="15" thickBot="1">
      <c r="B5530" s="33">
        <v>44692</v>
      </c>
      <c r="C5530" s="350">
        <v>2163.5</v>
      </c>
    </row>
    <row r="5531" spans="2:3" ht="15" thickBot="1">
      <c r="B5531" s="33">
        <v>44693</v>
      </c>
      <c r="C5531" s="350">
        <v>2138.8000000000002</v>
      </c>
    </row>
    <row r="5532" spans="2:3" ht="15" thickBot="1">
      <c r="B5532" s="33">
        <v>44694</v>
      </c>
      <c r="C5532" s="350">
        <v>2194.1</v>
      </c>
    </row>
    <row r="5533" spans="2:3" ht="15" thickBot="1">
      <c r="B5533" s="33">
        <v>44697</v>
      </c>
      <c r="C5533" s="350">
        <v>2217.25</v>
      </c>
    </row>
    <row r="5534" spans="2:3" ht="15" thickBot="1">
      <c r="B5534" s="33">
        <v>44698</v>
      </c>
      <c r="C5534" s="350">
        <v>2245</v>
      </c>
    </row>
    <row r="5535" spans="2:3" ht="15" thickBot="1">
      <c r="B5535" s="33">
        <v>44699</v>
      </c>
      <c r="C5535" s="350">
        <v>2291.4</v>
      </c>
    </row>
    <row r="5536" spans="2:3" ht="15" thickBot="1">
      <c r="B5536" s="33">
        <v>44700</v>
      </c>
      <c r="C5536" s="350">
        <v>2264.5500000000002</v>
      </c>
    </row>
    <row r="5537" spans="2:3" ht="15" thickBot="1">
      <c r="B5537" s="33">
        <v>44701</v>
      </c>
      <c r="C5537" s="350">
        <v>2325.9499999999998</v>
      </c>
    </row>
    <row r="5538" spans="2:3" ht="15" thickBot="1">
      <c r="B5538" s="33">
        <v>44704</v>
      </c>
      <c r="C5538" s="350">
        <v>2379.8000000000002</v>
      </c>
    </row>
    <row r="5539" spans="2:3" ht="15" thickBot="1">
      <c r="B5539" s="33">
        <v>44705</v>
      </c>
      <c r="C5539" s="350">
        <v>2309.65</v>
      </c>
    </row>
    <row r="5540" spans="2:3" ht="15" thickBot="1">
      <c r="B5540" s="33">
        <v>44706</v>
      </c>
      <c r="C5540" s="350">
        <v>2298.6999999999998</v>
      </c>
    </row>
    <row r="5541" spans="2:3" ht="15" thickBot="1">
      <c r="B5541" s="33">
        <v>44707</v>
      </c>
      <c r="C5541" s="350">
        <v>2280.1999999999998</v>
      </c>
    </row>
    <row r="5542" spans="2:3" ht="15" thickBot="1">
      <c r="B5542" s="33">
        <v>44708</v>
      </c>
      <c r="C5542" s="350">
        <v>2330.6</v>
      </c>
    </row>
    <row r="5543" spans="2:3" ht="15" thickBot="1">
      <c r="B5543" s="33">
        <v>44711</v>
      </c>
      <c r="C5543" s="350">
        <v>2348.9499999999998</v>
      </c>
    </row>
    <row r="5544" spans="2:3" ht="15" thickBot="1">
      <c r="B5544" s="33">
        <v>44712</v>
      </c>
      <c r="C5544" s="350">
        <v>2353.25</v>
      </c>
    </row>
    <row r="5545" spans="2:3" ht="15" thickBot="1">
      <c r="B5545" s="33">
        <v>44713</v>
      </c>
      <c r="C5545" s="350">
        <v>2308.4499999999998</v>
      </c>
    </row>
    <row r="5546" spans="2:3" ht="15" thickBot="1">
      <c r="B5546" s="33">
        <v>44714</v>
      </c>
      <c r="C5546" s="350">
        <v>2284.8000000000002</v>
      </c>
    </row>
    <row r="5547" spans="2:3" ht="15" thickBot="1">
      <c r="B5547" s="33">
        <v>44715</v>
      </c>
      <c r="C5547" s="350">
        <v>2291.9499999999998</v>
      </c>
    </row>
    <row r="5548" spans="2:3" ht="15" thickBot="1">
      <c r="B5548" s="33">
        <v>44718</v>
      </c>
      <c r="C5548" s="350">
        <v>2280.5</v>
      </c>
    </row>
    <row r="5549" spans="2:3" ht="15" thickBot="1">
      <c r="B5549" s="33">
        <v>44719</v>
      </c>
      <c r="C5549" s="350">
        <v>2211.6</v>
      </c>
    </row>
    <row r="5550" spans="2:3" ht="15" thickBot="1">
      <c r="B5550" s="33">
        <v>44720</v>
      </c>
      <c r="C5550" s="350">
        <v>2197.0500000000002</v>
      </c>
    </row>
    <row r="5551" spans="2:3" ht="15" thickBot="1">
      <c r="B5551" s="33">
        <v>44721</v>
      </c>
      <c r="C5551" s="350">
        <v>2197.6999999999998</v>
      </c>
    </row>
    <row r="5552" spans="2:3" ht="15" thickBot="1">
      <c r="B5552" s="33">
        <v>44722</v>
      </c>
      <c r="C5552" s="350">
        <v>2199.9</v>
      </c>
    </row>
    <row r="5553" spans="2:3" ht="15" thickBot="1">
      <c r="B5553" s="33">
        <v>44725</v>
      </c>
      <c r="C5553" s="350">
        <v>2196.9</v>
      </c>
    </row>
    <row r="5554" spans="2:3" ht="15" thickBot="1">
      <c r="B5554" s="33">
        <v>44726</v>
      </c>
      <c r="C5554" s="350">
        <v>2171</v>
      </c>
    </row>
    <row r="5555" spans="2:3" ht="15" thickBot="1">
      <c r="B5555" s="33">
        <v>44727</v>
      </c>
      <c r="C5555" s="350">
        <v>2146.5500000000002</v>
      </c>
    </row>
    <row r="5556" spans="2:3" ht="15" thickBot="1">
      <c r="B5556" s="33">
        <v>44728</v>
      </c>
      <c r="C5556" s="350">
        <v>2146.6999999999998</v>
      </c>
    </row>
    <row r="5557" spans="2:3" ht="15" thickBot="1">
      <c r="B5557" s="33">
        <v>44729</v>
      </c>
      <c r="C5557" s="350">
        <v>2110.4499999999998</v>
      </c>
    </row>
    <row r="5558" spans="2:3" ht="15" thickBot="1">
      <c r="B5558" s="33">
        <v>44732</v>
      </c>
      <c r="C5558" s="350">
        <v>2195.9</v>
      </c>
    </row>
    <row r="5559" spans="2:3" ht="15" thickBot="1">
      <c r="B5559" s="33">
        <v>44733</v>
      </c>
      <c r="C5559" s="350">
        <v>2205</v>
      </c>
    </row>
    <row r="5560" spans="2:3" ht="15" thickBot="1">
      <c r="B5560" s="33">
        <v>44734</v>
      </c>
      <c r="C5560" s="350">
        <v>2202.85</v>
      </c>
    </row>
    <row r="5561" spans="2:3" ht="15" thickBot="1">
      <c r="B5561" s="33">
        <v>44735</v>
      </c>
      <c r="C5561" s="350">
        <v>2252.6</v>
      </c>
    </row>
    <row r="5562" spans="2:3" ht="15" thickBot="1">
      <c r="B5562" s="33">
        <v>44736</v>
      </c>
      <c r="C5562" s="350">
        <v>2303.9</v>
      </c>
    </row>
    <row r="5563" spans="2:3" ht="15" thickBot="1">
      <c r="B5563" s="33">
        <v>44739</v>
      </c>
      <c r="C5563" s="350">
        <v>2320.65</v>
      </c>
    </row>
    <row r="5564" spans="2:3" ht="15" thickBot="1">
      <c r="B5564" s="33">
        <v>44740</v>
      </c>
      <c r="C5564" s="350">
        <v>2317.65</v>
      </c>
    </row>
    <row r="5565" spans="2:3" ht="15" thickBot="1">
      <c r="B5565" s="33">
        <v>44741</v>
      </c>
      <c r="C5565" s="350">
        <v>2233.4499999999998</v>
      </c>
    </row>
    <row r="5566" spans="2:3" ht="15" thickBot="1">
      <c r="B5566" s="33">
        <v>44742</v>
      </c>
      <c r="C5566" s="350">
        <v>2230.6</v>
      </c>
    </row>
    <row r="5567" spans="2:3" ht="15" thickBot="1">
      <c r="B5567" s="33">
        <v>44743</v>
      </c>
      <c r="C5567" s="350">
        <v>2282.35</v>
      </c>
    </row>
    <row r="5568" spans="2:3" ht="15" thickBot="1">
      <c r="B5568" s="33">
        <v>44746</v>
      </c>
      <c r="C5568" s="350">
        <v>2375.1999999999998</v>
      </c>
    </row>
    <row r="5569" spans="2:3" ht="15" thickBot="1">
      <c r="B5569" s="33">
        <v>44747</v>
      </c>
      <c r="C5569" s="350">
        <v>2401.5</v>
      </c>
    </row>
    <row r="5570" spans="2:3" ht="15" thickBot="1">
      <c r="B5570" s="33">
        <v>44748</v>
      </c>
      <c r="C5570" s="350">
        <v>2498.4</v>
      </c>
    </row>
    <row r="5571" spans="2:3" ht="15" thickBot="1">
      <c r="B5571" s="33">
        <v>44749</v>
      </c>
      <c r="C5571" s="350">
        <v>2472.9499999999998</v>
      </c>
    </row>
    <row r="5572" spans="2:3" ht="15" thickBot="1">
      <c r="B5572" s="33">
        <v>44750</v>
      </c>
      <c r="C5572" s="350">
        <v>2496.85</v>
      </c>
    </row>
    <row r="5573" spans="2:3" ht="15" thickBot="1">
      <c r="B5573" s="33">
        <v>44753</v>
      </c>
      <c r="C5573" s="350">
        <v>2490.6</v>
      </c>
    </row>
    <row r="5574" spans="2:3" ht="15" thickBot="1">
      <c r="B5574" s="33">
        <v>44754</v>
      </c>
      <c r="C5574" s="350">
        <v>2449.5500000000002</v>
      </c>
    </row>
    <row r="5575" spans="2:3" ht="15" thickBot="1">
      <c r="B5575" s="33">
        <v>44755</v>
      </c>
      <c r="C5575" s="350">
        <v>2497.75</v>
      </c>
    </row>
    <row r="5576" spans="2:3" ht="15" thickBot="1">
      <c r="B5576" s="33">
        <v>44756</v>
      </c>
      <c r="C5576" s="350">
        <v>2497.8000000000002</v>
      </c>
    </row>
    <row r="5577" spans="2:3" ht="15" thickBot="1">
      <c r="B5577" s="33">
        <v>44757</v>
      </c>
      <c r="C5577" s="350">
        <v>2568.5</v>
      </c>
    </row>
    <row r="5578" spans="2:3" ht="15" thickBot="1">
      <c r="B5578" s="33">
        <v>44760</v>
      </c>
      <c r="C5578" s="350">
        <v>2553.5</v>
      </c>
    </row>
    <row r="5579" spans="2:3" ht="15" thickBot="1">
      <c r="B5579" s="33">
        <v>44761</v>
      </c>
      <c r="C5579" s="350">
        <v>2567.9499999999998</v>
      </c>
    </row>
    <row r="5580" spans="2:3" ht="15" thickBot="1">
      <c r="B5580" s="33">
        <v>44762</v>
      </c>
      <c r="C5580" s="350">
        <v>2604.5</v>
      </c>
    </row>
    <row r="5581" spans="2:3" ht="15" thickBot="1">
      <c r="B5581" s="33">
        <v>44763</v>
      </c>
      <c r="C5581" s="350">
        <v>2607.4499999999998</v>
      </c>
    </row>
    <row r="5582" spans="2:3" ht="15" thickBot="1">
      <c r="B5582" s="33">
        <v>44764</v>
      </c>
      <c r="C5582" s="350">
        <v>2640.6</v>
      </c>
    </row>
    <row r="5583" spans="2:3" ht="15" thickBot="1">
      <c r="B5583" s="33">
        <v>44767</v>
      </c>
      <c r="C5583" s="350">
        <v>2623.6</v>
      </c>
    </row>
    <row r="5584" spans="2:3" ht="15" thickBot="1">
      <c r="B5584" s="33">
        <v>44768</v>
      </c>
      <c r="C5584" s="350">
        <v>2547.1</v>
      </c>
    </row>
    <row r="5585" spans="2:3" ht="15" thickBot="1">
      <c r="B5585" s="33">
        <v>44769</v>
      </c>
      <c r="C5585" s="350">
        <v>2581.9499999999998</v>
      </c>
    </row>
    <row r="5586" spans="2:3" ht="15" thickBot="1">
      <c r="B5586" s="33">
        <v>44770</v>
      </c>
      <c r="C5586" s="350">
        <v>2620.1</v>
      </c>
    </row>
    <row r="5587" spans="2:3" ht="15" thickBot="1">
      <c r="B5587" s="33">
        <v>44771</v>
      </c>
      <c r="C5587" s="350">
        <v>2637.4</v>
      </c>
    </row>
    <row r="5588" spans="2:3" ht="15" thickBot="1">
      <c r="B5588" s="33">
        <v>44774</v>
      </c>
      <c r="C5588" s="350">
        <v>2593</v>
      </c>
    </row>
    <row r="5589" spans="2:3" ht="15" thickBot="1">
      <c r="B5589" s="33">
        <v>44775</v>
      </c>
      <c r="C5589" s="350">
        <v>2635.25</v>
      </c>
    </row>
    <row r="5590" spans="2:3" ht="15" thickBot="1">
      <c r="B5590" s="33">
        <v>44776</v>
      </c>
      <c r="C5590" s="350">
        <v>2626.35</v>
      </c>
    </row>
    <row r="5591" spans="2:3" ht="15" thickBot="1">
      <c r="B5591" s="33">
        <v>44777</v>
      </c>
      <c r="C5591" s="350">
        <v>2627.95</v>
      </c>
    </row>
    <row r="5592" spans="2:3" ht="15" thickBot="1">
      <c r="B5592" s="33">
        <v>44778</v>
      </c>
      <c r="C5592" s="350">
        <v>2645.4</v>
      </c>
    </row>
    <row r="5593" spans="2:3" ht="15" thickBot="1">
      <c r="B5593" s="33">
        <v>44781</v>
      </c>
      <c r="C5593" s="350">
        <v>2650.35</v>
      </c>
    </row>
    <row r="5594" spans="2:3" ht="15" thickBot="1">
      <c r="B5594" s="33">
        <v>44783</v>
      </c>
      <c r="C5594" s="350">
        <v>2642.8</v>
      </c>
    </row>
    <row r="5595" spans="2:3" ht="15" thickBot="1">
      <c r="B5595" s="33">
        <v>44784</v>
      </c>
      <c r="C5595" s="350">
        <v>2613.6999999999998</v>
      </c>
    </row>
    <row r="5596" spans="2:3" ht="15" thickBot="1">
      <c r="B5596" s="33">
        <v>44785</v>
      </c>
      <c r="C5596" s="350">
        <v>2594.9499999999998</v>
      </c>
    </row>
    <row r="5597" spans="2:3" ht="15" thickBot="1">
      <c r="B5597" s="33">
        <v>44789</v>
      </c>
      <c r="C5597" s="350">
        <v>2644.5</v>
      </c>
    </row>
    <row r="5598" spans="2:3" ht="15" thickBot="1">
      <c r="B5598" s="33">
        <v>44790</v>
      </c>
      <c r="C5598" s="350">
        <v>2684.65</v>
      </c>
    </row>
    <row r="5599" spans="2:3" ht="15" thickBot="1">
      <c r="B5599" s="33">
        <v>44791</v>
      </c>
      <c r="C5599" s="350">
        <v>2682.05</v>
      </c>
    </row>
    <row r="5600" spans="2:3" ht="15" thickBot="1">
      <c r="B5600" s="33">
        <v>44792</v>
      </c>
      <c r="C5600" s="350">
        <v>2634.55</v>
      </c>
    </row>
    <row r="5601" spans="2:3" ht="15" thickBot="1">
      <c r="B5601" s="33">
        <v>44795</v>
      </c>
      <c r="C5601" s="350">
        <v>2626.7</v>
      </c>
    </row>
    <row r="5602" spans="2:3" ht="15" thickBot="1">
      <c r="B5602" s="33">
        <v>44796</v>
      </c>
      <c r="C5602" s="350">
        <v>2592.75</v>
      </c>
    </row>
    <row r="5603" spans="2:3" ht="15" thickBot="1">
      <c r="B5603" s="33">
        <v>44797</v>
      </c>
      <c r="C5603" s="350">
        <v>2588.25</v>
      </c>
    </row>
    <row r="5604" spans="2:3" ht="15" thickBot="1">
      <c r="B5604" s="33">
        <v>44798</v>
      </c>
      <c r="C5604" s="350">
        <v>2574.1999999999998</v>
      </c>
    </row>
    <row r="5605" spans="2:3" ht="15" thickBot="1">
      <c r="B5605" s="33">
        <v>44799</v>
      </c>
      <c r="C5605" s="350">
        <v>2571.5500000000002</v>
      </c>
    </row>
    <row r="5606" spans="2:3" ht="15" thickBot="1">
      <c r="B5606" s="33">
        <v>44802</v>
      </c>
      <c r="C5606" s="350">
        <v>2575.8000000000002</v>
      </c>
    </row>
    <row r="5607" spans="2:3" ht="15" thickBot="1">
      <c r="B5607" s="33">
        <v>44803</v>
      </c>
      <c r="C5607" s="350">
        <v>2659.85</v>
      </c>
    </row>
    <row r="5608" spans="2:3" ht="15" thickBot="1">
      <c r="B5608" s="33">
        <v>44805</v>
      </c>
      <c r="C5608" s="350">
        <v>2606</v>
      </c>
    </row>
    <row r="5609" spans="2:3" ht="15" thickBot="1">
      <c r="B5609" s="33">
        <v>44806</v>
      </c>
      <c r="C5609" s="350">
        <v>2603.6</v>
      </c>
    </row>
    <row r="5610" spans="2:3" ht="15" thickBot="1">
      <c r="B5610" s="33">
        <v>44809</v>
      </c>
      <c r="C5610" s="350">
        <v>2600.6</v>
      </c>
    </row>
    <row r="5611" spans="2:3" ht="15" thickBot="1">
      <c r="B5611" s="33">
        <v>44810</v>
      </c>
      <c r="C5611" s="350">
        <v>2573.1</v>
      </c>
    </row>
    <row r="5612" spans="2:3" ht="15" thickBot="1">
      <c r="B5612" s="33">
        <v>44811</v>
      </c>
      <c r="C5612" s="350">
        <v>2564.6</v>
      </c>
    </row>
    <row r="5613" spans="2:3" ht="15" thickBot="1">
      <c r="B5613" s="33">
        <v>44812</v>
      </c>
      <c r="C5613" s="350">
        <v>2577.15</v>
      </c>
    </row>
    <row r="5614" spans="2:3" ht="15" thickBot="1">
      <c r="B5614" s="33">
        <v>44813</v>
      </c>
      <c r="C5614" s="350">
        <v>2588.6999999999998</v>
      </c>
    </row>
    <row r="5615" spans="2:3" ht="15" thickBot="1">
      <c r="B5615" s="33">
        <v>44816</v>
      </c>
      <c r="C5615" s="350">
        <v>2580.4</v>
      </c>
    </row>
    <row r="5616" spans="2:3" ht="15" thickBot="1">
      <c r="B5616" s="33">
        <v>44817</v>
      </c>
      <c r="C5616" s="350">
        <v>2586.6</v>
      </c>
    </row>
    <row r="5617" spans="2:3" ht="15" thickBot="1">
      <c r="B5617" s="33">
        <v>44818</v>
      </c>
      <c r="C5617" s="350">
        <v>2571.4</v>
      </c>
    </row>
    <row r="5618" spans="2:3" ht="15" thickBot="1">
      <c r="B5618" s="33">
        <v>44819</v>
      </c>
      <c r="C5618" s="350">
        <v>2560.4</v>
      </c>
    </row>
    <row r="5619" spans="2:3" ht="15" thickBot="1">
      <c r="B5619" s="33">
        <v>44820</v>
      </c>
      <c r="C5619" s="350">
        <v>2528.15</v>
      </c>
    </row>
    <row r="5620" spans="2:3" ht="15" thickBot="1">
      <c r="B5620" s="33">
        <v>44823</v>
      </c>
      <c r="C5620" s="350">
        <v>2579.25</v>
      </c>
    </row>
    <row r="5621" spans="2:3" ht="15" thickBot="1">
      <c r="B5621" s="33">
        <v>44824</v>
      </c>
      <c r="C5621" s="350">
        <v>2583.5500000000002</v>
      </c>
    </row>
    <row r="5622" spans="2:3" ht="15" thickBot="1">
      <c r="B5622" s="33">
        <v>44825</v>
      </c>
      <c r="C5622" s="350">
        <v>2623.6</v>
      </c>
    </row>
    <row r="5623" spans="2:3" ht="15" thickBot="1">
      <c r="B5623" s="33">
        <v>44826</v>
      </c>
      <c r="C5623" s="350">
        <v>2692.75</v>
      </c>
    </row>
    <row r="5624" spans="2:3" ht="15" thickBot="1">
      <c r="B5624" s="33">
        <v>44827</v>
      </c>
      <c r="C5624" s="350">
        <v>2682.05</v>
      </c>
    </row>
    <row r="5625" spans="2:3" ht="15" thickBot="1">
      <c r="B5625" s="33">
        <v>44830</v>
      </c>
      <c r="C5625" s="350">
        <v>2660.55</v>
      </c>
    </row>
    <row r="5626" spans="2:3" ht="15" thickBot="1">
      <c r="B5626" s="33">
        <v>44831</v>
      </c>
      <c r="C5626" s="350">
        <v>2679.25</v>
      </c>
    </row>
    <row r="5627" spans="2:3" ht="15" thickBot="1">
      <c r="B5627" s="33">
        <v>44832</v>
      </c>
      <c r="C5627" s="350">
        <v>2702.1</v>
      </c>
    </row>
    <row r="5628" spans="2:3" ht="15" thickBot="1">
      <c r="B5628" s="33">
        <v>44833</v>
      </c>
      <c r="C5628" s="350">
        <v>2700.55</v>
      </c>
    </row>
    <row r="5629" spans="2:3" ht="15" thickBot="1">
      <c r="B5629" s="33">
        <v>44834</v>
      </c>
      <c r="C5629" s="350">
        <v>2696.45</v>
      </c>
    </row>
    <row r="5630" spans="2:3" ht="15" thickBot="1">
      <c r="B5630" s="33">
        <v>44837</v>
      </c>
      <c r="C5630" s="350">
        <v>2622.5</v>
      </c>
    </row>
    <row r="5631" spans="2:3" ht="15" thickBot="1">
      <c r="B5631" s="33">
        <v>44838</v>
      </c>
      <c r="C5631" s="350">
        <v>2667.95</v>
      </c>
    </row>
    <row r="5632" spans="2:3" ht="15" thickBot="1">
      <c r="B5632" s="33">
        <v>44840</v>
      </c>
      <c r="C5632" s="350">
        <v>2614</v>
      </c>
    </row>
    <row r="5633" spans="2:3" ht="15" thickBot="1">
      <c r="B5633" s="33">
        <v>44841</v>
      </c>
      <c r="C5633" s="350">
        <v>2599.6999999999998</v>
      </c>
    </row>
    <row r="5634" spans="2:3" ht="15" thickBot="1">
      <c r="B5634" s="33">
        <v>44844</v>
      </c>
      <c r="C5634" s="350">
        <v>2605.6</v>
      </c>
    </row>
    <row r="5635" spans="2:3" ht="15" thickBot="1">
      <c r="B5635" s="33">
        <v>44845</v>
      </c>
      <c r="C5635" s="350">
        <v>2550.65</v>
      </c>
    </row>
    <row r="5636" spans="2:3" ht="15" thickBot="1">
      <c r="B5636" s="33">
        <v>44846</v>
      </c>
      <c r="C5636" s="350">
        <v>2591.35</v>
      </c>
    </row>
    <row r="5637" spans="2:3" ht="15" thickBot="1">
      <c r="B5637" s="33">
        <v>44847</v>
      </c>
      <c r="C5637" s="350">
        <v>2566.4</v>
      </c>
    </row>
    <row r="5638" spans="2:3" ht="15" thickBot="1">
      <c r="B5638" s="33">
        <v>44848</v>
      </c>
      <c r="C5638" s="350">
        <v>2575.8000000000002</v>
      </c>
    </row>
    <row r="5639" spans="2:3" ht="15" thickBot="1">
      <c r="B5639" s="33">
        <v>44851</v>
      </c>
      <c r="C5639" s="350">
        <v>2590.5500000000002</v>
      </c>
    </row>
    <row r="5640" spans="2:3" ht="15" thickBot="1">
      <c r="B5640" s="33">
        <v>44852</v>
      </c>
      <c r="C5640" s="350">
        <v>2602.25</v>
      </c>
    </row>
    <row r="5641" spans="2:3" ht="15" thickBot="1">
      <c r="B5641" s="33">
        <v>44853</v>
      </c>
      <c r="C5641" s="350">
        <v>2583</v>
      </c>
    </row>
    <row r="5642" spans="2:3" ht="15" thickBot="1">
      <c r="B5642" s="33">
        <v>44854</v>
      </c>
      <c r="C5642" s="350">
        <v>2600.9</v>
      </c>
    </row>
    <row r="5643" spans="2:3" ht="15" thickBot="1">
      <c r="B5643" s="33">
        <v>44855</v>
      </c>
      <c r="C5643" s="350">
        <v>2653.9</v>
      </c>
    </row>
    <row r="5644" spans="2:3" ht="15" thickBot="1">
      <c r="B5644" s="33">
        <v>44859</v>
      </c>
      <c r="C5644" s="350">
        <v>2505.4</v>
      </c>
    </row>
    <row r="5645" spans="2:3" ht="15" thickBot="1">
      <c r="B5645" s="33">
        <v>44861</v>
      </c>
      <c r="C5645" s="350">
        <v>2519</v>
      </c>
    </row>
    <row r="5646" spans="2:3" ht="15" thickBot="1">
      <c r="B5646" s="33">
        <v>44862</v>
      </c>
      <c r="C5646" s="350">
        <v>2524.25</v>
      </c>
    </row>
    <row r="5647" spans="2:3" ht="15" thickBot="1">
      <c r="B5647" s="33">
        <v>44865</v>
      </c>
      <c r="C5647" s="350">
        <v>2550.6999999999998</v>
      </c>
    </row>
    <row r="5648" spans="2:3" ht="15" thickBot="1">
      <c r="B5648" s="33">
        <v>44866</v>
      </c>
      <c r="C5648" s="350">
        <v>2551.8000000000002</v>
      </c>
    </row>
    <row r="5649" spans="2:3" ht="15" thickBot="1">
      <c r="B5649" s="33">
        <v>44867</v>
      </c>
      <c r="C5649" s="350">
        <v>2518.3000000000002</v>
      </c>
    </row>
    <row r="5650" spans="2:3" ht="15" thickBot="1">
      <c r="B5650" s="33">
        <v>44868</v>
      </c>
      <c r="C5650" s="350">
        <v>2546.35</v>
      </c>
    </row>
    <row r="5651" spans="2:3" ht="15" thickBot="1">
      <c r="B5651" s="33">
        <v>44869</v>
      </c>
      <c r="C5651" s="350">
        <v>2520.35</v>
      </c>
    </row>
    <row r="5652" spans="2:3" ht="15" thickBot="1">
      <c r="B5652" s="33">
        <v>44872</v>
      </c>
      <c r="C5652" s="350">
        <v>2532.8000000000002</v>
      </c>
    </row>
    <row r="5653" spans="2:3" ht="15" thickBot="1">
      <c r="B5653" s="33">
        <v>44874</v>
      </c>
      <c r="C5653" s="350">
        <v>2508.8000000000002</v>
      </c>
    </row>
    <row r="5654" spans="2:3" ht="15" thickBot="1">
      <c r="B5654" s="33">
        <v>44875</v>
      </c>
      <c r="C5654" s="350">
        <v>2513.6</v>
      </c>
    </row>
    <row r="5655" spans="2:3" ht="15" thickBot="1">
      <c r="B5655" s="33">
        <v>44876</v>
      </c>
      <c r="C5655" s="350">
        <v>2503.0500000000002</v>
      </c>
    </row>
    <row r="5656" spans="2:3" ht="15" thickBot="1">
      <c r="B5656" s="33">
        <v>44879</v>
      </c>
      <c r="C5656" s="350">
        <v>2457.8000000000002</v>
      </c>
    </row>
    <row r="5657" spans="2:3" ht="15" thickBot="1">
      <c r="B5657" s="33">
        <v>44880</v>
      </c>
      <c r="C5657" s="350">
        <v>2457.5</v>
      </c>
    </row>
    <row r="5658" spans="2:3" ht="15" thickBot="1">
      <c r="B5658" s="33">
        <v>44881</v>
      </c>
      <c r="C5658" s="350">
        <v>2477.85</v>
      </c>
    </row>
    <row r="5659" spans="2:3" ht="15" thickBot="1">
      <c r="B5659" s="33">
        <v>44882</v>
      </c>
      <c r="C5659" s="350">
        <v>2460</v>
      </c>
    </row>
    <row r="5660" spans="2:3" ht="15" thickBot="1">
      <c r="B5660" s="33">
        <v>44883</v>
      </c>
      <c r="C5660" s="350">
        <v>2483.6999999999998</v>
      </c>
    </row>
    <row r="5661" spans="2:3" ht="15" thickBot="1">
      <c r="B5661" s="33">
        <v>44886</v>
      </c>
      <c r="C5661" s="350">
        <v>2501.4</v>
      </c>
    </row>
    <row r="5662" spans="2:3" ht="15" thickBot="1">
      <c r="B5662" s="33">
        <v>44887</v>
      </c>
      <c r="C5662" s="350">
        <v>2515.6999999999998</v>
      </c>
    </row>
    <row r="5663" spans="2:3" ht="15" thickBot="1">
      <c r="B5663" s="33">
        <v>44888</v>
      </c>
      <c r="C5663" s="350">
        <v>2507.35</v>
      </c>
    </row>
    <row r="5664" spans="2:3" ht="15" thickBot="1">
      <c r="B5664" s="33">
        <v>44889</v>
      </c>
      <c r="C5664" s="350">
        <v>2549.15</v>
      </c>
    </row>
    <row r="5665" spans="2:3" ht="15" thickBot="1">
      <c r="B5665" s="33">
        <v>44890</v>
      </c>
      <c r="C5665" s="350">
        <v>2537.4499999999998</v>
      </c>
    </row>
    <row r="5666" spans="2:3" ht="15" thickBot="1">
      <c r="B5666" s="33">
        <v>44893</v>
      </c>
      <c r="C5666" s="350">
        <v>2525.1999999999998</v>
      </c>
    </row>
    <row r="5667" spans="2:3" ht="15" thickBot="1">
      <c r="B5667" s="33">
        <v>44894</v>
      </c>
      <c r="C5667" s="350">
        <v>2634.2</v>
      </c>
    </row>
    <row r="5668" spans="2:3" ht="15" thickBot="1">
      <c r="B5668" s="33">
        <v>44895</v>
      </c>
      <c r="C5668" s="350">
        <v>2684.35</v>
      </c>
    </row>
    <row r="5669" spans="2:3" ht="15" thickBot="1">
      <c r="B5669" s="33">
        <v>44896</v>
      </c>
      <c r="C5669" s="350">
        <v>2662.85</v>
      </c>
    </row>
    <row r="5670" spans="2:3" ht="15" thickBot="1">
      <c r="B5670" s="33">
        <v>44897</v>
      </c>
      <c r="C5670" s="350">
        <v>2615.1</v>
      </c>
    </row>
    <row r="5671" spans="2:3" ht="15" thickBot="1">
      <c r="B5671" s="33">
        <v>44900</v>
      </c>
      <c r="C5671" s="350">
        <v>2619.85</v>
      </c>
    </row>
    <row r="5672" spans="2:3" ht="15" thickBot="1">
      <c r="B5672" s="33">
        <v>44901</v>
      </c>
      <c r="C5672" s="350">
        <v>2654.55</v>
      </c>
    </row>
    <row r="5673" spans="2:3" ht="15" thickBot="1">
      <c r="B5673" s="33">
        <v>44902</v>
      </c>
      <c r="C5673" s="350">
        <v>2707.35</v>
      </c>
    </row>
    <row r="5674" spans="2:3" ht="15" thickBot="1">
      <c r="B5674" s="33">
        <v>44903</v>
      </c>
      <c r="C5674" s="350">
        <v>2705.45</v>
      </c>
    </row>
    <row r="5675" spans="2:3" ht="15" thickBot="1">
      <c r="B5675" s="33">
        <v>44904</v>
      </c>
      <c r="C5675" s="350">
        <v>2722.25</v>
      </c>
    </row>
    <row r="5676" spans="2:3" ht="15" thickBot="1">
      <c r="B5676" s="33">
        <v>44907</v>
      </c>
      <c r="C5676" s="350">
        <v>2717.25</v>
      </c>
    </row>
    <row r="5677" spans="2:3" ht="15" thickBot="1">
      <c r="B5677" s="33">
        <v>44908</v>
      </c>
      <c r="C5677" s="350">
        <v>2710.3</v>
      </c>
    </row>
    <row r="5678" spans="2:3" ht="15" thickBot="1">
      <c r="B5678" s="33">
        <v>44909</v>
      </c>
      <c r="C5678" s="350">
        <v>2684.65</v>
      </c>
    </row>
    <row r="5679" spans="2:3" ht="15" thickBot="1">
      <c r="B5679" s="33">
        <v>44910</v>
      </c>
      <c r="C5679" s="350">
        <v>2663.25</v>
      </c>
    </row>
    <row r="5680" spans="2:3" ht="15" thickBot="1">
      <c r="B5680" s="33">
        <v>44911</v>
      </c>
      <c r="C5680" s="350">
        <v>2671.3</v>
      </c>
    </row>
    <row r="5681" spans="2:3" ht="15" thickBot="1">
      <c r="B5681" s="33">
        <v>44914</v>
      </c>
      <c r="C5681" s="350">
        <v>2718.1</v>
      </c>
    </row>
    <row r="5682" spans="2:3" ht="15" thickBot="1">
      <c r="B5682" s="33">
        <v>44915</v>
      </c>
      <c r="C5682" s="350">
        <v>2674.55</v>
      </c>
    </row>
    <row r="5683" spans="2:3" ht="15" thickBot="1">
      <c r="B5683" s="33">
        <v>44916</v>
      </c>
      <c r="C5683" s="350">
        <v>2666.2</v>
      </c>
    </row>
    <row r="5684" spans="2:3" ht="15" thickBot="1">
      <c r="B5684" s="33">
        <v>44917</v>
      </c>
      <c r="C5684" s="350">
        <v>2645.35</v>
      </c>
    </row>
    <row r="5685" spans="2:3" ht="15" thickBot="1">
      <c r="B5685" s="33">
        <v>44918</v>
      </c>
      <c r="C5685" s="350">
        <v>2621.1</v>
      </c>
    </row>
    <row r="5686" spans="2:3" ht="15" thickBot="1">
      <c r="B5686" s="33">
        <v>44921</v>
      </c>
      <c r="C5686" s="350">
        <v>2617.4499999999998</v>
      </c>
    </row>
    <row r="5687" spans="2:3" ht="15" thickBot="1">
      <c r="B5687" s="33">
        <v>44922</v>
      </c>
      <c r="C5687" s="350">
        <v>2593.25</v>
      </c>
    </row>
    <row r="5688" spans="2:3" ht="15" thickBot="1">
      <c r="B5688" s="33">
        <v>44923</v>
      </c>
      <c r="C5688" s="350">
        <v>2583.6</v>
      </c>
    </row>
    <row r="5689" spans="2:3" ht="15" thickBot="1">
      <c r="B5689" s="33">
        <v>44924</v>
      </c>
      <c r="C5689" s="350">
        <v>2568.0500000000002</v>
      </c>
    </row>
    <row r="5690" spans="2:3" ht="15" thickBot="1">
      <c r="B5690" s="33">
        <v>44925</v>
      </c>
      <c r="C5690" s="350">
        <v>2561.0500000000002</v>
      </c>
    </row>
    <row r="5691" spans="2:3" ht="15" thickBot="1">
      <c r="B5691" s="33">
        <v>44928</v>
      </c>
      <c r="C5691" s="350">
        <v>2558.4</v>
      </c>
    </row>
    <row r="5692" spans="2:3" ht="15" thickBot="1">
      <c r="B5692" s="33">
        <v>44929</v>
      </c>
      <c r="C5692" s="350">
        <v>2542.0500000000002</v>
      </c>
    </row>
    <row r="5693" spans="2:3" ht="15" thickBot="1">
      <c r="B5693" s="33">
        <v>44930</v>
      </c>
      <c r="C5693" s="350">
        <v>2536.1</v>
      </c>
    </row>
    <row r="5694" spans="2:3" ht="15" thickBot="1">
      <c r="B5694" s="33">
        <v>44931</v>
      </c>
      <c r="C5694" s="350">
        <v>2583.6999999999998</v>
      </c>
    </row>
    <row r="5695" spans="2:3" ht="15" thickBot="1">
      <c r="B5695" s="33">
        <v>44932</v>
      </c>
      <c r="C5695" s="350">
        <v>2576.4499999999998</v>
      </c>
    </row>
    <row r="5696" spans="2:3" ht="15" thickBot="1">
      <c r="B5696" s="33">
        <v>44935</v>
      </c>
      <c r="C5696" s="350">
        <v>2624.05</v>
      </c>
    </row>
    <row r="5697" spans="2:3" ht="15" thickBot="1">
      <c r="B5697" s="33">
        <v>44936</v>
      </c>
      <c r="C5697" s="350">
        <v>2643.85</v>
      </c>
    </row>
    <row r="5698" spans="2:3" ht="15" thickBot="1">
      <c r="B5698" s="33">
        <v>44937</v>
      </c>
      <c r="C5698" s="350">
        <v>2593.25</v>
      </c>
    </row>
    <row r="5699" spans="2:3" ht="15" thickBot="1">
      <c r="B5699" s="33">
        <v>44938</v>
      </c>
      <c r="C5699" s="350">
        <v>2590.0500000000002</v>
      </c>
    </row>
    <row r="5700" spans="2:3" ht="15" thickBot="1">
      <c r="B5700" s="33">
        <v>44939</v>
      </c>
      <c r="C5700" s="350">
        <v>2624</v>
      </c>
    </row>
    <row r="5701" spans="2:3" ht="15" thickBot="1">
      <c r="B5701" s="33">
        <v>44942</v>
      </c>
      <c r="C5701" s="350">
        <v>2597.1</v>
      </c>
    </row>
    <row r="5702" spans="2:3" ht="15" thickBot="1">
      <c r="B5702" s="33">
        <v>44943</v>
      </c>
      <c r="C5702" s="350">
        <v>2667.55</v>
      </c>
    </row>
    <row r="5703" spans="2:3" ht="15" thickBot="1">
      <c r="B5703" s="33">
        <v>44944</v>
      </c>
      <c r="C5703" s="350">
        <v>2686.2</v>
      </c>
    </row>
    <row r="5704" spans="2:3" ht="15" thickBot="1">
      <c r="B5704" s="33">
        <v>44945</v>
      </c>
      <c r="C5704" s="350">
        <v>2649.75</v>
      </c>
    </row>
    <row r="5705" spans="2:3" ht="15" thickBot="1">
      <c r="B5705" s="33">
        <v>44946</v>
      </c>
      <c r="C5705" s="350">
        <v>2548.75</v>
      </c>
    </row>
    <row r="5706" spans="2:3" ht="15" thickBot="1">
      <c r="B5706" s="33">
        <v>44949</v>
      </c>
      <c r="C5706" s="350">
        <v>2596.4</v>
      </c>
    </row>
    <row r="5707" spans="2:3" ht="15" thickBot="1">
      <c r="B5707" s="33">
        <v>44950</v>
      </c>
      <c r="C5707" s="350">
        <v>2600.5</v>
      </c>
    </row>
    <row r="5708" spans="2:3" ht="15" thickBot="1">
      <c r="B5708" s="33">
        <v>44951</v>
      </c>
      <c r="C5708" s="350">
        <v>2622.35</v>
      </c>
    </row>
    <row r="5709" spans="2:3" ht="15" thickBot="1">
      <c r="B5709" s="33">
        <v>44953</v>
      </c>
      <c r="C5709" s="350">
        <v>2612.15</v>
      </c>
    </row>
    <row r="5710" spans="2:3" ht="15" thickBot="1">
      <c r="B5710" s="33">
        <v>44956</v>
      </c>
      <c r="C5710" s="350">
        <v>2568.15</v>
      </c>
    </row>
    <row r="5711" spans="2:3" ht="15" thickBot="1">
      <c r="B5711" s="33">
        <v>44957</v>
      </c>
      <c r="C5711" s="350">
        <v>2576.75</v>
      </c>
    </row>
    <row r="5712" spans="2:3" ht="15" thickBot="1">
      <c r="B5712" s="33">
        <v>44958</v>
      </c>
      <c r="C5712" s="350">
        <v>2574.25</v>
      </c>
    </row>
    <row r="5713" spans="2:3" ht="15" thickBot="1">
      <c r="B5713" s="33">
        <v>44959</v>
      </c>
      <c r="C5713" s="350">
        <v>2634.85</v>
      </c>
    </row>
    <row r="5714" spans="2:3" ht="15" thickBot="1">
      <c r="B5714" s="33">
        <v>44960</v>
      </c>
      <c r="C5714" s="350">
        <v>2648.75</v>
      </c>
    </row>
    <row r="5715" spans="2:3" ht="15" thickBot="1">
      <c r="B5715" s="33">
        <v>44963</v>
      </c>
      <c r="C5715" s="350">
        <v>2637.6</v>
      </c>
    </row>
    <row r="5716" spans="2:3" ht="15" thickBot="1">
      <c r="B5716" s="33">
        <v>44964</v>
      </c>
      <c r="C5716" s="350">
        <v>2601.1999999999998</v>
      </c>
    </row>
    <row r="5717" spans="2:3" ht="15" thickBot="1">
      <c r="B5717" s="33">
        <v>44965</v>
      </c>
      <c r="C5717" s="350">
        <v>2582.8000000000002</v>
      </c>
    </row>
    <row r="5718" spans="2:3" ht="15" thickBot="1">
      <c r="B5718" s="33">
        <v>44966</v>
      </c>
      <c r="C5718" s="350">
        <v>2586.6999999999998</v>
      </c>
    </row>
    <row r="5719" spans="2:3" ht="15" thickBot="1">
      <c r="B5719" s="33">
        <v>44967</v>
      </c>
      <c r="C5719" s="350">
        <v>2577.5</v>
      </c>
    </row>
    <row r="5720" spans="2:3" ht="15" thickBot="1">
      <c r="B5720" s="33">
        <v>44970</v>
      </c>
      <c r="C5720" s="350">
        <v>2581</v>
      </c>
    </row>
    <row r="5721" spans="2:3" ht="15" thickBot="1">
      <c r="B5721" s="33">
        <v>44971</v>
      </c>
      <c r="C5721" s="350">
        <v>2579.6</v>
      </c>
    </row>
    <row r="5722" spans="2:3" ht="15" thickBot="1">
      <c r="B5722" s="33">
        <v>44972</v>
      </c>
      <c r="C5722" s="350">
        <v>2548.4499999999998</v>
      </c>
    </row>
    <row r="5723" spans="2:3" ht="15" thickBot="1">
      <c r="B5723" s="33">
        <v>44973</v>
      </c>
      <c r="C5723" s="350">
        <v>2527.1</v>
      </c>
    </row>
    <row r="5724" spans="2:3" ht="15" thickBot="1">
      <c r="B5724" s="33">
        <v>44974</v>
      </c>
      <c r="C5724" s="350">
        <v>2515.5</v>
      </c>
    </row>
    <row r="5725" spans="2:3" ht="15" thickBot="1">
      <c r="B5725" s="33">
        <v>44977</v>
      </c>
      <c r="C5725" s="350">
        <v>2511.4499999999998</v>
      </c>
    </row>
    <row r="5726" spans="2:3" ht="15" thickBot="1">
      <c r="B5726" s="33">
        <v>44978</v>
      </c>
      <c r="C5726" s="350">
        <v>2516.15</v>
      </c>
    </row>
    <row r="5727" spans="2:3" ht="15" thickBot="1">
      <c r="B5727" s="33">
        <v>44979</v>
      </c>
      <c r="C5727" s="350">
        <v>2494.0500000000002</v>
      </c>
    </row>
    <row r="5728" spans="2:3" ht="15" thickBot="1">
      <c r="B5728" s="33">
        <v>44980</v>
      </c>
      <c r="C5728" s="350">
        <v>2490.65</v>
      </c>
    </row>
    <row r="5729" spans="2:3" ht="15" thickBot="1">
      <c r="B5729" s="33">
        <v>44981</v>
      </c>
      <c r="C5729" s="350">
        <v>2484.1999999999998</v>
      </c>
    </row>
    <row r="5730" spans="2:3" ht="15" thickBot="1">
      <c r="B5730" s="33">
        <v>44984</v>
      </c>
      <c r="C5730" s="350">
        <v>2468.15</v>
      </c>
    </row>
    <row r="5731" spans="2:3" ht="15" thickBot="1">
      <c r="B5731" s="33">
        <v>44985</v>
      </c>
      <c r="C5731" s="350">
        <v>2460.65</v>
      </c>
    </row>
    <row r="5732" spans="2:3" ht="15" thickBot="1">
      <c r="B5732" s="33">
        <v>44986</v>
      </c>
      <c r="C5732" s="350">
        <v>2466.25</v>
      </c>
    </row>
    <row r="5733" spans="2:3" ht="15" thickBot="1">
      <c r="B5733" s="33">
        <v>44987</v>
      </c>
      <c r="C5733" s="350">
        <v>2455.35</v>
      </c>
    </row>
    <row r="5734" spans="2:3" ht="15" thickBot="1">
      <c r="B5734" s="33">
        <v>44988</v>
      </c>
      <c r="C5734" s="350">
        <v>2471</v>
      </c>
    </row>
    <row r="5735" spans="2:3" ht="15" thickBot="1">
      <c r="B5735" s="33">
        <v>44991</v>
      </c>
      <c r="C5735" s="350">
        <v>2484.85</v>
      </c>
    </row>
    <row r="5736" spans="2:3" ht="15" thickBot="1">
      <c r="B5736" s="33">
        <v>44993</v>
      </c>
      <c r="C5736" s="350">
        <v>2485.1</v>
      </c>
    </row>
    <row r="5737" spans="2:3" ht="15" thickBot="1">
      <c r="B5737" s="33">
        <v>44994</v>
      </c>
      <c r="C5737" s="350">
        <v>2461.4</v>
      </c>
    </row>
    <row r="5738" spans="2:3" ht="15" thickBot="1">
      <c r="B5738" s="33">
        <v>44995</v>
      </c>
      <c r="C5738" s="350">
        <v>2465.4499999999998</v>
      </c>
    </row>
    <row r="5739" spans="2:3" ht="15" thickBot="1">
      <c r="B5739" s="33">
        <v>44998</v>
      </c>
      <c r="C5739" s="350">
        <v>2455.1</v>
      </c>
    </row>
    <row r="5740" spans="2:3" ht="15" thickBot="1">
      <c r="B5740" s="33">
        <v>44999</v>
      </c>
      <c r="C5740" s="350">
        <v>2442.4499999999998</v>
      </c>
    </row>
    <row r="5741" spans="2:3" ht="15" thickBot="1">
      <c r="B5741" s="33">
        <v>45000</v>
      </c>
      <c r="C5741" s="350">
        <v>2406.1</v>
      </c>
    </row>
    <row r="5742" spans="2:3" ht="15" thickBot="1">
      <c r="B5742" s="33">
        <v>45001</v>
      </c>
      <c r="C5742" s="350">
        <v>2459.35</v>
      </c>
    </row>
    <row r="5743" spans="2:3" ht="15" thickBot="1">
      <c r="B5743" s="33">
        <v>45002</v>
      </c>
      <c r="C5743" s="350">
        <v>2447.4</v>
      </c>
    </row>
    <row r="5744" spans="2:3" ht="15" thickBot="1">
      <c r="B5744" s="33">
        <v>45005</v>
      </c>
      <c r="C5744" s="350">
        <v>2511.1999999999998</v>
      </c>
    </row>
    <row r="5745" spans="2:3" ht="15" thickBot="1">
      <c r="B5745" s="33">
        <v>45006</v>
      </c>
      <c r="C5745" s="350">
        <v>2462.6</v>
      </c>
    </row>
    <row r="5746" spans="2:3" ht="15" thickBot="1">
      <c r="B5746" s="33">
        <v>45007</v>
      </c>
      <c r="C5746" s="350">
        <v>2476.35</v>
      </c>
    </row>
    <row r="5747" spans="2:3" ht="15" thickBot="1">
      <c r="B5747" s="33">
        <v>45008</v>
      </c>
      <c r="C5747" s="350">
        <v>2485.1</v>
      </c>
    </row>
    <row r="5748" spans="2:3" ht="15" thickBot="1">
      <c r="B5748" s="33">
        <v>45009</v>
      </c>
      <c r="C5748" s="350">
        <v>2480.8000000000002</v>
      </c>
    </row>
    <row r="5749" spans="2:3" ht="15" thickBot="1">
      <c r="B5749" s="33">
        <v>45012</v>
      </c>
      <c r="C5749" s="350">
        <v>2499</v>
      </c>
    </row>
    <row r="5750" spans="2:3" ht="15" thickBot="1">
      <c r="B5750" s="33">
        <v>45013</v>
      </c>
      <c r="C5750" s="350">
        <v>2482.8000000000002</v>
      </c>
    </row>
    <row r="5751" spans="2:3" ht="15" thickBot="1">
      <c r="B5751" s="33">
        <v>45014</v>
      </c>
      <c r="C5751" s="350">
        <v>2530.85</v>
      </c>
    </row>
    <row r="5752" spans="2:3" ht="15" thickBot="1">
      <c r="B5752" s="33">
        <v>45016</v>
      </c>
      <c r="C5752" s="350">
        <v>2560.35</v>
      </c>
    </row>
    <row r="5753" spans="2:3" ht="15" thickBot="1">
      <c r="B5753" s="33">
        <v>45019</v>
      </c>
      <c r="C5753" s="350">
        <v>2536.1</v>
      </c>
    </row>
    <row r="5754" spans="2:3" ht="15" thickBot="1">
      <c r="B5754" s="33">
        <v>45021</v>
      </c>
      <c r="C5754" s="350">
        <v>2582.75</v>
      </c>
    </row>
    <row r="5755" spans="2:3" ht="15" thickBot="1">
      <c r="B5755" s="33">
        <v>45022</v>
      </c>
      <c r="C5755" s="350">
        <v>2565.25</v>
      </c>
    </row>
    <row r="5756" spans="2:3" ht="15" thickBot="1">
      <c r="B5756" s="33">
        <v>45026</v>
      </c>
      <c r="C5756" s="350">
        <v>2532.15</v>
      </c>
    </row>
    <row r="5757" spans="2:3" ht="15" thickBot="1">
      <c r="B5757" s="33">
        <v>45027</v>
      </c>
      <c r="C5757" s="350">
        <v>2547.75</v>
      </c>
    </row>
    <row r="5758" spans="2:3" ht="15" thickBot="1">
      <c r="B5758" s="33">
        <v>45028</v>
      </c>
      <c r="C5758" s="350">
        <v>2528.9499999999998</v>
      </c>
    </row>
    <row r="5759" spans="2:3" ht="15" thickBot="1">
      <c r="B5759" s="33">
        <v>45029</v>
      </c>
      <c r="C5759" s="350">
        <v>2536.1999999999998</v>
      </c>
    </row>
    <row r="5760" spans="2:3" ht="15" thickBot="1">
      <c r="B5760" s="33">
        <v>45033</v>
      </c>
      <c r="C5760" s="350">
        <v>2551.85</v>
      </c>
    </row>
    <row r="5761" spans="2:3" ht="15" thickBot="1">
      <c r="B5761" s="33">
        <v>45034</v>
      </c>
      <c r="C5761" s="350">
        <v>2541.0500000000002</v>
      </c>
    </row>
    <row r="5762" spans="2:3" ht="15" thickBot="1">
      <c r="B5762" s="33">
        <v>45035</v>
      </c>
      <c r="C5762" s="350">
        <v>2531.6</v>
      </c>
    </row>
    <row r="5763" spans="2:3" ht="15" thickBot="1">
      <c r="B5763" s="33">
        <v>45036</v>
      </c>
      <c r="C5763" s="350">
        <v>2492.6</v>
      </c>
    </row>
    <row r="5764" spans="2:3" ht="15" thickBot="1">
      <c r="B5764" s="33">
        <v>45037</v>
      </c>
      <c r="C5764" s="350">
        <v>2497.9499999999998</v>
      </c>
    </row>
    <row r="5765" spans="2:3" ht="15" thickBot="1">
      <c r="B5765" s="33">
        <v>45040</v>
      </c>
      <c r="C5765" s="350">
        <v>2499.75</v>
      </c>
    </row>
    <row r="5766" spans="2:3" ht="15" thickBot="1">
      <c r="B5766" s="33">
        <v>45041</v>
      </c>
      <c r="C5766" s="350">
        <v>2490.4499999999998</v>
      </c>
    </row>
    <row r="5767" spans="2:3" ht="15" thickBot="1">
      <c r="B5767" s="33">
        <v>45042</v>
      </c>
      <c r="C5767" s="350">
        <v>2510.8000000000002</v>
      </c>
    </row>
    <row r="5768" spans="2:3" ht="15" thickBot="1">
      <c r="B5768" s="33">
        <v>45043</v>
      </c>
      <c r="C5768" s="350">
        <v>2468.9499999999998</v>
      </c>
    </row>
    <row r="5769" spans="2:3" ht="15" thickBot="1">
      <c r="B5769" s="33">
        <v>45044</v>
      </c>
      <c r="C5769" s="350">
        <v>2457.3000000000002</v>
      </c>
    </row>
    <row r="5770" spans="2:3" ht="15" thickBot="1">
      <c r="B5770" s="33">
        <v>45048</v>
      </c>
      <c r="C5770" s="350">
        <v>2451.6999999999998</v>
      </c>
    </row>
    <row r="5771" spans="2:3" ht="15" thickBot="1">
      <c r="B5771" s="33">
        <v>45049</v>
      </c>
      <c r="C5771" s="350">
        <v>2486</v>
      </c>
    </row>
    <row r="5772" spans="2:3" ht="15" thickBot="1">
      <c r="B5772" s="33">
        <v>45050</v>
      </c>
      <c r="C5772" s="350">
        <v>2506.75</v>
      </c>
    </row>
    <row r="5773" spans="2:3" ht="15" thickBot="1">
      <c r="B5773" s="33">
        <v>45051</v>
      </c>
      <c r="C5773" s="350">
        <v>2500.75</v>
      </c>
    </row>
    <row r="5774" spans="2:3" ht="15" thickBot="1">
      <c r="B5774" s="33">
        <v>45054</v>
      </c>
      <c r="C5774" s="350">
        <v>2516.3000000000002</v>
      </c>
    </row>
    <row r="5775" spans="2:3" ht="15" thickBot="1">
      <c r="B5775" s="33">
        <v>45055</v>
      </c>
      <c r="C5775" s="350">
        <v>2515.8000000000002</v>
      </c>
    </row>
    <row r="5776" spans="2:3" ht="15" thickBot="1">
      <c r="B5776" s="33">
        <v>45056</v>
      </c>
      <c r="C5776" s="350">
        <v>2522.6999999999998</v>
      </c>
    </row>
    <row r="5777" spans="2:3" ht="15" thickBot="1">
      <c r="B5777" s="33">
        <v>45057</v>
      </c>
      <c r="C5777" s="350">
        <v>2592.4</v>
      </c>
    </row>
    <row r="5778" spans="2:3" ht="15" thickBot="1">
      <c r="B5778" s="33">
        <v>45058</v>
      </c>
      <c r="C5778" s="350">
        <v>2623.4</v>
      </c>
    </row>
    <row r="5779" spans="2:3" ht="15" thickBot="1">
      <c r="B5779" s="33">
        <v>45061</v>
      </c>
      <c r="C5779" s="350">
        <v>2662.25</v>
      </c>
    </row>
    <row r="5780" spans="2:3" ht="15" thickBot="1">
      <c r="B5780" s="33">
        <v>45062</v>
      </c>
      <c r="C5780" s="350">
        <v>2675.9</v>
      </c>
    </row>
    <row r="5781" spans="2:3" ht="15" thickBot="1">
      <c r="B5781" s="33">
        <v>45063</v>
      </c>
      <c r="C5781" s="350">
        <v>2661.75</v>
      </c>
    </row>
    <row r="5782" spans="2:3" ht="15" thickBot="1">
      <c r="B5782" s="33">
        <v>45064</v>
      </c>
      <c r="C5782" s="350">
        <v>2627.55</v>
      </c>
    </row>
    <row r="5783" spans="2:3" ht="15" thickBot="1">
      <c r="B5783" s="33">
        <v>45065</v>
      </c>
      <c r="C5783" s="350">
        <v>2641.45</v>
      </c>
    </row>
    <row r="5784" spans="2:3" ht="15" thickBot="1">
      <c r="B5784" s="33">
        <v>45068</v>
      </c>
      <c r="C5784" s="350">
        <v>2638.1</v>
      </c>
    </row>
    <row r="5785" spans="2:3" ht="15" thickBot="1">
      <c r="B5785" s="33">
        <v>45069</v>
      </c>
      <c r="C5785" s="350">
        <v>2628.3</v>
      </c>
    </row>
    <row r="5786" spans="2:3" ht="15" thickBot="1">
      <c r="B5786" s="33">
        <v>45070</v>
      </c>
      <c r="C5786" s="350">
        <v>2614.9499999999998</v>
      </c>
    </row>
    <row r="5787" spans="2:3" ht="15" thickBot="1">
      <c r="B5787" s="33">
        <v>45071</v>
      </c>
      <c r="C5787" s="350">
        <v>2597.25</v>
      </c>
    </row>
    <row r="5788" spans="2:3" ht="15" thickBot="1">
      <c r="B5788" s="33">
        <v>45072</v>
      </c>
      <c r="C5788" s="350">
        <v>2652.35</v>
      </c>
    </row>
    <row r="5789" spans="2:3" ht="15" thickBot="1">
      <c r="B5789" s="33">
        <v>45075</v>
      </c>
      <c r="C5789" s="350">
        <v>2650.3</v>
      </c>
    </row>
    <row r="5790" spans="2:3" ht="15" thickBot="1">
      <c r="B5790" s="33">
        <v>45076</v>
      </c>
      <c r="C5790" s="350">
        <v>2656.55</v>
      </c>
    </row>
    <row r="5791" spans="2:3" ht="15" thickBot="1">
      <c r="B5791" s="33">
        <v>45077</v>
      </c>
      <c r="C5791" s="350">
        <v>2667.55</v>
      </c>
    </row>
    <row r="5792" spans="2:3" ht="15" thickBot="1">
      <c r="B5792" s="33">
        <v>45078</v>
      </c>
      <c r="C5792" s="350">
        <v>2697.9</v>
      </c>
    </row>
    <row r="5793" spans="2:3" ht="15" thickBot="1">
      <c r="B5793" s="33">
        <v>45079</v>
      </c>
      <c r="C5793" s="350">
        <v>2716.7</v>
      </c>
    </row>
    <row r="5794" spans="2:3" ht="15" thickBot="1">
      <c r="B5794" s="33">
        <v>45082</v>
      </c>
      <c r="C5794" s="350">
        <v>2695.8</v>
      </c>
    </row>
    <row r="5795" spans="2:3" ht="15" thickBot="1">
      <c r="B5795" s="33">
        <v>45083</v>
      </c>
      <c r="C5795" s="350">
        <v>2691.15</v>
      </c>
    </row>
    <row r="5796" spans="2:3" ht="15" thickBot="1">
      <c r="B5796" s="33">
        <v>45084</v>
      </c>
      <c r="C5796" s="350">
        <v>2716.2</v>
      </c>
    </row>
    <row r="5797" spans="2:3" ht="15" thickBot="1">
      <c r="B5797" s="33">
        <v>45085</v>
      </c>
      <c r="C5797" s="350">
        <v>2679.9</v>
      </c>
    </row>
    <row r="5798" spans="2:3" ht="15" thickBot="1">
      <c r="B5798" s="33">
        <v>45086</v>
      </c>
      <c r="C5798" s="350">
        <v>2636.2</v>
      </c>
    </row>
    <row r="5799" spans="2:3" ht="15" thickBot="1">
      <c r="B5799" s="33">
        <v>45089</v>
      </c>
      <c r="C5799" s="350">
        <v>2643.45</v>
      </c>
    </row>
    <row r="5800" spans="2:3" ht="15" thickBot="1">
      <c r="B5800" s="33">
        <v>45090</v>
      </c>
      <c r="C5800" s="350">
        <v>2675.9</v>
      </c>
    </row>
    <row r="5801" spans="2:3" ht="15" thickBot="1">
      <c r="B5801" s="33">
        <v>45091</v>
      </c>
      <c r="C5801" s="350">
        <v>2698.75</v>
      </c>
    </row>
    <row r="5802" spans="2:3" ht="15" thickBot="1">
      <c r="B5802" s="33">
        <v>45092</v>
      </c>
      <c r="C5802" s="350">
        <v>2689.7</v>
      </c>
    </row>
    <row r="5803" spans="2:3" ht="15" thickBot="1">
      <c r="B5803" s="33">
        <v>45093</v>
      </c>
      <c r="C5803" s="350">
        <v>2715.65</v>
      </c>
    </row>
    <row r="5804" spans="2:3" ht="15" thickBot="1">
      <c r="B5804" s="33">
        <v>45096</v>
      </c>
      <c r="C5804" s="350">
        <v>2683.25</v>
      </c>
    </row>
    <row r="5805" spans="2:3" ht="15" thickBot="1">
      <c r="B5805" s="33">
        <v>45097</v>
      </c>
      <c r="C5805" s="350">
        <v>2676.1</v>
      </c>
    </row>
    <row r="5806" spans="2:3" ht="15" thickBot="1">
      <c r="B5806" s="33">
        <v>45098</v>
      </c>
      <c r="C5806" s="350">
        <v>2676.6</v>
      </c>
    </row>
    <row r="5807" spans="2:3" ht="15" thickBot="1">
      <c r="B5807" s="33">
        <v>45099</v>
      </c>
      <c r="C5807" s="350">
        <v>2654.35</v>
      </c>
    </row>
    <row r="5808" spans="2:3" ht="15" thickBot="1">
      <c r="B5808" s="33">
        <v>45100</v>
      </c>
      <c r="C5808" s="350">
        <v>2641.6</v>
      </c>
    </row>
    <row r="5809" spans="2:3" ht="15" thickBot="1">
      <c r="B5809" s="33">
        <v>45103</v>
      </c>
      <c r="C5809" s="350">
        <v>2652.1</v>
      </c>
    </row>
    <row r="5810" spans="2:3" ht="15" thickBot="1">
      <c r="B5810" s="33">
        <v>45104</v>
      </c>
      <c r="C5810" s="350">
        <v>2651.35</v>
      </c>
    </row>
    <row r="5811" spans="2:3" ht="15" thickBot="1">
      <c r="B5811" s="33">
        <v>45105</v>
      </c>
      <c r="C5811" s="350">
        <v>2661.25</v>
      </c>
    </row>
    <row r="5812" spans="2:3" ht="15" thickBot="1">
      <c r="B5812" s="33">
        <v>45107</v>
      </c>
      <c r="C5812" s="350">
        <v>2678.15</v>
      </c>
    </row>
    <row r="5813" spans="2:3" ht="15" thickBot="1">
      <c r="B5813" s="33">
        <v>45110</v>
      </c>
      <c r="C5813" s="350">
        <v>2701.05</v>
      </c>
    </row>
    <row r="5814" spans="2:3" ht="15" thickBot="1">
      <c r="B5814" s="33">
        <v>45111</v>
      </c>
      <c r="C5814" s="350">
        <v>2700</v>
      </c>
    </row>
    <row r="5815" spans="2:3" ht="15" thickBot="1">
      <c r="B5815" s="33">
        <v>45112</v>
      </c>
      <c r="C5815" s="350">
        <v>2755.85</v>
      </c>
    </row>
    <row r="5816" spans="2:3" ht="15" thickBot="1">
      <c r="B5816" s="33">
        <v>45113</v>
      </c>
      <c r="C5816" s="350">
        <v>2757.1</v>
      </c>
    </row>
    <row r="5817" spans="2:3" ht="15" thickBot="1">
      <c r="B5817" s="33">
        <v>45114</v>
      </c>
      <c r="C5817" s="350">
        <v>2698.1</v>
      </c>
    </row>
    <row r="5818" spans="2:3" ht="15" thickBot="1">
      <c r="B5818" s="33">
        <v>45117</v>
      </c>
      <c r="C5818" s="350">
        <v>2656.55</v>
      </c>
    </row>
    <row r="5819" spans="2:3" ht="15" thickBot="1">
      <c r="B5819" s="33">
        <v>45118</v>
      </c>
      <c r="C5819" s="350">
        <v>2684.5</v>
      </c>
    </row>
    <row r="5820" spans="2:3" ht="15" thickBot="1">
      <c r="B5820" s="33">
        <v>45119</v>
      </c>
      <c r="C5820" s="350">
        <v>2673.65</v>
      </c>
    </row>
    <row r="5821" spans="2:3" ht="15" thickBot="1">
      <c r="B5821" s="33">
        <v>45120</v>
      </c>
      <c r="C5821" s="350">
        <v>2654.7</v>
      </c>
    </row>
    <row r="5822" spans="2:3" ht="15" thickBot="1">
      <c r="B5822" s="33">
        <v>45121</v>
      </c>
      <c r="C5822" s="350">
        <v>2676.9</v>
      </c>
    </row>
    <row r="5823" spans="2:3" ht="15" thickBot="1">
      <c r="B5823" s="33">
        <v>45124</v>
      </c>
      <c r="C5823" s="350">
        <v>2681.7</v>
      </c>
    </row>
    <row r="5824" spans="2:3" ht="15" thickBot="1">
      <c r="B5824" s="33">
        <v>45125</v>
      </c>
      <c r="C5824" s="350">
        <v>2682.8</v>
      </c>
    </row>
    <row r="5825" spans="2:3" ht="15" thickBot="1">
      <c r="B5825" s="33">
        <v>45126</v>
      </c>
      <c r="C5825" s="350">
        <v>2671.6</v>
      </c>
    </row>
    <row r="5826" spans="2:3" ht="15" thickBot="1">
      <c r="B5826" s="33">
        <v>45127</v>
      </c>
      <c r="C5826" s="350">
        <v>2703.25</v>
      </c>
    </row>
    <row r="5827" spans="2:3" ht="15" thickBot="1">
      <c r="B5827" s="33">
        <v>45128</v>
      </c>
      <c r="C5827" s="350">
        <v>2604</v>
      </c>
    </row>
    <row r="5828" spans="2:3" ht="15" thickBot="1">
      <c r="B5828" s="33">
        <v>45131</v>
      </c>
      <c r="C5828" s="350">
        <v>2580.25</v>
      </c>
    </row>
    <row r="5829" spans="2:3" ht="15" thickBot="1">
      <c r="B5829" s="33">
        <v>45132</v>
      </c>
      <c r="C5829" s="350">
        <v>2568.15</v>
      </c>
    </row>
    <row r="5830" spans="2:3" ht="15" thickBot="1">
      <c r="B5830" s="33">
        <v>45133</v>
      </c>
      <c r="C5830" s="350">
        <v>2583.3000000000002</v>
      </c>
    </row>
    <row r="5831" spans="2:3" ht="15" thickBot="1">
      <c r="B5831" s="33">
        <v>45134</v>
      </c>
      <c r="C5831" s="350">
        <v>2569.85</v>
      </c>
    </row>
    <row r="5832" spans="2:3" ht="15" thickBot="1">
      <c r="B5832" s="33">
        <v>45135</v>
      </c>
      <c r="C5832" s="350">
        <v>2584.6</v>
      </c>
    </row>
    <row r="5833" spans="2:3" ht="15" thickBot="1">
      <c r="B5833" s="33">
        <v>45138</v>
      </c>
      <c r="C5833" s="350">
        <v>2560.8000000000002</v>
      </c>
    </row>
    <row r="5834" spans="2:3" ht="15" thickBot="1">
      <c r="B5834" s="33">
        <v>45139</v>
      </c>
      <c r="C5834" s="350">
        <v>2551.1</v>
      </c>
    </row>
    <row r="5835" spans="2:3" ht="15" thickBot="1">
      <c r="B5835" s="33">
        <v>45140</v>
      </c>
      <c r="C5835" s="350">
        <v>2568.9499999999998</v>
      </c>
    </row>
    <row r="5836" spans="2:3" ht="15" thickBot="1">
      <c r="B5836" s="33">
        <v>45141</v>
      </c>
      <c r="C5836" s="350">
        <v>2551.3000000000002</v>
      </c>
    </row>
    <row r="5837" spans="2:3" ht="15" thickBot="1">
      <c r="B5837" s="33">
        <v>45142</v>
      </c>
      <c r="C5837" s="350">
        <v>2546</v>
      </c>
    </row>
    <row r="5838" spans="2:3" ht="15" thickBot="1">
      <c r="B5838" s="33">
        <v>45145</v>
      </c>
      <c r="C5838" s="350">
        <v>2569.1999999999998</v>
      </c>
    </row>
    <row r="5839" spans="2:3" ht="15" thickBot="1">
      <c r="B5839" s="33">
        <v>45146</v>
      </c>
      <c r="C5839" s="350">
        <v>2565.85</v>
      </c>
    </row>
    <row r="5840" spans="2:3" ht="15" thickBot="1">
      <c r="B5840" s="33">
        <v>45147</v>
      </c>
      <c r="C5840" s="350">
        <v>2552.1999999999998</v>
      </c>
    </row>
    <row r="5841" spans="2:3" ht="15" thickBot="1">
      <c r="B5841" s="33">
        <v>45148</v>
      </c>
      <c r="C5841" s="350">
        <v>2536.6999999999998</v>
      </c>
    </row>
    <row r="5842" spans="2:3" ht="15" thickBot="1">
      <c r="B5842" s="33">
        <v>45149</v>
      </c>
      <c r="C5842" s="350">
        <v>2501.8000000000002</v>
      </c>
    </row>
    <row r="5843" spans="2:3" ht="15" thickBot="1">
      <c r="B5843" s="33">
        <v>45152</v>
      </c>
      <c r="C5843" s="350">
        <v>2533.1</v>
      </c>
    </row>
    <row r="5844" spans="2:3" ht="15" thickBot="1">
      <c r="B5844" s="33">
        <v>45154</v>
      </c>
      <c r="C5844" s="350">
        <v>2552.6</v>
      </c>
    </row>
    <row r="5845" spans="2:3" ht="15" thickBot="1">
      <c r="B5845" s="33">
        <v>45155</v>
      </c>
      <c r="C5845" s="350">
        <v>2543.25</v>
      </c>
    </row>
    <row r="5846" spans="2:3" ht="15" thickBot="1">
      <c r="B5846" s="33">
        <v>45156</v>
      </c>
      <c r="C5846" s="350">
        <v>2554.75</v>
      </c>
    </row>
    <row r="5847" spans="2:3" ht="15" thickBot="1">
      <c r="B5847" s="33">
        <v>45159</v>
      </c>
      <c r="C5847" s="350">
        <v>2562.75</v>
      </c>
    </row>
    <row r="5848" spans="2:3" ht="15" thickBot="1">
      <c r="B5848" s="33">
        <v>45160</v>
      </c>
      <c r="C5848" s="350">
        <v>2565.8000000000002</v>
      </c>
    </row>
    <row r="5849" spans="2:3" ht="15" thickBot="1">
      <c r="B5849" s="33">
        <v>45161</v>
      </c>
      <c r="C5849" s="350">
        <v>2574.0500000000002</v>
      </c>
    </row>
    <row r="5850" spans="2:3" ht="15" thickBot="1">
      <c r="B5850" s="33">
        <v>45162</v>
      </c>
      <c r="C5850" s="350">
        <v>2581.25</v>
      </c>
    </row>
    <row r="5851" spans="2:3" ht="15" thickBot="1">
      <c r="B5851" s="33">
        <v>45163</v>
      </c>
      <c r="C5851" s="350">
        <v>2563.5500000000002</v>
      </c>
    </row>
    <row r="5852" spans="2:3" ht="15" thickBot="1">
      <c r="B5852" s="33">
        <v>45166</v>
      </c>
      <c r="C5852" s="350">
        <v>2555.6999999999998</v>
      </c>
    </row>
    <row r="5853" spans="2:3" ht="15" thickBot="1">
      <c r="B5853" s="33">
        <v>45167</v>
      </c>
      <c r="C5853" s="350">
        <v>2526.15</v>
      </c>
    </row>
    <row r="5854" spans="2:3" ht="15" thickBot="1">
      <c r="B5854" s="33">
        <v>45168</v>
      </c>
      <c r="C5854" s="350">
        <v>2531.9499999999998</v>
      </c>
    </row>
    <row r="5855" spans="2:3" ht="15" thickBot="1">
      <c r="B5855" s="33">
        <v>45169</v>
      </c>
      <c r="C5855" s="350">
        <v>2505.0500000000002</v>
      </c>
    </row>
    <row r="5856" spans="2:3" ht="15" thickBot="1">
      <c r="B5856" s="33">
        <v>45170</v>
      </c>
      <c r="C5856" s="350">
        <v>2504.8000000000002</v>
      </c>
    </row>
    <row r="5857" spans="2:3" ht="15" thickBot="1">
      <c r="B5857" s="33">
        <v>45173</v>
      </c>
      <c r="C5857" s="350">
        <v>2501.4</v>
      </c>
    </row>
    <row r="5858" spans="2:3" ht="15" thickBot="1">
      <c r="B5858" s="33">
        <v>45174</v>
      </c>
      <c r="C5858" s="350">
        <v>2507.0500000000002</v>
      </c>
    </row>
    <row r="5859" spans="2:3" ht="15" thickBot="1">
      <c r="B5859" s="33">
        <v>45175</v>
      </c>
      <c r="C5859" s="350">
        <v>2523.5</v>
      </c>
    </row>
    <row r="5860" spans="2:3" ht="15" thickBot="1">
      <c r="B5860" s="33">
        <v>45176</v>
      </c>
      <c r="C5860" s="350">
        <v>2507.4499999999998</v>
      </c>
    </row>
    <row r="5861" spans="2:3" ht="15" thickBot="1">
      <c r="B5861" s="33">
        <v>45177</v>
      </c>
      <c r="C5861" s="350">
        <v>2513.8000000000002</v>
      </c>
    </row>
    <row r="5862" spans="2:3" ht="15" thickBot="1">
      <c r="B5862" s="33">
        <v>45180</v>
      </c>
      <c r="C5862" s="350">
        <v>2536.25</v>
      </c>
    </row>
    <row r="5863" spans="2:3" ht="15" thickBot="1">
      <c r="B5863" s="33">
        <v>45181</v>
      </c>
      <c r="C5863" s="350">
        <v>2498.85</v>
      </c>
    </row>
    <row r="5864" spans="2:3" ht="15" thickBot="1">
      <c r="B5864" s="33">
        <v>45182</v>
      </c>
      <c r="C5864" s="350">
        <v>2506.5500000000002</v>
      </c>
    </row>
    <row r="5865" spans="2:3" ht="15" thickBot="1">
      <c r="B5865" s="33">
        <v>45183</v>
      </c>
      <c r="C5865" s="350">
        <v>2500.8000000000002</v>
      </c>
    </row>
    <row r="5866" spans="2:3" ht="15" thickBot="1">
      <c r="B5866" s="33">
        <v>45184</v>
      </c>
      <c r="C5866" s="350">
        <v>2469.6999999999998</v>
      </c>
    </row>
    <row r="5867" spans="2:3" ht="15" thickBot="1">
      <c r="B5867" s="33">
        <v>45187</v>
      </c>
      <c r="C5867" s="350">
        <v>2488.65</v>
      </c>
    </row>
    <row r="5868" spans="2:3" ht="15" thickBot="1">
      <c r="B5868" s="33">
        <v>45189</v>
      </c>
      <c r="C5868" s="350">
        <v>2466.85</v>
      </c>
    </row>
    <row r="5869" spans="2:3" ht="15" thickBot="1">
      <c r="B5869" s="33">
        <v>45190</v>
      </c>
      <c r="C5869" s="350">
        <v>2473.35</v>
      </c>
    </row>
    <row r="5870" spans="2:3" ht="15" thickBot="1">
      <c r="B5870" s="33">
        <v>45191</v>
      </c>
      <c r="C5870" s="350">
        <v>2482.4499999999998</v>
      </c>
    </row>
    <row r="5871" spans="2:3" ht="15" thickBot="1">
      <c r="B5871" s="33">
        <v>45194</v>
      </c>
      <c r="C5871" s="350">
        <v>2475.85</v>
      </c>
    </row>
    <row r="5872" spans="2:3" ht="15" thickBot="1">
      <c r="B5872" s="33">
        <v>45195</v>
      </c>
      <c r="C5872" s="350">
        <v>2478.9499999999998</v>
      </c>
    </row>
    <row r="5873" spans="2:3" ht="15" thickBot="1">
      <c r="B5873" s="33">
        <v>45196</v>
      </c>
      <c r="C5873" s="350">
        <v>2501.75</v>
      </c>
    </row>
    <row r="5874" spans="2:3" ht="15" thickBot="1">
      <c r="B5874" s="33">
        <v>45197</v>
      </c>
      <c r="C5874" s="350">
        <v>2460.35</v>
      </c>
    </row>
    <row r="5875" spans="2:3" ht="15" thickBot="1">
      <c r="B5875" s="33">
        <v>45198</v>
      </c>
      <c r="C5875" s="350">
        <v>2465.6</v>
      </c>
    </row>
    <row r="5876" spans="2:3" ht="15" thickBot="1">
      <c r="B5876" s="33">
        <v>45202</v>
      </c>
      <c r="C5876" s="350">
        <v>2468.9</v>
      </c>
    </row>
    <row r="5877" spans="2:3" ht="15" thickBot="1">
      <c r="B5877" s="33">
        <v>45203</v>
      </c>
      <c r="C5877" s="350">
        <v>2507.85</v>
      </c>
    </row>
    <row r="5878" spans="2:3" ht="15" thickBot="1">
      <c r="B5878" s="33">
        <v>45204</v>
      </c>
      <c r="C5878" s="350">
        <v>2519.5500000000002</v>
      </c>
    </row>
    <row r="5879" spans="2:3" ht="15" thickBot="1">
      <c r="B5879" s="33">
        <v>45205</v>
      </c>
      <c r="C5879" s="350">
        <v>2499.4</v>
      </c>
    </row>
    <row r="5880" spans="2:3" ht="15" thickBot="1">
      <c r="B5880" s="33">
        <v>45208</v>
      </c>
      <c r="C5880" s="350">
        <v>2511.3000000000002</v>
      </c>
    </row>
    <row r="5881" spans="2:3" ht="15" thickBot="1">
      <c r="B5881" s="33">
        <v>45209</v>
      </c>
      <c r="C5881" s="350">
        <v>2516.1999999999998</v>
      </c>
    </row>
    <row r="5882" spans="2:3" ht="15" thickBot="1">
      <c r="B5882" s="33">
        <v>45210</v>
      </c>
      <c r="C5882" s="350">
        <v>2556.4</v>
      </c>
    </row>
    <row r="5883" spans="2:3" ht="15" thickBot="1">
      <c r="B5883" s="33">
        <v>45211</v>
      </c>
      <c r="C5883" s="350">
        <v>2557</v>
      </c>
    </row>
    <row r="5884" spans="2:3" ht="15" thickBot="1">
      <c r="B5884" s="33">
        <v>45212</v>
      </c>
      <c r="C5884" s="350">
        <v>2569.4499999999998</v>
      </c>
    </row>
    <row r="5885" spans="2:3" ht="15" thickBot="1">
      <c r="B5885" s="33">
        <v>45215</v>
      </c>
      <c r="C5885" s="350">
        <v>2558.3000000000002</v>
      </c>
    </row>
    <row r="5886" spans="2:3" ht="15" thickBot="1">
      <c r="B5886" s="33">
        <v>45216</v>
      </c>
      <c r="C5886" s="350">
        <v>2556.15</v>
      </c>
    </row>
    <row r="5887" spans="2:3" ht="15" thickBot="1">
      <c r="B5887" s="33">
        <v>45217</v>
      </c>
      <c r="C5887" s="350">
        <v>2548.25</v>
      </c>
    </row>
    <row r="5888" spans="2:3" ht="15" thickBot="1">
      <c r="B5888" s="33">
        <v>45218</v>
      </c>
      <c r="C5888" s="350">
        <v>2548.1</v>
      </c>
    </row>
    <row r="5889" spans="2:3" ht="15" thickBot="1">
      <c r="B5889" s="33">
        <v>45219</v>
      </c>
      <c r="C5889" s="350">
        <v>2495.15</v>
      </c>
    </row>
    <row r="5890" spans="2:3" ht="15" thickBot="1">
      <c r="B5890" s="33">
        <v>45222</v>
      </c>
      <c r="C5890" s="350">
        <v>2483.5</v>
      </c>
    </row>
    <row r="5891" spans="2:3" ht="15" thickBot="1">
      <c r="B5891" s="33">
        <v>45224</v>
      </c>
      <c r="C5891" s="350">
        <v>2477.3000000000002</v>
      </c>
    </row>
    <row r="5892" spans="2:3" ht="15" thickBot="1">
      <c r="B5892" s="33">
        <v>45225</v>
      </c>
      <c r="C5892" s="350">
        <v>2476.4</v>
      </c>
    </row>
    <row r="5893" spans="2:3" ht="15" thickBot="1">
      <c r="B5893" s="33">
        <v>45226</v>
      </c>
      <c r="C5893" s="350">
        <v>2482.0500000000002</v>
      </c>
    </row>
    <row r="5894" spans="2:3" ht="15" thickBot="1">
      <c r="B5894" s="33">
        <v>45229</v>
      </c>
      <c r="C5894" s="350">
        <v>2478.9</v>
      </c>
    </row>
    <row r="5895" spans="2:3" ht="15" thickBot="1">
      <c r="B5895" s="33">
        <v>45230</v>
      </c>
      <c r="C5895" s="350">
        <v>2484</v>
      </c>
    </row>
    <row r="5896" spans="2:3" ht="15" thickBot="1">
      <c r="B5896" s="33">
        <v>45231</v>
      </c>
      <c r="C5896" s="350">
        <v>2472.25</v>
      </c>
    </row>
    <row r="5897" spans="2:3" ht="15" thickBot="1">
      <c r="B5897" s="33">
        <v>45232</v>
      </c>
      <c r="C5897" s="350">
        <v>2486.8000000000002</v>
      </c>
    </row>
    <row r="5898" spans="2:3" ht="15" thickBot="1">
      <c r="B5898" s="33">
        <v>45233</v>
      </c>
      <c r="C5898" s="350">
        <v>2509.25</v>
      </c>
    </row>
    <row r="5899" spans="2:3" ht="15" thickBot="1">
      <c r="B5899" s="33">
        <v>45236</v>
      </c>
      <c r="C5899" s="350">
        <v>2497.4</v>
      </c>
    </row>
    <row r="5900" spans="2:3" ht="15" thickBot="1">
      <c r="B5900" s="33">
        <v>45237</v>
      </c>
      <c r="C5900" s="350">
        <v>2496.4499999999998</v>
      </c>
    </row>
    <row r="5901" spans="2:3" ht="15" thickBot="1">
      <c r="B5901" s="33">
        <v>45238</v>
      </c>
      <c r="C5901" s="350">
        <v>2519.35</v>
      </c>
    </row>
    <row r="5902" spans="2:3" ht="15" thickBot="1">
      <c r="B5902" s="33">
        <v>45239</v>
      </c>
      <c r="C5902" s="350">
        <v>2476.6999999999998</v>
      </c>
    </row>
    <row r="5903" spans="2:3" ht="15" thickBot="1">
      <c r="B5903" s="33">
        <v>45240</v>
      </c>
      <c r="C5903" s="350">
        <v>2486.5500000000002</v>
      </c>
    </row>
    <row r="5904" spans="2:3" ht="15" thickBot="1">
      <c r="B5904" s="33">
        <v>45243</v>
      </c>
      <c r="C5904" s="350">
        <v>2478.15</v>
      </c>
    </row>
    <row r="5905" spans="2:3" ht="15" thickBot="1">
      <c r="B5905" s="33">
        <v>45245</v>
      </c>
      <c r="C5905" s="350">
        <v>2486.4</v>
      </c>
    </row>
    <row r="5906" spans="2:3" ht="15" thickBot="1">
      <c r="B5906" s="33">
        <v>45246</v>
      </c>
      <c r="C5906" s="350">
        <v>2491.1999999999998</v>
      </c>
    </row>
    <row r="5907" spans="2:3" ht="15" thickBot="1">
      <c r="B5907" s="33">
        <v>45247</v>
      </c>
      <c r="C5907" s="350">
        <v>2528.8000000000002</v>
      </c>
    </row>
    <row r="5908" spans="2:3" ht="15" thickBot="1">
      <c r="B5908" s="33">
        <v>45250</v>
      </c>
      <c r="C5908" s="350">
        <v>2506.4499999999998</v>
      </c>
    </row>
    <row r="5909" spans="2:3" ht="15" thickBot="1">
      <c r="B5909" s="33">
        <v>45251</v>
      </c>
      <c r="C5909" s="350">
        <v>2505.25</v>
      </c>
    </row>
    <row r="5910" spans="2:3" ht="15" thickBot="1">
      <c r="B5910" s="33">
        <v>45252</v>
      </c>
      <c r="C5910" s="350">
        <v>2521.9</v>
      </c>
    </row>
    <row r="5911" spans="2:3" ht="15" thickBot="1">
      <c r="B5911" s="33">
        <v>45253</v>
      </c>
      <c r="C5911" s="350">
        <v>2519.9</v>
      </c>
    </row>
    <row r="5912" spans="2:3" ht="15" thickBot="1">
      <c r="B5912" s="33">
        <v>45254</v>
      </c>
      <c r="C5912" s="350">
        <v>2515.1999999999998</v>
      </c>
    </row>
    <row r="5913" spans="2:3" ht="15" thickBot="1">
      <c r="B5913" s="33">
        <v>45258</v>
      </c>
      <c r="C5913" s="350">
        <v>2510.5500000000002</v>
      </c>
    </row>
    <row r="5914" spans="2:3" ht="15" thickBot="1">
      <c r="B5914" s="33">
        <v>45259</v>
      </c>
      <c r="C5914" s="350">
        <v>2525.0500000000002</v>
      </c>
    </row>
    <row r="5915" spans="2:3" ht="15" thickBot="1">
      <c r="B5915" s="33">
        <v>45260</v>
      </c>
      <c r="C5915" s="350">
        <v>2545.5500000000002</v>
      </c>
    </row>
    <row r="5916" spans="2:3" ht="15" thickBot="1">
      <c r="B5916" s="33">
        <v>45261</v>
      </c>
      <c r="C5916" s="350">
        <v>2563.65</v>
      </c>
    </row>
    <row r="5917" spans="2:3" ht="15" thickBot="1">
      <c r="B5917" s="33">
        <v>45264</v>
      </c>
      <c r="C5917" s="350">
        <v>2602.3000000000002</v>
      </c>
    </row>
    <row r="5918" spans="2:3" ht="15" thickBot="1">
      <c r="B5918" s="33">
        <v>45265</v>
      </c>
      <c r="C5918" s="350">
        <v>2563.25</v>
      </c>
    </row>
    <row r="5919" spans="2:3" ht="15" thickBot="1">
      <c r="B5919" s="33">
        <v>45266</v>
      </c>
      <c r="C5919" s="350">
        <v>2567.65</v>
      </c>
    </row>
    <row r="5920" spans="2:3" ht="15" thickBot="1">
      <c r="B5920" s="33">
        <v>45267</v>
      </c>
      <c r="C5920" s="350">
        <v>2518.25</v>
      </c>
    </row>
    <row r="5921" spans="2:3" ht="15" thickBot="1">
      <c r="B5921" s="33">
        <v>45268</v>
      </c>
      <c r="C5921" s="350">
        <v>2522.3000000000002</v>
      </c>
    </row>
    <row r="5922" spans="2:3" ht="15" thickBot="1">
      <c r="B5922" s="33">
        <v>45271</v>
      </c>
      <c r="C5922" s="350">
        <v>2503.65</v>
      </c>
    </row>
    <row r="5923" spans="2:3" ht="15" thickBot="1">
      <c r="B5923" s="33">
        <v>45272</v>
      </c>
      <c r="C5923" s="350">
        <v>2502.75</v>
      </c>
    </row>
    <row r="5924" spans="2:3" ht="15" thickBot="1">
      <c r="B5924" s="33">
        <v>45273</v>
      </c>
      <c r="C5924" s="350">
        <v>2511.9</v>
      </c>
    </row>
    <row r="5925" spans="2:3" ht="15" thickBot="1">
      <c r="B5925" s="33">
        <v>45274</v>
      </c>
      <c r="C5925" s="350">
        <v>2516.35</v>
      </c>
    </row>
    <row r="5926" spans="2:3" ht="15" thickBot="1">
      <c r="B5926" s="33">
        <v>45275</v>
      </c>
      <c r="C5926" s="350">
        <v>2522.9</v>
      </c>
    </row>
    <row r="5927" spans="2:3" ht="15" thickBot="1">
      <c r="B5927" s="33">
        <v>45278</v>
      </c>
      <c r="C5927" s="350">
        <v>2535.5</v>
      </c>
    </row>
    <row r="5928" spans="2:3" ht="15" thickBot="1">
      <c r="B5928" s="33">
        <v>45279</v>
      </c>
      <c r="C5928" s="350">
        <v>2560.6999999999998</v>
      </c>
    </row>
    <row r="5929" spans="2:3" ht="15" thickBot="1">
      <c r="B5929" s="33">
        <v>45280</v>
      </c>
      <c r="C5929" s="350">
        <v>2557.5</v>
      </c>
    </row>
    <row r="5930" spans="2:3" ht="15" thickBot="1">
      <c r="B5930" s="33">
        <v>45281</v>
      </c>
      <c r="C5930" s="350">
        <v>2553.1999999999998</v>
      </c>
    </row>
    <row r="5931" spans="2:3" ht="15" thickBot="1">
      <c r="B5931" s="33">
        <v>45282</v>
      </c>
      <c r="C5931" s="350">
        <v>2575.6</v>
      </c>
    </row>
    <row r="5932" spans="2:3" ht="15" thickBot="1">
      <c r="B5932" s="33">
        <v>45286</v>
      </c>
      <c r="C5932" s="350">
        <v>2584.75</v>
      </c>
    </row>
    <row r="5933" spans="2:3" ht="15" thickBot="1">
      <c r="B5933" s="33">
        <v>45287</v>
      </c>
      <c r="C5933" s="350">
        <v>2608.3000000000002</v>
      </c>
    </row>
    <row r="5934" spans="2:3" ht="15" thickBot="1">
      <c r="B5934" s="33">
        <v>45288</v>
      </c>
      <c r="C5934" s="350">
        <v>2633.8</v>
      </c>
    </row>
    <row r="5935" spans="2:3" ht="15" thickBot="1">
      <c r="B5935" s="33">
        <v>45289</v>
      </c>
      <c r="C5935" s="350">
        <v>2663.95</v>
      </c>
    </row>
    <row r="5936" spans="2:3" ht="15" thickBot="1">
      <c r="B5936" s="33">
        <v>45292</v>
      </c>
      <c r="C5936" s="350">
        <v>2654.75</v>
      </c>
    </row>
    <row r="5937" spans="2:3" ht="15" thickBot="1">
      <c r="B5937" s="33">
        <v>45293</v>
      </c>
      <c r="C5937" s="350">
        <v>2613.8000000000002</v>
      </c>
    </row>
    <row r="5938" spans="2:3" ht="15" thickBot="1">
      <c r="B5938" s="33">
        <v>45294</v>
      </c>
      <c r="C5938" s="350">
        <v>2606.5500000000002</v>
      </c>
    </row>
    <row r="5939" spans="2:3" ht="15" thickBot="1">
      <c r="B5939" s="33">
        <v>45295</v>
      </c>
      <c r="C5939" s="350">
        <v>2592.5500000000002</v>
      </c>
    </row>
    <row r="5940" spans="2:3" ht="15" thickBot="1">
      <c r="B5940" s="33">
        <v>45296</v>
      </c>
      <c r="C5940" s="350">
        <v>2620.0500000000002</v>
      </c>
    </row>
    <row r="5941" spans="2:3" ht="15" thickBot="1">
      <c r="B5941" s="33">
        <v>45299</v>
      </c>
      <c r="C5941" s="350">
        <v>2578.25</v>
      </c>
    </row>
    <row r="5942" spans="2:3" ht="15" thickBot="1">
      <c r="B5942" s="33">
        <v>45300</v>
      </c>
      <c r="C5942" s="350">
        <v>2579.75</v>
      </c>
    </row>
    <row r="5943" spans="2:3" ht="15" thickBot="1">
      <c r="B5943" s="33">
        <v>45301</v>
      </c>
      <c r="C5943" s="350">
        <v>2577.4</v>
      </c>
    </row>
    <row r="5944" spans="2:3" ht="15" thickBot="1">
      <c r="B5944" s="33">
        <v>45302</v>
      </c>
      <c r="C5944" s="350">
        <v>2536.1999999999998</v>
      </c>
    </row>
    <row r="5945" spans="2:3" ht="15" thickBot="1">
      <c r="B5945" s="33">
        <v>45303</v>
      </c>
      <c r="C5945" s="350">
        <v>2544</v>
      </c>
    </row>
    <row r="5946" spans="2:3" ht="15" thickBot="1">
      <c r="B5946" s="33">
        <v>45306</v>
      </c>
      <c r="C5946" s="350">
        <v>2573.1999999999998</v>
      </c>
    </row>
    <row r="5947" spans="2:3" ht="15" thickBot="1">
      <c r="B5947" s="33">
        <v>45307</v>
      </c>
      <c r="C5947" s="350">
        <v>2569.1</v>
      </c>
    </row>
    <row r="5948" spans="2:3" ht="15" thickBot="1">
      <c r="B5948" s="33">
        <v>45308</v>
      </c>
      <c r="C5948" s="350">
        <v>2562.9</v>
      </c>
    </row>
    <row r="5949" spans="2:3" ht="15" thickBot="1">
      <c r="B5949" s="33">
        <v>45309</v>
      </c>
      <c r="C5949" s="350">
        <v>2548</v>
      </c>
    </row>
    <row r="5950" spans="2:3" ht="15" thickBot="1">
      <c r="B5950" s="33">
        <v>45310</v>
      </c>
      <c r="C5950" s="350">
        <v>2565.4</v>
      </c>
    </row>
    <row r="5951" spans="2:3" ht="15" thickBot="1">
      <c r="B5951" s="33">
        <v>45314</v>
      </c>
      <c r="C5951" s="350">
        <v>2375.5500000000002</v>
      </c>
    </row>
    <row r="5952" spans="2:3" ht="15" thickBot="1">
      <c r="B5952" s="33">
        <v>45315</v>
      </c>
      <c r="C5952" s="350">
        <v>2441.65</v>
      </c>
    </row>
    <row r="5953" spans="2:3" ht="15" thickBot="1">
      <c r="B5953" s="33">
        <v>45316</v>
      </c>
      <c r="C5953" s="350">
        <v>2428.3000000000002</v>
      </c>
    </row>
    <row r="5954" spans="2:3" ht="15" thickBot="1">
      <c r="B5954" s="33">
        <v>45320</v>
      </c>
      <c r="C5954" s="350">
        <v>2444.4</v>
      </c>
    </row>
    <row r="5955" spans="2:3" ht="15" thickBot="1">
      <c r="B5955" s="33">
        <v>45321</v>
      </c>
      <c r="C5955" s="350">
        <v>2458.65</v>
      </c>
    </row>
    <row r="5956" spans="2:3" ht="15" thickBot="1">
      <c r="B5956" s="33">
        <v>45322</v>
      </c>
      <c r="C5956" s="350">
        <v>2481.5500000000002</v>
      </c>
    </row>
    <row r="5957" spans="2:3" ht="15" thickBot="1">
      <c r="B5957" s="33">
        <v>45323</v>
      </c>
      <c r="C5957" s="350">
        <v>2473.6</v>
      </c>
    </row>
    <row r="5958" spans="2:3" ht="15" thickBot="1">
      <c r="B5958" s="33">
        <v>45324</v>
      </c>
      <c r="C5958" s="350">
        <v>2452.6</v>
      </c>
    </row>
    <row r="5959" spans="2:3" ht="15" thickBot="1">
      <c r="B5959" s="33">
        <v>45327</v>
      </c>
      <c r="C5959" s="350">
        <v>2419.5</v>
      </c>
    </row>
    <row r="5960" spans="2:3" ht="15" thickBot="1">
      <c r="B5960" s="33">
        <v>45328</v>
      </c>
      <c r="C5960" s="350">
        <v>2426.35</v>
      </c>
    </row>
    <row r="5961" spans="2:3" ht="15" thickBot="1">
      <c r="B5961" s="33">
        <v>45329</v>
      </c>
      <c r="C5961" s="350">
        <v>2425.4499999999998</v>
      </c>
    </row>
    <row r="5962" spans="2:3" ht="15" thickBot="1">
      <c r="B5962" s="33">
        <v>45330</v>
      </c>
      <c r="C5962" s="350">
        <v>2417.0500000000002</v>
      </c>
    </row>
    <row r="5963" spans="2:3" ht="15" thickBot="1">
      <c r="B5963" s="33">
        <v>45331</v>
      </c>
      <c r="C5963" s="350">
        <v>2424.15</v>
      </c>
    </row>
    <row r="5964" spans="2:3" ht="15" thickBot="1">
      <c r="B5964" s="33">
        <v>45334</v>
      </c>
      <c r="C5964" s="350">
        <v>2385.65</v>
      </c>
    </row>
    <row r="5965" spans="2:3" ht="15" thickBot="1">
      <c r="B5965" s="33">
        <v>45335</v>
      </c>
      <c r="C5965" s="350">
        <v>2394</v>
      </c>
    </row>
    <row r="5966" spans="2:3" ht="15" thickBot="1">
      <c r="B5966" s="33">
        <v>45336</v>
      </c>
      <c r="C5966" s="350">
        <v>2387.9499999999998</v>
      </c>
    </row>
    <row r="5967" spans="2:3" ht="15" thickBot="1">
      <c r="B5967" s="33">
        <v>45337</v>
      </c>
      <c r="C5967" s="350">
        <v>2350.85</v>
      </c>
    </row>
    <row r="5968" spans="2:3" ht="15" thickBot="1">
      <c r="B5968" s="33">
        <v>45338</v>
      </c>
      <c r="C5968" s="350">
        <v>2375.25</v>
      </c>
    </row>
    <row r="5969" spans="2:3" ht="15" thickBot="1">
      <c r="B5969" s="33">
        <v>45341</v>
      </c>
      <c r="C5969" s="350">
        <v>2387.15</v>
      </c>
    </row>
    <row r="5970" spans="2:3" ht="15" thickBot="1">
      <c r="B5970" s="33">
        <v>45342</v>
      </c>
      <c r="C5970" s="350">
        <v>2404.1</v>
      </c>
    </row>
    <row r="5971" spans="2:3" ht="15" thickBot="1">
      <c r="B5971" s="33">
        <v>45343</v>
      </c>
      <c r="C5971" s="350">
        <v>2407.1</v>
      </c>
    </row>
    <row r="5972" spans="2:3" ht="15" thickBot="1">
      <c r="B5972" s="33">
        <v>45344</v>
      </c>
      <c r="C5972" s="350">
        <v>2388.1</v>
      </c>
    </row>
    <row r="5973" spans="2:3" ht="15" thickBot="1">
      <c r="B5973" s="33">
        <v>45345</v>
      </c>
      <c r="C5973" s="350">
        <v>2394.1</v>
      </c>
    </row>
    <row r="5974" spans="2:3" ht="15" thickBot="1">
      <c r="B5974" s="33">
        <v>45348</v>
      </c>
      <c r="C5974" s="350">
        <v>2404.25</v>
      </c>
    </row>
    <row r="5975" spans="2:3" ht="15" thickBot="1">
      <c r="B5975" s="33">
        <v>45349</v>
      </c>
      <c r="C5975" s="350">
        <v>2405.3000000000002</v>
      </c>
    </row>
    <row r="5976" spans="2:3" ht="15" thickBot="1">
      <c r="B5976" s="33">
        <v>45350</v>
      </c>
      <c r="C5976" s="350">
        <v>2421.5500000000002</v>
      </c>
    </row>
    <row r="5977" spans="2:3" ht="15" thickBot="1">
      <c r="B5977" s="33">
        <v>45351</v>
      </c>
      <c r="C5977" s="350">
        <v>2412.3000000000002</v>
      </c>
    </row>
    <row r="5978" spans="2:3" ht="15" thickBot="1">
      <c r="B5978" s="33">
        <v>45352</v>
      </c>
      <c r="C5978" s="350">
        <v>2409.6999999999998</v>
      </c>
    </row>
    <row r="5979" spans="2:3" ht="15" thickBot="1">
      <c r="B5979" s="33">
        <v>45355</v>
      </c>
      <c r="C5979" s="350">
        <v>2422</v>
      </c>
    </row>
    <row r="5980" spans="2:3" ht="15" thickBot="1">
      <c r="B5980" s="33">
        <v>45356</v>
      </c>
      <c r="C5980" s="350">
        <v>2399.85</v>
      </c>
    </row>
    <row r="5981" spans="2:3" ht="15" thickBot="1">
      <c r="B5981" s="33">
        <v>45357</v>
      </c>
      <c r="C5981" s="350">
        <v>2400.8000000000002</v>
      </c>
    </row>
    <row r="5982" spans="2:3" ht="15" thickBot="1">
      <c r="B5982" s="33">
        <v>45358</v>
      </c>
      <c r="C5982" s="350">
        <v>2419.5500000000002</v>
      </c>
    </row>
    <row r="5983" spans="2:3" ht="15" thickBot="1">
      <c r="B5983" s="33">
        <v>45362</v>
      </c>
      <c r="C5983" s="350">
        <v>2389.85</v>
      </c>
    </row>
    <row r="5984" spans="2:3" ht="15" thickBot="1">
      <c r="B5984" s="33">
        <v>45363</v>
      </c>
      <c r="C5984" s="350">
        <v>2378.15</v>
      </c>
    </row>
    <row r="5985" spans="2:3" ht="15" thickBot="1">
      <c r="B5985" s="33">
        <v>45364</v>
      </c>
      <c r="C5985" s="350">
        <v>2312.6</v>
      </c>
    </row>
    <row r="5986" spans="2:3" ht="15" thickBot="1">
      <c r="B5986" s="33">
        <v>45365</v>
      </c>
      <c r="C5986" s="350">
        <v>2334.6</v>
      </c>
    </row>
    <row r="5987" spans="2:3" ht="15" thickBot="1">
      <c r="B5987" s="33">
        <v>45366</v>
      </c>
      <c r="C5987" s="350">
        <v>2327.6999999999998</v>
      </c>
    </row>
    <row r="5988" spans="2:3" ht="15" thickBot="1">
      <c r="B5988" s="33">
        <v>45369</v>
      </c>
      <c r="C5988" s="350">
        <v>2299.9499999999998</v>
      </c>
    </row>
    <row r="5989" spans="2:3" ht="15" thickBot="1">
      <c r="B5989" s="33">
        <v>45370</v>
      </c>
      <c r="C5989" s="350">
        <v>2266.9499999999998</v>
      </c>
    </row>
    <row r="5990" spans="2:3" ht="15" thickBot="1">
      <c r="B5990" s="33">
        <v>45371</v>
      </c>
      <c r="C5990" s="350">
        <v>2241.9499999999998</v>
      </c>
    </row>
    <row r="5991" spans="2:3" ht="15" thickBot="1">
      <c r="B5991" s="33">
        <v>45372</v>
      </c>
      <c r="C5991" s="350">
        <v>2242.35</v>
      </c>
    </row>
    <row r="5992" spans="2:3" ht="15" thickBot="1">
      <c r="B5992" s="33">
        <v>45373</v>
      </c>
      <c r="C5992" s="350">
        <v>2256.5500000000002</v>
      </c>
    </row>
    <row r="5993" spans="2:3" ht="15" thickBot="1">
      <c r="B5993" s="33">
        <v>45377</v>
      </c>
      <c r="C5993" s="350">
        <v>2240</v>
      </c>
    </row>
    <row r="5994" spans="2:3" ht="15" thickBot="1">
      <c r="B5994" s="33">
        <v>45378</v>
      </c>
      <c r="C5994" s="350">
        <v>2239.6999999999998</v>
      </c>
    </row>
    <row r="5995" spans="2:3" ht="15" thickBot="1">
      <c r="B5995" s="33">
        <v>45379</v>
      </c>
      <c r="C5995" s="350">
        <v>2264.35</v>
      </c>
    </row>
    <row r="5996" spans="2:3" ht="15" thickBot="1">
      <c r="B5996" s="33">
        <v>45383</v>
      </c>
      <c r="C5996" s="350">
        <v>2285.9</v>
      </c>
    </row>
    <row r="5997" spans="2:3" ht="15" thickBot="1">
      <c r="B5997" s="33">
        <v>45384</v>
      </c>
      <c r="C5997" s="350">
        <v>2286.6999999999998</v>
      </c>
    </row>
    <row r="5998" spans="2:3" ht="15" thickBot="1">
      <c r="B5998" s="33">
        <v>45385</v>
      </c>
      <c r="C5998" s="350">
        <v>2265.1999999999998</v>
      </c>
    </row>
    <row r="5999" spans="2:3" ht="15" thickBot="1">
      <c r="B5999" s="33">
        <v>45386</v>
      </c>
      <c r="C5999" s="350">
        <v>2264.9499999999998</v>
      </c>
    </row>
    <row r="6000" spans="2:3" ht="15" thickBot="1">
      <c r="B6000" s="33">
        <v>45387</v>
      </c>
      <c r="C6000" s="350">
        <v>2266.9499999999998</v>
      </c>
    </row>
    <row r="6001" spans="2:3" ht="15" thickBot="1">
      <c r="B6001" s="33">
        <v>45390</v>
      </c>
      <c r="C6001" s="350">
        <v>2268.9499999999998</v>
      </c>
    </row>
    <row r="6002" spans="2:3" ht="15" thickBot="1">
      <c r="B6002" s="33">
        <v>45391</v>
      </c>
      <c r="C6002" s="350">
        <v>2264.15</v>
      </c>
    </row>
    <row r="6003" spans="2:3" ht="15" thickBot="1">
      <c r="B6003" s="33">
        <v>45392</v>
      </c>
      <c r="C6003" s="350">
        <v>2260.9</v>
      </c>
    </row>
    <row r="6004" spans="2:3" ht="15" thickBot="1">
      <c r="B6004" s="33">
        <v>45394</v>
      </c>
      <c r="C6004" s="350">
        <v>2232.3000000000002</v>
      </c>
    </row>
    <row r="6005" spans="2:3" ht="15" thickBot="1">
      <c r="B6005" s="33">
        <v>45397</v>
      </c>
      <c r="C6005" s="350">
        <v>2194.0500000000002</v>
      </c>
    </row>
    <row r="6006" spans="2:3" ht="15" thickBot="1">
      <c r="B6006" s="33">
        <v>45398</v>
      </c>
      <c r="C6006" s="350">
        <v>2220.8000000000002</v>
      </c>
    </row>
    <row r="6007" spans="2:3" ht="15" thickBot="1">
      <c r="B6007" s="33">
        <v>45400</v>
      </c>
      <c r="C6007" s="350">
        <v>2214.8000000000002</v>
      </c>
    </row>
    <row r="6008" spans="2:3" ht="15" thickBot="1">
      <c r="B6008" s="33">
        <v>45401</v>
      </c>
      <c r="C6008" s="350">
        <v>2231.6</v>
      </c>
    </row>
    <row r="6009" spans="2:3" ht="15" thickBot="1">
      <c r="B6009" s="33">
        <v>45404</v>
      </c>
      <c r="C6009" s="350">
        <v>2241.5</v>
      </c>
    </row>
    <row r="6010" spans="2:3" ht="15" thickBot="1">
      <c r="B6010" s="33">
        <v>45405</v>
      </c>
      <c r="C6010" s="350">
        <v>2262.75</v>
      </c>
    </row>
    <row r="6011" spans="2:3" ht="15" thickBot="1">
      <c r="B6011" s="33">
        <v>45406</v>
      </c>
      <c r="C6011" s="350">
        <v>2260.25</v>
      </c>
    </row>
    <row r="6012" spans="2:3" ht="15" thickBot="1">
      <c r="B6012" s="33">
        <v>45407</v>
      </c>
      <c r="C6012" s="350">
        <v>2230.85</v>
      </c>
    </row>
    <row r="6013" spans="2:3" ht="15" thickBot="1">
      <c r="B6013" s="33">
        <v>45408</v>
      </c>
      <c r="C6013" s="350">
        <v>2222.65</v>
      </c>
    </row>
    <row r="6014" spans="2:3" ht="15" thickBot="1">
      <c r="B6014" s="33">
        <v>45411</v>
      </c>
      <c r="C6014" s="350">
        <v>2226.1</v>
      </c>
    </row>
    <row r="6015" spans="2:3" ht="15" thickBot="1">
      <c r="B6015" s="33">
        <v>45412</v>
      </c>
      <c r="C6015" s="350">
        <v>2230.4499999999998</v>
      </c>
    </row>
    <row r="6016" spans="2:3" ht="15" thickBot="1">
      <c r="B6016" s="33">
        <v>45414</v>
      </c>
      <c r="C6016" s="350">
        <v>2226.3000000000002</v>
      </c>
    </row>
    <row r="6017" spans="2:3" ht="15" thickBot="1">
      <c r="B6017" s="33">
        <v>45415</v>
      </c>
      <c r="C6017" s="350">
        <v>2217.0500000000002</v>
      </c>
    </row>
    <row r="6018" spans="2:3" ht="15" thickBot="1">
      <c r="B6018" s="33">
        <v>45418</v>
      </c>
      <c r="C6018" s="350">
        <v>2256.1999999999998</v>
      </c>
    </row>
    <row r="6019" spans="2:3" ht="15" thickBot="1">
      <c r="B6019" s="33">
        <v>45419</v>
      </c>
      <c r="C6019" s="350">
        <v>2379.4</v>
      </c>
    </row>
    <row r="6020" spans="2:3" ht="15" thickBot="1">
      <c r="B6020" s="33">
        <v>45420</v>
      </c>
      <c r="C6020" s="350">
        <v>2341.0500000000002</v>
      </c>
    </row>
    <row r="6021" spans="2:3" ht="15" thickBot="1">
      <c r="B6021" s="33">
        <v>45421</v>
      </c>
      <c r="C6021" s="350">
        <v>2325.65</v>
      </c>
    </row>
    <row r="6022" spans="2:3" ht="15" thickBot="1">
      <c r="B6022" s="33">
        <v>45422</v>
      </c>
      <c r="C6022" s="350">
        <v>2362.5500000000002</v>
      </c>
    </row>
    <row r="6023" spans="2:3" ht="15" thickBot="1">
      <c r="B6023" s="33">
        <v>45425</v>
      </c>
      <c r="C6023" s="350">
        <v>2360.65</v>
      </c>
    </row>
    <row r="6024" spans="2:3" ht="15" thickBot="1">
      <c r="B6024" s="33">
        <v>45426</v>
      </c>
      <c r="C6024" s="350">
        <v>2349.6</v>
      </c>
    </row>
    <row r="6025" spans="2:3" ht="15" thickBot="1">
      <c r="B6025" s="33">
        <v>45427</v>
      </c>
      <c r="C6025" s="350">
        <v>2323.3000000000002</v>
      </c>
    </row>
    <row r="6026" spans="2:3" ht="15" thickBot="1">
      <c r="B6026" s="33">
        <v>45428</v>
      </c>
      <c r="C6026" s="350">
        <v>2343.15</v>
      </c>
    </row>
    <row r="6027" spans="2:3" ht="15" thickBot="1">
      <c r="B6027" s="33">
        <v>45429</v>
      </c>
      <c r="C6027" s="350">
        <v>2320.35</v>
      </c>
    </row>
    <row r="6028" spans="2:3" ht="15" thickBot="1">
      <c r="B6028" s="33">
        <v>45433</v>
      </c>
      <c r="C6028" s="350">
        <v>2310.6999999999998</v>
      </c>
    </row>
    <row r="6029" spans="2:3" ht="15" thickBot="1">
      <c r="B6029" s="33">
        <v>45434</v>
      </c>
      <c r="C6029" s="350">
        <v>2366.9</v>
      </c>
    </row>
    <row r="6030" spans="2:3" ht="15" thickBot="1">
      <c r="B6030" s="33">
        <v>45435</v>
      </c>
      <c r="C6030" s="350">
        <v>2382.5</v>
      </c>
    </row>
    <row r="6031" spans="2:3" ht="15" thickBot="1">
      <c r="B6031" s="33">
        <v>45436</v>
      </c>
      <c r="C6031" s="350">
        <v>2369.0500000000002</v>
      </c>
    </row>
    <row r="6032" spans="2:3" ht="15" thickBot="1">
      <c r="B6032" s="33">
        <v>45439</v>
      </c>
      <c r="C6032" s="350">
        <v>2384.5</v>
      </c>
    </row>
    <row r="6033" spans="2:3" ht="15" thickBot="1">
      <c r="B6033" s="33">
        <v>45440</v>
      </c>
      <c r="C6033" s="350">
        <v>2395.9499999999998</v>
      </c>
    </row>
    <row r="6034" spans="2:3" ht="15" thickBot="1">
      <c r="B6034" s="33">
        <v>45441</v>
      </c>
      <c r="C6034" s="350">
        <v>2373.4</v>
      </c>
    </row>
    <row r="6035" spans="2:3" ht="15" thickBot="1">
      <c r="B6035" s="33">
        <v>45442</v>
      </c>
      <c r="C6035" s="350">
        <v>2351.4</v>
      </c>
    </row>
    <row r="6036" spans="2:3" ht="15" thickBot="1">
      <c r="B6036" s="33">
        <v>45443</v>
      </c>
      <c r="C6036" s="350">
        <v>2329.0500000000002</v>
      </c>
    </row>
    <row r="6037" spans="2:3" ht="15" thickBot="1">
      <c r="B6037" s="33">
        <v>45446</v>
      </c>
      <c r="C6037" s="350">
        <v>2355.9</v>
      </c>
    </row>
    <row r="6038" spans="2:3" ht="15" thickBot="1">
      <c r="B6038" s="33">
        <v>45447</v>
      </c>
      <c r="C6038" s="350">
        <v>2496.3000000000002</v>
      </c>
    </row>
    <row r="6039" spans="2:3" ht="15" thickBot="1">
      <c r="B6039" s="33">
        <v>45448</v>
      </c>
      <c r="C6039" s="350">
        <v>2602.75</v>
      </c>
    </row>
    <row r="6040" spans="2:3" ht="15" thickBot="1">
      <c r="B6040" s="33">
        <v>45449</v>
      </c>
      <c r="C6040" s="350">
        <v>2549.6</v>
      </c>
    </row>
    <row r="6041" spans="2:3" ht="15" thickBot="1">
      <c r="B6041" s="33">
        <v>45450</v>
      </c>
      <c r="C6041" s="350">
        <v>2577.8000000000002</v>
      </c>
    </row>
    <row r="6042" spans="2:3" ht="15" thickBot="1">
      <c r="B6042" s="33">
        <v>45453</v>
      </c>
      <c r="C6042" s="350">
        <v>2565.35</v>
      </c>
    </row>
    <row r="6043" spans="2:3" ht="15" thickBot="1">
      <c r="B6043" s="33">
        <v>45454</v>
      </c>
      <c r="C6043" s="350">
        <v>2556.35</v>
      </c>
    </row>
    <row r="6044" spans="2:3" ht="15" thickBot="1">
      <c r="B6044" s="33">
        <v>45455</v>
      </c>
      <c r="C6044" s="350">
        <v>2528.6999999999998</v>
      </c>
    </row>
    <row r="6045" spans="2:3" ht="15" thickBot="1">
      <c r="B6045" s="33">
        <v>45456</v>
      </c>
      <c r="C6045" s="350">
        <v>2487.4</v>
      </c>
    </row>
    <row r="6046" spans="2:3" ht="15" thickBot="1">
      <c r="B6046" s="33">
        <v>45457</v>
      </c>
      <c r="C6046" s="350">
        <v>2479.75</v>
      </c>
    </row>
    <row r="6047" spans="2:3" ht="15" thickBot="1">
      <c r="B6047" s="33">
        <v>45461</v>
      </c>
      <c r="C6047" s="350">
        <v>2486.25</v>
      </c>
    </row>
    <row r="6048" spans="2:3" ht="15" thickBot="1">
      <c r="B6048" s="33">
        <v>45462</v>
      </c>
      <c r="C6048" s="350">
        <v>2457</v>
      </c>
    </row>
    <row r="6049" spans="2:3" ht="15" thickBot="1">
      <c r="B6049" s="33">
        <v>45463</v>
      </c>
      <c r="C6049" s="350">
        <v>2482.1999999999998</v>
      </c>
    </row>
    <row r="6050" spans="2:3" ht="15" thickBot="1">
      <c r="B6050" s="33">
        <v>45464</v>
      </c>
      <c r="C6050" s="350">
        <v>2441.3000000000002</v>
      </c>
    </row>
    <row r="6051" spans="2:3" ht="15" thickBot="1">
      <c r="B6051" s="33">
        <v>45467</v>
      </c>
      <c r="C6051" s="350">
        <v>2442.1999999999998</v>
      </c>
    </row>
    <row r="6052" spans="2:3" ht="15" thickBot="1">
      <c r="B6052" s="33">
        <v>45468</v>
      </c>
      <c r="C6052" s="350">
        <v>2432.1999999999998</v>
      </c>
    </row>
    <row r="6053" spans="2:3" ht="15" thickBot="1">
      <c r="B6053" s="33">
        <v>45469</v>
      </c>
      <c r="C6053" s="350">
        <v>2445.6</v>
      </c>
    </row>
    <row r="6054" spans="2:3" ht="15" thickBot="1">
      <c r="B6054" s="33">
        <v>45470</v>
      </c>
      <c r="C6054" s="350">
        <v>2462.15</v>
      </c>
    </row>
    <row r="6055" spans="2:3" ht="15" thickBot="1">
      <c r="B6055" s="33">
        <v>45471</v>
      </c>
      <c r="C6055" s="350">
        <v>2473.0500000000002</v>
      </c>
    </row>
    <row r="6056" spans="2:3" ht="15" thickBot="1">
      <c r="B6056" s="33">
        <v>45474</v>
      </c>
      <c r="C6056" s="350">
        <v>2505.1</v>
      </c>
    </row>
    <row r="6057" spans="2:3" ht="15" thickBot="1">
      <c r="B6057" s="33">
        <v>45475</v>
      </c>
      <c r="C6057" s="350">
        <v>2485.15</v>
      </c>
    </row>
    <row r="6058" spans="2:3" ht="15" thickBot="1">
      <c r="B6058" s="33">
        <v>45476</v>
      </c>
      <c r="C6058" s="350">
        <v>2510.35</v>
      </c>
    </row>
    <row r="6059" spans="2:3" ht="15" thickBot="1">
      <c r="B6059" s="33">
        <v>45477</v>
      </c>
      <c r="C6059" s="350">
        <v>2495.9499999999998</v>
      </c>
    </row>
    <row r="6060" spans="2:3" ht="15" thickBot="1">
      <c r="B6060" s="33">
        <v>45478</v>
      </c>
      <c r="C6060" s="350">
        <v>2547</v>
      </c>
    </row>
    <row r="6061" spans="2:3" ht="15" thickBot="1">
      <c r="B6061" s="33">
        <v>45481</v>
      </c>
      <c r="C6061" s="350">
        <v>2587.15</v>
      </c>
    </row>
    <row r="6062" spans="2:3" ht="15" thickBot="1">
      <c r="B6062" s="33">
        <v>45482</v>
      </c>
      <c r="C6062" s="350">
        <v>2590.15</v>
      </c>
    </row>
    <row r="6063" spans="2:3" ht="15" thickBot="1">
      <c r="B6063" s="33">
        <v>45483</v>
      </c>
      <c r="C6063" s="350">
        <v>2610.4499999999998</v>
      </c>
    </row>
    <row r="6064" spans="2:3" ht="15" thickBot="1">
      <c r="B6064" s="33">
        <v>45484</v>
      </c>
      <c r="C6064" s="350">
        <v>2608.85</v>
      </c>
    </row>
    <row r="6065" spans="2:3" ht="15" thickBot="1">
      <c r="B6065" s="33">
        <v>45485</v>
      </c>
      <c r="C6065" s="350">
        <v>2622.25</v>
      </c>
    </row>
    <row r="6066" spans="2:3" ht="15" thickBot="1">
      <c r="B6066" s="33">
        <v>45488</v>
      </c>
      <c r="C6066" s="350">
        <v>2620.3000000000002</v>
      </c>
    </row>
    <row r="6067" spans="2:3" ht="15" thickBot="1">
      <c r="B6067" s="33">
        <v>45489</v>
      </c>
      <c r="C6067" s="350">
        <v>2688.45</v>
      </c>
    </row>
    <row r="6068" spans="2:3" ht="15" thickBot="1">
      <c r="B6068" s="33">
        <v>45491</v>
      </c>
      <c r="C6068" s="350">
        <v>2738.4</v>
      </c>
    </row>
    <row r="6069" spans="2:3" ht="15" thickBot="1">
      <c r="B6069" s="33">
        <v>45492</v>
      </c>
      <c r="C6069" s="350">
        <v>2727</v>
      </c>
    </row>
    <row r="6070" spans="2:3" ht="15" thickBot="1">
      <c r="B6070" s="33">
        <v>45495</v>
      </c>
      <c r="C6070" s="350">
        <v>2735.3</v>
      </c>
    </row>
    <row r="6071" spans="2:3" ht="15" thickBot="1">
      <c r="B6071" s="33">
        <v>45496</v>
      </c>
      <c r="C6071" s="350">
        <v>2766.35</v>
      </c>
    </row>
    <row r="6072" spans="2:3" ht="15" thickBot="1">
      <c r="B6072" s="33">
        <v>45497</v>
      </c>
      <c r="C6072" s="350">
        <v>2717.05</v>
      </c>
    </row>
    <row r="6073" spans="2:3" ht="15" thickBot="1">
      <c r="B6073" s="33">
        <v>45498</v>
      </c>
      <c r="C6073" s="350">
        <v>2707.2</v>
      </c>
    </row>
    <row r="6074" spans="2:3" ht="15" thickBot="1">
      <c r="B6074" s="33">
        <v>45499</v>
      </c>
      <c r="C6074" s="350">
        <v>2711.05</v>
      </c>
    </row>
    <row r="6075" spans="2:3" ht="15" thickBot="1">
      <c r="B6075" s="33">
        <v>45502</v>
      </c>
      <c r="C6075" s="350">
        <v>2711.6</v>
      </c>
    </row>
    <row r="6076" spans="2:3" ht="15" thickBot="1">
      <c r="B6076" s="33">
        <v>45503</v>
      </c>
      <c r="C6076" s="350">
        <v>2691.4</v>
      </c>
    </row>
    <row r="6077" spans="2:3" ht="15" thickBot="1">
      <c r="B6077" s="33">
        <v>45504</v>
      </c>
      <c r="C6077" s="350">
        <v>2705.65</v>
      </c>
    </row>
    <row r="6078" spans="2:3" ht="15" thickBot="1">
      <c r="B6078" s="33">
        <v>45505</v>
      </c>
      <c r="C6078" s="350">
        <v>2715.55</v>
      </c>
    </row>
    <row r="6079" spans="2:3" ht="15" thickBot="1">
      <c r="B6079" s="33">
        <v>45506</v>
      </c>
      <c r="C6079" s="350">
        <v>2692.55</v>
      </c>
    </row>
    <row r="6080" spans="2:3" ht="15" thickBot="1">
      <c r="B6080" s="33">
        <v>45509</v>
      </c>
      <c r="C6080" s="350">
        <v>2715.9</v>
      </c>
    </row>
    <row r="6081" spans="2:3" ht="15" thickBot="1">
      <c r="B6081" s="33">
        <v>45510</v>
      </c>
      <c r="C6081" s="350">
        <v>2750.05</v>
      </c>
    </row>
    <row r="6082" spans="2:3" ht="15" thickBot="1">
      <c r="B6082" s="33">
        <v>45511</v>
      </c>
      <c r="C6082" s="350">
        <v>2744.05</v>
      </c>
    </row>
    <row r="6083" spans="2:3" ht="15" thickBot="1">
      <c r="B6083" s="33">
        <v>45512</v>
      </c>
      <c r="C6083" s="350">
        <v>2733.2</v>
      </c>
    </row>
    <row r="6084" spans="2:3" ht="15" thickBot="1">
      <c r="B6084" s="33">
        <v>45513</v>
      </c>
      <c r="C6084" s="350">
        <v>2747.2</v>
      </c>
    </row>
    <row r="6085" spans="2:3" ht="15" thickBot="1">
      <c r="B6085" s="33">
        <v>45516</v>
      </c>
      <c r="C6085" s="350">
        <v>2748.7</v>
      </c>
    </row>
    <row r="6086" spans="2:3" ht="15" thickBot="1">
      <c r="B6086" s="33">
        <v>45517</v>
      </c>
      <c r="C6086" s="350">
        <v>2741.4</v>
      </c>
    </row>
    <row r="6087" spans="2:3" ht="15" thickBot="1">
      <c r="B6087" s="33">
        <v>45518</v>
      </c>
      <c r="C6087" s="350">
        <v>2722.05</v>
      </c>
    </row>
    <row r="6088" spans="2:3" ht="15" thickBot="1">
      <c r="B6088" s="33">
        <v>45520</v>
      </c>
      <c r="C6088" s="350">
        <v>2748.25</v>
      </c>
    </row>
    <row r="6089" spans="2:3" ht="15" thickBot="1">
      <c r="B6089" s="33">
        <v>45523</v>
      </c>
      <c r="C6089" s="350">
        <v>2742.55</v>
      </c>
    </row>
    <row r="6090" spans="2:3" ht="15" thickBot="1">
      <c r="B6090" s="33">
        <v>45524</v>
      </c>
      <c r="C6090" s="350">
        <v>2751.05</v>
      </c>
    </row>
    <row r="6091" spans="2:3" ht="15" thickBot="1">
      <c r="B6091" s="33">
        <v>45525</v>
      </c>
      <c r="C6091" s="350">
        <v>2791.2</v>
      </c>
    </row>
    <row r="6092" spans="2:3" ht="15" thickBot="1">
      <c r="B6092" s="33">
        <v>45526</v>
      </c>
      <c r="C6092" s="350">
        <v>2792.8</v>
      </c>
    </row>
    <row r="6093" spans="2:3" ht="15" thickBot="1">
      <c r="B6093" s="33">
        <v>45527</v>
      </c>
      <c r="C6093" s="350">
        <v>2815.6</v>
      </c>
    </row>
    <row r="6094" spans="2:3" ht="15" thickBot="1">
      <c r="B6094" s="33">
        <v>45530</v>
      </c>
      <c r="C6094" s="350">
        <v>2821.15</v>
      </c>
    </row>
    <row r="6095" spans="2:3" ht="15" thickBot="1">
      <c r="B6095" s="33">
        <v>45531</v>
      </c>
      <c r="C6095" s="350">
        <v>2766.9</v>
      </c>
    </row>
    <row r="6096" spans="2:3" ht="15" thickBot="1">
      <c r="B6096" s="33">
        <v>45532</v>
      </c>
      <c r="C6096" s="350">
        <v>2764.35</v>
      </c>
    </row>
    <row r="6097" spans="2:3" ht="15" thickBot="1">
      <c r="B6097" s="33">
        <v>45533</v>
      </c>
      <c r="C6097" s="350">
        <v>2785.25</v>
      </c>
    </row>
    <row r="6098" spans="2:3" ht="15" thickBot="1">
      <c r="B6098" s="33">
        <v>45534</v>
      </c>
      <c r="C6098" s="350">
        <v>2778</v>
      </c>
    </row>
    <row r="6099" spans="2:3" ht="15" thickBot="1">
      <c r="B6099" s="33">
        <v>45537</v>
      </c>
      <c r="C6099" s="350">
        <v>2789.05</v>
      </c>
    </row>
    <row r="6100" spans="2:3" ht="15" thickBot="1">
      <c r="B6100" s="33">
        <v>45538</v>
      </c>
      <c r="C6100" s="350">
        <v>2794.3</v>
      </c>
    </row>
    <row r="6101" spans="2:3" ht="15" thickBot="1">
      <c r="B6101" s="33">
        <v>45539</v>
      </c>
      <c r="C6101" s="350">
        <v>2841.25</v>
      </c>
    </row>
    <row r="6102" spans="2:3" ht="15" thickBot="1">
      <c r="B6102" s="33">
        <v>45540</v>
      </c>
      <c r="C6102" s="350">
        <v>2838.45</v>
      </c>
    </row>
    <row r="6103" spans="2:3" ht="15" thickBot="1">
      <c r="B6103" s="33">
        <v>45541</v>
      </c>
      <c r="C6103" s="350">
        <v>2838.95</v>
      </c>
    </row>
    <row r="6104" spans="2:3" ht="15" thickBot="1">
      <c r="B6104" s="33">
        <v>45544</v>
      </c>
      <c r="C6104" s="350">
        <v>2921.8</v>
      </c>
    </row>
    <row r="6105" spans="2:3" ht="15" thickBot="1">
      <c r="B6105" s="33">
        <v>45545</v>
      </c>
      <c r="C6105" s="350">
        <v>2898.6</v>
      </c>
    </row>
    <row r="6106" spans="2:3" ht="15" thickBot="1">
      <c r="B6106" s="33">
        <v>45546</v>
      </c>
      <c r="C6106" s="350">
        <v>2904.15</v>
      </c>
    </row>
    <row r="6107" spans="2:3" ht="15" thickBot="1">
      <c r="B6107" s="33">
        <v>45547</v>
      </c>
      <c r="C6107" s="350">
        <v>2956.4</v>
      </c>
    </row>
    <row r="6108" spans="2:3" ht="15" thickBot="1">
      <c r="B6108" s="33">
        <v>45548</v>
      </c>
      <c r="C6108" s="350">
        <v>2932.95</v>
      </c>
    </row>
    <row r="6109" spans="2:3" ht="15" thickBot="1">
      <c r="B6109" s="33">
        <v>45551</v>
      </c>
      <c r="C6109" s="350">
        <v>2867.1</v>
      </c>
    </row>
    <row r="6110" spans="2:3" ht="15" thickBot="1">
      <c r="B6110" s="33">
        <v>45552</v>
      </c>
      <c r="C6110" s="350">
        <v>2873.5</v>
      </c>
    </row>
    <row r="6111" spans="2:3" ht="15" thickBot="1">
      <c r="B6111" s="33">
        <v>45553</v>
      </c>
      <c r="C6111" s="350">
        <v>2875.85</v>
      </c>
    </row>
    <row r="6112" spans="2:3" ht="15" thickBot="1">
      <c r="B6112" s="33">
        <v>45554</v>
      </c>
      <c r="C6112" s="350">
        <v>2911.75</v>
      </c>
    </row>
    <row r="6113" spans="2:3" ht="15" thickBot="1">
      <c r="B6113" s="33">
        <v>45555</v>
      </c>
      <c r="C6113" s="350">
        <v>2977.6</v>
      </c>
    </row>
    <row r="6114" spans="2:3" ht="15" thickBot="1">
      <c r="B6114" s="33">
        <v>45558</v>
      </c>
      <c r="C6114" s="350">
        <v>3028.55</v>
      </c>
    </row>
    <row r="6115" spans="2:3" ht="15" thickBot="1">
      <c r="B6115" s="33">
        <v>45559</v>
      </c>
      <c r="C6115" s="350">
        <v>2950.55</v>
      </c>
    </row>
    <row r="6116" spans="2:3" ht="15" thickBot="1">
      <c r="B6116" s="33">
        <v>45560</v>
      </c>
      <c r="C6116" s="350">
        <v>2948.95</v>
      </c>
    </row>
    <row r="6117" spans="2:3" ht="15" thickBot="1">
      <c r="B6117" s="33">
        <v>45561</v>
      </c>
      <c r="C6117" s="350">
        <v>2986.1</v>
      </c>
    </row>
    <row r="6118" spans="2:3" ht="15" thickBot="1">
      <c r="B6118" s="33">
        <v>45562</v>
      </c>
      <c r="C6118" s="350">
        <v>2966.25</v>
      </c>
    </row>
    <row r="6119" spans="2:3" ht="15" thickBot="1">
      <c r="B6119" s="33">
        <v>45565</v>
      </c>
      <c r="C6119" s="350">
        <v>2958.3</v>
      </c>
    </row>
    <row r="6120" spans="2:3" ht="15" thickBot="1">
      <c r="B6120" s="33">
        <v>45566</v>
      </c>
      <c r="C6120" s="350">
        <v>2923.75</v>
      </c>
    </row>
    <row r="6121" spans="2:3" ht="15" thickBot="1">
      <c r="B6121" s="33">
        <v>45568</v>
      </c>
      <c r="C6121" s="350">
        <v>2893.35</v>
      </c>
    </row>
    <row r="6122" spans="2:3" ht="15" thickBot="1">
      <c r="B6122" s="33">
        <v>45569</v>
      </c>
      <c r="C6122" s="350">
        <v>2848.75</v>
      </c>
    </row>
    <row r="6123" spans="2:3" ht="15" thickBot="1">
      <c r="B6123" s="33">
        <v>45572</v>
      </c>
      <c r="C6123" s="350">
        <v>2833.4</v>
      </c>
    </row>
    <row r="6124" spans="2:3" ht="15" thickBot="1">
      <c r="B6124" s="33">
        <v>45573</v>
      </c>
      <c r="C6124" s="350">
        <v>2818.8</v>
      </c>
    </row>
    <row r="6125" spans="2:3" ht="15" thickBot="1">
      <c r="B6125" s="33">
        <v>45574</v>
      </c>
      <c r="C6125" s="350">
        <v>2768.95</v>
      </c>
    </row>
    <row r="6126" spans="2:3" ht="15" thickBot="1">
      <c r="B6126" s="33">
        <v>45575</v>
      </c>
      <c r="C6126" s="350">
        <v>2754.7</v>
      </c>
    </row>
    <row r="6127" spans="2:3" ht="15" thickBot="1">
      <c r="B6127" s="33">
        <v>45576</v>
      </c>
      <c r="C6127" s="350">
        <v>2783.2</v>
      </c>
    </row>
    <row r="6128" spans="2:3" ht="15" thickBot="1">
      <c r="B6128" s="33">
        <v>45579</v>
      </c>
      <c r="C6128" s="350">
        <v>2789.1</v>
      </c>
    </row>
    <row r="6129" spans="2:3" ht="15" thickBot="1">
      <c r="B6129" s="33">
        <v>45580</v>
      </c>
      <c r="C6129" s="350">
        <v>2781.45</v>
      </c>
    </row>
    <row r="6130" spans="2:3" ht="15" thickBot="1">
      <c r="B6130" s="33">
        <v>45581</v>
      </c>
      <c r="C6130" s="350">
        <v>2781.25</v>
      </c>
    </row>
    <row r="6131" spans="2:3" ht="15" thickBot="1">
      <c r="B6131" s="33">
        <v>45582</v>
      </c>
      <c r="C6131" s="350">
        <v>2738.65</v>
      </c>
    </row>
    <row r="6132" spans="2:3" ht="15" thickBot="1">
      <c r="B6132" s="33">
        <v>45583</v>
      </c>
      <c r="C6132" s="350">
        <v>2717.1</v>
      </c>
    </row>
    <row r="6133" spans="2:3" ht="15" thickBot="1">
      <c r="B6133" s="33">
        <v>45586</v>
      </c>
      <c r="C6133" s="350">
        <v>2693.55</v>
      </c>
    </row>
    <row r="6134" spans="2:3" ht="15" thickBot="1">
      <c r="B6134" s="33">
        <v>45587</v>
      </c>
      <c r="C6134" s="350">
        <v>2681.7</v>
      </c>
    </row>
    <row r="6135" spans="2:3" ht="15" thickBot="1">
      <c r="B6135" s="33">
        <v>45588</v>
      </c>
      <c r="C6135" s="350">
        <v>2659.3</v>
      </c>
    </row>
    <row r="6136" spans="2:3" ht="15" thickBot="1">
      <c r="B6136" s="33">
        <v>45589</v>
      </c>
      <c r="C6136" s="350">
        <v>2505.1</v>
      </c>
    </row>
    <row r="6137" spans="2:3" ht="15" thickBot="1">
      <c r="B6137" s="33">
        <v>45590</v>
      </c>
      <c r="C6137" s="350">
        <v>2528.0500000000002</v>
      </c>
    </row>
    <row r="6138" spans="2:3" ht="15" thickBot="1">
      <c r="B6138" s="33">
        <v>45593</v>
      </c>
      <c r="C6138" s="350">
        <v>2575.8000000000002</v>
      </c>
    </row>
    <row r="6139" spans="2:3" ht="15" thickBot="1">
      <c r="B6139" s="33">
        <v>45594</v>
      </c>
      <c r="C6139" s="350">
        <v>2547.65</v>
      </c>
    </row>
    <row r="6140" spans="2:3" ht="15" thickBot="1">
      <c r="B6140" s="33">
        <v>45595</v>
      </c>
      <c r="C6140" s="350">
        <v>2554.9499999999998</v>
      </c>
    </row>
    <row r="6141" spans="2:3" ht="15" thickBot="1">
      <c r="B6141" s="33">
        <v>45596</v>
      </c>
      <c r="C6141" s="350">
        <v>2528.25</v>
      </c>
    </row>
    <row r="6142" spans="2:3" ht="15" thickBot="1">
      <c r="B6142" s="33">
        <v>45600</v>
      </c>
      <c r="C6142" s="350">
        <v>2524.8000000000002</v>
      </c>
    </row>
    <row r="6143" spans="2:3" ht="15" thickBot="1">
      <c r="B6143" s="33">
        <v>45601</v>
      </c>
      <c r="C6143" s="350">
        <v>2521.35</v>
      </c>
    </row>
    <row r="6144" spans="2:3" ht="15" thickBot="1">
      <c r="B6144" s="33">
        <v>45602</v>
      </c>
      <c r="C6144" s="350">
        <v>2500.6999999999998</v>
      </c>
    </row>
    <row r="6145" spans="2:3" ht="15" thickBot="1">
      <c r="B6145" s="33">
        <v>45603</v>
      </c>
      <c r="C6145" s="350">
        <v>2475.5</v>
      </c>
    </row>
    <row r="6146" spans="2:3" ht="15" thickBot="1">
      <c r="B6146" s="33">
        <v>45604</v>
      </c>
      <c r="C6146" s="350">
        <v>2507.6999999999998</v>
      </c>
    </row>
    <row r="6147" spans="2:3" ht="15" thickBot="1">
      <c r="B6147" s="33">
        <v>45607</v>
      </c>
      <c r="C6147" s="350">
        <v>2491.0500000000002</v>
      </c>
    </row>
    <row r="6148" spans="2:3" ht="15" thickBot="1">
      <c r="B6148" s="33">
        <v>45608</v>
      </c>
      <c r="C6148" s="350">
        <v>2461.5</v>
      </c>
    </row>
    <row r="6149" spans="2:3" ht="15" thickBot="1">
      <c r="B6149" s="33">
        <v>45609</v>
      </c>
      <c r="C6149" s="350">
        <v>2464.9499999999998</v>
      </c>
    </row>
    <row r="6150" spans="2:3" ht="15" thickBot="1">
      <c r="B6150" s="33">
        <v>45610</v>
      </c>
      <c r="C6150" s="350">
        <v>2389.1999999999998</v>
      </c>
    </row>
    <row r="6151" spans="2:3" ht="15" thickBot="1">
      <c r="B6151" s="33">
        <v>45614</v>
      </c>
      <c r="C6151" s="350">
        <v>2422.9</v>
      </c>
    </row>
    <row r="6152" spans="2:3" ht="15" thickBot="1">
      <c r="B6152" s="33">
        <v>45615</v>
      </c>
      <c r="C6152" s="350">
        <v>2410.35</v>
      </c>
    </row>
    <row r="6153" spans="2:3" ht="15" thickBot="1">
      <c r="B6153" s="33">
        <v>45617</v>
      </c>
      <c r="C6153" s="350">
        <v>2382.8000000000002</v>
      </c>
    </row>
    <row r="6154" spans="2:3" ht="15" thickBot="1">
      <c r="B6154" s="33">
        <v>45618</v>
      </c>
      <c r="C6154" s="350">
        <v>2445.25</v>
      </c>
    </row>
    <row r="6155" spans="2:3" ht="15" thickBot="1">
      <c r="B6155" s="33">
        <v>45621</v>
      </c>
      <c r="C6155" s="350">
        <v>2471.4499999999998</v>
      </c>
    </row>
    <row r="6156" spans="2:3" ht="15" thickBot="1">
      <c r="B6156" s="33">
        <v>45622</v>
      </c>
      <c r="C6156" s="350">
        <v>2479.1999999999998</v>
      </c>
    </row>
    <row r="6157" spans="2:3" ht="15" thickBot="1">
      <c r="B6157" s="33">
        <v>45623</v>
      </c>
      <c r="C6157" s="350">
        <v>2486.9</v>
      </c>
    </row>
    <row r="6158" spans="2:3" ht="15" thickBot="1">
      <c r="B6158" s="33">
        <v>45624</v>
      </c>
      <c r="C6158" s="350">
        <v>2462.1999999999998</v>
      </c>
    </row>
    <row r="6159" spans="2:3" ht="15" thickBot="1">
      <c r="B6159" s="33">
        <v>45625</v>
      </c>
      <c r="C6159" s="350">
        <v>2496.15</v>
      </c>
    </row>
    <row r="6160" spans="2:3" ht="15" thickBot="1">
      <c r="B6160" s="33">
        <v>45628</v>
      </c>
      <c r="C6160" s="350">
        <v>2479.15</v>
      </c>
    </row>
    <row r="6161" spans="2:3" ht="15" thickBot="1">
      <c r="B6161" s="33">
        <v>45629</v>
      </c>
      <c r="C6161" s="350">
        <v>2482.85</v>
      </c>
    </row>
    <row r="6162" spans="2:3" ht="15" thickBot="1">
      <c r="B6162" s="33">
        <v>45630</v>
      </c>
      <c r="C6162" s="350">
        <v>2464.5</v>
      </c>
    </row>
    <row r="6163" spans="2:3" ht="15" thickBot="1">
      <c r="B6163" s="33">
        <v>45631</v>
      </c>
      <c r="C6163" s="350">
        <v>2494.6</v>
      </c>
    </row>
    <row r="6164" spans="2:3" ht="15" thickBot="1">
      <c r="B6164" s="33">
        <v>45632</v>
      </c>
      <c r="C6164" s="350">
        <v>2483.8000000000002</v>
      </c>
    </row>
    <row r="6165" spans="2:3" ht="15" thickBot="1">
      <c r="B6165" s="33">
        <v>45635</v>
      </c>
      <c r="C6165" s="350">
        <v>2400.75</v>
      </c>
    </row>
    <row r="6166" spans="2:3" ht="15" thickBot="1">
      <c r="B6166" s="33">
        <v>45636</v>
      </c>
      <c r="C6166" s="350">
        <v>2397.35</v>
      </c>
    </row>
    <row r="6167" spans="2:3" ht="15" thickBot="1">
      <c r="B6167" s="33">
        <v>45637</v>
      </c>
      <c r="C6167" s="350">
        <v>2401.35</v>
      </c>
    </row>
    <row r="6168" spans="2:3" ht="15" thickBot="1">
      <c r="B6168" s="33">
        <v>45638</v>
      </c>
      <c r="C6168" s="350">
        <v>2344.9499999999998</v>
      </c>
    </row>
    <row r="6169" spans="2:3" ht="15" thickBot="1">
      <c r="B6169" s="33">
        <v>45639</v>
      </c>
      <c r="C6169" s="350">
        <v>2390.1</v>
      </c>
    </row>
    <row r="6170" spans="2:3" ht="15" thickBot="1">
      <c r="B6170" s="33">
        <v>45642</v>
      </c>
      <c r="C6170" s="350">
        <v>2366.15</v>
      </c>
    </row>
    <row r="6171" spans="2:3" ht="15" thickBot="1">
      <c r="B6171" s="33">
        <v>45643</v>
      </c>
      <c r="C6171" s="350">
        <v>2363.25</v>
      </c>
    </row>
    <row r="6172" spans="2:3" ht="15" thickBot="1">
      <c r="B6172" s="33">
        <v>45644</v>
      </c>
      <c r="C6172" s="350">
        <v>2359.1999999999998</v>
      </c>
    </row>
    <row r="6173" spans="2:3" ht="15" thickBot="1">
      <c r="B6173" s="33">
        <v>45645</v>
      </c>
      <c r="C6173" s="350">
        <v>2359.85</v>
      </c>
    </row>
    <row r="6174" spans="2:3" ht="15" thickBot="1">
      <c r="B6174" s="33">
        <v>45646</v>
      </c>
      <c r="C6174" s="350">
        <v>2333.9</v>
      </c>
    </row>
    <row r="6175" spans="2:3" ht="15" thickBot="1">
      <c r="B6175" s="33">
        <v>45649</v>
      </c>
      <c r="C6175" s="350">
        <v>2338.9</v>
      </c>
    </row>
    <row r="6176" spans="2:3" ht="15" thickBot="1">
      <c r="B6176" s="33">
        <v>45650</v>
      </c>
      <c r="C6176" s="350">
        <v>2335.5500000000002</v>
      </c>
    </row>
    <row r="6177" spans="2:3" ht="15" thickBot="1">
      <c r="B6177" s="33">
        <v>45652</v>
      </c>
      <c r="C6177" s="350">
        <v>2332.75</v>
      </c>
    </row>
    <row r="6178" spans="2:3" ht="15" thickBot="1">
      <c r="B6178" s="33">
        <v>45653</v>
      </c>
      <c r="C6178" s="350">
        <v>2341.25</v>
      </c>
    </row>
    <row r="6179" spans="2:3" ht="15" thickBot="1">
      <c r="B6179" s="33">
        <v>45656</v>
      </c>
      <c r="C6179" s="350">
        <v>2343.5</v>
      </c>
    </row>
    <row r="6180" spans="2:3" ht="15" thickBot="1">
      <c r="B6180" s="33">
        <v>45657</v>
      </c>
      <c r="C6180" s="350">
        <v>2326.85</v>
      </c>
    </row>
    <row r="6181" spans="2:3" ht="15" thickBot="1">
      <c r="B6181" s="33">
        <v>45658</v>
      </c>
      <c r="C6181" s="350">
        <v>2322.1</v>
      </c>
    </row>
    <row r="6182" spans="2:3" ht="15" thickBot="1">
      <c r="B6182" s="33">
        <v>45659</v>
      </c>
      <c r="C6182" s="350">
        <v>2370</v>
      </c>
    </row>
    <row r="6183" spans="2:3" ht="15" thickBot="1">
      <c r="B6183" s="33">
        <v>45660</v>
      </c>
      <c r="C6183" s="350">
        <v>2406.25</v>
      </c>
    </row>
    <row r="6184" spans="2:3" ht="15" thickBot="1">
      <c r="B6184" s="33">
        <v>45663</v>
      </c>
      <c r="C6184" s="350">
        <v>2376.1999999999998</v>
      </c>
    </row>
    <row r="6185" spans="2:3" ht="15" thickBot="1">
      <c r="B6185" s="33">
        <v>45664</v>
      </c>
      <c r="C6185" s="350">
        <v>2390.8000000000002</v>
      </c>
    </row>
    <row r="6186" spans="2:3" ht="15" thickBot="1">
      <c r="B6186" s="33">
        <v>45665</v>
      </c>
      <c r="C6186" s="350">
        <v>2401</v>
      </c>
    </row>
    <row r="6187" spans="2:3" ht="15" thickBot="1">
      <c r="B6187" s="33">
        <v>45666</v>
      </c>
      <c r="C6187" s="350">
        <v>2435.4</v>
      </c>
    </row>
    <row r="6188" spans="2:3" ht="15" thickBot="1">
      <c r="B6188" s="33">
        <v>45667</v>
      </c>
      <c r="C6188" s="350">
        <v>2442.0500000000002</v>
      </c>
    </row>
    <row r="6189" spans="2:3" ht="15" thickBot="1">
      <c r="B6189" s="33">
        <v>45670</v>
      </c>
      <c r="C6189" s="350">
        <v>2451</v>
      </c>
    </row>
    <row r="6190" spans="2:3" ht="15" thickBot="1">
      <c r="B6190" s="33">
        <v>45671</v>
      </c>
      <c r="C6190" s="350">
        <v>2367.9499999999998</v>
      </c>
    </row>
    <row r="6191" spans="2:3" ht="15" thickBot="1">
      <c r="B6191" s="33">
        <v>45672</v>
      </c>
      <c r="C6191" s="350">
        <v>2373</v>
      </c>
    </row>
    <row r="6192" spans="2:3" ht="15" thickBot="1">
      <c r="B6192" s="33">
        <v>45673</v>
      </c>
      <c r="C6192" s="350">
        <v>2345</v>
      </c>
    </row>
    <row r="6193" spans="2:3" ht="15" thickBot="1">
      <c r="B6193" s="33">
        <v>45674</v>
      </c>
      <c r="C6193" s="350">
        <v>2354</v>
      </c>
    </row>
    <row r="6194" spans="2:3" ht="15" thickBot="1">
      <c r="B6194" s="33">
        <v>45677</v>
      </c>
      <c r="C6194" s="350">
        <v>2345.1999999999998</v>
      </c>
    </row>
    <row r="6195" spans="2:3" ht="15" thickBot="1">
      <c r="B6195" s="33">
        <v>45678</v>
      </c>
      <c r="C6195" s="350">
        <v>2340.5</v>
      </c>
    </row>
    <row r="6196" spans="2:3" ht="15" thickBot="1">
      <c r="B6196" s="33">
        <v>45679</v>
      </c>
      <c r="C6196" s="350">
        <v>2342.9499999999998</v>
      </c>
    </row>
    <row r="6197" spans="2:3" ht="15" thickBot="1">
      <c r="B6197" s="33">
        <v>45680</v>
      </c>
      <c r="C6197" s="350">
        <v>2321.6999999999998</v>
      </c>
    </row>
    <row r="6198" spans="2:3" ht="15" thickBot="1">
      <c r="B6198" s="33">
        <v>45681</v>
      </c>
      <c r="C6198" s="350">
        <v>2368.1</v>
      </c>
    </row>
    <row r="6199" spans="2:3" ht="15" thickBot="1">
      <c r="B6199" s="33">
        <v>45684</v>
      </c>
      <c r="C6199" s="350">
        <v>2392.85</v>
      </c>
    </row>
    <row r="6200" spans="2:3" ht="15" thickBot="1">
      <c r="B6200" s="33">
        <v>45685</v>
      </c>
      <c r="C6200" s="350">
        <v>2388.85</v>
      </c>
    </row>
    <row r="6201" spans="2:3" ht="15" thickBot="1">
      <c r="B6201" s="33">
        <v>45686</v>
      </c>
      <c r="C6201" s="350">
        <v>2383.9499999999998</v>
      </c>
    </row>
    <row r="6202" spans="2:3" ht="15" thickBot="1">
      <c r="B6202" s="33">
        <v>45687</v>
      </c>
      <c r="C6202" s="350">
        <v>2408.75</v>
      </c>
    </row>
    <row r="6203" spans="2:3" ht="15" thickBot="1">
      <c r="B6203" s="33">
        <v>45688</v>
      </c>
      <c r="C6203" s="350">
        <v>2468.8000000000002</v>
      </c>
    </row>
    <row r="6204" spans="2:3" ht="15" thickBot="1">
      <c r="B6204" s="33">
        <v>45691</v>
      </c>
      <c r="C6204" s="350">
        <v>2441.9499999999998</v>
      </c>
    </row>
    <row r="6205" spans="2:3" ht="15" thickBot="1">
      <c r="B6205" s="33">
        <v>45692</v>
      </c>
      <c r="C6205" s="350">
        <v>2438.0500000000002</v>
      </c>
    </row>
    <row r="6206" spans="2:3" ht="15" thickBot="1">
      <c r="B6206" s="33">
        <v>45693</v>
      </c>
      <c r="C6206" s="350">
        <v>2391.0500000000002</v>
      </c>
    </row>
    <row r="6207" spans="2:3" ht="15" thickBot="1">
      <c r="B6207" s="33">
        <v>45694</v>
      </c>
      <c r="C6207" s="350">
        <v>2372.6999999999998</v>
      </c>
    </row>
    <row r="6208" spans="2:3" ht="15" thickBot="1">
      <c r="B6208" s="33">
        <v>45695</v>
      </c>
      <c r="C6208" s="350">
        <v>2363.85</v>
      </c>
    </row>
    <row r="6209" spans="2:3" ht="15" thickBot="1">
      <c r="B6209" s="33">
        <v>45698</v>
      </c>
      <c r="C6209" s="350">
        <v>2361.4499999999998</v>
      </c>
    </row>
    <row r="6210" spans="2:3" ht="15" thickBot="1">
      <c r="B6210" s="33">
        <v>45699</v>
      </c>
      <c r="C6210" s="350">
        <v>2315.25</v>
      </c>
    </row>
    <row r="6211" spans="2:3" ht="15" thickBot="1">
      <c r="B6211" s="33">
        <v>45700</v>
      </c>
      <c r="C6211" s="350">
        <v>2332.5</v>
      </c>
    </row>
    <row r="6212" spans="2:3" ht="15" thickBot="1">
      <c r="B6212" s="33">
        <v>45701</v>
      </c>
      <c r="C6212" s="350">
        <v>2321.5</v>
      </c>
    </row>
    <row r="6213" spans="2:3" ht="15" thickBot="1">
      <c r="B6213" s="33">
        <v>45702</v>
      </c>
      <c r="C6213" s="350">
        <v>2318.35</v>
      </c>
    </row>
    <row r="6214" spans="2:3" ht="15" thickBot="1">
      <c r="B6214" s="33">
        <v>45705</v>
      </c>
      <c r="C6214" s="350">
        <v>2329.4</v>
      </c>
    </row>
    <row r="6215" spans="2:3" ht="15" thickBot="1">
      <c r="B6215" s="33">
        <v>45706</v>
      </c>
      <c r="C6215" s="350">
        <v>2296</v>
      </c>
    </row>
    <row r="6216" spans="2:3" ht="15" thickBot="1">
      <c r="B6216" s="33">
        <v>45707</v>
      </c>
      <c r="C6216" s="350">
        <v>2250.4</v>
      </c>
    </row>
    <row r="6217" spans="2:3" ht="15" thickBot="1">
      <c r="B6217" s="33">
        <v>45708</v>
      </c>
      <c r="C6217" s="350">
        <v>2248.0500000000002</v>
      </c>
    </row>
    <row r="6218" spans="2:3" ht="15" thickBot="1">
      <c r="B6218" s="33">
        <v>45709</v>
      </c>
      <c r="C6218" s="350">
        <v>2241.65</v>
      </c>
    </row>
    <row r="6219" spans="2:3" ht="15" thickBot="1">
      <c r="B6219" s="33">
        <v>45712</v>
      </c>
      <c r="C6219" s="350">
        <v>2241.4499999999998</v>
      </c>
    </row>
    <row r="6220" spans="2:3" ht="15" thickBot="1">
      <c r="B6220" s="33">
        <v>45713</v>
      </c>
      <c r="C6220" s="350">
        <v>2259.3000000000002</v>
      </c>
    </row>
    <row r="6221" spans="2:3" ht="15" thickBot="1">
      <c r="B6221" s="33">
        <v>45715</v>
      </c>
      <c r="C6221" s="350">
        <v>2244.9499999999998</v>
      </c>
    </row>
    <row r="6222" spans="2:3" ht="15" thickBot="1">
      <c r="B6222" s="33">
        <v>45716</v>
      </c>
      <c r="C6222" s="350">
        <v>2190.25</v>
      </c>
    </row>
    <row r="6223" spans="2:3" ht="15" thickBot="1">
      <c r="B6223" s="33">
        <v>45719</v>
      </c>
      <c r="C6223" s="350">
        <v>2176.85</v>
      </c>
    </row>
    <row r="6224" spans="2:3" ht="15" thickBot="1">
      <c r="B6224" s="33">
        <v>45720</v>
      </c>
      <c r="C6224" s="350">
        <v>2157.35</v>
      </c>
    </row>
    <row r="6225" spans="2:3" ht="15" thickBot="1">
      <c r="B6225" s="33">
        <v>45721</v>
      </c>
      <c r="C6225" s="350">
        <v>2170.4499999999998</v>
      </c>
    </row>
    <row r="6226" spans="2:3" ht="15" thickBot="1">
      <c r="B6226" s="33">
        <v>45722</v>
      </c>
      <c r="C6226" s="350">
        <v>2218.9499999999998</v>
      </c>
    </row>
    <row r="6227" spans="2:3" ht="15" thickBot="1">
      <c r="B6227" s="33">
        <v>45723</v>
      </c>
      <c r="C6227" s="350">
        <v>2204.5500000000002</v>
      </c>
    </row>
    <row r="6228" spans="2:3" ht="15" thickBot="1">
      <c r="B6228" s="33">
        <v>45726</v>
      </c>
      <c r="C6228" s="350">
        <v>2247.75</v>
      </c>
    </row>
    <row r="6229" spans="2:3" ht="15" thickBot="1">
      <c r="B6229" s="33">
        <v>45727</v>
      </c>
      <c r="C6229" s="350">
        <v>2216.9499999999998</v>
      </c>
    </row>
    <row r="6230" spans="2:3" ht="15" thickBot="1">
      <c r="B6230" s="33">
        <v>45728</v>
      </c>
      <c r="C6230" s="350">
        <v>2192.9</v>
      </c>
    </row>
    <row r="6231" spans="2:3" ht="15" thickBot="1">
      <c r="B6231" s="33">
        <v>45729</v>
      </c>
      <c r="C6231" s="350">
        <v>2174.8000000000002</v>
      </c>
    </row>
    <row r="6232" spans="2:3" ht="15" thickBot="1">
      <c r="B6232" s="33">
        <v>45733</v>
      </c>
      <c r="C6232" s="350">
        <v>2171.25</v>
      </c>
    </row>
    <row r="6233" spans="2:3" ht="15" thickBot="1">
      <c r="B6233" s="33">
        <v>45734</v>
      </c>
      <c r="C6233" s="350">
        <v>2201.4</v>
      </c>
    </row>
    <row r="6234" spans="2:3" ht="15" thickBot="1">
      <c r="B6234" s="33">
        <v>45735</v>
      </c>
      <c r="C6234" s="350">
        <v>2200.0500000000002</v>
      </c>
    </row>
    <row r="6235" spans="2:3" ht="15" thickBot="1">
      <c r="B6235" s="33">
        <v>45736</v>
      </c>
      <c r="C6235" s="350">
        <v>2242.4</v>
      </c>
    </row>
    <row r="6236" spans="2:3" ht="15" thickBot="1">
      <c r="B6236" s="33">
        <v>45737</v>
      </c>
      <c r="C6236" s="350">
        <v>2246.1999999999998</v>
      </c>
    </row>
    <row r="6237" spans="2:3" ht="15" thickBot="1">
      <c r="B6237" s="33">
        <v>45740</v>
      </c>
      <c r="C6237" s="350">
        <v>2256.1999999999998</v>
      </c>
    </row>
    <row r="6238" spans="2:3" ht="15" thickBot="1">
      <c r="B6238" s="33">
        <v>45741</v>
      </c>
      <c r="C6238" s="350">
        <v>2271.3000000000002</v>
      </c>
    </row>
    <row r="6239" spans="2:3" ht="15" thickBot="1">
      <c r="B6239" s="33">
        <v>45742</v>
      </c>
      <c r="C6239" s="350">
        <v>2245.9499999999998</v>
      </c>
    </row>
    <row r="6240" spans="2:3" ht="15" thickBot="1">
      <c r="B6240" s="33">
        <v>45743</v>
      </c>
      <c r="C6240" s="350">
        <v>2244.65</v>
      </c>
    </row>
    <row r="6241" spans="2:3" ht="15" thickBot="1">
      <c r="B6241" s="33">
        <v>45744</v>
      </c>
      <c r="C6241" s="350">
        <v>2258.85</v>
      </c>
    </row>
    <row r="6242" spans="2:3" ht="15" thickBot="1">
      <c r="B6242" s="33">
        <v>45748</v>
      </c>
      <c r="C6242" s="350">
        <v>2233.85</v>
      </c>
    </row>
    <row r="6243" spans="2:3" ht="15" thickBot="1">
      <c r="B6243" s="33">
        <v>45749</v>
      </c>
      <c r="C6243" s="350">
        <v>2237.9</v>
      </c>
    </row>
    <row r="6244" spans="2:3" ht="15" thickBot="1">
      <c r="B6244" s="33">
        <v>45750</v>
      </c>
      <c r="C6244" s="350">
        <v>2244.5500000000002</v>
      </c>
    </row>
    <row r="6245" spans="2:3" ht="15" thickBot="1">
      <c r="B6245" s="33">
        <v>45751</v>
      </c>
      <c r="C6245" s="350">
        <v>2244.5500000000002</v>
      </c>
    </row>
    <row r="6246" spans="2:3" ht="15" thickBot="1">
      <c r="B6246" s="33">
        <v>45754</v>
      </c>
      <c r="C6246" s="350">
        <v>2249.4</v>
      </c>
    </row>
    <row r="6247" spans="2:3" ht="15" thickBot="1">
      <c r="B6247" s="33">
        <v>45755</v>
      </c>
      <c r="C6247" s="350">
        <v>2289.25</v>
      </c>
    </row>
    <row r="6248" spans="2:3" ht="15" thickBot="1">
      <c r="B6248" s="33">
        <v>45756</v>
      </c>
      <c r="C6248" s="350">
        <v>2350</v>
      </c>
    </row>
    <row r="6249" spans="2:3" ht="15" thickBot="1">
      <c r="B6249" s="33">
        <v>45758</v>
      </c>
      <c r="C6249" s="350">
        <v>2366.15</v>
      </c>
    </row>
    <row r="6250" spans="2:3" ht="15" thickBot="1">
      <c r="B6250" s="33">
        <v>45762</v>
      </c>
      <c r="C6250" s="350">
        <v>2361.5</v>
      </c>
    </row>
    <row r="6251" spans="2:3" ht="15" thickBot="1">
      <c r="B6251" s="33">
        <v>45763</v>
      </c>
      <c r="C6251" s="350">
        <v>2366.6</v>
      </c>
    </row>
    <row r="6252" spans="2:3" ht="15" thickBot="1">
      <c r="B6252" s="33">
        <v>45764</v>
      </c>
      <c r="C6252" s="350">
        <v>2375</v>
      </c>
    </row>
    <row r="6253" spans="2:3" ht="15" thickBot="1">
      <c r="B6253" s="33">
        <v>45768</v>
      </c>
      <c r="C6253" s="350">
        <v>2351</v>
      </c>
    </row>
    <row r="6254" spans="2:3" ht="15" thickBot="1">
      <c r="B6254" s="33">
        <v>45769</v>
      </c>
      <c r="C6254" s="350">
        <v>2398.6999999999998</v>
      </c>
    </row>
    <row r="6255" spans="2:3" ht="15" thickBot="1">
      <c r="B6255" s="33">
        <v>45770</v>
      </c>
      <c r="C6255" s="350">
        <v>2423.8000000000002</v>
      </c>
    </row>
    <row r="6256" spans="2:3" ht="15" thickBot="1">
      <c r="B6256" s="33">
        <v>45771</v>
      </c>
      <c r="C6256" s="350">
        <v>2325.3000000000002</v>
      </c>
    </row>
    <row r="6257" spans="2:3" ht="15" thickBot="1">
      <c r="B6257" s="33">
        <v>45772</v>
      </c>
      <c r="C6257" s="350">
        <v>2332.1999999999998</v>
      </c>
    </row>
    <row r="6258" spans="2:3" ht="15" thickBot="1">
      <c r="B6258" s="33">
        <v>45775</v>
      </c>
      <c r="C6258" s="350">
        <v>2318.6</v>
      </c>
    </row>
    <row r="6259" spans="2:3" ht="15" thickBot="1">
      <c r="B6259" s="33">
        <v>45776</v>
      </c>
      <c r="C6259" s="350">
        <v>2321.6999999999998</v>
      </c>
    </row>
    <row r="6260" spans="2:3" ht="15" thickBot="1">
      <c r="B6260" s="33">
        <v>45777</v>
      </c>
      <c r="C6260" s="350">
        <v>2342.1</v>
      </c>
    </row>
    <row r="6261" spans="2:3" ht="15" thickBot="1">
      <c r="B6261" s="33">
        <v>45779</v>
      </c>
      <c r="C6261" s="350">
        <v>2323.9</v>
      </c>
    </row>
    <row r="6262" spans="2:3" ht="15" thickBot="1">
      <c r="B6262" s="33">
        <v>45782</v>
      </c>
      <c r="C6262" s="350">
        <v>2348.6</v>
      </c>
    </row>
    <row r="6263" spans="2:3" ht="15" thickBot="1">
      <c r="B6263" s="33">
        <v>45783</v>
      </c>
      <c r="C6263" s="350">
        <v>2381.8000000000002</v>
      </c>
    </row>
    <row r="6264" spans="2:3" ht="15" thickBot="1">
      <c r="B6264" s="33">
        <v>45784</v>
      </c>
      <c r="C6264" s="350">
        <v>2370.8000000000002</v>
      </c>
    </row>
    <row r="6265" spans="2:3" ht="15" thickBot="1">
      <c r="B6265" s="33">
        <v>45785</v>
      </c>
      <c r="C6265" s="350">
        <v>2354.9</v>
      </c>
    </row>
    <row r="6266" spans="2:3" ht="15" thickBot="1">
      <c r="B6266" s="33">
        <v>45786</v>
      </c>
      <c r="C6266" s="350">
        <v>2332.9</v>
      </c>
    </row>
    <row r="6267" spans="2:3" ht="15" thickBot="1">
      <c r="B6267" s="33">
        <v>45789</v>
      </c>
      <c r="C6267" s="350">
        <v>2382.5</v>
      </c>
    </row>
    <row r="6268" spans="2:3" ht="15" thickBot="1">
      <c r="B6268" s="33">
        <v>45790</v>
      </c>
      <c r="C6268" s="350">
        <v>2360</v>
      </c>
    </row>
    <row r="6269" spans="2:3" ht="15" thickBot="1">
      <c r="B6269" s="33">
        <v>45791</v>
      </c>
      <c r="C6269" s="350">
        <v>2350.5</v>
      </c>
    </row>
    <row r="6270" spans="2:3" ht="15" thickBot="1">
      <c r="B6270" s="33">
        <v>45792</v>
      </c>
      <c r="C6270" s="350">
        <v>2355.1999999999998</v>
      </c>
    </row>
    <row r="6271" spans="2:3" ht="15" thickBot="1">
      <c r="B6271" s="33">
        <v>45793</v>
      </c>
      <c r="C6271" s="350">
        <v>2381.4</v>
      </c>
    </row>
    <row r="6272" spans="2:3" ht="15" thickBot="1">
      <c r="B6272" s="33">
        <v>45796</v>
      </c>
      <c r="C6272" s="350">
        <v>2382.6999999999998</v>
      </c>
    </row>
    <row r="6273" spans="2:3" ht="15" thickBot="1">
      <c r="B6273" s="33">
        <v>45797</v>
      </c>
      <c r="C6273" s="350">
        <v>2341.1</v>
      </c>
    </row>
    <row r="6274" spans="2:3" ht="15" thickBot="1">
      <c r="B6274" s="33">
        <v>45798</v>
      </c>
      <c r="C6274" s="350">
        <v>2363.9</v>
      </c>
    </row>
    <row r="6275" spans="2:3" ht="15" thickBot="1">
      <c r="B6275" s="33">
        <v>45799</v>
      </c>
      <c r="C6275" s="350">
        <v>2330.6999999999998</v>
      </c>
    </row>
    <row r="6276" spans="2:3" ht="15" thickBot="1">
      <c r="B6276" s="33">
        <v>45800</v>
      </c>
      <c r="C6276" s="350">
        <v>2359.1999999999998</v>
      </c>
    </row>
    <row r="6277" spans="2:3" ht="15" thickBot="1">
      <c r="B6277" s="33">
        <v>45803</v>
      </c>
      <c r="C6277" s="350">
        <v>2394.1</v>
      </c>
    </row>
    <row r="6278" spans="2:3" ht="15" thickBot="1">
      <c r="B6278" s="33">
        <v>45804</v>
      </c>
      <c r="C6278" s="350">
        <v>2380.1999999999998</v>
      </c>
    </row>
    <row r="6279" spans="2:3" ht="15" thickBot="1">
      <c r="B6279" s="33">
        <v>45805</v>
      </c>
      <c r="C6279" s="350">
        <v>2362</v>
      </c>
    </row>
    <row r="6280" spans="2:3" ht="15" thickBot="1">
      <c r="B6280" s="33">
        <v>45806</v>
      </c>
      <c r="C6280" s="350">
        <v>2366.6999999999998</v>
      </c>
    </row>
    <row r="6281" spans="2:3" ht="15" thickBot="1">
      <c r="B6281" s="33">
        <v>45807</v>
      </c>
      <c r="C6281" s="350">
        <v>2348.3000000000002</v>
      </c>
    </row>
    <row r="6282" spans="2:3" ht="15" thickBot="1">
      <c r="B6282" s="33">
        <v>45810</v>
      </c>
      <c r="C6282" s="350">
        <v>2371.6</v>
      </c>
    </row>
    <row r="6283" spans="2:3" ht="15" thickBot="1">
      <c r="B6283" s="33">
        <v>45811</v>
      </c>
      <c r="C6283" s="350">
        <v>2352.3000000000002</v>
      </c>
    </row>
    <row r="6284" spans="2:3" ht="15" thickBot="1">
      <c r="B6284" s="33">
        <v>45812</v>
      </c>
      <c r="C6284" s="350">
        <v>2364.5</v>
      </c>
    </row>
    <row r="6285" spans="2:3" ht="15" thickBot="1">
      <c r="B6285" s="33">
        <v>45813</v>
      </c>
      <c r="C6285" s="350">
        <v>2376.4</v>
      </c>
    </row>
    <row r="6286" spans="2:3" ht="15" thickBot="1">
      <c r="B6286" s="33">
        <v>45814</v>
      </c>
      <c r="C6286" s="350">
        <v>2389.8000000000002</v>
      </c>
    </row>
    <row r="6287" spans="2:3" ht="15" thickBot="1">
      <c r="B6287" s="33">
        <v>45817</v>
      </c>
      <c r="C6287" s="350">
        <v>2393.1999999999998</v>
      </c>
    </row>
    <row r="6288" spans="2:3" ht="15" thickBot="1">
      <c r="B6288" s="33">
        <v>45818</v>
      </c>
      <c r="C6288" s="350">
        <v>2395.1999999999998</v>
      </c>
    </row>
    <row r="6289" spans="2:3" ht="15" thickBot="1">
      <c r="B6289" s="33">
        <v>45819</v>
      </c>
      <c r="C6289" s="350">
        <v>2376.4</v>
      </c>
    </row>
    <row r="6290" spans="2:3" ht="15" thickBot="1">
      <c r="B6290" s="33">
        <v>45820</v>
      </c>
      <c r="C6290" s="350">
        <v>2332.6999999999998</v>
      </c>
    </row>
    <row r="6291" spans="2:3" ht="15" thickBot="1">
      <c r="B6291" s="33">
        <v>45821</v>
      </c>
      <c r="C6291" s="350">
        <v>2319</v>
      </c>
    </row>
    <row r="6292" spans="2:3" ht="15" thickBot="1">
      <c r="B6292" s="33">
        <v>45824</v>
      </c>
      <c r="C6292" s="350">
        <v>2327.4</v>
      </c>
    </row>
    <row r="6293" spans="2:3" ht="15" thickBot="1">
      <c r="B6293" s="33">
        <v>45825</v>
      </c>
      <c r="C6293" s="350">
        <v>2328.6</v>
      </c>
    </row>
    <row r="6294" spans="2:3" ht="15" thickBot="1">
      <c r="B6294" s="33">
        <v>45826</v>
      </c>
      <c r="C6294" s="350">
        <v>2297.3000000000002</v>
      </c>
    </row>
    <row r="6295" spans="2:3" ht="15" thickBot="1">
      <c r="B6295" s="33">
        <v>45827</v>
      </c>
      <c r="C6295" s="350">
        <v>2294.1999999999998</v>
      </c>
    </row>
    <row r="6296" spans="2:3" ht="15" thickBot="1">
      <c r="B6296" s="33">
        <v>45828</v>
      </c>
      <c r="C6296" s="350">
        <v>2306.1999999999998</v>
      </c>
    </row>
    <row r="6297" spans="2:3" ht="15" thickBot="1">
      <c r="B6297" s="33">
        <v>45831</v>
      </c>
      <c r="C6297" s="350">
        <v>2275.1</v>
      </c>
    </row>
    <row r="6298" spans="2:3" ht="15" thickBot="1">
      <c r="B6298" s="33">
        <v>45832</v>
      </c>
      <c r="C6298" s="350">
        <v>2263.1</v>
      </c>
    </row>
    <row r="6299" spans="2:3" ht="15" thickBot="1">
      <c r="B6299" s="33">
        <v>45833</v>
      </c>
      <c r="C6299" s="350">
        <v>2278.6999999999998</v>
      </c>
    </row>
    <row r="6300" spans="2:3" ht="15" thickBot="1">
      <c r="B6300" s="33">
        <v>45834</v>
      </c>
      <c r="C6300" s="350">
        <v>2280.8000000000002</v>
      </c>
    </row>
    <row r="6301" spans="2:3" ht="15" thickBot="1">
      <c r="B6301" s="33">
        <v>45835</v>
      </c>
      <c r="C6301" s="350">
        <v>2306.9</v>
      </c>
    </row>
    <row r="6302" spans="2:3" ht="15" thickBot="1">
      <c r="B6302" s="33">
        <v>45838</v>
      </c>
      <c r="C6302" s="350">
        <v>2294.6</v>
      </c>
    </row>
    <row r="6303" spans="2:3" ht="15" thickBot="1">
      <c r="B6303" s="33">
        <v>45839</v>
      </c>
      <c r="C6303" s="350">
        <v>2295.5</v>
      </c>
    </row>
    <row r="6304" spans="2:3" ht="15" thickBot="1">
      <c r="B6304" s="33">
        <v>45840</v>
      </c>
      <c r="C6304" s="350">
        <v>2307.1</v>
      </c>
    </row>
    <row r="6305" spans="2:3" ht="15" thickBot="1">
      <c r="B6305" s="33">
        <v>45841</v>
      </c>
      <c r="C6305" s="350">
        <v>2313.4</v>
      </c>
    </row>
    <row r="6306" spans="2:3" ht="15" thickBot="1">
      <c r="B6306" s="33">
        <v>45842</v>
      </c>
      <c r="C6306" s="350">
        <v>2339.3000000000002</v>
      </c>
    </row>
    <row r="6307" spans="2:3" ht="15" thickBot="1">
      <c r="B6307" s="33">
        <v>45845</v>
      </c>
      <c r="C6307" s="350">
        <v>2410.4</v>
      </c>
    </row>
    <row r="6308" spans="2:3" ht="15" thickBot="1">
      <c r="B6308" s="33">
        <v>45846</v>
      </c>
      <c r="C6308" s="350">
        <v>2392.6999999999998</v>
      </c>
    </row>
    <row r="6309" spans="2:3" ht="15" thickBot="1">
      <c r="B6309" s="33">
        <v>45847</v>
      </c>
      <c r="C6309" s="350">
        <v>2423.4</v>
      </c>
    </row>
    <row r="6310" spans="2:3" ht="15" thickBot="1">
      <c r="B6310" s="33">
        <v>45848</v>
      </c>
      <c r="C6310" s="350">
        <v>2408.4</v>
      </c>
    </row>
    <row r="6311" spans="2:3" ht="15" thickBot="1">
      <c r="B6311" s="33">
        <v>45849</v>
      </c>
      <c r="C6311" s="350">
        <v>2519.6</v>
      </c>
    </row>
    <row r="6312" spans="2:3" ht="15" thickBot="1">
      <c r="B6312" s="33">
        <v>45852</v>
      </c>
      <c r="C6312" s="350">
        <v>2516.6</v>
      </c>
    </row>
    <row r="6313" spans="2:3" ht="15" thickBot="1">
      <c r="B6313" s="33">
        <v>45853</v>
      </c>
      <c r="C6313" s="350">
        <v>2526.9</v>
      </c>
    </row>
    <row r="6314" spans="2:3" ht="15" thickBot="1">
      <c r="B6314" s="33">
        <v>45854</v>
      </c>
      <c r="C6314" s="350">
        <v>2517.6</v>
      </c>
    </row>
    <row r="6315" spans="2:3" ht="15" thickBot="1">
      <c r="B6315" s="33">
        <v>45855</v>
      </c>
      <c r="C6315" s="350">
        <v>2509.8000000000002</v>
      </c>
    </row>
    <row r="6316" spans="2:3" ht="15" thickBot="1">
      <c r="B6316" s="33">
        <v>45856</v>
      </c>
      <c r="C6316" s="350">
        <v>2489.6</v>
      </c>
    </row>
    <row r="6317" spans="2:3" ht="15" thickBot="1">
      <c r="B6317" s="33">
        <v>45859</v>
      </c>
      <c r="C6317" s="350">
        <v>2464.9</v>
      </c>
    </row>
    <row r="6318" spans="2:3" ht="15" thickBot="1">
      <c r="B6318" s="33">
        <v>45860</v>
      </c>
      <c r="C6318" s="350">
        <v>2479.6999999999998</v>
      </c>
    </row>
    <row r="6319" spans="2:3" ht="15" thickBot="1">
      <c r="B6319" s="33">
        <v>45861</v>
      </c>
      <c r="C6319" s="350">
        <v>2450.4</v>
      </c>
    </row>
    <row r="6320" spans="2:3" ht="15" thickBot="1">
      <c r="B6320" s="33">
        <v>45862</v>
      </c>
      <c r="C6320" s="350">
        <v>2437.8000000000002</v>
      </c>
    </row>
    <row r="6321" spans="2:3" ht="15" thickBot="1">
      <c r="B6321" s="33">
        <v>45863</v>
      </c>
      <c r="C6321" s="350">
        <v>2415.4</v>
      </c>
    </row>
    <row r="6322" spans="2:3" ht="15" thickBot="1">
      <c r="B6322" s="33">
        <v>45866</v>
      </c>
      <c r="C6322" s="350">
        <v>2441.6</v>
      </c>
    </row>
    <row r="6323" spans="2:3" ht="15" thickBot="1">
      <c r="B6323" s="33">
        <v>45867</v>
      </c>
      <c r="C6323" s="350">
        <v>2453.6</v>
      </c>
    </row>
    <row r="6324" spans="2:3" ht="15" thickBot="1">
      <c r="B6324" s="33">
        <v>45868</v>
      </c>
      <c r="C6324" s="350">
        <v>2437.4</v>
      </c>
    </row>
    <row r="6325" spans="2:3" ht="15" thickBot="1">
      <c r="B6325" s="33">
        <v>45869</v>
      </c>
      <c r="C6325" s="350">
        <v>2521.1999999999998</v>
      </c>
    </row>
    <row r="6326" spans="2:3" ht="15" thickBot="1">
      <c r="B6326" s="33">
        <v>45870</v>
      </c>
      <c r="C6326" s="350">
        <v>2553.6999999999998</v>
      </c>
    </row>
    <row r="6327" spans="2:3" ht="15" thickBot="1">
      <c r="B6327" s="33">
        <v>45873</v>
      </c>
      <c r="C6327" s="350">
        <v>2543.6999999999998</v>
      </c>
    </row>
    <row r="6328" spans="2:3" ht="15" thickBot="1">
      <c r="B6328" s="33">
        <v>45874</v>
      </c>
      <c r="C6328" s="350">
        <v>2534.6999999999998</v>
      </c>
    </row>
    <row r="6329" spans="2:3" ht="15" thickBot="1">
      <c r="B6329" s="33">
        <v>45875</v>
      </c>
      <c r="C6329" s="350">
        <v>2535.6</v>
      </c>
    </row>
    <row r="6330" spans="2:3" ht="15" thickBot="1">
      <c r="B6330" s="33">
        <v>45876</v>
      </c>
      <c r="C6330" s="350">
        <v>2517.5</v>
      </c>
    </row>
    <row r="6331" spans="2:3" ht="15" thickBot="1">
      <c r="B6331" s="33">
        <v>45877</v>
      </c>
      <c r="C6331" s="350">
        <v>2498.6</v>
      </c>
    </row>
    <row r="6332" spans="2:3" ht="15" thickBot="1">
      <c r="B6332" s="33">
        <v>45880</v>
      </c>
      <c r="C6332" s="350">
        <v>2518.4</v>
      </c>
    </row>
    <row r="6333" spans="2:3" ht="15" thickBot="1">
      <c r="B6333" s="33">
        <v>45881</v>
      </c>
      <c r="C6333" s="350">
        <v>2483.8000000000002</v>
      </c>
    </row>
    <row r="6334" spans="2:3" ht="15" thickBot="1">
      <c r="B6334" s="33">
        <v>45882</v>
      </c>
      <c r="C6334" s="350">
        <v>2495.1</v>
      </c>
    </row>
    <row r="6335" spans="2:3" ht="15" thickBot="1">
      <c r="B6335" s="33">
        <v>45883</v>
      </c>
      <c r="C6335" s="350">
        <v>2480.6</v>
      </c>
    </row>
    <row r="6336" spans="2:3" ht="15" thickBot="1">
      <c r="B6336" s="33">
        <v>45887</v>
      </c>
      <c r="C6336" s="350">
        <v>2568.1</v>
      </c>
    </row>
    <row r="6337" spans="2:3" ht="15" thickBot="1">
      <c r="B6337" s="33">
        <v>45888</v>
      </c>
      <c r="C6337" s="350">
        <v>2604.8000000000002</v>
      </c>
    </row>
    <row r="6338" spans="2:3" ht="15" thickBot="1">
      <c r="B6338" s="33">
        <v>45889</v>
      </c>
      <c r="C6338" s="350">
        <v>2669.8</v>
      </c>
    </row>
    <row r="6339" spans="2:3" ht="15" thickBot="1">
      <c r="B6339" s="33">
        <v>45890</v>
      </c>
      <c r="C6339" s="350">
        <v>2648</v>
      </c>
    </row>
    <row r="6340" spans="2:3" ht="15" thickBot="1">
      <c r="B6340" s="33">
        <v>45891</v>
      </c>
      <c r="C6340" s="350">
        <v>2629.9</v>
      </c>
    </row>
    <row r="6341" spans="2:3" ht="15" thickBot="1">
      <c r="B6341" s="33">
        <v>45894</v>
      </c>
      <c r="C6341" s="350">
        <v>2631.6</v>
      </c>
    </row>
    <row r="6342" spans="2:3" ht="15" thickBot="1">
      <c r="B6342" s="33">
        <v>45895</v>
      </c>
      <c r="C6342" s="350">
        <v>2692.6</v>
      </c>
    </row>
    <row r="6343" spans="2:3" ht="15" thickBot="1">
      <c r="B6343" s="33">
        <v>45897</v>
      </c>
      <c r="C6343" s="350">
        <v>2654.4</v>
      </c>
    </row>
    <row r="6344" spans="2:3" ht="15" thickBot="1">
      <c r="B6344" s="33">
        <v>45898</v>
      </c>
      <c r="C6344" s="350">
        <v>2659.8</v>
      </c>
    </row>
    <row r="6345" spans="2:3" ht="15" thickBot="1">
      <c r="B6345" s="33">
        <v>45901</v>
      </c>
      <c r="C6345" s="350">
        <v>2649.5</v>
      </c>
    </row>
    <row r="6346" spans="2:3" ht="15" thickBot="1">
      <c r="B6346" s="33">
        <v>45902</v>
      </c>
      <c r="C6346" s="350">
        <v>2677</v>
      </c>
    </row>
    <row r="6347" spans="2:3" ht="15" thickBot="1">
      <c r="B6347" s="33">
        <v>45903</v>
      </c>
      <c r="C6347" s="350">
        <v>2664.7</v>
      </c>
    </row>
    <row r="6348" spans="2:3" ht="15" thickBot="1">
      <c r="B6348" s="33">
        <v>45904</v>
      </c>
      <c r="C6348" s="350">
        <v>2666.6</v>
      </c>
    </row>
    <row r="6349" spans="2:3" ht="15" thickBot="1">
      <c r="B6349" s="33">
        <v>45905</v>
      </c>
      <c r="C6349" s="350">
        <v>2633.4</v>
      </c>
    </row>
    <row r="6350" spans="2:3" ht="15" thickBot="1">
      <c r="B6350" s="33">
        <v>45908</v>
      </c>
      <c r="C6350" s="350">
        <v>2623.9</v>
      </c>
    </row>
    <row r="6351" spans="2:3" ht="15" thickBot="1">
      <c r="B6351" s="33">
        <v>45909</v>
      </c>
      <c r="C6351" s="350">
        <v>2642</v>
      </c>
    </row>
    <row r="6352" spans="2:3" ht="15" thickBot="1">
      <c r="B6352" s="33">
        <v>45910</v>
      </c>
      <c r="C6352" s="350">
        <v>2643.5</v>
      </c>
    </row>
    <row r="6353" spans="2:3" ht="15" thickBot="1">
      <c r="B6353" s="33">
        <v>45911</v>
      </c>
      <c r="C6353" s="350">
        <v>2622</v>
      </c>
    </row>
    <row r="6354" spans="2:3" ht="15" thickBot="1">
      <c r="B6354" s="33">
        <v>45912</v>
      </c>
      <c r="C6354" s="350">
        <v>2580.5</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79"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cols>
    <col min="1" max="1" width="20.6640625" customWidth="1"/>
    <col min="2" max="11" width="13.44140625" bestFit="1" customWidth="1"/>
  </cols>
  <sheetData>
    <row r="1" spans="1:11" s="2" customFormat="1">
      <c r="A1" s="2" t="str">
        <f>'Profit &amp; Loss'!A1</f>
        <v>HINDUSTAN UNILEVER LTD</v>
      </c>
      <c r="E1" t="str">
        <f>UPDATE</f>
        <v/>
      </c>
      <c r="J1" s="2" t="s">
        <v>1</v>
      </c>
    </row>
    <row r="3" spans="1:11" s="2" customFormat="1">
      <c r="A3" s="11" t="s">
        <v>2</v>
      </c>
      <c r="B3" s="12">
        <f>'Data Sheet'!B41</f>
        <v>45016</v>
      </c>
      <c r="C3" s="12">
        <f>'Data Sheet'!C41</f>
        <v>45107</v>
      </c>
      <c r="D3" s="12">
        <f>'Data Sheet'!D41</f>
        <v>45199</v>
      </c>
      <c r="E3" s="12">
        <f>'Data Sheet'!E41</f>
        <v>45291</v>
      </c>
      <c r="F3" s="12">
        <f>'Data Sheet'!F41</f>
        <v>45382</v>
      </c>
      <c r="G3" s="12">
        <f>'Data Sheet'!G41</f>
        <v>45473</v>
      </c>
      <c r="H3" s="12">
        <f>'Data Sheet'!H41</f>
        <v>45565</v>
      </c>
      <c r="I3" s="12">
        <f>'Data Sheet'!I41</f>
        <v>45657</v>
      </c>
      <c r="J3" s="12">
        <f>'Data Sheet'!J41</f>
        <v>45747</v>
      </c>
      <c r="K3" s="12">
        <f>'Data Sheet'!K41</f>
        <v>45838</v>
      </c>
    </row>
    <row r="4" spans="1:11" s="2" customFormat="1">
      <c r="A4" s="2" t="s">
        <v>6</v>
      </c>
      <c r="B4" s="1">
        <f>'Data Sheet'!B42</f>
        <v>15215</v>
      </c>
      <c r="C4" s="1">
        <f>'Data Sheet'!C42</f>
        <v>15496</v>
      </c>
      <c r="D4" s="1">
        <f>'Data Sheet'!D42</f>
        <v>15623</v>
      </c>
      <c r="E4" s="1">
        <f>'Data Sheet'!E42</f>
        <v>15567</v>
      </c>
      <c r="F4" s="1">
        <f>'Data Sheet'!F42</f>
        <v>15210</v>
      </c>
      <c r="G4" s="1">
        <f>'Data Sheet'!G42</f>
        <v>15707</v>
      </c>
      <c r="H4" s="1">
        <f>'Data Sheet'!H42</f>
        <v>15926</v>
      </c>
      <c r="I4" s="1">
        <f>'Data Sheet'!I42</f>
        <v>15818</v>
      </c>
      <c r="J4" s="1">
        <f>'Data Sheet'!J42</f>
        <v>15670</v>
      </c>
      <c r="K4" s="1">
        <f>'Data Sheet'!K42</f>
        <v>16514</v>
      </c>
    </row>
    <row r="5" spans="1:11">
      <c r="A5" t="s">
        <v>7</v>
      </c>
      <c r="B5" s="6">
        <f>'Data Sheet'!B43</f>
        <v>11643</v>
      </c>
      <c r="C5" s="6">
        <f>'Data Sheet'!C43</f>
        <v>11832</v>
      </c>
      <c r="D5" s="6">
        <f>'Data Sheet'!D43</f>
        <v>11828</v>
      </c>
      <c r="E5" s="6">
        <f>'Data Sheet'!E43</f>
        <v>11902</v>
      </c>
      <c r="F5" s="6">
        <f>'Data Sheet'!F43</f>
        <v>11675</v>
      </c>
      <c r="G5" s="6">
        <f>'Data Sheet'!G43</f>
        <v>11965</v>
      </c>
      <c r="H5" s="6">
        <f>'Data Sheet'!H43</f>
        <v>12139</v>
      </c>
      <c r="I5" s="6">
        <f>'Data Sheet'!I43</f>
        <v>12123</v>
      </c>
      <c r="J5" s="6">
        <f>'Data Sheet'!J43</f>
        <v>12052</v>
      </c>
      <c r="K5" s="6">
        <f>'Data Sheet'!K43</f>
        <v>12797</v>
      </c>
    </row>
    <row r="6" spans="1:11" s="2" customFormat="1">
      <c r="A6" s="2" t="s">
        <v>8</v>
      </c>
      <c r="B6" s="1">
        <f>'Data Sheet'!B50</f>
        <v>3572</v>
      </c>
      <c r="C6" s="1">
        <f>'Data Sheet'!C50</f>
        <v>3664</v>
      </c>
      <c r="D6" s="1">
        <f>'Data Sheet'!D50</f>
        <v>3795</v>
      </c>
      <c r="E6" s="1">
        <f>'Data Sheet'!E50</f>
        <v>3665</v>
      </c>
      <c r="F6" s="1">
        <f>'Data Sheet'!F50</f>
        <v>3535</v>
      </c>
      <c r="G6" s="1">
        <f>'Data Sheet'!G50</f>
        <v>3742</v>
      </c>
      <c r="H6" s="1">
        <f>'Data Sheet'!H50</f>
        <v>3787</v>
      </c>
      <c r="I6" s="1">
        <f>'Data Sheet'!I50</f>
        <v>3695</v>
      </c>
      <c r="J6" s="1">
        <f>'Data Sheet'!J50</f>
        <v>3618</v>
      </c>
      <c r="K6" s="1">
        <f>'Data Sheet'!K50</f>
        <v>3717</v>
      </c>
    </row>
    <row r="7" spans="1:11">
      <c r="A7" t="s">
        <v>9</v>
      </c>
      <c r="B7" s="6">
        <f>'Data Sheet'!B44</f>
        <v>240</v>
      </c>
      <c r="C7" s="6">
        <f>'Data Sheet'!C44</f>
        <v>146</v>
      </c>
      <c r="D7" s="6">
        <f>'Data Sheet'!D44</f>
        <v>178</v>
      </c>
      <c r="E7" s="6">
        <f>'Data Sheet'!E44</f>
        <v>184</v>
      </c>
      <c r="F7" s="6">
        <f>'Data Sheet'!F44</f>
        <v>309</v>
      </c>
      <c r="G7" s="6">
        <f>'Data Sheet'!G44</f>
        <v>209</v>
      </c>
      <c r="H7" s="6">
        <f>'Data Sheet'!H44</f>
        <v>203</v>
      </c>
      <c r="I7" s="6">
        <f>'Data Sheet'!I44</f>
        <v>740</v>
      </c>
      <c r="J7" s="6">
        <f>'Data Sheet'!J44</f>
        <v>171</v>
      </c>
      <c r="K7" s="6">
        <f>'Data Sheet'!K44</f>
        <v>74</v>
      </c>
    </row>
    <row r="8" spans="1:11">
      <c r="A8" t="s">
        <v>10</v>
      </c>
      <c r="B8" s="6">
        <f>'Data Sheet'!B45</f>
        <v>291</v>
      </c>
      <c r="C8" s="6">
        <f>'Data Sheet'!C45</f>
        <v>286</v>
      </c>
      <c r="D8" s="6">
        <f>'Data Sheet'!D45</f>
        <v>297</v>
      </c>
      <c r="E8" s="6">
        <f>'Data Sheet'!E45</f>
        <v>313</v>
      </c>
      <c r="F8" s="6">
        <f>'Data Sheet'!F45</f>
        <v>320</v>
      </c>
      <c r="G8" s="6">
        <f>'Data Sheet'!G45</f>
        <v>329</v>
      </c>
      <c r="H8" s="6">
        <f>'Data Sheet'!H45</f>
        <v>338</v>
      </c>
      <c r="I8" s="6">
        <f>'Data Sheet'!I45</f>
        <v>341</v>
      </c>
      <c r="J8" s="6">
        <f>'Data Sheet'!J45</f>
        <v>347</v>
      </c>
      <c r="K8" s="6">
        <f>'Data Sheet'!K45</f>
        <v>361</v>
      </c>
    </row>
    <row r="9" spans="1:11">
      <c r="A9" t="s">
        <v>11</v>
      </c>
      <c r="B9" s="6">
        <f>'Data Sheet'!B46</f>
        <v>29</v>
      </c>
      <c r="C9" s="6">
        <f>'Data Sheet'!C46</f>
        <v>50</v>
      </c>
      <c r="D9" s="6">
        <f>'Data Sheet'!D46</f>
        <v>88</v>
      </c>
      <c r="E9" s="6">
        <f>'Data Sheet'!E46</f>
        <v>91</v>
      </c>
      <c r="F9" s="6">
        <f>'Data Sheet'!F46</f>
        <v>105</v>
      </c>
      <c r="G9" s="6">
        <f>'Data Sheet'!G46</f>
        <v>93</v>
      </c>
      <c r="H9" s="6">
        <f>'Data Sheet'!H46</f>
        <v>110</v>
      </c>
      <c r="I9" s="6">
        <f>'Data Sheet'!I46</f>
        <v>112</v>
      </c>
      <c r="J9" s="6">
        <f>'Data Sheet'!J46</f>
        <v>80</v>
      </c>
      <c r="K9" s="6">
        <f>'Data Sheet'!K46</f>
        <v>127</v>
      </c>
    </row>
    <row r="10" spans="1:11">
      <c r="A10" t="s">
        <v>12</v>
      </c>
      <c r="B10" s="6">
        <f>'Data Sheet'!B47</f>
        <v>3492</v>
      </c>
      <c r="C10" s="6">
        <f>'Data Sheet'!C47</f>
        <v>3474</v>
      </c>
      <c r="D10" s="6">
        <f>'Data Sheet'!D47</f>
        <v>3588</v>
      </c>
      <c r="E10" s="6">
        <f>'Data Sheet'!E47</f>
        <v>3445</v>
      </c>
      <c r="F10" s="6">
        <f>'Data Sheet'!F47</f>
        <v>3419</v>
      </c>
      <c r="G10" s="6">
        <f>'Data Sheet'!G47</f>
        <v>3529</v>
      </c>
      <c r="H10" s="6">
        <f>'Data Sheet'!H47</f>
        <v>3542</v>
      </c>
      <c r="I10" s="6">
        <f>'Data Sheet'!I47</f>
        <v>3982</v>
      </c>
      <c r="J10" s="6">
        <f>'Data Sheet'!J47</f>
        <v>3362</v>
      </c>
      <c r="K10" s="6">
        <f>'Data Sheet'!K47</f>
        <v>3303</v>
      </c>
    </row>
    <row r="11" spans="1:11">
      <c r="A11" t="s">
        <v>13</v>
      </c>
      <c r="B11" s="6">
        <f>'Data Sheet'!B48</f>
        <v>891</v>
      </c>
      <c r="C11" s="6">
        <f>'Data Sheet'!C48</f>
        <v>918</v>
      </c>
      <c r="D11" s="6">
        <f>'Data Sheet'!D48</f>
        <v>931</v>
      </c>
      <c r="E11" s="6">
        <f>'Data Sheet'!E48</f>
        <v>937</v>
      </c>
      <c r="F11" s="6">
        <f>'Data Sheet'!F48</f>
        <v>858</v>
      </c>
      <c r="G11" s="6">
        <f>'Data Sheet'!G48</f>
        <v>917</v>
      </c>
      <c r="H11" s="6">
        <f>'Data Sheet'!H48</f>
        <v>947</v>
      </c>
      <c r="I11" s="6">
        <f>'Data Sheet'!I48</f>
        <v>993</v>
      </c>
      <c r="J11" s="6">
        <f>'Data Sheet'!J48</f>
        <v>887</v>
      </c>
      <c r="K11" s="6">
        <f>'Data Sheet'!K48</f>
        <v>535</v>
      </c>
    </row>
    <row r="12" spans="1:11" s="2" customFormat="1">
      <c r="A12" s="2" t="s">
        <v>14</v>
      </c>
      <c r="B12" s="1">
        <f>'Data Sheet'!B49</f>
        <v>2600</v>
      </c>
      <c r="C12" s="1">
        <f>'Data Sheet'!C49</f>
        <v>2554</v>
      </c>
      <c r="D12" s="1">
        <f>'Data Sheet'!D49</f>
        <v>2656</v>
      </c>
      <c r="E12" s="1">
        <f>'Data Sheet'!E49</f>
        <v>2509</v>
      </c>
      <c r="F12" s="1">
        <f>'Data Sheet'!F49</f>
        <v>2558</v>
      </c>
      <c r="G12" s="1">
        <f>'Data Sheet'!G49</f>
        <v>2610</v>
      </c>
      <c r="H12" s="1">
        <f>'Data Sheet'!H49</f>
        <v>2591</v>
      </c>
      <c r="I12" s="1">
        <f>'Data Sheet'!I49</f>
        <v>2984</v>
      </c>
      <c r="J12" s="1">
        <f>'Data Sheet'!J49</f>
        <v>2464</v>
      </c>
      <c r="K12" s="1">
        <f>'Data Sheet'!K49</f>
        <v>2756</v>
      </c>
    </row>
    <row r="14" spans="1:11" s="2" customFormat="1">
      <c r="A14" s="2" t="s">
        <v>18</v>
      </c>
      <c r="B14" s="10">
        <f>IF(B4&gt;0,B6/B4,"")</f>
        <v>0.23476832073611567</v>
      </c>
      <c r="C14" s="10">
        <f t="shared" ref="C14:K14" si="0">IF(C4&gt;0,C6/C4,"")</f>
        <v>0.23644811564274651</v>
      </c>
      <c r="D14" s="10">
        <f t="shared" si="0"/>
        <v>0.24291109261985533</v>
      </c>
      <c r="E14" s="10">
        <f t="shared" si="0"/>
        <v>0.23543393075094751</v>
      </c>
      <c r="F14" s="10">
        <f t="shared" si="0"/>
        <v>0.23241288625904011</v>
      </c>
      <c r="G14" s="10">
        <f t="shared" si="0"/>
        <v>0.23823772840134971</v>
      </c>
      <c r="H14" s="10">
        <f t="shared" si="0"/>
        <v>0.23778726610573905</v>
      </c>
      <c r="I14" s="10">
        <f t="shared" si="0"/>
        <v>0.23359463901883928</v>
      </c>
      <c r="J14" s="10">
        <f t="shared" si="0"/>
        <v>0.23088704530950863</v>
      </c>
      <c r="K14" s="10">
        <f t="shared" si="0"/>
        <v>0.22508174881918372</v>
      </c>
    </row>
    <row r="22" s="23" customFormat="1"/>
  </sheetData>
  <hyperlinks>
    <hyperlink ref="J1" r:id="rId1" xr:uid="{00000000-0004-0000-0100-000000000000}"/>
  </hyperlinks>
  <printOptions gridLines="1"/>
  <pageMargins left="0.7" right="0.7" top="0.75" bottom="0.75" header="0.3" footer="0.3"/>
  <pageSetup paperSize="9" scale="84" orientation="landscape" horizontalDpi="300" verticalDpi="300"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DE42-3CCE-4EAC-8658-D42AE7A6B1C0}">
  <dimension ref="B4:P19"/>
  <sheetViews>
    <sheetView workbookViewId="0">
      <selection activeCell="I26" sqref="I26"/>
    </sheetView>
  </sheetViews>
  <sheetFormatPr defaultRowHeight="14.4"/>
  <cols>
    <col min="2" max="2" width="5.44140625" bestFit="1" customWidth="1"/>
    <col min="3" max="3" width="15.21875" bestFit="1" customWidth="1"/>
    <col min="4" max="4" width="8" bestFit="1" customWidth="1"/>
    <col min="5" max="5" width="10.109375" bestFit="1" customWidth="1"/>
    <col min="6" max="6" width="10" bestFit="1" customWidth="1"/>
    <col min="7" max="7" width="15.6640625" bestFit="1" customWidth="1"/>
    <col min="8" max="8" width="13.6640625" bestFit="1" customWidth="1"/>
    <col min="9" max="9" width="10.33203125" bestFit="1" customWidth="1"/>
    <col min="10" max="10" width="14.109375" bestFit="1" customWidth="1"/>
    <col min="11" max="11" width="13.6640625" bestFit="1" customWidth="1"/>
    <col min="12" max="12" width="12.6640625" bestFit="1" customWidth="1"/>
    <col min="13" max="13" width="10.88671875" bestFit="1" customWidth="1"/>
    <col min="14" max="14" width="13.6640625" bestFit="1" customWidth="1"/>
  </cols>
  <sheetData>
    <row r="4" spans="2:16">
      <c r="B4" t="s">
        <v>8790</v>
      </c>
      <c r="C4" t="s">
        <v>8642</v>
      </c>
      <c r="D4" t="s">
        <v>8791</v>
      </c>
      <c r="E4" t="s">
        <v>8792</v>
      </c>
      <c r="F4" t="s">
        <v>8793</v>
      </c>
      <c r="G4" t="s">
        <v>8794</v>
      </c>
      <c r="H4" t="s">
        <v>8795</v>
      </c>
      <c r="I4" t="s">
        <v>8796</v>
      </c>
      <c r="J4" t="s">
        <v>8797</v>
      </c>
      <c r="K4" t="s">
        <v>8798</v>
      </c>
      <c r="L4" t="s">
        <v>8799</v>
      </c>
      <c r="M4" t="s">
        <v>8800</v>
      </c>
      <c r="N4" t="s">
        <v>8801</v>
      </c>
      <c r="O4" t="s">
        <v>8816</v>
      </c>
      <c r="P4" t="s">
        <v>200</v>
      </c>
    </row>
    <row r="5" spans="2:16">
      <c r="B5">
        <v>1</v>
      </c>
      <c r="C5" t="s">
        <v>8802</v>
      </c>
      <c r="D5">
        <v>2584</v>
      </c>
      <c r="E5">
        <v>1648</v>
      </c>
      <c r="F5">
        <v>601344.18000000005</v>
      </c>
      <c r="G5">
        <v>234.96</v>
      </c>
      <c r="H5">
        <v>7554</v>
      </c>
      <c r="I5">
        <v>63928</v>
      </c>
      <c r="J5">
        <v>14392</v>
      </c>
      <c r="K5">
        <v>1387</v>
      </c>
      <c r="L5">
        <v>10827</v>
      </c>
      <c r="M5">
        <v>45.94</v>
      </c>
      <c r="N5">
        <v>607250.18000000005</v>
      </c>
      <c r="O5">
        <f>E5-H5</f>
        <v>-5906</v>
      </c>
      <c r="P5">
        <f>J5+K5</f>
        <v>15779</v>
      </c>
    </row>
    <row r="6" spans="2:16">
      <c r="B6">
        <v>2</v>
      </c>
      <c r="C6" t="s">
        <v>1089</v>
      </c>
      <c r="D6">
        <v>413.6</v>
      </c>
      <c r="E6">
        <v>284.54000000000002</v>
      </c>
      <c r="F6">
        <v>514437.38</v>
      </c>
      <c r="G6">
        <v>1252.67</v>
      </c>
      <c r="H6">
        <v>4012.36</v>
      </c>
      <c r="I6">
        <v>79040.320000000007</v>
      </c>
      <c r="J6">
        <v>27288.31</v>
      </c>
      <c r="K6">
        <v>1666.15</v>
      </c>
      <c r="L6">
        <v>35218.9</v>
      </c>
      <c r="M6">
        <v>27.89</v>
      </c>
      <c r="N6">
        <v>518165.2</v>
      </c>
      <c r="O6">
        <f t="shared" ref="O6:O19" si="0">E6-H6</f>
        <v>-3727.82</v>
      </c>
      <c r="P6">
        <f t="shared" ref="P6:P19" si="1">J6+K6</f>
        <v>28954.460000000003</v>
      </c>
    </row>
    <row r="7" spans="2:16">
      <c r="B7">
        <v>3</v>
      </c>
      <c r="C7" t="s">
        <v>8803</v>
      </c>
      <c r="D7">
        <v>1217.45</v>
      </c>
      <c r="E7">
        <v>1166.8499999999999</v>
      </c>
      <c r="F7">
        <v>235930.01</v>
      </c>
      <c r="G7">
        <v>192.83</v>
      </c>
      <c r="H7">
        <v>95.65</v>
      </c>
      <c r="I7">
        <v>20483.77</v>
      </c>
      <c r="J7">
        <v>4199.2700000000004</v>
      </c>
      <c r="K7">
        <v>584.15</v>
      </c>
      <c r="L7">
        <v>3227.13</v>
      </c>
      <c r="M7">
        <v>16.739999999999998</v>
      </c>
      <c r="N7">
        <v>234858.81</v>
      </c>
      <c r="O7">
        <f t="shared" si="0"/>
        <v>1071.1999999999998</v>
      </c>
      <c r="P7">
        <f t="shared" si="1"/>
        <v>4783.42</v>
      </c>
    </row>
    <row r="8" spans="2:16">
      <c r="B8">
        <v>4</v>
      </c>
      <c r="C8" t="s">
        <v>8804</v>
      </c>
      <c r="D8">
        <v>469.9</v>
      </c>
      <c r="E8">
        <v>2138.25</v>
      </c>
      <c r="F8">
        <v>158924.38</v>
      </c>
      <c r="G8">
        <v>338.2</v>
      </c>
      <c r="H8">
        <v>2450.0500000000002</v>
      </c>
      <c r="I8">
        <v>21077.78</v>
      </c>
      <c r="J8">
        <v>4069.35</v>
      </c>
      <c r="K8">
        <v>1096.05</v>
      </c>
      <c r="L8">
        <v>2881.31</v>
      </c>
      <c r="M8">
        <v>8.5</v>
      </c>
      <c r="N8">
        <v>158935.1</v>
      </c>
      <c r="O8">
        <f t="shared" si="0"/>
        <v>-311.80000000000018</v>
      </c>
      <c r="P8">
        <f t="shared" si="1"/>
        <v>5165.3999999999996</v>
      </c>
    </row>
    <row r="9" spans="2:16">
      <c r="B9">
        <v>5</v>
      </c>
      <c r="C9" t="s">
        <v>8805</v>
      </c>
      <c r="D9">
        <v>6251</v>
      </c>
      <c r="E9">
        <v>1246.51</v>
      </c>
      <c r="F9">
        <v>151486.47</v>
      </c>
      <c r="G9">
        <v>24.09</v>
      </c>
      <c r="H9">
        <v>312.48</v>
      </c>
      <c r="I9">
        <v>18314.59</v>
      </c>
      <c r="J9">
        <v>3082.63</v>
      </c>
      <c r="K9">
        <v>321.45</v>
      </c>
      <c r="L9">
        <v>2193.11</v>
      </c>
      <c r="M9">
        <v>91.08</v>
      </c>
      <c r="N9">
        <v>150552.44</v>
      </c>
      <c r="O9">
        <f t="shared" si="0"/>
        <v>934.03</v>
      </c>
      <c r="P9">
        <f t="shared" si="1"/>
        <v>3404.08</v>
      </c>
    </row>
    <row r="10" spans="2:16">
      <c r="B10">
        <v>6</v>
      </c>
      <c r="C10" t="s">
        <v>8806</v>
      </c>
      <c r="D10">
        <v>1253.8</v>
      </c>
      <c r="E10">
        <v>4009.19</v>
      </c>
      <c r="F10">
        <v>131531.35999999999</v>
      </c>
      <c r="G10">
        <v>102.31</v>
      </c>
      <c r="H10">
        <v>483.06</v>
      </c>
      <c r="I10">
        <v>14694.57</v>
      </c>
      <c r="J10">
        <v>3052.74</v>
      </c>
      <c r="K10">
        <v>243.89</v>
      </c>
      <c r="L10">
        <v>1853.97</v>
      </c>
      <c r="M10">
        <v>18.12</v>
      </c>
      <c r="N10">
        <v>128005.23</v>
      </c>
      <c r="O10">
        <f t="shared" si="0"/>
        <v>3526.13</v>
      </c>
      <c r="P10">
        <f t="shared" si="1"/>
        <v>3296.6299999999997</v>
      </c>
    </row>
    <row r="11" spans="2:16">
      <c r="B11">
        <v>7</v>
      </c>
      <c r="C11" t="s">
        <v>8807</v>
      </c>
      <c r="D11">
        <v>1102.5</v>
      </c>
      <c r="E11">
        <v>2392.6799999999998</v>
      </c>
      <c r="F11">
        <v>108695.95</v>
      </c>
      <c r="G11">
        <v>98.95</v>
      </c>
      <c r="H11">
        <v>2817.86</v>
      </c>
      <c r="I11">
        <v>18045.14</v>
      </c>
      <c r="J11">
        <v>2012.49</v>
      </c>
      <c r="K11">
        <v>601.66999999999996</v>
      </c>
      <c r="L11">
        <v>1329.6</v>
      </c>
      <c r="M11">
        <v>13.36</v>
      </c>
      <c r="N11">
        <v>109121.13</v>
      </c>
      <c r="O11">
        <f t="shared" si="0"/>
        <v>-425.18000000000029</v>
      </c>
      <c r="P11">
        <f t="shared" si="1"/>
        <v>2614.16</v>
      </c>
    </row>
    <row r="12" spans="2:16">
      <c r="B12">
        <v>8</v>
      </c>
      <c r="C12" t="s">
        <v>8808</v>
      </c>
      <c r="D12">
        <v>538.79999999999995</v>
      </c>
      <c r="E12">
        <v>950.37</v>
      </c>
      <c r="F12">
        <v>95938.78</v>
      </c>
      <c r="G12">
        <v>177.37</v>
      </c>
      <c r="H12">
        <v>578.01</v>
      </c>
      <c r="I12">
        <v>12618.56</v>
      </c>
      <c r="J12">
        <v>2443.5300000000002</v>
      </c>
      <c r="K12">
        <v>450.62</v>
      </c>
      <c r="L12">
        <v>1754.36</v>
      </c>
      <c r="M12">
        <v>10.050000000000001</v>
      </c>
      <c r="N12">
        <v>95566.42</v>
      </c>
      <c r="O12">
        <f t="shared" si="0"/>
        <v>372.36</v>
      </c>
      <c r="P12">
        <f t="shared" si="1"/>
        <v>2894.15</v>
      </c>
    </row>
    <row r="13" spans="2:16">
      <c r="B13">
        <v>9</v>
      </c>
      <c r="C13" t="s">
        <v>8809</v>
      </c>
      <c r="D13">
        <v>736.1</v>
      </c>
      <c r="E13">
        <v>554</v>
      </c>
      <c r="F13">
        <v>95302.71</v>
      </c>
      <c r="G13">
        <v>129.79</v>
      </c>
      <c r="H13">
        <v>777</v>
      </c>
      <c r="I13">
        <v>11447</v>
      </c>
      <c r="J13">
        <v>2213</v>
      </c>
      <c r="K13">
        <v>182</v>
      </c>
      <c r="L13">
        <v>1697</v>
      </c>
      <c r="M13">
        <v>12.88</v>
      </c>
      <c r="N13">
        <v>95525.71</v>
      </c>
      <c r="O13">
        <f t="shared" si="0"/>
        <v>-223</v>
      </c>
      <c r="P13">
        <f t="shared" si="1"/>
        <v>2395</v>
      </c>
    </row>
    <row r="14" spans="2:16">
      <c r="B14">
        <v>10</v>
      </c>
      <c r="C14" t="s">
        <v>8810</v>
      </c>
      <c r="D14">
        <v>1308</v>
      </c>
      <c r="E14">
        <v>480</v>
      </c>
      <c r="F14">
        <v>93555.04</v>
      </c>
      <c r="G14">
        <v>72.739999999999995</v>
      </c>
      <c r="H14">
        <v>2030</v>
      </c>
      <c r="I14">
        <v>12329</v>
      </c>
      <c r="J14">
        <v>2248</v>
      </c>
      <c r="K14">
        <v>287</v>
      </c>
      <c r="L14">
        <v>1514</v>
      </c>
      <c r="M14">
        <v>20.82</v>
      </c>
      <c r="N14">
        <v>95105.04</v>
      </c>
      <c r="O14">
        <f t="shared" si="0"/>
        <v>-1550</v>
      </c>
      <c r="P14">
        <f t="shared" si="1"/>
        <v>2535</v>
      </c>
    </row>
    <row r="15" spans="2:16">
      <c r="B15">
        <v>11</v>
      </c>
      <c r="C15" t="s">
        <v>8811</v>
      </c>
      <c r="D15">
        <v>592.9</v>
      </c>
      <c r="E15">
        <v>787.67</v>
      </c>
      <c r="F15">
        <v>64982.79</v>
      </c>
      <c r="G15">
        <v>108.78</v>
      </c>
      <c r="H15">
        <v>275.3</v>
      </c>
      <c r="I15">
        <v>35866.379999999997</v>
      </c>
      <c r="J15">
        <v>1704.89</v>
      </c>
      <c r="K15">
        <v>273.26</v>
      </c>
      <c r="L15">
        <v>1218.83</v>
      </c>
      <c r="M15">
        <v>11.22</v>
      </c>
      <c r="N15">
        <v>64470.42</v>
      </c>
      <c r="O15">
        <f t="shared" si="0"/>
        <v>512.36999999999989</v>
      </c>
      <c r="P15">
        <f t="shared" si="1"/>
        <v>1978.15</v>
      </c>
    </row>
    <row r="16" spans="2:16">
      <c r="B16">
        <v>12</v>
      </c>
      <c r="C16" t="s">
        <v>8812</v>
      </c>
      <c r="D16">
        <v>2353.35</v>
      </c>
      <c r="E16">
        <v>60.84</v>
      </c>
      <c r="F16">
        <v>62996.37</v>
      </c>
      <c r="G16">
        <v>27.2</v>
      </c>
      <c r="H16">
        <v>1095.1300000000001</v>
      </c>
      <c r="I16">
        <v>5977.52</v>
      </c>
      <c r="J16">
        <v>1876.9</v>
      </c>
      <c r="K16">
        <v>158.77000000000001</v>
      </c>
      <c r="L16">
        <v>1393.45</v>
      </c>
      <c r="M16">
        <v>51.23</v>
      </c>
      <c r="N16">
        <v>64030.66</v>
      </c>
      <c r="O16">
        <f t="shared" si="0"/>
        <v>-1034.2900000000002</v>
      </c>
      <c r="P16">
        <f t="shared" si="1"/>
        <v>2035.67</v>
      </c>
    </row>
    <row r="17" spans="2:16">
      <c r="B17">
        <v>13</v>
      </c>
      <c r="C17" t="s">
        <v>8813</v>
      </c>
      <c r="D17">
        <v>10137.200000000001</v>
      </c>
      <c r="E17">
        <v>178.97</v>
      </c>
      <c r="F17">
        <v>52877.73</v>
      </c>
      <c r="G17">
        <v>5.2</v>
      </c>
      <c r="H17">
        <v>30.3</v>
      </c>
      <c r="I17">
        <v>6032.39</v>
      </c>
      <c r="J17">
        <v>1585.52</v>
      </c>
      <c r="K17">
        <v>129.31</v>
      </c>
      <c r="L17">
        <v>1200.04</v>
      </c>
      <c r="M17">
        <v>230.75</v>
      </c>
      <c r="N17">
        <v>52729.06</v>
      </c>
      <c r="O17">
        <f t="shared" si="0"/>
        <v>148.66999999999999</v>
      </c>
      <c r="P17">
        <f t="shared" si="1"/>
        <v>1714.83</v>
      </c>
    </row>
    <row r="18" spans="2:16">
      <c r="B18">
        <v>14</v>
      </c>
      <c r="C18" t="s">
        <v>8814</v>
      </c>
      <c r="D18">
        <v>1796.4</v>
      </c>
      <c r="E18">
        <v>619.98</v>
      </c>
      <c r="F18">
        <v>47676.160000000003</v>
      </c>
      <c r="G18">
        <v>26.44</v>
      </c>
      <c r="H18">
        <v>442.88</v>
      </c>
      <c r="I18">
        <v>9304.2800000000007</v>
      </c>
      <c r="J18">
        <v>667.75</v>
      </c>
      <c r="K18">
        <v>238.19</v>
      </c>
      <c r="L18">
        <v>452.64</v>
      </c>
      <c r="M18">
        <v>17.100000000000001</v>
      </c>
      <c r="N18">
        <v>47499.06</v>
      </c>
      <c r="O18">
        <f t="shared" si="0"/>
        <v>177.10000000000002</v>
      </c>
      <c r="P18">
        <f t="shared" si="1"/>
        <v>905.94</v>
      </c>
    </row>
    <row r="19" spans="2:16">
      <c r="B19">
        <v>15</v>
      </c>
      <c r="C19" t="s">
        <v>8815</v>
      </c>
      <c r="D19">
        <v>13201</v>
      </c>
      <c r="E19">
        <v>2.3199999999999998</v>
      </c>
      <c r="F19">
        <v>42375.29</v>
      </c>
      <c r="G19">
        <v>3.25</v>
      </c>
      <c r="H19">
        <v>480.7</v>
      </c>
      <c r="I19">
        <v>4311.45</v>
      </c>
      <c r="J19">
        <v>1141.23</v>
      </c>
      <c r="K19">
        <v>41.03</v>
      </c>
      <c r="L19">
        <v>828.65</v>
      </c>
      <c r="M19">
        <v>255.28</v>
      </c>
      <c r="N19">
        <v>42853.67</v>
      </c>
      <c r="O19">
        <f t="shared" si="0"/>
        <v>-478.38</v>
      </c>
      <c r="P19">
        <f t="shared" si="1"/>
        <v>1182.26</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8"/>
  <sheetViews>
    <sheetView zoomScale="150" zoomScaleNormal="150" zoomScalePageLayoutView="150" workbookViewId="0">
      <pane xSplit="1" ySplit="3" topLeftCell="B4" activePane="bottomRight" state="frozen"/>
      <selection pane="topRight" activeCell="B1" sqref="B1"/>
      <selection pane="bottomLeft" activeCell="A4" sqref="A4"/>
      <selection pane="bottomRight" activeCell="K5" sqref="K5"/>
    </sheetView>
  </sheetViews>
  <sheetFormatPr defaultColWidth="8.77734375" defaultRowHeight="14.4"/>
  <cols>
    <col min="1" max="1" width="26.77734375" bestFit="1" customWidth="1"/>
    <col min="2" max="6" width="13.44140625" customWidth="1"/>
    <col min="7" max="11" width="13.44140625" bestFit="1" customWidth="1"/>
  </cols>
  <sheetData>
    <row r="1" spans="1:11" s="2" customFormat="1">
      <c r="A1" s="2" t="str">
        <f>'Balance Sheet'!A1</f>
        <v>HINDUSTAN UNILEVER LTD</v>
      </c>
      <c r="E1" t="str">
        <f>UPDATE</f>
        <v/>
      </c>
      <c r="F1"/>
      <c r="J1" s="2" t="s">
        <v>1</v>
      </c>
    </row>
    <row r="3" spans="1:11" s="2" customFormat="1">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c r="A4" s="2" t="s">
        <v>32</v>
      </c>
      <c r="B4" s="1">
        <f>'Data Sheet'!B82</f>
        <v>4171</v>
      </c>
      <c r="C4" s="1">
        <f>'Data Sheet'!C82</f>
        <v>5185</v>
      </c>
      <c r="D4" s="1">
        <f>'Data Sheet'!D82</f>
        <v>6059</v>
      </c>
      <c r="E4" s="1">
        <f>'Data Sheet'!E82</f>
        <v>5800</v>
      </c>
      <c r="F4" s="1">
        <f>'Data Sheet'!F82</f>
        <v>7623</v>
      </c>
      <c r="G4" s="1">
        <f>'Data Sheet'!G82</f>
        <v>9163</v>
      </c>
      <c r="H4" s="1">
        <f>'Data Sheet'!H82</f>
        <v>9048</v>
      </c>
      <c r="I4" s="1">
        <f>'Data Sheet'!I82</f>
        <v>9991</v>
      </c>
      <c r="J4" s="1">
        <f>'Data Sheet'!J82</f>
        <v>15469</v>
      </c>
      <c r="K4" s="1">
        <f>'Data Sheet'!K82</f>
        <v>11886</v>
      </c>
    </row>
    <row r="5" spans="1:11">
      <c r="A5" t="s">
        <v>33</v>
      </c>
      <c r="B5" s="6">
        <f>'Data Sheet'!B83</f>
        <v>-282</v>
      </c>
      <c r="C5" s="6">
        <f>'Data Sheet'!C83</f>
        <v>-1173</v>
      </c>
      <c r="D5" s="6">
        <f>'Data Sheet'!D83</f>
        <v>-1063</v>
      </c>
      <c r="E5" s="6">
        <f>'Data Sheet'!E83</f>
        <v>-438</v>
      </c>
      <c r="F5" s="6">
        <f>'Data Sheet'!F83</f>
        <v>1791</v>
      </c>
      <c r="G5" s="6">
        <f>'Data Sheet'!G83</f>
        <v>-1228</v>
      </c>
      <c r="H5" s="6">
        <f>'Data Sheet'!H83</f>
        <v>-1728</v>
      </c>
      <c r="I5" s="6">
        <f>'Data Sheet'!I83</f>
        <v>-1484</v>
      </c>
      <c r="J5" s="6">
        <f>'Data Sheet'!J83</f>
        <v>-5324</v>
      </c>
      <c r="K5" s="6">
        <f>'Data Sheet'!K83</f>
        <v>6473</v>
      </c>
    </row>
    <row r="6" spans="1:11">
      <c r="A6" t="s">
        <v>34</v>
      </c>
      <c r="B6" s="6">
        <f>'Data Sheet'!B84</f>
        <v>-3864</v>
      </c>
      <c r="C6" s="6">
        <f>'Data Sheet'!C84</f>
        <v>-4214</v>
      </c>
      <c r="D6" s="6">
        <f>'Data Sheet'!D84</f>
        <v>-4975</v>
      </c>
      <c r="E6" s="6">
        <f>'Data Sheet'!E84</f>
        <v>-5390</v>
      </c>
      <c r="F6" s="6">
        <f>'Data Sheet'!F84</f>
        <v>-6819</v>
      </c>
      <c r="G6" s="6">
        <f>'Data Sheet'!G84</f>
        <v>-9309</v>
      </c>
      <c r="H6" s="6">
        <f>'Data Sheet'!H84</f>
        <v>-8015</v>
      </c>
      <c r="I6" s="6">
        <f>'Data Sheet'!I84</f>
        <v>-8953</v>
      </c>
      <c r="J6" s="6">
        <f>'Data Sheet'!J84</f>
        <v>-10034</v>
      </c>
      <c r="K6" s="6">
        <f>'Data Sheet'!K84</f>
        <v>-13101</v>
      </c>
    </row>
    <row r="7" spans="1:11" s="2" customFormat="1">
      <c r="A7" s="2" t="s">
        <v>35</v>
      </c>
      <c r="B7" s="1">
        <f>'Data Sheet'!B85</f>
        <v>25</v>
      </c>
      <c r="C7" s="1">
        <f>'Data Sheet'!C85</f>
        <v>-202</v>
      </c>
      <c r="D7" s="1">
        <f>'Data Sheet'!D85</f>
        <v>21</v>
      </c>
      <c r="E7" s="1">
        <f>'Data Sheet'!E85</f>
        <v>-28</v>
      </c>
      <c r="F7" s="1">
        <f>'Data Sheet'!F85</f>
        <v>2595</v>
      </c>
      <c r="G7" s="1">
        <f>'Data Sheet'!G85</f>
        <v>-1374</v>
      </c>
      <c r="H7" s="1">
        <f>'Data Sheet'!H85</f>
        <v>-695</v>
      </c>
      <c r="I7" s="1">
        <f>'Data Sheet'!I85</f>
        <v>-446</v>
      </c>
      <c r="J7" s="1">
        <f>'Data Sheet'!J85</f>
        <v>111</v>
      </c>
      <c r="K7" s="1">
        <f>'Data Sheet'!K85</f>
        <v>5258</v>
      </c>
    </row>
    <row r="8" spans="1:11">
      <c r="B8" s="6"/>
      <c r="C8" s="6"/>
      <c r="D8" s="6"/>
      <c r="E8" s="6"/>
      <c r="F8" s="6"/>
      <c r="G8" s="6"/>
      <c r="H8" s="6"/>
      <c r="I8" s="6"/>
      <c r="J8" s="6"/>
      <c r="K8" s="6"/>
    </row>
  </sheetData>
  <hyperlinks>
    <hyperlink ref="J1" r:id="rId1" xr:uid="{00000000-0004-0000-0300-000000000000}"/>
  </hyperlinks>
  <printOptions gridLines="1"/>
  <pageMargins left="0.7" right="0.7" top="0.75" bottom="0.75" header="0.3" footer="0.3"/>
  <pageSetup paperSize="9" scale="81" orientation="landscape"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15" zoomScaleNormal="115" zoomScalePageLayoutView="150" workbookViewId="0">
      <selection activeCell="B16" sqref="B16"/>
    </sheetView>
  </sheetViews>
  <sheetFormatPr defaultColWidth="8.77734375" defaultRowHeight="14.4"/>
  <cols>
    <col min="1" max="1" width="8.77734375" style="2"/>
    <col min="2" max="2" width="10.44140625" customWidth="1"/>
    <col min="3" max="3" width="13.33203125" style="20" customWidth="1"/>
    <col min="6" max="6" width="6.77734375" customWidth="1"/>
  </cols>
  <sheetData>
    <row r="1" spans="1:7" ht="21">
      <c r="A1" s="19" t="s">
        <v>56</v>
      </c>
    </row>
    <row r="3" spans="1:7">
      <c r="A3" s="2" t="s">
        <v>48</v>
      </c>
    </row>
    <row r="4" spans="1:7">
      <c r="B4" t="s">
        <v>90</v>
      </c>
    </row>
    <row r="5" spans="1:7">
      <c r="B5" t="s">
        <v>49</v>
      </c>
    </row>
    <row r="7" spans="1:7">
      <c r="A7" s="2" t="s">
        <v>50</v>
      </c>
    </row>
    <row r="8" spans="1:7">
      <c r="B8" t="s">
        <v>51</v>
      </c>
      <c r="C8" s="21" t="s">
        <v>91</v>
      </c>
    </row>
    <row r="10" spans="1:7">
      <c r="A10" s="2" t="s">
        <v>52</v>
      </c>
    </row>
    <row r="11" spans="1:7">
      <c r="B11" t="s">
        <v>53</v>
      </c>
    </row>
    <row r="14" spans="1:7">
      <c r="A14" s="2" t="s">
        <v>54</v>
      </c>
    </row>
    <row r="15" spans="1:7">
      <c r="B15" t="s">
        <v>55</v>
      </c>
    </row>
    <row r="16" spans="1:7">
      <c r="B16" t="s">
        <v>92</v>
      </c>
      <c r="G16" s="22"/>
    </row>
  </sheetData>
  <hyperlinks>
    <hyperlink ref="C8" r:id="rId1" display=" http://www.screener.in/excel" xr:uid="{00000000-0004-0000-0400-000000000000}"/>
  </hyperlinks>
  <pageMargins left="0.7" right="0.7" top="0.75" bottom="0.75" header="0.3" footer="0.3"/>
  <pageSetup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1999-0F77-4B03-B685-AEBAE2A3326D}">
  <dimension ref="C4:L1248"/>
  <sheetViews>
    <sheetView zoomScale="83" zoomScaleNormal="100" workbookViewId="0">
      <selection activeCell="L47" sqref="L47"/>
    </sheetView>
  </sheetViews>
  <sheetFormatPr defaultRowHeight="14.4"/>
  <cols>
    <col min="3" max="3" width="10.77734375" bestFit="1" customWidth="1"/>
    <col min="5" max="5" width="10.5546875" bestFit="1" customWidth="1"/>
    <col min="9" max="9" width="73.33203125" bestFit="1" customWidth="1"/>
    <col min="10" max="10" width="15.21875" bestFit="1" customWidth="1"/>
    <col min="11" max="11" width="14.5546875" bestFit="1" customWidth="1"/>
    <col min="12" max="12" width="18" bestFit="1" customWidth="1"/>
  </cols>
  <sheetData>
    <row r="4" spans="3:6" ht="15" thickBot="1"/>
    <row r="5" spans="3:6" ht="15" thickBot="1">
      <c r="C5" s="32" t="s">
        <v>116</v>
      </c>
      <c r="D5" s="32" t="s">
        <v>117</v>
      </c>
      <c r="E5" s="32" t="s">
        <v>135</v>
      </c>
    </row>
    <row r="6" spans="3:6" ht="15" thickBot="1">
      <c r="C6" s="33">
        <v>45912</v>
      </c>
      <c r="D6" s="34">
        <v>2580.5</v>
      </c>
      <c r="E6" s="34">
        <v>1.3683799999999999</v>
      </c>
    </row>
    <row r="7" spans="3:6" ht="15" thickBot="1">
      <c r="C7" s="33">
        <v>45911</v>
      </c>
      <c r="D7" s="34">
        <v>2622</v>
      </c>
      <c r="E7" s="34">
        <v>1.212707</v>
      </c>
    </row>
    <row r="8" spans="3:6" ht="15" thickBot="1">
      <c r="C8" s="33">
        <v>45910</v>
      </c>
      <c r="D8" s="34">
        <v>2643.5</v>
      </c>
      <c r="E8" s="34">
        <v>1.0314859999999999</v>
      </c>
    </row>
    <row r="9" spans="3:6" ht="15" thickBot="1">
      <c r="C9" s="33">
        <v>45909</v>
      </c>
      <c r="D9" s="34">
        <v>2642</v>
      </c>
      <c r="E9" s="34">
        <v>1.6109560000000001</v>
      </c>
    </row>
    <row r="10" spans="3:6" ht="15" thickBot="1">
      <c r="C10" s="33">
        <v>45908</v>
      </c>
      <c r="D10" s="34">
        <v>2623.9</v>
      </c>
      <c r="E10" s="34">
        <v>0.90341000000000005</v>
      </c>
    </row>
    <row r="11" spans="3:6" ht="15" thickBot="1">
      <c r="C11" s="33">
        <v>45905</v>
      </c>
      <c r="D11" s="34">
        <v>2633.4</v>
      </c>
      <c r="E11" s="34">
        <v>0.94487900000000002</v>
      </c>
    </row>
    <row r="12" spans="3:6" ht="15" thickBot="1">
      <c r="C12" s="33">
        <v>45904</v>
      </c>
      <c r="D12" s="34">
        <v>2666.6</v>
      </c>
      <c r="E12" s="34">
        <v>2.494678</v>
      </c>
    </row>
    <row r="13" spans="3:6" ht="15" thickBot="1">
      <c r="C13" s="33">
        <v>45903</v>
      </c>
      <c r="D13" s="34">
        <v>2664.7</v>
      </c>
      <c r="E13" s="34">
        <v>1.0106919999999999</v>
      </c>
    </row>
    <row r="14" spans="3:6" ht="15" thickBot="1">
      <c r="C14" s="33">
        <v>45902</v>
      </c>
      <c r="D14" s="34">
        <v>2677</v>
      </c>
      <c r="E14" s="34">
        <v>1.5251060000000001</v>
      </c>
    </row>
    <row r="15" spans="3:6" ht="15" thickBot="1">
      <c r="C15" s="33">
        <v>45901</v>
      </c>
      <c r="D15" s="34">
        <v>2649.5</v>
      </c>
      <c r="E15" s="34">
        <v>1.0967290000000001</v>
      </c>
      <c r="F15">
        <v>1000000</v>
      </c>
    </row>
    <row r="16" spans="3:6" ht="15" thickBot="1">
      <c r="C16" s="33">
        <v>45898</v>
      </c>
      <c r="D16" s="34">
        <v>2659.8</v>
      </c>
      <c r="E16" s="34">
        <v>1.9727730000000001</v>
      </c>
    </row>
    <row r="17" spans="3:5" ht="15" thickBot="1">
      <c r="C17" s="33">
        <v>45897</v>
      </c>
      <c r="D17" s="34">
        <v>2654.4</v>
      </c>
      <c r="E17" s="34">
        <v>3.1987429999999999</v>
      </c>
    </row>
    <row r="18" spans="3:5" ht="15" thickBot="1">
      <c r="C18" s="33">
        <v>45895</v>
      </c>
      <c r="D18" s="34">
        <v>2692.6</v>
      </c>
      <c r="E18" s="34">
        <v>4.3486479999999998</v>
      </c>
    </row>
    <row r="19" spans="3:5" ht="15" thickBot="1">
      <c r="C19" s="33">
        <v>45894</v>
      </c>
      <c r="D19" s="34">
        <v>2631.6</v>
      </c>
      <c r="E19" s="34">
        <v>0.66759800000000002</v>
      </c>
    </row>
    <row r="20" spans="3:5" ht="15" thickBot="1">
      <c r="C20" s="33">
        <v>45891</v>
      </c>
      <c r="D20" s="34">
        <v>2629.9</v>
      </c>
      <c r="E20" s="34">
        <v>1.2234449999999999</v>
      </c>
    </row>
    <row r="21" spans="3:5" ht="15" thickBot="1">
      <c r="C21" s="33">
        <v>45890</v>
      </c>
      <c r="D21" s="34">
        <v>2648</v>
      </c>
      <c r="E21" s="34">
        <v>2.2356859999999998</v>
      </c>
    </row>
    <row r="22" spans="3:5" ht="15" thickBot="1">
      <c r="C22" s="33">
        <v>45889</v>
      </c>
      <c r="D22" s="34">
        <v>2669.8</v>
      </c>
      <c r="E22" s="34">
        <v>3.1569539999999998</v>
      </c>
    </row>
    <row r="23" spans="3:5" ht="15" thickBot="1">
      <c r="C23" s="33">
        <v>45888</v>
      </c>
      <c r="D23" s="34">
        <v>2604.8000000000002</v>
      </c>
      <c r="E23" s="34">
        <v>1.400717</v>
      </c>
    </row>
    <row r="24" spans="3:5" ht="15" thickBot="1">
      <c r="C24" s="33">
        <v>45887</v>
      </c>
      <c r="D24" s="34">
        <v>2568.1</v>
      </c>
      <c r="E24" s="34">
        <v>3.0891359999999999</v>
      </c>
    </row>
    <row r="25" spans="3:5" ht="15" thickBot="1">
      <c r="C25" s="33">
        <v>45883</v>
      </c>
      <c r="D25" s="34">
        <v>2480.6</v>
      </c>
      <c r="E25" s="34">
        <v>1.1043620000000001</v>
      </c>
    </row>
    <row r="26" spans="3:5" ht="15" thickBot="1">
      <c r="C26" s="33">
        <v>45882</v>
      </c>
      <c r="D26" s="34">
        <v>2495.1</v>
      </c>
      <c r="E26" s="34">
        <v>0.96980299999999997</v>
      </c>
    </row>
    <row r="27" spans="3:5" ht="15" thickBot="1">
      <c r="C27" s="33">
        <v>45881</v>
      </c>
      <c r="D27" s="34">
        <v>2483.8000000000002</v>
      </c>
      <c r="E27" s="34">
        <v>1.4062110000000001</v>
      </c>
    </row>
    <row r="28" spans="3:5" ht="15" thickBot="1">
      <c r="C28" s="33">
        <v>45880</v>
      </c>
      <c r="D28" s="34">
        <v>2518.4</v>
      </c>
      <c r="E28" s="34">
        <v>0.99243599999999998</v>
      </c>
    </row>
    <row r="29" spans="3:5" ht="15" thickBot="1">
      <c r="C29" s="33">
        <v>45877</v>
      </c>
      <c r="D29" s="34">
        <v>2498.6</v>
      </c>
      <c r="E29" s="34">
        <v>0.83979400000000004</v>
      </c>
    </row>
    <row r="30" spans="3:5" ht="15" thickBot="1">
      <c r="C30" s="33">
        <v>45876</v>
      </c>
      <c r="D30" s="34">
        <v>2517.5</v>
      </c>
      <c r="E30" s="34">
        <v>0.84715099999999999</v>
      </c>
    </row>
    <row r="31" spans="3:5" ht="15" thickBot="1">
      <c r="C31" s="33">
        <v>45875</v>
      </c>
      <c r="D31" s="34">
        <v>2535.6</v>
      </c>
      <c r="E31" s="34">
        <v>0.88548700000000002</v>
      </c>
    </row>
    <row r="32" spans="3:5" ht="15" thickBot="1">
      <c r="C32" s="33">
        <v>45874</v>
      </c>
      <c r="D32" s="34">
        <v>2534.6999999999998</v>
      </c>
      <c r="E32" s="34">
        <v>0.75636099999999995</v>
      </c>
    </row>
    <row r="33" spans="3:12" ht="15" thickBot="1">
      <c r="C33" s="33">
        <v>45873</v>
      </c>
      <c r="D33" s="34">
        <v>2543.6999999999998</v>
      </c>
      <c r="E33" s="34">
        <v>1.2930280000000001</v>
      </c>
    </row>
    <row r="34" spans="3:12" ht="15" thickBot="1">
      <c r="C34" s="33">
        <v>45870</v>
      </c>
      <c r="D34" s="34">
        <v>2553.6999999999998</v>
      </c>
      <c r="E34" s="34">
        <v>4.2596530000000001</v>
      </c>
    </row>
    <row r="35" spans="3:12" ht="15" thickBot="1">
      <c r="C35" s="33">
        <v>45869</v>
      </c>
      <c r="D35" s="34">
        <v>2521.1999999999998</v>
      </c>
      <c r="E35" s="34">
        <v>5.5055069999999997</v>
      </c>
    </row>
    <row r="36" spans="3:12" ht="15" thickBot="1">
      <c r="C36" s="33">
        <v>45868</v>
      </c>
      <c r="D36" s="34">
        <v>2437.4</v>
      </c>
      <c r="E36" s="34">
        <v>1.224146</v>
      </c>
    </row>
    <row r="37" spans="3:12" ht="15" thickBot="1">
      <c r="C37" s="33">
        <v>45867</v>
      </c>
      <c r="D37" s="34">
        <v>2453.6</v>
      </c>
      <c r="E37" s="34">
        <v>0.73228199999999999</v>
      </c>
    </row>
    <row r="38" spans="3:12" ht="15" thickBot="1">
      <c r="C38" s="33">
        <v>45866</v>
      </c>
      <c r="D38" s="34">
        <v>2441.6</v>
      </c>
      <c r="E38" s="34">
        <v>0.98799499999999996</v>
      </c>
    </row>
    <row r="39" spans="3:12" ht="15" thickBot="1">
      <c r="C39" s="33">
        <v>45863</v>
      </c>
      <c r="D39" s="34">
        <v>2415.4</v>
      </c>
      <c r="E39" s="34">
        <v>0.76938799999999996</v>
      </c>
    </row>
    <row r="40" spans="3:12" ht="15" thickBot="1">
      <c r="C40" s="33">
        <v>45862</v>
      </c>
      <c r="D40" s="34">
        <v>2437.8000000000002</v>
      </c>
      <c r="E40" s="34">
        <v>0.69398400000000005</v>
      </c>
    </row>
    <row r="41" spans="3:12" ht="15" thickBot="1">
      <c r="C41" s="33">
        <v>45861</v>
      </c>
      <c r="D41" s="34">
        <v>2450.4</v>
      </c>
      <c r="E41" s="34">
        <v>1.3207949999999999</v>
      </c>
    </row>
    <row r="42" spans="3:12" ht="15" thickBot="1">
      <c r="C42" s="33">
        <v>45860</v>
      </c>
      <c r="D42" s="34">
        <v>2479.6999999999998</v>
      </c>
      <c r="E42" s="34">
        <v>0.86163199999999995</v>
      </c>
      <c r="K42">
        <v>10000000</v>
      </c>
    </row>
    <row r="43" spans="3:12" ht="15" thickBot="1">
      <c r="C43" s="33">
        <v>45859</v>
      </c>
      <c r="D43" s="34">
        <v>2464.9</v>
      </c>
      <c r="E43" s="34">
        <v>1.1699600000000001</v>
      </c>
      <c r="L43">
        <v>100</v>
      </c>
    </row>
    <row r="44" spans="3:12" ht="15" thickBot="1">
      <c r="C44" s="33">
        <v>45856</v>
      </c>
      <c r="D44" s="34">
        <v>2489.6</v>
      </c>
      <c r="E44" s="34">
        <v>0.77111200000000002</v>
      </c>
    </row>
    <row r="45" spans="3:12" ht="15" thickBot="1">
      <c r="C45" s="33">
        <v>45855</v>
      </c>
      <c r="D45" s="34">
        <v>2509.8000000000002</v>
      </c>
      <c r="E45" s="34">
        <v>0.80747400000000003</v>
      </c>
    </row>
    <row r="46" spans="3:12" ht="15" thickBot="1">
      <c r="C46" s="33">
        <v>45854</v>
      </c>
      <c r="D46" s="34">
        <v>2517.6</v>
      </c>
      <c r="E46" s="34">
        <v>1.2843789999999999</v>
      </c>
      <c r="I46" t="s">
        <v>137</v>
      </c>
      <c r="J46" t="s">
        <v>148</v>
      </c>
      <c r="K46" t="s">
        <v>149</v>
      </c>
      <c r="L46" t="s">
        <v>147</v>
      </c>
    </row>
    <row r="47" spans="3:12" ht="15" thickBot="1">
      <c r="C47" s="33">
        <v>45853</v>
      </c>
      <c r="D47" s="34">
        <v>2526.9</v>
      </c>
      <c r="E47" s="34">
        <v>1.700294</v>
      </c>
      <c r="I47" t="s">
        <v>138</v>
      </c>
      <c r="J47" s="28">
        <v>222.8495863</v>
      </c>
      <c r="K47" s="30">
        <v>0.17809999999999998</v>
      </c>
      <c r="L47" s="36">
        <f>'Data Sheet'!$B$8*J47</f>
        <v>563564.31879407004</v>
      </c>
    </row>
    <row r="48" spans="3:12" ht="15" thickBot="1">
      <c r="C48" s="33">
        <v>45852</v>
      </c>
      <c r="D48" s="34">
        <v>2516.6</v>
      </c>
      <c r="E48" s="34">
        <v>2.4277120000000001</v>
      </c>
      <c r="I48" t="s">
        <v>139</v>
      </c>
      <c r="J48" s="28">
        <v>197.70108769999999</v>
      </c>
      <c r="K48" s="30">
        <v>0.158</v>
      </c>
      <c r="L48" s="36">
        <f>'Data Sheet'!$B$8*J48</f>
        <v>499966.28068452998</v>
      </c>
    </row>
    <row r="49" spans="3:12" ht="15" thickBot="1">
      <c r="C49" s="33">
        <v>45849</v>
      </c>
      <c r="D49" s="34">
        <v>2519.6</v>
      </c>
      <c r="E49" s="34">
        <v>7.242235</v>
      </c>
      <c r="I49" t="s">
        <v>140</v>
      </c>
      <c r="J49" s="28">
        <v>97.453142700000001</v>
      </c>
      <c r="K49" s="30">
        <v>7.7899999999999997E-2</v>
      </c>
      <c r="L49" s="36">
        <f>'Data Sheet'!$B$8*J49</f>
        <v>246449.25257403002</v>
      </c>
    </row>
    <row r="50" spans="3:12" ht="15" thickBot="1">
      <c r="C50" s="33">
        <v>45848</v>
      </c>
      <c r="D50" s="34">
        <v>2408.4</v>
      </c>
      <c r="E50" s="34">
        <v>1.053695</v>
      </c>
      <c r="I50" t="s">
        <v>141</v>
      </c>
      <c r="J50" s="28">
        <v>48.631194000000001</v>
      </c>
      <c r="K50" s="30">
        <v>3.8900000000000004E-2</v>
      </c>
      <c r="L50" s="36">
        <f>'Data Sheet'!$B$8*J50</f>
        <v>122983.42650660001</v>
      </c>
    </row>
    <row r="51" spans="3:12" ht="15" thickBot="1">
      <c r="C51" s="33">
        <v>45847</v>
      </c>
      <c r="D51" s="34">
        <v>2423.4</v>
      </c>
      <c r="E51" s="34">
        <v>1.74169</v>
      </c>
      <c r="I51" t="s">
        <v>142</v>
      </c>
      <c r="J51" s="28">
        <v>43.517441400000003</v>
      </c>
      <c r="K51" s="30">
        <v>3.4799999999999998E-2</v>
      </c>
      <c r="L51" s="36">
        <f>'Data Sheet'!$B$8*J51</f>
        <v>110051.25755646001</v>
      </c>
    </row>
    <row r="52" spans="3:12" ht="15" thickBot="1">
      <c r="C52" s="33">
        <v>45846</v>
      </c>
      <c r="D52" s="34">
        <v>2392.6999999999998</v>
      </c>
      <c r="E52" s="34">
        <v>1.4710460000000001</v>
      </c>
      <c r="I52" t="s">
        <v>143</v>
      </c>
      <c r="J52" s="28">
        <v>27.619721200000001</v>
      </c>
      <c r="K52" s="30">
        <v>2.2099999999999998E-2</v>
      </c>
      <c r="L52" s="36">
        <f>'Data Sheet'!$B$8*J52</f>
        <v>69847.512942679998</v>
      </c>
    </row>
    <row r="53" spans="3:12" ht="15" thickBot="1">
      <c r="C53" s="33">
        <v>45845</v>
      </c>
      <c r="D53" s="34">
        <v>2410.4</v>
      </c>
      <c r="E53" s="34">
        <v>2.7015829999999998</v>
      </c>
      <c r="I53" t="s">
        <v>144</v>
      </c>
      <c r="J53" s="28">
        <v>26.390174099999999</v>
      </c>
      <c r="K53" s="30">
        <v>2.1099999999999997E-2</v>
      </c>
      <c r="L53" s="36">
        <f>'Data Sheet'!$B$8*J53</f>
        <v>66738.111281489997</v>
      </c>
    </row>
    <row r="54" spans="3:12" ht="15" thickBot="1">
      <c r="C54" s="33">
        <v>45842</v>
      </c>
      <c r="D54" s="34">
        <v>2339.3000000000002</v>
      </c>
      <c r="E54" s="34">
        <v>1.242346</v>
      </c>
      <c r="I54" t="s">
        <v>145</v>
      </c>
      <c r="J54" s="28">
        <v>21.708550800000001</v>
      </c>
      <c r="K54" s="30">
        <v>1.7299999999999999E-2</v>
      </c>
      <c r="L54" s="36">
        <f>'Data Sheet'!$B$8*J54</f>
        <v>54898.754118120007</v>
      </c>
    </row>
    <row r="55" spans="3:12" ht="15" thickBot="1">
      <c r="C55" s="33">
        <v>45841</v>
      </c>
      <c r="D55" s="34">
        <v>2313.4</v>
      </c>
      <c r="E55" s="34">
        <v>1.060039</v>
      </c>
      <c r="I55" t="s">
        <v>150</v>
      </c>
      <c r="J55" s="28">
        <v>20.709179500000001</v>
      </c>
      <c r="K55" s="30">
        <v>1.6500000000000001E-2</v>
      </c>
      <c r="L55" s="36">
        <f>'Data Sheet'!$B$8*J55</f>
        <v>52371.444037550005</v>
      </c>
    </row>
    <row r="56" spans="3:12" ht="15" thickBot="1">
      <c r="C56" s="33">
        <v>45840</v>
      </c>
      <c r="D56" s="34">
        <v>2307.1</v>
      </c>
      <c r="E56" s="34">
        <v>1.128034</v>
      </c>
      <c r="I56" t="s">
        <v>146</v>
      </c>
      <c r="J56" s="28">
        <v>19.633872199999999</v>
      </c>
      <c r="K56" s="30">
        <v>1.5700000000000002E-2</v>
      </c>
      <c r="L56" s="36">
        <f>'Data Sheet'!$B$8*J56</f>
        <v>49652.099406579997</v>
      </c>
    </row>
    <row r="57" spans="3:12" ht="15" thickBot="1">
      <c r="C57" s="33">
        <v>45839</v>
      </c>
      <c r="D57" s="34">
        <v>2295.5</v>
      </c>
      <c r="E57" s="34">
        <v>0.75991399999999998</v>
      </c>
      <c r="L57" s="36"/>
    </row>
    <row r="58" spans="3:12" ht="15" thickBot="1">
      <c r="C58" s="33">
        <v>45838</v>
      </c>
      <c r="D58" s="34">
        <v>2294.6</v>
      </c>
      <c r="E58" s="34">
        <v>1.4037539999999999</v>
      </c>
    </row>
    <row r="59" spans="3:12" ht="15" thickBot="1">
      <c r="C59" s="33">
        <v>45835</v>
      </c>
      <c r="D59" s="34">
        <v>2306.9</v>
      </c>
      <c r="E59" s="34">
        <v>1.050745</v>
      </c>
    </row>
    <row r="60" spans="3:12" ht="15" thickBot="1">
      <c r="C60" s="33">
        <v>45834</v>
      </c>
      <c r="D60" s="34">
        <v>2280.8000000000002</v>
      </c>
      <c r="E60" s="34">
        <v>1.874722</v>
      </c>
    </row>
    <row r="61" spans="3:12" ht="15" thickBot="1">
      <c r="C61" s="33">
        <v>45833</v>
      </c>
      <c r="D61" s="34">
        <v>2278.6999999999998</v>
      </c>
      <c r="E61" s="34">
        <v>1.0472699999999999</v>
      </c>
    </row>
    <row r="62" spans="3:12" ht="15" thickBot="1">
      <c r="C62" s="33">
        <v>45832</v>
      </c>
      <c r="D62" s="34">
        <v>2263.1</v>
      </c>
      <c r="E62" s="34">
        <v>2.440747</v>
      </c>
    </row>
    <row r="63" spans="3:12" ht="15" thickBot="1">
      <c r="C63" s="33">
        <v>45831</v>
      </c>
      <c r="D63" s="34">
        <v>2275.1</v>
      </c>
      <c r="E63" s="34">
        <v>0.84285600000000005</v>
      </c>
    </row>
    <row r="64" spans="3:12" ht="15" thickBot="1">
      <c r="C64" s="33">
        <v>45828</v>
      </c>
      <c r="D64" s="34">
        <v>2306.1999999999998</v>
      </c>
      <c r="E64" s="34">
        <v>2.685864</v>
      </c>
    </row>
    <row r="65" spans="3:5" ht="15" thickBot="1">
      <c r="C65" s="33">
        <v>45827</v>
      </c>
      <c r="D65" s="34">
        <v>2294.1999999999998</v>
      </c>
      <c r="E65" s="34">
        <v>1.2145490000000001</v>
      </c>
    </row>
    <row r="66" spans="3:5" ht="15" thickBot="1">
      <c r="C66" s="33">
        <v>45826</v>
      </c>
      <c r="D66" s="34">
        <v>2297.3000000000002</v>
      </c>
      <c r="E66" s="34">
        <v>2.0565630000000001</v>
      </c>
    </row>
    <row r="67" spans="3:5" ht="15" thickBot="1">
      <c r="C67" s="33">
        <v>45825</v>
      </c>
      <c r="D67" s="34">
        <v>2328.6</v>
      </c>
      <c r="E67" s="34">
        <v>1.1192839999999999</v>
      </c>
    </row>
    <row r="68" spans="3:5" ht="15" thickBot="1">
      <c r="C68" s="33">
        <v>45824</v>
      </c>
      <c r="D68" s="34">
        <v>2327.4</v>
      </c>
      <c r="E68" s="34">
        <v>1.105297</v>
      </c>
    </row>
    <row r="69" spans="3:5" ht="15" thickBot="1">
      <c r="C69" s="33">
        <v>45821</v>
      </c>
      <c r="D69" s="34">
        <v>2319</v>
      </c>
      <c r="E69" s="34">
        <v>1.7406820000000001</v>
      </c>
    </row>
    <row r="70" spans="3:5" ht="15" thickBot="1">
      <c r="C70" s="33">
        <v>45820</v>
      </c>
      <c r="D70" s="34">
        <v>2332.6999999999998</v>
      </c>
      <c r="E70" s="34">
        <v>3.3395839999999999</v>
      </c>
    </row>
    <row r="71" spans="3:5" ht="15" thickBot="1">
      <c r="C71" s="33">
        <v>45819</v>
      </c>
      <c r="D71" s="34">
        <v>2376.4</v>
      </c>
      <c r="E71" s="34">
        <v>1.9777070000000001</v>
      </c>
    </row>
    <row r="72" spans="3:5" ht="15" thickBot="1">
      <c r="C72" s="33">
        <v>45818</v>
      </c>
      <c r="D72" s="34">
        <v>2395.1999999999998</v>
      </c>
      <c r="E72" s="34">
        <v>1.7787820000000001</v>
      </c>
    </row>
    <row r="73" spans="3:5" ht="15" thickBot="1">
      <c r="C73" s="33">
        <v>45817</v>
      </c>
      <c r="D73" s="34">
        <v>2393.1999999999998</v>
      </c>
      <c r="E73" s="34">
        <v>1.293622</v>
      </c>
    </row>
    <row r="74" spans="3:5" ht="15" thickBot="1">
      <c r="C74" s="33">
        <v>45814</v>
      </c>
      <c r="D74" s="34">
        <v>2389.8000000000002</v>
      </c>
      <c r="E74" s="34">
        <v>0.99748800000000004</v>
      </c>
    </row>
    <row r="75" spans="3:5" ht="15" thickBot="1">
      <c r="C75" s="33">
        <v>45813</v>
      </c>
      <c r="D75" s="34">
        <v>2376.4</v>
      </c>
      <c r="E75" s="34">
        <v>1.7879780000000001</v>
      </c>
    </row>
    <row r="76" spans="3:5" ht="15" thickBot="1">
      <c r="C76" s="33">
        <v>45812</v>
      </c>
      <c r="D76" s="34">
        <v>2364.5</v>
      </c>
      <c r="E76" s="34">
        <v>3.2878959999999999</v>
      </c>
    </row>
    <row r="77" spans="3:5" ht="15" thickBot="1">
      <c r="C77" s="33">
        <v>45811</v>
      </c>
      <c r="D77" s="34">
        <v>2352.3000000000002</v>
      </c>
      <c r="E77" s="34">
        <v>1.643913</v>
      </c>
    </row>
    <row r="78" spans="3:5" ht="15" thickBot="1">
      <c r="C78" s="33">
        <v>45810</v>
      </c>
      <c r="D78" s="34">
        <v>2371.6</v>
      </c>
      <c r="E78" s="34">
        <v>1.1782049999999999</v>
      </c>
    </row>
    <row r="79" spans="3:5" ht="15" thickBot="1">
      <c r="C79" s="33">
        <v>45807</v>
      </c>
      <c r="D79" s="34">
        <v>2348.3000000000002</v>
      </c>
      <c r="E79" s="34">
        <v>3.2888920000000001</v>
      </c>
    </row>
    <row r="80" spans="3:5" ht="15" thickBot="1">
      <c r="C80" s="33">
        <v>45806</v>
      </c>
      <c r="D80" s="34">
        <v>2366.6999999999998</v>
      </c>
      <c r="E80" s="34">
        <v>1.111275</v>
      </c>
    </row>
    <row r="81" spans="3:5" ht="15" thickBot="1">
      <c r="C81" s="33">
        <v>45805</v>
      </c>
      <c r="D81" s="34">
        <v>2362</v>
      </c>
      <c r="E81" s="34">
        <v>0.89751700000000001</v>
      </c>
    </row>
    <row r="82" spans="3:5" ht="15" thickBot="1">
      <c r="C82" s="33">
        <v>45804</v>
      </c>
      <c r="D82" s="34">
        <v>2380.1999999999998</v>
      </c>
      <c r="E82" s="34">
        <v>1.8652580000000001</v>
      </c>
    </row>
    <row r="83" spans="3:5" ht="15" thickBot="1">
      <c r="C83" s="33">
        <v>45803</v>
      </c>
      <c r="D83" s="34">
        <v>2394.1</v>
      </c>
      <c r="E83" s="34">
        <v>0.89261800000000002</v>
      </c>
    </row>
    <row r="84" spans="3:5" ht="15" thickBot="1">
      <c r="C84" s="33">
        <v>45800</v>
      </c>
      <c r="D84" s="34">
        <v>2359.1999999999998</v>
      </c>
      <c r="E84" s="34">
        <v>0.84411800000000003</v>
      </c>
    </row>
    <row r="85" spans="3:5" ht="15" thickBot="1">
      <c r="C85" s="33">
        <v>45799</v>
      </c>
      <c r="D85" s="34">
        <v>2330.6999999999998</v>
      </c>
      <c r="E85" s="34">
        <v>2.4236529999999998</v>
      </c>
    </row>
    <row r="86" spans="3:5" ht="15" thickBot="1">
      <c r="C86" s="33">
        <v>45798</v>
      </c>
      <c r="D86" s="34">
        <v>2363.9</v>
      </c>
      <c r="E86" s="34">
        <v>1.570754</v>
      </c>
    </row>
    <row r="87" spans="3:5" ht="15" thickBot="1">
      <c r="C87" s="33">
        <v>45797</v>
      </c>
      <c r="D87" s="34">
        <v>2341.1</v>
      </c>
      <c r="E87" s="34">
        <v>1.617408</v>
      </c>
    </row>
    <row r="88" spans="3:5" ht="15" thickBot="1">
      <c r="C88" s="33">
        <v>45796</v>
      </c>
      <c r="D88" s="34">
        <v>2382.6999999999998</v>
      </c>
      <c r="E88" s="34">
        <v>0.93665500000000002</v>
      </c>
    </row>
    <row r="89" spans="3:5" ht="15" thickBot="1">
      <c r="C89" s="33">
        <v>45793</v>
      </c>
      <c r="D89" s="34">
        <v>2381.4</v>
      </c>
      <c r="E89" s="34">
        <v>1.4730000000000001</v>
      </c>
    </row>
    <row r="90" spans="3:5" ht="15" thickBot="1">
      <c r="C90" s="33">
        <v>45792</v>
      </c>
      <c r="D90" s="34">
        <v>2355.1999999999998</v>
      </c>
      <c r="E90" s="34">
        <v>3.2366809999999999</v>
      </c>
    </row>
    <row r="91" spans="3:5" ht="15" thickBot="1">
      <c r="C91" s="33">
        <v>45791</v>
      </c>
      <c r="D91" s="34">
        <v>2350.5</v>
      </c>
      <c r="E91" s="34">
        <v>1.568111</v>
      </c>
    </row>
    <row r="92" spans="3:5" ht="15" thickBot="1">
      <c r="C92" s="33">
        <v>45790</v>
      </c>
      <c r="D92" s="34">
        <v>2360</v>
      </c>
      <c r="E92" s="34">
        <v>1.929665</v>
      </c>
    </row>
    <row r="93" spans="3:5" ht="15" thickBot="1">
      <c r="C93" s="33">
        <v>45789</v>
      </c>
      <c r="D93" s="34">
        <v>2382.5</v>
      </c>
      <c r="E93" s="34">
        <v>1.2748729999999999</v>
      </c>
    </row>
    <row r="94" spans="3:5" ht="15" thickBot="1">
      <c r="C94" s="33">
        <v>45786</v>
      </c>
      <c r="D94" s="34">
        <v>2332.9</v>
      </c>
      <c r="E94" s="34">
        <v>1.805685</v>
      </c>
    </row>
    <row r="95" spans="3:5" ht="15" thickBot="1">
      <c r="C95" s="33">
        <v>45785</v>
      </c>
      <c r="D95" s="34">
        <v>2354.9</v>
      </c>
      <c r="E95" s="34">
        <v>2.3230729999999999</v>
      </c>
    </row>
    <row r="96" spans="3:5" ht="15" thickBot="1">
      <c r="C96" s="33">
        <v>45784</v>
      </c>
      <c r="D96" s="34">
        <v>2370.8000000000002</v>
      </c>
      <c r="E96" s="34">
        <v>1.6104000000000001</v>
      </c>
    </row>
    <row r="97" spans="3:5" ht="15" thickBot="1">
      <c r="C97" s="33">
        <v>45783</v>
      </c>
      <c r="D97" s="34">
        <v>2381.8000000000002</v>
      </c>
      <c r="E97" s="34">
        <v>1.8881250000000001</v>
      </c>
    </row>
    <row r="98" spans="3:5" ht="15" thickBot="1">
      <c r="C98" s="33">
        <v>45782</v>
      </c>
      <c r="D98" s="34">
        <v>2348.6</v>
      </c>
      <c r="E98" s="34">
        <v>2.074103</v>
      </c>
    </row>
    <row r="99" spans="3:5" ht="15" thickBot="1">
      <c r="C99" s="33">
        <v>45779</v>
      </c>
      <c r="D99" s="34">
        <v>2323.9</v>
      </c>
      <c r="E99" s="34">
        <v>1.4242840000000001</v>
      </c>
    </row>
    <row r="100" spans="3:5" ht="15" thickBot="1">
      <c r="C100" s="33">
        <v>45777</v>
      </c>
      <c r="D100" s="34">
        <v>2342.1</v>
      </c>
      <c r="E100" s="34">
        <v>2.0838070000000002</v>
      </c>
    </row>
    <row r="101" spans="3:5" ht="15" thickBot="1">
      <c r="C101" s="33">
        <v>45776</v>
      </c>
      <c r="D101" s="34">
        <v>2321.6999999999998</v>
      </c>
      <c r="E101" s="34">
        <v>1.896387</v>
      </c>
    </row>
    <row r="102" spans="3:5" ht="15" thickBot="1">
      <c r="C102" s="33">
        <v>45775</v>
      </c>
      <c r="D102" s="34">
        <v>2318.6</v>
      </c>
      <c r="E102" s="34">
        <v>1.55566</v>
      </c>
    </row>
    <row r="103" spans="3:5" ht="15" thickBot="1">
      <c r="C103" s="33">
        <v>45772</v>
      </c>
      <c r="D103" s="34">
        <v>2332.1999999999998</v>
      </c>
      <c r="E103" s="34">
        <v>2.859858</v>
      </c>
    </row>
    <row r="104" spans="3:5" ht="15" thickBot="1">
      <c r="C104" s="33">
        <v>45771</v>
      </c>
      <c r="D104" s="34">
        <v>2325.3000000000002</v>
      </c>
      <c r="E104" s="34">
        <v>7.0654300000000001</v>
      </c>
    </row>
    <row r="105" spans="3:5" ht="15" thickBot="1">
      <c r="C105" s="33">
        <v>45770</v>
      </c>
      <c r="D105" s="34">
        <v>2423.8000000000002</v>
      </c>
      <c r="E105" s="34">
        <v>2.2260659999999999</v>
      </c>
    </row>
    <row r="106" spans="3:5" ht="15" thickBot="1">
      <c r="C106" s="33">
        <v>45769</v>
      </c>
      <c r="D106" s="34">
        <v>2398.6999999999998</v>
      </c>
      <c r="E106" s="34">
        <v>2.3523459999999998</v>
      </c>
    </row>
    <row r="107" spans="3:5" ht="15" thickBot="1">
      <c r="C107" s="33">
        <v>45768</v>
      </c>
      <c r="D107" s="34">
        <v>2351</v>
      </c>
      <c r="E107" s="34">
        <v>1.4784299999999999</v>
      </c>
    </row>
    <row r="108" spans="3:5" ht="15" thickBot="1">
      <c r="C108" s="33">
        <v>45764</v>
      </c>
      <c r="D108" s="34">
        <v>2375</v>
      </c>
      <c r="E108" s="34">
        <v>1.962402</v>
      </c>
    </row>
    <row r="109" spans="3:5" ht="15" thickBot="1">
      <c r="C109" s="33">
        <v>45763</v>
      </c>
      <c r="D109" s="34">
        <v>2366.6</v>
      </c>
      <c r="E109" s="34">
        <v>1.1319790000000001</v>
      </c>
    </row>
    <row r="110" spans="3:5" ht="15" thickBot="1">
      <c r="C110" s="33">
        <v>45762</v>
      </c>
      <c r="D110" s="34">
        <v>2361.5</v>
      </c>
      <c r="E110" s="34">
        <v>3.0427789999999999</v>
      </c>
    </row>
    <row r="111" spans="3:5" ht="15" thickBot="1">
      <c r="C111" s="33">
        <v>45758</v>
      </c>
      <c r="D111" s="34">
        <v>2366.15</v>
      </c>
      <c r="E111" s="34">
        <v>3.8360829999999999</v>
      </c>
    </row>
    <row r="112" spans="3:5" ht="15" thickBot="1">
      <c r="C112" s="33">
        <v>45756</v>
      </c>
      <c r="D112" s="34">
        <v>2350</v>
      </c>
      <c r="E112" s="34">
        <v>2.9890889999999999</v>
      </c>
    </row>
    <row r="113" spans="3:5" ht="15" thickBot="1">
      <c r="C113" s="33">
        <v>45755</v>
      </c>
      <c r="D113" s="34">
        <v>2289.25</v>
      </c>
      <c r="E113" s="34">
        <v>2.7748740000000001</v>
      </c>
    </row>
    <row r="114" spans="3:5" ht="15" thickBot="1">
      <c r="C114" s="33">
        <v>45754</v>
      </c>
      <c r="D114" s="34">
        <v>2249.4</v>
      </c>
      <c r="E114" s="34">
        <v>3.4351850000000002</v>
      </c>
    </row>
    <row r="115" spans="3:5" ht="15" thickBot="1">
      <c r="C115" s="33">
        <v>45751</v>
      </c>
      <c r="D115" s="34">
        <v>2244.5500000000002</v>
      </c>
      <c r="E115" s="34">
        <v>1.1202259999999999</v>
      </c>
    </row>
    <row r="116" spans="3:5" ht="15" thickBot="1">
      <c r="C116" s="33">
        <v>45750</v>
      </c>
      <c r="D116" s="34">
        <v>2244.5500000000002</v>
      </c>
      <c r="E116" s="34">
        <v>1.3100879999999999</v>
      </c>
    </row>
    <row r="117" spans="3:5" ht="15" thickBot="1">
      <c r="C117" s="33">
        <v>45749</v>
      </c>
      <c r="D117" s="34">
        <v>2237.9</v>
      </c>
      <c r="E117" s="34">
        <v>1.3514930000000001</v>
      </c>
    </row>
    <row r="118" spans="3:5" ht="15" thickBot="1">
      <c r="C118" s="33">
        <v>45748</v>
      </c>
      <c r="D118" s="34">
        <v>2233.85</v>
      </c>
      <c r="E118" s="34">
        <v>2.495962</v>
      </c>
    </row>
    <row r="119" spans="3:5" ht="15" thickBot="1">
      <c r="C119" s="33">
        <v>45744</v>
      </c>
      <c r="D119" s="34">
        <v>2258.85</v>
      </c>
      <c r="E119" s="34">
        <v>2.2801520000000002</v>
      </c>
    </row>
    <row r="120" spans="3:5" ht="15" thickBot="1">
      <c r="C120" s="33">
        <v>45743</v>
      </c>
      <c r="D120" s="34">
        <v>2244.65</v>
      </c>
      <c r="E120" s="34">
        <v>3.7526269999999999</v>
      </c>
    </row>
    <row r="121" spans="3:5" ht="15" thickBot="1">
      <c r="C121" s="33">
        <v>45742</v>
      </c>
      <c r="D121" s="34">
        <v>2245.9499999999998</v>
      </c>
      <c r="E121" s="34">
        <v>1.4169069999999999</v>
      </c>
    </row>
    <row r="122" spans="3:5" ht="15" thickBot="1">
      <c r="C122" s="33">
        <v>45741</v>
      </c>
      <c r="D122" s="34">
        <v>2271.3000000000002</v>
      </c>
      <c r="E122" s="34">
        <v>2.2293400000000001</v>
      </c>
    </row>
    <row r="123" spans="3:5" ht="15" thickBot="1">
      <c r="C123" s="33">
        <v>45740</v>
      </c>
      <c r="D123" s="34">
        <v>2256.1999999999998</v>
      </c>
      <c r="E123" s="34">
        <v>1.454404</v>
      </c>
    </row>
    <row r="124" spans="3:5" ht="15" thickBot="1">
      <c r="C124" s="33">
        <v>45737</v>
      </c>
      <c r="D124" s="34">
        <v>2246.1999999999998</v>
      </c>
      <c r="E124" s="34">
        <v>2.152415</v>
      </c>
    </row>
    <row r="125" spans="3:5" ht="15" thickBot="1">
      <c r="C125" s="33">
        <v>45736</v>
      </c>
      <c r="D125" s="34">
        <v>2242.4</v>
      </c>
      <c r="E125" s="34">
        <v>1.4266890000000001</v>
      </c>
    </row>
    <row r="126" spans="3:5" ht="15" thickBot="1">
      <c r="C126" s="33">
        <v>45735</v>
      </c>
      <c r="D126" s="34">
        <v>2200.0500000000002</v>
      </c>
      <c r="E126" s="34">
        <v>1.341405</v>
      </c>
    </row>
    <row r="127" spans="3:5" ht="15" thickBot="1">
      <c r="C127" s="33">
        <v>45734</v>
      </c>
      <c r="D127" s="34">
        <v>2201.4</v>
      </c>
      <c r="E127" s="34">
        <v>1.4755849999999999</v>
      </c>
    </row>
    <row r="128" spans="3:5" ht="15" thickBot="1">
      <c r="C128" s="33">
        <v>45733</v>
      </c>
      <c r="D128" s="34">
        <v>2171.25</v>
      </c>
      <c r="E128" s="34">
        <v>1.1118859999999999</v>
      </c>
    </row>
    <row r="129" spans="3:5" ht="15" thickBot="1">
      <c r="C129" s="33">
        <v>45729</v>
      </c>
      <c r="D129" s="34">
        <v>2174.8000000000002</v>
      </c>
      <c r="E129" s="34">
        <v>1.845629</v>
      </c>
    </row>
    <row r="130" spans="3:5" ht="15" thickBot="1">
      <c r="C130" s="33">
        <v>45728</v>
      </c>
      <c r="D130" s="34">
        <v>2192.9</v>
      </c>
      <c r="E130" s="34">
        <v>1.5262119999999999</v>
      </c>
    </row>
    <row r="131" spans="3:5" ht="15" thickBot="1">
      <c r="C131" s="33">
        <v>45727</v>
      </c>
      <c r="D131" s="34">
        <v>2216.9499999999998</v>
      </c>
      <c r="E131" s="34">
        <v>1.3258909999999999</v>
      </c>
    </row>
    <row r="132" spans="3:5" ht="15" thickBot="1">
      <c r="C132" s="33">
        <v>45726</v>
      </c>
      <c r="D132" s="34">
        <v>2247.75</v>
      </c>
      <c r="E132" s="34">
        <v>1.2423869999999999</v>
      </c>
    </row>
    <row r="133" spans="3:5" ht="15" thickBot="1">
      <c r="C133" s="33">
        <v>45723</v>
      </c>
      <c r="D133" s="34">
        <v>2204.5500000000002</v>
      </c>
      <c r="E133" s="34">
        <v>1.738356</v>
      </c>
    </row>
    <row r="134" spans="3:5" ht="15" thickBot="1">
      <c r="C134" s="33">
        <v>45722</v>
      </c>
      <c r="D134" s="34">
        <v>2218.9499999999998</v>
      </c>
      <c r="E134" s="34">
        <v>1.856868</v>
      </c>
    </row>
    <row r="135" spans="3:5" ht="15" thickBot="1">
      <c r="C135" s="33">
        <v>45721</v>
      </c>
      <c r="D135" s="34">
        <v>2170.4499999999998</v>
      </c>
      <c r="E135" s="34">
        <v>1.1456729999999999</v>
      </c>
    </row>
    <row r="136" spans="3:5" ht="15" thickBot="1">
      <c r="C136" s="33">
        <v>45720</v>
      </c>
      <c r="D136" s="34">
        <v>2157.35</v>
      </c>
      <c r="E136" s="34">
        <v>1.80033</v>
      </c>
    </row>
    <row r="137" spans="3:5" ht="15" thickBot="1">
      <c r="C137" s="33">
        <v>45719</v>
      </c>
      <c r="D137" s="34">
        <v>2176.85</v>
      </c>
      <c r="E137" s="34">
        <v>1.30647</v>
      </c>
    </row>
    <row r="138" spans="3:5" ht="15" thickBot="1">
      <c r="C138" s="33">
        <v>45716</v>
      </c>
      <c r="D138" s="34">
        <v>2190.25</v>
      </c>
      <c r="E138" s="34">
        <v>3.683249</v>
      </c>
    </row>
    <row r="139" spans="3:5" ht="15" thickBot="1">
      <c r="C139" s="33">
        <v>45715</v>
      </c>
      <c r="D139" s="34">
        <v>2244.9499999999998</v>
      </c>
      <c r="E139" s="34">
        <v>1.6996579999999999</v>
      </c>
    </row>
    <row r="140" spans="3:5" ht="15" thickBot="1">
      <c r="C140" s="33">
        <v>45713</v>
      </c>
      <c r="D140" s="34">
        <v>2259.3000000000002</v>
      </c>
      <c r="E140" s="34">
        <v>1.98804</v>
      </c>
    </row>
    <row r="141" spans="3:5" ht="15" thickBot="1">
      <c r="C141" s="33">
        <v>45712</v>
      </c>
      <c r="D141" s="34">
        <v>2241.4499999999998</v>
      </c>
      <c r="E141" s="34">
        <v>1.6279490000000001</v>
      </c>
    </row>
    <row r="142" spans="3:5" ht="15" thickBot="1">
      <c r="C142" s="33">
        <v>45709</v>
      </c>
      <c r="D142" s="34">
        <v>2241.65</v>
      </c>
      <c r="E142" s="34">
        <v>1.781509</v>
      </c>
    </row>
    <row r="143" spans="3:5" ht="15" thickBot="1">
      <c r="C143" s="33">
        <v>45708</v>
      </c>
      <c r="D143" s="34">
        <v>2248.0500000000002</v>
      </c>
      <c r="E143" s="34">
        <v>2.2061959999999998</v>
      </c>
    </row>
    <row r="144" spans="3:5" ht="15" thickBot="1">
      <c r="C144" s="33">
        <v>45707</v>
      </c>
      <c r="D144" s="34">
        <v>2250.4</v>
      </c>
      <c r="E144" s="34">
        <v>1.5213429999999999</v>
      </c>
    </row>
    <row r="145" spans="3:5" ht="15" thickBot="1">
      <c r="C145" s="33">
        <v>45706</v>
      </c>
      <c r="D145" s="34">
        <v>2296</v>
      </c>
      <c r="E145" s="34">
        <v>1.0357050000000001</v>
      </c>
    </row>
    <row r="146" spans="3:5" ht="15" thickBot="1">
      <c r="C146" s="33">
        <v>45705</v>
      </c>
      <c r="D146" s="34">
        <v>2329.4</v>
      </c>
      <c r="E146" s="34">
        <v>1.409168</v>
      </c>
    </row>
    <row r="147" spans="3:5" ht="15" thickBot="1">
      <c r="C147" s="33">
        <v>45702</v>
      </c>
      <c r="D147" s="34">
        <v>2318.35</v>
      </c>
      <c r="E147" s="34">
        <v>1.1353800000000001</v>
      </c>
    </row>
    <row r="148" spans="3:5" ht="15" thickBot="1">
      <c r="C148" s="33">
        <v>45701</v>
      </c>
      <c r="D148" s="34">
        <v>2321.5</v>
      </c>
      <c r="E148" s="34">
        <v>1.334967</v>
      </c>
    </row>
    <row r="149" spans="3:5" ht="15" thickBot="1">
      <c r="C149" s="33">
        <v>45700</v>
      </c>
      <c r="D149" s="34">
        <v>2332.5</v>
      </c>
      <c r="E149" s="34">
        <v>1.341909</v>
      </c>
    </row>
    <row r="150" spans="3:5" ht="15" thickBot="1">
      <c r="C150" s="33">
        <v>45699</v>
      </c>
      <c r="D150" s="34">
        <v>2315.25</v>
      </c>
      <c r="E150" s="34">
        <v>1.3892599999999999</v>
      </c>
    </row>
    <row r="151" spans="3:5" ht="15" thickBot="1">
      <c r="C151" s="33">
        <v>45698</v>
      </c>
      <c r="D151" s="34">
        <v>2361.4499999999998</v>
      </c>
      <c r="E151" s="34">
        <v>1.326354</v>
      </c>
    </row>
    <row r="152" spans="3:5" ht="15" thickBot="1">
      <c r="C152" s="33">
        <v>45695</v>
      </c>
      <c r="D152" s="34">
        <v>2363.85</v>
      </c>
      <c r="E152" s="34">
        <v>0.85560199999999997</v>
      </c>
    </row>
    <row r="153" spans="3:5" ht="15" thickBot="1">
      <c r="C153" s="33">
        <v>45694</v>
      </c>
      <c r="D153" s="34">
        <v>2372.6999999999998</v>
      </c>
      <c r="E153" s="34">
        <v>1.1321129999999999</v>
      </c>
    </row>
    <row r="154" spans="3:5" ht="15" thickBot="1">
      <c r="C154" s="33">
        <v>45693</v>
      </c>
      <c r="D154" s="34">
        <v>2391.0500000000002</v>
      </c>
      <c r="E154" s="34">
        <v>1.357416</v>
      </c>
    </row>
    <row r="155" spans="3:5" ht="15" thickBot="1">
      <c r="C155" s="33">
        <v>45692</v>
      </c>
      <c r="D155" s="34">
        <v>2438.0500000000002</v>
      </c>
      <c r="E155" s="34">
        <v>1.9924740000000001</v>
      </c>
    </row>
    <row r="156" spans="3:5" ht="15" thickBot="1">
      <c r="C156" s="33">
        <v>45691</v>
      </c>
      <c r="D156" s="34">
        <v>2441.9499999999998</v>
      </c>
      <c r="E156" s="34">
        <v>2.5284800000000001</v>
      </c>
    </row>
    <row r="157" spans="3:5" ht="15" thickBot="1">
      <c r="C157" s="33">
        <v>45688</v>
      </c>
      <c r="D157" s="34">
        <v>2468.8000000000002</v>
      </c>
      <c r="E157" s="34">
        <v>2.1161479999999999</v>
      </c>
    </row>
    <row r="158" spans="3:5" ht="15" thickBot="1">
      <c r="C158" s="33">
        <v>45687</v>
      </c>
      <c r="D158" s="34">
        <v>2408.75</v>
      </c>
      <c r="E158" s="34">
        <v>1.4199600000000001</v>
      </c>
    </row>
    <row r="159" spans="3:5" ht="15" thickBot="1">
      <c r="C159" s="33">
        <v>45686</v>
      </c>
      <c r="D159" s="34">
        <v>2383.9499999999998</v>
      </c>
      <c r="E159" s="34">
        <v>0.69957599999999998</v>
      </c>
    </row>
    <row r="160" spans="3:5" ht="15" thickBot="1">
      <c r="C160" s="33">
        <v>45685</v>
      </c>
      <c r="D160" s="34">
        <v>2388.85</v>
      </c>
      <c r="E160" s="34">
        <v>1.8921559999999999</v>
      </c>
    </row>
    <row r="161" spans="3:5" ht="15" thickBot="1">
      <c r="C161" s="33">
        <v>45684</v>
      </c>
      <c r="D161" s="34">
        <v>2392.85</v>
      </c>
      <c r="E161" s="34">
        <v>2.4773580000000002</v>
      </c>
    </row>
    <row r="162" spans="3:5" ht="15" thickBot="1">
      <c r="C162" s="33">
        <v>45681</v>
      </c>
      <c r="D162" s="34">
        <v>2368.1</v>
      </c>
      <c r="E162" s="34">
        <v>1.6886639999999999</v>
      </c>
    </row>
    <row r="163" spans="3:5" ht="15" thickBot="1">
      <c r="C163" s="33">
        <v>45680</v>
      </c>
      <c r="D163" s="34">
        <v>2321.6999999999998</v>
      </c>
      <c r="E163" s="34">
        <v>3.408925</v>
      </c>
    </row>
    <row r="164" spans="3:5" ht="15" thickBot="1">
      <c r="C164" s="33">
        <v>45679</v>
      </c>
      <c r="D164" s="34">
        <v>2342.9499999999998</v>
      </c>
      <c r="E164" s="34">
        <v>2.6580469999999998</v>
      </c>
    </row>
    <row r="165" spans="3:5" ht="15" thickBot="1">
      <c r="C165" s="33">
        <v>45678</v>
      </c>
      <c r="D165" s="34">
        <v>2340.5</v>
      </c>
      <c r="E165" s="34">
        <v>1.8428850000000001</v>
      </c>
    </row>
    <row r="166" spans="3:5" ht="15" thickBot="1">
      <c r="C166" s="33">
        <v>45677</v>
      </c>
      <c r="D166" s="34">
        <v>2345.1999999999998</v>
      </c>
      <c r="E166" s="34">
        <v>1.3822730000000001</v>
      </c>
    </row>
    <row r="167" spans="3:5" ht="15" thickBot="1">
      <c r="C167" s="33">
        <v>45674</v>
      </c>
      <c r="D167" s="34">
        <v>2354</v>
      </c>
      <c r="E167" s="34">
        <v>1.333005</v>
      </c>
    </row>
    <row r="168" spans="3:5" ht="15" thickBot="1">
      <c r="C168" s="33">
        <v>45673</v>
      </c>
      <c r="D168" s="34">
        <v>2345</v>
      </c>
      <c r="E168" s="34">
        <v>2.7625959999999998</v>
      </c>
    </row>
    <row r="169" spans="3:5" ht="15" thickBot="1">
      <c r="C169" s="33">
        <v>45672</v>
      </c>
      <c r="D169" s="34">
        <v>2373</v>
      </c>
      <c r="E169" s="34">
        <v>1.21515</v>
      </c>
    </row>
    <row r="170" spans="3:5" ht="15" thickBot="1">
      <c r="C170" s="33">
        <v>45671</v>
      </c>
      <c r="D170" s="34">
        <v>2367.9499999999998</v>
      </c>
      <c r="E170" s="34">
        <v>2.0527410000000001</v>
      </c>
    </row>
    <row r="171" spans="3:5" ht="15" thickBot="1">
      <c r="C171" s="33">
        <v>45670</v>
      </c>
      <c r="D171" s="34">
        <v>2451</v>
      </c>
      <c r="E171" s="34">
        <v>2.5950129999999998</v>
      </c>
    </row>
    <row r="172" spans="3:5" ht="15" thickBot="1">
      <c r="C172" s="33">
        <v>45667</v>
      </c>
      <c r="D172" s="34">
        <v>2442.0500000000002</v>
      </c>
      <c r="E172" s="34">
        <v>1.6519109999999999</v>
      </c>
    </row>
    <row r="173" spans="3:5" ht="15" thickBot="1">
      <c r="C173" s="33">
        <v>45666</v>
      </c>
      <c r="D173" s="34">
        <v>2435.4</v>
      </c>
      <c r="E173" s="34">
        <v>2.4252669999999998</v>
      </c>
    </row>
    <row r="174" spans="3:5" ht="15" thickBot="1">
      <c r="C174" s="33">
        <v>45665</v>
      </c>
      <c r="D174" s="34">
        <v>2401</v>
      </c>
      <c r="E174" s="34">
        <v>0.95335099999999995</v>
      </c>
    </row>
    <row r="175" spans="3:5" ht="15" thickBot="1">
      <c r="C175" s="33">
        <v>45664</v>
      </c>
      <c r="D175" s="34">
        <v>2390.8000000000002</v>
      </c>
      <c r="E175" s="34">
        <v>0.92276800000000003</v>
      </c>
    </row>
    <row r="176" spans="3:5" ht="15" thickBot="1">
      <c r="C176" s="33">
        <v>45663</v>
      </c>
      <c r="D176" s="34">
        <v>2376.1999999999998</v>
      </c>
      <c r="E176" s="34">
        <v>0.90041899999999997</v>
      </c>
    </row>
    <row r="177" spans="3:5" ht="15" thickBot="1">
      <c r="C177" s="33">
        <v>45660</v>
      </c>
      <c r="D177" s="34">
        <v>2406.25</v>
      </c>
      <c r="E177" s="34">
        <v>1.2742389999999999</v>
      </c>
    </row>
    <row r="178" spans="3:5" ht="15" thickBot="1">
      <c r="C178" s="33">
        <v>45659</v>
      </c>
      <c r="D178" s="34">
        <v>2370</v>
      </c>
      <c r="E178" s="34">
        <v>1.650744</v>
      </c>
    </row>
    <row r="179" spans="3:5" ht="15" thickBot="1">
      <c r="C179" s="33">
        <v>45658</v>
      </c>
      <c r="D179" s="34">
        <v>2322.1</v>
      </c>
      <c r="E179" s="34">
        <v>0.55989299999999997</v>
      </c>
    </row>
    <row r="180" spans="3:5" ht="15" thickBot="1">
      <c r="C180" s="33">
        <v>45657</v>
      </c>
      <c r="D180" s="34">
        <v>2326.85</v>
      </c>
      <c r="E180" s="34">
        <v>1.878762</v>
      </c>
    </row>
    <row r="181" spans="3:5" ht="15" thickBot="1">
      <c r="C181" s="33">
        <v>45656</v>
      </c>
      <c r="D181" s="34">
        <v>2343.5</v>
      </c>
      <c r="E181" s="34">
        <v>0.92418</v>
      </c>
    </row>
    <row r="182" spans="3:5" ht="15" thickBot="1">
      <c r="C182" s="33">
        <v>45653</v>
      </c>
      <c r="D182" s="34">
        <v>2341.25</v>
      </c>
      <c r="E182" s="34">
        <v>0.55681599999999998</v>
      </c>
    </row>
    <row r="183" spans="3:5" ht="15" thickBot="1">
      <c r="C183" s="33">
        <v>45652</v>
      </c>
      <c r="D183" s="34">
        <v>2332.75</v>
      </c>
      <c r="E183" s="34">
        <v>1.0337689999999999</v>
      </c>
    </row>
    <row r="184" spans="3:5" ht="15" thickBot="1">
      <c r="C184" s="33">
        <v>45650</v>
      </c>
      <c r="D184" s="34">
        <v>2335.5500000000002</v>
      </c>
      <c r="E184" s="34">
        <v>0.68364599999999998</v>
      </c>
    </row>
    <row r="185" spans="3:5" ht="15" thickBot="1">
      <c r="C185" s="33">
        <v>45649</v>
      </c>
      <c r="D185" s="34">
        <v>2338.9</v>
      </c>
      <c r="E185" s="34">
        <v>1.0661989999999999</v>
      </c>
    </row>
    <row r="186" spans="3:5" ht="15" thickBot="1">
      <c r="C186" s="33">
        <v>45646</v>
      </c>
      <c r="D186" s="34">
        <v>2333.9</v>
      </c>
      <c r="E186" s="34">
        <v>2.0696910000000002</v>
      </c>
    </row>
    <row r="187" spans="3:5" ht="15" thickBot="1">
      <c r="C187" s="33">
        <v>45645</v>
      </c>
      <c r="D187" s="34">
        <v>2359.85</v>
      </c>
      <c r="E187" s="34">
        <v>1.655915</v>
      </c>
    </row>
    <row r="188" spans="3:5" ht="15" thickBot="1">
      <c r="C188" s="33">
        <v>45644</v>
      </c>
      <c r="D188" s="34">
        <v>2359.1999999999998</v>
      </c>
      <c r="E188" s="34">
        <v>0.98840300000000003</v>
      </c>
    </row>
    <row r="189" spans="3:5" ht="15" thickBot="1">
      <c r="C189" s="33">
        <v>45643</v>
      </c>
      <c r="D189" s="34">
        <v>2363.25</v>
      </c>
      <c r="E189" s="34">
        <v>2.1315689999999998</v>
      </c>
    </row>
    <row r="190" spans="3:5" ht="15" thickBot="1">
      <c r="C190" s="33">
        <v>45642</v>
      </c>
      <c r="D190" s="34">
        <v>2366.15</v>
      </c>
      <c r="E190" s="34">
        <v>1.247552</v>
      </c>
    </row>
    <row r="191" spans="3:5" ht="15" thickBot="1">
      <c r="C191" s="33">
        <v>45639</v>
      </c>
      <c r="D191" s="34">
        <v>2390.1</v>
      </c>
      <c r="E191" s="34">
        <v>2.2609020000000002</v>
      </c>
    </row>
    <row r="192" spans="3:5" ht="15" thickBot="1">
      <c r="C192" s="33">
        <v>45638</v>
      </c>
      <c r="D192" s="34">
        <v>2344.9499999999998</v>
      </c>
      <c r="E192" s="34">
        <v>3.2310560000000002</v>
      </c>
    </row>
    <row r="193" spans="3:5" ht="15" thickBot="1">
      <c r="C193" s="33">
        <v>45637</v>
      </c>
      <c r="D193" s="34">
        <v>2401.35</v>
      </c>
      <c r="E193" s="34">
        <v>1.7182249999999999</v>
      </c>
    </row>
    <row r="194" spans="3:5" ht="15" thickBot="1">
      <c r="C194" s="33">
        <v>45636</v>
      </c>
      <c r="D194" s="34">
        <v>2397.35</v>
      </c>
      <c r="E194" s="34">
        <v>2.0638380000000001</v>
      </c>
    </row>
    <row r="195" spans="3:5" ht="15" thickBot="1">
      <c r="C195" s="33">
        <v>45635</v>
      </c>
      <c r="D195" s="34">
        <v>2400.75</v>
      </c>
      <c r="E195" s="34">
        <v>3.3850210000000001</v>
      </c>
    </row>
    <row r="196" spans="3:5" ht="15" thickBot="1">
      <c r="C196" s="33">
        <v>45632</v>
      </c>
      <c r="D196" s="34">
        <v>2483.8000000000002</v>
      </c>
      <c r="E196" s="34">
        <v>1.3080860000000001</v>
      </c>
    </row>
    <row r="197" spans="3:5" ht="15" thickBot="1">
      <c r="C197" s="33">
        <v>45631</v>
      </c>
      <c r="D197" s="34">
        <v>2494.6</v>
      </c>
      <c r="E197" s="34">
        <v>2.0717949999999998</v>
      </c>
    </row>
    <row r="198" spans="3:5" ht="15" thickBot="1">
      <c r="C198" s="33">
        <v>45630</v>
      </c>
      <c r="D198" s="34">
        <v>2464.5</v>
      </c>
      <c r="E198" s="34">
        <v>1.3214950000000001</v>
      </c>
    </row>
    <row r="199" spans="3:5" ht="15" thickBot="1">
      <c r="C199" s="33">
        <v>45629</v>
      </c>
      <c r="D199" s="34">
        <v>2482.85</v>
      </c>
      <c r="E199" s="34">
        <v>1.641588</v>
      </c>
    </row>
    <row r="200" spans="3:5" ht="15" thickBot="1">
      <c r="C200" s="33">
        <v>45628</v>
      </c>
      <c r="D200" s="34">
        <v>2479.15</v>
      </c>
      <c r="E200" s="34">
        <v>1.006993</v>
      </c>
    </row>
    <row r="201" spans="3:5" ht="15" thickBot="1">
      <c r="C201" s="33">
        <v>45625</v>
      </c>
      <c r="D201" s="34">
        <v>2496.15</v>
      </c>
      <c r="E201" s="34">
        <v>1.795164</v>
      </c>
    </row>
    <row r="202" spans="3:5" ht="15" thickBot="1">
      <c r="C202" s="33">
        <v>45624</v>
      </c>
      <c r="D202" s="34">
        <v>2462.1999999999998</v>
      </c>
      <c r="E202" s="34">
        <v>2.54053</v>
      </c>
    </row>
    <row r="203" spans="3:5" ht="15" thickBot="1">
      <c r="C203" s="33">
        <v>45623</v>
      </c>
      <c r="D203" s="34">
        <v>2486.9</v>
      </c>
      <c r="E203" s="34">
        <v>0.94823199999999996</v>
      </c>
    </row>
    <row r="204" spans="3:5" ht="15" thickBot="1">
      <c r="C204" s="33">
        <v>45622</v>
      </c>
      <c r="D204" s="34">
        <v>2479.1999999999998</v>
      </c>
      <c r="E204" s="34">
        <v>0.98244200000000004</v>
      </c>
    </row>
    <row r="205" spans="3:5" ht="15" thickBot="1">
      <c r="C205" s="33">
        <v>45621</v>
      </c>
      <c r="D205" s="34">
        <v>2471.4499999999998</v>
      </c>
      <c r="E205" s="34">
        <v>4.3680450000000004</v>
      </c>
    </row>
    <row r="206" spans="3:5" ht="15" thickBot="1">
      <c r="C206" s="33">
        <v>45618</v>
      </c>
      <c r="D206" s="34">
        <v>2445.25</v>
      </c>
      <c r="E206" s="34">
        <v>1.6964710000000001</v>
      </c>
    </row>
    <row r="207" spans="3:5" ht="15" thickBot="1">
      <c r="C207" s="33">
        <v>45617</v>
      </c>
      <c r="D207" s="34">
        <v>2382.8000000000002</v>
      </c>
      <c r="E207" s="34">
        <v>1.2918289999999999</v>
      </c>
    </row>
    <row r="208" spans="3:5" ht="15" thickBot="1">
      <c r="C208" s="33">
        <v>45615</v>
      </c>
      <c r="D208" s="34">
        <v>2410.35</v>
      </c>
      <c r="E208" s="34">
        <v>1.13337</v>
      </c>
    </row>
    <row r="209" spans="3:5" ht="15" thickBot="1">
      <c r="C209" s="33">
        <v>45614</v>
      </c>
      <c r="D209" s="34">
        <v>2422.9</v>
      </c>
      <c r="E209" s="34">
        <v>1.374215</v>
      </c>
    </row>
    <row r="210" spans="3:5" ht="15" thickBot="1">
      <c r="C210" s="33">
        <v>45610</v>
      </c>
      <c r="D210" s="34">
        <v>2389.1999999999998</v>
      </c>
      <c r="E210" s="34">
        <v>2.4433929999999999</v>
      </c>
    </row>
    <row r="211" spans="3:5" ht="15" thickBot="1">
      <c r="C211" s="33">
        <v>45609</v>
      </c>
      <c r="D211" s="34">
        <v>2464.9499999999998</v>
      </c>
      <c r="E211" s="34">
        <v>1.2620169999999999</v>
      </c>
    </row>
    <row r="212" spans="3:5" ht="15" thickBot="1">
      <c r="C212" s="33">
        <v>45608</v>
      </c>
      <c r="D212" s="34">
        <v>2461.5</v>
      </c>
      <c r="E212" s="34">
        <v>1.6242220000000001</v>
      </c>
    </row>
    <row r="213" spans="3:5" ht="15" thickBot="1">
      <c r="C213" s="33">
        <v>45607</v>
      </c>
      <c r="D213" s="34">
        <v>2491.0500000000002</v>
      </c>
      <c r="E213" s="34">
        <v>1.1755770000000001</v>
      </c>
    </row>
    <row r="214" spans="3:5" ht="15" thickBot="1">
      <c r="C214" s="33">
        <v>45604</v>
      </c>
      <c r="D214" s="34">
        <v>2507.6999999999998</v>
      </c>
      <c r="E214" s="34">
        <v>1.700877</v>
      </c>
    </row>
    <row r="215" spans="3:5" ht="15" thickBot="1">
      <c r="C215" s="33">
        <v>45603</v>
      </c>
      <c r="D215" s="34">
        <v>2475.5</v>
      </c>
      <c r="E215" s="34">
        <v>1.322446</v>
      </c>
    </row>
    <row r="216" spans="3:5" ht="15" thickBot="1">
      <c r="C216" s="33">
        <v>45602</v>
      </c>
      <c r="D216" s="34">
        <v>2500.6999999999998</v>
      </c>
      <c r="E216" s="34">
        <v>1.219166</v>
      </c>
    </row>
    <row r="217" spans="3:5" ht="15" thickBot="1">
      <c r="C217" s="33">
        <v>45601</v>
      </c>
      <c r="D217" s="34">
        <v>2521.35</v>
      </c>
      <c r="E217" s="34">
        <v>0.70204599999999995</v>
      </c>
    </row>
    <row r="218" spans="3:5" ht="15" thickBot="1">
      <c r="C218" s="33">
        <v>45600</v>
      </c>
      <c r="D218" s="34">
        <v>2524.8000000000002</v>
      </c>
      <c r="E218" s="34">
        <v>1.0972599999999999</v>
      </c>
    </row>
    <row r="219" spans="3:5" ht="15" thickBot="1">
      <c r="C219" s="33">
        <v>45596</v>
      </c>
      <c r="D219" s="34">
        <v>2528.25</v>
      </c>
      <c r="E219" s="34">
        <v>1.9013549999999999</v>
      </c>
    </row>
    <row r="220" spans="3:5" ht="15" thickBot="1">
      <c r="C220" s="33">
        <v>45595</v>
      </c>
      <c r="D220" s="34">
        <v>2554.9499999999998</v>
      </c>
      <c r="E220" s="34">
        <v>1.200637</v>
      </c>
    </row>
    <row r="221" spans="3:5" ht="15" thickBot="1">
      <c r="C221" s="33">
        <v>45594</v>
      </c>
      <c r="D221" s="34">
        <v>2547.65</v>
      </c>
      <c r="E221" s="34">
        <v>1.695654</v>
      </c>
    </row>
    <row r="222" spans="3:5" ht="15" thickBot="1">
      <c r="C222" s="33">
        <v>45593</v>
      </c>
      <c r="D222" s="34">
        <v>2575.8000000000002</v>
      </c>
      <c r="E222" s="34">
        <v>0.85282899999999995</v>
      </c>
    </row>
    <row r="223" spans="3:5" ht="15" thickBot="1">
      <c r="C223" s="33">
        <v>45590</v>
      </c>
      <c r="D223" s="34">
        <v>2528.0500000000002</v>
      </c>
      <c r="E223" s="34">
        <v>2.7611659999999998</v>
      </c>
    </row>
    <row r="224" spans="3:5" ht="15" thickBot="1">
      <c r="C224" s="33">
        <v>45589</v>
      </c>
      <c r="D224" s="34">
        <v>2505.1</v>
      </c>
      <c r="E224" s="34">
        <v>9.2162670000000002</v>
      </c>
    </row>
    <row r="225" spans="3:5" ht="15" thickBot="1">
      <c r="C225" s="33">
        <v>45588</v>
      </c>
      <c r="D225" s="34">
        <v>2659.3</v>
      </c>
      <c r="E225" s="34">
        <v>1.431962</v>
      </c>
    </row>
    <row r="226" spans="3:5" ht="15" thickBot="1">
      <c r="C226" s="33">
        <v>45587</v>
      </c>
      <c r="D226" s="34">
        <v>2681.7</v>
      </c>
      <c r="E226" s="34">
        <v>1.2722530000000001</v>
      </c>
    </row>
    <row r="227" spans="3:5" ht="15" thickBot="1">
      <c r="C227" s="33">
        <v>45586</v>
      </c>
      <c r="D227" s="34">
        <v>2693.55</v>
      </c>
      <c r="E227" s="34">
        <v>0.79234499999999997</v>
      </c>
    </row>
    <row r="228" spans="3:5" ht="15" thickBot="1">
      <c r="C228" s="33">
        <v>45583</v>
      </c>
      <c r="D228" s="34">
        <v>2717.1</v>
      </c>
      <c r="E228" s="34">
        <v>1.1372770000000001</v>
      </c>
    </row>
    <row r="229" spans="3:5" ht="15" thickBot="1">
      <c r="C229" s="33">
        <v>45582</v>
      </c>
      <c r="D229" s="34">
        <v>2738.65</v>
      </c>
      <c r="E229" s="34">
        <v>1.368242</v>
      </c>
    </row>
    <row r="230" spans="3:5" ht="15" thickBot="1">
      <c r="C230" s="33">
        <v>45581</v>
      </c>
      <c r="D230" s="34">
        <v>2781.25</v>
      </c>
      <c r="E230" s="34">
        <v>1.1707970000000001</v>
      </c>
    </row>
    <row r="231" spans="3:5" ht="15" thickBot="1">
      <c r="C231" s="33">
        <v>45580</v>
      </c>
      <c r="D231" s="34">
        <v>2781.45</v>
      </c>
      <c r="E231" s="34">
        <v>1.0826659999999999</v>
      </c>
    </row>
    <row r="232" spans="3:5" ht="15" thickBot="1">
      <c r="C232" s="33">
        <v>45579</v>
      </c>
      <c r="D232" s="34">
        <v>2789.1</v>
      </c>
      <c r="E232" s="34">
        <v>0.87400999999999995</v>
      </c>
    </row>
    <row r="233" spans="3:5" ht="15" thickBot="1">
      <c r="C233" s="33">
        <v>45576</v>
      </c>
      <c r="D233" s="34">
        <v>2783.2</v>
      </c>
      <c r="E233" s="34">
        <v>0.67930699999999999</v>
      </c>
    </row>
    <row r="234" spans="3:5" ht="15" thickBot="1">
      <c r="C234" s="33">
        <v>45575</v>
      </c>
      <c r="D234" s="34">
        <v>2754.7</v>
      </c>
      <c r="E234" s="34">
        <v>2.0650780000000002</v>
      </c>
    </row>
    <row r="235" spans="3:5" ht="15" thickBot="1">
      <c r="C235" s="33">
        <v>45574</v>
      </c>
      <c r="D235" s="34">
        <v>2768.95</v>
      </c>
      <c r="E235" s="34">
        <v>1.4762820000000001</v>
      </c>
    </row>
    <row r="236" spans="3:5" ht="15" thickBot="1">
      <c r="C236" s="33">
        <v>45573</v>
      </c>
      <c r="D236" s="34">
        <v>2818.8</v>
      </c>
      <c r="E236" s="34">
        <v>1.7614879999999999</v>
      </c>
    </row>
    <row r="237" spans="3:5" ht="15" thickBot="1">
      <c r="C237" s="33">
        <v>45572</v>
      </c>
      <c r="D237" s="34">
        <v>2833.4</v>
      </c>
      <c r="E237" s="34">
        <v>1.280975</v>
      </c>
    </row>
    <row r="238" spans="3:5" ht="15" thickBot="1">
      <c r="C238" s="33">
        <v>45569</v>
      </c>
      <c r="D238" s="34">
        <v>2848.75</v>
      </c>
      <c r="E238" s="34">
        <v>2.4564859999999999</v>
      </c>
    </row>
    <row r="239" spans="3:5" ht="15" thickBot="1">
      <c r="C239" s="33">
        <v>45568</v>
      </c>
      <c r="D239" s="34">
        <v>2893.35</v>
      </c>
      <c r="E239" s="34">
        <v>1.233447</v>
      </c>
    </row>
    <row r="240" spans="3:5" ht="15" thickBot="1">
      <c r="C240" s="33">
        <v>45566</v>
      </c>
      <c r="D240" s="34">
        <v>2923.75</v>
      </c>
      <c r="E240" s="34">
        <v>1.184642</v>
      </c>
    </row>
    <row r="241" spans="3:5" ht="15" thickBot="1">
      <c r="C241" s="33">
        <v>45565</v>
      </c>
      <c r="D241" s="34">
        <v>2958.3</v>
      </c>
      <c r="E241" s="34">
        <v>1.627702</v>
      </c>
    </row>
    <row r="242" spans="3:5" ht="15" thickBot="1">
      <c r="C242" s="33">
        <v>45562</v>
      </c>
      <c r="D242" s="34">
        <v>2966.25</v>
      </c>
      <c r="E242" s="34">
        <v>2.9770810000000001</v>
      </c>
    </row>
    <row r="243" spans="3:5" ht="15" thickBot="1">
      <c r="C243" s="33">
        <v>45561</v>
      </c>
      <c r="D243" s="34">
        <v>2986.1</v>
      </c>
      <c r="E243" s="34">
        <v>1.9028890000000001</v>
      </c>
    </row>
    <row r="244" spans="3:5" ht="15" thickBot="1">
      <c r="C244" s="33">
        <v>45560</v>
      </c>
      <c r="D244" s="34">
        <v>2948.95</v>
      </c>
      <c r="E244" s="34">
        <v>1.0553539999999999</v>
      </c>
    </row>
    <row r="245" spans="3:5" ht="15" thickBot="1">
      <c r="C245" s="33">
        <v>45559</v>
      </c>
      <c r="D245" s="34">
        <v>2950.55</v>
      </c>
      <c r="E245" s="34">
        <v>1.929308</v>
      </c>
    </row>
    <row r="246" spans="3:5" ht="15" thickBot="1">
      <c r="C246" s="33">
        <v>45558</v>
      </c>
      <c r="D246" s="34">
        <v>3028.55</v>
      </c>
      <c r="E246" s="34">
        <v>1.30047</v>
      </c>
    </row>
    <row r="247" spans="3:5" ht="15" thickBot="1">
      <c r="C247" s="33">
        <v>45555</v>
      </c>
      <c r="D247" s="34">
        <v>2977.6</v>
      </c>
      <c r="E247" s="34">
        <v>3.641632</v>
      </c>
    </row>
    <row r="248" spans="3:5" ht="15" thickBot="1">
      <c r="C248" s="33">
        <v>45554</v>
      </c>
      <c r="D248" s="34">
        <v>2911.75</v>
      </c>
      <c r="E248" s="34">
        <v>1.7130099999999999</v>
      </c>
    </row>
    <row r="249" spans="3:5" ht="15" thickBot="1">
      <c r="C249" s="33">
        <v>45553</v>
      </c>
      <c r="D249" s="34">
        <v>2875.85</v>
      </c>
      <c r="E249" s="34">
        <v>0.46479599999999999</v>
      </c>
    </row>
    <row r="250" spans="3:5" ht="15" thickBot="1">
      <c r="C250" s="33">
        <v>45552</v>
      </c>
      <c r="D250" s="34">
        <v>2873.5</v>
      </c>
      <c r="E250" s="34">
        <v>1.0986610000000001</v>
      </c>
    </row>
    <row r="251" spans="3:5" ht="15" thickBot="1">
      <c r="C251" s="33">
        <v>45551</v>
      </c>
      <c r="D251" s="34">
        <v>2867.1</v>
      </c>
      <c r="E251" s="34">
        <v>1.4890570000000001</v>
      </c>
    </row>
    <row r="252" spans="3:5" ht="15" thickBot="1">
      <c r="C252" s="33">
        <v>45548</v>
      </c>
      <c r="D252" s="34">
        <v>2932.95</v>
      </c>
      <c r="E252" s="34">
        <v>1.9020010000000001</v>
      </c>
    </row>
    <row r="253" spans="3:5" ht="15" thickBot="1">
      <c r="C253" s="33">
        <v>45547</v>
      </c>
      <c r="D253" s="34">
        <v>2956.4</v>
      </c>
      <c r="E253" s="34">
        <v>2.454564</v>
      </c>
    </row>
    <row r="254" spans="3:5" ht="15" thickBot="1">
      <c r="C254" s="33">
        <v>45546</v>
      </c>
      <c r="D254" s="34">
        <v>2904.15</v>
      </c>
      <c r="E254" s="34">
        <v>1.9136649999999999</v>
      </c>
    </row>
    <row r="255" spans="3:5" ht="15" thickBot="1">
      <c r="C255" s="33">
        <v>45545</v>
      </c>
      <c r="D255" s="34">
        <v>2898.6</v>
      </c>
      <c r="E255" s="34">
        <v>1.5365839999999999</v>
      </c>
    </row>
    <row r="256" spans="3:5" ht="15" thickBot="1">
      <c r="C256" s="33">
        <v>45544</v>
      </c>
      <c r="D256" s="34">
        <v>2921.8</v>
      </c>
      <c r="E256" s="34">
        <v>3.3427539999999998</v>
      </c>
    </row>
    <row r="257" spans="3:5" ht="15" thickBot="1">
      <c r="C257" s="33">
        <v>45541</v>
      </c>
      <c r="D257" s="34">
        <v>2838.95</v>
      </c>
      <c r="E257" s="34">
        <v>1.6727300000000001</v>
      </c>
    </row>
    <row r="258" spans="3:5" ht="15" thickBot="1">
      <c r="C258" s="33">
        <v>45540</v>
      </c>
      <c r="D258" s="34">
        <v>2838.45</v>
      </c>
      <c r="E258" s="34">
        <v>1.945173</v>
      </c>
    </row>
    <row r="259" spans="3:5" ht="15" thickBot="1">
      <c r="C259" s="33">
        <v>45539</v>
      </c>
      <c r="D259" s="34">
        <v>2841.25</v>
      </c>
      <c r="E259" s="34">
        <v>1.6409860000000001</v>
      </c>
    </row>
    <row r="260" spans="3:5" ht="15" thickBot="1">
      <c r="C260" s="33">
        <v>45538</v>
      </c>
      <c r="D260" s="34">
        <v>2794.3</v>
      </c>
      <c r="E260" s="34">
        <v>2.022116</v>
      </c>
    </row>
    <row r="261" spans="3:5" ht="15" thickBot="1">
      <c r="C261" s="33">
        <v>45537</v>
      </c>
      <c r="D261" s="34">
        <v>2789.05</v>
      </c>
      <c r="E261" s="34">
        <v>0.95794999999999997</v>
      </c>
    </row>
    <row r="262" spans="3:5" ht="15" thickBot="1">
      <c r="C262" s="33">
        <v>45534</v>
      </c>
      <c r="D262" s="34">
        <v>2778</v>
      </c>
      <c r="E262" s="34">
        <v>4.029712</v>
      </c>
    </row>
    <row r="263" spans="3:5" ht="15" thickBot="1">
      <c r="C263" s="33">
        <v>45533</v>
      </c>
      <c r="D263" s="34">
        <v>2785.25</v>
      </c>
      <c r="E263" s="34">
        <v>2.129934</v>
      </c>
    </row>
    <row r="264" spans="3:5" ht="15" thickBot="1">
      <c r="C264" s="33">
        <v>45532</v>
      </c>
      <c r="D264" s="34">
        <v>2764.35</v>
      </c>
      <c r="E264" s="34">
        <v>1.723549</v>
      </c>
    </row>
    <row r="265" spans="3:5" ht="15" thickBot="1">
      <c r="C265" s="33">
        <v>45531</v>
      </c>
      <c r="D265" s="34">
        <v>2766.9</v>
      </c>
      <c r="E265" s="34">
        <v>1.3572120000000001</v>
      </c>
    </row>
    <row r="266" spans="3:5" ht="15" thickBot="1">
      <c r="C266" s="33">
        <v>45530</v>
      </c>
      <c r="D266" s="34">
        <v>2821.15</v>
      </c>
      <c r="E266" s="34">
        <v>1.152244</v>
      </c>
    </row>
    <row r="267" spans="3:5" ht="15" thickBot="1">
      <c r="C267" s="33">
        <v>45527</v>
      </c>
      <c r="D267" s="34">
        <v>2815.6</v>
      </c>
      <c r="E267" s="34">
        <v>2.1114009999999999</v>
      </c>
    </row>
    <row r="268" spans="3:5" ht="15" thickBot="1">
      <c r="C268" s="33">
        <v>45526</v>
      </c>
      <c r="D268" s="34">
        <v>2792.8</v>
      </c>
      <c r="E268" s="34">
        <v>1.5529470000000001</v>
      </c>
    </row>
    <row r="269" spans="3:5" ht="15" thickBot="1">
      <c r="C269" s="33">
        <v>45525</v>
      </c>
      <c r="D269" s="34">
        <v>2791.2</v>
      </c>
      <c r="E269" s="34">
        <v>1.417729</v>
      </c>
    </row>
    <row r="270" spans="3:5" ht="15" thickBot="1">
      <c r="C270" s="33">
        <v>45524</v>
      </c>
      <c r="D270" s="34">
        <v>2751.05</v>
      </c>
      <c r="E270" s="34">
        <v>1.0978889999999999</v>
      </c>
    </row>
    <row r="271" spans="3:5" ht="15" thickBot="1">
      <c r="C271" s="33">
        <v>45523</v>
      </c>
      <c r="D271" s="34">
        <v>2742.55</v>
      </c>
      <c r="E271" s="34">
        <v>1.1303270000000001</v>
      </c>
    </row>
    <row r="272" spans="3:5" ht="15" thickBot="1">
      <c r="C272" s="33">
        <v>45520</v>
      </c>
      <c r="D272" s="34">
        <v>2748.25</v>
      </c>
      <c r="E272" s="34">
        <v>1.7279260000000001</v>
      </c>
    </row>
    <row r="273" spans="3:5" ht="15" thickBot="1">
      <c r="C273" s="33">
        <v>45518</v>
      </c>
      <c r="D273" s="34">
        <v>2722.05</v>
      </c>
      <c r="E273" s="34">
        <v>0.94699500000000003</v>
      </c>
    </row>
    <row r="274" spans="3:5" ht="15" thickBot="1">
      <c r="C274" s="33">
        <v>45517</v>
      </c>
      <c r="D274" s="34">
        <v>2741.4</v>
      </c>
      <c r="E274" s="34">
        <v>1.051237</v>
      </c>
    </row>
    <row r="275" spans="3:5" ht="15" thickBot="1">
      <c r="C275" s="33">
        <v>45516</v>
      </c>
      <c r="D275" s="34">
        <v>2748.7</v>
      </c>
      <c r="E275" s="34">
        <v>1.2971779999999999</v>
      </c>
    </row>
    <row r="276" spans="3:5" ht="15" thickBot="1">
      <c r="C276" s="33">
        <v>45513</v>
      </c>
      <c r="D276" s="34">
        <v>2747.2</v>
      </c>
      <c r="E276" s="34">
        <v>1.2840309999999999</v>
      </c>
    </row>
    <row r="277" spans="3:5" ht="15" thickBot="1">
      <c r="C277" s="33">
        <v>45512</v>
      </c>
      <c r="D277" s="34">
        <v>2733.2</v>
      </c>
      <c r="E277" s="34">
        <v>1.464161</v>
      </c>
    </row>
    <row r="278" spans="3:5" ht="15" thickBot="1">
      <c r="C278" s="33">
        <v>45511</v>
      </c>
      <c r="D278" s="34">
        <v>2744.05</v>
      </c>
      <c r="E278" s="34">
        <v>1.713875</v>
      </c>
    </row>
    <row r="279" spans="3:5" ht="15" thickBot="1">
      <c r="C279" s="33">
        <v>45510</v>
      </c>
      <c r="D279" s="34">
        <v>2750.05</v>
      </c>
      <c r="E279" s="34">
        <v>2.2960310000000002</v>
      </c>
    </row>
    <row r="280" spans="3:5" ht="15" thickBot="1">
      <c r="C280" s="33">
        <v>45509</v>
      </c>
      <c r="D280" s="34">
        <v>2715.9</v>
      </c>
      <c r="E280" s="34">
        <v>3.1187309999999999</v>
      </c>
    </row>
    <row r="281" spans="3:5" ht="15" thickBot="1">
      <c r="C281" s="33">
        <v>45506</v>
      </c>
      <c r="D281" s="34">
        <v>2692.55</v>
      </c>
      <c r="E281" s="34">
        <v>1.738872</v>
      </c>
    </row>
    <row r="282" spans="3:5" ht="15" thickBot="1">
      <c r="C282" s="33">
        <v>45505</v>
      </c>
      <c r="D282" s="34">
        <v>2715.55</v>
      </c>
      <c r="E282" s="34">
        <v>1.8863920000000001</v>
      </c>
    </row>
    <row r="283" spans="3:5" ht="15" thickBot="1">
      <c r="C283" s="33">
        <v>45504</v>
      </c>
      <c r="D283" s="34">
        <v>2705.65</v>
      </c>
      <c r="E283" s="34">
        <v>1.751085</v>
      </c>
    </row>
    <row r="284" spans="3:5" ht="15" thickBot="1">
      <c r="C284" s="33">
        <v>45503</v>
      </c>
      <c r="D284" s="34">
        <v>2691.4</v>
      </c>
      <c r="E284" s="34">
        <v>1.5603990000000001</v>
      </c>
    </row>
    <row r="285" spans="3:5" ht="15" thickBot="1">
      <c r="C285" s="33">
        <v>45502</v>
      </c>
      <c r="D285" s="34">
        <v>2711.6</v>
      </c>
      <c r="E285" s="34">
        <v>0.95701099999999995</v>
      </c>
    </row>
    <row r="286" spans="3:5" ht="15" thickBot="1">
      <c r="C286" s="33">
        <v>45499</v>
      </c>
      <c r="D286" s="34">
        <v>2711.05</v>
      </c>
      <c r="E286" s="34">
        <v>2.1353089999999999</v>
      </c>
    </row>
    <row r="287" spans="3:5" ht="15" thickBot="1">
      <c r="C287" s="33">
        <v>45498</v>
      </c>
      <c r="D287" s="34">
        <v>2707.2</v>
      </c>
      <c r="E287" s="34">
        <v>2.1666699999999999</v>
      </c>
    </row>
    <row r="288" spans="3:5" ht="15" thickBot="1">
      <c r="C288" s="33">
        <v>45497</v>
      </c>
      <c r="D288" s="34">
        <v>2717.05</v>
      </c>
      <c r="E288" s="34">
        <v>3.6119270000000001</v>
      </c>
    </row>
    <row r="289" spans="3:5" ht="15" thickBot="1">
      <c r="C289" s="33">
        <v>45496</v>
      </c>
      <c r="D289" s="34">
        <v>2766.35</v>
      </c>
      <c r="E289" s="34">
        <v>3.9062589999999999</v>
      </c>
    </row>
    <row r="290" spans="3:5" ht="15" thickBot="1">
      <c r="C290" s="33">
        <v>45495</v>
      </c>
      <c r="D290" s="34">
        <v>2735.3</v>
      </c>
      <c r="E290" s="34">
        <v>1.911629</v>
      </c>
    </row>
    <row r="291" spans="3:5" ht="15" thickBot="1">
      <c r="C291" s="33">
        <v>45492</v>
      </c>
      <c r="D291" s="34">
        <v>2727</v>
      </c>
      <c r="E291" s="34">
        <v>1.6688620000000001</v>
      </c>
    </row>
    <row r="292" spans="3:5" ht="15" thickBot="1">
      <c r="C292" s="33">
        <v>45491</v>
      </c>
      <c r="D292" s="34">
        <v>2738.4</v>
      </c>
      <c r="E292" s="34">
        <v>5.5697619999999999</v>
      </c>
    </row>
    <row r="293" spans="3:5" ht="15" thickBot="1">
      <c r="C293" s="33">
        <v>45489</v>
      </c>
      <c r="D293" s="34">
        <v>2688.45</v>
      </c>
      <c r="E293" s="34">
        <v>3.298003</v>
      </c>
    </row>
    <row r="294" spans="3:5" ht="15" thickBot="1">
      <c r="C294" s="33">
        <v>45488</v>
      </c>
      <c r="D294" s="34">
        <v>2620.3000000000002</v>
      </c>
      <c r="E294" s="34">
        <v>0.92010099999999995</v>
      </c>
    </row>
    <row r="295" spans="3:5" ht="15" thickBot="1">
      <c r="C295" s="33">
        <v>45485</v>
      </c>
      <c r="D295" s="34">
        <v>2622.25</v>
      </c>
      <c r="E295" s="34">
        <v>1.912642</v>
      </c>
    </row>
    <row r="296" spans="3:5" ht="15" thickBot="1">
      <c r="C296" s="33">
        <v>45484</v>
      </c>
      <c r="D296" s="34">
        <v>2608.85</v>
      </c>
      <c r="E296" s="34">
        <v>1.432671</v>
      </c>
    </row>
    <row r="297" spans="3:5" ht="15" thickBot="1">
      <c r="C297" s="33">
        <v>45483</v>
      </c>
      <c r="D297" s="34">
        <v>2610.4499999999998</v>
      </c>
      <c r="E297" s="34">
        <v>1.7640359999999999</v>
      </c>
    </row>
    <row r="298" spans="3:5" ht="15" thickBot="1">
      <c r="C298" s="33">
        <v>45482</v>
      </c>
      <c r="D298" s="34">
        <v>2590.15</v>
      </c>
      <c r="E298" s="34">
        <v>1.4795290000000001</v>
      </c>
    </row>
    <row r="299" spans="3:5" ht="15" thickBot="1">
      <c r="C299" s="33">
        <v>45481</v>
      </c>
      <c r="D299" s="34">
        <v>2587.15</v>
      </c>
      <c r="E299" s="34">
        <v>2.8188089999999999</v>
      </c>
    </row>
    <row r="300" spans="3:5" ht="15" thickBot="1">
      <c r="C300" s="33">
        <v>45478</v>
      </c>
      <c r="D300" s="34">
        <v>2547</v>
      </c>
      <c r="E300" s="34">
        <v>1.754286</v>
      </c>
    </row>
    <row r="301" spans="3:5" ht="15" thickBot="1">
      <c r="C301" s="33">
        <v>45477</v>
      </c>
      <c r="D301" s="34">
        <v>2495.9499999999998</v>
      </c>
      <c r="E301" s="34">
        <v>1.9770099999999999</v>
      </c>
    </row>
    <row r="302" spans="3:5" ht="15" thickBot="1">
      <c r="C302" s="33">
        <v>45476</v>
      </c>
      <c r="D302" s="34">
        <v>2510.35</v>
      </c>
      <c r="E302" s="34">
        <v>1.4064049999999999</v>
      </c>
    </row>
    <row r="303" spans="3:5" ht="15" thickBot="1">
      <c r="C303" s="33">
        <v>45475</v>
      </c>
      <c r="D303" s="34">
        <v>2485.15</v>
      </c>
      <c r="E303" s="34">
        <v>1.30521</v>
      </c>
    </row>
    <row r="304" spans="3:5" ht="15" thickBot="1">
      <c r="C304" s="33">
        <v>45474</v>
      </c>
      <c r="D304" s="34">
        <v>2505.1</v>
      </c>
      <c r="E304" s="34">
        <v>3.3128649999999999</v>
      </c>
    </row>
    <row r="305" spans="3:5" ht="15" thickBot="1">
      <c r="C305" s="33">
        <v>45471</v>
      </c>
      <c r="D305" s="34">
        <v>2473.0500000000002</v>
      </c>
      <c r="E305" s="34">
        <v>2.129791</v>
      </c>
    </row>
    <row r="306" spans="3:5" ht="15" thickBot="1">
      <c r="C306" s="33">
        <v>45470</v>
      </c>
      <c r="D306" s="34">
        <v>2462.15</v>
      </c>
      <c r="E306" s="34">
        <v>3.4027259999999999</v>
      </c>
    </row>
    <row r="307" spans="3:5" ht="15" thickBot="1">
      <c r="C307" s="33">
        <v>45469</v>
      </c>
      <c r="D307" s="34">
        <v>2445.6</v>
      </c>
      <c r="E307" s="34">
        <v>1.738656</v>
      </c>
    </row>
    <row r="308" spans="3:5" ht="15" thickBot="1">
      <c r="C308" s="33">
        <v>45468</v>
      </c>
      <c r="D308" s="34">
        <v>2432.1999999999998</v>
      </c>
      <c r="E308" s="34">
        <v>0.833789</v>
      </c>
    </row>
    <row r="309" spans="3:5" ht="15" thickBot="1">
      <c r="C309" s="33">
        <v>45467</v>
      </c>
      <c r="D309" s="34">
        <v>2442.1999999999998</v>
      </c>
      <c r="E309" s="34">
        <v>1.945519</v>
      </c>
    </row>
    <row r="310" spans="3:5" ht="15" thickBot="1">
      <c r="C310" s="33">
        <v>45464</v>
      </c>
      <c r="D310" s="34">
        <v>2441.3000000000002</v>
      </c>
      <c r="E310" s="34">
        <v>3.6462150000000002</v>
      </c>
    </row>
    <row r="311" spans="3:5" ht="15" thickBot="1">
      <c r="C311" s="33">
        <v>45463</v>
      </c>
      <c r="D311" s="34">
        <v>2482.1999999999998</v>
      </c>
      <c r="E311" s="34">
        <v>2.1633100000000001</v>
      </c>
    </row>
    <row r="312" spans="3:5" ht="15" thickBot="1">
      <c r="C312" s="33">
        <v>45462</v>
      </c>
      <c r="D312" s="34">
        <v>2457</v>
      </c>
      <c r="E312" s="34">
        <v>0.98697599999999996</v>
      </c>
    </row>
    <row r="313" spans="3:5" ht="15" thickBot="1">
      <c r="C313" s="33">
        <v>45461</v>
      </c>
      <c r="D313" s="34">
        <v>2486.25</v>
      </c>
      <c r="E313" s="34">
        <v>1.8209329999999999</v>
      </c>
    </row>
    <row r="314" spans="3:5" ht="15" thickBot="1">
      <c r="C314" s="33">
        <v>45457</v>
      </c>
      <c r="D314" s="34">
        <v>2479.75</v>
      </c>
      <c r="E314" s="34">
        <v>1.729552</v>
      </c>
    </row>
    <row r="315" spans="3:5" ht="15" thickBot="1">
      <c r="C315" s="33">
        <v>45456</v>
      </c>
      <c r="D315" s="34">
        <v>2487.4</v>
      </c>
      <c r="E315" s="34">
        <v>3.1230980000000002</v>
      </c>
    </row>
    <row r="316" spans="3:5" ht="15" thickBot="1">
      <c r="C316" s="33">
        <v>45455</v>
      </c>
      <c r="D316" s="34">
        <v>2528.6999999999998</v>
      </c>
      <c r="E316" s="34">
        <v>1.754677</v>
      </c>
    </row>
    <row r="317" spans="3:5" ht="15" thickBot="1">
      <c r="C317" s="33">
        <v>45454</v>
      </c>
      <c r="D317" s="34">
        <v>2556.35</v>
      </c>
      <c r="E317" s="34">
        <v>1.402423</v>
      </c>
    </row>
    <row r="318" spans="3:5" ht="15" thickBot="1">
      <c r="C318" s="33">
        <v>45453</v>
      </c>
      <c r="D318" s="34">
        <v>2565.35</v>
      </c>
      <c r="E318" s="34">
        <v>1.449122</v>
      </c>
    </row>
    <row r="319" spans="3:5" ht="15" thickBot="1">
      <c r="C319" s="33">
        <v>45450</v>
      </c>
      <c r="D319" s="34">
        <v>2577.8000000000002</v>
      </c>
      <c r="E319" s="34">
        <v>3.974253</v>
      </c>
    </row>
    <row r="320" spans="3:5" ht="15" thickBot="1">
      <c r="C320" s="33">
        <v>45449</v>
      </c>
      <c r="D320" s="34">
        <v>2549.6</v>
      </c>
      <c r="E320" s="34">
        <v>4.1025470000000004</v>
      </c>
    </row>
    <row r="321" spans="3:5" ht="15" thickBot="1">
      <c r="C321" s="33">
        <v>45448</v>
      </c>
      <c r="D321" s="34">
        <v>2602.75</v>
      </c>
      <c r="E321" s="34">
        <v>11.061076</v>
      </c>
    </row>
    <row r="322" spans="3:5" ht="15" thickBot="1">
      <c r="C322" s="33">
        <v>45447</v>
      </c>
      <c r="D322" s="34">
        <v>2496.3000000000002</v>
      </c>
      <c r="E322" s="34">
        <v>7.8260480000000001</v>
      </c>
    </row>
    <row r="323" spans="3:5" ht="15" thickBot="1">
      <c r="C323" s="33">
        <v>45446</v>
      </c>
      <c r="D323" s="34">
        <v>2355.9</v>
      </c>
      <c r="E323" s="34">
        <v>1.2074450000000001</v>
      </c>
    </row>
    <row r="324" spans="3:5" ht="15" thickBot="1">
      <c r="C324" s="33">
        <v>45443</v>
      </c>
      <c r="D324" s="34">
        <v>2329.0500000000002</v>
      </c>
      <c r="E324" s="34">
        <v>5.5291860000000002</v>
      </c>
    </row>
    <row r="325" spans="3:5" ht="15" thickBot="1">
      <c r="C325" s="33">
        <v>45442</v>
      </c>
      <c r="D325" s="34">
        <v>2351.4</v>
      </c>
      <c r="E325" s="34">
        <v>1.83738</v>
      </c>
    </row>
    <row r="326" spans="3:5" ht="15" thickBot="1">
      <c r="C326" s="33">
        <v>45441</v>
      </c>
      <c r="D326" s="34">
        <v>2373.4</v>
      </c>
      <c r="E326" s="34">
        <v>1.592495</v>
      </c>
    </row>
    <row r="327" spans="3:5" ht="15" thickBot="1">
      <c r="C327" s="33">
        <v>45440</v>
      </c>
      <c r="D327" s="34">
        <v>2395.9499999999998</v>
      </c>
      <c r="E327" s="34">
        <v>1.6317470000000001</v>
      </c>
    </row>
    <row r="328" spans="3:5" ht="15" thickBot="1">
      <c r="C328" s="33">
        <v>45439</v>
      </c>
      <c r="D328" s="34">
        <v>2384.5</v>
      </c>
      <c r="E328" s="34">
        <v>1.1169340000000001</v>
      </c>
    </row>
    <row r="329" spans="3:5" ht="15" thickBot="1">
      <c r="C329" s="33">
        <v>45436</v>
      </c>
      <c r="D329" s="34">
        <v>2369.0500000000002</v>
      </c>
      <c r="E329" s="34">
        <v>0.97409999999999997</v>
      </c>
    </row>
    <row r="330" spans="3:5" ht="15" thickBot="1">
      <c r="C330" s="33">
        <v>45435</v>
      </c>
      <c r="D330" s="34">
        <v>2382.5</v>
      </c>
      <c r="E330" s="34">
        <v>1.6147180000000001</v>
      </c>
    </row>
    <row r="331" spans="3:5" ht="15" thickBot="1">
      <c r="C331" s="33">
        <v>45434</v>
      </c>
      <c r="D331" s="34">
        <v>2366.9</v>
      </c>
      <c r="E331" s="34">
        <v>1.9148510000000001</v>
      </c>
    </row>
    <row r="332" spans="3:5" ht="15" thickBot="1">
      <c r="C332" s="33">
        <v>45433</v>
      </c>
      <c r="D332" s="34">
        <v>2310.6999999999998</v>
      </c>
      <c r="E332" s="34">
        <v>1.663959</v>
      </c>
    </row>
    <row r="333" spans="3:5" ht="15" thickBot="1">
      <c r="C333" s="33">
        <v>45429</v>
      </c>
      <c r="D333" s="34">
        <v>2320.35</v>
      </c>
      <c r="E333" s="34">
        <v>1.2645820000000001</v>
      </c>
    </row>
    <row r="334" spans="3:5" ht="15" thickBot="1">
      <c r="C334" s="33">
        <v>45428</v>
      </c>
      <c r="D334" s="34">
        <v>2343.15</v>
      </c>
      <c r="E334" s="34">
        <v>1.8800209999999999</v>
      </c>
    </row>
    <row r="335" spans="3:5" ht="15" thickBot="1">
      <c r="C335" s="33">
        <v>45427</v>
      </c>
      <c r="D335" s="34">
        <v>2323.3000000000002</v>
      </c>
      <c r="E335" s="34">
        <v>0.81228199999999995</v>
      </c>
    </row>
    <row r="336" spans="3:5" ht="15" thickBot="1">
      <c r="C336" s="33">
        <v>45426</v>
      </c>
      <c r="D336" s="34">
        <v>2349.6</v>
      </c>
      <c r="E336" s="34">
        <v>0.68942999999999999</v>
      </c>
    </row>
    <row r="337" spans="3:5" ht="15" thickBot="1">
      <c r="C337" s="33">
        <v>45425</v>
      </c>
      <c r="D337" s="34">
        <v>2360.65</v>
      </c>
      <c r="E337" s="34">
        <v>1.170617</v>
      </c>
    </row>
    <row r="338" spans="3:5" ht="15" thickBot="1">
      <c r="C338" s="33">
        <v>45422</v>
      </c>
      <c r="D338" s="34">
        <v>2362.5500000000002</v>
      </c>
      <c r="E338" s="34">
        <v>2.6102660000000002</v>
      </c>
    </row>
    <row r="339" spans="3:5" ht="15" thickBot="1">
      <c r="C339" s="33">
        <v>45421</v>
      </c>
      <c r="D339" s="34">
        <v>2325.65</v>
      </c>
      <c r="E339" s="34">
        <v>1.5589869999999999</v>
      </c>
    </row>
    <row r="340" spans="3:5" ht="15" thickBot="1">
      <c r="C340" s="33">
        <v>45420</v>
      </c>
      <c r="D340" s="34">
        <v>2341.0500000000002</v>
      </c>
      <c r="E340" s="34">
        <v>1.813439</v>
      </c>
    </row>
    <row r="341" spans="3:5" ht="15" thickBot="1">
      <c r="C341" s="33">
        <v>45419</v>
      </c>
      <c r="D341" s="34">
        <v>2379.4</v>
      </c>
      <c r="E341" s="34">
        <v>8.2778100000000006</v>
      </c>
    </row>
    <row r="342" spans="3:5" ht="15" thickBot="1">
      <c r="C342" s="33">
        <v>45418</v>
      </c>
      <c r="D342" s="34">
        <v>2256.1999999999998</v>
      </c>
      <c r="E342" s="34">
        <v>1.619256</v>
      </c>
    </row>
    <row r="343" spans="3:5" ht="15" thickBot="1">
      <c r="C343" s="33">
        <v>45415</v>
      </c>
      <c r="D343" s="34">
        <v>2217.0500000000002</v>
      </c>
      <c r="E343" s="34">
        <v>2.595307</v>
      </c>
    </row>
    <row r="344" spans="3:5" ht="15" thickBot="1">
      <c r="C344" s="33">
        <v>45414</v>
      </c>
      <c r="D344" s="34">
        <v>2226.3000000000002</v>
      </c>
      <c r="E344" s="34">
        <v>2.1403829999999999</v>
      </c>
    </row>
    <row r="345" spans="3:5" ht="15" thickBot="1">
      <c r="C345" s="33">
        <v>45412</v>
      </c>
      <c r="D345" s="34">
        <v>2230.4499999999998</v>
      </c>
      <c r="E345" s="34">
        <v>2.1191019999999998</v>
      </c>
    </row>
    <row r="346" spans="3:5" ht="15" thickBot="1">
      <c r="C346" s="33">
        <v>45411</v>
      </c>
      <c r="D346" s="34">
        <v>2226.1</v>
      </c>
      <c r="E346" s="34">
        <v>1.395292</v>
      </c>
    </row>
    <row r="347" spans="3:5" ht="15" thickBot="1">
      <c r="C347" s="33">
        <v>45408</v>
      </c>
      <c r="D347" s="34">
        <v>2222.65</v>
      </c>
      <c r="E347" s="34">
        <v>2.307512</v>
      </c>
    </row>
    <row r="348" spans="3:5" ht="15" thickBot="1">
      <c r="C348" s="33">
        <v>45407</v>
      </c>
      <c r="D348" s="34">
        <v>2230.85</v>
      </c>
      <c r="E348" s="34">
        <v>4.9518659999999999</v>
      </c>
    </row>
    <row r="349" spans="3:5" ht="15" thickBot="1">
      <c r="C349" s="33">
        <v>45406</v>
      </c>
      <c r="D349" s="34">
        <v>2260.25</v>
      </c>
      <c r="E349" s="34">
        <v>1.404398</v>
      </c>
    </row>
    <row r="350" spans="3:5" ht="15" thickBot="1">
      <c r="C350" s="33">
        <v>45405</v>
      </c>
      <c r="D350" s="34">
        <v>2262.75</v>
      </c>
      <c r="E350" s="34">
        <v>1.991778</v>
      </c>
    </row>
    <row r="351" spans="3:5" ht="15" thickBot="1">
      <c r="C351" s="33">
        <v>45404</v>
      </c>
      <c r="D351" s="34">
        <v>2241.5</v>
      </c>
      <c r="E351" s="34">
        <v>1.804108</v>
      </c>
    </row>
    <row r="352" spans="3:5" ht="15" thickBot="1">
      <c r="C352" s="33">
        <v>45401</v>
      </c>
      <c r="D352" s="34">
        <v>2231.6</v>
      </c>
      <c r="E352" s="34">
        <v>2.3376939999999999</v>
      </c>
    </row>
    <row r="353" spans="3:5" ht="15" thickBot="1">
      <c r="C353" s="33">
        <v>45400</v>
      </c>
      <c r="D353" s="34">
        <v>2214.8000000000002</v>
      </c>
      <c r="E353" s="34">
        <v>3.3921709999999998</v>
      </c>
    </row>
    <row r="354" spans="3:5" ht="15" thickBot="1">
      <c r="C354" s="33">
        <v>45398</v>
      </c>
      <c r="D354" s="34">
        <v>2220.8000000000002</v>
      </c>
      <c r="E354" s="34">
        <v>2.821129</v>
      </c>
    </row>
    <row r="355" spans="3:5" ht="15" thickBot="1">
      <c r="C355" s="33">
        <v>45397</v>
      </c>
      <c r="D355" s="34">
        <v>2194.0500000000002</v>
      </c>
      <c r="E355" s="34">
        <v>4.9095639999999996</v>
      </c>
    </row>
    <row r="356" spans="3:5" ht="15" thickBot="1">
      <c r="C356" s="33">
        <v>45394</v>
      </c>
      <c r="D356" s="34">
        <v>2232.3000000000002</v>
      </c>
      <c r="E356" s="34">
        <v>3.3885510000000001</v>
      </c>
    </row>
    <row r="357" spans="3:5" ht="15" thickBot="1">
      <c r="C357" s="33">
        <v>45392</v>
      </c>
      <c r="D357" s="34">
        <v>2260.9</v>
      </c>
      <c r="E357" s="34">
        <v>2.3089930000000001</v>
      </c>
    </row>
    <row r="358" spans="3:5" ht="15" thickBot="1">
      <c r="C358" s="33">
        <v>45391</v>
      </c>
      <c r="D358" s="34">
        <v>2264.15</v>
      </c>
      <c r="E358" s="34">
        <v>1.189343</v>
      </c>
    </row>
    <row r="359" spans="3:5" ht="15" thickBot="1">
      <c r="C359" s="33">
        <v>45390</v>
      </c>
      <c r="D359" s="34">
        <v>2268.9499999999998</v>
      </c>
      <c r="E359" s="34">
        <v>1.127294</v>
      </c>
    </row>
    <row r="360" spans="3:5" ht="15" thickBot="1">
      <c r="C360" s="33">
        <v>45387</v>
      </c>
      <c r="D360" s="34">
        <v>2266.9499999999998</v>
      </c>
      <c r="E360" s="34">
        <v>1.1534489999999999</v>
      </c>
    </row>
    <row r="361" spans="3:5" ht="15" thickBot="1">
      <c r="C361" s="33">
        <v>45386</v>
      </c>
      <c r="D361" s="34">
        <v>2264.9499999999998</v>
      </c>
      <c r="E361" s="34">
        <v>1.890255</v>
      </c>
    </row>
    <row r="362" spans="3:5" ht="15" thickBot="1">
      <c r="C362" s="33">
        <v>45385</v>
      </c>
      <c r="D362" s="34">
        <v>2265.1999999999998</v>
      </c>
      <c r="E362" s="34">
        <v>1.1753089999999999</v>
      </c>
    </row>
    <row r="363" spans="3:5" ht="15" thickBot="1">
      <c r="C363" s="33">
        <v>45384</v>
      </c>
      <c r="D363" s="34">
        <v>2286.6999999999998</v>
      </c>
      <c r="E363" s="34">
        <v>1.221495</v>
      </c>
    </row>
    <row r="364" spans="3:5" ht="15" thickBot="1">
      <c r="C364" s="33">
        <v>45383</v>
      </c>
      <c r="D364" s="34">
        <v>2285.9</v>
      </c>
      <c r="E364" s="34">
        <v>1.4278729999999999</v>
      </c>
    </row>
    <row r="365" spans="3:5" ht="15" thickBot="1">
      <c r="C365" s="33">
        <v>45379</v>
      </c>
      <c r="D365" s="34">
        <v>2264.35</v>
      </c>
      <c r="E365" s="34">
        <v>3.1863600000000001</v>
      </c>
    </row>
    <row r="366" spans="3:5" ht="15" thickBot="1">
      <c r="C366" s="33">
        <v>45378</v>
      </c>
      <c r="D366" s="34">
        <v>2239.6999999999998</v>
      </c>
      <c r="E366" s="34">
        <v>2.1688610000000001</v>
      </c>
    </row>
    <row r="367" spans="3:5" ht="15" thickBot="1">
      <c r="C367" s="33">
        <v>45377</v>
      </c>
      <c r="D367" s="34">
        <v>2240</v>
      </c>
      <c r="E367" s="34">
        <v>3.0270269999999999</v>
      </c>
    </row>
    <row r="368" spans="3:5" ht="15" thickBot="1">
      <c r="C368" s="33">
        <v>45373</v>
      </c>
      <c r="D368" s="34">
        <v>2256.5500000000002</v>
      </c>
      <c r="E368" s="34">
        <v>3.507809</v>
      </c>
    </row>
    <row r="369" spans="3:5" ht="15" thickBot="1">
      <c r="C369" s="33">
        <v>45372</v>
      </c>
      <c r="D369" s="34">
        <v>2242.35</v>
      </c>
      <c r="E369" s="34">
        <v>3.504486</v>
      </c>
    </row>
    <row r="370" spans="3:5" ht="15" thickBot="1">
      <c r="C370" s="33">
        <v>45371</v>
      </c>
      <c r="D370" s="34">
        <v>2241.9499999999998</v>
      </c>
      <c r="E370" s="34">
        <v>2.9950130000000001</v>
      </c>
    </row>
    <row r="371" spans="3:5" ht="15" thickBot="1">
      <c r="C371" s="33">
        <v>45370</v>
      </c>
      <c r="D371" s="34">
        <v>2266.9499999999998</v>
      </c>
      <c r="E371" s="34">
        <v>4.2206380000000001</v>
      </c>
    </row>
    <row r="372" spans="3:5" ht="15" thickBot="1">
      <c r="C372" s="33">
        <v>45369</v>
      </c>
      <c r="D372" s="34">
        <v>2299.9499999999998</v>
      </c>
      <c r="E372" s="34">
        <v>2.4874019999999999</v>
      </c>
    </row>
    <row r="373" spans="3:5" ht="15" thickBot="1">
      <c r="C373" s="33">
        <v>45366</v>
      </c>
      <c r="D373" s="34">
        <v>2327.6999999999998</v>
      </c>
      <c r="E373" s="34">
        <v>2.7514029999999998</v>
      </c>
    </row>
    <row r="374" spans="3:5" ht="15" thickBot="1">
      <c r="C374" s="33">
        <v>45365</v>
      </c>
      <c r="D374" s="34">
        <v>2334.6</v>
      </c>
      <c r="E374" s="34">
        <v>2.2925149999999999</v>
      </c>
    </row>
    <row r="375" spans="3:5" ht="15" thickBot="1">
      <c r="C375" s="33">
        <v>45364</v>
      </c>
      <c r="D375" s="34">
        <v>2312.6</v>
      </c>
      <c r="E375" s="34">
        <v>2.3226689999999999</v>
      </c>
    </row>
    <row r="376" spans="3:5" ht="15" thickBot="1">
      <c r="C376" s="33">
        <v>45363</v>
      </c>
      <c r="D376" s="34">
        <v>2378.15</v>
      </c>
      <c r="E376" s="34">
        <v>1.012157</v>
      </c>
    </row>
    <row r="377" spans="3:5" ht="15" thickBot="1">
      <c r="C377" s="33">
        <v>45362</v>
      </c>
      <c r="D377" s="34">
        <v>2389.85</v>
      </c>
      <c r="E377" s="34">
        <v>2.0407609999999998</v>
      </c>
    </row>
    <row r="378" spans="3:5" ht="15" thickBot="1">
      <c r="C378" s="33">
        <v>45358</v>
      </c>
      <c r="D378" s="34">
        <v>2419.5500000000002</v>
      </c>
      <c r="E378" s="34">
        <v>1.8207040000000001</v>
      </c>
    </row>
    <row r="379" spans="3:5" ht="15" thickBot="1">
      <c r="C379" s="33">
        <v>45357</v>
      </c>
      <c r="D379" s="34">
        <v>2400.8000000000002</v>
      </c>
      <c r="E379" s="34">
        <v>1.3541110000000001</v>
      </c>
    </row>
    <row r="380" spans="3:5" ht="15" thickBot="1">
      <c r="C380" s="33">
        <v>45356</v>
      </c>
      <c r="D380" s="34">
        <v>2399.85</v>
      </c>
      <c r="E380" s="34">
        <v>1.587199</v>
      </c>
    </row>
    <row r="381" spans="3:5" ht="15" thickBot="1">
      <c r="C381" s="33">
        <v>45355</v>
      </c>
      <c r="D381" s="34">
        <v>2422</v>
      </c>
      <c r="E381" s="34">
        <v>1.501261</v>
      </c>
    </row>
    <row r="382" spans="3:5" ht="15" thickBot="1">
      <c r="C382" s="33">
        <v>45352</v>
      </c>
      <c r="D382" s="34">
        <v>2409.6999999999998</v>
      </c>
      <c r="E382" s="34">
        <v>2.326244</v>
      </c>
    </row>
    <row r="383" spans="3:5" ht="15" thickBot="1">
      <c r="C383" s="33">
        <v>45351</v>
      </c>
      <c r="D383" s="34">
        <v>2412.3000000000002</v>
      </c>
      <c r="E383" s="34">
        <v>2.8480840000000001</v>
      </c>
    </row>
    <row r="384" spans="3:5" ht="15" thickBot="1">
      <c r="C384" s="33">
        <v>45350</v>
      </c>
      <c r="D384" s="34">
        <v>2421.5500000000002</v>
      </c>
      <c r="E384" s="34">
        <v>0.62915200000000004</v>
      </c>
    </row>
    <row r="385" spans="3:5" ht="15" thickBot="1">
      <c r="C385" s="33">
        <v>45349</v>
      </c>
      <c r="D385" s="34">
        <v>2405.3000000000002</v>
      </c>
      <c r="E385" s="34">
        <v>1.1204240000000001</v>
      </c>
    </row>
    <row r="386" spans="3:5" ht="15" thickBot="1">
      <c r="C386" s="33">
        <v>45348</v>
      </c>
      <c r="D386" s="34">
        <v>2404.25</v>
      </c>
      <c r="E386" s="34">
        <v>0.831596</v>
      </c>
    </row>
    <row r="387" spans="3:5" ht="15" thickBot="1">
      <c r="C387" s="33">
        <v>45345</v>
      </c>
      <c r="D387" s="34">
        <v>2394.1</v>
      </c>
      <c r="E387" s="34">
        <v>1.2107749999999999</v>
      </c>
    </row>
    <row r="388" spans="3:5" ht="15" thickBot="1">
      <c r="C388" s="33">
        <v>45344</v>
      </c>
      <c r="D388" s="34">
        <v>2388.1</v>
      </c>
      <c r="E388" s="34">
        <v>2.2585160000000002</v>
      </c>
    </row>
    <row r="389" spans="3:5" ht="15" thickBot="1">
      <c r="C389" s="33">
        <v>45343</v>
      </c>
      <c r="D389" s="34">
        <v>2407.1</v>
      </c>
      <c r="E389" s="34">
        <v>1.1277779999999999</v>
      </c>
    </row>
    <row r="390" spans="3:5" ht="15" thickBot="1">
      <c r="C390" s="33">
        <v>45342</v>
      </c>
      <c r="D390" s="34">
        <v>2404.1</v>
      </c>
      <c r="E390" s="34">
        <v>1.0329950000000001</v>
      </c>
    </row>
    <row r="391" spans="3:5" ht="15" thickBot="1">
      <c r="C391" s="33">
        <v>45341</v>
      </c>
      <c r="D391" s="34">
        <v>2387.15</v>
      </c>
      <c r="E391" s="34">
        <v>0.57668299999999995</v>
      </c>
    </row>
    <row r="392" spans="3:5" ht="15" thickBot="1">
      <c r="C392" s="33">
        <v>45338</v>
      </c>
      <c r="D392" s="34">
        <v>2375.25</v>
      </c>
      <c r="E392" s="34">
        <v>2.363302</v>
      </c>
    </row>
    <row r="393" spans="3:5" ht="15" thickBot="1">
      <c r="C393" s="33">
        <v>45337</v>
      </c>
      <c r="D393" s="34">
        <v>2350.85</v>
      </c>
      <c r="E393" s="34">
        <v>2.5536949999999998</v>
      </c>
    </row>
    <row r="394" spans="3:5" ht="15" thickBot="1">
      <c r="C394" s="33">
        <v>45336</v>
      </c>
      <c r="D394" s="34">
        <v>2387.9499999999998</v>
      </c>
      <c r="E394" s="34">
        <v>1.397975</v>
      </c>
    </row>
    <row r="395" spans="3:5" ht="15" thickBot="1">
      <c r="C395" s="33">
        <v>45335</v>
      </c>
      <c r="D395" s="34">
        <v>2394</v>
      </c>
      <c r="E395" s="34">
        <v>0.95786499999999997</v>
      </c>
    </row>
    <row r="396" spans="3:5" ht="15" thickBot="1">
      <c r="C396" s="33">
        <v>45334</v>
      </c>
      <c r="D396" s="34">
        <v>2385.65</v>
      </c>
      <c r="E396" s="34">
        <v>1.2924599999999999</v>
      </c>
    </row>
    <row r="397" spans="3:5" ht="15" thickBot="1">
      <c r="C397" s="33">
        <v>45331</v>
      </c>
      <c r="D397" s="34">
        <v>2424.15</v>
      </c>
      <c r="E397" s="34">
        <v>0.88647399999999998</v>
      </c>
    </row>
    <row r="398" spans="3:5" ht="15" thickBot="1">
      <c r="C398" s="33">
        <v>45330</v>
      </c>
      <c r="D398" s="34">
        <v>2417.0500000000002</v>
      </c>
      <c r="E398" s="34">
        <v>1.758661</v>
      </c>
    </row>
    <row r="399" spans="3:5" ht="15" thickBot="1">
      <c r="C399" s="33">
        <v>45329</v>
      </c>
      <c r="D399" s="34">
        <v>2425.4499999999998</v>
      </c>
      <c r="E399" s="34">
        <v>1.149076</v>
      </c>
    </row>
    <row r="400" spans="3:5" ht="15" thickBot="1">
      <c r="C400" s="33">
        <v>45328</v>
      </c>
      <c r="D400" s="34">
        <v>2426.35</v>
      </c>
      <c r="E400" s="34">
        <v>1.5575110000000001</v>
      </c>
    </row>
    <row r="401" spans="3:5" ht="15" thickBot="1">
      <c r="C401" s="33">
        <v>45327</v>
      </c>
      <c r="D401" s="34">
        <v>2419.5</v>
      </c>
      <c r="E401" s="34">
        <v>1.315445</v>
      </c>
    </row>
    <row r="402" spans="3:5" ht="15" thickBot="1">
      <c r="C402" s="33">
        <v>45324</v>
      </c>
      <c r="D402" s="34">
        <v>2452.6</v>
      </c>
      <c r="E402" s="34">
        <v>1.956115</v>
      </c>
    </row>
    <row r="403" spans="3:5" ht="15" thickBot="1">
      <c r="C403" s="33">
        <v>45323</v>
      </c>
      <c r="D403" s="34">
        <v>2473.6</v>
      </c>
      <c r="E403" s="34">
        <v>1.7275339999999999</v>
      </c>
    </row>
    <row r="404" spans="3:5" ht="15" thickBot="1">
      <c r="C404" s="33">
        <v>45322</v>
      </c>
      <c r="D404" s="34">
        <v>2481.5500000000002</v>
      </c>
      <c r="E404" s="34">
        <v>1.445004</v>
      </c>
    </row>
    <row r="405" spans="3:5" ht="15" thickBot="1">
      <c r="C405" s="33">
        <v>45321</v>
      </c>
      <c r="D405" s="34">
        <v>2458.65</v>
      </c>
      <c r="E405" s="34">
        <v>1.7937110000000001</v>
      </c>
    </row>
    <row r="406" spans="3:5" ht="15" thickBot="1">
      <c r="C406" s="33">
        <v>45320</v>
      </c>
      <c r="D406" s="34">
        <v>2444.4</v>
      </c>
      <c r="E406" s="34">
        <v>1.587091</v>
      </c>
    </row>
    <row r="407" spans="3:5" ht="15" thickBot="1">
      <c r="C407" s="33">
        <v>45316</v>
      </c>
      <c r="D407" s="34">
        <v>2428.3000000000002</v>
      </c>
      <c r="E407" s="34">
        <v>2.3647649999999998</v>
      </c>
    </row>
    <row r="408" spans="3:5" ht="15" thickBot="1">
      <c r="C408" s="33">
        <v>45315</v>
      </c>
      <c r="D408" s="34">
        <v>2441.65</v>
      </c>
      <c r="E408" s="34">
        <v>1.551469</v>
      </c>
    </row>
    <row r="409" spans="3:5" ht="15" thickBot="1">
      <c r="C409" s="33">
        <v>45314</v>
      </c>
      <c r="D409" s="34">
        <v>2375.5500000000002</v>
      </c>
      <c r="E409" s="34">
        <v>4.369332</v>
      </c>
    </row>
    <row r="410" spans="3:5" ht="15" thickBot="1">
      <c r="C410" s="33">
        <v>45310</v>
      </c>
      <c r="D410" s="34">
        <v>2565.4</v>
      </c>
      <c r="E410" s="34">
        <v>1.323064</v>
      </c>
    </row>
    <row r="411" spans="3:5" ht="15" thickBot="1">
      <c r="C411" s="33">
        <v>45309</v>
      </c>
      <c r="D411" s="34">
        <v>2548</v>
      </c>
      <c r="E411" s="34">
        <v>1.2730950000000001</v>
      </c>
    </row>
    <row r="412" spans="3:5" ht="15" thickBot="1">
      <c r="C412" s="33">
        <v>45308</v>
      </c>
      <c r="D412" s="34">
        <v>2562.9</v>
      </c>
      <c r="E412" s="34">
        <v>3.0476519999999998</v>
      </c>
    </row>
    <row r="413" spans="3:5" ht="15" thickBot="1">
      <c r="C413" s="33">
        <v>45307</v>
      </c>
      <c r="D413" s="34">
        <v>2569.1</v>
      </c>
      <c r="E413" s="34">
        <v>1.5994060000000001</v>
      </c>
    </row>
    <row r="414" spans="3:5" ht="15" thickBot="1">
      <c r="C414" s="33">
        <v>45306</v>
      </c>
      <c r="D414" s="34">
        <v>2573.1999999999998</v>
      </c>
      <c r="E414" s="34">
        <v>1.3912040000000001</v>
      </c>
    </row>
    <row r="415" spans="3:5" ht="15" thickBot="1">
      <c r="C415" s="33">
        <v>45303</v>
      </c>
      <c r="D415" s="34">
        <v>2544</v>
      </c>
      <c r="E415" s="34">
        <v>2.979841</v>
      </c>
    </row>
    <row r="416" spans="3:5" ht="15" thickBot="1">
      <c r="C416" s="33">
        <v>45302</v>
      </c>
      <c r="D416" s="34">
        <v>2536.1999999999998</v>
      </c>
      <c r="E416" s="34">
        <v>2.3996</v>
      </c>
    </row>
    <row r="417" spans="3:5" ht="15" thickBot="1">
      <c r="C417" s="33">
        <v>45301</v>
      </c>
      <c r="D417" s="34">
        <v>2577.4</v>
      </c>
      <c r="E417" s="34">
        <v>0.88127800000000001</v>
      </c>
    </row>
    <row r="418" spans="3:5" ht="15" thickBot="1">
      <c r="C418" s="33">
        <v>45300</v>
      </c>
      <c r="D418" s="34">
        <v>2579.75</v>
      </c>
      <c r="E418" s="34">
        <v>1.0172049999999999</v>
      </c>
    </row>
    <row r="419" spans="3:5" ht="15" thickBot="1">
      <c r="C419" s="33">
        <v>45299</v>
      </c>
      <c r="D419" s="34">
        <v>2578.25</v>
      </c>
      <c r="E419" s="34">
        <v>1.1898280000000001</v>
      </c>
    </row>
    <row r="420" spans="3:5" ht="15" thickBot="1">
      <c r="C420" s="33">
        <v>45296</v>
      </c>
      <c r="D420" s="34">
        <v>2620.0500000000002</v>
      </c>
      <c r="E420" s="34">
        <v>1.150738</v>
      </c>
    </row>
    <row r="421" spans="3:5" ht="15" thickBot="1">
      <c r="C421" s="33">
        <v>45295</v>
      </c>
      <c r="D421" s="34">
        <v>2592.5500000000002</v>
      </c>
      <c r="E421" s="34">
        <v>1.376844</v>
      </c>
    </row>
    <row r="422" spans="3:5" ht="15" thickBot="1">
      <c r="C422" s="33">
        <v>45294</v>
      </c>
      <c r="D422" s="34">
        <v>2606.5500000000002</v>
      </c>
      <c r="E422" s="34">
        <v>1.00827</v>
      </c>
    </row>
    <row r="423" spans="3:5" ht="15" thickBot="1">
      <c r="C423" s="33">
        <v>45293</v>
      </c>
      <c r="D423" s="34">
        <v>2613.8000000000002</v>
      </c>
      <c r="E423" s="34">
        <v>1.310629</v>
      </c>
    </row>
    <row r="424" spans="3:5" ht="15" thickBot="1">
      <c r="C424" s="33">
        <v>45292</v>
      </c>
      <c r="D424" s="34">
        <v>2654.75</v>
      </c>
      <c r="E424" s="34">
        <v>0.52635299999999996</v>
      </c>
    </row>
    <row r="425" spans="3:5" ht="15" thickBot="1">
      <c r="C425" s="33">
        <v>45289</v>
      </c>
      <c r="D425" s="34">
        <v>2663.95</v>
      </c>
      <c r="E425" s="34">
        <v>1.3056810000000001</v>
      </c>
    </row>
    <row r="426" spans="3:5" ht="15" thickBot="1">
      <c r="C426" s="33">
        <v>45288</v>
      </c>
      <c r="D426" s="34">
        <v>2633.8</v>
      </c>
      <c r="E426" s="34">
        <v>1.635216</v>
      </c>
    </row>
    <row r="427" spans="3:5" ht="15" thickBot="1">
      <c r="C427" s="33">
        <v>45287</v>
      </c>
      <c r="D427" s="34">
        <v>2608.3000000000002</v>
      </c>
      <c r="E427" s="34">
        <v>1.073278</v>
      </c>
    </row>
    <row r="428" spans="3:5" ht="15" thickBot="1">
      <c r="C428" s="33">
        <v>45286</v>
      </c>
      <c r="D428" s="34">
        <v>2584.75</v>
      </c>
      <c r="E428" s="34">
        <v>0.89377600000000001</v>
      </c>
    </row>
    <row r="429" spans="3:5" ht="15" thickBot="1">
      <c r="C429" s="33">
        <v>45282</v>
      </c>
      <c r="D429" s="34">
        <v>2575.6</v>
      </c>
      <c r="E429" s="34">
        <v>1.174984</v>
      </c>
    </row>
    <row r="430" spans="3:5" ht="15" thickBot="1">
      <c r="C430" s="33">
        <v>45281</v>
      </c>
      <c r="D430" s="34">
        <v>2553.1999999999998</v>
      </c>
      <c r="E430" s="34">
        <v>1.945695</v>
      </c>
    </row>
    <row r="431" spans="3:5" ht="15" thickBot="1">
      <c r="C431" s="33">
        <v>45280</v>
      </c>
      <c r="D431" s="34">
        <v>2557.5</v>
      </c>
      <c r="E431" s="34">
        <v>1.468642</v>
      </c>
    </row>
    <row r="432" spans="3:5" ht="15" thickBot="1">
      <c r="C432" s="33">
        <v>45279</v>
      </c>
      <c r="D432" s="34">
        <v>2560.6999999999998</v>
      </c>
      <c r="E432" s="34">
        <v>1.65622</v>
      </c>
    </row>
    <row r="433" spans="3:5" ht="15" thickBot="1">
      <c r="C433" s="33">
        <v>45278</v>
      </c>
      <c r="D433" s="34">
        <v>2535.5</v>
      </c>
      <c r="E433" s="34">
        <v>1.969036</v>
      </c>
    </row>
    <row r="434" spans="3:5" ht="15" thickBot="1">
      <c r="C434" s="33">
        <v>45275</v>
      </c>
      <c r="D434" s="34">
        <v>2522.9</v>
      </c>
      <c r="E434" s="34">
        <v>2.5433370000000002</v>
      </c>
    </row>
    <row r="435" spans="3:5" ht="15" thickBot="1">
      <c r="C435" s="33">
        <v>45274</v>
      </c>
      <c r="D435" s="34">
        <v>2516.35</v>
      </c>
      <c r="E435" s="34">
        <v>2.166569</v>
      </c>
    </row>
    <row r="436" spans="3:5" ht="15" thickBot="1">
      <c r="C436" s="33">
        <v>45273</v>
      </c>
      <c r="D436" s="34">
        <v>2511.9</v>
      </c>
      <c r="E436" s="34">
        <v>1.5132049999999999</v>
      </c>
    </row>
    <row r="437" spans="3:5" ht="15" thickBot="1">
      <c r="C437" s="33">
        <v>45272</v>
      </c>
      <c r="D437" s="34">
        <v>2502.75</v>
      </c>
      <c r="E437" s="34">
        <v>1.677929</v>
      </c>
    </row>
    <row r="438" spans="3:5" ht="15" thickBot="1">
      <c r="C438" s="33">
        <v>45271</v>
      </c>
      <c r="D438" s="34">
        <v>2503.65</v>
      </c>
      <c r="E438" s="34">
        <v>2.0122429999999998</v>
      </c>
    </row>
    <row r="439" spans="3:5" ht="15" thickBot="1">
      <c r="C439" s="33">
        <v>45268</v>
      </c>
      <c r="D439" s="34">
        <v>2522.3000000000002</v>
      </c>
      <c r="E439" s="34">
        <v>1.6058049999999999</v>
      </c>
    </row>
    <row r="440" spans="3:5" ht="15" thickBot="1">
      <c r="C440" s="33">
        <v>45267</v>
      </c>
      <c r="D440" s="34">
        <v>2518.25</v>
      </c>
      <c r="E440" s="34">
        <v>3.925967</v>
      </c>
    </row>
    <row r="441" spans="3:5" ht="15" thickBot="1">
      <c r="C441" s="33">
        <v>45266</v>
      </c>
      <c r="D441" s="34">
        <v>2567.65</v>
      </c>
      <c r="E441" s="34">
        <v>1.5737540000000001</v>
      </c>
    </row>
    <row r="442" spans="3:5" ht="15" thickBot="1">
      <c r="C442" s="33">
        <v>45265</v>
      </c>
      <c r="D442" s="34">
        <v>2563.25</v>
      </c>
      <c r="E442" s="34">
        <v>3.108717</v>
      </c>
    </row>
    <row r="443" spans="3:5" ht="15" thickBot="1">
      <c r="C443" s="33">
        <v>45264</v>
      </c>
      <c r="D443" s="34">
        <v>2602.3000000000002</v>
      </c>
      <c r="E443" s="34">
        <v>2.1880389999999998</v>
      </c>
    </row>
    <row r="444" spans="3:5" ht="15" thickBot="1">
      <c r="C444" s="33">
        <v>45261</v>
      </c>
      <c r="D444" s="34">
        <v>2563.65</v>
      </c>
      <c r="E444" s="34">
        <v>1.345599</v>
      </c>
    </row>
    <row r="445" spans="3:5" ht="15" thickBot="1">
      <c r="C445" s="33">
        <v>45260</v>
      </c>
      <c r="D445" s="34">
        <v>2545.5500000000002</v>
      </c>
      <c r="E445" s="34">
        <v>3.0956839999999999</v>
      </c>
    </row>
    <row r="446" spans="3:5" ht="15" thickBot="1">
      <c r="C446" s="33">
        <v>45259</v>
      </c>
      <c r="D446" s="34">
        <v>2525.0500000000002</v>
      </c>
      <c r="E446" s="34">
        <v>1.2652140000000001</v>
      </c>
    </row>
    <row r="447" spans="3:5" ht="15" thickBot="1">
      <c r="C447" s="33">
        <v>45258</v>
      </c>
      <c r="D447" s="34">
        <v>2510.5500000000002</v>
      </c>
      <c r="E447" s="34">
        <v>1.880641</v>
      </c>
    </row>
    <row r="448" spans="3:5" ht="15" thickBot="1">
      <c r="C448" s="33">
        <v>45254</v>
      </c>
      <c r="D448" s="34">
        <v>2515.1999999999998</v>
      </c>
      <c r="E448" s="34">
        <v>0.73513700000000004</v>
      </c>
    </row>
    <row r="449" spans="3:5" ht="15" thickBot="1">
      <c r="C449" s="33">
        <v>45253</v>
      </c>
      <c r="D449" s="34">
        <v>2519.9</v>
      </c>
      <c r="E449" s="34">
        <v>1.0236700000000001</v>
      </c>
    </row>
    <row r="450" spans="3:5" ht="15" thickBot="1">
      <c r="C450" s="33">
        <v>45252</v>
      </c>
      <c r="D450" s="34">
        <v>2521.9</v>
      </c>
      <c r="E450" s="34">
        <v>0.81660999999999995</v>
      </c>
    </row>
    <row r="451" spans="3:5" ht="15" thickBot="1">
      <c r="C451" s="33">
        <v>45251</v>
      </c>
      <c r="D451" s="34">
        <v>2505.25</v>
      </c>
      <c r="E451" s="34">
        <v>1.0888059999999999</v>
      </c>
    </row>
    <row r="452" spans="3:5" ht="15" thickBot="1">
      <c r="C452" s="33">
        <v>45250</v>
      </c>
      <c r="D452" s="34">
        <v>2506.4499999999998</v>
      </c>
      <c r="E452" s="34">
        <v>0.94423100000000004</v>
      </c>
    </row>
    <row r="453" spans="3:5" ht="15" thickBot="1">
      <c r="C453" s="33">
        <v>45247</v>
      </c>
      <c r="D453" s="34">
        <v>2528.8000000000002</v>
      </c>
      <c r="E453" s="34">
        <v>1.756043</v>
      </c>
    </row>
    <row r="454" spans="3:5" ht="15" thickBot="1">
      <c r="C454" s="33">
        <v>45246</v>
      </c>
      <c r="D454" s="34">
        <v>2491.1999999999998</v>
      </c>
      <c r="E454" s="34">
        <v>1.4205779999999999</v>
      </c>
    </row>
    <row r="455" spans="3:5" ht="15" thickBot="1">
      <c r="C455" s="33">
        <v>45245</v>
      </c>
      <c r="D455" s="34">
        <v>2486.4</v>
      </c>
      <c r="E455" s="34">
        <v>1.4570289999999999</v>
      </c>
    </row>
    <row r="456" spans="3:5" ht="15" thickBot="1">
      <c r="C456" s="33">
        <v>45243</v>
      </c>
      <c r="D456" s="34">
        <v>2478.15</v>
      </c>
      <c r="E456" s="34">
        <v>0.76080899999999996</v>
      </c>
    </row>
    <row r="457" spans="3:5" ht="15" thickBot="1">
      <c r="C457" s="33">
        <v>45240</v>
      </c>
      <c r="D457" s="34">
        <v>2486.5500000000002</v>
      </c>
      <c r="E457" s="34">
        <v>0.77106200000000003</v>
      </c>
    </row>
    <row r="458" spans="3:5" ht="15" thickBot="1">
      <c r="C458" s="33">
        <v>45239</v>
      </c>
      <c r="D458" s="34">
        <v>2476.6999999999998</v>
      </c>
      <c r="E458" s="34">
        <v>1.823094</v>
      </c>
    </row>
    <row r="459" spans="3:5" ht="15" thickBot="1">
      <c r="C459" s="33">
        <v>45238</v>
      </c>
      <c r="D459" s="34">
        <v>2519.35</v>
      </c>
      <c r="E459" s="34">
        <v>0.74502199999999996</v>
      </c>
    </row>
    <row r="460" spans="3:5" ht="15" thickBot="1">
      <c r="C460" s="33">
        <v>45237</v>
      </c>
      <c r="D460" s="34">
        <v>2496.4499999999998</v>
      </c>
      <c r="E460" s="34">
        <v>1.473411</v>
      </c>
    </row>
    <row r="461" spans="3:5" ht="15" thickBot="1">
      <c r="C461" s="33">
        <v>45236</v>
      </c>
      <c r="D461" s="34">
        <v>2497.4</v>
      </c>
      <c r="E461" s="34">
        <v>1.3386769999999999</v>
      </c>
    </row>
    <row r="462" spans="3:5" ht="15" thickBot="1">
      <c r="C462" s="33">
        <v>45233</v>
      </c>
      <c r="D462" s="34">
        <v>2509.25</v>
      </c>
      <c r="E462" s="34">
        <v>1.125583</v>
      </c>
    </row>
    <row r="463" spans="3:5" ht="15" thickBot="1">
      <c r="C463" s="33">
        <v>45232</v>
      </c>
      <c r="D463" s="34">
        <v>2486.8000000000002</v>
      </c>
      <c r="E463" s="34">
        <v>1.5951230000000001</v>
      </c>
    </row>
    <row r="464" spans="3:5" ht="15" thickBot="1">
      <c r="C464" s="33">
        <v>45231</v>
      </c>
      <c r="D464" s="34">
        <v>2472.25</v>
      </c>
      <c r="E464" s="34">
        <v>1.267131</v>
      </c>
    </row>
    <row r="465" spans="3:5" ht="15" thickBot="1">
      <c r="C465" s="33">
        <v>45230</v>
      </c>
      <c r="D465" s="34">
        <v>2484</v>
      </c>
      <c r="E465" s="34">
        <v>0.92041399999999995</v>
      </c>
    </row>
    <row r="466" spans="3:5" ht="15" thickBot="1">
      <c r="C466" s="33">
        <v>45229</v>
      </c>
      <c r="D466" s="34">
        <v>2478.9</v>
      </c>
      <c r="E466" s="34">
        <v>0.875135</v>
      </c>
    </row>
    <row r="467" spans="3:5" ht="15" thickBot="1">
      <c r="C467" s="33">
        <v>45226</v>
      </c>
      <c r="D467" s="34">
        <v>2482.0500000000002</v>
      </c>
      <c r="E467" s="34">
        <v>1.7848120000000001</v>
      </c>
    </row>
    <row r="468" spans="3:5" ht="15" thickBot="1">
      <c r="C468" s="33">
        <v>45225</v>
      </c>
      <c r="D468" s="34">
        <v>2476.4</v>
      </c>
      <c r="E468" s="34">
        <v>2.65056</v>
      </c>
    </row>
    <row r="469" spans="3:5" ht="15" thickBot="1">
      <c r="C469" s="33">
        <v>45224</v>
      </c>
      <c r="D469" s="34">
        <v>2477.3000000000002</v>
      </c>
      <c r="E469" s="34">
        <v>1.4358359999999999</v>
      </c>
    </row>
    <row r="470" spans="3:5" ht="15" thickBot="1">
      <c r="C470" s="33">
        <v>45222</v>
      </c>
      <c r="D470" s="34">
        <v>2483.5</v>
      </c>
      <c r="E470" s="34">
        <v>0.92270700000000005</v>
      </c>
    </row>
    <row r="471" spans="3:5" ht="15" thickBot="1">
      <c r="C471" s="33">
        <v>45219</v>
      </c>
      <c r="D471" s="34">
        <v>2495.15</v>
      </c>
      <c r="E471" s="34">
        <v>3.6081599999999998</v>
      </c>
    </row>
    <row r="472" spans="3:5" ht="15" thickBot="1">
      <c r="C472" s="33">
        <v>45218</v>
      </c>
      <c r="D472" s="34">
        <v>2548.1</v>
      </c>
      <c r="E472" s="34">
        <v>1.272343</v>
      </c>
    </row>
    <row r="473" spans="3:5" ht="15" thickBot="1">
      <c r="C473" s="33">
        <v>45217</v>
      </c>
      <c r="D473" s="34">
        <v>2548.25</v>
      </c>
      <c r="E473" s="34">
        <v>1.084689</v>
      </c>
    </row>
    <row r="474" spans="3:5" ht="15" thickBot="1">
      <c r="C474" s="33">
        <v>45216</v>
      </c>
      <c r="D474" s="34">
        <v>2556.15</v>
      </c>
      <c r="E474" s="34">
        <v>1.253538</v>
      </c>
    </row>
    <row r="475" spans="3:5" ht="15" thickBot="1">
      <c r="C475" s="33">
        <v>45215</v>
      </c>
      <c r="D475" s="34">
        <v>2558.3000000000002</v>
      </c>
      <c r="E475" s="34">
        <v>0.95489900000000005</v>
      </c>
    </row>
    <row r="476" spans="3:5" ht="15" thickBot="1">
      <c r="C476" s="33">
        <v>45212</v>
      </c>
      <c r="D476" s="34">
        <v>2569.4499999999998</v>
      </c>
      <c r="E476" s="34">
        <v>1.5319769999999999</v>
      </c>
    </row>
    <row r="477" spans="3:5" ht="15" thickBot="1">
      <c r="C477" s="33">
        <v>45211</v>
      </c>
      <c r="D477" s="34">
        <v>2557</v>
      </c>
      <c r="E477" s="34">
        <v>1.6250100000000001</v>
      </c>
    </row>
    <row r="478" spans="3:5" ht="15" thickBot="1">
      <c r="C478" s="33">
        <v>45210</v>
      </c>
      <c r="D478" s="34">
        <v>2556.4</v>
      </c>
      <c r="E478" s="34">
        <v>1.697398</v>
      </c>
    </row>
    <row r="479" spans="3:5" ht="15" thickBot="1">
      <c r="C479" s="33">
        <v>45209</v>
      </c>
      <c r="D479" s="34">
        <v>2516.1999999999998</v>
      </c>
      <c r="E479" s="34">
        <v>1.092373</v>
      </c>
    </row>
    <row r="480" spans="3:5" ht="15" thickBot="1">
      <c r="C480" s="33">
        <v>45208</v>
      </c>
      <c r="D480" s="34">
        <v>2511.3000000000002</v>
      </c>
      <c r="E480" s="34">
        <v>1.468771</v>
      </c>
    </row>
    <row r="481" spans="3:5" ht="15" thickBot="1">
      <c r="C481" s="33">
        <v>45205</v>
      </c>
      <c r="D481" s="34">
        <v>2499.4</v>
      </c>
      <c r="E481" s="34">
        <v>1.083342</v>
      </c>
    </row>
    <row r="482" spans="3:5" ht="15" thickBot="1">
      <c r="C482" s="33">
        <v>45204</v>
      </c>
      <c r="D482" s="34">
        <v>2519.5500000000002</v>
      </c>
      <c r="E482" s="34">
        <v>1.9099280000000001</v>
      </c>
    </row>
    <row r="483" spans="3:5" ht="15" thickBot="1">
      <c r="C483" s="33">
        <v>45203</v>
      </c>
      <c r="D483" s="34">
        <v>2507.85</v>
      </c>
      <c r="E483" s="34">
        <v>1.5873349999999999</v>
      </c>
    </row>
    <row r="484" spans="3:5" ht="15" thickBot="1">
      <c r="C484" s="33">
        <v>45202</v>
      </c>
      <c r="D484" s="34">
        <v>2468.9</v>
      </c>
      <c r="E484" s="34">
        <v>1.585626</v>
      </c>
    </row>
    <row r="485" spans="3:5" ht="15" thickBot="1">
      <c r="C485" s="33">
        <v>45198</v>
      </c>
      <c r="D485" s="34">
        <v>2465.6</v>
      </c>
      <c r="E485" s="34">
        <v>1.2495670000000001</v>
      </c>
    </row>
    <row r="486" spans="3:5" ht="15" thickBot="1">
      <c r="C486" s="33">
        <v>45197</v>
      </c>
      <c r="D486" s="34">
        <v>2460.35</v>
      </c>
      <c r="E486" s="34">
        <v>1.6123460000000001</v>
      </c>
    </row>
    <row r="487" spans="3:5" ht="15" thickBot="1">
      <c r="C487" s="33">
        <v>45196</v>
      </c>
      <c r="D487" s="34">
        <v>2501.75</v>
      </c>
      <c r="E487" s="34">
        <v>1.0867910000000001</v>
      </c>
    </row>
    <row r="488" spans="3:5" ht="15" thickBot="1">
      <c r="C488" s="33">
        <v>45195</v>
      </c>
      <c r="D488" s="34">
        <v>2478.9499999999998</v>
      </c>
      <c r="E488" s="34">
        <v>1.2635479999999999</v>
      </c>
    </row>
    <row r="489" spans="3:5" ht="15" thickBot="1">
      <c r="C489" s="33">
        <v>45194</v>
      </c>
      <c r="D489" s="34">
        <v>2475.85</v>
      </c>
      <c r="E489" s="34">
        <v>1.1227780000000001</v>
      </c>
    </row>
    <row r="490" spans="3:5" ht="15" thickBot="1">
      <c r="C490" s="33">
        <v>45191</v>
      </c>
      <c r="D490" s="34">
        <v>2482.4499999999998</v>
      </c>
      <c r="E490" s="34">
        <v>1.176741</v>
      </c>
    </row>
    <row r="491" spans="3:5" ht="15" thickBot="1">
      <c r="C491" s="33">
        <v>45190</v>
      </c>
      <c r="D491" s="34">
        <v>2473.35</v>
      </c>
      <c r="E491" s="34">
        <v>2.2237200000000001</v>
      </c>
    </row>
    <row r="492" spans="3:5" ht="15" thickBot="1">
      <c r="C492" s="33">
        <v>45189</v>
      </c>
      <c r="D492" s="34">
        <v>2466.85</v>
      </c>
      <c r="E492" s="34">
        <v>1.7951589999999999</v>
      </c>
    </row>
    <row r="493" spans="3:5" ht="15" thickBot="1">
      <c r="C493" s="33">
        <v>45187</v>
      </c>
      <c r="D493" s="34">
        <v>2488.65</v>
      </c>
      <c r="E493" s="34">
        <v>1.499641</v>
      </c>
    </row>
    <row r="494" spans="3:5" ht="15" thickBot="1">
      <c r="C494" s="33">
        <v>45184</v>
      </c>
      <c r="D494" s="34">
        <v>2469.6999999999998</v>
      </c>
      <c r="E494" s="34">
        <v>3.7506970000000002</v>
      </c>
    </row>
    <row r="495" spans="3:5" ht="15" thickBot="1">
      <c r="C495" s="33">
        <v>45183</v>
      </c>
      <c r="D495" s="34">
        <v>2500.8000000000002</v>
      </c>
      <c r="E495" s="34">
        <v>2.0811950000000001</v>
      </c>
    </row>
    <row r="496" spans="3:5" ht="15" thickBot="1">
      <c r="C496" s="33">
        <v>45182</v>
      </c>
      <c r="D496" s="34">
        <v>2506.5500000000002</v>
      </c>
      <c r="E496" s="34">
        <v>1.2313050000000001</v>
      </c>
    </row>
    <row r="497" spans="3:5" ht="15" thickBot="1">
      <c r="C497" s="33">
        <v>45181</v>
      </c>
      <c r="D497" s="34">
        <v>2498.85</v>
      </c>
      <c r="E497" s="34">
        <v>3.9467159999999999</v>
      </c>
    </row>
    <row r="498" spans="3:5" ht="15" thickBot="1">
      <c r="C498" s="33">
        <v>45180</v>
      </c>
      <c r="D498" s="34">
        <v>2536.25</v>
      </c>
      <c r="E498" s="34">
        <v>1.1210830000000001</v>
      </c>
    </row>
    <row r="499" spans="3:5" ht="15" thickBot="1">
      <c r="C499" s="33">
        <v>45177</v>
      </c>
      <c r="D499" s="34">
        <v>2513.8000000000002</v>
      </c>
      <c r="E499" s="34">
        <v>1.0182340000000001</v>
      </c>
    </row>
    <row r="500" spans="3:5" ht="15" thickBot="1">
      <c r="C500" s="33">
        <v>45176</v>
      </c>
      <c r="D500" s="34">
        <v>2507.4499999999998</v>
      </c>
      <c r="E500" s="34">
        <v>1.894798</v>
      </c>
    </row>
    <row r="501" spans="3:5" ht="15" thickBot="1">
      <c r="C501" s="33">
        <v>45175</v>
      </c>
      <c r="D501" s="34">
        <v>2523.5</v>
      </c>
      <c r="E501" s="34">
        <v>1.0941460000000001</v>
      </c>
    </row>
    <row r="502" spans="3:5" ht="15" thickBot="1">
      <c r="C502" s="33">
        <v>45174</v>
      </c>
      <c r="D502" s="34">
        <v>2507.0500000000002</v>
      </c>
      <c r="E502" s="34">
        <v>0.84408799999999995</v>
      </c>
    </row>
    <row r="503" spans="3:5" ht="15" thickBot="1">
      <c r="C503" s="33">
        <v>45173</v>
      </c>
      <c r="D503" s="34">
        <v>2501.4</v>
      </c>
      <c r="E503" s="34">
        <v>1.1433009999999999</v>
      </c>
    </row>
    <row r="504" spans="3:5" ht="15" thickBot="1">
      <c r="C504" s="33">
        <v>45170</v>
      </c>
      <c r="D504" s="34">
        <v>2504.8000000000002</v>
      </c>
      <c r="E504" s="34">
        <v>0.81341300000000005</v>
      </c>
    </row>
    <row r="505" spans="3:5" ht="15" thickBot="1">
      <c r="C505" s="33">
        <v>45169</v>
      </c>
      <c r="D505" s="34">
        <v>2505.0500000000002</v>
      </c>
      <c r="E505" s="34">
        <v>3.235414</v>
      </c>
    </row>
    <row r="506" spans="3:5" ht="15" thickBot="1">
      <c r="C506" s="33">
        <v>45168</v>
      </c>
      <c r="D506" s="34">
        <v>2531.9499999999998</v>
      </c>
      <c r="E506" s="34">
        <v>1.2273769999999999</v>
      </c>
    </row>
    <row r="507" spans="3:5" ht="15" thickBot="1">
      <c r="C507" s="33">
        <v>45167</v>
      </c>
      <c r="D507" s="34">
        <v>2526.15</v>
      </c>
      <c r="E507" s="34">
        <v>0.95856399999999997</v>
      </c>
    </row>
    <row r="508" spans="3:5" ht="15" thickBot="1">
      <c r="C508" s="33">
        <v>45166</v>
      </c>
      <c r="D508" s="34">
        <v>2555.6999999999998</v>
      </c>
      <c r="E508" s="34">
        <v>0.61984099999999998</v>
      </c>
    </row>
    <row r="509" spans="3:5" ht="15" thickBot="1">
      <c r="C509" s="33">
        <v>45163</v>
      </c>
      <c r="D509" s="34">
        <v>2563.5500000000002</v>
      </c>
      <c r="E509" s="34">
        <v>0.80295499999999997</v>
      </c>
    </row>
    <row r="510" spans="3:5" ht="15" thickBot="1">
      <c r="C510" s="33">
        <v>45162</v>
      </c>
      <c r="D510" s="34">
        <v>2581.25</v>
      </c>
      <c r="E510" s="34">
        <v>1.143934</v>
      </c>
    </row>
    <row r="511" spans="3:5" ht="15" thickBot="1">
      <c r="C511" s="33">
        <v>45161</v>
      </c>
      <c r="D511" s="34">
        <v>2574.0500000000002</v>
      </c>
      <c r="E511" s="34">
        <v>1.136112</v>
      </c>
    </row>
    <row r="512" spans="3:5" ht="15" thickBot="1">
      <c r="C512" s="33">
        <v>45160</v>
      </c>
      <c r="D512" s="34">
        <v>2565.8000000000002</v>
      </c>
      <c r="E512" s="34">
        <v>0.96002500000000002</v>
      </c>
    </row>
    <row r="513" spans="3:5" ht="15" thickBot="1">
      <c r="C513" s="33">
        <v>45159</v>
      </c>
      <c r="D513" s="34">
        <v>2562.75</v>
      </c>
      <c r="E513" s="34">
        <v>0.97700399999999998</v>
      </c>
    </row>
    <row r="514" spans="3:5" ht="15" thickBot="1">
      <c r="C514" s="33">
        <v>45156</v>
      </c>
      <c r="D514" s="34">
        <v>2554.75</v>
      </c>
      <c r="E514" s="34">
        <v>1.9708190000000001</v>
      </c>
    </row>
    <row r="515" spans="3:5" ht="15" thickBot="1">
      <c r="C515" s="33">
        <v>45155</v>
      </c>
      <c r="D515" s="34">
        <v>2543.25</v>
      </c>
      <c r="E515" s="34">
        <v>1.5328729999999999</v>
      </c>
    </row>
    <row r="516" spans="3:5" ht="15" thickBot="1">
      <c r="C516" s="33">
        <v>45154</v>
      </c>
      <c r="D516" s="34">
        <v>2552.6</v>
      </c>
      <c r="E516" s="34">
        <v>1.1558820000000001</v>
      </c>
    </row>
    <row r="517" spans="3:5" ht="15" thickBot="1">
      <c r="C517" s="33">
        <v>45152</v>
      </c>
      <c r="D517" s="34">
        <v>2533.1</v>
      </c>
      <c r="E517" s="34">
        <v>1.0604789999999999</v>
      </c>
    </row>
    <row r="518" spans="3:5" ht="15" thickBot="1">
      <c r="C518" s="33">
        <v>45149</v>
      </c>
      <c r="D518" s="34">
        <v>2501.8000000000002</v>
      </c>
      <c r="E518" s="34">
        <v>1.472199</v>
      </c>
    </row>
    <row r="519" spans="3:5" ht="15" thickBot="1">
      <c r="C519" s="33">
        <v>45148</v>
      </c>
      <c r="D519" s="34">
        <v>2536.6999999999998</v>
      </c>
      <c r="E519" s="34">
        <v>1.313334</v>
      </c>
    </row>
    <row r="520" spans="3:5" ht="15" thickBot="1">
      <c r="C520" s="33">
        <v>45147</v>
      </c>
      <c r="D520" s="34">
        <v>2552.1999999999998</v>
      </c>
      <c r="E520" s="34">
        <v>1.2125490000000001</v>
      </c>
    </row>
    <row r="521" spans="3:5" ht="15" thickBot="1">
      <c r="C521" s="33">
        <v>45146</v>
      </c>
      <c r="D521" s="34">
        <v>2565.85</v>
      </c>
      <c r="E521" s="34">
        <v>1.0020610000000001</v>
      </c>
    </row>
    <row r="522" spans="3:5" ht="15" thickBot="1">
      <c r="C522" s="33">
        <v>45145</v>
      </c>
      <c r="D522" s="34">
        <v>2569.1999999999998</v>
      </c>
      <c r="E522" s="34">
        <v>0.80382299999999995</v>
      </c>
    </row>
    <row r="523" spans="3:5" ht="15" thickBot="1">
      <c r="C523" s="33">
        <v>45142</v>
      </c>
      <c r="D523" s="34">
        <v>2546</v>
      </c>
      <c r="E523" s="34">
        <v>1.359318</v>
      </c>
    </row>
    <row r="524" spans="3:5" ht="15" thickBot="1">
      <c r="C524" s="33">
        <v>45141</v>
      </c>
      <c r="D524" s="34">
        <v>2551.3000000000002</v>
      </c>
      <c r="E524" s="34">
        <v>1.4753099999999999</v>
      </c>
    </row>
    <row r="525" spans="3:5" ht="15" thickBot="1">
      <c r="C525" s="33">
        <v>45140</v>
      </c>
      <c r="D525" s="34">
        <v>2568.9499999999998</v>
      </c>
      <c r="E525" s="34">
        <v>2.0829080000000002</v>
      </c>
    </row>
    <row r="526" spans="3:5" ht="15" thickBot="1">
      <c r="C526" s="33">
        <v>45139</v>
      </c>
      <c r="D526" s="34">
        <v>2551.1</v>
      </c>
      <c r="E526" s="34">
        <v>1.7588969999999999</v>
      </c>
    </row>
    <row r="527" spans="3:5" ht="15" thickBot="1">
      <c r="C527" s="33">
        <v>45138</v>
      </c>
      <c r="D527" s="34">
        <v>2560.8000000000002</v>
      </c>
      <c r="E527" s="34">
        <v>2.0032519999999998</v>
      </c>
    </row>
    <row r="528" spans="3:5" ht="15" thickBot="1">
      <c r="C528" s="33">
        <v>45135</v>
      </c>
      <c r="D528" s="34">
        <v>2584.6</v>
      </c>
      <c r="E528" s="34">
        <v>0.96645000000000003</v>
      </c>
    </row>
    <row r="529" spans="3:5" ht="15" thickBot="1">
      <c r="C529" s="33">
        <v>45134</v>
      </c>
      <c r="D529" s="34">
        <v>2569.85</v>
      </c>
      <c r="E529" s="34">
        <v>2.2761360000000002</v>
      </c>
    </row>
    <row r="530" spans="3:5" ht="15" thickBot="1">
      <c r="C530" s="33">
        <v>45133</v>
      </c>
      <c r="D530" s="34">
        <v>2583.3000000000002</v>
      </c>
      <c r="E530" s="34">
        <v>1.300033</v>
      </c>
    </row>
    <row r="531" spans="3:5" ht="15" thickBot="1">
      <c r="C531" s="33">
        <v>45132</v>
      </c>
      <c r="D531" s="34">
        <v>2568.15</v>
      </c>
      <c r="E531" s="34">
        <v>1.653775</v>
      </c>
    </row>
    <row r="532" spans="3:5" ht="15" thickBot="1">
      <c r="C532" s="33">
        <v>45131</v>
      </c>
      <c r="D532" s="34">
        <v>2580.25</v>
      </c>
      <c r="E532" s="34">
        <v>1.777469</v>
      </c>
    </row>
    <row r="533" spans="3:5" ht="15" thickBot="1">
      <c r="C533" s="33">
        <v>45128</v>
      </c>
      <c r="D533" s="34">
        <v>2604</v>
      </c>
      <c r="E533" s="34">
        <v>5.1989520000000002</v>
      </c>
    </row>
    <row r="534" spans="3:5" ht="15" thickBot="1">
      <c r="C534" s="33">
        <v>45127</v>
      </c>
      <c r="D534" s="34">
        <v>2703.25</v>
      </c>
      <c r="E534" s="34">
        <v>1.4307639999999999</v>
      </c>
    </row>
    <row r="535" spans="3:5" ht="15" thickBot="1">
      <c r="C535" s="33">
        <v>45126</v>
      </c>
      <c r="D535" s="34">
        <v>2671.6</v>
      </c>
      <c r="E535" s="34">
        <v>1.166542</v>
      </c>
    </row>
    <row r="536" spans="3:5" ht="15" thickBot="1">
      <c r="C536" s="33">
        <v>45125</v>
      </c>
      <c r="D536" s="34">
        <v>2682.8</v>
      </c>
      <c r="E536" s="34">
        <v>1.2159040000000001</v>
      </c>
    </row>
    <row r="537" spans="3:5" ht="15" thickBot="1">
      <c r="C537" s="33">
        <v>45124</v>
      </c>
      <c r="D537" s="34">
        <v>2681.7</v>
      </c>
      <c r="E537" s="34">
        <v>0.91270099999999998</v>
      </c>
    </row>
    <row r="538" spans="3:5" ht="15" thickBot="1">
      <c r="C538" s="33">
        <v>45121</v>
      </c>
      <c r="D538" s="34">
        <v>2676.9</v>
      </c>
      <c r="E538" s="34">
        <v>1.4190160000000001</v>
      </c>
    </row>
    <row r="539" spans="3:5" ht="15" thickBot="1">
      <c r="C539" s="33">
        <v>45120</v>
      </c>
      <c r="D539" s="34">
        <v>2654.7</v>
      </c>
      <c r="E539" s="34">
        <v>1.4950669999999999</v>
      </c>
    </row>
    <row r="540" spans="3:5" ht="15" thickBot="1">
      <c r="C540" s="33">
        <v>45119</v>
      </c>
      <c r="D540" s="34">
        <v>2673.65</v>
      </c>
      <c r="E540" s="34">
        <v>2.395826</v>
      </c>
    </row>
    <row r="541" spans="3:5" ht="15" thickBot="1">
      <c r="C541" s="33">
        <v>45118</v>
      </c>
      <c r="D541" s="34">
        <v>2684.5</v>
      </c>
      <c r="E541" s="34">
        <v>2.4763670000000002</v>
      </c>
    </row>
    <row r="542" spans="3:5" ht="15" thickBot="1">
      <c r="C542" s="33">
        <v>45117</v>
      </c>
      <c r="D542" s="34">
        <v>2656.55</v>
      </c>
      <c r="E542" s="34">
        <v>1.5181830000000001</v>
      </c>
    </row>
    <row r="543" spans="3:5" ht="15" thickBot="1">
      <c r="C543" s="33">
        <v>45114</v>
      </c>
      <c r="D543" s="34">
        <v>2698.1</v>
      </c>
      <c r="E543" s="34">
        <v>1.17893</v>
      </c>
    </row>
    <row r="544" spans="3:5" ht="15" thickBot="1">
      <c r="C544" s="33">
        <v>45113</v>
      </c>
      <c r="D544" s="34">
        <v>2757.1</v>
      </c>
      <c r="E544" s="34">
        <v>1.26502</v>
      </c>
    </row>
    <row r="545" spans="3:5" ht="15" thickBot="1">
      <c r="C545" s="33">
        <v>45112</v>
      </c>
      <c r="D545" s="34">
        <v>2755.85</v>
      </c>
      <c r="E545" s="34">
        <v>1.7175469999999999</v>
      </c>
    </row>
    <row r="546" spans="3:5" ht="15" thickBot="1">
      <c r="C546" s="33">
        <v>45111</v>
      </c>
      <c r="D546" s="34">
        <v>2700</v>
      </c>
      <c r="E546" s="34">
        <v>0.72190699999999997</v>
      </c>
    </row>
    <row r="547" spans="3:5" ht="15" thickBot="1">
      <c r="C547" s="33">
        <v>45110</v>
      </c>
      <c r="D547" s="34">
        <v>2701.05</v>
      </c>
      <c r="E547" s="34">
        <v>0.98066500000000001</v>
      </c>
    </row>
    <row r="548" spans="3:5" ht="15" thickBot="1">
      <c r="C548" s="33">
        <v>45107</v>
      </c>
      <c r="D548" s="34">
        <v>2678.15</v>
      </c>
      <c r="E548" s="34">
        <v>1.1601809999999999</v>
      </c>
    </row>
    <row r="549" spans="3:5" ht="15" thickBot="1">
      <c r="C549" s="33">
        <v>45105</v>
      </c>
      <c r="D549" s="34">
        <v>2661.25</v>
      </c>
      <c r="E549" s="34">
        <v>1.397573</v>
      </c>
    </row>
    <row r="550" spans="3:5" ht="15" thickBot="1">
      <c r="C550" s="33">
        <v>45104</v>
      </c>
      <c r="D550" s="34">
        <v>2651.35</v>
      </c>
      <c r="E550" s="34">
        <v>0.687747</v>
      </c>
    </row>
    <row r="551" spans="3:5" ht="15" thickBot="1">
      <c r="C551" s="33">
        <v>45103</v>
      </c>
      <c r="D551" s="34">
        <v>2652.1</v>
      </c>
      <c r="E551" s="34">
        <v>0.75870000000000004</v>
      </c>
    </row>
    <row r="552" spans="3:5" ht="15" thickBot="1">
      <c r="C552" s="33">
        <v>45100</v>
      </c>
      <c r="D552" s="34">
        <v>2641.6</v>
      </c>
      <c r="E552" s="34">
        <v>0.99121400000000004</v>
      </c>
    </row>
    <row r="553" spans="3:5" ht="15" thickBot="1">
      <c r="C553" s="33">
        <v>45099</v>
      </c>
      <c r="D553" s="34">
        <v>2654.35</v>
      </c>
      <c r="E553" s="34">
        <v>0.83005200000000001</v>
      </c>
    </row>
    <row r="554" spans="3:5" ht="15" thickBot="1">
      <c r="C554" s="33">
        <v>45098</v>
      </c>
      <c r="D554" s="34">
        <v>2676.6</v>
      </c>
      <c r="E554" s="34">
        <v>1.20184</v>
      </c>
    </row>
    <row r="555" spans="3:5" ht="15" thickBot="1">
      <c r="C555" s="33">
        <v>45097</v>
      </c>
      <c r="D555" s="34">
        <v>2676.1</v>
      </c>
      <c r="E555" s="34">
        <v>1.1292789999999999</v>
      </c>
    </row>
    <row r="556" spans="3:5" ht="15" thickBot="1">
      <c r="C556" s="33">
        <v>45096</v>
      </c>
      <c r="D556" s="34">
        <v>2683.25</v>
      </c>
      <c r="E556" s="34">
        <v>1.068263</v>
      </c>
    </row>
    <row r="557" spans="3:5" ht="15" thickBot="1">
      <c r="C557" s="33">
        <v>45093</v>
      </c>
      <c r="D557" s="34">
        <v>2715.65</v>
      </c>
      <c r="E557" s="34">
        <v>1.7481450000000001</v>
      </c>
    </row>
    <row r="558" spans="3:5" ht="15" thickBot="1">
      <c r="C558" s="33">
        <v>45092</v>
      </c>
      <c r="D558" s="34">
        <v>2689.7</v>
      </c>
      <c r="E558" s="34">
        <v>1.830192</v>
      </c>
    </row>
    <row r="559" spans="3:5" ht="15" thickBot="1">
      <c r="C559" s="33">
        <v>45091</v>
      </c>
      <c r="D559" s="34">
        <v>2698.75</v>
      </c>
      <c r="E559" s="34">
        <v>1.5362480000000001</v>
      </c>
    </row>
    <row r="560" spans="3:5" ht="15" thickBot="1">
      <c r="C560" s="33">
        <v>45090</v>
      </c>
      <c r="D560" s="34">
        <v>2675.9</v>
      </c>
      <c r="E560" s="34">
        <v>1.7879240000000001</v>
      </c>
    </row>
    <row r="561" spans="3:5" ht="15" thickBot="1">
      <c r="C561" s="33">
        <v>45089</v>
      </c>
      <c r="D561" s="34">
        <v>2643.45</v>
      </c>
      <c r="E561" s="34">
        <v>0.77548399999999995</v>
      </c>
    </row>
    <row r="562" spans="3:5" ht="15" thickBot="1">
      <c r="C562" s="33">
        <v>45086</v>
      </c>
      <c r="D562" s="34">
        <v>2636.2</v>
      </c>
      <c r="E562" s="34">
        <v>1.413808</v>
      </c>
    </row>
    <row r="563" spans="3:5" ht="15" thickBot="1">
      <c r="C563" s="33">
        <v>45085</v>
      </c>
      <c r="D563" s="34">
        <v>2679.9</v>
      </c>
      <c r="E563" s="34">
        <v>0.92353600000000002</v>
      </c>
    </row>
    <row r="564" spans="3:5" ht="15" thickBot="1">
      <c r="C564" s="33">
        <v>45084</v>
      </c>
      <c r="D564" s="34">
        <v>2716.2</v>
      </c>
      <c r="E564" s="34">
        <v>1.42849</v>
      </c>
    </row>
    <row r="565" spans="3:5" ht="15" thickBot="1">
      <c r="C565" s="33">
        <v>45083</v>
      </c>
      <c r="D565" s="34">
        <v>2691.15</v>
      </c>
      <c r="E565" s="34">
        <v>0.65537199999999995</v>
      </c>
    </row>
    <row r="566" spans="3:5" ht="15" thickBot="1">
      <c r="C566" s="33">
        <v>45082</v>
      </c>
      <c r="D566" s="34">
        <v>2695.8</v>
      </c>
      <c r="E566" s="34">
        <v>1.0001899999999999</v>
      </c>
    </row>
    <row r="567" spans="3:5" ht="15" thickBot="1">
      <c r="C567" s="33">
        <v>45079</v>
      </c>
      <c r="D567" s="34">
        <v>2716.7</v>
      </c>
      <c r="E567" s="34">
        <v>1.50926</v>
      </c>
    </row>
    <row r="568" spans="3:5" ht="15" thickBot="1">
      <c r="C568" s="33">
        <v>45078</v>
      </c>
      <c r="D568" s="34">
        <v>2697.9</v>
      </c>
      <c r="E568" s="34">
        <v>1.54108</v>
      </c>
    </row>
    <row r="569" spans="3:5" ht="15" thickBot="1">
      <c r="C569" s="33">
        <v>45077</v>
      </c>
      <c r="D569" s="34">
        <v>2667.55</v>
      </c>
      <c r="E569" s="34">
        <v>3.3883049999999999</v>
      </c>
    </row>
    <row r="570" spans="3:5" ht="15" thickBot="1">
      <c r="C570" s="33">
        <v>45076</v>
      </c>
      <c r="D570" s="34">
        <v>2656.55</v>
      </c>
      <c r="E570" s="34">
        <v>0.94805099999999998</v>
      </c>
    </row>
    <row r="571" spans="3:5" ht="15" thickBot="1">
      <c r="C571" s="33">
        <v>45075</v>
      </c>
      <c r="D571" s="34">
        <v>2650.3</v>
      </c>
      <c r="E571" s="34">
        <v>0.69826699999999997</v>
      </c>
    </row>
    <row r="572" spans="3:5" ht="15" thickBot="1">
      <c r="C572" s="33">
        <v>45072</v>
      </c>
      <c r="D572" s="34">
        <v>2652.35</v>
      </c>
      <c r="E572" s="34">
        <v>0.94707300000000005</v>
      </c>
    </row>
    <row r="573" spans="3:5" ht="15" thickBot="1">
      <c r="C573" s="33">
        <v>45071</v>
      </c>
      <c r="D573" s="34">
        <v>2597.25</v>
      </c>
      <c r="E573" s="34">
        <v>1.0722309999999999</v>
      </c>
    </row>
    <row r="574" spans="3:5" ht="15" thickBot="1">
      <c r="C574" s="33">
        <v>45070</v>
      </c>
      <c r="D574" s="34">
        <v>2614.9499999999998</v>
      </c>
      <c r="E574" s="34">
        <v>0.62887199999999999</v>
      </c>
    </row>
    <row r="575" spans="3:5" ht="15" thickBot="1">
      <c r="C575" s="33">
        <v>45069</v>
      </c>
      <c r="D575" s="34">
        <v>2628.3</v>
      </c>
      <c r="E575" s="34">
        <v>0.70386400000000005</v>
      </c>
    </row>
    <row r="576" spans="3:5" ht="15" thickBot="1">
      <c r="C576" s="33">
        <v>45068</v>
      </c>
      <c r="D576" s="34">
        <v>2638.1</v>
      </c>
      <c r="E576" s="34">
        <v>0.76823200000000003</v>
      </c>
    </row>
    <row r="577" spans="3:5" ht="15" thickBot="1">
      <c r="C577" s="33">
        <v>45065</v>
      </c>
      <c r="D577" s="34">
        <v>2641.45</v>
      </c>
      <c r="E577" s="34">
        <v>1.1747570000000001</v>
      </c>
    </row>
    <row r="578" spans="3:5" ht="15" thickBot="1">
      <c r="C578" s="33">
        <v>45064</v>
      </c>
      <c r="D578" s="34">
        <v>2627.55</v>
      </c>
      <c r="E578" s="34">
        <v>1.434067</v>
      </c>
    </row>
    <row r="579" spans="3:5" ht="15" thickBot="1">
      <c r="C579" s="33">
        <v>45063</v>
      </c>
      <c r="D579" s="34">
        <v>2661.75</v>
      </c>
      <c r="E579" s="34">
        <v>0.83940400000000004</v>
      </c>
    </row>
    <row r="580" spans="3:5" ht="15" thickBot="1">
      <c r="C580" s="33">
        <v>45062</v>
      </c>
      <c r="D580" s="34">
        <v>2675.9</v>
      </c>
      <c r="E580" s="34">
        <v>1.477905</v>
      </c>
    </row>
    <row r="581" spans="3:5" ht="15" thickBot="1">
      <c r="C581" s="33">
        <v>45061</v>
      </c>
      <c r="D581" s="34">
        <v>2662.25</v>
      </c>
      <c r="E581" s="34">
        <v>1.5610550000000001</v>
      </c>
    </row>
    <row r="582" spans="3:5" ht="15" thickBot="1">
      <c r="C582" s="33">
        <v>45058</v>
      </c>
      <c r="D582" s="34">
        <v>2623.4</v>
      </c>
      <c r="E582" s="34">
        <v>2.1700110000000001</v>
      </c>
    </row>
    <row r="583" spans="3:5" ht="15" thickBot="1">
      <c r="C583" s="33">
        <v>45057</v>
      </c>
      <c r="D583" s="34">
        <v>2592.4</v>
      </c>
      <c r="E583" s="34">
        <v>1.7493559999999999</v>
      </c>
    </row>
    <row r="584" spans="3:5" ht="15" thickBot="1">
      <c r="C584" s="33">
        <v>45056</v>
      </c>
      <c r="D584" s="34">
        <v>2522.6999999999998</v>
      </c>
      <c r="E584" s="34">
        <v>2.025658</v>
      </c>
    </row>
    <row r="585" spans="3:5" ht="15" thickBot="1">
      <c r="C585" s="33">
        <v>45055</v>
      </c>
      <c r="D585" s="34">
        <v>2515.8000000000002</v>
      </c>
      <c r="E585" s="34">
        <v>1.651327</v>
      </c>
    </row>
    <row r="586" spans="3:5" ht="15" thickBot="1">
      <c r="C586" s="33">
        <v>45054</v>
      </c>
      <c r="D586" s="34">
        <v>2516.3000000000002</v>
      </c>
      <c r="E586" s="34">
        <v>0.97280999999999995</v>
      </c>
    </row>
    <row r="587" spans="3:5" ht="15" thickBot="1">
      <c r="C587" s="33">
        <v>45051</v>
      </c>
      <c r="D587" s="34">
        <v>2500.75</v>
      </c>
      <c r="E587" s="34">
        <v>1.3548709999999999</v>
      </c>
    </row>
    <row r="588" spans="3:5" ht="15" thickBot="1">
      <c r="C588" s="33">
        <v>45050</v>
      </c>
      <c r="D588" s="34">
        <v>2506.75</v>
      </c>
      <c r="E588" s="34">
        <v>1.1502270000000001</v>
      </c>
    </row>
    <row r="589" spans="3:5" ht="15" thickBot="1">
      <c r="C589" s="33">
        <v>45049</v>
      </c>
      <c r="D589" s="34">
        <v>2486</v>
      </c>
      <c r="E589" s="34">
        <v>1.25814</v>
      </c>
    </row>
    <row r="590" spans="3:5" ht="15" thickBot="1">
      <c r="C590" s="33">
        <v>45048</v>
      </c>
      <c r="D590" s="34">
        <v>2451.6999999999998</v>
      </c>
      <c r="E590" s="34">
        <v>1.76037</v>
      </c>
    </row>
    <row r="591" spans="3:5" ht="15" thickBot="1">
      <c r="C591" s="33">
        <v>45044</v>
      </c>
      <c r="D591" s="34">
        <v>2457.3000000000002</v>
      </c>
      <c r="E591" s="34">
        <v>3.761927</v>
      </c>
    </row>
    <row r="592" spans="3:5" ht="15" thickBot="1">
      <c r="C592" s="33">
        <v>45043</v>
      </c>
      <c r="D592" s="34">
        <v>2468.9499999999998</v>
      </c>
      <c r="E592" s="34">
        <v>2.7438929999999999</v>
      </c>
    </row>
    <row r="593" spans="3:5" ht="15" thickBot="1">
      <c r="C593" s="33">
        <v>45042</v>
      </c>
      <c r="D593" s="34">
        <v>2510.8000000000002</v>
      </c>
      <c r="E593" s="34">
        <v>1.245903</v>
      </c>
    </row>
    <row r="594" spans="3:5" ht="15" thickBot="1">
      <c r="C594" s="33">
        <v>45041</v>
      </c>
      <c r="D594" s="34">
        <v>2490.4499999999998</v>
      </c>
      <c r="E594" s="34">
        <v>1.701098</v>
      </c>
    </row>
    <row r="595" spans="3:5" ht="15" thickBot="1">
      <c r="C595" s="33">
        <v>45040</v>
      </c>
      <c r="D595" s="34">
        <v>2499.75</v>
      </c>
      <c r="E595" s="34">
        <v>1.735797</v>
      </c>
    </row>
    <row r="596" spans="3:5" ht="15" thickBot="1">
      <c r="C596" s="33">
        <v>45037</v>
      </c>
      <c r="D596" s="34">
        <v>2497.9499999999998</v>
      </c>
      <c r="E596" s="34">
        <v>1.206288</v>
      </c>
    </row>
    <row r="597" spans="3:5" ht="15" thickBot="1">
      <c r="C597" s="33">
        <v>45036</v>
      </c>
      <c r="D597" s="34">
        <v>2492.6</v>
      </c>
      <c r="E597" s="34">
        <v>1.4013640000000001</v>
      </c>
    </row>
    <row r="598" spans="3:5" ht="15" thickBot="1">
      <c r="C598" s="33">
        <v>45035</v>
      </c>
      <c r="D598" s="34">
        <v>2531.6</v>
      </c>
      <c r="E598" s="34">
        <v>1.3202430000000001</v>
      </c>
    </row>
    <row r="599" spans="3:5" ht="15" thickBot="1">
      <c r="C599" s="33">
        <v>45034</v>
      </c>
      <c r="D599" s="34">
        <v>2541.0500000000002</v>
      </c>
      <c r="E599" s="34">
        <v>1.4747859999999999</v>
      </c>
    </row>
    <row r="600" spans="3:5" ht="15" thickBot="1">
      <c r="C600" s="33">
        <v>45033</v>
      </c>
      <c r="D600" s="34">
        <v>2551.85</v>
      </c>
      <c r="E600" s="34">
        <v>1.5669770000000001</v>
      </c>
    </row>
    <row r="601" spans="3:5" ht="15" thickBot="1">
      <c r="C601" s="33">
        <v>45029</v>
      </c>
      <c r="D601" s="34">
        <v>2536.1999999999998</v>
      </c>
      <c r="E601" s="34">
        <v>1.261711</v>
      </c>
    </row>
    <row r="602" spans="3:5" ht="15" thickBot="1">
      <c r="C602" s="33">
        <v>45028</v>
      </c>
      <c r="D602" s="34">
        <v>2528.9499999999998</v>
      </c>
      <c r="E602" s="34">
        <v>1.109809</v>
      </c>
    </row>
    <row r="603" spans="3:5" ht="15" thickBot="1">
      <c r="C603" s="33">
        <v>45027</v>
      </c>
      <c r="D603" s="34">
        <v>2547.75</v>
      </c>
      <c r="E603" s="34">
        <v>0.913184</v>
      </c>
    </row>
    <row r="604" spans="3:5" ht="15" thickBot="1">
      <c r="C604" s="33">
        <v>45026</v>
      </c>
      <c r="D604" s="34">
        <v>2532.15</v>
      </c>
      <c r="E604" s="34">
        <v>0.85332200000000002</v>
      </c>
    </row>
    <row r="605" spans="3:5" ht="15" thickBot="1">
      <c r="C605" s="33">
        <v>45022</v>
      </c>
      <c r="D605" s="34">
        <v>2565.25</v>
      </c>
      <c r="E605" s="34">
        <v>0.79741399999999996</v>
      </c>
    </row>
    <row r="606" spans="3:5" ht="15" thickBot="1">
      <c r="C606" s="33">
        <v>45021</v>
      </c>
      <c r="D606" s="34">
        <v>2582.75</v>
      </c>
      <c r="E606" s="34">
        <v>1.4896119999999999</v>
      </c>
    </row>
    <row r="607" spans="3:5" ht="15" thickBot="1">
      <c r="C607" s="33">
        <v>45019</v>
      </c>
      <c r="D607" s="34">
        <v>2536.1</v>
      </c>
      <c r="E607" s="34">
        <v>0.91804799999999998</v>
      </c>
    </row>
    <row r="608" spans="3:5" ht="15" thickBot="1">
      <c r="C608" s="33">
        <v>45016</v>
      </c>
      <c r="D608" s="34">
        <v>2560.35</v>
      </c>
      <c r="E608" s="34">
        <v>2.1461670000000002</v>
      </c>
    </row>
    <row r="609" spans="3:5" ht="15" thickBot="1">
      <c r="C609" s="33">
        <v>45014</v>
      </c>
      <c r="D609" s="34">
        <v>2530.85</v>
      </c>
      <c r="E609" s="34">
        <v>2.613254</v>
      </c>
    </row>
    <row r="610" spans="3:5" ht="15" thickBot="1">
      <c r="C610" s="33">
        <v>45013</v>
      </c>
      <c r="D610" s="34">
        <v>2482.8000000000002</v>
      </c>
      <c r="E610" s="34">
        <v>1.4123870000000001</v>
      </c>
    </row>
    <row r="611" spans="3:5" ht="15" thickBot="1">
      <c r="C611" s="33">
        <v>45012</v>
      </c>
      <c r="D611" s="34">
        <v>2499</v>
      </c>
      <c r="E611" s="34">
        <v>1.3877360000000001</v>
      </c>
    </row>
    <row r="612" spans="3:5" ht="15" thickBot="1">
      <c r="C612" s="33">
        <v>45009</v>
      </c>
      <c r="D612" s="34">
        <v>2480.8000000000002</v>
      </c>
      <c r="E612" s="34">
        <v>1.4493259999999999</v>
      </c>
    </row>
    <row r="613" spans="3:5" ht="15" thickBot="1">
      <c r="C613" s="33">
        <v>45008</v>
      </c>
      <c r="D613" s="34">
        <v>2485.1</v>
      </c>
      <c r="E613" s="34">
        <v>1.578627</v>
      </c>
    </row>
    <row r="614" spans="3:5" ht="15" thickBot="1">
      <c r="C614" s="33">
        <v>45007</v>
      </c>
      <c r="D614" s="34">
        <v>2476.35</v>
      </c>
      <c r="E614" s="34">
        <v>1.0632440000000001</v>
      </c>
    </row>
    <row r="615" spans="3:5" ht="15" thickBot="1">
      <c r="C615" s="33">
        <v>45006</v>
      </c>
      <c r="D615" s="34">
        <v>2462.6</v>
      </c>
      <c r="E615" s="34">
        <v>1.5951610000000001</v>
      </c>
    </row>
    <row r="616" spans="3:5" ht="15" thickBot="1">
      <c r="C616" s="33">
        <v>45005</v>
      </c>
      <c r="D616" s="34">
        <v>2511.1999999999998</v>
      </c>
      <c r="E616" s="34">
        <v>1.5611280000000001</v>
      </c>
    </row>
    <row r="617" spans="3:5" ht="15" thickBot="1">
      <c r="C617" s="33">
        <v>45002</v>
      </c>
      <c r="D617" s="34">
        <v>2447.4</v>
      </c>
      <c r="E617" s="34">
        <v>2.1271779999999998</v>
      </c>
    </row>
    <row r="618" spans="3:5" ht="15" thickBot="1">
      <c r="C618" s="33">
        <v>45001</v>
      </c>
      <c r="D618" s="34">
        <v>2459.35</v>
      </c>
      <c r="E618" s="34">
        <v>1.6280349999999999</v>
      </c>
    </row>
    <row r="619" spans="3:5" ht="15" thickBot="1">
      <c r="C619" s="33">
        <v>45000</v>
      </c>
      <c r="D619" s="34">
        <v>2406.1</v>
      </c>
      <c r="E619" s="34">
        <v>1.73804</v>
      </c>
    </row>
    <row r="620" spans="3:5" ht="15" thickBot="1">
      <c r="C620" s="33">
        <v>44999</v>
      </c>
      <c r="D620" s="34">
        <v>2442.4499999999998</v>
      </c>
      <c r="E620" s="34">
        <v>1.2507630000000001</v>
      </c>
    </row>
    <row r="621" spans="3:5" ht="15" thickBot="1">
      <c r="C621" s="33">
        <v>44998</v>
      </c>
      <c r="D621" s="34">
        <v>2455.1</v>
      </c>
      <c r="E621" s="34">
        <v>1.314549</v>
      </c>
    </row>
    <row r="622" spans="3:5" ht="15" thickBot="1">
      <c r="C622" s="33">
        <v>44995</v>
      </c>
      <c r="D622" s="34">
        <v>2465.4499999999998</v>
      </c>
      <c r="E622" s="34">
        <v>0.77202400000000004</v>
      </c>
    </row>
    <row r="623" spans="3:5" ht="15" thickBot="1">
      <c r="C623" s="33">
        <v>44994</v>
      </c>
      <c r="D623" s="34">
        <v>2461.4</v>
      </c>
      <c r="E623" s="34">
        <v>1.03891</v>
      </c>
    </row>
    <row r="624" spans="3:5" ht="15" thickBot="1">
      <c r="C624" s="33">
        <v>44993</v>
      </c>
      <c r="D624" s="34">
        <v>2485.1</v>
      </c>
      <c r="E624" s="34">
        <v>1.44834</v>
      </c>
    </row>
    <row r="625" spans="3:5" ht="15" thickBot="1">
      <c r="C625" s="33">
        <v>44991</v>
      </c>
      <c r="D625" s="34">
        <v>2484.85</v>
      </c>
      <c r="E625" s="34">
        <v>1.2145030000000001</v>
      </c>
    </row>
    <row r="626" spans="3:5" ht="15" thickBot="1">
      <c r="C626" s="33">
        <v>44988</v>
      </c>
      <c r="D626" s="34">
        <v>2471</v>
      </c>
      <c r="E626" s="34">
        <v>1.1760079999999999</v>
      </c>
    </row>
    <row r="627" spans="3:5" ht="15" thickBot="1">
      <c r="C627" s="33">
        <v>44987</v>
      </c>
      <c r="D627" s="34">
        <v>2455.35</v>
      </c>
      <c r="E627" s="34">
        <v>0.82717399999999996</v>
      </c>
    </row>
    <row r="628" spans="3:5" ht="15" thickBot="1">
      <c r="C628" s="33">
        <v>44986</v>
      </c>
      <c r="D628" s="34">
        <v>2466.25</v>
      </c>
      <c r="E628" s="34">
        <v>0.96733899999999995</v>
      </c>
    </row>
    <row r="629" spans="3:5" ht="15" thickBot="1">
      <c r="C629" s="33">
        <v>44985</v>
      </c>
      <c r="D629" s="34">
        <v>2460.65</v>
      </c>
      <c r="E629" s="34">
        <v>1.780454</v>
      </c>
    </row>
    <row r="630" spans="3:5" ht="15" thickBot="1">
      <c r="C630" s="33">
        <v>44984</v>
      </c>
      <c r="D630" s="34">
        <v>2468.15</v>
      </c>
      <c r="E630" s="34">
        <v>0.85399099999999994</v>
      </c>
    </row>
    <row r="631" spans="3:5" ht="15" thickBot="1">
      <c r="C631" s="33">
        <v>44981</v>
      </c>
      <c r="D631" s="34">
        <v>2484.1999999999998</v>
      </c>
      <c r="E631" s="34">
        <v>0.73278299999999996</v>
      </c>
    </row>
    <row r="632" spans="3:5" ht="15" thickBot="1">
      <c r="C632" s="33">
        <v>44980</v>
      </c>
      <c r="D632" s="34">
        <v>2490.65</v>
      </c>
      <c r="E632" s="34">
        <v>0.75721499999999997</v>
      </c>
    </row>
    <row r="633" spans="3:5" ht="15" thickBot="1">
      <c r="C633" s="33">
        <v>44979</v>
      </c>
      <c r="D633" s="34">
        <v>2494.0500000000002</v>
      </c>
      <c r="E633" s="34">
        <v>0.88551500000000005</v>
      </c>
    </row>
    <row r="634" spans="3:5" ht="15" thickBot="1">
      <c r="C634" s="33">
        <v>44978</v>
      </c>
      <c r="D634" s="34">
        <v>2516.15</v>
      </c>
      <c r="E634" s="34">
        <v>0.86279700000000004</v>
      </c>
    </row>
    <row r="635" spans="3:5" ht="15" thickBot="1">
      <c r="C635" s="33">
        <v>44977</v>
      </c>
      <c r="D635" s="34">
        <v>2511.4499999999998</v>
      </c>
      <c r="E635" s="34">
        <v>0.63209099999999996</v>
      </c>
    </row>
    <row r="636" spans="3:5" ht="15" thickBot="1">
      <c r="C636" s="33">
        <v>44974</v>
      </c>
      <c r="D636" s="34">
        <v>2515.5</v>
      </c>
      <c r="E636" s="34">
        <v>1.3953409999999999</v>
      </c>
    </row>
    <row r="637" spans="3:5" ht="15" thickBot="1">
      <c r="C637" s="33">
        <v>44973</v>
      </c>
      <c r="D637" s="34">
        <v>2527.1</v>
      </c>
      <c r="E637" s="34">
        <v>1.9828570000000001</v>
      </c>
    </row>
    <row r="638" spans="3:5" ht="15" thickBot="1">
      <c r="C638" s="33">
        <v>44972</v>
      </c>
      <c r="D638" s="34">
        <v>2548.4499999999998</v>
      </c>
      <c r="E638" s="34">
        <v>2.009134</v>
      </c>
    </row>
    <row r="639" spans="3:5" ht="15" thickBot="1">
      <c r="C639" s="33">
        <v>44971</v>
      </c>
      <c r="D639" s="34">
        <v>2579.6</v>
      </c>
      <c r="E639" s="34">
        <v>1.944364</v>
      </c>
    </row>
    <row r="640" spans="3:5" ht="15" thickBot="1">
      <c r="C640" s="33">
        <v>44970</v>
      </c>
      <c r="D640" s="34">
        <v>2581</v>
      </c>
      <c r="E640" s="34">
        <v>1.146525</v>
      </c>
    </row>
    <row r="641" spans="3:5" ht="15" thickBot="1">
      <c r="C641" s="33">
        <v>44967</v>
      </c>
      <c r="D641" s="34">
        <v>2577.5</v>
      </c>
      <c r="E641" s="34">
        <v>1.5230109999999999</v>
      </c>
    </row>
    <row r="642" spans="3:5" ht="15" thickBot="1">
      <c r="C642" s="33">
        <v>44966</v>
      </c>
      <c r="D642" s="34">
        <v>2586.6999999999998</v>
      </c>
      <c r="E642" s="34">
        <v>1.102484</v>
      </c>
    </row>
    <row r="643" spans="3:5" ht="15" thickBot="1">
      <c r="C643" s="33">
        <v>44965</v>
      </c>
      <c r="D643" s="34">
        <v>2582.8000000000002</v>
      </c>
      <c r="E643" s="34">
        <v>1.0619559999999999</v>
      </c>
    </row>
    <row r="644" spans="3:5" ht="15" thickBot="1">
      <c r="C644" s="33">
        <v>44964</v>
      </c>
      <c r="D644" s="34">
        <v>2601.1999999999998</v>
      </c>
      <c r="E644" s="34">
        <v>1.4957450000000001</v>
      </c>
    </row>
    <row r="645" spans="3:5" ht="15" thickBot="1">
      <c r="C645" s="33">
        <v>44963</v>
      </c>
      <c r="D645" s="34">
        <v>2637.6</v>
      </c>
      <c r="E645" s="34">
        <v>1.697446</v>
      </c>
    </row>
    <row r="646" spans="3:5" ht="15" thickBot="1">
      <c r="C646" s="33">
        <v>44960</v>
      </c>
      <c r="D646" s="34">
        <v>2648.75</v>
      </c>
      <c r="E646" s="34">
        <v>1.6382380000000001</v>
      </c>
    </row>
    <row r="647" spans="3:5" ht="15" thickBot="1">
      <c r="C647" s="33">
        <v>44959</v>
      </c>
      <c r="D647" s="34">
        <v>2634.85</v>
      </c>
      <c r="E647" s="34">
        <v>1.980667</v>
      </c>
    </row>
    <row r="648" spans="3:5" ht="15" thickBot="1">
      <c r="C648" s="33">
        <v>44958</v>
      </c>
      <c r="D648" s="34">
        <v>2574.25</v>
      </c>
      <c r="E648" s="34">
        <v>2.014615</v>
      </c>
    </row>
    <row r="649" spans="3:5" ht="15" thickBot="1">
      <c r="C649" s="33">
        <v>44957</v>
      </c>
      <c r="D649" s="34">
        <v>2576.75</v>
      </c>
      <c r="E649" s="34">
        <v>2.3667940000000001</v>
      </c>
    </row>
    <row r="650" spans="3:5" ht="15" thickBot="1">
      <c r="C650" s="33">
        <v>44956</v>
      </c>
      <c r="D650" s="34">
        <v>2568.15</v>
      </c>
      <c r="E650" s="34">
        <v>2.7440389999999999</v>
      </c>
    </row>
    <row r="651" spans="3:5" ht="15" thickBot="1">
      <c r="C651" s="33">
        <v>44953</v>
      </c>
      <c r="D651" s="34">
        <v>2612.15</v>
      </c>
      <c r="E651" s="34">
        <v>1.5813820000000001</v>
      </c>
    </row>
    <row r="652" spans="3:5" ht="15" thickBot="1">
      <c r="C652" s="33">
        <v>44951</v>
      </c>
      <c r="D652" s="34">
        <v>2622.35</v>
      </c>
      <c r="E652" s="34">
        <v>1.5918099999999999</v>
      </c>
    </row>
    <row r="653" spans="3:5" ht="15" thickBot="1">
      <c r="C653" s="33">
        <v>44950</v>
      </c>
      <c r="D653" s="34">
        <v>2600.5</v>
      </c>
      <c r="E653" s="34">
        <v>1.4624619999999999</v>
      </c>
    </row>
    <row r="654" spans="3:5" ht="15" thickBot="1">
      <c r="C654" s="33">
        <v>44949</v>
      </c>
      <c r="D654" s="34">
        <v>2596.4</v>
      </c>
      <c r="E654" s="34">
        <v>1.38836</v>
      </c>
    </row>
    <row r="655" spans="3:5" ht="15" thickBot="1">
      <c r="C655" s="33">
        <v>44946</v>
      </c>
      <c r="D655" s="34">
        <v>2548.75</v>
      </c>
      <c r="E655" s="34">
        <v>4.5695490000000003</v>
      </c>
    </row>
    <row r="656" spans="3:5" ht="15" thickBot="1">
      <c r="C656" s="33">
        <v>44945</v>
      </c>
      <c r="D656" s="34">
        <v>2649.75</v>
      </c>
      <c r="E656" s="34">
        <v>1.649842</v>
      </c>
    </row>
    <row r="657" spans="3:5" ht="15" thickBot="1">
      <c r="C657" s="33">
        <v>44944</v>
      </c>
      <c r="D657" s="34">
        <v>2686.2</v>
      </c>
      <c r="E657" s="34">
        <v>2.0380750000000001</v>
      </c>
    </row>
    <row r="658" spans="3:5" ht="15" thickBot="1">
      <c r="C658" s="33">
        <v>44943</v>
      </c>
      <c r="D658" s="34">
        <v>2667.55</v>
      </c>
      <c r="E658" s="34">
        <v>1.892865</v>
      </c>
    </row>
    <row r="659" spans="3:5" ht="15" thickBot="1">
      <c r="C659" s="33">
        <v>44942</v>
      </c>
      <c r="D659" s="34">
        <v>2597.1</v>
      </c>
      <c r="E659" s="34">
        <v>0.93006800000000001</v>
      </c>
    </row>
    <row r="660" spans="3:5" ht="15" thickBot="1">
      <c r="C660" s="33">
        <v>44939</v>
      </c>
      <c r="D660" s="34">
        <v>2624</v>
      </c>
      <c r="E660" s="34">
        <v>1.348015</v>
      </c>
    </row>
    <row r="661" spans="3:5" ht="15" thickBot="1">
      <c r="C661" s="33">
        <v>44938</v>
      </c>
      <c r="D661" s="34">
        <v>2590.0500000000002</v>
      </c>
      <c r="E661" s="34">
        <v>1.703829</v>
      </c>
    </row>
    <row r="662" spans="3:5" ht="15" thickBot="1">
      <c r="C662" s="33">
        <v>44937</v>
      </c>
      <c r="D662" s="34">
        <v>2593.25</v>
      </c>
      <c r="E662" s="34">
        <v>1.471687</v>
      </c>
    </row>
    <row r="663" spans="3:5" ht="15" thickBot="1">
      <c r="C663" s="33">
        <v>44936</v>
      </c>
      <c r="D663" s="34">
        <v>2643.85</v>
      </c>
      <c r="E663" s="34">
        <v>1.4130879999999999</v>
      </c>
    </row>
    <row r="664" spans="3:5" ht="15" thickBot="1">
      <c r="C664" s="33">
        <v>44935</v>
      </c>
      <c r="D664" s="34">
        <v>2624.05</v>
      </c>
      <c r="E664" s="34">
        <v>1.2670779999999999</v>
      </c>
    </row>
    <row r="665" spans="3:5" ht="15" thickBot="1">
      <c r="C665" s="33">
        <v>44932</v>
      </c>
      <c r="D665" s="34">
        <v>2576.4499999999998</v>
      </c>
      <c r="E665" s="34">
        <v>0.99178200000000005</v>
      </c>
    </row>
    <row r="666" spans="3:5" ht="15" thickBot="1">
      <c r="C666" s="33">
        <v>44931</v>
      </c>
      <c r="D666" s="34">
        <v>2583.6999999999998</v>
      </c>
      <c r="E666" s="34">
        <v>2.0084930000000001</v>
      </c>
    </row>
    <row r="667" spans="3:5" ht="15" thickBot="1">
      <c r="C667" s="33">
        <v>44930</v>
      </c>
      <c r="D667" s="34">
        <v>2536.1</v>
      </c>
      <c r="E667" s="34">
        <v>1.6726490000000001</v>
      </c>
    </row>
    <row r="668" spans="3:5" ht="15" thickBot="1">
      <c r="C668" s="33">
        <v>44929</v>
      </c>
      <c r="D668" s="34">
        <v>2542.0500000000002</v>
      </c>
      <c r="E668" s="34">
        <v>0.82184299999999999</v>
      </c>
    </row>
    <row r="669" spans="3:5" ht="15" thickBot="1">
      <c r="C669" s="33">
        <v>44928</v>
      </c>
      <c r="D669" s="34">
        <v>2558.4</v>
      </c>
      <c r="E669" s="34">
        <v>0.68170299999999995</v>
      </c>
    </row>
    <row r="670" spans="3:5" ht="15" thickBot="1">
      <c r="C670" s="33">
        <v>44925</v>
      </c>
      <c r="D670" s="34">
        <v>2561.0500000000002</v>
      </c>
      <c r="E670" s="34">
        <v>0.69643200000000005</v>
      </c>
    </row>
    <row r="671" spans="3:5" ht="15" thickBot="1">
      <c r="C671" s="33">
        <v>44924</v>
      </c>
      <c r="D671" s="34">
        <v>2568.0500000000002</v>
      </c>
      <c r="E671" s="34">
        <v>1.345863</v>
      </c>
    </row>
    <row r="672" spans="3:5" ht="15" thickBot="1">
      <c r="C672" s="33">
        <v>44923</v>
      </c>
      <c r="D672" s="34">
        <v>2583.6</v>
      </c>
      <c r="E672" s="34">
        <v>0.82265100000000002</v>
      </c>
    </row>
    <row r="673" spans="3:5" ht="15" thickBot="1">
      <c r="C673" s="33">
        <v>44922</v>
      </c>
      <c r="D673" s="34">
        <v>2593.25</v>
      </c>
      <c r="E673" s="34">
        <v>0.87095999999999996</v>
      </c>
    </row>
    <row r="674" spans="3:5" ht="15" thickBot="1">
      <c r="C674" s="33">
        <v>44921</v>
      </c>
      <c r="D674" s="34">
        <v>2617.4499999999998</v>
      </c>
      <c r="E674" s="34">
        <v>0.60514400000000002</v>
      </c>
    </row>
    <row r="675" spans="3:5" ht="15" thickBot="1">
      <c r="C675" s="33">
        <v>44918</v>
      </c>
      <c r="D675" s="34">
        <v>2621.1</v>
      </c>
      <c r="E675" s="34">
        <v>1.189702</v>
      </c>
    </row>
    <row r="676" spans="3:5" ht="15" thickBot="1">
      <c r="C676" s="33">
        <v>44917</v>
      </c>
      <c r="D676" s="34">
        <v>2645.35</v>
      </c>
      <c r="E676" s="34">
        <v>0.85256699999999996</v>
      </c>
    </row>
    <row r="677" spans="3:5" ht="15" thickBot="1">
      <c r="C677" s="33">
        <v>44916</v>
      </c>
      <c r="D677" s="34">
        <v>2666.2</v>
      </c>
      <c r="E677" s="34">
        <v>0.77909200000000001</v>
      </c>
    </row>
    <row r="678" spans="3:5" ht="15" thickBot="1">
      <c r="C678" s="33">
        <v>44915</v>
      </c>
      <c r="D678" s="34">
        <v>2674.55</v>
      </c>
      <c r="E678" s="34">
        <v>0.82756700000000005</v>
      </c>
    </row>
    <row r="679" spans="3:5" ht="15" thickBot="1">
      <c r="C679" s="33">
        <v>44914</v>
      </c>
      <c r="D679" s="34">
        <v>2718.1</v>
      </c>
      <c r="E679" s="34">
        <v>1.5469409999999999</v>
      </c>
    </row>
    <row r="680" spans="3:5" ht="15" thickBot="1">
      <c r="C680" s="33">
        <v>44911</v>
      </c>
      <c r="D680" s="34">
        <v>2671.3</v>
      </c>
      <c r="E680" s="34">
        <v>1.7938639999999999</v>
      </c>
    </row>
    <row r="681" spans="3:5" ht="15" thickBot="1">
      <c r="C681" s="33">
        <v>44910</v>
      </c>
      <c r="D681" s="34">
        <v>2663.25</v>
      </c>
      <c r="E681" s="34">
        <v>0.99072199999999999</v>
      </c>
    </row>
    <row r="682" spans="3:5" ht="15" thickBot="1">
      <c r="C682" s="33">
        <v>44909</v>
      </c>
      <c r="D682" s="34">
        <v>2684.65</v>
      </c>
      <c r="E682" s="34">
        <v>0.88685800000000004</v>
      </c>
    </row>
    <row r="683" spans="3:5" ht="15" thickBot="1">
      <c r="C683" s="33">
        <v>44908</v>
      </c>
      <c r="D683" s="34">
        <v>2710.3</v>
      </c>
      <c r="E683" s="34">
        <v>1.2658389999999999</v>
      </c>
    </row>
    <row r="684" spans="3:5" ht="15" thickBot="1">
      <c r="C684" s="33">
        <v>44907</v>
      </c>
      <c r="D684" s="34">
        <v>2717.25</v>
      </c>
      <c r="E684" s="34">
        <v>1.1632039999999999</v>
      </c>
    </row>
    <row r="685" spans="3:5" ht="15" thickBot="1">
      <c r="C685" s="33">
        <v>44904</v>
      </c>
      <c r="D685" s="34">
        <v>2722.25</v>
      </c>
      <c r="E685" s="34">
        <v>1.883397</v>
      </c>
    </row>
    <row r="686" spans="3:5" ht="15" thickBot="1">
      <c r="C686" s="33">
        <v>44903</v>
      </c>
      <c r="D686" s="34">
        <v>2705.45</v>
      </c>
      <c r="E686" s="34">
        <v>1.314703</v>
      </c>
    </row>
    <row r="687" spans="3:5" ht="15" thickBot="1">
      <c r="C687" s="33">
        <v>44902</v>
      </c>
      <c r="D687" s="34">
        <v>2707.35</v>
      </c>
      <c r="E687" s="34">
        <v>2.3685610000000001</v>
      </c>
    </row>
    <row r="688" spans="3:5" ht="15" thickBot="1">
      <c r="C688" s="33">
        <v>44901</v>
      </c>
      <c r="D688" s="34">
        <v>2654.55</v>
      </c>
      <c r="E688" s="34">
        <v>1.4845619999999999</v>
      </c>
    </row>
    <row r="689" spans="3:5" ht="15" thickBot="1">
      <c r="C689" s="33">
        <v>44900</v>
      </c>
      <c r="D689" s="34">
        <v>2619.85</v>
      </c>
      <c r="E689" s="34">
        <v>1.6405110000000001</v>
      </c>
    </row>
    <row r="690" spans="3:5" ht="15" thickBot="1">
      <c r="C690" s="33">
        <v>44897</v>
      </c>
      <c r="D690" s="34">
        <v>2615.1</v>
      </c>
      <c r="E690" s="34">
        <v>2.10189</v>
      </c>
    </row>
    <row r="691" spans="3:5" ht="15" thickBot="1">
      <c r="C691" s="33">
        <v>44896</v>
      </c>
      <c r="D691" s="34">
        <v>2662.85</v>
      </c>
      <c r="E691" s="34">
        <v>1.6755690000000001</v>
      </c>
    </row>
    <row r="692" spans="3:5" ht="15" thickBot="1">
      <c r="C692" s="33">
        <v>44895</v>
      </c>
      <c r="D692" s="34">
        <v>2684.35</v>
      </c>
      <c r="E692" s="34">
        <v>3.6982699999999999</v>
      </c>
    </row>
    <row r="693" spans="3:5" ht="15" thickBot="1">
      <c r="C693" s="33">
        <v>44894</v>
      </c>
      <c r="D693" s="34">
        <v>2634.2</v>
      </c>
      <c r="E693" s="34">
        <v>2.542932</v>
      </c>
    </row>
    <row r="694" spans="3:5" ht="15" thickBot="1">
      <c r="C694" s="33">
        <v>44893</v>
      </c>
      <c r="D694" s="34">
        <v>2525.1999999999998</v>
      </c>
      <c r="E694" s="34">
        <v>0.830905</v>
      </c>
    </row>
    <row r="695" spans="3:5" ht="15" thickBot="1">
      <c r="C695" s="33">
        <v>44890</v>
      </c>
      <c r="D695" s="34">
        <v>2537.4499999999998</v>
      </c>
      <c r="E695" s="34">
        <v>0.78347999999999995</v>
      </c>
    </row>
    <row r="696" spans="3:5" ht="15" thickBot="1">
      <c r="C696" s="33">
        <v>44889</v>
      </c>
      <c r="D696" s="34">
        <v>2549.15</v>
      </c>
      <c r="E696" s="34">
        <v>0.99992899999999996</v>
      </c>
    </row>
    <row r="697" spans="3:5" ht="15" thickBot="1">
      <c r="C697" s="33">
        <v>44888</v>
      </c>
      <c r="D697" s="34">
        <v>2507.35</v>
      </c>
      <c r="E697" s="34">
        <v>0.73415200000000003</v>
      </c>
    </row>
    <row r="698" spans="3:5" ht="15" thickBot="1">
      <c r="C698" s="33">
        <v>44887</v>
      </c>
      <c r="D698" s="34">
        <v>2515.6999999999998</v>
      </c>
      <c r="E698" s="34">
        <v>0.921265</v>
      </c>
    </row>
    <row r="699" spans="3:5" ht="15" thickBot="1">
      <c r="C699" s="33">
        <v>44886</v>
      </c>
      <c r="D699" s="34">
        <v>2501.4</v>
      </c>
      <c r="E699" s="34">
        <v>1.354881</v>
      </c>
    </row>
    <row r="700" spans="3:5" ht="15" thickBot="1">
      <c r="C700" s="33">
        <v>44883</v>
      </c>
      <c r="D700" s="34">
        <v>2483.6999999999998</v>
      </c>
      <c r="E700" s="34">
        <v>1.0756749999999999</v>
      </c>
    </row>
    <row r="701" spans="3:5" ht="15" thickBot="1">
      <c r="C701" s="33">
        <v>44882</v>
      </c>
      <c r="D701" s="34">
        <v>2460</v>
      </c>
      <c r="E701" s="34">
        <v>0.960476</v>
      </c>
    </row>
    <row r="702" spans="3:5" ht="15" thickBot="1">
      <c r="C702" s="33">
        <v>44881</v>
      </c>
      <c r="D702" s="34">
        <v>2477.85</v>
      </c>
      <c r="E702" s="34">
        <v>1.330395</v>
      </c>
    </row>
    <row r="703" spans="3:5" ht="15" thickBot="1">
      <c r="C703" s="33">
        <v>44880</v>
      </c>
      <c r="D703" s="34">
        <v>2457.5</v>
      </c>
      <c r="E703" s="34">
        <v>1.558333</v>
      </c>
    </row>
    <row r="704" spans="3:5" ht="15" thickBot="1">
      <c r="C704" s="33">
        <v>44879</v>
      </c>
      <c r="D704" s="34">
        <v>2457.8000000000002</v>
      </c>
      <c r="E704" s="34">
        <v>2.1371310000000001</v>
      </c>
    </row>
    <row r="705" spans="3:5" ht="15" thickBot="1">
      <c r="C705" s="33">
        <v>44876</v>
      </c>
      <c r="D705" s="34">
        <v>2503.0500000000002</v>
      </c>
      <c r="E705" s="34">
        <v>1.162847</v>
      </c>
    </row>
    <row r="706" spans="3:5" ht="15" thickBot="1">
      <c r="C706" s="33">
        <v>44875</v>
      </c>
      <c r="D706" s="34">
        <v>2513.6</v>
      </c>
      <c r="E706" s="34">
        <v>1.459152</v>
      </c>
    </row>
    <row r="707" spans="3:5" ht="15" thickBot="1">
      <c r="C707" s="33">
        <v>44874</v>
      </c>
      <c r="D707" s="34">
        <v>2508.8000000000002</v>
      </c>
      <c r="E707" s="34">
        <v>1.4364440000000001</v>
      </c>
    </row>
    <row r="708" spans="3:5" ht="15" thickBot="1">
      <c r="C708" s="33">
        <v>44872</v>
      </c>
      <c r="D708" s="34">
        <v>2532.8000000000002</v>
      </c>
      <c r="E708" s="34">
        <v>1.283685</v>
      </c>
    </row>
    <row r="709" spans="3:5" ht="15" thickBot="1">
      <c r="C709" s="33">
        <v>44869</v>
      </c>
      <c r="D709" s="34">
        <v>2520.35</v>
      </c>
      <c r="E709" s="34">
        <v>0.88905500000000004</v>
      </c>
    </row>
    <row r="710" spans="3:5" ht="15" thickBot="1">
      <c r="C710" s="33">
        <v>44868</v>
      </c>
      <c r="D710" s="34">
        <v>2546.35</v>
      </c>
      <c r="E710" s="34">
        <v>0.73044399999999998</v>
      </c>
    </row>
    <row r="711" spans="3:5" ht="15" thickBot="1">
      <c r="C711" s="33">
        <v>44867</v>
      </c>
      <c r="D711" s="34">
        <v>2518.3000000000002</v>
      </c>
      <c r="E711" s="34">
        <v>1.338284</v>
      </c>
    </row>
    <row r="712" spans="3:5" ht="15" thickBot="1">
      <c r="C712" s="33">
        <v>44866</v>
      </c>
      <c r="D712" s="34">
        <v>2551.8000000000002</v>
      </c>
      <c r="E712" s="34">
        <v>1.280132</v>
      </c>
    </row>
    <row r="713" spans="3:5" ht="15" thickBot="1">
      <c r="C713" s="33">
        <v>44865</v>
      </c>
      <c r="D713" s="34">
        <v>2550.6999999999998</v>
      </c>
      <c r="E713" s="34">
        <v>1.324443</v>
      </c>
    </row>
    <row r="714" spans="3:5" ht="15" thickBot="1">
      <c r="C714" s="33">
        <v>44862</v>
      </c>
      <c r="D714" s="34">
        <v>2524.25</v>
      </c>
      <c r="E714" s="34">
        <v>1.1649510000000001</v>
      </c>
    </row>
    <row r="715" spans="3:5" ht="15" thickBot="1">
      <c r="C715" s="33">
        <v>44861</v>
      </c>
      <c r="D715" s="34">
        <v>2519</v>
      </c>
      <c r="E715" s="34">
        <v>1.8463290000000001</v>
      </c>
    </row>
    <row r="716" spans="3:5" ht="15" thickBot="1">
      <c r="C716" s="33">
        <v>44859</v>
      </c>
      <c r="D716" s="34">
        <v>2505.4</v>
      </c>
      <c r="E716" s="34">
        <v>2.9237890000000002</v>
      </c>
    </row>
    <row r="717" spans="3:5" ht="15" thickBot="1">
      <c r="C717" s="33">
        <v>44855</v>
      </c>
      <c r="D717" s="34">
        <v>2653.9</v>
      </c>
      <c r="E717" s="34">
        <v>2.4583020000000002</v>
      </c>
    </row>
    <row r="718" spans="3:5" ht="15" thickBot="1">
      <c r="C718" s="33">
        <v>44854</v>
      </c>
      <c r="D718" s="34">
        <v>2600.9</v>
      </c>
      <c r="E718" s="34">
        <v>1.4281250000000001</v>
      </c>
    </row>
    <row r="719" spans="3:5" ht="15" thickBot="1">
      <c r="C719" s="33">
        <v>44853</v>
      </c>
      <c r="D719" s="34">
        <v>2583</v>
      </c>
      <c r="E719" s="34">
        <v>1.2419789999999999</v>
      </c>
    </row>
    <row r="720" spans="3:5" ht="15" thickBot="1">
      <c r="C720" s="33">
        <v>44852</v>
      </c>
      <c r="D720" s="34">
        <v>2602.25</v>
      </c>
      <c r="E720" s="34">
        <v>1.1233740000000001</v>
      </c>
    </row>
    <row r="721" spans="3:5" ht="15" thickBot="1">
      <c r="C721" s="33">
        <v>44851</v>
      </c>
      <c r="D721" s="34">
        <v>2590.5500000000002</v>
      </c>
      <c r="E721" s="34">
        <v>0.778918</v>
      </c>
    </row>
    <row r="722" spans="3:5" ht="15" thickBot="1">
      <c r="C722" s="33">
        <v>44848</v>
      </c>
      <c r="D722" s="34">
        <v>2575.8000000000002</v>
      </c>
      <c r="E722" s="34">
        <v>1.001536</v>
      </c>
    </row>
    <row r="723" spans="3:5" ht="15" thickBot="1">
      <c r="C723" s="33">
        <v>44847</v>
      </c>
      <c r="D723" s="34">
        <v>2566.4</v>
      </c>
      <c r="E723" s="34">
        <v>0.75333099999999997</v>
      </c>
    </row>
    <row r="724" spans="3:5" ht="15" thickBot="1">
      <c r="C724" s="33">
        <v>44846</v>
      </c>
      <c r="D724" s="34">
        <v>2591.35</v>
      </c>
      <c r="E724" s="34">
        <v>0.88287300000000002</v>
      </c>
    </row>
    <row r="725" spans="3:5" ht="15" thickBot="1">
      <c r="C725" s="33">
        <v>44845</v>
      </c>
      <c r="D725" s="34">
        <v>2550.65</v>
      </c>
      <c r="E725" s="34">
        <v>1.129783</v>
      </c>
    </row>
    <row r="726" spans="3:5" ht="15" thickBot="1">
      <c r="C726" s="33">
        <v>44844</v>
      </c>
      <c r="D726" s="34">
        <v>2605.6</v>
      </c>
      <c r="E726" s="34">
        <v>1.043728</v>
      </c>
    </row>
    <row r="727" spans="3:5" ht="15" thickBot="1">
      <c r="C727" s="33">
        <v>44841</v>
      </c>
      <c r="D727" s="34">
        <v>2599.6999999999998</v>
      </c>
      <c r="E727" s="34">
        <v>1.0259229999999999</v>
      </c>
    </row>
    <row r="728" spans="3:5" ht="15" thickBot="1">
      <c r="C728" s="33">
        <v>44840</v>
      </c>
      <c r="D728" s="34">
        <v>2614</v>
      </c>
      <c r="E728" s="34">
        <v>1.752351</v>
      </c>
    </row>
    <row r="729" spans="3:5" ht="15" thickBot="1">
      <c r="C729" s="33">
        <v>44838</v>
      </c>
      <c r="D729" s="34">
        <v>2667.95</v>
      </c>
      <c r="E729" s="34">
        <v>1.327939</v>
      </c>
    </row>
    <row r="730" spans="3:5" ht="15" thickBot="1">
      <c r="C730" s="33">
        <v>44837</v>
      </c>
      <c r="D730" s="34">
        <v>2622.5</v>
      </c>
      <c r="E730" s="34">
        <v>1.6831970000000001</v>
      </c>
    </row>
    <row r="731" spans="3:5" ht="15" thickBot="1">
      <c r="C731" s="33">
        <v>44834</v>
      </c>
      <c r="D731" s="34">
        <v>2696.45</v>
      </c>
      <c r="E731" s="34">
        <v>1.3400540000000001</v>
      </c>
    </row>
    <row r="732" spans="3:5" ht="15" thickBot="1">
      <c r="C732" s="33">
        <v>44833</v>
      </c>
      <c r="D732" s="34">
        <v>2700.55</v>
      </c>
      <c r="E732" s="34">
        <v>2.019666</v>
      </c>
    </row>
    <row r="733" spans="3:5" ht="15" thickBot="1">
      <c r="C733" s="33">
        <v>44832</v>
      </c>
      <c r="D733" s="34">
        <v>2702.1</v>
      </c>
      <c r="E733" s="34">
        <v>1.526197</v>
      </c>
    </row>
    <row r="734" spans="3:5" ht="15" thickBot="1">
      <c r="C734" s="33">
        <v>44831</v>
      </c>
      <c r="D734" s="34">
        <v>2679.25</v>
      </c>
      <c r="E734" s="34">
        <v>1.898501</v>
      </c>
    </row>
    <row r="735" spans="3:5" ht="15" thickBot="1">
      <c r="C735" s="33">
        <v>44830</v>
      </c>
      <c r="D735" s="34">
        <v>2660.55</v>
      </c>
      <c r="E735" s="34">
        <v>2.6785510000000001</v>
      </c>
    </row>
    <row r="736" spans="3:5" ht="15" thickBot="1">
      <c r="C736" s="33">
        <v>44827</v>
      </c>
      <c r="D736" s="34">
        <v>2682.05</v>
      </c>
      <c r="E736" s="34">
        <v>1.7897909999999999</v>
      </c>
    </row>
    <row r="737" spans="3:5" ht="15" thickBot="1">
      <c r="C737" s="33">
        <v>44826</v>
      </c>
      <c r="D737" s="34">
        <v>2692.75</v>
      </c>
      <c r="E737" s="34">
        <v>2.6202399999999999</v>
      </c>
    </row>
    <row r="738" spans="3:5" ht="15" thickBot="1">
      <c r="C738" s="33">
        <v>44825</v>
      </c>
      <c r="D738" s="34">
        <v>2623.6</v>
      </c>
      <c r="E738" s="34">
        <v>1.9600489999999999</v>
      </c>
    </row>
    <row r="739" spans="3:5" ht="15" thickBot="1">
      <c r="C739" s="33">
        <v>44824</v>
      </c>
      <c r="D739" s="34">
        <v>2583.5500000000002</v>
      </c>
      <c r="E739" s="34">
        <v>1.253333</v>
      </c>
    </row>
    <row r="740" spans="3:5" ht="15" thickBot="1">
      <c r="C740" s="33">
        <v>44823</v>
      </c>
      <c r="D740" s="34">
        <v>2579.25</v>
      </c>
      <c r="E740" s="34">
        <v>1.166725</v>
      </c>
    </row>
    <row r="741" spans="3:5" ht="15" thickBot="1">
      <c r="C741" s="33">
        <v>44820</v>
      </c>
      <c r="D741" s="34">
        <v>2528.15</v>
      </c>
      <c r="E741" s="34">
        <v>2.5168200000000001</v>
      </c>
    </row>
    <row r="742" spans="3:5" ht="15" thickBot="1">
      <c r="C742" s="33">
        <v>44819</v>
      </c>
      <c r="D742" s="34">
        <v>2560.4</v>
      </c>
      <c r="E742" s="34">
        <v>1.1999059999999999</v>
      </c>
    </row>
    <row r="743" spans="3:5" ht="15" thickBot="1">
      <c r="C743" s="33">
        <v>44818</v>
      </c>
      <c r="D743" s="34">
        <v>2571.4</v>
      </c>
      <c r="E743" s="34">
        <v>1.6100540000000001</v>
      </c>
    </row>
    <row r="744" spans="3:5" ht="15" thickBot="1">
      <c r="C744" s="33">
        <v>44817</v>
      </c>
      <c r="D744" s="34">
        <v>2586.6</v>
      </c>
      <c r="E744" s="34">
        <v>1.34213</v>
      </c>
    </row>
    <row r="745" spans="3:5" ht="15" thickBot="1">
      <c r="C745" s="33">
        <v>44816</v>
      </c>
      <c r="D745" s="34">
        <v>2580.4</v>
      </c>
      <c r="E745" s="34">
        <v>1.595709</v>
      </c>
    </row>
    <row r="746" spans="3:5" ht="15" thickBot="1">
      <c r="C746" s="33">
        <v>44813</v>
      </c>
      <c r="D746" s="34">
        <v>2588.6999999999998</v>
      </c>
      <c r="E746" s="34">
        <v>1.7854429999999999</v>
      </c>
    </row>
    <row r="747" spans="3:5" ht="15" thickBot="1">
      <c r="C747" s="33">
        <v>44812</v>
      </c>
      <c r="D747" s="34">
        <v>2577.15</v>
      </c>
      <c r="E747" s="34">
        <v>1.0045329999999999</v>
      </c>
    </row>
    <row r="748" spans="3:5" ht="15" thickBot="1">
      <c r="C748" s="33">
        <v>44811</v>
      </c>
      <c r="D748" s="34">
        <v>2564.6</v>
      </c>
      <c r="E748" s="34">
        <v>1.344964</v>
      </c>
    </row>
    <row r="749" spans="3:5" ht="15" thickBot="1">
      <c r="C749" s="33">
        <v>44810</v>
      </c>
      <c r="D749" s="34">
        <v>2573.1</v>
      </c>
      <c r="E749" s="34">
        <v>1.2507760000000001</v>
      </c>
    </row>
    <row r="750" spans="3:5" ht="15" thickBot="1">
      <c r="C750" s="33">
        <v>44809</v>
      </c>
      <c r="D750" s="34">
        <v>2600.6</v>
      </c>
      <c r="E750" s="34">
        <v>1.2740739999999999</v>
      </c>
    </row>
    <row r="751" spans="3:5" ht="15" thickBot="1">
      <c r="C751" s="33">
        <v>44806</v>
      </c>
      <c r="D751" s="34">
        <v>2603.6</v>
      </c>
      <c r="E751" s="34">
        <v>0.93759999999999999</v>
      </c>
    </row>
    <row r="752" spans="3:5" ht="15" thickBot="1">
      <c r="C752" s="33">
        <v>44805</v>
      </c>
      <c r="D752" s="34">
        <v>2606</v>
      </c>
      <c r="E752" s="34">
        <v>1.702269</v>
      </c>
    </row>
    <row r="753" spans="3:5" ht="15" thickBot="1">
      <c r="C753" s="33">
        <v>44803</v>
      </c>
      <c r="D753" s="34">
        <v>2659.85</v>
      </c>
      <c r="E753" s="34">
        <v>2.2279429999999998</v>
      </c>
    </row>
    <row r="754" spans="3:5" ht="15" thickBot="1">
      <c r="C754" s="33">
        <v>44802</v>
      </c>
      <c r="D754" s="34">
        <v>2575.8000000000002</v>
      </c>
      <c r="E754" s="34">
        <v>1.450034</v>
      </c>
    </row>
    <row r="755" spans="3:5" ht="15" thickBot="1">
      <c r="C755" s="33">
        <v>44799</v>
      </c>
      <c r="D755" s="34">
        <v>2571.5500000000002</v>
      </c>
      <c r="E755" s="34">
        <v>1.048791</v>
      </c>
    </row>
    <row r="756" spans="3:5" ht="15" thickBot="1">
      <c r="C756" s="33">
        <v>44798</v>
      </c>
      <c r="D756" s="34">
        <v>2574.1999999999998</v>
      </c>
      <c r="E756" s="34">
        <v>1.1065929999999999</v>
      </c>
    </row>
    <row r="757" spans="3:5" ht="15" thickBot="1">
      <c r="C757" s="33">
        <v>44797</v>
      </c>
      <c r="D757" s="34">
        <v>2588.25</v>
      </c>
      <c r="E757" s="34">
        <v>1.242489</v>
      </c>
    </row>
    <row r="758" spans="3:5" ht="15" thickBot="1">
      <c r="C758" s="33">
        <v>44796</v>
      </c>
      <c r="D758" s="34">
        <v>2592.75</v>
      </c>
      <c r="E758" s="34">
        <v>1.305045</v>
      </c>
    </row>
    <row r="759" spans="3:5" ht="15" thickBot="1">
      <c r="C759" s="33">
        <v>44795</v>
      </c>
      <c r="D759" s="34">
        <v>2626.7</v>
      </c>
      <c r="E759" s="34">
        <v>1.410895</v>
      </c>
    </row>
    <row r="760" spans="3:5" ht="15" thickBot="1">
      <c r="C760" s="33">
        <v>44792</v>
      </c>
      <c r="D760" s="34">
        <v>2634.55</v>
      </c>
      <c r="E760" s="34">
        <v>1.324508</v>
      </c>
    </row>
    <row r="761" spans="3:5" ht="15" thickBot="1">
      <c r="C761" s="33">
        <v>44791</v>
      </c>
      <c r="D761" s="34">
        <v>2682.05</v>
      </c>
      <c r="E761" s="34">
        <v>1.465489</v>
      </c>
    </row>
    <row r="762" spans="3:5" ht="15" thickBot="1">
      <c r="C762" s="33">
        <v>44790</v>
      </c>
      <c r="D762" s="34">
        <v>2684.65</v>
      </c>
      <c r="E762" s="34">
        <v>1.711381</v>
      </c>
    </row>
    <row r="763" spans="3:5" ht="15" thickBot="1">
      <c r="C763" s="33">
        <v>44789</v>
      </c>
      <c r="D763" s="34">
        <v>2644.5</v>
      </c>
      <c r="E763" s="34">
        <v>1.584117</v>
      </c>
    </row>
    <row r="764" spans="3:5" ht="15" thickBot="1">
      <c r="C764" s="33">
        <v>44785</v>
      </c>
      <c r="D764" s="34">
        <v>2594.9499999999998</v>
      </c>
      <c r="E764" s="34">
        <v>1.473527</v>
      </c>
    </row>
    <row r="765" spans="3:5" ht="15" thickBot="1">
      <c r="C765" s="33">
        <v>44784</v>
      </c>
      <c r="D765" s="34">
        <v>2613.6999999999998</v>
      </c>
      <c r="E765" s="34">
        <v>0.81067400000000001</v>
      </c>
    </row>
    <row r="766" spans="3:5" ht="15" thickBot="1">
      <c r="C766" s="33">
        <v>44783</v>
      </c>
      <c r="D766" s="34">
        <v>2642.8</v>
      </c>
      <c r="E766" s="34">
        <v>1.098949</v>
      </c>
    </row>
    <row r="767" spans="3:5" ht="15" thickBot="1">
      <c r="C767" s="33">
        <v>44781</v>
      </c>
      <c r="D767" s="34">
        <v>2650.35</v>
      </c>
      <c r="E767" s="34">
        <v>1.0245109999999999</v>
      </c>
    </row>
    <row r="768" spans="3:5" ht="15" thickBot="1">
      <c r="C768" s="33">
        <v>44778</v>
      </c>
      <c r="D768" s="34">
        <v>2645.4</v>
      </c>
      <c r="E768" s="34">
        <v>1.176666</v>
      </c>
    </row>
    <row r="769" spans="3:5" ht="15" thickBot="1">
      <c r="C769" s="33">
        <v>44777</v>
      </c>
      <c r="D769" s="34">
        <v>2627.95</v>
      </c>
      <c r="E769" s="34">
        <v>1.189384</v>
      </c>
    </row>
    <row r="770" spans="3:5" ht="15" thickBot="1">
      <c r="C770" s="33">
        <v>44776</v>
      </c>
      <c r="D770" s="34">
        <v>2626.35</v>
      </c>
      <c r="E770" s="34">
        <v>1.7679039999999999</v>
      </c>
    </row>
    <row r="771" spans="3:5" ht="15" thickBot="1">
      <c r="C771" s="33">
        <v>44775</v>
      </c>
      <c r="D771" s="34">
        <v>2635.25</v>
      </c>
      <c r="E771" s="34">
        <v>1.359934</v>
      </c>
    </row>
    <row r="772" spans="3:5" ht="15" thickBot="1">
      <c r="C772" s="33">
        <v>44774</v>
      </c>
      <c r="D772" s="34">
        <v>2593</v>
      </c>
      <c r="E772" s="34">
        <v>1.5599179999999999</v>
      </c>
    </row>
    <row r="773" spans="3:5" ht="15" thickBot="1">
      <c r="C773" s="33">
        <v>44771</v>
      </c>
      <c r="D773" s="34">
        <v>2637.4</v>
      </c>
      <c r="E773" s="34">
        <v>1.4630590000000001</v>
      </c>
    </row>
    <row r="774" spans="3:5" ht="15" thickBot="1">
      <c r="C774" s="33">
        <v>44770</v>
      </c>
      <c r="D774" s="34">
        <v>2620.1</v>
      </c>
      <c r="E774" s="34">
        <v>1.4420539999999999</v>
      </c>
    </row>
    <row r="775" spans="3:5" ht="15" thickBot="1">
      <c r="C775" s="33">
        <v>44769</v>
      </c>
      <c r="D775" s="34">
        <v>2581.9499999999998</v>
      </c>
      <c r="E775" s="34">
        <v>1.4041330000000001</v>
      </c>
    </row>
    <row r="776" spans="3:5" ht="15" thickBot="1">
      <c r="C776" s="33">
        <v>44768</v>
      </c>
      <c r="D776" s="34">
        <v>2547.1</v>
      </c>
      <c r="E776" s="34">
        <v>1.685576</v>
      </c>
    </row>
    <row r="777" spans="3:5" ht="15" thickBot="1">
      <c r="C777" s="33">
        <v>44767</v>
      </c>
      <c r="D777" s="34">
        <v>2623.6</v>
      </c>
      <c r="E777" s="34">
        <v>1.2538210000000001</v>
      </c>
    </row>
    <row r="778" spans="3:5" ht="15" thickBot="1">
      <c r="C778" s="33">
        <v>44764</v>
      </c>
      <c r="D778" s="34">
        <v>2640.6</v>
      </c>
      <c r="E778" s="34">
        <v>1.90578</v>
      </c>
    </row>
    <row r="779" spans="3:5" ht="15" thickBot="1">
      <c r="C779" s="33">
        <v>44763</v>
      </c>
      <c r="D779" s="34">
        <v>2607.4499999999998</v>
      </c>
      <c r="E779" s="34">
        <v>1.9906950000000001</v>
      </c>
    </row>
    <row r="780" spans="3:5" ht="15" thickBot="1">
      <c r="C780" s="33">
        <v>44762</v>
      </c>
      <c r="D780" s="34">
        <v>2604.5</v>
      </c>
      <c r="E780" s="34">
        <v>4.0128969999999997</v>
      </c>
    </row>
    <row r="781" spans="3:5" ht="15" thickBot="1">
      <c r="C781" s="33">
        <v>44761</v>
      </c>
      <c r="D781" s="34">
        <v>2567.9499999999998</v>
      </c>
      <c r="E781" s="34">
        <v>1.4731209999999999</v>
      </c>
    </row>
    <row r="782" spans="3:5" ht="15" thickBot="1">
      <c r="C782" s="33">
        <v>44760</v>
      </c>
      <c r="D782" s="34">
        <v>2553.5</v>
      </c>
      <c r="E782" s="34">
        <v>1.5668880000000001</v>
      </c>
    </row>
    <row r="783" spans="3:5" ht="15" thickBot="1">
      <c r="C783" s="33">
        <v>44757</v>
      </c>
      <c r="D783" s="34">
        <v>2568.5</v>
      </c>
      <c r="E783" s="34">
        <v>2.9969640000000002</v>
      </c>
    </row>
    <row r="784" spans="3:5" ht="15" thickBot="1">
      <c r="C784" s="33">
        <v>44756</v>
      </c>
      <c r="D784" s="34">
        <v>2497.8000000000002</v>
      </c>
      <c r="E784" s="34">
        <v>1.6633070000000001</v>
      </c>
    </row>
    <row r="785" spans="3:5" ht="15" thickBot="1">
      <c r="C785" s="33">
        <v>44755</v>
      </c>
      <c r="D785" s="34">
        <v>2497.75</v>
      </c>
      <c r="E785" s="34">
        <v>2.5287920000000002</v>
      </c>
    </row>
    <row r="786" spans="3:5" ht="15" thickBot="1">
      <c r="C786" s="33">
        <v>44754</v>
      </c>
      <c r="D786" s="34">
        <v>2449.5500000000002</v>
      </c>
      <c r="E786" s="34">
        <v>1.116476</v>
      </c>
    </row>
    <row r="787" spans="3:5" ht="15" thickBot="1">
      <c r="C787" s="33">
        <v>44753</v>
      </c>
      <c r="D787" s="34">
        <v>2490.6</v>
      </c>
      <c r="E787" s="34">
        <v>1.5872489999999999</v>
      </c>
    </row>
    <row r="788" spans="3:5" ht="15" thickBot="1">
      <c r="C788" s="33">
        <v>44750</v>
      </c>
      <c r="D788" s="34">
        <v>2496.85</v>
      </c>
      <c r="E788" s="34">
        <v>1.34697</v>
      </c>
    </row>
    <row r="789" spans="3:5" ht="15" thickBot="1">
      <c r="C789" s="33">
        <v>44749</v>
      </c>
      <c r="D789" s="34">
        <v>2472.9499999999998</v>
      </c>
      <c r="E789" s="34">
        <v>3.3332619999999999</v>
      </c>
    </row>
    <row r="790" spans="3:5" ht="15" thickBot="1">
      <c r="C790" s="33">
        <v>44748</v>
      </c>
      <c r="D790" s="34">
        <v>2498.4</v>
      </c>
      <c r="E790" s="34">
        <v>4.7703939999999996</v>
      </c>
    </row>
    <row r="791" spans="3:5" ht="15" thickBot="1">
      <c r="C791" s="33">
        <v>44747</v>
      </c>
      <c r="D791" s="34">
        <v>2401.5</v>
      </c>
      <c r="E791" s="34">
        <v>2.463079</v>
      </c>
    </row>
    <row r="792" spans="3:5" ht="15" thickBot="1">
      <c r="C792" s="33">
        <v>44746</v>
      </c>
      <c r="D792" s="34">
        <v>2375.1999999999998</v>
      </c>
      <c r="E792" s="34">
        <v>2.4102450000000002</v>
      </c>
    </row>
    <row r="793" spans="3:5" ht="15" thickBot="1">
      <c r="C793" s="33">
        <v>44743</v>
      </c>
      <c r="D793" s="34">
        <v>2282.35</v>
      </c>
      <c r="E793" s="34">
        <v>1.2356119999999999</v>
      </c>
    </row>
    <row r="794" spans="3:5" ht="15" thickBot="1">
      <c r="C794" s="33">
        <v>44742</v>
      </c>
      <c r="D794" s="34">
        <v>2230.6</v>
      </c>
      <c r="E794" s="34">
        <v>2.3872119999999999</v>
      </c>
    </row>
    <row r="795" spans="3:5" ht="15" thickBot="1">
      <c r="C795" s="33">
        <v>44741</v>
      </c>
      <c r="D795" s="34">
        <v>2233.4499999999998</v>
      </c>
      <c r="E795" s="34">
        <v>1.682914</v>
      </c>
    </row>
    <row r="796" spans="3:5" ht="15" thickBot="1">
      <c r="C796" s="33">
        <v>44740</v>
      </c>
      <c r="D796" s="34">
        <v>2317.65</v>
      </c>
      <c r="E796" s="34">
        <v>1.4041079999999999</v>
      </c>
    </row>
    <row r="797" spans="3:5" ht="15" thickBot="1">
      <c r="C797" s="33">
        <v>44739</v>
      </c>
      <c r="D797" s="34">
        <v>2320.65</v>
      </c>
      <c r="E797" s="34">
        <v>1.450391</v>
      </c>
    </row>
    <row r="798" spans="3:5" ht="15" thickBot="1">
      <c r="C798" s="33">
        <v>44736</v>
      </c>
      <c r="D798" s="34">
        <v>2303.9</v>
      </c>
      <c r="E798" s="34">
        <v>1.930048</v>
      </c>
    </row>
    <row r="799" spans="3:5" ht="15" thickBot="1">
      <c r="C799" s="33">
        <v>44735</v>
      </c>
      <c r="D799" s="34">
        <v>2252.6</v>
      </c>
      <c r="E799" s="34">
        <v>1.585753</v>
      </c>
    </row>
    <row r="800" spans="3:5" ht="15" thickBot="1">
      <c r="C800" s="33">
        <v>44734</v>
      </c>
      <c r="D800" s="34">
        <v>2202.85</v>
      </c>
      <c r="E800" s="34">
        <v>1.7413780000000001</v>
      </c>
    </row>
    <row r="801" spans="3:5" ht="15" thickBot="1">
      <c r="C801" s="33">
        <v>44733</v>
      </c>
      <c r="D801" s="34">
        <v>2205</v>
      </c>
      <c r="E801" s="34">
        <v>1.606187</v>
      </c>
    </row>
    <row r="802" spans="3:5" ht="15" thickBot="1">
      <c r="C802" s="33">
        <v>44732</v>
      </c>
      <c r="D802" s="34">
        <v>2195.9</v>
      </c>
      <c r="E802" s="34">
        <v>2.0219999999999998</v>
      </c>
    </row>
    <row r="803" spans="3:5" ht="15" thickBot="1">
      <c r="C803" s="33">
        <v>44729</v>
      </c>
      <c r="D803" s="34">
        <v>2110.4499999999998</v>
      </c>
      <c r="E803" s="34">
        <v>3.252189</v>
      </c>
    </row>
    <row r="804" spans="3:5" ht="15" thickBot="1">
      <c r="C804" s="33">
        <v>44728</v>
      </c>
      <c r="D804" s="34">
        <v>2146.6999999999998</v>
      </c>
      <c r="E804" s="34">
        <v>1.353485</v>
      </c>
    </row>
    <row r="805" spans="3:5" ht="15" thickBot="1">
      <c r="C805" s="33">
        <v>44727</v>
      </c>
      <c r="D805" s="34">
        <v>2146.5500000000002</v>
      </c>
      <c r="E805" s="34">
        <v>1.432377</v>
      </c>
    </row>
    <row r="806" spans="3:5" ht="15" thickBot="1">
      <c r="C806" s="33">
        <v>44726</v>
      </c>
      <c r="D806" s="34">
        <v>2171</v>
      </c>
      <c r="E806" s="34">
        <v>1.5924750000000001</v>
      </c>
    </row>
    <row r="807" spans="3:5" ht="15" thickBot="1">
      <c r="C807" s="33">
        <v>44725</v>
      </c>
      <c r="D807" s="34">
        <v>2196.9</v>
      </c>
      <c r="E807" s="34">
        <v>1.519441</v>
      </c>
    </row>
    <row r="808" spans="3:5" ht="15" thickBot="1">
      <c r="C808" s="33">
        <v>44722</v>
      </c>
      <c r="D808" s="34">
        <v>2199.9</v>
      </c>
      <c r="E808" s="34">
        <v>1.6419809999999999</v>
      </c>
    </row>
    <row r="809" spans="3:5" ht="15" thickBot="1">
      <c r="C809" s="33">
        <v>44721</v>
      </c>
      <c r="D809" s="34">
        <v>2197.6999999999998</v>
      </c>
      <c r="E809" s="34">
        <v>1.4978670000000001</v>
      </c>
    </row>
    <row r="810" spans="3:5" ht="15" thickBot="1">
      <c r="C810" s="33">
        <v>44720</v>
      </c>
      <c r="D810" s="34">
        <v>2197.0500000000002</v>
      </c>
      <c r="E810" s="34">
        <v>1.5068429999999999</v>
      </c>
    </row>
    <row r="811" spans="3:5" ht="15" thickBot="1">
      <c r="C811" s="33">
        <v>44719</v>
      </c>
      <c r="D811" s="34">
        <v>2211.6</v>
      </c>
      <c r="E811" s="34">
        <v>2.0347300000000001</v>
      </c>
    </row>
    <row r="812" spans="3:5" ht="15" thickBot="1">
      <c r="C812" s="33">
        <v>44718</v>
      </c>
      <c r="D812" s="34">
        <v>2280.5</v>
      </c>
      <c r="E812" s="34">
        <v>2.131405</v>
      </c>
    </row>
    <row r="813" spans="3:5" ht="15" thickBot="1">
      <c r="C813" s="33">
        <v>44715</v>
      </c>
      <c r="D813" s="34">
        <v>2291.9499999999998</v>
      </c>
      <c r="E813" s="34">
        <v>1.8453029999999999</v>
      </c>
    </row>
    <row r="814" spans="3:5" ht="15" thickBot="1">
      <c r="C814" s="33">
        <v>44714</v>
      </c>
      <c r="D814" s="34">
        <v>2284.8000000000002</v>
      </c>
      <c r="E814" s="34">
        <v>1.4603349999999999</v>
      </c>
    </row>
    <row r="815" spans="3:5" ht="15" thickBot="1">
      <c r="C815" s="33">
        <v>44713</v>
      </c>
      <c r="D815" s="34">
        <v>2308.4499999999998</v>
      </c>
      <c r="E815" s="34">
        <v>2.1975989999999999</v>
      </c>
    </row>
    <row r="816" spans="3:5" ht="15" thickBot="1">
      <c r="C816" s="33">
        <v>44712</v>
      </c>
      <c r="D816" s="34">
        <v>2353.25</v>
      </c>
      <c r="E816" s="34">
        <v>3.1239789999999998</v>
      </c>
    </row>
    <row r="817" spans="3:5" ht="15" thickBot="1">
      <c r="C817" s="33">
        <v>44711</v>
      </c>
      <c r="D817" s="34">
        <v>2348.9499999999998</v>
      </c>
      <c r="E817" s="34">
        <v>0.93956200000000001</v>
      </c>
    </row>
    <row r="818" spans="3:5" ht="15" thickBot="1">
      <c r="C818" s="33">
        <v>44708</v>
      </c>
      <c r="D818" s="34">
        <v>2330.6</v>
      </c>
      <c r="E818" s="34">
        <v>1.0113030000000001</v>
      </c>
    </row>
    <row r="819" spans="3:5" ht="15" thickBot="1">
      <c r="C819" s="33">
        <v>44707</v>
      </c>
      <c r="D819" s="34">
        <v>2280.1999999999998</v>
      </c>
      <c r="E819" s="34">
        <v>2.2991269999999999</v>
      </c>
    </row>
    <row r="820" spans="3:5" ht="15" thickBot="1">
      <c r="C820" s="33">
        <v>44706</v>
      </c>
      <c r="D820" s="34">
        <v>2298.6999999999998</v>
      </c>
      <c r="E820" s="34">
        <v>1.88426</v>
      </c>
    </row>
    <row r="821" spans="3:5" ht="15" thickBot="1">
      <c r="C821" s="33">
        <v>44705</v>
      </c>
      <c r="D821" s="34">
        <v>2309.65</v>
      </c>
      <c r="E821" s="34">
        <v>3.0786549999999999</v>
      </c>
    </row>
    <row r="822" spans="3:5" ht="15" thickBot="1">
      <c r="C822" s="33">
        <v>44704</v>
      </c>
      <c r="D822" s="34">
        <v>2379.8000000000002</v>
      </c>
      <c r="E822" s="34">
        <v>2.3633060000000001</v>
      </c>
    </row>
    <row r="823" spans="3:5" ht="15" thickBot="1">
      <c r="C823" s="33">
        <v>44701</v>
      </c>
      <c r="D823" s="34">
        <v>2325.9499999999998</v>
      </c>
      <c r="E823" s="34">
        <v>2.5995050000000002</v>
      </c>
    </row>
    <row r="824" spans="3:5" ht="15" thickBot="1">
      <c r="C824" s="33">
        <v>44700</v>
      </c>
      <c r="D824" s="34">
        <v>2264.5500000000002</v>
      </c>
      <c r="E824" s="34">
        <v>1.734602</v>
      </c>
    </row>
    <row r="825" spans="3:5" ht="15" thickBot="1">
      <c r="C825" s="33">
        <v>44699</v>
      </c>
      <c r="D825" s="34">
        <v>2291.4</v>
      </c>
      <c r="E825" s="34">
        <v>2.1374550000000001</v>
      </c>
    </row>
    <row r="826" spans="3:5" ht="15" thickBot="1">
      <c r="C826" s="33">
        <v>44698</v>
      </c>
      <c r="D826" s="34">
        <v>2245</v>
      </c>
      <c r="E826" s="34">
        <v>2.0550959999999998</v>
      </c>
    </row>
    <row r="827" spans="3:5" ht="15" thickBot="1">
      <c r="C827" s="33">
        <v>44697</v>
      </c>
      <c r="D827" s="34">
        <v>2217.25</v>
      </c>
      <c r="E827" s="34">
        <v>1.3968179999999999</v>
      </c>
    </row>
    <row r="828" spans="3:5" ht="15" thickBot="1">
      <c r="C828" s="33">
        <v>44694</v>
      </c>
      <c r="D828" s="34">
        <v>2194.1</v>
      </c>
      <c r="E828" s="34">
        <v>2.057239</v>
      </c>
    </row>
    <row r="829" spans="3:5" ht="15" thickBot="1">
      <c r="C829" s="33">
        <v>44693</v>
      </c>
      <c r="D829" s="34">
        <v>2138.8000000000002</v>
      </c>
      <c r="E829" s="34">
        <v>1.531515</v>
      </c>
    </row>
    <row r="830" spans="3:5" ht="15" thickBot="1">
      <c r="C830" s="33">
        <v>44692</v>
      </c>
      <c r="D830" s="34">
        <v>2163.5</v>
      </c>
      <c r="E830" s="34">
        <v>1.858636</v>
      </c>
    </row>
    <row r="831" spans="3:5" ht="15" thickBot="1">
      <c r="C831" s="33">
        <v>44691</v>
      </c>
      <c r="D831" s="34">
        <v>2180.4</v>
      </c>
      <c r="E831" s="34">
        <v>2.1622319999999999</v>
      </c>
    </row>
    <row r="832" spans="3:5" ht="15" thickBot="1">
      <c r="C832" s="33">
        <v>44690</v>
      </c>
      <c r="D832" s="34">
        <v>2116.65</v>
      </c>
      <c r="E832" s="34">
        <v>1.3414140000000001</v>
      </c>
    </row>
    <row r="833" spans="3:5" ht="15" thickBot="1">
      <c r="C833" s="33">
        <v>44687</v>
      </c>
      <c r="D833" s="34">
        <v>2149.1999999999998</v>
      </c>
      <c r="E833" s="34">
        <v>1.585602</v>
      </c>
    </row>
    <row r="834" spans="3:5" ht="15" thickBot="1">
      <c r="C834" s="33">
        <v>44686</v>
      </c>
      <c r="D834" s="34">
        <v>2166.6</v>
      </c>
      <c r="E834" s="34">
        <v>1.101451</v>
      </c>
    </row>
    <row r="835" spans="3:5" ht="15" thickBot="1">
      <c r="C835" s="33">
        <v>44685</v>
      </c>
      <c r="D835" s="34">
        <v>2171.5500000000002</v>
      </c>
      <c r="E835" s="34">
        <v>1.608395</v>
      </c>
    </row>
    <row r="836" spans="3:5" ht="15" thickBot="1">
      <c r="C836" s="33">
        <v>44683</v>
      </c>
      <c r="D836" s="34">
        <v>2230.5</v>
      </c>
      <c r="E836" s="34">
        <v>1.543544</v>
      </c>
    </row>
    <row r="837" spans="3:5" ht="15" thickBot="1">
      <c r="C837" s="33">
        <v>44680</v>
      </c>
      <c r="D837" s="34">
        <v>2234.85</v>
      </c>
      <c r="E837" s="34">
        <v>2.6786919999999999</v>
      </c>
    </row>
    <row r="838" spans="3:5" ht="15" thickBot="1">
      <c r="C838" s="33">
        <v>44679</v>
      </c>
      <c r="D838" s="34">
        <v>2241.85</v>
      </c>
      <c r="E838" s="34">
        <v>5.8653589999999998</v>
      </c>
    </row>
    <row r="839" spans="3:5" ht="15" thickBot="1">
      <c r="C839" s="33">
        <v>44678</v>
      </c>
      <c r="D839" s="34">
        <v>2145.1</v>
      </c>
      <c r="E839" s="34">
        <v>2.2144810000000001</v>
      </c>
    </row>
    <row r="840" spans="3:5" ht="15" thickBot="1">
      <c r="C840" s="33">
        <v>44677</v>
      </c>
      <c r="D840" s="34">
        <v>2148.35</v>
      </c>
      <c r="E840" s="34">
        <v>1.4470879999999999</v>
      </c>
    </row>
    <row r="841" spans="3:5" ht="15" thickBot="1">
      <c r="C841" s="33">
        <v>44676</v>
      </c>
      <c r="D841" s="34">
        <v>2100.75</v>
      </c>
      <c r="E841" s="34">
        <v>2.4373100000000001</v>
      </c>
    </row>
    <row r="842" spans="3:5" ht="15" thickBot="1">
      <c r="C842" s="33">
        <v>44673</v>
      </c>
      <c r="D842" s="34">
        <v>2126.9499999999998</v>
      </c>
      <c r="E842" s="34">
        <v>3.5208279999999998</v>
      </c>
    </row>
    <row r="843" spans="3:5" ht="15" thickBot="1">
      <c r="C843" s="33">
        <v>44672</v>
      </c>
      <c r="D843" s="34">
        <v>2197.9499999999998</v>
      </c>
      <c r="E843" s="34">
        <v>2.2448130000000002</v>
      </c>
    </row>
    <row r="844" spans="3:5" ht="15" thickBot="1">
      <c r="C844" s="33">
        <v>44671</v>
      </c>
      <c r="D844" s="34">
        <v>2164.9499999999998</v>
      </c>
      <c r="E844" s="34">
        <v>1.5118039999999999</v>
      </c>
    </row>
    <row r="845" spans="3:5" ht="15" thickBot="1">
      <c r="C845" s="33">
        <v>44670</v>
      </c>
      <c r="D845" s="34">
        <v>2113.0500000000002</v>
      </c>
      <c r="E845" s="34">
        <v>1.7759959999999999</v>
      </c>
    </row>
    <row r="846" spans="3:5" ht="15" thickBot="1">
      <c r="C846" s="33">
        <v>44669</v>
      </c>
      <c r="D846" s="34">
        <v>2177.65</v>
      </c>
      <c r="E846" s="34">
        <v>1.828131</v>
      </c>
    </row>
    <row r="847" spans="3:5" ht="15" thickBot="1">
      <c r="C847" s="33">
        <v>44664</v>
      </c>
      <c r="D847" s="34">
        <v>2152.15</v>
      </c>
      <c r="E847" s="34">
        <v>1.071601</v>
      </c>
    </row>
    <row r="848" spans="3:5" ht="15" thickBot="1">
      <c r="C848" s="33">
        <v>44663</v>
      </c>
      <c r="D848" s="34">
        <v>2132.25</v>
      </c>
      <c r="E848" s="34">
        <v>1.370233</v>
      </c>
    </row>
    <row r="849" spans="3:5" ht="15" thickBot="1">
      <c r="C849" s="33">
        <v>44662</v>
      </c>
      <c r="D849" s="34">
        <v>2163.0500000000002</v>
      </c>
      <c r="E849" s="34">
        <v>1.380107</v>
      </c>
    </row>
    <row r="850" spans="3:5" ht="15" thickBot="1">
      <c r="C850" s="33">
        <v>44659</v>
      </c>
      <c r="D850" s="34">
        <v>2183.0500000000002</v>
      </c>
      <c r="E850" s="34">
        <v>1.693462</v>
      </c>
    </row>
    <row r="851" spans="3:5" ht="15" thickBot="1">
      <c r="C851" s="33">
        <v>44658</v>
      </c>
      <c r="D851" s="34">
        <v>2164.8000000000002</v>
      </c>
      <c r="E851" s="34">
        <v>1.824732</v>
      </c>
    </row>
    <row r="852" spans="3:5" ht="15" thickBot="1">
      <c r="C852" s="33">
        <v>44657</v>
      </c>
      <c r="D852" s="34">
        <v>2142.0500000000002</v>
      </c>
      <c r="E852" s="34">
        <v>1.7361150000000001</v>
      </c>
    </row>
    <row r="853" spans="3:5" ht="15" thickBot="1">
      <c r="C853" s="33">
        <v>44656</v>
      </c>
      <c r="D853" s="34">
        <v>2139.8000000000002</v>
      </c>
      <c r="E853" s="34">
        <v>1.277652</v>
      </c>
    </row>
    <row r="854" spans="3:5" ht="15" thickBot="1">
      <c r="C854" s="33">
        <v>44655</v>
      </c>
      <c r="D854" s="34">
        <v>2128.4499999999998</v>
      </c>
      <c r="E854" s="34">
        <v>1.6930190000000001</v>
      </c>
    </row>
    <row r="855" spans="3:5" ht="15" thickBot="1">
      <c r="C855" s="33">
        <v>44652</v>
      </c>
      <c r="D855" s="34">
        <v>2078.15</v>
      </c>
      <c r="E855" s="34">
        <v>1.714996</v>
      </c>
    </row>
    <row r="856" spans="3:5" ht="15" thickBot="1">
      <c r="C856" s="33">
        <v>44651</v>
      </c>
      <c r="D856" s="34">
        <v>2048.65</v>
      </c>
      <c r="E856" s="34">
        <v>2.540524</v>
      </c>
    </row>
    <row r="857" spans="3:5" ht="15" thickBot="1">
      <c r="C857" s="33">
        <v>44650</v>
      </c>
      <c r="D857" s="34">
        <v>2015.9</v>
      </c>
      <c r="E857" s="34">
        <v>1.4768289999999999</v>
      </c>
    </row>
    <row r="858" spans="3:5" ht="15" thickBot="1">
      <c r="C858" s="33">
        <v>44649</v>
      </c>
      <c r="D858" s="34">
        <v>1987.05</v>
      </c>
      <c r="E858" s="34">
        <v>1.249125</v>
      </c>
    </row>
    <row r="859" spans="3:5" ht="15" thickBot="1">
      <c r="C859" s="33">
        <v>44648</v>
      </c>
      <c r="D859" s="34">
        <v>1975.1</v>
      </c>
      <c r="E859" s="34">
        <v>1.7945329999999999</v>
      </c>
    </row>
    <row r="860" spans="3:5" ht="15" thickBot="1">
      <c r="C860" s="33">
        <v>44645</v>
      </c>
      <c r="D860" s="34">
        <v>1953</v>
      </c>
      <c r="E860" s="34">
        <v>2.2336469999999999</v>
      </c>
    </row>
    <row r="861" spans="3:5" ht="15" thickBot="1">
      <c r="C861" s="33">
        <v>44644</v>
      </c>
      <c r="D861" s="34">
        <v>1965.9</v>
      </c>
      <c r="E861" s="34">
        <v>3.0546639999999998</v>
      </c>
    </row>
    <row r="862" spans="3:5" ht="15" thickBot="1">
      <c r="C862" s="33">
        <v>44643</v>
      </c>
      <c r="D862" s="34">
        <v>1978.55</v>
      </c>
      <c r="E862" s="34">
        <v>3.2121620000000002</v>
      </c>
    </row>
    <row r="863" spans="3:5" ht="15" thickBot="1">
      <c r="C863" s="33">
        <v>44642</v>
      </c>
      <c r="D863" s="34">
        <v>1993.5</v>
      </c>
      <c r="E863" s="34">
        <v>5.3563029999999996</v>
      </c>
    </row>
    <row r="864" spans="3:5" ht="15" thickBot="1">
      <c r="C864" s="33">
        <v>44641</v>
      </c>
      <c r="D864" s="34">
        <v>2051.1999999999998</v>
      </c>
      <c r="E864" s="34">
        <v>1.674982</v>
      </c>
    </row>
    <row r="865" spans="3:5" ht="15" thickBot="1">
      <c r="C865" s="33">
        <v>44637</v>
      </c>
      <c r="D865" s="34">
        <v>2102.0500000000002</v>
      </c>
      <c r="E865" s="34">
        <v>2.995889</v>
      </c>
    </row>
    <row r="866" spans="3:5" ht="15" thickBot="1">
      <c r="C866" s="33">
        <v>44636</v>
      </c>
      <c r="D866" s="34">
        <v>2072.15</v>
      </c>
      <c r="E866" s="34">
        <v>2.8086850000000001</v>
      </c>
    </row>
    <row r="867" spans="3:5" ht="15" thickBot="1">
      <c r="C867" s="33">
        <v>44635</v>
      </c>
      <c r="D867" s="34">
        <v>2038.2</v>
      </c>
      <c r="E867" s="34">
        <v>2.3910230000000001</v>
      </c>
    </row>
    <row r="868" spans="3:5" ht="15" thickBot="1">
      <c r="C868" s="33">
        <v>44634</v>
      </c>
      <c r="D868" s="34">
        <v>2059.3000000000002</v>
      </c>
      <c r="E868" s="34">
        <v>1.7303249999999999</v>
      </c>
    </row>
    <row r="869" spans="3:5" ht="15" thickBot="1">
      <c r="C869" s="33">
        <v>44631</v>
      </c>
      <c r="D869" s="34">
        <v>2094.4</v>
      </c>
      <c r="E869" s="34">
        <v>2.481643</v>
      </c>
    </row>
    <row r="870" spans="3:5" ht="15" thickBot="1">
      <c r="C870" s="33">
        <v>44630</v>
      </c>
      <c r="D870" s="34">
        <v>2101.9499999999998</v>
      </c>
      <c r="E870" s="34">
        <v>4.879791</v>
      </c>
    </row>
    <row r="871" spans="3:5" ht="15" thickBot="1">
      <c r="C871" s="33">
        <v>44629</v>
      </c>
      <c r="D871" s="34">
        <v>1997.9</v>
      </c>
      <c r="E871" s="34">
        <v>2.8790789999999999</v>
      </c>
    </row>
    <row r="872" spans="3:5" ht="15" thickBot="1">
      <c r="C872" s="33">
        <v>44628</v>
      </c>
      <c r="D872" s="34">
        <v>1949</v>
      </c>
      <c r="E872" s="34">
        <v>3.211938</v>
      </c>
    </row>
    <row r="873" spans="3:5" ht="15" thickBot="1">
      <c r="C873" s="33">
        <v>44627</v>
      </c>
      <c r="D873" s="34">
        <v>1943.95</v>
      </c>
      <c r="E873" s="34">
        <v>2.9764529999999998</v>
      </c>
    </row>
    <row r="874" spans="3:5" ht="15" thickBot="1">
      <c r="C874" s="33">
        <v>44624</v>
      </c>
      <c r="D874" s="34">
        <v>2019.5</v>
      </c>
      <c r="E874" s="34">
        <v>6.3201179999999999</v>
      </c>
    </row>
    <row r="875" spans="3:5" ht="15" thickBot="1">
      <c r="C875" s="33">
        <v>44623</v>
      </c>
      <c r="D875" s="34">
        <v>2091</v>
      </c>
      <c r="E875" s="34">
        <v>2.3729979999999999</v>
      </c>
    </row>
    <row r="876" spans="3:5" ht="15" thickBot="1">
      <c r="C876" s="33">
        <v>44622</v>
      </c>
      <c r="D876" s="34">
        <v>2149.1</v>
      </c>
      <c r="E876" s="34">
        <v>2.0346880000000001</v>
      </c>
    </row>
    <row r="877" spans="3:5" ht="15" thickBot="1">
      <c r="C877" s="33">
        <v>44620</v>
      </c>
      <c r="D877" s="34">
        <v>2172.1</v>
      </c>
      <c r="E877" s="34">
        <v>2.3340360000000002</v>
      </c>
    </row>
    <row r="878" spans="3:5" ht="15" thickBot="1">
      <c r="C878" s="33">
        <v>44617</v>
      </c>
      <c r="D878" s="34">
        <v>2170.6999999999998</v>
      </c>
      <c r="E878" s="34">
        <v>2.1937280000000001</v>
      </c>
    </row>
    <row r="879" spans="3:5" ht="15" thickBot="1">
      <c r="C879" s="33">
        <v>44616</v>
      </c>
      <c r="D879" s="34">
        <v>2171.4</v>
      </c>
      <c r="E879" s="34">
        <v>2.9976289999999999</v>
      </c>
    </row>
    <row r="880" spans="3:5" ht="15" thickBot="1">
      <c r="C880" s="33">
        <v>44615</v>
      </c>
      <c r="D880" s="34">
        <v>2260.4</v>
      </c>
      <c r="E880" s="34">
        <v>1.324411</v>
      </c>
    </row>
    <row r="881" spans="3:5" ht="15" thickBot="1">
      <c r="C881" s="33">
        <v>44614</v>
      </c>
      <c r="D881" s="34">
        <v>2269.9499999999998</v>
      </c>
      <c r="E881" s="34">
        <v>0.902667</v>
      </c>
    </row>
    <row r="882" spans="3:5" ht="15" thickBot="1">
      <c r="C882" s="33">
        <v>44613</v>
      </c>
      <c r="D882" s="34">
        <v>2294.8000000000002</v>
      </c>
      <c r="E882" s="34">
        <v>0.73791899999999999</v>
      </c>
    </row>
    <row r="883" spans="3:5" ht="15" thickBot="1">
      <c r="C883" s="33">
        <v>44610</v>
      </c>
      <c r="D883" s="34">
        <v>2312.5500000000002</v>
      </c>
      <c r="E883" s="34">
        <v>0.89071299999999998</v>
      </c>
    </row>
    <row r="884" spans="3:5" ht="15" thickBot="1">
      <c r="C884" s="33">
        <v>44609</v>
      </c>
      <c r="D884" s="34">
        <v>2307.5500000000002</v>
      </c>
      <c r="E884" s="34">
        <v>0.86937399999999998</v>
      </c>
    </row>
    <row r="885" spans="3:5" ht="15" thickBot="1">
      <c r="C885" s="33">
        <v>44608</v>
      </c>
      <c r="D885" s="34">
        <v>2286.5</v>
      </c>
      <c r="E885" s="34">
        <v>0.995668</v>
      </c>
    </row>
    <row r="886" spans="3:5" ht="15" thickBot="1">
      <c r="C886" s="33">
        <v>44607</v>
      </c>
      <c r="D886" s="34">
        <v>2290.1</v>
      </c>
      <c r="E886" s="34">
        <v>1.5330699999999999</v>
      </c>
    </row>
    <row r="887" spans="3:5" ht="15" thickBot="1">
      <c r="C887" s="33">
        <v>44606</v>
      </c>
      <c r="D887" s="34">
        <v>2228.5500000000002</v>
      </c>
      <c r="E887" s="34">
        <v>1.6615009999999999</v>
      </c>
    </row>
    <row r="888" spans="3:5" ht="15" thickBot="1">
      <c r="C888" s="33">
        <v>44603</v>
      </c>
      <c r="D888" s="34">
        <v>2258</v>
      </c>
      <c r="E888" s="34">
        <v>2.1000359999999998</v>
      </c>
    </row>
    <row r="889" spans="3:5" ht="15" thickBot="1">
      <c r="C889" s="33">
        <v>44602</v>
      </c>
      <c r="D889" s="34">
        <v>2283.15</v>
      </c>
      <c r="E889" s="34">
        <v>1.1951000000000001</v>
      </c>
    </row>
    <row r="890" spans="3:5" ht="15" thickBot="1">
      <c r="C890" s="33">
        <v>44601</v>
      </c>
      <c r="D890" s="34">
        <v>2277.65</v>
      </c>
      <c r="E890" s="34">
        <v>1.0496110000000001</v>
      </c>
    </row>
    <row r="891" spans="3:5" ht="15" thickBot="1">
      <c r="C891" s="33">
        <v>44600</v>
      </c>
      <c r="D891" s="34">
        <v>2264.35</v>
      </c>
      <c r="E891" s="34">
        <v>1.1906600000000001</v>
      </c>
    </row>
    <row r="892" spans="3:5" ht="15" thickBot="1">
      <c r="C892" s="33">
        <v>44599</v>
      </c>
      <c r="D892" s="34">
        <v>2257.6</v>
      </c>
      <c r="E892" s="34">
        <v>1.2074020000000001</v>
      </c>
    </row>
    <row r="893" spans="3:5" ht="15" thickBot="1">
      <c r="C893" s="33">
        <v>44596</v>
      </c>
      <c r="D893" s="34">
        <v>2306.6</v>
      </c>
      <c r="E893" s="34">
        <v>1.014561</v>
      </c>
    </row>
    <row r="894" spans="3:5" ht="15" thickBot="1">
      <c r="C894" s="33">
        <v>44595</v>
      </c>
      <c r="D894" s="34">
        <v>2298.15</v>
      </c>
      <c r="E894" s="34">
        <v>1.4480390000000001</v>
      </c>
    </row>
    <row r="895" spans="3:5" ht="15" thickBot="1">
      <c r="C895" s="33">
        <v>44594</v>
      </c>
      <c r="D895" s="34">
        <v>2327.9</v>
      </c>
      <c r="E895" s="34">
        <v>1.246111</v>
      </c>
    </row>
    <row r="896" spans="3:5" ht="15" thickBot="1">
      <c r="C896" s="33">
        <v>44593</v>
      </c>
      <c r="D896" s="34">
        <v>2305.65</v>
      </c>
      <c r="E896" s="34">
        <v>1.270508</v>
      </c>
    </row>
    <row r="897" spans="3:5" ht="15" thickBot="1">
      <c r="C897" s="33">
        <v>44592</v>
      </c>
      <c r="D897" s="34">
        <v>2273.75</v>
      </c>
      <c r="E897" s="34">
        <v>1.639875</v>
      </c>
    </row>
    <row r="898" spans="3:5" ht="15" thickBot="1">
      <c r="C898" s="33">
        <v>44589</v>
      </c>
      <c r="D898" s="34">
        <v>2283.5500000000002</v>
      </c>
      <c r="E898" s="34">
        <v>1.9677210000000001</v>
      </c>
    </row>
    <row r="899" spans="3:5" ht="15" thickBot="1">
      <c r="C899" s="33">
        <v>44588</v>
      </c>
      <c r="D899" s="34">
        <v>2295.35</v>
      </c>
      <c r="E899" s="34">
        <v>2.6204740000000002</v>
      </c>
    </row>
    <row r="900" spans="3:5" ht="15" thickBot="1">
      <c r="C900" s="33">
        <v>44586</v>
      </c>
      <c r="D900" s="34">
        <v>2327.25</v>
      </c>
      <c r="E900" s="34">
        <v>1.8435429999999999</v>
      </c>
    </row>
    <row r="901" spans="3:5" ht="15" thickBot="1">
      <c r="C901" s="33">
        <v>44585</v>
      </c>
      <c r="D901" s="34">
        <v>2284.6</v>
      </c>
      <c r="E901" s="34">
        <v>2.2311030000000001</v>
      </c>
    </row>
    <row r="902" spans="3:5" ht="15" thickBot="1">
      <c r="C902" s="33">
        <v>44582</v>
      </c>
      <c r="D902" s="34">
        <v>2325.4</v>
      </c>
      <c r="E902" s="34">
        <v>4.59605</v>
      </c>
    </row>
    <row r="903" spans="3:5" ht="15" thickBot="1">
      <c r="C903" s="33">
        <v>44581</v>
      </c>
      <c r="D903" s="34">
        <v>2261.8000000000002</v>
      </c>
      <c r="E903" s="34">
        <v>2.8297110000000001</v>
      </c>
    </row>
    <row r="904" spans="3:5" ht="15" thickBot="1">
      <c r="C904" s="33">
        <v>44580</v>
      </c>
      <c r="D904" s="34">
        <v>2309.9</v>
      </c>
      <c r="E904" s="34">
        <v>2.1452550000000001</v>
      </c>
    </row>
    <row r="905" spans="3:5" ht="15" thickBot="1">
      <c r="C905" s="33">
        <v>44579</v>
      </c>
      <c r="D905" s="34">
        <v>2369.5</v>
      </c>
      <c r="E905" s="34">
        <v>1.6675789999999999</v>
      </c>
    </row>
    <row r="906" spans="3:5" ht="15" thickBot="1">
      <c r="C906" s="33">
        <v>44578</v>
      </c>
      <c r="D906" s="34">
        <v>2389.5500000000002</v>
      </c>
      <c r="E906" s="34">
        <v>0.91220500000000004</v>
      </c>
    </row>
    <row r="907" spans="3:5" ht="15" thickBot="1">
      <c r="C907" s="33">
        <v>44575</v>
      </c>
      <c r="D907" s="34">
        <v>2363.6999999999998</v>
      </c>
      <c r="E907" s="34">
        <v>1.5960369999999999</v>
      </c>
    </row>
    <row r="908" spans="3:5" ht="15" thickBot="1">
      <c r="C908" s="33">
        <v>44574</v>
      </c>
      <c r="D908" s="34">
        <v>2414.1999999999998</v>
      </c>
      <c r="E908" s="34">
        <v>1.5862989999999999</v>
      </c>
    </row>
    <row r="909" spans="3:5" ht="15" thickBot="1">
      <c r="C909" s="33">
        <v>44573</v>
      </c>
      <c r="D909" s="34">
        <v>2413.15</v>
      </c>
      <c r="E909" s="34">
        <v>1.487554</v>
      </c>
    </row>
    <row r="910" spans="3:5" ht="15" thickBot="1">
      <c r="C910" s="33">
        <v>44572</v>
      </c>
      <c r="D910" s="34">
        <v>2403.65</v>
      </c>
      <c r="E910" s="34">
        <v>1.3213349999999999</v>
      </c>
    </row>
    <row r="911" spans="3:5" ht="15" thickBot="1">
      <c r="C911" s="33">
        <v>44571</v>
      </c>
      <c r="D911" s="34">
        <v>2407.0500000000002</v>
      </c>
      <c r="E911" s="34">
        <v>0.91944700000000001</v>
      </c>
    </row>
    <row r="912" spans="3:5" ht="15" thickBot="1">
      <c r="C912" s="33">
        <v>44568</v>
      </c>
      <c r="D912" s="34">
        <v>2416.15</v>
      </c>
      <c r="E912" s="34">
        <v>1.026186</v>
      </c>
    </row>
    <row r="913" spans="3:5" ht="15" thickBot="1">
      <c r="C913" s="33">
        <v>44567</v>
      </c>
      <c r="D913" s="34">
        <v>2391.4</v>
      </c>
      <c r="E913" s="34">
        <v>1.198901</v>
      </c>
    </row>
    <row r="914" spans="3:5" ht="15" thickBot="1">
      <c r="C914" s="33">
        <v>44566</v>
      </c>
      <c r="D914" s="34">
        <v>2415.8000000000002</v>
      </c>
      <c r="E914" s="34">
        <v>1.202512</v>
      </c>
    </row>
    <row r="915" spans="3:5" ht="15" thickBot="1">
      <c r="C915" s="33">
        <v>44565</v>
      </c>
      <c r="D915" s="34">
        <v>2401.25</v>
      </c>
      <c r="E915" s="34">
        <v>1.484275</v>
      </c>
    </row>
    <row r="916" spans="3:5" ht="15" thickBot="1">
      <c r="C916" s="33">
        <v>44564</v>
      </c>
      <c r="D916" s="34">
        <v>2361.3000000000002</v>
      </c>
      <c r="E916" s="34">
        <v>0.879278</v>
      </c>
    </row>
    <row r="917" spans="3:5" ht="15" thickBot="1">
      <c r="C917" s="33">
        <v>44561</v>
      </c>
      <c r="D917" s="34">
        <v>2360.15</v>
      </c>
      <c r="E917" s="34">
        <v>1.123597</v>
      </c>
    </row>
    <row r="918" spans="3:5" ht="15" thickBot="1">
      <c r="C918" s="33">
        <v>44560</v>
      </c>
      <c r="D918" s="34">
        <v>2325.6</v>
      </c>
      <c r="E918" s="34">
        <v>0.96371099999999998</v>
      </c>
    </row>
    <row r="919" spans="3:5" ht="15" thickBot="1">
      <c r="C919" s="33">
        <v>44559</v>
      </c>
      <c r="D919" s="34">
        <v>2306.85</v>
      </c>
      <c r="E919" s="34">
        <v>1.410236</v>
      </c>
    </row>
    <row r="920" spans="3:5" ht="15" thickBot="1">
      <c r="C920" s="33">
        <v>44558</v>
      </c>
      <c r="D920" s="34">
        <v>2309.1</v>
      </c>
      <c r="E920" s="34">
        <v>0.78371000000000002</v>
      </c>
    </row>
    <row r="921" spans="3:5" ht="15" thickBot="1">
      <c r="C921" s="33">
        <v>44557</v>
      </c>
      <c r="D921" s="34">
        <v>2301.4</v>
      </c>
      <c r="E921" s="34">
        <v>0.58430199999999999</v>
      </c>
    </row>
    <row r="922" spans="3:5" ht="15" thickBot="1">
      <c r="C922" s="33">
        <v>44554</v>
      </c>
      <c r="D922" s="34">
        <v>2296.9499999999998</v>
      </c>
      <c r="E922" s="34">
        <v>0.89550300000000005</v>
      </c>
    </row>
    <row r="923" spans="3:5" ht="15" thickBot="1">
      <c r="C923" s="33">
        <v>44553</v>
      </c>
      <c r="D923" s="34">
        <v>2300.65</v>
      </c>
      <c r="E923" s="34">
        <v>1.423081</v>
      </c>
    </row>
    <row r="924" spans="3:5" ht="15" thickBot="1">
      <c r="C924" s="33">
        <v>44552</v>
      </c>
      <c r="D924" s="34">
        <v>2277.65</v>
      </c>
      <c r="E924" s="34">
        <v>1.661605</v>
      </c>
    </row>
    <row r="925" spans="3:5" ht="15" thickBot="1">
      <c r="C925" s="33">
        <v>44551</v>
      </c>
      <c r="D925" s="34">
        <v>2272.85</v>
      </c>
      <c r="E925" s="34">
        <v>1.591415</v>
      </c>
    </row>
    <row r="926" spans="3:5" ht="15" thickBot="1">
      <c r="C926" s="33">
        <v>44550</v>
      </c>
      <c r="D926" s="34">
        <v>2269.1</v>
      </c>
      <c r="E926" s="34">
        <v>2.1757049999999998</v>
      </c>
    </row>
    <row r="927" spans="3:5" ht="15" thickBot="1">
      <c r="C927" s="33">
        <v>44547</v>
      </c>
      <c r="D927" s="34">
        <v>2230.25</v>
      </c>
      <c r="E927" s="34">
        <v>2.439222</v>
      </c>
    </row>
    <row r="928" spans="3:5" ht="15" thickBot="1">
      <c r="C928" s="33">
        <v>44546</v>
      </c>
      <c r="D928" s="34">
        <v>2309.5</v>
      </c>
      <c r="E928" s="34">
        <v>0.92649300000000001</v>
      </c>
    </row>
    <row r="929" spans="3:5" ht="15" thickBot="1">
      <c r="C929" s="33">
        <v>44545</v>
      </c>
      <c r="D929" s="34">
        <v>2320.9499999999998</v>
      </c>
      <c r="E929" s="34">
        <v>0.75512199999999996</v>
      </c>
    </row>
    <row r="930" spans="3:5" ht="15" thickBot="1">
      <c r="C930" s="33">
        <v>44544</v>
      </c>
      <c r="D930" s="34">
        <v>2318.3000000000002</v>
      </c>
      <c r="E930" s="34">
        <v>1.219031</v>
      </c>
    </row>
    <row r="931" spans="3:5" ht="15" thickBot="1">
      <c r="C931" s="33">
        <v>44543</v>
      </c>
      <c r="D931" s="34">
        <v>2304.35</v>
      </c>
      <c r="E931" s="34">
        <v>1.804894</v>
      </c>
    </row>
    <row r="932" spans="3:5" ht="15" thickBot="1">
      <c r="C932" s="33">
        <v>44540</v>
      </c>
      <c r="D932" s="34">
        <v>2332.8000000000002</v>
      </c>
      <c r="E932" s="34">
        <v>0.72453900000000004</v>
      </c>
    </row>
    <row r="933" spans="3:5" ht="15" thickBot="1">
      <c r="C933" s="33">
        <v>44539</v>
      </c>
      <c r="D933" s="34">
        <v>2339.75</v>
      </c>
      <c r="E933" s="34">
        <v>0.71666600000000003</v>
      </c>
    </row>
    <row r="934" spans="3:5" ht="15" thickBot="1">
      <c r="C934" s="33">
        <v>44538</v>
      </c>
      <c r="D934" s="34">
        <v>2340.6</v>
      </c>
      <c r="E934" s="34">
        <v>0.83976899999999999</v>
      </c>
    </row>
    <row r="935" spans="3:5" ht="15" thickBot="1">
      <c r="C935" s="33">
        <v>44537</v>
      </c>
      <c r="D935" s="34">
        <v>2321.6</v>
      </c>
      <c r="E935" s="34">
        <v>0.89531300000000003</v>
      </c>
    </row>
    <row r="936" spans="3:5" ht="15" thickBot="1">
      <c r="C936" s="33">
        <v>44536</v>
      </c>
      <c r="D936" s="34">
        <v>2306.5</v>
      </c>
      <c r="E936" s="34">
        <v>1.0791710000000001</v>
      </c>
    </row>
    <row r="937" spans="3:5" ht="15" thickBot="1">
      <c r="C937" s="33">
        <v>44533</v>
      </c>
      <c r="D937" s="34">
        <v>2343.65</v>
      </c>
      <c r="E937" s="34">
        <v>1.8901779999999999</v>
      </c>
    </row>
    <row r="938" spans="3:5" ht="15" thickBot="1">
      <c r="C938" s="33">
        <v>44532</v>
      </c>
      <c r="D938" s="34">
        <v>2383.3000000000002</v>
      </c>
      <c r="E938" s="34">
        <v>1.673117</v>
      </c>
    </row>
    <row r="939" spans="3:5" ht="15" thickBot="1">
      <c r="C939" s="33">
        <v>44531</v>
      </c>
      <c r="D939" s="34">
        <v>2344.85</v>
      </c>
      <c r="E939" s="34">
        <v>1.263139</v>
      </c>
    </row>
    <row r="940" spans="3:5" ht="15" thickBot="1">
      <c r="C940" s="33">
        <v>44530</v>
      </c>
      <c r="D940" s="34">
        <v>2317.5500000000002</v>
      </c>
      <c r="E940" s="34">
        <v>3.9310350000000001</v>
      </c>
    </row>
    <row r="941" spans="3:5" ht="15" thickBot="1">
      <c r="C941" s="33">
        <v>44529</v>
      </c>
      <c r="D941" s="34">
        <v>2329.4</v>
      </c>
      <c r="E941" s="34">
        <v>1.724612</v>
      </c>
    </row>
    <row r="942" spans="3:5" ht="15" thickBot="1">
      <c r="C942" s="33">
        <v>44526</v>
      </c>
      <c r="D942" s="34">
        <v>2335.1</v>
      </c>
      <c r="E942" s="34">
        <v>2.4509020000000001</v>
      </c>
    </row>
    <row r="943" spans="3:5" ht="15" thickBot="1">
      <c r="C943" s="33">
        <v>44525</v>
      </c>
      <c r="D943" s="34">
        <v>2349.0500000000002</v>
      </c>
      <c r="E943" s="34">
        <v>1.363272</v>
      </c>
    </row>
    <row r="944" spans="3:5" ht="15" thickBot="1">
      <c r="C944" s="33">
        <v>44524</v>
      </c>
      <c r="D944" s="34">
        <v>2374.75</v>
      </c>
      <c r="E944" s="34">
        <v>0.99907000000000001</v>
      </c>
    </row>
    <row r="945" spans="3:5" ht="15" thickBot="1">
      <c r="C945" s="33">
        <v>44523</v>
      </c>
      <c r="D945" s="34">
        <v>2394.1999999999998</v>
      </c>
      <c r="E945" s="34">
        <v>1.932539</v>
      </c>
    </row>
    <row r="946" spans="3:5" ht="15" thickBot="1">
      <c r="C946" s="33">
        <v>44522</v>
      </c>
      <c r="D946" s="34">
        <v>2388.5500000000002</v>
      </c>
      <c r="E946" s="34">
        <v>1.6292899999999999</v>
      </c>
    </row>
    <row r="947" spans="3:5" ht="15" thickBot="1">
      <c r="C947" s="33">
        <v>44518</v>
      </c>
      <c r="D947" s="34">
        <v>2399.4</v>
      </c>
      <c r="E947" s="34">
        <v>1.2369429999999999</v>
      </c>
    </row>
    <row r="948" spans="3:5" ht="15" thickBot="1">
      <c r="C948" s="33">
        <v>44517</v>
      </c>
      <c r="D948" s="34">
        <v>2391.15</v>
      </c>
      <c r="E948" s="34">
        <v>0.95680900000000002</v>
      </c>
    </row>
    <row r="949" spans="3:5" ht="15" thickBot="1">
      <c r="C949" s="33">
        <v>44516</v>
      </c>
      <c r="D949" s="34">
        <v>2406.65</v>
      </c>
      <c r="E949" s="34">
        <v>1.245209</v>
      </c>
    </row>
    <row r="950" spans="3:5" ht="15" thickBot="1">
      <c r="C950" s="33">
        <v>44515</v>
      </c>
      <c r="D950" s="34">
        <v>2424.75</v>
      </c>
      <c r="E950" s="34">
        <v>1.0079990000000001</v>
      </c>
    </row>
    <row r="951" spans="3:5" ht="15" thickBot="1">
      <c r="C951" s="33">
        <v>44512</v>
      </c>
      <c r="D951" s="34">
        <v>2404.9499999999998</v>
      </c>
      <c r="E951" s="34">
        <v>1.6519740000000001</v>
      </c>
    </row>
    <row r="952" spans="3:5" ht="15" thickBot="1">
      <c r="C952" s="33">
        <v>44511</v>
      </c>
      <c r="D952" s="34">
        <v>2376.1999999999998</v>
      </c>
      <c r="E952" s="34">
        <v>1.2826470000000001</v>
      </c>
    </row>
    <row r="953" spans="3:5" ht="15" thickBot="1">
      <c r="C953" s="33">
        <v>44510</v>
      </c>
      <c r="D953" s="34">
        <v>2400.15</v>
      </c>
      <c r="E953" s="34">
        <v>1.7945089999999999</v>
      </c>
    </row>
    <row r="954" spans="3:5" ht="15" thickBot="1">
      <c r="C954" s="33">
        <v>44509</v>
      </c>
      <c r="D954" s="34">
        <v>2431.15</v>
      </c>
      <c r="E954" s="34">
        <v>1.696949</v>
      </c>
    </row>
    <row r="955" spans="3:5" ht="15" thickBot="1">
      <c r="C955" s="33">
        <v>44508</v>
      </c>
      <c r="D955" s="34">
        <v>2431.9</v>
      </c>
      <c r="E955" s="34">
        <v>2.5555330000000001</v>
      </c>
    </row>
    <row r="956" spans="3:5" ht="15" thickBot="1">
      <c r="C956" s="33">
        <v>44504</v>
      </c>
      <c r="D956" s="34">
        <v>2422.85</v>
      </c>
      <c r="E956" s="34">
        <v>0.24571899999999999</v>
      </c>
    </row>
    <row r="957" spans="3:5" ht="15" thickBot="1">
      <c r="C957" s="33">
        <v>44503</v>
      </c>
      <c r="D957" s="34">
        <v>2411.35</v>
      </c>
      <c r="E957" s="34">
        <v>1.591607</v>
      </c>
    </row>
    <row r="958" spans="3:5" ht="15" thickBot="1">
      <c r="C958" s="33">
        <v>44502</v>
      </c>
      <c r="D958" s="34">
        <v>2418.9</v>
      </c>
      <c r="E958" s="34">
        <v>1.3501540000000001</v>
      </c>
    </row>
    <row r="959" spans="3:5" ht="15" thickBot="1">
      <c r="C959" s="33">
        <v>44501</v>
      </c>
      <c r="D959" s="34">
        <v>2407.1</v>
      </c>
      <c r="E959" s="34">
        <v>1.941114</v>
      </c>
    </row>
    <row r="960" spans="3:5" ht="15" thickBot="1">
      <c r="C960" s="33">
        <v>44498</v>
      </c>
      <c r="D960" s="34">
        <v>2393.15</v>
      </c>
      <c r="E960" s="34">
        <v>2.4533999999999998</v>
      </c>
    </row>
    <row r="961" spans="3:5" ht="15" thickBot="1">
      <c r="C961" s="33">
        <v>44497</v>
      </c>
      <c r="D961" s="34">
        <v>2389.65</v>
      </c>
      <c r="E961" s="34">
        <v>2.0157910000000001</v>
      </c>
    </row>
    <row r="962" spans="3:5" ht="15" thickBot="1">
      <c r="C962" s="33">
        <v>44496</v>
      </c>
      <c r="D962" s="34">
        <v>2396.6</v>
      </c>
      <c r="E962" s="34">
        <v>3.083879</v>
      </c>
    </row>
    <row r="963" spans="3:5" ht="15" thickBot="1">
      <c r="C963" s="33">
        <v>44495</v>
      </c>
      <c r="D963" s="34">
        <v>2436.85</v>
      </c>
      <c r="E963" s="34">
        <v>1.5950599999999999</v>
      </c>
    </row>
    <row r="964" spans="3:5" ht="15" thickBot="1">
      <c r="C964" s="33">
        <v>44494</v>
      </c>
      <c r="D964" s="34">
        <v>2455.85</v>
      </c>
      <c r="E964" s="34">
        <v>1.560381</v>
      </c>
    </row>
    <row r="965" spans="3:5" ht="15" thickBot="1">
      <c r="C965" s="33">
        <v>44491</v>
      </c>
      <c r="D965" s="34">
        <v>2454.1</v>
      </c>
      <c r="E965" s="34">
        <v>1.8456220000000001</v>
      </c>
    </row>
    <row r="966" spans="3:5" ht="15" thickBot="1">
      <c r="C966" s="33">
        <v>44490</v>
      </c>
      <c r="D966" s="34">
        <v>2445.75</v>
      </c>
      <c r="E966" s="34">
        <v>3.254632</v>
      </c>
    </row>
    <row r="967" spans="3:5" ht="15" thickBot="1">
      <c r="C967" s="33">
        <v>44489</v>
      </c>
      <c r="D967" s="34">
        <v>2478.65</v>
      </c>
      <c r="E967" s="34">
        <v>4.8646539999999998</v>
      </c>
    </row>
    <row r="968" spans="3:5" ht="15" thickBot="1">
      <c r="C968" s="33">
        <v>44488</v>
      </c>
      <c r="D968" s="34">
        <v>2546.8000000000002</v>
      </c>
      <c r="E968" s="34">
        <v>5.431133</v>
      </c>
    </row>
    <row r="969" spans="3:5" ht="15" thickBot="1">
      <c r="C969" s="33">
        <v>44487</v>
      </c>
      <c r="D969" s="34">
        <v>2654</v>
      </c>
      <c r="E969" s="34">
        <v>1.7581770000000001</v>
      </c>
    </row>
    <row r="970" spans="3:5" ht="15" thickBot="1">
      <c r="C970" s="33">
        <v>44483</v>
      </c>
      <c r="D970" s="34">
        <v>2649.55</v>
      </c>
      <c r="E970" s="34">
        <v>2.1588090000000002</v>
      </c>
    </row>
    <row r="971" spans="3:5" ht="15" thickBot="1">
      <c r="C971" s="33">
        <v>44482</v>
      </c>
      <c r="D971" s="34">
        <v>2646.75</v>
      </c>
      <c r="E971" s="34">
        <v>1.660007</v>
      </c>
    </row>
    <row r="972" spans="3:5" ht="15" thickBot="1">
      <c r="C972" s="33">
        <v>44481</v>
      </c>
      <c r="D972" s="34">
        <v>2676.15</v>
      </c>
      <c r="E972" s="34">
        <v>1.174337</v>
      </c>
    </row>
    <row r="973" spans="3:5" ht="15" thickBot="1">
      <c r="C973" s="33">
        <v>44480</v>
      </c>
      <c r="D973" s="34">
        <v>2645.1</v>
      </c>
      <c r="E973" s="34">
        <v>1.086252</v>
      </c>
    </row>
    <row r="974" spans="3:5" ht="15" thickBot="1">
      <c r="C974" s="33">
        <v>44477</v>
      </c>
      <c r="D974" s="34">
        <v>2640.05</v>
      </c>
      <c r="E974" s="34">
        <v>1.579941</v>
      </c>
    </row>
    <row r="975" spans="3:5" ht="15" thickBot="1">
      <c r="C975" s="33">
        <v>44476</v>
      </c>
      <c r="D975" s="34">
        <v>2669.4</v>
      </c>
      <c r="E975" s="34">
        <v>1.082816</v>
      </c>
    </row>
    <row r="976" spans="3:5" ht="15" thickBot="1">
      <c r="C976" s="33">
        <v>44475</v>
      </c>
      <c r="D976" s="34">
        <v>2686.05</v>
      </c>
      <c r="E976" s="34">
        <v>0.86247099999999999</v>
      </c>
    </row>
    <row r="977" spans="3:5" ht="15" thickBot="1">
      <c r="C977" s="33">
        <v>44474</v>
      </c>
      <c r="D977" s="34">
        <v>2708.65</v>
      </c>
      <c r="E977" s="34">
        <v>0.56278399999999995</v>
      </c>
    </row>
    <row r="978" spans="3:5" ht="15" thickBot="1">
      <c r="C978" s="33">
        <v>44473</v>
      </c>
      <c r="D978" s="34">
        <v>2686.2</v>
      </c>
      <c r="E978" s="34">
        <v>1.0250049999999999</v>
      </c>
    </row>
    <row r="979" spans="3:5" ht="15" thickBot="1">
      <c r="C979" s="33">
        <v>44470</v>
      </c>
      <c r="D979" s="34">
        <v>2704.05</v>
      </c>
      <c r="E979" s="34">
        <v>0.95611100000000004</v>
      </c>
    </row>
    <row r="980" spans="3:5" ht="15" thickBot="1">
      <c r="C980" s="33">
        <v>44469</v>
      </c>
      <c r="D980" s="34">
        <v>2701.8</v>
      </c>
      <c r="E980" s="34">
        <v>1.6201989999999999</v>
      </c>
    </row>
    <row r="981" spans="3:5" ht="15" thickBot="1">
      <c r="C981" s="33">
        <v>44468</v>
      </c>
      <c r="D981" s="34">
        <v>2685.3</v>
      </c>
      <c r="E981" s="34">
        <v>1.5038940000000001</v>
      </c>
    </row>
    <row r="982" spans="3:5" ht="15" thickBot="1">
      <c r="C982" s="33">
        <v>44467</v>
      </c>
      <c r="D982" s="34">
        <v>2723.85</v>
      </c>
      <c r="E982" s="34">
        <v>1.078052</v>
      </c>
    </row>
    <row r="983" spans="3:5" ht="15" thickBot="1">
      <c r="C983" s="33">
        <v>44466</v>
      </c>
      <c r="D983" s="34">
        <v>2709.5</v>
      </c>
      <c r="E983" s="34">
        <v>1.465932</v>
      </c>
    </row>
    <row r="984" spans="3:5" ht="15" thickBot="1">
      <c r="C984" s="33">
        <v>44463</v>
      </c>
      <c r="D984" s="34">
        <v>2746.65</v>
      </c>
      <c r="E984" s="34">
        <v>1.635284</v>
      </c>
    </row>
    <row r="985" spans="3:5" ht="15" thickBot="1">
      <c r="C985" s="33">
        <v>44462</v>
      </c>
      <c r="D985" s="34">
        <v>2782.3</v>
      </c>
      <c r="E985" s="34">
        <v>1.054473</v>
      </c>
    </row>
    <row r="986" spans="3:5" ht="15" thickBot="1">
      <c r="C986" s="33">
        <v>44461</v>
      </c>
      <c r="D986" s="34">
        <v>2784.5</v>
      </c>
      <c r="E986" s="34">
        <v>1.5805940000000001</v>
      </c>
    </row>
    <row r="987" spans="3:5" ht="15" thickBot="1">
      <c r="C987" s="33">
        <v>44460</v>
      </c>
      <c r="D987" s="34">
        <v>2812.45</v>
      </c>
      <c r="E987" s="34">
        <v>2.2774369999999999</v>
      </c>
    </row>
    <row r="988" spans="3:5" ht="15" thickBot="1">
      <c r="C988" s="33">
        <v>44459</v>
      </c>
      <c r="D988" s="34">
        <v>2800.35</v>
      </c>
      <c r="E988" s="34">
        <v>2.6713300000000002</v>
      </c>
    </row>
    <row r="989" spans="3:5" ht="15" thickBot="1">
      <c r="C989" s="33">
        <v>44456</v>
      </c>
      <c r="D989" s="34">
        <v>2722.25</v>
      </c>
      <c r="E989" s="34">
        <v>3.0950319999999998</v>
      </c>
    </row>
    <row r="990" spans="3:5" ht="15" thickBot="1">
      <c r="C990" s="33">
        <v>44455</v>
      </c>
      <c r="D990" s="34">
        <v>2768.25</v>
      </c>
      <c r="E990" s="34">
        <v>1.259196</v>
      </c>
    </row>
    <row r="991" spans="3:5" ht="15" thickBot="1">
      <c r="C991" s="33">
        <v>44454</v>
      </c>
      <c r="D991" s="34">
        <v>2775.45</v>
      </c>
      <c r="E991" s="34">
        <v>1.3623499999999999</v>
      </c>
    </row>
    <row r="992" spans="3:5" ht="15" thickBot="1">
      <c r="C992" s="33">
        <v>44453</v>
      </c>
      <c r="D992" s="34">
        <v>2762.55</v>
      </c>
      <c r="E992" s="34">
        <v>1.755061</v>
      </c>
    </row>
    <row r="993" spans="3:5" ht="15" thickBot="1">
      <c r="C993" s="33">
        <v>44452</v>
      </c>
      <c r="D993" s="34">
        <v>2786.35</v>
      </c>
      <c r="E993" s="34">
        <v>1.341412</v>
      </c>
    </row>
    <row r="994" spans="3:5" ht="15" thickBot="1">
      <c r="C994" s="33">
        <v>44448</v>
      </c>
      <c r="D994" s="34">
        <v>2810.65</v>
      </c>
      <c r="E994" s="34">
        <v>0.87945399999999996</v>
      </c>
    </row>
    <row r="995" spans="3:5" ht="15" thickBot="1">
      <c r="C995" s="33">
        <v>44447</v>
      </c>
      <c r="D995" s="34">
        <v>2800.9</v>
      </c>
      <c r="E995" s="34">
        <v>0.94671099999999997</v>
      </c>
    </row>
    <row r="996" spans="3:5" ht="15" thickBot="1">
      <c r="C996" s="33">
        <v>44446</v>
      </c>
      <c r="D996" s="34">
        <v>2777.7</v>
      </c>
      <c r="E996" s="34">
        <v>1.2199150000000001</v>
      </c>
    </row>
    <row r="997" spans="3:5" ht="15" thickBot="1">
      <c r="C997" s="33">
        <v>44445</v>
      </c>
      <c r="D997" s="34">
        <v>2780.6</v>
      </c>
      <c r="E997" s="34">
        <v>1.4449780000000001</v>
      </c>
    </row>
    <row r="998" spans="3:5" ht="15" thickBot="1">
      <c r="C998" s="33">
        <v>44442</v>
      </c>
      <c r="D998" s="34">
        <v>2766.7</v>
      </c>
      <c r="E998" s="34">
        <v>1.561823</v>
      </c>
    </row>
    <row r="999" spans="3:5" ht="15" thickBot="1">
      <c r="C999" s="33">
        <v>44441</v>
      </c>
      <c r="D999" s="34">
        <v>2801.05</v>
      </c>
      <c r="E999" s="34">
        <v>1.946183</v>
      </c>
    </row>
    <row r="1000" spans="3:5" ht="15" thickBot="1">
      <c r="C1000" s="33">
        <v>44440</v>
      </c>
      <c r="D1000" s="34">
        <v>2732.9</v>
      </c>
      <c r="E1000" s="34">
        <v>1.775792</v>
      </c>
    </row>
    <row r="1001" spans="3:5" ht="15" thickBot="1">
      <c r="C1001" s="33">
        <v>44439</v>
      </c>
      <c r="D1001" s="34">
        <v>2724.1</v>
      </c>
      <c r="E1001" s="34">
        <v>2.5358909999999999</v>
      </c>
    </row>
    <row r="1002" spans="3:5" ht="15" thickBot="1">
      <c r="C1002" s="33">
        <v>44438</v>
      </c>
      <c r="D1002" s="34">
        <v>2687.7</v>
      </c>
      <c r="E1002" s="34">
        <v>1.1681900000000001</v>
      </c>
    </row>
    <row r="1003" spans="3:5" ht="15" thickBot="1">
      <c r="C1003" s="33">
        <v>44435</v>
      </c>
      <c r="D1003" s="34">
        <v>2677.95</v>
      </c>
      <c r="E1003" s="34">
        <v>1.176229</v>
      </c>
    </row>
    <row r="1004" spans="3:5" ht="15" thickBot="1">
      <c r="C1004" s="33">
        <v>44434</v>
      </c>
      <c r="D1004" s="34">
        <v>2666.4</v>
      </c>
      <c r="E1004" s="34">
        <v>2.1172909999999998</v>
      </c>
    </row>
    <row r="1005" spans="3:5" ht="15" thickBot="1">
      <c r="C1005" s="33">
        <v>44433</v>
      </c>
      <c r="D1005" s="34">
        <v>2645</v>
      </c>
      <c r="E1005" s="34">
        <v>1.74657</v>
      </c>
    </row>
    <row r="1006" spans="3:5" ht="15" thickBot="1">
      <c r="C1006" s="33">
        <v>44432</v>
      </c>
      <c r="D1006" s="34">
        <v>2633</v>
      </c>
      <c r="E1006" s="34">
        <v>1.4828539999999999</v>
      </c>
    </row>
    <row r="1007" spans="3:5" ht="15" thickBot="1">
      <c r="C1007" s="33">
        <v>44431</v>
      </c>
      <c r="D1007" s="34">
        <v>2634.15</v>
      </c>
      <c r="E1007" s="34">
        <v>2.1632199999999999</v>
      </c>
    </row>
    <row r="1008" spans="3:5" ht="15" thickBot="1">
      <c r="C1008" s="33">
        <v>44428</v>
      </c>
      <c r="D1008" s="34">
        <v>2619.4</v>
      </c>
      <c r="E1008" s="34">
        <v>5.7799269999999998</v>
      </c>
    </row>
    <row r="1009" spans="3:5" ht="15" thickBot="1">
      <c r="C1009" s="33">
        <v>44426</v>
      </c>
      <c r="D1009" s="34">
        <v>2486.0500000000002</v>
      </c>
      <c r="E1009" s="34">
        <v>1.5456430000000001</v>
      </c>
    </row>
    <row r="1010" spans="3:5" ht="15" thickBot="1">
      <c r="C1010" s="33">
        <v>44425</v>
      </c>
      <c r="D1010" s="34">
        <v>2483.8000000000002</v>
      </c>
      <c r="E1010" s="34">
        <v>1.921902</v>
      </c>
    </row>
    <row r="1011" spans="3:5" ht="15" thickBot="1">
      <c r="C1011" s="33">
        <v>44424</v>
      </c>
      <c r="D1011" s="34">
        <v>2426.4</v>
      </c>
      <c r="E1011" s="34">
        <v>1.146309</v>
      </c>
    </row>
    <row r="1012" spans="3:5" ht="15" thickBot="1">
      <c r="C1012" s="33">
        <v>44421</v>
      </c>
      <c r="D1012" s="34">
        <v>2404.5</v>
      </c>
      <c r="E1012" s="34">
        <v>1.0331589999999999</v>
      </c>
    </row>
    <row r="1013" spans="3:5" ht="15" thickBot="1">
      <c r="C1013" s="33">
        <v>44420</v>
      </c>
      <c r="D1013" s="34">
        <v>2392.3000000000002</v>
      </c>
      <c r="E1013" s="34">
        <v>1.226064</v>
      </c>
    </row>
    <row r="1014" spans="3:5" ht="15" thickBot="1">
      <c r="C1014" s="33">
        <v>44419</v>
      </c>
      <c r="D1014" s="34">
        <v>2390.4499999999998</v>
      </c>
      <c r="E1014" s="34">
        <v>1.300594</v>
      </c>
    </row>
    <row r="1015" spans="3:5" ht="15" thickBot="1">
      <c r="C1015" s="33">
        <v>44418</v>
      </c>
      <c r="D1015" s="34">
        <v>2381.8000000000002</v>
      </c>
      <c r="E1015" s="34">
        <v>1.0613699999999999</v>
      </c>
    </row>
    <row r="1016" spans="3:5" ht="15" thickBot="1">
      <c r="C1016" s="33">
        <v>44417</v>
      </c>
      <c r="D1016" s="34">
        <v>2384.5</v>
      </c>
      <c r="E1016" s="34">
        <v>0.92147599999999996</v>
      </c>
    </row>
    <row r="1017" spans="3:5" ht="15" thickBot="1">
      <c r="C1017" s="33">
        <v>44414</v>
      </c>
      <c r="D1017" s="34">
        <v>2371.5</v>
      </c>
      <c r="E1017" s="34">
        <v>1.432661</v>
      </c>
    </row>
    <row r="1018" spans="3:5" ht="15" thickBot="1">
      <c r="C1018" s="33">
        <v>44413</v>
      </c>
      <c r="D1018" s="34">
        <v>2357.6999999999998</v>
      </c>
      <c r="E1018" s="34">
        <v>0.92175700000000005</v>
      </c>
    </row>
    <row r="1019" spans="3:5" ht="15" thickBot="1">
      <c r="C1019" s="33">
        <v>44412</v>
      </c>
      <c r="D1019" s="34">
        <v>2377.1</v>
      </c>
      <c r="E1019" s="34">
        <v>1.5889740000000001</v>
      </c>
    </row>
    <row r="1020" spans="3:5" ht="15" thickBot="1">
      <c r="C1020" s="33">
        <v>44411</v>
      </c>
      <c r="D1020" s="34">
        <v>2386.85</v>
      </c>
      <c r="E1020" s="34">
        <v>1.733476</v>
      </c>
    </row>
    <row r="1021" spans="3:5" ht="15" thickBot="1">
      <c r="C1021" s="33">
        <v>44410</v>
      </c>
      <c r="D1021" s="34">
        <v>2332.8000000000002</v>
      </c>
      <c r="E1021" s="34">
        <v>1.2299359999999999</v>
      </c>
    </row>
    <row r="1022" spans="3:5" ht="15" thickBot="1">
      <c r="C1022" s="33">
        <v>44407</v>
      </c>
      <c r="D1022" s="34">
        <v>2333.3000000000002</v>
      </c>
      <c r="E1022" s="34">
        <v>1.708251</v>
      </c>
    </row>
    <row r="1023" spans="3:5" ht="15" thickBot="1">
      <c r="C1023" s="33">
        <v>44406</v>
      </c>
      <c r="D1023" s="34">
        <v>2334.75</v>
      </c>
      <c r="E1023" s="34">
        <v>1.0126630000000001</v>
      </c>
    </row>
    <row r="1024" spans="3:5" ht="15" thickBot="1">
      <c r="C1024" s="33">
        <v>44405</v>
      </c>
      <c r="D1024" s="34">
        <v>2361.4</v>
      </c>
      <c r="E1024" s="34">
        <v>0.91237299999999999</v>
      </c>
    </row>
    <row r="1025" spans="3:5" ht="15" thickBot="1">
      <c r="C1025" s="33">
        <v>44404</v>
      </c>
      <c r="D1025" s="34">
        <v>2342.4</v>
      </c>
      <c r="E1025" s="34">
        <v>1.6569449999999999</v>
      </c>
    </row>
    <row r="1026" spans="3:5" ht="15" thickBot="1">
      <c r="C1026" s="33">
        <v>44403</v>
      </c>
      <c r="D1026" s="34">
        <v>2348.6999999999998</v>
      </c>
      <c r="E1026" s="34">
        <v>1.3115349999999999</v>
      </c>
    </row>
    <row r="1027" spans="3:5" ht="15" thickBot="1">
      <c r="C1027" s="33">
        <v>44400</v>
      </c>
      <c r="D1027" s="34">
        <v>2358.1</v>
      </c>
      <c r="E1027" s="34">
        <v>1.5175890000000001</v>
      </c>
    </row>
    <row r="1028" spans="3:5" ht="15" thickBot="1">
      <c r="C1028" s="33">
        <v>44399</v>
      </c>
      <c r="D1028" s="34">
        <v>2378.15</v>
      </c>
      <c r="E1028" s="34">
        <v>3.5460440000000002</v>
      </c>
    </row>
    <row r="1029" spans="3:5" ht="15" thickBot="1">
      <c r="C1029" s="33">
        <v>44397</v>
      </c>
      <c r="D1029" s="34">
        <v>2434.9</v>
      </c>
      <c r="E1029" s="34">
        <v>1.0614760000000001</v>
      </c>
    </row>
    <row r="1030" spans="3:5" ht="15" thickBot="1">
      <c r="C1030" s="33">
        <v>44396</v>
      </c>
      <c r="D1030" s="34">
        <v>2408.65</v>
      </c>
      <c r="E1030" s="34">
        <v>0.46387299999999998</v>
      </c>
    </row>
    <row r="1031" spans="3:5" ht="15" thickBot="1">
      <c r="C1031" s="33">
        <v>44393</v>
      </c>
      <c r="D1031" s="34">
        <v>2417.4</v>
      </c>
      <c r="E1031" s="34">
        <v>0.54540500000000003</v>
      </c>
    </row>
    <row r="1032" spans="3:5" ht="15" thickBot="1">
      <c r="C1032" s="33">
        <v>44392</v>
      </c>
      <c r="D1032" s="34">
        <v>2412.35</v>
      </c>
      <c r="E1032" s="34">
        <v>0.69379199999999996</v>
      </c>
    </row>
    <row r="1033" spans="3:5" ht="15" thickBot="1">
      <c r="C1033" s="33">
        <v>44391</v>
      </c>
      <c r="D1033" s="34">
        <v>2414.85</v>
      </c>
      <c r="E1033" s="34">
        <v>1.377829</v>
      </c>
    </row>
    <row r="1034" spans="3:5" ht="15" thickBot="1">
      <c r="C1034" s="33">
        <v>44390</v>
      </c>
      <c r="D1034" s="34">
        <v>2436.6999999999998</v>
      </c>
      <c r="E1034" s="34">
        <v>0.99439599999999995</v>
      </c>
    </row>
    <row r="1035" spans="3:5" ht="15" thickBot="1">
      <c r="C1035" s="33">
        <v>44389</v>
      </c>
      <c r="D1035" s="34">
        <v>2444.15</v>
      </c>
      <c r="E1035" s="34">
        <v>0.54389799999999999</v>
      </c>
    </row>
    <row r="1036" spans="3:5" ht="15" thickBot="1">
      <c r="C1036" s="33">
        <v>44386</v>
      </c>
      <c r="D1036" s="34">
        <v>2451.4499999999998</v>
      </c>
      <c r="E1036" s="34">
        <v>0.53809399999999996</v>
      </c>
    </row>
    <row r="1037" spans="3:5" ht="15" thickBot="1">
      <c r="C1037" s="33">
        <v>44385</v>
      </c>
      <c r="D1037" s="34">
        <v>2447.5500000000002</v>
      </c>
      <c r="E1037" s="34">
        <v>1.1144259999999999</v>
      </c>
    </row>
    <row r="1038" spans="3:5" ht="15" thickBot="1">
      <c r="C1038" s="33">
        <v>44384</v>
      </c>
      <c r="D1038" s="34">
        <v>2481.65</v>
      </c>
      <c r="E1038" s="34">
        <v>0.62314499999999995</v>
      </c>
    </row>
    <row r="1039" spans="3:5" ht="15" thickBot="1">
      <c r="C1039" s="33">
        <v>44383</v>
      </c>
      <c r="D1039" s="34">
        <v>2472.5</v>
      </c>
      <c r="E1039" s="34">
        <v>0.46178200000000003</v>
      </c>
    </row>
    <row r="1040" spans="3:5" ht="15" thickBot="1">
      <c r="C1040" s="33">
        <v>44382</v>
      </c>
      <c r="D1040" s="34">
        <v>2499.0500000000002</v>
      </c>
      <c r="E1040" s="34">
        <v>0.76170000000000004</v>
      </c>
    </row>
    <row r="1041" spans="3:5" ht="15" thickBot="1">
      <c r="C1041" s="33">
        <v>44379</v>
      </c>
      <c r="D1041" s="34">
        <v>2487.3000000000002</v>
      </c>
      <c r="E1041" s="34">
        <v>0.86023099999999997</v>
      </c>
    </row>
    <row r="1042" spans="3:5" ht="15" thickBot="1">
      <c r="C1042" s="33">
        <v>44378</v>
      </c>
      <c r="D1042" s="34">
        <v>2478</v>
      </c>
      <c r="E1042" s="34">
        <v>0.735043</v>
      </c>
    </row>
    <row r="1043" spans="3:5" ht="15" thickBot="1">
      <c r="C1043" s="33">
        <v>44377</v>
      </c>
      <c r="D1043" s="34">
        <v>2471.3000000000002</v>
      </c>
      <c r="E1043" s="34">
        <v>1.4472449999999999</v>
      </c>
    </row>
    <row r="1044" spans="3:5" ht="15" thickBot="1">
      <c r="C1044" s="33">
        <v>44376</v>
      </c>
      <c r="D1044" s="34">
        <v>2492.5500000000002</v>
      </c>
      <c r="E1044" s="34">
        <v>1.3543970000000001</v>
      </c>
    </row>
    <row r="1045" spans="3:5" ht="15" thickBot="1">
      <c r="C1045" s="33">
        <v>44375</v>
      </c>
      <c r="D1045" s="34">
        <v>2460.1999999999998</v>
      </c>
      <c r="E1045" s="34">
        <v>0.69490600000000002</v>
      </c>
    </row>
    <row r="1046" spans="3:5" ht="15" thickBot="1">
      <c r="C1046" s="33">
        <v>44372</v>
      </c>
      <c r="D1046" s="34">
        <v>2448.65</v>
      </c>
      <c r="E1046" s="34">
        <v>1.1129420000000001</v>
      </c>
    </row>
    <row r="1047" spans="3:5" ht="15" thickBot="1">
      <c r="C1047" s="33">
        <v>44371</v>
      </c>
      <c r="D1047" s="34">
        <v>2490.15</v>
      </c>
      <c r="E1047" s="34">
        <v>0.75968100000000005</v>
      </c>
    </row>
    <row r="1048" spans="3:5" ht="15" thickBot="1">
      <c r="C1048" s="33">
        <v>44370</v>
      </c>
      <c r="D1048" s="34">
        <v>2480.5</v>
      </c>
      <c r="E1048" s="34">
        <v>1.035668</v>
      </c>
    </row>
    <row r="1049" spans="3:5" ht="15" thickBot="1">
      <c r="C1049" s="33">
        <v>44369</v>
      </c>
      <c r="D1049" s="34">
        <v>2490.25</v>
      </c>
      <c r="E1049" s="34">
        <v>1.945883</v>
      </c>
    </row>
    <row r="1050" spans="3:5" ht="15" thickBot="1">
      <c r="C1050" s="33">
        <v>44368</v>
      </c>
      <c r="D1050" s="34">
        <v>2514.35</v>
      </c>
      <c r="E1050" s="34">
        <v>2.5062769999999999</v>
      </c>
    </row>
    <row r="1051" spans="3:5" ht="15" thickBot="1">
      <c r="C1051" s="33">
        <v>44365</v>
      </c>
      <c r="D1051" s="34">
        <v>2482.9</v>
      </c>
      <c r="E1051" s="34">
        <v>3.937751</v>
      </c>
    </row>
    <row r="1052" spans="3:5" ht="15" thickBot="1">
      <c r="C1052" s="33">
        <v>44364</v>
      </c>
      <c r="D1052" s="34">
        <v>2417.6999999999998</v>
      </c>
      <c r="E1052" s="34">
        <v>1.555777</v>
      </c>
    </row>
    <row r="1053" spans="3:5" ht="15" thickBot="1">
      <c r="C1053" s="33">
        <v>44363</v>
      </c>
      <c r="D1053" s="34">
        <v>2407.9</v>
      </c>
      <c r="E1053" s="34">
        <v>2.1536680000000001</v>
      </c>
    </row>
    <row r="1054" spans="3:5" ht="15" thickBot="1">
      <c r="C1054" s="33">
        <v>44362</v>
      </c>
      <c r="D1054" s="34">
        <v>2391.9499999999998</v>
      </c>
      <c r="E1054" s="34">
        <v>1.215463</v>
      </c>
    </row>
    <row r="1055" spans="3:5" ht="15" thickBot="1">
      <c r="C1055" s="33">
        <v>44361</v>
      </c>
      <c r="D1055" s="34">
        <v>2364.6</v>
      </c>
      <c r="E1055" s="34">
        <v>1.7616320000000001</v>
      </c>
    </row>
    <row r="1056" spans="3:5" ht="15" thickBot="1">
      <c r="C1056" s="33">
        <v>44358</v>
      </c>
      <c r="D1056" s="34">
        <v>2366.5</v>
      </c>
      <c r="E1056" s="34">
        <v>1.1280969999999999</v>
      </c>
    </row>
    <row r="1057" spans="3:5" ht="15" thickBot="1">
      <c r="C1057" s="33">
        <v>44357</v>
      </c>
      <c r="D1057" s="34">
        <v>2378.8000000000002</v>
      </c>
      <c r="E1057" s="34">
        <v>1.944339</v>
      </c>
    </row>
    <row r="1058" spans="3:5" ht="15" thickBot="1">
      <c r="C1058" s="33">
        <v>44356</v>
      </c>
      <c r="D1058" s="34">
        <v>2356</v>
      </c>
      <c r="E1058" s="34">
        <v>1.0728580000000001</v>
      </c>
    </row>
    <row r="1059" spans="3:5" ht="15" thickBot="1">
      <c r="C1059" s="33">
        <v>44355</v>
      </c>
      <c r="D1059" s="34">
        <v>2359</v>
      </c>
      <c r="E1059" s="34">
        <v>1.1066640000000001</v>
      </c>
    </row>
    <row r="1060" spans="3:5" ht="15" thickBot="1">
      <c r="C1060" s="33">
        <v>44354</v>
      </c>
      <c r="D1060" s="34">
        <v>2339.3000000000002</v>
      </c>
      <c r="E1060" s="34">
        <v>1.1283000000000001</v>
      </c>
    </row>
    <row r="1061" spans="3:5" ht="15" thickBot="1">
      <c r="C1061" s="33">
        <v>44351</v>
      </c>
      <c r="D1061" s="34">
        <v>2342.0500000000002</v>
      </c>
      <c r="E1061" s="34">
        <v>1.283795</v>
      </c>
    </row>
    <row r="1062" spans="3:5" ht="15" thickBot="1">
      <c r="C1062" s="33">
        <v>44350</v>
      </c>
      <c r="D1062" s="34">
        <v>2363.25</v>
      </c>
      <c r="E1062" s="34">
        <v>0.86853199999999997</v>
      </c>
    </row>
    <row r="1063" spans="3:5" ht="15" thickBot="1">
      <c r="C1063" s="33">
        <v>44349</v>
      </c>
      <c r="D1063" s="34">
        <v>2358.8000000000002</v>
      </c>
      <c r="E1063" s="34">
        <v>1.1130910000000001</v>
      </c>
    </row>
    <row r="1064" spans="3:5" ht="15" thickBot="1">
      <c r="C1064" s="33">
        <v>44348</v>
      </c>
      <c r="D1064" s="34">
        <v>2358.3000000000002</v>
      </c>
      <c r="E1064" s="34">
        <v>1.141451</v>
      </c>
    </row>
    <row r="1065" spans="3:5" ht="15" thickBot="1">
      <c r="C1065" s="33">
        <v>44347</v>
      </c>
      <c r="D1065" s="34">
        <v>2340.0500000000002</v>
      </c>
      <c r="E1065" s="34">
        <v>1.178704</v>
      </c>
    </row>
    <row r="1066" spans="3:5" ht="15" thickBot="1">
      <c r="C1066" s="33">
        <v>44344</v>
      </c>
      <c r="D1066" s="34">
        <v>2321.6999999999998</v>
      </c>
      <c r="E1066" s="34">
        <v>1.215325</v>
      </c>
    </row>
    <row r="1067" spans="3:5" ht="15" thickBot="1">
      <c r="C1067" s="33">
        <v>44343</v>
      </c>
      <c r="D1067" s="34">
        <v>2326.4</v>
      </c>
      <c r="E1067" s="34">
        <v>3.755182</v>
      </c>
    </row>
    <row r="1068" spans="3:5" ht="15" thickBot="1">
      <c r="C1068" s="33">
        <v>44342</v>
      </c>
      <c r="D1068" s="34">
        <v>2354</v>
      </c>
      <c r="E1068" s="34">
        <v>0.81109500000000001</v>
      </c>
    </row>
    <row r="1069" spans="3:5" ht="15" thickBot="1">
      <c r="C1069" s="33">
        <v>44341</v>
      </c>
      <c r="D1069" s="34">
        <v>2344.0500000000002</v>
      </c>
      <c r="E1069" s="34">
        <v>1.098457</v>
      </c>
    </row>
    <row r="1070" spans="3:5" ht="15" thickBot="1">
      <c r="C1070" s="33">
        <v>44340</v>
      </c>
      <c r="D1070" s="34">
        <v>2336.5500000000002</v>
      </c>
      <c r="E1070" s="34">
        <v>1.1948639999999999</v>
      </c>
    </row>
    <row r="1071" spans="3:5" ht="15" thickBot="1">
      <c r="C1071" s="33">
        <v>44337</v>
      </c>
      <c r="D1071" s="34">
        <v>2362.25</v>
      </c>
      <c r="E1071" s="34">
        <v>0.77149199999999996</v>
      </c>
    </row>
    <row r="1072" spans="3:5" ht="15" thickBot="1">
      <c r="C1072" s="33">
        <v>44336</v>
      </c>
      <c r="D1072" s="34">
        <v>2344.15</v>
      </c>
      <c r="E1072" s="34">
        <v>0.85623499999999997</v>
      </c>
    </row>
    <row r="1073" spans="3:5" ht="15" thickBot="1">
      <c r="C1073" s="33">
        <v>44335</v>
      </c>
      <c r="D1073" s="34">
        <v>2359.75</v>
      </c>
      <c r="E1073" s="34">
        <v>1.32359</v>
      </c>
    </row>
    <row r="1074" spans="3:5" ht="15" thickBot="1">
      <c r="C1074" s="33">
        <v>44334</v>
      </c>
      <c r="D1074" s="34">
        <v>2374.25</v>
      </c>
      <c r="E1074" s="34">
        <v>1.1537219999999999</v>
      </c>
    </row>
    <row r="1075" spans="3:5" ht="15" thickBot="1">
      <c r="C1075" s="33">
        <v>44333</v>
      </c>
      <c r="D1075" s="34">
        <v>2376.25</v>
      </c>
      <c r="E1075" s="34">
        <v>0.81124300000000005</v>
      </c>
    </row>
    <row r="1076" spans="3:5" ht="15" thickBot="1">
      <c r="C1076" s="33">
        <v>44330</v>
      </c>
      <c r="D1076" s="34">
        <v>2376.85</v>
      </c>
      <c r="E1076" s="34">
        <v>1.38897</v>
      </c>
    </row>
    <row r="1077" spans="3:5" ht="15" thickBot="1">
      <c r="C1077" s="33">
        <v>44328</v>
      </c>
      <c r="D1077" s="34">
        <v>2328.9499999999998</v>
      </c>
      <c r="E1077" s="34">
        <v>2.0539320000000001</v>
      </c>
    </row>
    <row r="1078" spans="3:5" ht="15" thickBot="1">
      <c r="C1078" s="33">
        <v>44327</v>
      </c>
      <c r="D1078" s="34">
        <v>2402.1</v>
      </c>
      <c r="E1078" s="34">
        <v>1.019077</v>
      </c>
    </row>
    <row r="1079" spans="3:5" ht="15" thickBot="1">
      <c r="C1079" s="33">
        <v>44326</v>
      </c>
      <c r="D1079" s="34">
        <v>2432.9</v>
      </c>
      <c r="E1079" s="34">
        <v>0.98849500000000001</v>
      </c>
    </row>
    <row r="1080" spans="3:5" ht="15" thickBot="1">
      <c r="C1080" s="33">
        <v>44323</v>
      </c>
      <c r="D1080" s="34">
        <v>2411.1999999999998</v>
      </c>
      <c r="E1080" s="34">
        <v>1.1695180000000001</v>
      </c>
    </row>
    <row r="1081" spans="3:5" ht="15" thickBot="1">
      <c r="C1081" s="33">
        <v>44322</v>
      </c>
      <c r="D1081" s="34">
        <v>2390</v>
      </c>
      <c r="E1081" s="34">
        <v>1.37774</v>
      </c>
    </row>
    <row r="1082" spans="3:5" ht="15" thickBot="1">
      <c r="C1082" s="33">
        <v>44321</v>
      </c>
      <c r="D1082" s="34">
        <v>2394.65</v>
      </c>
      <c r="E1082" s="34">
        <v>1.2568569999999999</v>
      </c>
    </row>
    <row r="1083" spans="3:5" ht="15" thickBot="1">
      <c r="C1083" s="33">
        <v>44320</v>
      </c>
      <c r="D1083" s="34">
        <v>2407.65</v>
      </c>
      <c r="E1083" s="34">
        <v>1.453111</v>
      </c>
    </row>
    <row r="1084" spans="3:5" ht="15" thickBot="1">
      <c r="C1084" s="33">
        <v>44319</v>
      </c>
      <c r="D1084" s="34">
        <v>2408</v>
      </c>
      <c r="E1084" s="34">
        <v>1.692239</v>
      </c>
    </row>
    <row r="1085" spans="3:5" ht="15" thickBot="1">
      <c r="C1085" s="33">
        <v>44316</v>
      </c>
      <c r="D1085" s="34">
        <v>2353.75</v>
      </c>
      <c r="E1085" s="34">
        <v>4.0107780000000002</v>
      </c>
    </row>
    <row r="1086" spans="3:5" ht="15" thickBot="1">
      <c r="C1086" s="33">
        <v>44315</v>
      </c>
      <c r="D1086" s="34">
        <v>2407.6</v>
      </c>
      <c r="E1086" s="34">
        <v>3.1511499999999999</v>
      </c>
    </row>
    <row r="1087" spans="3:5" ht="15" thickBot="1">
      <c r="C1087" s="33">
        <v>44314</v>
      </c>
      <c r="D1087" s="34">
        <v>2406.5500000000002</v>
      </c>
      <c r="E1087" s="34">
        <v>1.9512149999999999</v>
      </c>
    </row>
    <row r="1088" spans="3:5" ht="15" thickBot="1">
      <c r="C1088" s="33">
        <v>44313</v>
      </c>
      <c r="D1088" s="34">
        <v>2379.85</v>
      </c>
      <c r="E1088" s="34">
        <v>1.6684559999999999</v>
      </c>
    </row>
    <row r="1089" spans="3:5" ht="15" thickBot="1">
      <c r="C1089" s="33">
        <v>44312</v>
      </c>
      <c r="D1089" s="34">
        <v>2360.65</v>
      </c>
      <c r="E1089" s="34">
        <v>1.9468669999999999</v>
      </c>
    </row>
    <row r="1090" spans="3:5" ht="15" thickBot="1">
      <c r="C1090" s="33">
        <v>44309</v>
      </c>
      <c r="D1090" s="34">
        <v>2307.75</v>
      </c>
      <c r="E1090" s="34">
        <v>1.949756</v>
      </c>
    </row>
    <row r="1091" spans="3:5" ht="15" thickBot="1">
      <c r="C1091" s="33">
        <v>44308</v>
      </c>
      <c r="D1091" s="34">
        <v>2349.4</v>
      </c>
      <c r="E1091" s="34">
        <v>1.721265</v>
      </c>
    </row>
    <row r="1092" spans="3:5" ht="15" thickBot="1">
      <c r="C1092" s="33">
        <v>44306</v>
      </c>
      <c r="D1092" s="34">
        <v>2397.4499999999998</v>
      </c>
      <c r="E1092" s="34">
        <v>1.5895079999999999</v>
      </c>
    </row>
    <row r="1093" spans="3:5" ht="15" thickBot="1">
      <c r="C1093" s="33">
        <v>44305</v>
      </c>
      <c r="D1093" s="34">
        <v>2436.65</v>
      </c>
      <c r="E1093" s="34">
        <v>1.746316</v>
      </c>
    </row>
    <row r="1094" spans="3:5" ht="15" thickBot="1">
      <c r="C1094" s="33">
        <v>44302</v>
      </c>
      <c r="D1094" s="34">
        <v>2458.9</v>
      </c>
      <c r="E1094" s="34">
        <v>1.225517</v>
      </c>
    </row>
    <row r="1095" spans="3:5" ht="15" thickBot="1">
      <c r="C1095" s="33">
        <v>44301</v>
      </c>
      <c r="D1095" s="34">
        <v>2460.65</v>
      </c>
      <c r="E1095" s="34">
        <v>3.352379</v>
      </c>
    </row>
    <row r="1096" spans="3:5" ht="15" thickBot="1">
      <c r="C1096" s="33">
        <v>44299</v>
      </c>
      <c r="D1096" s="34">
        <v>2454.4</v>
      </c>
      <c r="E1096" s="34">
        <v>1.8117810000000001</v>
      </c>
    </row>
    <row r="1097" spans="3:5" ht="15" thickBot="1">
      <c r="C1097" s="33">
        <v>44298</v>
      </c>
      <c r="D1097" s="34">
        <v>2462</v>
      </c>
      <c r="E1097" s="34">
        <v>2.2619449999999999</v>
      </c>
    </row>
    <row r="1098" spans="3:5" ht="15" thickBot="1">
      <c r="C1098" s="33">
        <v>44295</v>
      </c>
      <c r="D1098" s="34">
        <v>2476</v>
      </c>
      <c r="E1098" s="34">
        <v>2.6048580000000001</v>
      </c>
    </row>
    <row r="1099" spans="3:5" ht="15" thickBot="1">
      <c r="C1099" s="33">
        <v>44294</v>
      </c>
      <c r="D1099" s="34">
        <v>2409.9</v>
      </c>
      <c r="E1099" s="34">
        <v>1.8145150000000001</v>
      </c>
    </row>
    <row r="1100" spans="3:5" ht="15" thickBot="1">
      <c r="C1100" s="33">
        <v>44293</v>
      </c>
      <c r="D1100" s="34">
        <v>2405.25</v>
      </c>
      <c r="E1100" s="34">
        <v>1.71397</v>
      </c>
    </row>
    <row r="1101" spans="3:5" ht="15" thickBot="1">
      <c r="C1101" s="33">
        <v>44292</v>
      </c>
      <c r="D1101" s="34">
        <v>2408.3000000000002</v>
      </c>
      <c r="E1101" s="34">
        <v>3.683538</v>
      </c>
    </row>
    <row r="1102" spans="3:5" ht="15" thickBot="1">
      <c r="C1102" s="33">
        <v>44291</v>
      </c>
      <c r="D1102" s="34">
        <v>2373.1999999999998</v>
      </c>
      <c r="E1102" s="34">
        <v>2.5454469999999998</v>
      </c>
    </row>
    <row r="1103" spans="3:5" ht="15" thickBot="1">
      <c r="C1103" s="33">
        <v>44287</v>
      </c>
      <c r="D1103" s="34">
        <v>2399.1</v>
      </c>
      <c r="E1103" s="34">
        <v>1.532653</v>
      </c>
    </row>
    <row r="1104" spans="3:5" ht="15" thickBot="1">
      <c r="C1104" s="33">
        <v>44286</v>
      </c>
      <c r="D1104" s="34">
        <v>2431.5</v>
      </c>
      <c r="E1104" s="34">
        <v>2.7097560000000001</v>
      </c>
    </row>
    <row r="1105" spans="3:5" ht="15" thickBot="1">
      <c r="C1105" s="33">
        <v>44285</v>
      </c>
      <c r="D1105" s="34">
        <v>2398.75</v>
      </c>
      <c r="E1105" s="34">
        <v>3.3272050000000002</v>
      </c>
    </row>
    <row r="1106" spans="3:5" ht="15" thickBot="1">
      <c r="C1106" s="33">
        <v>44281</v>
      </c>
      <c r="D1106" s="34">
        <v>2317.9</v>
      </c>
      <c r="E1106" s="34">
        <v>1.929236</v>
      </c>
    </row>
    <row r="1107" spans="3:5" ht="15" thickBot="1">
      <c r="C1107" s="33">
        <v>44280</v>
      </c>
      <c r="D1107" s="34">
        <v>2237.0500000000002</v>
      </c>
      <c r="E1107" s="34">
        <v>2.4958330000000002</v>
      </c>
    </row>
    <row r="1108" spans="3:5" ht="15" thickBot="1">
      <c r="C1108" s="33">
        <v>44279</v>
      </c>
      <c r="D1108" s="34">
        <v>2318.6</v>
      </c>
      <c r="E1108" s="34">
        <v>1.7627429999999999</v>
      </c>
    </row>
    <row r="1109" spans="3:5" ht="15" thickBot="1">
      <c r="C1109" s="33">
        <v>44278</v>
      </c>
      <c r="D1109" s="34">
        <v>2337.3000000000002</v>
      </c>
      <c r="E1109" s="34">
        <v>1.970612</v>
      </c>
    </row>
    <row r="1110" spans="3:5" ht="15" thickBot="1">
      <c r="C1110" s="33">
        <v>44277</v>
      </c>
      <c r="D1110" s="34">
        <v>2353.1999999999998</v>
      </c>
      <c r="E1110" s="34">
        <v>2.4715159999999998</v>
      </c>
    </row>
    <row r="1111" spans="3:5" ht="15" thickBot="1">
      <c r="C1111" s="33">
        <v>44274</v>
      </c>
      <c r="D1111" s="34">
        <v>2312.0500000000002</v>
      </c>
      <c r="E1111" s="34">
        <v>5.3822140000000003</v>
      </c>
    </row>
    <row r="1112" spans="3:5" ht="15" thickBot="1">
      <c r="C1112" s="33">
        <v>44273</v>
      </c>
      <c r="D1112" s="34">
        <v>2215.1999999999998</v>
      </c>
      <c r="E1112" s="34">
        <v>2.5970909999999998</v>
      </c>
    </row>
    <row r="1113" spans="3:5" ht="15" thickBot="1">
      <c r="C1113" s="33">
        <v>44272</v>
      </c>
      <c r="D1113" s="34">
        <v>2226.3000000000002</v>
      </c>
      <c r="E1113" s="34">
        <v>3.7033649999999998</v>
      </c>
    </row>
    <row r="1114" spans="3:5" ht="15" thickBot="1">
      <c r="C1114" s="33">
        <v>44271</v>
      </c>
      <c r="D1114" s="34">
        <v>2244.0500000000002</v>
      </c>
      <c r="E1114" s="34">
        <v>2.6336050000000002</v>
      </c>
    </row>
    <row r="1115" spans="3:5" ht="15" thickBot="1">
      <c r="C1115" s="33">
        <v>44270</v>
      </c>
      <c r="D1115" s="34">
        <v>2210.85</v>
      </c>
      <c r="E1115" s="34">
        <v>1.632088</v>
      </c>
    </row>
    <row r="1116" spans="3:5" ht="15" thickBot="1">
      <c r="C1116" s="33">
        <v>44267</v>
      </c>
      <c r="D1116" s="34">
        <v>2204.75</v>
      </c>
      <c r="E1116" s="34">
        <v>2.0389300000000001</v>
      </c>
    </row>
    <row r="1117" spans="3:5" ht="15" thickBot="1">
      <c r="C1117" s="33">
        <v>44265</v>
      </c>
      <c r="D1117" s="34">
        <v>2227.85</v>
      </c>
      <c r="E1117" s="34">
        <v>2.6960850000000001</v>
      </c>
    </row>
    <row r="1118" spans="3:5" ht="15" thickBot="1">
      <c r="C1118" s="33">
        <v>44264</v>
      </c>
      <c r="D1118" s="34">
        <v>2198.5</v>
      </c>
      <c r="E1118" s="34">
        <v>1.7118420000000001</v>
      </c>
    </row>
    <row r="1119" spans="3:5" ht="15" thickBot="1">
      <c r="C1119" s="33">
        <v>44263</v>
      </c>
      <c r="D1119" s="34">
        <v>2174.5500000000002</v>
      </c>
      <c r="E1119" s="34">
        <v>1.4407239999999999</v>
      </c>
    </row>
    <row r="1120" spans="3:5" ht="15" thickBot="1">
      <c r="C1120" s="33">
        <v>44260</v>
      </c>
      <c r="D1120" s="34">
        <v>2201.1</v>
      </c>
      <c r="E1120" s="34">
        <v>2.1298370000000002</v>
      </c>
    </row>
    <row r="1121" spans="3:5" ht="15" thickBot="1">
      <c r="C1121" s="33">
        <v>44259</v>
      </c>
      <c r="D1121" s="34">
        <v>2196.9</v>
      </c>
      <c r="E1121" s="34">
        <v>2.290915</v>
      </c>
    </row>
    <row r="1122" spans="3:5" ht="15" thickBot="1">
      <c r="C1122" s="33">
        <v>44258</v>
      </c>
      <c r="D1122" s="34">
        <v>2193.5</v>
      </c>
      <c r="E1122" s="34">
        <v>2.0318930000000002</v>
      </c>
    </row>
    <row r="1123" spans="3:5" ht="15" thickBot="1">
      <c r="C1123" s="33">
        <v>44257</v>
      </c>
      <c r="D1123" s="34">
        <v>2177.9499999999998</v>
      </c>
      <c r="E1123" s="34">
        <v>2.095135</v>
      </c>
    </row>
    <row r="1124" spans="3:5" ht="15" thickBot="1">
      <c r="C1124" s="33">
        <v>44256</v>
      </c>
      <c r="D1124" s="34">
        <v>2143.4</v>
      </c>
      <c r="E1124" s="34">
        <v>1.229276</v>
      </c>
    </row>
    <row r="1125" spans="3:5" ht="15" thickBot="1">
      <c r="C1125" s="33">
        <v>44253</v>
      </c>
      <c r="D1125" s="34">
        <v>2132.0500000000002</v>
      </c>
      <c r="E1125" s="34">
        <v>3.4131939999999998</v>
      </c>
    </row>
    <row r="1126" spans="3:5" ht="15" thickBot="1">
      <c r="C1126" s="33">
        <v>44252</v>
      </c>
      <c r="D1126" s="34">
        <v>2163.3000000000002</v>
      </c>
      <c r="E1126" s="34">
        <v>2.0994600000000001</v>
      </c>
    </row>
    <row r="1127" spans="3:5" ht="15" thickBot="1">
      <c r="C1127" s="33">
        <v>44251</v>
      </c>
      <c r="D1127" s="34">
        <v>2178.85</v>
      </c>
      <c r="E1127" s="34">
        <v>0.92414300000000005</v>
      </c>
    </row>
    <row r="1128" spans="3:5" ht="15" thickBot="1">
      <c r="C1128" s="33">
        <v>44250</v>
      </c>
      <c r="D1128" s="34">
        <v>2179.25</v>
      </c>
      <c r="E1128" s="34">
        <v>2.062144</v>
      </c>
    </row>
    <row r="1129" spans="3:5" ht="15" thickBot="1">
      <c r="C1129" s="33">
        <v>44249</v>
      </c>
      <c r="D1129" s="34">
        <v>2167.6</v>
      </c>
      <c r="E1129" s="34">
        <v>2.678023</v>
      </c>
    </row>
    <row r="1130" spans="3:5" ht="15" thickBot="1">
      <c r="C1130" s="33">
        <v>44246</v>
      </c>
      <c r="D1130" s="34">
        <v>2181.1</v>
      </c>
      <c r="E1130" s="34">
        <v>3.3640300000000001</v>
      </c>
    </row>
    <row r="1131" spans="3:5" ht="15" thickBot="1">
      <c r="C1131" s="33">
        <v>44245</v>
      </c>
      <c r="D1131" s="34">
        <v>2146.85</v>
      </c>
      <c r="E1131" s="34">
        <v>3.2058059999999999</v>
      </c>
    </row>
    <row r="1132" spans="3:5" ht="15" thickBot="1">
      <c r="C1132" s="33">
        <v>44244</v>
      </c>
      <c r="D1132" s="34">
        <v>2163.9</v>
      </c>
      <c r="E1132" s="34">
        <v>2.447956</v>
      </c>
    </row>
    <row r="1133" spans="3:5" ht="15" thickBot="1">
      <c r="C1133" s="33">
        <v>44243</v>
      </c>
      <c r="D1133" s="34">
        <v>2196.1</v>
      </c>
      <c r="E1133" s="34">
        <v>2.3963559999999999</v>
      </c>
    </row>
    <row r="1134" spans="3:5" ht="15" thickBot="1">
      <c r="C1134" s="33">
        <v>44242</v>
      </c>
      <c r="D1134" s="34">
        <v>2215.1999999999998</v>
      </c>
      <c r="E1134" s="34">
        <v>2.4494069999999999</v>
      </c>
    </row>
    <row r="1135" spans="3:5" ht="15" thickBot="1">
      <c r="C1135" s="33">
        <v>44239</v>
      </c>
      <c r="D1135" s="34">
        <v>2241.5500000000002</v>
      </c>
      <c r="E1135" s="34">
        <v>1.222094</v>
      </c>
    </row>
    <row r="1136" spans="3:5" ht="15" thickBot="1">
      <c r="C1136" s="33">
        <v>44238</v>
      </c>
      <c r="D1136" s="34">
        <v>2263</v>
      </c>
      <c r="E1136" s="34">
        <v>1.8244800000000001</v>
      </c>
    </row>
    <row r="1137" spans="3:5" ht="15" thickBot="1">
      <c r="C1137" s="33">
        <v>44237</v>
      </c>
      <c r="D1137" s="34">
        <v>2235.5</v>
      </c>
      <c r="E1137" s="34">
        <v>2.05552</v>
      </c>
    </row>
    <row r="1138" spans="3:5" ht="15" thickBot="1">
      <c r="C1138" s="33">
        <v>44236</v>
      </c>
      <c r="D1138" s="34">
        <v>2216.25</v>
      </c>
      <c r="E1138" s="34">
        <v>3.131481</v>
      </c>
    </row>
    <row r="1139" spans="3:5" ht="15" thickBot="1">
      <c r="C1139" s="33">
        <v>44235</v>
      </c>
      <c r="D1139" s="34">
        <v>2236.65</v>
      </c>
      <c r="E1139" s="34">
        <v>2.780672</v>
      </c>
    </row>
    <row r="1140" spans="3:5" ht="15" thickBot="1">
      <c r="C1140" s="33">
        <v>44232</v>
      </c>
      <c r="D1140" s="34">
        <v>2269.5500000000002</v>
      </c>
      <c r="E1140" s="34">
        <v>4.0369419999999998</v>
      </c>
    </row>
    <row r="1141" spans="3:5" ht="15" thickBot="1">
      <c r="C1141" s="33">
        <v>44231</v>
      </c>
      <c r="D1141" s="34">
        <v>2245.6</v>
      </c>
      <c r="E1141" s="34">
        <v>2.9080029999999999</v>
      </c>
    </row>
    <row r="1142" spans="3:5" ht="15" thickBot="1">
      <c r="C1142" s="33">
        <v>44230</v>
      </c>
      <c r="D1142" s="34">
        <v>2232.85</v>
      </c>
      <c r="E1142" s="34">
        <v>2.3534290000000002</v>
      </c>
    </row>
    <row r="1143" spans="3:5" ht="15" thickBot="1">
      <c r="C1143" s="33">
        <v>44229</v>
      </c>
      <c r="D1143" s="34">
        <v>2230.4499999999998</v>
      </c>
      <c r="E1143" s="34">
        <v>4.2156070000000003</v>
      </c>
    </row>
    <row r="1144" spans="3:5" ht="15" thickBot="1">
      <c r="C1144" s="33">
        <v>44228</v>
      </c>
      <c r="D1144" s="34">
        <v>2248.6</v>
      </c>
      <c r="E1144" s="34">
        <v>2.7175910000000001</v>
      </c>
    </row>
    <row r="1145" spans="3:5" ht="15" thickBot="1">
      <c r="C1145" s="33">
        <v>44225</v>
      </c>
      <c r="D1145" s="34">
        <v>2263.9</v>
      </c>
      <c r="E1145" s="34">
        <v>4.4726939999999997</v>
      </c>
    </row>
    <row r="1146" spans="3:5" ht="15" thickBot="1">
      <c r="C1146" s="33">
        <v>44224</v>
      </c>
      <c r="D1146" s="34">
        <v>2300.4</v>
      </c>
      <c r="E1146" s="34">
        <v>3.8673350000000002</v>
      </c>
    </row>
    <row r="1147" spans="3:5" ht="15" thickBot="1">
      <c r="C1147" s="33">
        <v>44223</v>
      </c>
      <c r="D1147" s="34">
        <v>2391.3000000000002</v>
      </c>
      <c r="E1147" s="34">
        <v>2.4602970000000002</v>
      </c>
    </row>
    <row r="1148" spans="3:5" ht="15" thickBot="1">
      <c r="C1148" s="33">
        <v>44221</v>
      </c>
      <c r="D1148" s="34">
        <v>2399.6</v>
      </c>
      <c r="E1148" s="34">
        <v>2.1244239999999999</v>
      </c>
    </row>
    <row r="1149" spans="3:5" ht="15" thickBot="1">
      <c r="C1149" s="33">
        <v>44218</v>
      </c>
      <c r="D1149" s="34">
        <v>2409.35</v>
      </c>
      <c r="E1149" s="34">
        <v>2.548089</v>
      </c>
    </row>
    <row r="1150" spans="3:5" ht="15" thickBot="1">
      <c r="C1150" s="33">
        <v>44217</v>
      </c>
      <c r="D1150" s="34">
        <v>2367.65</v>
      </c>
      <c r="E1150" s="34">
        <v>1.5211330000000001</v>
      </c>
    </row>
    <row r="1151" spans="3:5" ht="15" thickBot="1">
      <c r="C1151" s="33">
        <v>44216</v>
      </c>
      <c r="D1151" s="34">
        <v>2355.9499999999998</v>
      </c>
      <c r="E1151" s="34">
        <v>1.3805620000000001</v>
      </c>
    </row>
    <row r="1152" spans="3:5" ht="15" thickBot="1">
      <c r="C1152" s="33">
        <v>44215</v>
      </c>
      <c r="D1152" s="34">
        <v>2363.15</v>
      </c>
      <c r="E1152" s="34">
        <v>1.495269</v>
      </c>
    </row>
    <row r="1153" spans="3:5" ht="15" thickBot="1">
      <c r="C1153" s="33">
        <v>44214</v>
      </c>
      <c r="D1153" s="34">
        <v>2332.6</v>
      </c>
      <c r="E1153" s="34">
        <v>1.733797</v>
      </c>
    </row>
    <row r="1154" spans="3:5" ht="15" thickBot="1">
      <c r="C1154" s="33">
        <v>44211</v>
      </c>
      <c r="D1154" s="34">
        <v>2351.15</v>
      </c>
      <c r="E1154" s="34">
        <v>2.0429569999999999</v>
      </c>
    </row>
    <row r="1155" spans="3:5" ht="15" thickBot="1">
      <c r="C1155" s="33">
        <v>44210</v>
      </c>
      <c r="D1155" s="34">
        <v>2398.5500000000002</v>
      </c>
      <c r="E1155" s="34">
        <v>2.1204130000000001</v>
      </c>
    </row>
    <row r="1156" spans="3:5" ht="15" thickBot="1">
      <c r="C1156" s="33">
        <v>44209</v>
      </c>
      <c r="D1156" s="34">
        <v>2372.35</v>
      </c>
      <c r="E1156" s="34">
        <v>1.7027399999999999</v>
      </c>
    </row>
    <row r="1157" spans="3:5" ht="15" thickBot="1">
      <c r="C1157" s="33">
        <v>44208</v>
      </c>
      <c r="D1157" s="34">
        <v>2375.9</v>
      </c>
      <c r="E1157" s="34">
        <v>2.036708</v>
      </c>
    </row>
    <row r="1158" spans="3:5" ht="15" thickBot="1">
      <c r="C1158" s="33">
        <v>44207</v>
      </c>
      <c r="D1158" s="34">
        <v>2429.1</v>
      </c>
      <c r="E1158" s="34">
        <v>2.7876720000000001</v>
      </c>
    </row>
    <row r="1159" spans="3:5" ht="15" thickBot="1">
      <c r="C1159" s="33">
        <v>44204</v>
      </c>
      <c r="D1159" s="34">
        <v>2391.1999999999998</v>
      </c>
      <c r="E1159" s="34">
        <v>2.7979479999999999</v>
      </c>
    </row>
    <row r="1160" spans="3:5" ht="15" thickBot="1">
      <c r="C1160" s="33">
        <v>44203</v>
      </c>
      <c r="D1160" s="34">
        <v>2368.85</v>
      </c>
      <c r="E1160" s="34">
        <v>2.4038810000000002</v>
      </c>
    </row>
    <row r="1161" spans="3:5" ht="15" thickBot="1">
      <c r="C1161" s="33">
        <v>44202</v>
      </c>
      <c r="D1161" s="34">
        <v>2417.3000000000002</v>
      </c>
      <c r="E1161" s="34">
        <v>1.6416269999999999</v>
      </c>
    </row>
    <row r="1162" spans="3:5" ht="15" thickBot="1">
      <c r="C1162" s="33">
        <v>44201</v>
      </c>
      <c r="D1162" s="34">
        <v>2450.5500000000002</v>
      </c>
      <c r="E1162" s="34">
        <v>2.356303</v>
      </c>
    </row>
    <row r="1163" spans="3:5" ht="15" thickBot="1">
      <c r="C1163" s="33">
        <v>44200</v>
      </c>
      <c r="D1163" s="34">
        <v>2426.5</v>
      </c>
      <c r="E1163" s="34">
        <v>1.6144860000000001</v>
      </c>
    </row>
    <row r="1164" spans="3:5" ht="15" thickBot="1">
      <c r="C1164" s="33">
        <v>44197</v>
      </c>
      <c r="D1164" s="34">
        <v>2387.5500000000002</v>
      </c>
      <c r="E1164" s="34">
        <v>0.83009599999999995</v>
      </c>
    </row>
    <row r="1165" spans="3:5" ht="15" thickBot="1">
      <c r="C1165" s="33">
        <v>44196</v>
      </c>
      <c r="D1165" s="34">
        <v>2395.4</v>
      </c>
      <c r="E1165" s="34">
        <v>1.7098359999999999</v>
      </c>
    </row>
    <row r="1166" spans="3:5" ht="15" thickBot="1">
      <c r="C1166" s="33">
        <v>44195</v>
      </c>
      <c r="D1166" s="34">
        <v>2406.6</v>
      </c>
      <c r="E1166" s="34">
        <v>1.9248860000000001</v>
      </c>
    </row>
    <row r="1167" spans="3:5" ht="15" thickBot="1">
      <c r="C1167" s="33">
        <v>44194</v>
      </c>
      <c r="D1167" s="34">
        <v>2384.3000000000002</v>
      </c>
      <c r="E1167" s="34">
        <v>1.7490129999999999</v>
      </c>
    </row>
    <row r="1168" spans="3:5" ht="15" thickBot="1">
      <c r="C1168" s="33">
        <v>44193</v>
      </c>
      <c r="D1168" s="34">
        <v>2388.9</v>
      </c>
      <c r="E1168" s="34">
        <v>1.5324770000000001</v>
      </c>
    </row>
    <row r="1169" spans="3:5" ht="15" thickBot="1">
      <c r="C1169" s="33">
        <v>44189</v>
      </c>
      <c r="D1169" s="34">
        <v>2402.25</v>
      </c>
      <c r="E1169" s="34">
        <v>2.4894440000000002</v>
      </c>
    </row>
    <row r="1170" spans="3:5" ht="15" thickBot="1">
      <c r="C1170" s="33">
        <v>44188</v>
      </c>
      <c r="D1170" s="34">
        <v>2370.35</v>
      </c>
      <c r="E1170" s="34">
        <v>1.5595559999999999</v>
      </c>
    </row>
    <row r="1171" spans="3:5" ht="15" thickBot="1">
      <c r="C1171" s="33">
        <v>44187</v>
      </c>
      <c r="D1171" s="34">
        <v>2311</v>
      </c>
      <c r="E1171" s="34">
        <v>1.7644880000000001</v>
      </c>
    </row>
    <row r="1172" spans="3:5" ht="15" thickBot="1">
      <c r="C1172" s="33">
        <v>44186</v>
      </c>
      <c r="D1172" s="34">
        <v>2305.9499999999998</v>
      </c>
      <c r="E1172" s="34">
        <v>2.003069</v>
      </c>
    </row>
    <row r="1173" spans="3:5" ht="15" thickBot="1">
      <c r="C1173" s="33">
        <v>44183</v>
      </c>
      <c r="D1173" s="34">
        <v>2333.4499999999998</v>
      </c>
      <c r="E1173" s="34">
        <v>2.2298909999999998</v>
      </c>
    </row>
    <row r="1174" spans="3:5" ht="15" thickBot="1">
      <c r="C1174" s="33">
        <v>44182</v>
      </c>
      <c r="D1174" s="34">
        <v>2315.3000000000002</v>
      </c>
      <c r="E1174" s="34">
        <v>1.912868</v>
      </c>
    </row>
    <row r="1175" spans="3:5" ht="15" thickBot="1">
      <c r="C1175" s="33">
        <v>44181</v>
      </c>
      <c r="D1175" s="34">
        <v>2343.9499999999998</v>
      </c>
      <c r="E1175" s="34">
        <v>1.748634</v>
      </c>
    </row>
    <row r="1176" spans="3:5" ht="15" thickBot="1">
      <c r="C1176" s="33">
        <v>44180</v>
      </c>
      <c r="D1176" s="34">
        <v>2320.0500000000002</v>
      </c>
      <c r="E1176" s="34">
        <v>2.207176</v>
      </c>
    </row>
    <row r="1177" spans="3:5" ht="15" thickBot="1">
      <c r="C1177" s="33">
        <v>44179</v>
      </c>
      <c r="D1177" s="34">
        <v>2370.75</v>
      </c>
      <c r="E1177" s="34">
        <v>1.5756319999999999</v>
      </c>
    </row>
    <row r="1178" spans="3:5" ht="15" thickBot="1">
      <c r="C1178" s="33">
        <v>44176</v>
      </c>
      <c r="D1178" s="34">
        <v>2374.75</v>
      </c>
      <c r="E1178" s="34">
        <v>2.611218</v>
      </c>
    </row>
    <row r="1179" spans="3:5" ht="15" thickBot="1">
      <c r="C1179" s="33">
        <v>44175</v>
      </c>
      <c r="D1179" s="34">
        <v>2350.4499999999998</v>
      </c>
      <c r="E1179" s="34">
        <v>3.0413700000000001</v>
      </c>
    </row>
    <row r="1180" spans="3:5" ht="15" thickBot="1">
      <c r="C1180" s="33">
        <v>44174</v>
      </c>
      <c r="D1180" s="34">
        <v>2292.1999999999998</v>
      </c>
      <c r="E1180" s="34">
        <v>2.1238899999999998</v>
      </c>
    </row>
    <row r="1181" spans="3:5" ht="15" thickBot="1">
      <c r="C1181" s="33">
        <v>44173</v>
      </c>
      <c r="D1181" s="34">
        <v>2260</v>
      </c>
      <c r="E1181" s="34">
        <v>2.768211</v>
      </c>
    </row>
    <row r="1182" spans="3:5" ht="15" thickBot="1">
      <c r="C1182" s="33">
        <v>44172</v>
      </c>
      <c r="D1182" s="34">
        <v>2256.15</v>
      </c>
      <c r="E1182" s="34">
        <v>4.1476490000000004</v>
      </c>
    </row>
    <row r="1183" spans="3:5" ht="15" thickBot="1">
      <c r="C1183" s="33">
        <v>44169</v>
      </c>
      <c r="D1183" s="34">
        <v>2184.1999999999998</v>
      </c>
      <c r="E1183" s="34">
        <v>3.7121430000000002</v>
      </c>
    </row>
    <row r="1184" spans="3:5" ht="15" thickBot="1">
      <c r="C1184" s="33">
        <v>44168</v>
      </c>
      <c r="D1184" s="34">
        <v>2127.75</v>
      </c>
      <c r="E1184" s="34">
        <v>3.469163</v>
      </c>
    </row>
    <row r="1185" spans="3:5" ht="15" thickBot="1">
      <c r="C1185" s="33">
        <v>44167</v>
      </c>
      <c r="D1185" s="34">
        <v>2139.3000000000002</v>
      </c>
      <c r="E1185" s="34">
        <v>1.634682</v>
      </c>
    </row>
    <row r="1186" spans="3:5" ht="15" thickBot="1">
      <c r="C1186" s="33">
        <v>44166</v>
      </c>
      <c r="D1186" s="34">
        <v>2133.0500000000002</v>
      </c>
      <c r="E1186" s="34">
        <v>2.2267420000000002</v>
      </c>
    </row>
    <row r="1187" spans="3:5" ht="15" thickBot="1">
      <c r="C1187" s="33">
        <v>44162</v>
      </c>
      <c r="D1187" s="34">
        <v>2138.1999999999998</v>
      </c>
      <c r="E1187" s="34">
        <v>5.6878609999999998</v>
      </c>
    </row>
    <row r="1188" spans="3:5" ht="15" thickBot="1">
      <c r="C1188" s="33">
        <v>44161</v>
      </c>
      <c r="D1188" s="34">
        <v>2154.1999999999998</v>
      </c>
      <c r="E1188" s="34">
        <v>1.630887</v>
      </c>
    </row>
    <row r="1189" spans="3:5" ht="15" thickBot="1">
      <c r="C1189" s="33">
        <v>44160</v>
      </c>
      <c r="D1189" s="34">
        <v>2135.85</v>
      </c>
      <c r="E1189" s="34">
        <v>1.7865359999999999</v>
      </c>
    </row>
    <row r="1190" spans="3:5" ht="15" thickBot="1">
      <c r="C1190" s="33">
        <v>44159</v>
      </c>
      <c r="D1190" s="34">
        <v>2157.35</v>
      </c>
      <c r="E1190" s="34">
        <v>1.989749</v>
      </c>
    </row>
    <row r="1191" spans="3:5" ht="15" thickBot="1">
      <c r="C1191" s="33">
        <v>44158</v>
      </c>
      <c r="D1191" s="34">
        <v>2129.4</v>
      </c>
      <c r="E1191" s="34">
        <v>3.2445759999999999</v>
      </c>
    </row>
    <row r="1192" spans="3:5" ht="15" thickBot="1">
      <c r="C1192" s="33">
        <v>44155</v>
      </c>
      <c r="D1192" s="34">
        <v>2120.25</v>
      </c>
      <c r="E1192" s="34">
        <v>2.8270379999999999</v>
      </c>
    </row>
    <row r="1193" spans="3:5" ht="15" thickBot="1">
      <c r="C1193" s="33">
        <v>44154</v>
      </c>
      <c r="D1193" s="34">
        <v>2130.75</v>
      </c>
      <c r="E1193" s="34">
        <v>2.70465</v>
      </c>
    </row>
    <row r="1194" spans="3:5" ht="15" thickBot="1">
      <c r="C1194" s="33">
        <v>44153</v>
      </c>
      <c r="D1194" s="34">
        <v>2132.1</v>
      </c>
      <c r="E1194" s="34">
        <v>3.315051</v>
      </c>
    </row>
    <row r="1195" spans="3:5" ht="15" thickBot="1">
      <c r="C1195" s="33">
        <v>44152</v>
      </c>
      <c r="D1195" s="34">
        <v>2177.6</v>
      </c>
      <c r="E1195" s="34">
        <v>2.7335419999999999</v>
      </c>
    </row>
    <row r="1196" spans="3:5" ht="15" thickBot="1">
      <c r="C1196" s="33">
        <v>44148</v>
      </c>
      <c r="D1196" s="34">
        <v>2185.35</v>
      </c>
      <c r="E1196" s="34">
        <v>2.7991649999999999</v>
      </c>
    </row>
    <row r="1197" spans="3:5" ht="15" thickBot="1">
      <c r="C1197" s="33">
        <v>44147</v>
      </c>
      <c r="D1197" s="34">
        <v>2192.1</v>
      </c>
      <c r="E1197" s="34">
        <v>3.0105119999999999</v>
      </c>
    </row>
    <row r="1198" spans="3:5" ht="15" thickBot="1">
      <c r="C1198" s="33">
        <v>44146</v>
      </c>
      <c r="D1198" s="34">
        <v>2131.15</v>
      </c>
      <c r="E1198" s="34">
        <v>2.7599420000000001</v>
      </c>
    </row>
    <row r="1199" spans="3:5" ht="15" thickBot="1">
      <c r="C1199" s="33">
        <v>44145</v>
      </c>
      <c r="D1199" s="34">
        <v>2136.6</v>
      </c>
      <c r="E1199" s="34">
        <v>2.4717030000000002</v>
      </c>
    </row>
    <row r="1200" spans="3:5" ht="15" thickBot="1">
      <c r="C1200" s="33">
        <v>44144</v>
      </c>
      <c r="D1200" s="34">
        <v>2132.5500000000002</v>
      </c>
      <c r="E1200" s="34">
        <v>2.194404</v>
      </c>
    </row>
    <row r="1201" spans="3:5" ht="15" thickBot="1">
      <c r="C1201" s="33">
        <v>44141</v>
      </c>
      <c r="D1201" s="34">
        <v>2094.15</v>
      </c>
      <c r="E1201" s="34">
        <v>2.127821</v>
      </c>
    </row>
    <row r="1202" spans="3:5" ht="15" thickBot="1">
      <c r="C1202" s="33">
        <v>44140</v>
      </c>
      <c r="D1202" s="34">
        <v>2102.35</v>
      </c>
      <c r="E1202" s="34">
        <v>2.0838269999999999</v>
      </c>
    </row>
    <row r="1203" spans="3:5" ht="15" thickBot="1">
      <c r="C1203" s="33">
        <v>44139</v>
      </c>
      <c r="D1203" s="34">
        <v>2060.0500000000002</v>
      </c>
      <c r="E1203" s="34">
        <v>1.479878</v>
      </c>
    </row>
    <row r="1204" spans="3:5" ht="15" thickBot="1">
      <c r="C1204" s="33">
        <v>44138</v>
      </c>
      <c r="D1204" s="34">
        <v>2055.6999999999998</v>
      </c>
      <c r="E1204" s="34">
        <v>2.2274020000000001</v>
      </c>
    </row>
    <row r="1205" spans="3:5" ht="15" thickBot="1">
      <c r="C1205" s="33">
        <v>44137</v>
      </c>
      <c r="D1205" s="34">
        <v>2072</v>
      </c>
      <c r="E1205" s="34">
        <v>1.4860770000000001</v>
      </c>
    </row>
    <row r="1206" spans="3:5" ht="15" thickBot="1">
      <c r="C1206" s="33">
        <v>44134</v>
      </c>
      <c r="D1206" s="34">
        <v>2071.3000000000002</v>
      </c>
      <c r="E1206" s="34">
        <v>2.4143279999999998</v>
      </c>
    </row>
    <row r="1207" spans="3:5" ht="15" thickBot="1">
      <c r="C1207" s="33">
        <v>44133</v>
      </c>
      <c r="D1207" s="34">
        <v>2122.1</v>
      </c>
      <c r="E1207" s="34">
        <v>1.9344030000000001</v>
      </c>
    </row>
    <row r="1208" spans="3:5" ht="15" thickBot="1">
      <c r="C1208" s="33">
        <v>44132</v>
      </c>
      <c r="D1208" s="34">
        <v>2164.35</v>
      </c>
      <c r="E1208" s="34">
        <v>1.5554840000000001</v>
      </c>
    </row>
    <row r="1209" spans="3:5" ht="15" thickBot="1">
      <c r="C1209" s="33">
        <v>44131</v>
      </c>
      <c r="D1209" s="34">
        <v>2176.6999999999998</v>
      </c>
      <c r="E1209" s="34">
        <v>2.334908</v>
      </c>
    </row>
    <row r="1210" spans="3:5" ht="15" thickBot="1">
      <c r="C1210" s="33">
        <v>44130</v>
      </c>
      <c r="D1210" s="34">
        <v>2166.75</v>
      </c>
      <c r="E1210" s="34">
        <v>1.64605</v>
      </c>
    </row>
    <row r="1211" spans="3:5" ht="15" thickBot="1">
      <c r="C1211" s="33">
        <v>44127</v>
      </c>
      <c r="D1211" s="34">
        <v>2143.85</v>
      </c>
      <c r="E1211" s="34">
        <v>2.8057340000000002</v>
      </c>
    </row>
    <row r="1212" spans="3:5" ht="15" thickBot="1">
      <c r="C1212" s="33">
        <v>44126</v>
      </c>
      <c r="D1212" s="34">
        <v>2179.35</v>
      </c>
      <c r="E1212" s="34">
        <v>2.632959</v>
      </c>
    </row>
    <row r="1213" spans="3:5" ht="15" thickBot="1">
      <c r="C1213" s="33">
        <v>44125</v>
      </c>
      <c r="D1213" s="34">
        <v>2163.15</v>
      </c>
      <c r="E1213" s="34">
        <v>3.9542470000000001</v>
      </c>
    </row>
    <row r="1214" spans="3:5" ht="15" thickBot="1">
      <c r="C1214" s="33">
        <v>44124</v>
      </c>
      <c r="D1214" s="34">
        <v>2173.1</v>
      </c>
      <c r="E1214" s="34">
        <v>5.8553009999999999</v>
      </c>
    </row>
    <row r="1215" spans="3:5" ht="15" thickBot="1">
      <c r="C1215" s="33">
        <v>44123</v>
      </c>
      <c r="D1215" s="34">
        <v>2177.8000000000002</v>
      </c>
      <c r="E1215" s="34">
        <v>1.606069</v>
      </c>
    </row>
    <row r="1216" spans="3:5" ht="15" thickBot="1">
      <c r="C1216" s="33">
        <v>44120</v>
      </c>
      <c r="D1216" s="34">
        <v>2150.5500000000002</v>
      </c>
      <c r="E1216" s="34">
        <v>1.6404019999999999</v>
      </c>
    </row>
    <row r="1217" spans="3:5" ht="15" thickBot="1">
      <c r="C1217" s="33">
        <v>44119</v>
      </c>
      <c r="D1217" s="34">
        <v>2152.5500000000002</v>
      </c>
      <c r="E1217" s="34">
        <v>2.3444400000000001</v>
      </c>
    </row>
    <row r="1218" spans="3:5" ht="15" thickBot="1">
      <c r="C1218" s="33">
        <v>44118</v>
      </c>
      <c r="D1218" s="34">
        <v>2158.15</v>
      </c>
      <c r="E1218" s="34">
        <v>2.1230329999999999</v>
      </c>
    </row>
    <row r="1219" spans="3:5" ht="15" thickBot="1">
      <c r="C1219" s="33">
        <v>44117</v>
      </c>
      <c r="D1219" s="34">
        <v>2138.1999999999998</v>
      </c>
      <c r="E1219" s="34">
        <v>1.679176</v>
      </c>
    </row>
    <row r="1220" spans="3:5" ht="15" thickBot="1">
      <c r="C1220" s="33">
        <v>44116</v>
      </c>
      <c r="D1220" s="34">
        <v>2138.4</v>
      </c>
      <c r="E1220" s="34">
        <v>1.741171</v>
      </c>
    </row>
    <row r="1221" spans="3:5" ht="15" thickBot="1">
      <c r="C1221" s="33">
        <v>44113</v>
      </c>
      <c r="D1221" s="34">
        <v>2139.65</v>
      </c>
      <c r="E1221" s="34">
        <v>2.0010309999999998</v>
      </c>
    </row>
    <row r="1222" spans="3:5" ht="15" thickBot="1">
      <c r="C1222" s="33">
        <v>44112</v>
      </c>
      <c r="D1222" s="34">
        <v>2160.8000000000002</v>
      </c>
      <c r="E1222" s="34">
        <v>1.6173820000000001</v>
      </c>
    </row>
    <row r="1223" spans="3:5" ht="15" thickBot="1">
      <c r="C1223" s="33">
        <v>44111</v>
      </c>
      <c r="D1223" s="34">
        <v>2139.35</v>
      </c>
      <c r="E1223" s="34">
        <v>2.428598</v>
      </c>
    </row>
    <row r="1224" spans="3:5" ht="15" thickBot="1">
      <c r="C1224" s="33">
        <v>44110</v>
      </c>
      <c r="D1224" s="34">
        <v>2115.9</v>
      </c>
      <c r="E1224" s="34">
        <v>1.6795</v>
      </c>
    </row>
    <row r="1225" spans="3:5" ht="15" thickBot="1">
      <c r="C1225" s="33">
        <v>44109</v>
      </c>
      <c r="D1225" s="34">
        <v>2111.0500000000002</v>
      </c>
      <c r="E1225" s="34">
        <v>1.6461140000000001</v>
      </c>
    </row>
    <row r="1226" spans="3:5" ht="15" thickBot="1">
      <c r="C1226" s="33">
        <v>44105</v>
      </c>
      <c r="D1226" s="34">
        <v>2095</v>
      </c>
      <c r="E1226" s="34">
        <v>2.1315930000000001</v>
      </c>
    </row>
    <row r="1227" spans="3:5" ht="15" thickBot="1">
      <c r="C1227" s="33">
        <v>44104</v>
      </c>
      <c r="D1227" s="34">
        <v>2068.25</v>
      </c>
      <c r="E1227" s="34">
        <v>2.4174000000000002</v>
      </c>
    </row>
    <row r="1228" spans="3:5" ht="15" thickBot="1">
      <c r="C1228" s="33">
        <v>44103</v>
      </c>
      <c r="D1228" s="34">
        <v>2033.2</v>
      </c>
      <c r="E1228" s="34">
        <v>2.298854</v>
      </c>
    </row>
    <row r="1229" spans="3:5" ht="15" thickBot="1">
      <c r="C1229" s="33">
        <v>44102</v>
      </c>
      <c r="D1229" s="34">
        <v>2063.3000000000002</v>
      </c>
      <c r="E1229" s="34">
        <v>1.5240370000000001</v>
      </c>
    </row>
    <row r="1230" spans="3:5" ht="15" thickBot="1">
      <c r="C1230" s="33">
        <v>44099</v>
      </c>
      <c r="D1230" s="34">
        <v>2079.0500000000002</v>
      </c>
      <c r="E1230" s="34">
        <v>2.5289280000000001</v>
      </c>
    </row>
    <row r="1231" spans="3:5" ht="15" thickBot="1">
      <c r="C1231" s="33">
        <v>44098</v>
      </c>
      <c r="D1231" s="34">
        <v>2060.9</v>
      </c>
      <c r="E1231" s="34">
        <v>3.798394</v>
      </c>
    </row>
    <row r="1232" spans="3:5" ht="15" thickBot="1">
      <c r="C1232" s="33">
        <v>44097</v>
      </c>
      <c r="D1232" s="34">
        <v>2052.5500000000002</v>
      </c>
      <c r="E1232" s="34">
        <v>2.4103050000000001</v>
      </c>
    </row>
    <row r="1233" spans="3:5" ht="15" thickBot="1">
      <c r="C1233" s="33">
        <v>44096</v>
      </c>
      <c r="D1233" s="34">
        <v>2026.8</v>
      </c>
      <c r="E1233" s="34">
        <v>2.3457119999999998</v>
      </c>
    </row>
    <row r="1234" spans="3:5" ht="15" thickBot="1">
      <c r="C1234" s="33">
        <v>44095</v>
      </c>
      <c r="D1234" s="34">
        <v>2037.8</v>
      </c>
      <c r="E1234" s="34">
        <v>3.483981</v>
      </c>
    </row>
    <row r="1235" spans="3:5" ht="15" thickBot="1">
      <c r="C1235" s="33">
        <v>44092</v>
      </c>
      <c r="D1235" s="34">
        <v>2098.6999999999998</v>
      </c>
      <c r="E1235" s="34">
        <v>4.4752090000000004</v>
      </c>
    </row>
    <row r="1236" spans="3:5" ht="15" thickBot="1">
      <c r="C1236" s="33">
        <v>44091</v>
      </c>
      <c r="D1236" s="34">
        <v>2128.1999999999998</v>
      </c>
      <c r="E1236" s="34">
        <v>1.741644</v>
      </c>
    </row>
    <row r="1237" spans="3:5" ht="15" thickBot="1">
      <c r="C1237" s="33">
        <v>44090</v>
      </c>
      <c r="D1237" s="34">
        <v>2143.5</v>
      </c>
      <c r="E1237" s="34">
        <v>2.0878420000000002</v>
      </c>
    </row>
    <row r="1238" spans="3:5" ht="15" thickBot="1">
      <c r="C1238" s="33">
        <v>44089</v>
      </c>
      <c r="D1238" s="34">
        <v>2124.4499999999998</v>
      </c>
      <c r="E1238" s="34">
        <v>1.224059</v>
      </c>
    </row>
    <row r="1239" spans="3:5" ht="15" thickBot="1">
      <c r="C1239" s="33">
        <v>44088</v>
      </c>
      <c r="D1239" s="34">
        <v>2123.5</v>
      </c>
      <c r="E1239" s="34">
        <v>2.0969760000000002</v>
      </c>
    </row>
    <row r="1240" spans="3:5" ht="15" thickBot="1">
      <c r="C1240" s="33">
        <v>44085</v>
      </c>
      <c r="D1240" s="34">
        <v>2159.25</v>
      </c>
      <c r="E1240" s="34">
        <v>1.9347160000000001</v>
      </c>
    </row>
    <row r="1241" spans="3:5" ht="15" thickBot="1">
      <c r="C1241" s="33">
        <v>44084</v>
      </c>
      <c r="D1241" s="34">
        <v>2133.9</v>
      </c>
      <c r="E1241" s="34">
        <v>2.137794</v>
      </c>
    </row>
    <row r="1242" spans="3:5" ht="15" thickBot="1">
      <c r="C1242" s="33">
        <v>44083</v>
      </c>
      <c r="D1242" s="34">
        <v>2132.25</v>
      </c>
      <c r="E1242" s="34">
        <v>2.0099450000000001</v>
      </c>
    </row>
    <row r="1243" spans="3:5" ht="15" thickBot="1">
      <c r="C1243" s="33">
        <v>44082</v>
      </c>
      <c r="D1243" s="34">
        <v>2142.25</v>
      </c>
      <c r="E1243" s="34">
        <v>1.8042400000000001</v>
      </c>
    </row>
    <row r="1244" spans="3:5" ht="15" thickBot="1">
      <c r="C1244" s="33">
        <v>44081</v>
      </c>
      <c r="D1244" s="34">
        <v>2162.6</v>
      </c>
      <c r="E1244" s="34">
        <v>2.3630279999999999</v>
      </c>
    </row>
    <row r="1245" spans="3:5" ht="15" thickBot="1">
      <c r="C1245" s="33">
        <v>44078</v>
      </c>
      <c r="D1245" s="34">
        <v>2124.65</v>
      </c>
      <c r="E1245" s="34">
        <v>1.5904910000000001</v>
      </c>
    </row>
    <row r="1246" spans="3:5" ht="15" thickBot="1">
      <c r="C1246" s="33">
        <v>44077</v>
      </c>
      <c r="D1246" s="34">
        <v>2139.15</v>
      </c>
      <c r="E1246" s="34">
        <v>1.590711</v>
      </c>
    </row>
    <row r="1247" spans="3:5" ht="15" thickBot="1">
      <c r="C1247" s="33">
        <v>44076</v>
      </c>
      <c r="D1247" s="34">
        <v>2141.65</v>
      </c>
      <c r="E1247" s="34">
        <v>1.66781</v>
      </c>
    </row>
    <row r="1248" spans="3:5" ht="15" thickBot="1">
      <c r="C1248" s="33">
        <v>44075</v>
      </c>
      <c r="D1248" s="34">
        <v>2161.65</v>
      </c>
      <c r="E1248" s="34">
        <v>1.738013</v>
      </c>
    </row>
  </sheetData>
  <autoFilter ref="C5:F1239" xr:uid="{34B31999-0F77-4B03-B685-AEBAE2A3326D}">
    <sortState xmlns:xlrd2="http://schemas.microsoft.com/office/spreadsheetml/2017/richdata2" ref="C6:F1248">
      <sortCondition descending="1" ref="C5:C1239"/>
    </sortState>
  </autoFilter>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EAD0-9F47-4029-8EB2-BA1B90DB92DD}">
  <dimension ref="C1:T71"/>
  <sheetViews>
    <sheetView topLeftCell="A27" workbookViewId="0">
      <selection activeCell="L38" sqref="L38"/>
    </sheetView>
  </sheetViews>
  <sheetFormatPr defaultRowHeight="14.4"/>
  <cols>
    <col min="3" max="3" width="43.6640625" bestFit="1" customWidth="1"/>
    <col min="4" max="4" width="10.33203125" bestFit="1" customWidth="1"/>
    <col min="6" max="6" width="18.33203125" bestFit="1" customWidth="1"/>
    <col min="7" max="7" width="11" bestFit="1" customWidth="1"/>
    <col min="12" max="12" width="255.77734375" bestFit="1" customWidth="1"/>
  </cols>
  <sheetData>
    <row r="1" spans="3:20">
      <c r="I1" s="499" t="s">
        <v>8842</v>
      </c>
      <c r="J1" s="499"/>
      <c r="K1" s="499"/>
      <c r="L1" s="499"/>
      <c r="M1" s="499"/>
      <c r="N1" s="499"/>
      <c r="O1" s="499"/>
      <c r="P1" s="499"/>
      <c r="Q1" s="499"/>
      <c r="R1" s="499"/>
      <c r="S1" s="499"/>
      <c r="T1" s="499"/>
    </row>
    <row r="2" spans="3:20">
      <c r="I2" s="499"/>
      <c r="J2" s="499"/>
      <c r="K2" s="499"/>
      <c r="L2" s="499"/>
      <c r="M2" s="499"/>
      <c r="N2" s="499"/>
      <c r="O2" s="499"/>
      <c r="P2" s="499"/>
      <c r="Q2" s="499"/>
      <c r="R2" s="499"/>
      <c r="S2" s="499"/>
      <c r="T2" s="499"/>
    </row>
    <row r="3" spans="3:20">
      <c r="I3" s="499"/>
      <c r="J3" s="499"/>
      <c r="K3" s="499"/>
      <c r="L3" s="499"/>
      <c r="M3" s="499"/>
      <c r="N3" s="499"/>
      <c r="O3" s="499"/>
      <c r="P3" s="499"/>
      <c r="Q3" s="499"/>
      <c r="R3" s="499"/>
      <c r="S3" s="499"/>
      <c r="T3" s="499"/>
    </row>
    <row r="4" spans="3:20" ht="84.6" customHeight="1">
      <c r="C4" s="25" t="s">
        <v>93</v>
      </c>
      <c r="D4" s="25"/>
      <c r="E4" s="25"/>
      <c r="F4" s="25"/>
      <c r="G4" s="25"/>
      <c r="H4" s="25"/>
      <c r="I4" s="499"/>
      <c r="J4" s="499"/>
      <c r="K4" s="499"/>
      <c r="L4" s="499"/>
      <c r="M4" s="499"/>
      <c r="N4" s="499"/>
      <c r="O4" s="499"/>
      <c r="P4" s="499"/>
      <c r="Q4" s="499"/>
      <c r="R4" s="499"/>
      <c r="S4" s="499"/>
      <c r="T4" s="499"/>
    </row>
    <row r="7" spans="3:20">
      <c r="G7" s="38">
        <v>45809</v>
      </c>
      <c r="H7" s="38"/>
      <c r="I7" s="38"/>
      <c r="J7" s="38"/>
      <c r="K7" s="38"/>
      <c r="L7" s="38"/>
      <c r="M7" s="38"/>
      <c r="N7" s="38"/>
      <c r="O7" s="38"/>
      <c r="P7" s="38"/>
      <c r="Q7" s="38"/>
    </row>
    <row r="8" spans="3:20">
      <c r="F8" t="s">
        <v>151</v>
      </c>
      <c r="G8" s="5">
        <f>O27</f>
        <v>0.1018</v>
      </c>
      <c r="H8" s="5"/>
      <c r="I8" s="5"/>
      <c r="J8" s="5"/>
      <c r="K8" s="5"/>
      <c r="L8" s="5"/>
      <c r="M8" s="5"/>
      <c r="N8" s="5"/>
      <c r="O8" s="5"/>
      <c r="P8" s="5"/>
      <c r="Q8" s="5"/>
    </row>
    <row r="9" spans="3:20">
      <c r="F9" t="s">
        <v>152</v>
      </c>
      <c r="G9" s="5">
        <f>O28</f>
        <v>0.15989999999999999</v>
      </c>
      <c r="H9" s="5"/>
      <c r="I9" s="5"/>
      <c r="J9" s="5"/>
      <c r="K9" s="5"/>
      <c r="L9" s="5"/>
      <c r="M9" s="5"/>
      <c r="N9" s="5"/>
      <c r="O9" s="5"/>
      <c r="P9" s="5"/>
      <c r="Q9" s="5"/>
    </row>
    <row r="10" spans="3:20">
      <c r="F10" t="s">
        <v>153</v>
      </c>
      <c r="G10" s="5">
        <f>SUM(O29:O30)</f>
        <v>0.1193</v>
      </c>
      <c r="H10" s="5"/>
      <c r="I10" s="5"/>
      <c r="J10" s="5"/>
      <c r="K10" s="5"/>
      <c r="L10" s="5"/>
      <c r="M10" s="5"/>
      <c r="N10" s="5"/>
      <c r="O10" s="5"/>
      <c r="P10" s="5"/>
      <c r="Q10" s="5"/>
    </row>
    <row r="11" spans="3:20">
      <c r="F11" t="str">
        <f>C26</f>
        <v>Promoters </v>
      </c>
      <c r="G11" s="5">
        <f>O26</f>
        <v>0.61899999999999999</v>
      </c>
      <c r="H11" s="5"/>
      <c r="I11" s="5"/>
      <c r="J11" s="5"/>
      <c r="K11" s="5"/>
      <c r="L11" s="5"/>
      <c r="M11" s="5"/>
      <c r="N11" s="5"/>
      <c r="O11" s="5"/>
      <c r="P11" s="5"/>
      <c r="Q11" s="5"/>
    </row>
    <row r="12" spans="3:20">
      <c r="G12" s="37"/>
      <c r="H12" s="37"/>
      <c r="I12" s="37"/>
      <c r="J12" s="37"/>
      <c r="K12" s="37"/>
      <c r="L12" s="37"/>
      <c r="M12" s="37"/>
      <c r="N12" s="37"/>
      <c r="O12" s="37"/>
      <c r="P12" s="37"/>
      <c r="Q12" s="37"/>
    </row>
    <row r="13" spans="3:20">
      <c r="G13" s="5">
        <f>SUM(G8:G11)</f>
        <v>1</v>
      </c>
    </row>
    <row r="25" spans="3:15" ht="15" thickBot="1">
      <c r="D25" s="382">
        <v>44805</v>
      </c>
      <c r="E25" s="382">
        <v>44896</v>
      </c>
      <c r="F25" s="382">
        <v>44986</v>
      </c>
      <c r="G25" s="382">
        <v>45078</v>
      </c>
      <c r="H25" s="382">
        <v>45170</v>
      </c>
      <c r="I25" s="382">
        <v>45261</v>
      </c>
      <c r="J25" s="382">
        <v>45352</v>
      </c>
      <c r="K25" s="382">
        <v>45444</v>
      </c>
      <c r="L25" s="382">
        <v>45536</v>
      </c>
      <c r="M25" s="382">
        <v>45627</v>
      </c>
      <c r="N25" s="382">
        <v>45717</v>
      </c>
      <c r="O25" s="382">
        <v>45809</v>
      </c>
    </row>
    <row r="26" spans="3:15">
      <c r="C26" s="383" t="s">
        <v>8837</v>
      </c>
      <c r="D26" s="386">
        <v>0.61899999999999999</v>
      </c>
      <c r="E26" s="386">
        <v>0.61899999999999999</v>
      </c>
      <c r="F26" s="386">
        <v>0.61899999999999999</v>
      </c>
      <c r="G26" s="386">
        <v>0.61899999999999999</v>
      </c>
      <c r="H26" s="386">
        <v>0.61899999999999999</v>
      </c>
      <c r="I26" s="386">
        <v>0.61899999999999999</v>
      </c>
      <c r="J26" s="386">
        <v>0.61899999999999999</v>
      </c>
      <c r="K26" s="386">
        <v>0.61899999999999999</v>
      </c>
      <c r="L26" s="386">
        <v>0.61899999999999999</v>
      </c>
      <c r="M26" s="386">
        <v>0.61899999999999999</v>
      </c>
      <c r="N26" s="386">
        <v>0.61899999999999999</v>
      </c>
      <c r="O26" s="386">
        <v>0.61899999999999999</v>
      </c>
    </row>
    <row r="27" spans="3:15">
      <c r="C27" s="384" t="s">
        <v>8838</v>
      </c>
      <c r="D27" s="387">
        <v>0.14050000000000001</v>
      </c>
      <c r="E27" s="387">
        <v>0.14319999999999999</v>
      </c>
      <c r="F27" s="387">
        <v>0.14360000000000001</v>
      </c>
      <c r="G27" s="387">
        <v>0.14480000000000001</v>
      </c>
      <c r="H27" s="387">
        <v>0.13900000000000001</v>
      </c>
      <c r="I27" s="387">
        <v>0.13650000000000001</v>
      </c>
      <c r="J27" s="387">
        <v>0.12670000000000001</v>
      </c>
      <c r="K27" s="387">
        <v>0.1187</v>
      </c>
      <c r="L27" s="387">
        <v>0.1217</v>
      </c>
      <c r="M27" s="387">
        <v>0.1143</v>
      </c>
      <c r="N27" s="387">
        <v>0.1062</v>
      </c>
      <c r="O27" s="387">
        <v>0.1018</v>
      </c>
    </row>
    <row r="28" spans="3:15" ht="15" thickBot="1">
      <c r="C28" s="383" t="s">
        <v>8839</v>
      </c>
      <c r="D28" s="386">
        <v>0.1172</v>
      </c>
      <c r="E28" s="386">
        <v>0.115</v>
      </c>
      <c r="F28" s="386">
        <v>0.11509999999999999</v>
      </c>
      <c r="G28" s="386">
        <v>0.1147</v>
      </c>
      <c r="H28" s="386">
        <v>0.11899999999999999</v>
      </c>
      <c r="I28" s="386">
        <v>0.1231</v>
      </c>
      <c r="J28" s="386">
        <v>0.1321</v>
      </c>
      <c r="K28" s="386">
        <v>0.1409</v>
      </c>
      <c r="L28" s="386">
        <v>0.14130000000000001</v>
      </c>
      <c r="M28" s="386">
        <v>0.1467</v>
      </c>
      <c r="N28" s="386">
        <v>0.15479999999999999</v>
      </c>
      <c r="O28" s="386">
        <v>0.15989999999999999</v>
      </c>
    </row>
    <row r="29" spans="3:15">
      <c r="C29" s="385" t="s">
        <v>8840</v>
      </c>
      <c r="D29" s="388">
        <v>4.0000000000000002E-4</v>
      </c>
      <c r="E29" s="388">
        <v>4.0000000000000002E-4</v>
      </c>
      <c r="F29" s="388">
        <v>4.0000000000000002E-4</v>
      </c>
      <c r="G29" s="388">
        <v>4.0000000000000002E-4</v>
      </c>
      <c r="H29" s="388">
        <v>4.0000000000000002E-4</v>
      </c>
      <c r="I29" s="388">
        <v>4.0000000000000002E-4</v>
      </c>
      <c r="J29" s="388">
        <v>4.0000000000000002E-4</v>
      </c>
      <c r="K29" s="388">
        <v>5.0000000000000001E-4</v>
      </c>
      <c r="L29" s="388">
        <v>5.0000000000000001E-4</v>
      </c>
      <c r="M29" s="388">
        <v>5.9999999999999995E-4</v>
      </c>
      <c r="N29" s="388">
        <v>6.9999999999999999E-4</v>
      </c>
      <c r="O29" s="388">
        <v>6.9999999999999999E-4</v>
      </c>
    </row>
    <row r="30" spans="3:15">
      <c r="C30" s="383" t="s">
        <v>8841</v>
      </c>
      <c r="D30" s="386">
        <v>0.1232</v>
      </c>
      <c r="E30" s="386">
        <v>0.12230000000000001</v>
      </c>
      <c r="F30" s="386">
        <v>0.1217</v>
      </c>
      <c r="G30" s="386">
        <v>0.12089999999999999</v>
      </c>
      <c r="H30" s="386">
        <v>0.1226</v>
      </c>
      <c r="I30" s="386">
        <v>0.1211</v>
      </c>
      <c r="J30" s="386">
        <v>0.12189999999999999</v>
      </c>
      <c r="K30" s="386">
        <v>0.1211</v>
      </c>
      <c r="L30" s="386">
        <v>0.11749999999999999</v>
      </c>
      <c r="M30" s="386">
        <v>0.11940000000000001</v>
      </c>
      <c r="N30" s="386">
        <v>0.1193</v>
      </c>
      <c r="O30" s="386">
        <v>0.1186</v>
      </c>
    </row>
    <row r="33" spans="3:12" ht="15" thickBot="1"/>
    <row r="34" spans="3:12" ht="21" thickBot="1">
      <c r="C34" s="389" t="s">
        <v>137</v>
      </c>
      <c r="D34" s="390" t="s">
        <v>8843</v>
      </c>
      <c r="E34" s="390" t="s">
        <v>8844</v>
      </c>
      <c r="F34" s="392" t="s">
        <v>8845</v>
      </c>
      <c r="G34" s="396" t="s">
        <v>8856</v>
      </c>
      <c r="I34">
        <v>10000000</v>
      </c>
    </row>
    <row r="35" spans="3:12" ht="15" thickBot="1">
      <c r="C35" s="391" t="s">
        <v>8846</v>
      </c>
      <c r="D35" s="394">
        <v>111.4370148</v>
      </c>
      <c r="E35" s="395">
        <v>0.4743</v>
      </c>
      <c r="F35" s="393">
        <v>45809</v>
      </c>
      <c r="G35" s="36">
        <f>'Data Sheet'!$B$8*'input sheet'!D35</f>
        <v>281813.06672772003</v>
      </c>
      <c r="H35">
        <f>100</f>
        <v>100</v>
      </c>
    </row>
    <row r="36" spans="3:12" ht="15" thickBot="1">
      <c r="C36" s="391" t="s">
        <v>8847</v>
      </c>
      <c r="D36" s="394">
        <v>15.1312354</v>
      </c>
      <c r="E36" s="395">
        <v>6.4399999999999999E-2</v>
      </c>
      <c r="F36" s="393">
        <v>45809</v>
      </c>
      <c r="G36" s="36">
        <f>'Data Sheet'!$B$8*'input sheet'!D36</f>
        <v>38265.381203060002</v>
      </c>
      <c r="L36" t="s">
        <v>8857</v>
      </c>
    </row>
    <row r="37" spans="3:12" ht="15" thickBot="1">
      <c r="C37" s="391" t="s">
        <v>8848</v>
      </c>
      <c r="D37" s="394">
        <v>10.673946000000001</v>
      </c>
      <c r="E37" s="395">
        <v>4.5400000000000003E-2</v>
      </c>
      <c r="F37" s="393">
        <v>45809</v>
      </c>
      <c r="G37" s="36">
        <f>'Data Sheet'!$B$8*'input sheet'!D37</f>
        <v>26993.342039400002</v>
      </c>
    </row>
    <row r="38" spans="3:12" ht="15" thickBot="1">
      <c r="C38" s="391" t="s">
        <v>8849</v>
      </c>
      <c r="D38" s="394">
        <v>6.8784320000000001</v>
      </c>
      <c r="E38" s="395">
        <v>2.9300000000000003E-2</v>
      </c>
      <c r="F38" s="393">
        <v>45809</v>
      </c>
      <c r="G38" s="36">
        <f>'Data Sheet'!$B$8*'input sheet'!D38</f>
        <v>17394.866684799999</v>
      </c>
      <c r="L38" s="39"/>
    </row>
    <row r="39" spans="3:12" ht="15" thickBot="1">
      <c r="C39" s="391" t="s">
        <v>8850</v>
      </c>
      <c r="D39" s="394">
        <v>6.0086250000000003</v>
      </c>
      <c r="E39" s="395">
        <v>2.5600000000000001E-2</v>
      </c>
      <c r="F39" s="393">
        <v>45809</v>
      </c>
      <c r="G39" s="36">
        <f>'Data Sheet'!$B$8*'input sheet'!D39</f>
        <v>15195.211762500001</v>
      </c>
    </row>
    <row r="40" spans="3:12" ht="15" thickBot="1">
      <c r="C40" s="391" t="s">
        <v>8851</v>
      </c>
      <c r="D40" s="394">
        <v>5.2747200000000003</v>
      </c>
      <c r="E40" s="395">
        <v>2.2400000000000003E-2</v>
      </c>
      <c r="F40" s="393">
        <v>45809</v>
      </c>
      <c r="G40" s="36">
        <f>'Data Sheet'!$B$8*'input sheet'!D40</f>
        <v>13339.239408000001</v>
      </c>
    </row>
    <row r="41" spans="3:12" ht="2.4" customHeight="1" thickBot="1">
      <c r="C41" s="391" t="s">
        <v>8852</v>
      </c>
      <c r="D41" s="394">
        <v>3.9300416999999999</v>
      </c>
      <c r="E41" s="395">
        <v>1.67E-2</v>
      </c>
      <c r="F41" s="393">
        <v>45809</v>
      </c>
      <c r="G41" s="36">
        <f>'Data Sheet'!$B$8*'input sheet'!D41</f>
        <v>9938.6824551299997</v>
      </c>
    </row>
    <row r="42" spans="3:12" ht="15" hidden="1" thickBot="1">
      <c r="C42" s="391" t="s">
        <v>8855</v>
      </c>
      <c r="D42" s="394">
        <v>3.4360582000000002</v>
      </c>
      <c r="E42" s="395">
        <v>1.46E-2</v>
      </c>
      <c r="F42" s="393">
        <v>45809</v>
      </c>
      <c r="G42" s="36">
        <f>'Data Sheet'!$B$8*'input sheet'!D42</f>
        <v>8689.4475819800009</v>
      </c>
    </row>
    <row r="43" spans="3:12" ht="15" hidden="1" thickBot="1">
      <c r="C43" s="391" t="s">
        <v>8853</v>
      </c>
      <c r="D43" s="394">
        <v>3.2820480000000001</v>
      </c>
      <c r="E43" s="395">
        <v>1.3999999999999999E-2</v>
      </c>
      <c r="F43" s="393">
        <v>45809</v>
      </c>
      <c r="G43" s="36">
        <f>'Data Sheet'!$B$8*'input sheet'!D43</f>
        <v>8299.9711872000007</v>
      </c>
    </row>
    <row r="44" spans="3:12" ht="15" hidden="1" thickBot="1">
      <c r="C44" s="391" t="s">
        <v>8854</v>
      </c>
      <c r="D44" s="394">
        <v>1.8865000000000001</v>
      </c>
      <c r="E44" s="395">
        <v>8.0000000000000002E-3</v>
      </c>
      <c r="F44" s="393">
        <v>45809</v>
      </c>
      <c r="G44" s="36">
        <f>'Data Sheet'!$B$8*'input sheet'!D44</f>
        <v>4770.7698500000006</v>
      </c>
    </row>
    <row r="45" spans="3:12" hidden="1"/>
    <row r="46" spans="3:12" hidden="1"/>
    <row r="47" spans="3:12" hidden="1"/>
    <row r="48" spans="3:12" hidden="1"/>
    <row r="49" spans="3:6" hidden="1"/>
    <row r="50" spans="3:6">
      <c r="C50" t="s">
        <v>163</v>
      </c>
      <c r="F50" t="s">
        <v>163</v>
      </c>
    </row>
    <row r="51" spans="3:6">
      <c r="C51" t="s">
        <v>164</v>
      </c>
      <c r="F51" t="s">
        <v>164</v>
      </c>
    </row>
    <row r="52" spans="3:6">
      <c r="C52" t="s">
        <v>165</v>
      </c>
      <c r="F52" t="s">
        <v>165</v>
      </c>
    </row>
    <row r="53" spans="3:6">
      <c r="C53" t="s">
        <v>166</v>
      </c>
      <c r="F53" t="s">
        <v>166</v>
      </c>
    </row>
    <row r="54" spans="3:6">
      <c r="C54" t="s">
        <v>167</v>
      </c>
      <c r="F54" t="s">
        <v>167</v>
      </c>
    </row>
    <row r="55" spans="3:6">
      <c r="C55" t="s">
        <v>168</v>
      </c>
      <c r="F55" t="s">
        <v>168</v>
      </c>
    </row>
    <row r="56" spans="3:6">
      <c r="C56" t="s">
        <v>169</v>
      </c>
      <c r="F56" t="s">
        <v>169</v>
      </c>
    </row>
    <row r="57" spans="3:6">
      <c r="C57" t="s">
        <v>170</v>
      </c>
      <c r="F57" t="s">
        <v>170</v>
      </c>
    </row>
    <row r="58" spans="3:6">
      <c r="C58" t="s">
        <v>171</v>
      </c>
      <c r="F58" t="s">
        <v>171</v>
      </c>
    </row>
    <row r="59" spans="3:6">
      <c r="C59" t="s">
        <v>172</v>
      </c>
      <c r="F59" t="s">
        <v>172</v>
      </c>
    </row>
    <row r="60" spans="3:6">
      <c r="C60" t="s">
        <v>173</v>
      </c>
      <c r="F60" t="s">
        <v>173</v>
      </c>
    </row>
    <row r="61" spans="3:6">
      <c r="C61" t="s">
        <v>174</v>
      </c>
      <c r="F61" t="s">
        <v>174</v>
      </c>
    </row>
    <row r="62" spans="3:6">
      <c r="C62" t="s">
        <v>175</v>
      </c>
      <c r="F62" t="s">
        <v>175</v>
      </c>
    </row>
    <row r="63" spans="3:6">
      <c r="C63" t="s">
        <v>176</v>
      </c>
      <c r="F63" t="s">
        <v>176</v>
      </c>
    </row>
    <row r="64" spans="3:6">
      <c r="C64" t="s">
        <v>177</v>
      </c>
      <c r="F64" t="s">
        <v>177</v>
      </c>
    </row>
    <row r="65" spans="3:6">
      <c r="C65" t="s">
        <v>178</v>
      </c>
      <c r="F65" t="s">
        <v>178</v>
      </c>
    </row>
    <row r="66" spans="3:6" ht="43.2">
      <c r="C66" t="s">
        <v>179</v>
      </c>
      <c r="F66" s="39" t="s">
        <v>179</v>
      </c>
    </row>
    <row r="67" spans="3:6">
      <c r="C67" t="s">
        <v>180</v>
      </c>
      <c r="F67" t="s">
        <v>180</v>
      </c>
    </row>
    <row r="68" spans="3:6">
      <c r="C68" t="s">
        <v>181</v>
      </c>
      <c r="F68" t="s">
        <v>181</v>
      </c>
    </row>
    <row r="69" spans="3:6">
      <c r="C69" t="s">
        <v>182</v>
      </c>
      <c r="F69" t="s">
        <v>182</v>
      </c>
    </row>
    <row r="70" spans="3:6">
      <c r="C70" t="s">
        <v>183</v>
      </c>
      <c r="F70" t="s">
        <v>183</v>
      </c>
    </row>
    <row r="71" spans="3:6">
      <c r="C71" t="s">
        <v>184</v>
      </c>
      <c r="F71" t="s">
        <v>184</v>
      </c>
    </row>
  </sheetData>
  <mergeCells count="1">
    <mergeCell ref="I1:T4"/>
  </mergeCell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14EB-F9D0-4367-BDA2-4647B698791E}">
  <dimension ref="A1"/>
  <sheetViews>
    <sheetView workbookViewId="0"/>
  </sheetViews>
  <sheetFormatPr defaultRowHeight="14.4"/>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50"/>
  <sheetViews>
    <sheetView zoomScale="81" zoomScaleNormal="120" zoomScaleSheetLayoutView="100" zoomScalePageLayoutView="120" workbookViewId="0">
      <pane xSplit="1" ySplit="4" topLeftCell="B20" activePane="bottomRight" state="frozen"/>
      <selection activeCell="I2" sqref="I2"/>
      <selection pane="topRight" activeCell="I2" sqref="I2"/>
      <selection pane="bottomLeft" activeCell="I2" sqref="I2"/>
      <selection pane="bottomRight" activeCell="K32" sqref="K32"/>
    </sheetView>
  </sheetViews>
  <sheetFormatPr defaultColWidth="8.77734375" defaultRowHeight="14.4"/>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2" customFormat="1">
      <c r="A1" s="2" t="str">
        <f>'Data Sheet'!B1</f>
        <v>HINDUSTAN UNILEVER LTD</v>
      </c>
      <c r="H1" t="str">
        <f>UPDATE</f>
        <v/>
      </c>
      <c r="J1" s="3"/>
      <c r="K1" s="3"/>
      <c r="M1" s="2" t="s">
        <v>1</v>
      </c>
    </row>
    <row r="3" spans="1:14" s="2" customFormat="1">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c r="A4" s="2" t="s">
        <v>6</v>
      </c>
      <c r="B4" s="1">
        <f>'Data Sheet'!B17</f>
        <v>32186</v>
      </c>
      <c r="C4" s="1">
        <f>'Data Sheet'!C17</f>
        <v>33162</v>
      </c>
      <c r="D4" s="1">
        <f>'Data Sheet'!D17</f>
        <v>35545</v>
      </c>
      <c r="E4" s="1">
        <f>'Data Sheet'!E17</f>
        <v>39310</v>
      </c>
      <c r="F4" s="1">
        <f>'Data Sheet'!F17</f>
        <v>39783</v>
      </c>
      <c r="G4" s="1">
        <f>'Data Sheet'!G17</f>
        <v>47028</v>
      </c>
      <c r="H4" s="1">
        <f>'Data Sheet'!H17</f>
        <v>52446</v>
      </c>
      <c r="I4" s="1">
        <f>'Data Sheet'!I17</f>
        <v>60580</v>
      </c>
      <c r="J4" s="1">
        <f>'Data Sheet'!J17</f>
        <v>61896</v>
      </c>
      <c r="K4" s="1">
        <f>'Data Sheet'!K17</f>
        <v>63121</v>
      </c>
      <c r="L4" s="1">
        <f>SUM(Quarters!H4:K4)</f>
        <v>63928</v>
      </c>
      <c r="M4" s="1">
        <f>$K4+M23*K4</f>
        <v>67142.014980470805</v>
      </c>
      <c r="N4" s="1">
        <f>$K4+N23*L4</f>
        <v>64386.215845935119</v>
      </c>
    </row>
    <row r="5" spans="1:14">
      <c r="A5" t="s">
        <v>7</v>
      </c>
      <c r="B5" s="6">
        <f>SUM('Data Sheet'!B18,'Data Sheet'!B20:B24, -1*'Data Sheet'!B19)</f>
        <v>26276</v>
      </c>
      <c r="C5" s="6">
        <f>SUM('Data Sheet'!C18,'Data Sheet'!C20:C24, -1*'Data Sheet'!C19)</f>
        <v>26834</v>
      </c>
      <c r="D5" s="6">
        <f>SUM('Data Sheet'!D18,'Data Sheet'!D20:D24, -1*'Data Sheet'!D19)</f>
        <v>28046</v>
      </c>
      <c r="E5" s="6">
        <f>SUM('Data Sheet'!E18,'Data Sheet'!E20:E24, -1*'Data Sheet'!E19)</f>
        <v>30430</v>
      </c>
      <c r="F5" s="6">
        <f>SUM('Data Sheet'!F18,'Data Sheet'!F20:F24, -1*'Data Sheet'!F19)</f>
        <v>29922</v>
      </c>
      <c r="G5" s="6">
        <f>SUM('Data Sheet'!G18,'Data Sheet'!G20:G24, -1*'Data Sheet'!G19)</f>
        <v>35402</v>
      </c>
      <c r="H5" s="6">
        <f>SUM('Data Sheet'!H18,'Data Sheet'!H20:H24, -1*'Data Sheet'!H19)</f>
        <v>39589</v>
      </c>
      <c r="I5" s="6">
        <f>SUM('Data Sheet'!I18,'Data Sheet'!I20:I24, -1*'Data Sheet'!I19)</f>
        <v>46433</v>
      </c>
      <c r="J5" s="6">
        <f>SUM('Data Sheet'!J18,'Data Sheet'!J20:J24, -1*'Data Sheet'!J19)</f>
        <v>47237</v>
      </c>
      <c r="K5" s="6">
        <f>SUM('Data Sheet'!K18,'Data Sheet'!K20:K24, -1*'Data Sheet'!K19)</f>
        <v>48278</v>
      </c>
      <c r="L5" s="6">
        <f>SUM(Quarters!H5:K5)</f>
        <v>49111</v>
      </c>
      <c r="M5" s="6">
        <f t="shared" ref="M5:N5" si="0">M4-M6</f>
        <v>51351.448258581062</v>
      </c>
      <c r="N5" s="6">
        <f t="shared" si="0"/>
        <v>49626.273577922504</v>
      </c>
    </row>
    <row r="6" spans="1:14" s="2" customFormat="1">
      <c r="A6" s="2" t="s">
        <v>8</v>
      </c>
      <c r="B6" s="1">
        <f>B4-B5</f>
        <v>5910</v>
      </c>
      <c r="C6" s="1">
        <f t="shared" ref="C6:K6" si="1">C4-C5</f>
        <v>6328</v>
      </c>
      <c r="D6" s="1">
        <f t="shared" si="1"/>
        <v>7499</v>
      </c>
      <c r="E6" s="1">
        <f t="shared" si="1"/>
        <v>8880</v>
      </c>
      <c r="F6" s="1">
        <f t="shared" si="1"/>
        <v>9861</v>
      </c>
      <c r="G6" s="1">
        <f t="shared" si="1"/>
        <v>11626</v>
      </c>
      <c r="H6" s="1">
        <f t="shared" si="1"/>
        <v>12857</v>
      </c>
      <c r="I6" s="1">
        <f t="shared" si="1"/>
        <v>14147</v>
      </c>
      <c r="J6" s="1">
        <f t="shared" si="1"/>
        <v>14659</v>
      </c>
      <c r="K6" s="1">
        <f t="shared" si="1"/>
        <v>14843</v>
      </c>
      <c r="L6" s="1">
        <f>SUM(Quarters!H6:K6)</f>
        <v>14817</v>
      </c>
      <c r="M6" s="1">
        <f>M4*M24</f>
        <v>15790.56672188974</v>
      </c>
      <c r="N6" s="1">
        <f>N4*N24</f>
        <v>14759.942268012615</v>
      </c>
    </row>
    <row r="7" spans="1:14">
      <c r="A7" t="s">
        <v>9</v>
      </c>
      <c r="B7" s="6">
        <f>'Data Sheet'!B25</f>
        <v>486</v>
      </c>
      <c r="C7" s="6">
        <f>'Data Sheet'!C25</f>
        <v>606</v>
      </c>
      <c r="D7" s="6">
        <f>'Data Sheet'!D25</f>
        <v>353</v>
      </c>
      <c r="E7" s="6">
        <f>'Data Sheet'!E25</f>
        <v>322</v>
      </c>
      <c r="F7" s="6">
        <f>'Data Sheet'!F25</f>
        <v>424</v>
      </c>
      <c r="G7" s="6">
        <f>'Data Sheet'!G25</f>
        <v>170</v>
      </c>
      <c r="H7" s="6">
        <f>'Data Sheet'!H25</f>
        <v>219</v>
      </c>
      <c r="I7" s="6">
        <f>'Data Sheet'!I25</f>
        <v>448</v>
      </c>
      <c r="J7" s="6">
        <f>'Data Sheet'!J25</f>
        <v>817</v>
      </c>
      <c r="K7" s="6">
        <f>'Data Sheet'!K25</f>
        <v>1322</v>
      </c>
      <c r="L7" s="6">
        <f>SUM(Quarters!H7:K7)</f>
        <v>1188</v>
      </c>
      <c r="M7" s="6">
        <v>0</v>
      </c>
      <c r="N7" s="6">
        <v>0</v>
      </c>
    </row>
    <row r="8" spans="1:14">
      <c r="A8" t="s">
        <v>10</v>
      </c>
      <c r="B8" s="6">
        <f>'Data Sheet'!B26</f>
        <v>353</v>
      </c>
      <c r="C8" s="6">
        <f>'Data Sheet'!C26</f>
        <v>432</v>
      </c>
      <c r="D8" s="6">
        <f>'Data Sheet'!D26</f>
        <v>520</v>
      </c>
      <c r="E8" s="6">
        <f>'Data Sheet'!E26</f>
        <v>565</v>
      </c>
      <c r="F8" s="6">
        <f>'Data Sheet'!F26</f>
        <v>1002</v>
      </c>
      <c r="G8" s="6">
        <f>'Data Sheet'!G26</f>
        <v>1074</v>
      </c>
      <c r="H8" s="6">
        <f>'Data Sheet'!H26</f>
        <v>1091</v>
      </c>
      <c r="I8" s="6">
        <f>'Data Sheet'!I26</f>
        <v>1137</v>
      </c>
      <c r="J8" s="6">
        <f>'Data Sheet'!J26</f>
        <v>1216</v>
      </c>
      <c r="K8" s="6">
        <f>'Data Sheet'!K26</f>
        <v>1355</v>
      </c>
      <c r="L8" s="6">
        <f>SUM(Quarters!H8:K8)</f>
        <v>1387</v>
      </c>
      <c r="M8" s="6">
        <f>+$L8</f>
        <v>1387</v>
      </c>
      <c r="N8" s="6">
        <f>+$L8</f>
        <v>1387</v>
      </c>
    </row>
    <row r="9" spans="1:14">
      <c r="A9" t="s">
        <v>11</v>
      </c>
      <c r="B9" s="6">
        <f>'Data Sheet'!B27</f>
        <v>17</v>
      </c>
      <c r="C9" s="6">
        <f>'Data Sheet'!C27</f>
        <v>35</v>
      </c>
      <c r="D9" s="6">
        <f>'Data Sheet'!D27</f>
        <v>26</v>
      </c>
      <c r="E9" s="6">
        <f>'Data Sheet'!E27</f>
        <v>33</v>
      </c>
      <c r="F9" s="6">
        <f>'Data Sheet'!F27</f>
        <v>118</v>
      </c>
      <c r="G9" s="6">
        <f>'Data Sheet'!G27</f>
        <v>117</v>
      </c>
      <c r="H9" s="6">
        <f>'Data Sheet'!H27</f>
        <v>106</v>
      </c>
      <c r="I9" s="6">
        <f>'Data Sheet'!I27</f>
        <v>114</v>
      </c>
      <c r="J9" s="6">
        <f>'Data Sheet'!J27</f>
        <v>334</v>
      </c>
      <c r="K9" s="6">
        <f>'Data Sheet'!K27</f>
        <v>395</v>
      </c>
      <c r="L9" s="6">
        <f>SUM(Quarters!H9:K9)</f>
        <v>429</v>
      </c>
      <c r="M9" s="6">
        <f>+$L9</f>
        <v>429</v>
      </c>
      <c r="N9" s="6">
        <f>+$L9</f>
        <v>429</v>
      </c>
    </row>
    <row r="10" spans="1:14">
      <c r="A10" t="s">
        <v>12</v>
      </c>
      <c r="B10" s="6">
        <f>'Data Sheet'!B28</f>
        <v>6026</v>
      </c>
      <c r="C10" s="6">
        <f>'Data Sheet'!C28</f>
        <v>6467</v>
      </c>
      <c r="D10" s="6">
        <f>'Data Sheet'!D28</f>
        <v>7306</v>
      </c>
      <c r="E10" s="6">
        <f>'Data Sheet'!E28</f>
        <v>8604</v>
      </c>
      <c r="F10" s="6">
        <f>'Data Sheet'!F28</f>
        <v>9165</v>
      </c>
      <c r="G10" s="6">
        <f>'Data Sheet'!G28</f>
        <v>10605</v>
      </c>
      <c r="H10" s="6">
        <f>'Data Sheet'!H28</f>
        <v>11879</v>
      </c>
      <c r="I10" s="6">
        <f>'Data Sheet'!I28</f>
        <v>13344</v>
      </c>
      <c r="J10" s="6">
        <f>'Data Sheet'!J28</f>
        <v>13926</v>
      </c>
      <c r="K10" s="6">
        <f>'Data Sheet'!K28</f>
        <v>14415</v>
      </c>
      <c r="L10" s="6">
        <f>SUM(Quarters!H10:K10)</f>
        <v>14189</v>
      </c>
      <c r="M10" s="6">
        <f>M6+M7-SUM(M8:M9)</f>
        <v>13974.56672188974</v>
      </c>
      <c r="N10" s="6">
        <f>N6+N7-SUM(N8:N9)</f>
        <v>12943.942268012615</v>
      </c>
    </row>
    <row r="11" spans="1:14">
      <c r="A11" t="s">
        <v>13</v>
      </c>
      <c r="B11" s="6">
        <f>'Data Sheet'!B29</f>
        <v>1875</v>
      </c>
      <c r="C11" s="6">
        <f>'Data Sheet'!C29</f>
        <v>1977</v>
      </c>
      <c r="D11" s="6">
        <f>'Data Sheet'!D29</f>
        <v>2079</v>
      </c>
      <c r="E11" s="6">
        <f>'Data Sheet'!E29</f>
        <v>2544</v>
      </c>
      <c r="F11" s="6">
        <f>'Data Sheet'!F29</f>
        <v>2409</v>
      </c>
      <c r="G11" s="6">
        <f>'Data Sheet'!G29</f>
        <v>2606</v>
      </c>
      <c r="H11" s="6">
        <f>'Data Sheet'!H29</f>
        <v>2987</v>
      </c>
      <c r="I11" s="6">
        <f>'Data Sheet'!I29</f>
        <v>3201</v>
      </c>
      <c r="J11" s="6">
        <f>'Data Sheet'!J29</f>
        <v>3644</v>
      </c>
      <c r="K11" s="6">
        <f>'Data Sheet'!K29</f>
        <v>3744</v>
      </c>
      <c r="L11" s="6">
        <f>SUM(Quarters!H11:K11)</f>
        <v>3362</v>
      </c>
      <c r="M11" s="7">
        <f>IF($L10&gt;0,$L11/$L10,0)</f>
        <v>0.2369441116357742</v>
      </c>
      <c r="N11" s="7">
        <f>IF($L10&gt;0,$L11/$L10,0)</f>
        <v>0.2369441116357742</v>
      </c>
    </row>
    <row r="12" spans="1:14" s="2" customFormat="1">
      <c r="A12" s="2" t="s">
        <v>14</v>
      </c>
      <c r="B12" s="1">
        <f>'Data Sheet'!B30</f>
        <v>4151</v>
      </c>
      <c r="C12" s="1">
        <f>'Data Sheet'!C30</f>
        <v>4476</v>
      </c>
      <c r="D12" s="1">
        <f>'Data Sheet'!D30</f>
        <v>5214</v>
      </c>
      <c r="E12" s="1">
        <f>'Data Sheet'!E30</f>
        <v>6054</v>
      </c>
      <c r="F12" s="1">
        <f>'Data Sheet'!F30</f>
        <v>6748</v>
      </c>
      <c r="G12" s="1">
        <f>'Data Sheet'!G30</f>
        <v>7995</v>
      </c>
      <c r="H12" s="1">
        <f>'Data Sheet'!H30</f>
        <v>8879</v>
      </c>
      <c r="I12" s="1">
        <f>'Data Sheet'!I30</f>
        <v>10120</v>
      </c>
      <c r="J12" s="1">
        <f>'Data Sheet'!J30</f>
        <v>10277</v>
      </c>
      <c r="K12" s="1">
        <f>'Data Sheet'!K30</f>
        <v>10649</v>
      </c>
      <c r="L12" s="1">
        <f>SUM(Quarters!H12:K12)</f>
        <v>10795</v>
      </c>
      <c r="M12" s="1">
        <f>M10-M11*M10</f>
        <v>10663.375424476722</v>
      </c>
      <c r="N12" s="1">
        <f>N10-N11*N10</f>
        <v>9876.9513662536174</v>
      </c>
    </row>
    <row r="13" spans="1:14">
      <c r="A13" t="s">
        <v>57</v>
      </c>
      <c r="B13" s="6">
        <f>IF('Data Sheet'!B93&gt;0,B12/'Data Sheet'!B93,0)</f>
        <v>19.182956698553539</v>
      </c>
      <c r="C13" s="6">
        <f>IF('Data Sheet'!C93&gt;0,C12/'Data Sheet'!C93,0)</f>
        <v>20.681051610220393</v>
      </c>
      <c r="D13" s="6">
        <f>IF('Data Sheet'!D93&gt;0,D12/'Data Sheet'!D93,0)</f>
        <v>24.088704088704091</v>
      </c>
      <c r="E13" s="6">
        <f>IF('Data Sheet'!E93&gt;0,E12/'Data Sheet'!E93,0)</f>
        <v>27.966923823162563</v>
      </c>
      <c r="F13" s="6">
        <f>IF('Data Sheet'!F93&gt;0,F12/'Data Sheet'!F93,0)</f>
        <v>31.171470805617147</v>
      </c>
      <c r="G13" s="6">
        <f>IF('Data Sheet'!G93&gt;0,G12/'Data Sheet'!G93,0)</f>
        <v>34.027068437180795</v>
      </c>
      <c r="H13" s="6">
        <f>IF('Data Sheet'!H93&gt;0,H12/'Data Sheet'!H93,0)</f>
        <v>37.789410963568265</v>
      </c>
      <c r="I13" s="6">
        <f>IF('Data Sheet'!I93&gt;0,I12/'Data Sheet'!I93,0)</f>
        <v>43.071161048689135</v>
      </c>
      <c r="J13" s="6">
        <f>IF('Data Sheet'!J93&gt;0,J12/'Data Sheet'!J93,0)</f>
        <v>43.739359891045282</v>
      </c>
      <c r="K13" s="6">
        <f>IF('Data Sheet'!K93&gt;0,K12/'Data Sheet'!K93,0)</f>
        <v>45.32260810350698</v>
      </c>
      <c r="L13" s="6">
        <f>IF('Data Sheet'!$B6&gt;0,'Profit &amp; Loss'!L12/'Data Sheet'!$B6,0)</f>
        <v>44.107583047045921</v>
      </c>
      <c r="M13" s="6">
        <f>IF('Data Sheet'!$B6&gt;0,'Profit &amp; Loss'!M12/'Data Sheet'!$B6,0)</f>
        <v>43.569774626858319</v>
      </c>
      <c r="N13" s="6">
        <f>IF('Data Sheet'!$B6&gt;0,'Profit &amp; Loss'!N12/'Data Sheet'!$B6,0)</f>
        <v>40.356503255087084</v>
      </c>
    </row>
    <row r="14" spans="1:14">
      <c r="A14" t="s">
        <v>16</v>
      </c>
      <c r="B14" s="6">
        <f>IF(B15&gt;0,B15/B13,"")</f>
        <v>45.326693567814978</v>
      </c>
      <c r="C14" s="6">
        <f t="shared" ref="C14:K14" si="2">IF(C15&gt;0,C15/C13,"")</f>
        <v>44.086249441465597</v>
      </c>
      <c r="D14" s="6">
        <f t="shared" si="2"/>
        <v>55.351670023014954</v>
      </c>
      <c r="E14" s="6">
        <f t="shared" si="2"/>
        <v>61.029236207466134</v>
      </c>
      <c r="F14" s="6">
        <f t="shared" si="2"/>
        <v>73.737296976882035</v>
      </c>
      <c r="G14" s="6">
        <f t="shared" si="2"/>
        <v>71.457816135084428</v>
      </c>
      <c r="H14" s="6">
        <f t="shared" si="2"/>
        <v>54.212276607726103</v>
      </c>
      <c r="I14" s="6">
        <f t="shared" si="2"/>
        <v>59.444647826086957</v>
      </c>
      <c r="J14" s="6">
        <f t="shared" si="2"/>
        <v>51.769161817651067</v>
      </c>
      <c r="K14" s="6">
        <f t="shared" si="2"/>
        <v>49.839364822988074</v>
      </c>
      <c r="L14" s="6">
        <f t="shared" ref="L14" si="3">IF(L13&gt;0,L15/L13,0)</f>
        <v>57.334812413154239</v>
      </c>
      <c r="M14" s="6">
        <f>M25</f>
        <v>57.334812413154239</v>
      </c>
      <c r="N14" s="6">
        <f>N25</f>
        <v>54.596996719970079</v>
      </c>
    </row>
    <row r="15" spans="1:14" s="2" customFormat="1">
      <c r="A15" s="2" t="s">
        <v>58</v>
      </c>
      <c r="B15" s="1">
        <f>'Data Sheet'!B90</f>
        <v>869.5</v>
      </c>
      <c r="C15" s="1">
        <f>'Data Sheet'!C90</f>
        <v>911.75</v>
      </c>
      <c r="D15" s="1">
        <f>'Data Sheet'!D90</f>
        <v>1333.35</v>
      </c>
      <c r="E15" s="1">
        <f>'Data Sheet'!E90</f>
        <v>1706.8</v>
      </c>
      <c r="F15" s="1">
        <f>'Data Sheet'!F90</f>
        <v>2298.5</v>
      </c>
      <c r="G15" s="1">
        <f>'Data Sheet'!G90</f>
        <v>2431.5</v>
      </c>
      <c r="H15" s="1">
        <f>'Data Sheet'!H90</f>
        <v>2048.65</v>
      </c>
      <c r="I15" s="1">
        <f>'Data Sheet'!I90</f>
        <v>2560.35</v>
      </c>
      <c r="J15" s="1">
        <f>'Data Sheet'!J90</f>
        <v>2264.35</v>
      </c>
      <c r="K15" s="1">
        <f>'Data Sheet'!K90</f>
        <v>2258.85</v>
      </c>
      <c r="L15" s="1">
        <f>'Data Sheet'!B8</f>
        <v>2528.9</v>
      </c>
      <c r="M15" s="8">
        <f>M13*M14</f>
        <v>2498.064855114329</v>
      </c>
      <c r="N15" s="9">
        <f>N13*N14</f>
        <v>2203.3438758474513</v>
      </c>
    </row>
    <row r="17" spans="1:14" s="2" customFormat="1">
      <c r="A17" s="2" t="s">
        <v>15</v>
      </c>
    </row>
    <row r="18" spans="1:14">
      <c r="A18" t="s">
        <v>17</v>
      </c>
      <c r="B18" s="5">
        <f>IF('Data Sheet'!B30&gt;0, 'Data Sheet'!B31/'Data Sheet'!B30, 0)</f>
        <v>0.8325704649482053</v>
      </c>
      <c r="C18" s="5">
        <f>IF('Data Sheet'!C30&gt;0, 'Data Sheet'!C31/'Data Sheet'!C30, 0)</f>
        <v>0.82037533512064342</v>
      </c>
      <c r="D18" s="5">
        <f>IF('Data Sheet'!D30&gt;0, 'Data Sheet'!D31/'Data Sheet'!D30, 0)</f>
        <v>0.8285385500575374</v>
      </c>
      <c r="E18" s="5">
        <f>IF('Data Sheet'!E30&gt;0, 'Data Sheet'!E31/'Data Sheet'!E30, 0)</f>
        <v>0.78493557978196238</v>
      </c>
      <c r="F18" s="5">
        <f>IF('Data Sheet'!F30&gt;0, 'Data Sheet'!F31/'Data Sheet'!F30, 0)</f>
        <v>0.80023710729104924</v>
      </c>
      <c r="G18" s="5">
        <f>IF('Data Sheet'!G30&gt;0, 'Data Sheet'!G31/'Data Sheet'!G30, 0)</f>
        <v>1.1904315196998123</v>
      </c>
      <c r="H18" s="5">
        <f>IF('Data Sheet'!H30&gt;0, 'Data Sheet'!H31/'Data Sheet'!H30, 0)</f>
        <v>0.89987611217479446</v>
      </c>
      <c r="I18" s="5">
        <f>IF('Data Sheet'!I30&gt;0, 'Data Sheet'!I31/'Data Sheet'!I30, 0)</f>
        <v>0.90563241106719372</v>
      </c>
      <c r="J18" s="5">
        <f>IF('Data Sheet'!J30&gt;0, 'Data Sheet'!J31/'Data Sheet'!J30, 0)</f>
        <v>0.96039700301644448</v>
      </c>
      <c r="K18" s="5">
        <f>IF('Data Sheet'!K30&gt;0, 'Data Sheet'!K31/'Data Sheet'!K30, 0)</f>
        <v>1.1695933890506152</v>
      </c>
    </row>
    <row r="19" spans="1:14">
      <c r="A19" t="s">
        <v>18</v>
      </c>
      <c r="B19" s="5">
        <f t="shared" ref="B19:L19" si="4">IF(B6&gt;0,B6/B4,0)</f>
        <v>0.18362020754365252</v>
      </c>
      <c r="C19" s="5">
        <f t="shared" ref="C19:K19" si="5">IF(C6&gt;0,C6/C4,0)</f>
        <v>0.1908208190097099</v>
      </c>
      <c r="D19" s="5">
        <f t="shared" si="5"/>
        <v>0.21097200731467156</v>
      </c>
      <c r="E19" s="5">
        <f t="shared" si="5"/>
        <v>0.2258967183922666</v>
      </c>
      <c r="F19" s="5">
        <f t="shared" si="5"/>
        <v>0.24786969308498605</v>
      </c>
      <c r="G19" s="5">
        <f t="shared" si="5"/>
        <v>0.24721442544866887</v>
      </c>
      <c r="H19" s="5">
        <f t="shared" si="5"/>
        <v>0.24514738969606834</v>
      </c>
      <c r="I19" s="5">
        <f t="shared" si="5"/>
        <v>0.23352591614394189</v>
      </c>
      <c r="J19" s="5">
        <f t="shared" si="5"/>
        <v>0.23683275171255008</v>
      </c>
      <c r="K19" s="5">
        <f t="shared" si="5"/>
        <v>0.23515153435465216</v>
      </c>
      <c r="L19" s="5">
        <f t="shared" si="4"/>
        <v>0.2317763734200976</v>
      </c>
    </row>
    <row r="20" spans="1:14">
      <c r="B20" s="5"/>
      <c r="C20" s="5"/>
      <c r="D20" s="5"/>
      <c r="E20" s="5"/>
      <c r="F20" s="5"/>
      <c r="G20" s="5"/>
      <c r="H20" s="5"/>
      <c r="I20" s="5"/>
      <c r="J20" s="5"/>
      <c r="K20" s="5"/>
      <c r="L20" s="5"/>
    </row>
    <row r="21" spans="1:14">
      <c r="B21" s="5"/>
      <c r="C21" s="5"/>
      <c r="D21" s="5"/>
      <c r="E21" s="5"/>
      <c r="F21" s="5"/>
      <c r="G21" s="5"/>
      <c r="H21" s="5"/>
      <c r="I21" s="5"/>
      <c r="J21" s="5"/>
      <c r="K21" s="5"/>
      <c r="L21" s="5"/>
    </row>
    <row r="22" spans="1:14" s="2" customFormat="1">
      <c r="A22" s="11"/>
      <c r="B22" s="12"/>
      <c r="C22" s="12"/>
      <c r="D22" s="12"/>
      <c r="E22" s="12"/>
      <c r="F22" s="12"/>
      <c r="G22" s="12" t="s">
        <v>19</v>
      </c>
      <c r="H22" s="12" t="s">
        <v>65</v>
      </c>
      <c r="I22" s="12" t="s">
        <v>66</v>
      </c>
      <c r="J22" s="12" t="s">
        <v>67</v>
      </c>
      <c r="K22" s="12" t="s">
        <v>68</v>
      </c>
      <c r="L22" s="13" t="s">
        <v>69</v>
      </c>
      <c r="M22" s="13" t="s">
        <v>20</v>
      </c>
      <c r="N22" s="13" t="s">
        <v>21</v>
      </c>
    </row>
    <row r="23" spans="1:14" s="2" customFormat="1">
      <c r="A23"/>
      <c r="B23"/>
      <c r="C23"/>
      <c r="D23"/>
      <c r="E23"/>
      <c r="F23"/>
      <c r="G23" t="s">
        <v>22</v>
      </c>
      <c r="H23" s="5">
        <f>IF(B4=0,"",POWER($K4/B4,1/9)-1)</f>
        <v>7.7707146164861518E-2</v>
      </c>
      <c r="I23" s="5">
        <f>IF(D4=0,"",POWER($K4/D4,1/7)-1)</f>
        <v>8.5495200164738439E-2</v>
      </c>
      <c r="J23" s="5">
        <f>IF(F4=0,"",POWER($K4/F4,1/5)-1)</f>
        <v>9.6718749336330845E-2</v>
      </c>
      <c r="K23" s="5">
        <f>IF(H4=0,"",POWER($K4/H4, 1/3)-1)</f>
        <v>6.3703283859108728E-2</v>
      </c>
      <c r="L23" s="5">
        <f>IF(ISERROR(MAX(IF(J4=0,"",(K4-J4)/J4),IF(K4=0,"",(L4-K4)/K4))),"",MAX(IF(J4=0,"",(K4-J4)/J4),IF(K4=0,"",(L4-K4)/K4)))</f>
        <v>1.9791262763344964E-2</v>
      </c>
      <c r="M23" s="16">
        <f>MAX(K23:L23)</f>
        <v>6.3703283859108728E-2</v>
      </c>
      <c r="N23" s="16">
        <f>MIN(H23:L23)</f>
        <v>1.9791262763344964E-2</v>
      </c>
    </row>
    <row r="24" spans="1:14">
      <c r="G24" t="s">
        <v>18</v>
      </c>
      <c r="H24" s="5">
        <f>IF(SUM(B4:$K$4)=0,"",SUMPRODUCT(B19:$K$19,B4:$K$4)/SUM(B4:$K$4))</f>
        <v>0.22924071672934715</v>
      </c>
      <c r="I24" s="5">
        <f>IF(SUM(E4:$K$4)=0,"",SUMPRODUCT(E19:$K$19,E4:$K$4)/SUM(E4:$K$4))</f>
        <v>0.23855460726485869</v>
      </c>
      <c r="J24" s="5">
        <f>IF(SUM(G4:$K$4)=0,"",SUMPRODUCT(G19:$K$19,G4:$K$4)/SUM(G4:$K$4))</f>
        <v>0.23900010874483901</v>
      </c>
      <c r="K24" s="5">
        <f>IF(SUM(I4:$K$4)=0, "", SUMPRODUCT(I19:$K$19,I4:$K$4)/SUM(I4:$K$4))</f>
        <v>0.23518160315091299</v>
      </c>
      <c r="L24" s="5">
        <f>L19</f>
        <v>0.2317763734200976</v>
      </c>
      <c r="M24" s="16">
        <f>MAX(K24:L24)</f>
        <v>0.23518160315091299</v>
      </c>
      <c r="N24" s="16">
        <f>MIN(H24:L24)</f>
        <v>0.22924071672934715</v>
      </c>
    </row>
    <row r="25" spans="1:14">
      <c r="C25" s="31"/>
      <c r="D25" s="31"/>
      <c r="G25" t="s">
        <v>23</v>
      </c>
      <c r="H25" s="6">
        <f>IF(ISERROR(AVERAGEIF(B14:$L14,"&gt;0")),"",AVERAGEIF(B14:$L14,"&gt;0"))</f>
        <v>56.689929621757692</v>
      </c>
      <c r="I25" s="6">
        <f>IF(ISERROR(AVERAGEIF(E14:$L14,"&gt;0")),"",AVERAGEIF(E14:$L14,"&gt;0"))</f>
        <v>59.853076600879881</v>
      </c>
      <c r="J25" s="6">
        <f>IF(ISERROR(AVERAGEIF(G14:$L14,"&gt;0")),"",AVERAGEIF(G14:$L14,"&gt;0"))</f>
        <v>57.343013270448473</v>
      </c>
      <c r="K25" s="6">
        <f>IF(ISERROR(AVERAGEIF(I14:$L14,"&gt;0")),"",AVERAGEIF(I14:$L14,"&gt;0"))</f>
        <v>54.596996719970079</v>
      </c>
      <c r="L25" s="6">
        <f>L14</f>
        <v>57.334812413154239</v>
      </c>
      <c r="M25" s="1">
        <f>MAX(K25:L25)</f>
        <v>57.334812413154239</v>
      </c>
      <c r="N25" s="1">
        <f>MIN(H25:L25)</f>
        <v>54.596996719970079</v>
      </c>
    </row>
    <row r="26" spans="1:14">
      <c r="B26" s="31">
        <f>B10+B9</f>
        <v>6043</v>
      </c>
      <c r="C26" s="31">
        <f>B6-B8</f>
        <v>5557</v>
      </c>
    </row>
    <row r="28" spans="1:14">
      <c r="A28" t="s">
        <v>98</v>
      </c>
      <c r="C28" s="30">
        <f>C4/B4-1</f>
        <v>3.03237432424035E-2</v>
      </c>
      <c r="D28" s="30">
        <f t="shared" ref="D28:K28" si="6">D4/C4-1</f>
        <v>7.1859357095470644E-2</v>
      </c>
      <c r="E28" s="30">
        <f t="shared" si="6"/>
        <v>0.1059220706147137</v>
      </c>
      <c r="F28" s="30">
        <f t="shared" si="6"/>
        <v>1.2032561689137689E-2</v>
      </c>
      <c r="G28" s="30">
        <f t="shared" si="6"/>
        <v>0.18211296282331646</v>
      </c>
      <c r="H28" s="30">
        <f t="shared" si="6"/>
        <v>0.11520796121459553</v>
      </c>
      <c r="I28" s="30">
        <f t="shared" si="6"/>
        <v>0.15509285741524614</v>
      </c>
      <c r="J28" s="30">
        <f t="shared" si="6"/>
        <v>2.1723341036645749E-2</v>
      </c>
      <c r="K28" s="30">
        <f t="shared" si="6"/>
        <v>1.9791262763344974E-2</v>
      </c>
    </row>
    <row r="29" spans="1:14">
      <c r="A29" t="s">
        <v>99</v>
      </c>
      <c r="B29" s="31">
        <f>'Data Sheet'!B17-'Data Sheet'!B18-'Data Sheet'!B19-'Data Sheet'!B20-'Data Sheet'!B21</f>
        <v>15810</v>
      </c>
      <c r="C29" s="31">
        <f>'Data Sheet'!C17-'Data Sheet'!C18-'Data Sheet'!C19-'Data Sheet'!C20-'Data Sheet'!C21</f>
        <v>16518</v>
      </c>
      <c r="D29" s="31">
        <f>'Data Sheet'!D17-'Data Sheet'!D18-'Data Sheet'!D19-'Data Sheet'!D20-'Data Sheet'!D21</f>
        <v>17947</v>
      </c>
      <c r="E29" s="31">
        <f>'Data Sheet'!E17-'Data Sheet'!E18-'Data Sheet'!E19-'Data Sheet'!E20-'Data Sheet'!E21</f>
        <v>20128</v>
      </c>
      <c r="F29" s="31">
        <f>'Data Sheet'!F17-'Data Sheet'!F18-'Data Sheet'!F19-'Data Sheet'!F20-'Data Sheet'!F21</f>
        <v>20773</v>
      </c>
      <c r="G29" s="31">
        <f>'Data Sheet'!G17-'Data Sheet'!G18-'Data Sheet'!G19-'Data Sheet'!G20-'Data Sheet'!G21</f>
        <v>23275</v>
      </c>
      <c r="H29" s="31">
        <f>'Data Sheet'!H17-'Data Sheet'!H18-'Data Sheet'!H19-'Data Sheet'!H20-'Data Sheet'!H21</f>
        <v>25881</v>
      </c>
      <c r="I29" s="31">
        <f>'Data Sheet'!I17-'Data Sheet'!I18-'Data Sheet'!I19-'Data Sheet'!I20-'Data Sheet'!I21</f>
        <v>27903</v>
      </c>
      <c r="J29" s="31">
        <f>'Data Sheet'!J17-'Data Sheet'!J18-'Data Sheet'!J19-'Data Sheet'!J20-'Data Sheet'!J21</f>
        <v>31232</v>
      </c>
      <c r="K29" s="31">
        <f>'Data Sheet'!K17-'Data Sheet'!K18-'Data Sheet'!K19-'Data Sheet'!K20-'Data Sheet'!K21</f>
        <v>31363</v>
      </c>
    </row>
    <row r="30" spans="1:14">
      <c r="A30" t="s">
        <v>100</v>
      </c>
      <c r="B30" s="30">
        <f t="shared" ref="B30:K30" si="7">B29/B4</f>
        <v>0.49120735723606535</v>
      </c>
      <c r="C30" s="30">
        <f t="shared" si="7"/>
        <v>0.49810023520897412</v>
      </c>
      <c r="D30" s="30">
        <f t="shared" si="7"/>
        <v>0.50490926993951324</v>
      </c>
      <c r="E30" s="30">
        <f t="shared" si="7"/>
        <v>0.51203256168913758</v>
      </c>
      <c r="F30" s="30">
        <f t="shared" si="7"/>
        <v>0.52215770555262297</v>
      </c>
      <c r="G30" s="30">
        <f t="shared" si="7"/>
        <v>0.49491792123841116</v>
      </c>
      <c r="H30" s="30">
        <f t="shared" si="7"/>
        <v>0.49347900697860658</v>
      </c>
      <c r="I30" s="30">
        <f t="shared" si="7"/>
        <v>0.46059755694948828</v>
      </c>
      <c r="J30" s="30">
        <f t="shared" si="7"/>
        <v>0.50458834173452238</v>
      </c>
      <c r="K30" s="30">
        <f t="shared" si="7"/>
        <v>0.49687108886107634</v>
      </c>
    </row>
    <row r="31" spans="1:14">
      <c r="A31" t="s">
        <v>101</v>
      </c>
      <c r="B31" s="30">
        <f t="shared" ref="B31:K31" si="8">B6/B4</f>
        <v>0.18362020754365252</v>
      </c>
      <c r="C31" s="30">
        <f t="shared" si="8"/>
        <v>0.1908208190097099</v>
      </c>
      <c r="D31" s="30">
        <f t="shared" si="8"/>
        <v>0.21097200731467156</v>
      </c>
      <c r="E31" s="30">
        <f t="shared" si="8"/>
        <v>0.2258967183922666</v>
      </c>
      <c r="F31" s="30">
        <f t="shared" si="8"/>
        <v>0.24786969308498605</v>
      </c>
      <c r="G31" s="30">
        <f t="shared" si="8"/>
        <v>0.24721442544866887</v>
      </c>
      <c r="H31" s="30">
        <f t="shared" si="8"/>
        <v>0.24514738969606834</v>
      </c>
      <c r="I31" s="30">
        <f t="shared" si="8"/>
        <v>0.23352591614394189</v>
      </c>
      <c r="J31" s="30">
        <f t="shared" si="8"/>
        <v>0.23683275171255008</v>
      </c>
      <c r="K31" s="30">
        <f t="shared" si="8"/>
        <v>0.23515153435465216</v>
      </c>
    </row>
    <row r="32" spans="1:14">
      <c r="A32" t="s">
        <v>102</v>
      </c>
      <c r="B32" s="31">
        <f>B6-B8+B7</f>
        <v>6043</v>
      </c>
      <c r="C32" s="31">
        <f t="shared" ref="C32:J32" si="9">C6-C8+C7</f>
        <v>6502</v>
      </c>
      <c r="D32" s="31">
        <f t="shared" si="9"/>
        <v>7332</v>
      </c>
      <c r="E32" s="31">
        <f t="shared" si="9"/>
        <v>8637</v>
      </c>
      <c r="F32" s="31">
        <f t="shared" si="9"/>
        <v>9283</v>
      </c>
      <c r="G32" s="31">
        <f t="shared" si="9"/>
        <v>10722</v>
      </c>
      <c r="H32" s="31">
        <f t="shared" si="9"/>
        <v>11985</v>
      </c>
      <c r="I32" s="31">
        <f t="shared" si="9"/>
        <v>13458</v>
      </c>
      <c r="J32" s="31">
        <f t="shared" si="9"/>
        <v>14260</v>
      </c>
      <c r="K32" s="31">
        <f>K6-K8+K7</f>
        <v>14810</v>
      </c>
    </row>
    <row r="33" spans="1:11">
      <c r="A33" t="s">
        <v>103</v>
      </c>
      <c r="B33" s="30">
        <f t="shared" ref="B33:K33" si="10">B32/B4</f>
        <v>0.18775243894861121</v>
      </c>
      <c r="C33" s="30">
        <f t="shared" si="10"/>
        <v>0.19606778843254327</v>
      </c>
      <c r="D33" s="30">
        <f t="shared" si="10"/>
        <v>0.20627373751582501</v>
      </c>
      <c r="E33" s="30">
        <f t="shared" si="10"/>
        <v>0.21971508522004579</v>
      </c>
      <c r="F33" s="30">
        <f t="shared" si="10"/>
        <v>0.233340874242767</v>
      </c>
      <c r="G33" s="30">
        <f t="shared" si="10"/>
        <v>0.22799183465169687</v>
      </c>
      <c r="H33" s="30">
        <f t="shared" si="10"/>
        <v>0.22852076421462075</v>
      </c>
      <c r="I33" s="30">
        <f t="shared" si="10"/>
        <v>0.22215252558600199</v>
      </c>
      <c r="J33" s="30">
        <f t="shared" si="10"/>
        <v>0.23038645469820343</v>
      </c>
      <c r="K33" s="30">
        <f t="shared" si="10"/>
        <v>0.23462872894916115</v>
      </c>
    </row>
    <row r="35" spans="1:11">
      <c r="A35" t="s">
        <v>107</v>
      </c>
      <c r="B35" s="30">
        <f>B12/B4</f>
        <v>0.12896911700739452</v>
      </c>
      <c r="C35" s="30">
        <f t="shared" ref="C35:K35" si="11">C12/C4</f>
        <v>0.13497376515288584</v>
      </c>
      <c r="D35" s="30">
        <f t="shared" si="11"/>
        <v>0.14668729779153186</v>
      </c>
      <c r="E35" s="30">
        <f t="shared" si="11"/>
        <v>0.15400661409310609</v>
      </c>
      <c r="F35" s="30">
        <f t="shared" si="11"/>
        <v>0.16962018952819044</v>
      </c>
      <c r="G35" s="30">
        <f t="shared" si="11"/>
        <v>0.17000510334268945</v>
      </c>
      <c r="H35" s="30">
        <f t="shared" si="11"/>
        <v>0.16929794455249209</v>
      </c>
      <c r="I35" s="30">
        <f t="shared" si="11"/>
        <v>0.16705183228788378</v>
      </c>
      <c r="J35" s="30">
        <f t="shared" si="11"/>
        <v>0.16603657748481324</v>
      </c>
      <c r="K35" s="30">
        <f t="shared" si="11"/>
        <v>0.16870772009315441</v>
      </c>
    </row>
    <row r="37" spans="1:11">
      <c r="A37" t="s">
        <v>111</v>
      </c>
      <c r="C37" s="30">
        <f>C13/B13-1</f>
        <v>7.8095099478581176E-2</v>
      </c>
      <c r="D37" s="30">
        <f t="shared" ref="D37:K37" si="12">D13/C13-1</f>
        <v>0.16477172160818299</v>
      </c>
      <c r="E37" s="30">
        <f t="shared" si="12"/>
        <v>0.16099744179584508</v>
      </c>
      <c r="F37" s="30">
        <f t="shared" si="12"/>
        <v>0.11458346304789302</v>
      </c>
      <c r="G37" s="30">
        <f t="shared" si="12"/>
        <v>9.1609332436410451E-2</v>
      </c>
      <c r="H37" s="30">
        <f t="shared" si="12"/>
        <v>0.11056910569105693</v>
      </c>
      <c r="I37" s="30">
        <f t="shared" si="12"/>
        <v>0.13976799189097866</v>
      </c>
      <c r="J37" s="30">
        <f t="shared" si="12"/>
        <v>1.5513833992094828E-2</v>
      </c>
      <c r="K37" s="30">
        <f t="shared" si="12"/>
        <v>3.6197333852291624E-2</v>
      </c>
    </row>
    <row r="39" spans="1:11">
      <c r="A39" t="s">
        <v>115</v>
      </c>
      <c r="B39" s="31">
        <f>B18*B13</f>
        <v>15.97116317759601</v>
      </c>
      <c r="C39" s="31">
        <f>C18*C13</f>
        <v>16.966224645381878</v>
      </c>
      <c r="D39" s="31">
        <f t="shared" ref="D39:K39" si="13">D18*D13</f>
        <v>19.95841995841996</v>
      </c>
      <c r="E39" s="31">
        <f t="shared" si="13"/>
        <v>21.952233565852083</v>
      </c>
      <c r="F39" s="31">
        <f t="shared" si="13"/>
        <v>24.944567627494457</v>
      </c>
      <c r="G39" s="31">
        <f t="shared" si="13"/>
        <v>40.506894790602651</v>
      </c>
      <c r="H39" s="31">
        <f t="shared" si="13"/>
        <v>34.005788219271366</v>
      </c>
      <c r="I39" s="31">
        <f t="shared" si="13"/>
        <v>39.006639427987743</v>
      </c>
      <c r="J39" s="31">
        <f t="shared" si="13"/>
        <v>42.007150153217566</v>
      </c>
      <c r="K39" s="31">
        <f t="shared" si="13"/>
        <v>53.009022812393603</v>
      </c>
    </row>
    <row r="40" spans="1:11">
      <c r="A40" t="s">
        <v>112</v>
      </c>
      <c r="C40" s="30">
        <f>C39/B39-1</f>
        <v>6.2303631659196723E-2</v>
      </c>
      <c r="D40" s="30">
        <f t="shared" ref="D40:K40" si="14">D39/C39-1</f>
        <v>0.17636188224423521</v>
      </c>
      <c r="E40" s="30">
        <f t="shared" si="14"/>
        <v>9.989836928904694E-2</v>
      </c>
      <c r="F40" s="30">
        <f t="shared" si="14"/>
        <v>0.13631114358664242</v>
      </c>
      <c r="G40" s="30">
        <f t="shared" si="14"/>
        <v>0.62387640449438186</v>
      </c>
      <c r="H40" s="30">
        <f t="shared" si="14"/>
        <v>-0.16049382716049365</v>
      </c>
      <c r="I40" s="30">
        <f t="shared" si="14"/>
        <v>0.14705882352941169</v>
      </c>
      <c r="J40" s="30">
        <f t="shared" si="14"/>
        <v>7.6923076923076872E-2</v>
      </c>
      <c r="K40" s="30">
        <f t="shared" si="14"/>
        <v>0.26190476190476208</v>
      </c>
    </row>
    <row r="42" spans="1:11">
      <c r="A42" t="s">
        <v>119</v>
      </c>
      <c r="B42" s="36">
        <f>'Data Sheet'!B93*'Data Sheet'!B90</f>
        <v>188151.10499999998</v>
      </c>
      <c r="C42" s="36">
        <f>'Data Sheet'!C93*'Data Sheet'!C90</f>
        <v>197330.05250000002</v>
      </c>
      <c r="D42" s="36">
        <f>'Data Sheet'!D93*'Data Sheet'!D90</f>
        <v>288603.60749999998</v>
      </c>
      <c r="E42" s="36">
        <f>'Data Sheet'!E93*'Data Sheet'!E90</f>
        <v>369470.99599999998</v>
      </c>
      <c r="F42" s="36">
        <f>'Data Sheet'!F93*'Data Sheet'!F90</f>
        <v>497579.27999999997</v>
      </c>
      <c r="G42" s="36">
        <f>'Data Sheet'!G93*'Data Sheet'!G90</f>
        <v>571305.24</v>
      </c>
      <c r="H42" s="36">
        <f>'Data Sheet'!H93*'Data Sheet'!H90</f>
        <v>481350.80400000006</v>
      </c>
      <c r="I42" s="36">
        <f>'Data Sheet'!I93*'Data Sheet'!I90</f>
        <v>601579.83600000001</v>
      </c>
      <c r="J42" s="36">
        <f>'Data Sheet'!J93*'Data Sheet'!J90</f>
        <v>532031.67599999998</v>
      </c>
      <c r="K42" s="36">
        <f>'Data Sheet'!K93*'Data Sheet'!K90</f>
        <v>530739.39599999995</v>
      </c>
    </row>
    <row r="43" spans="1:11">
      <c r="A43" t="s">
        <v>120</v>
      </c>
      <c r="B43">
        <f>'Data Sheet'!B59</f>
        <v>177</v>
      </c>
      <c r="C43">
        <f>'Data Sheet'!C59</f>
        <v>277</v>
      </c>
      <c r="D43">
        <f>'Data Sheet'!D59</f>
        <v>0</v>
      </c>
      <c r="E43">
        <f>'Data Sheet'!E59</f>
        <v>99</v>
      </c>
      <c r="F43">
        <f>'Data Sheet'!F59</f>
        <v>0</v>
      </c>
      <c r="G43">
        <f>'Data Sheet'!G59</f>
        <v>0</v>
      </c>
      <c r="H43">
        <f>'Data Sheet'!H59</f>
        <v>1043</v>
      </c>
      <c r="I43">
        <f>'Data Sheet'!I59</f>
        <v>1219</v>
      </c>
      <c r="J43">
        <f>'Data Sheet'!J59</f>
        <v>1484</v>
      </c>
      <c r="K43">
        <f>'Data Sheet'!K59</f>
        <v>1648</v>
      </c>
    </row>
    <row r="44" spans="1:11">
      <c r="A44" t="s">
        <v>121</v>
      </c>
      <c r="B44">
        <f>'Data Sheet'!B69</f>
        <v>3009</v>
      </c>
      <c r="C44">
        <f>'Data Sheet'!C69</f>
        <v>1828</v>
      </c>
      <c r="D44">
        <f>'Data Sheet'!D69</f>
        <v>3485</v>
      </c>
      <c r="E44">
        <f>'Data Sheet'!E69</f>
        <v>3757</v>
      </c>
      <c r="F44">
        <f>'Data Sheet'!F69</f>
        <v>5113</v>
      </c>
      <c r="G44">
        <f>'Data Sheet'!G69</f>
        <v>4471</v>
      </c>
      <c r="H44">
        <f>'Data Sheet'!H69</f>
        <v>3846</v>
      </c>
      <c r="I44">
        <f>'Data Sheet'!I69</f>
        <v>4678</v>
      </c>
      <c r="J44">
        <f>'Data Sheet'!J69</f>
        <v>7559</v>
      </c>
      <c r="K44">
        <f>'Data Sheet'!K69</f>
        <v>7554</v>
      </c>
    </row>
    <row r="45" spans="1:11">
      <c r="A45" t="s">
        <v>122</v>
      </c>
      <c r="B45" s="36">
        <f>B42+B43-B44</f>
        <v>185319.10499999998</v>
      </c>
      <c r="C45" s="36">
        <f t="shared" ref="C45:K45" si="15">C42+C43-C44</f>
        <v>195779.05250000002</v>
      </c>
      <c r="D45" s="36">
        <f t="shared" si="15"/>
        <v>285118.60749999998</v>
      </c>
      <c r="E45" s="36">
        <f t="shared" si="15"/>
        <v>365812.99599999998</v>
      </c>
      <c r="F45" s="36">
        <f t="shared" si="15"/>
        <v>492466.27999999997</v>
      </c>
      <c r="G45" s="36">
        <f t="shared" si="15"/>
        <v>566834.24</v>
      </c>
      <c r="H45" s="36">
        <f t="shared" si="15"/>
        <v>478547.80400000006</v>
      </c>
      <c r="I45" s="36">
        <f t="shared" si="15"/>
        <v>598120.83600000001</v>
      </c>
      <c r="J45" s="36">
        <f t="shared" si="15"/>
        <v>525956.67599999998</v>
      </c>
      <c r="K45" s="36">
        <f t="shared" si="15"/>
        <v>524833.39599999995</v>
      </c>
    </row>
    <row r="47" spans="1:11">
      <c r="A47" t="s">
        <v>123</v>
      </c>
      <c r="B47" s="31">
        <f>B45/B6</f>
        <v>31.356870558375633</v>
      </c>
      <c r="C47" s="31">
        <f t="shared" ref="C47:K47" si="16">C45/C6</f>
        <v>30.938535477243999</v>
      </c>
      <c r="D47" s="31">
        <f t="shared" si="16"/>
        <v>38.020883784504598</v>
      </c>
      <c r="E47" s="31">
        <f t="shared" si="16"/>
        <v>41.195157207207203</v>
      </c>
      <c r="F47" s="31">
        <f t="shared" si="16"/>
        <v>49.940805192171176</v>
      </c>
      <c r="G47" s="31">
        <f t="shared" si="16"/>
        <v>48.755740581455356</v>
      </c>
      <c r="H47" s="31">
        <f t="shared" si="16"/>
        <v>37.220798319981341</v>
      </c>
      <c r="I47" s="31">
        <f t="shared" si="16"/>
        <v>42.278987488513465</v>
      </c>
      <c r="J47" s="31">
        <f t="shared" si="16"/>
        <v>35.879437615116991</v>
      </c>
      <c r="K47" s="31">
        <f t="shared" si="16"/>
        <v>35.35898376339015</v>
      </c>
    </row>
    <row r="48" spans="1:11">
      <c r="A48" t="s">
        <v>124</v>
      </c>
      <c r="B48" s="31">
        <f>B45/B4</f>
        <v>5.7577550798483808</v>
      </c>
      <c r="C48" s="31">
        <f t="shared" ref="C48:K48" si="17">C45/C4</f>
        <v>5.9037166787286663</v>
      </c>
      <c r="D48" s="31">
        <f t="shared" si="17"/>
        <v>8.0213421718947799</v>
      </c>
      <c r="E48" s="31">
        <f t="shared" si="17"/>
        <v>9.3058508267616382</v>
      </c>
      <c r="F48" s="31">
        <f t="shared" si="17"/>
        <v>12.378812055400548</v>
      </c>
      <c r="G48" s="31">
        <f t="shared" si="17"/>
        <v>12.053122395168835</v>
      </c>
      <c r="H48" s="31">
        <f t="shared" si="17"/>
        <v>9.1245815505472301</v>
      </c>
      <c r="I48" s="31">
        <f t="shared" si="17"/>
        <v>9.8732392868933641</v>
      </c>
      <c r="J48" s="31">
        <f t="shared" si="17"/>
        <v>8.4974259402869325</v>
      </c>
      <c r="K48" s="31">
        <f t="shared" si="17"/>
        <v>8.3147192851824272</v>
      </c>
    </row>
    <row r="50" spans="1:11">
      <c r="A50" t="s">
        <v>126</v>
      </c>
      <c r="B50" s="31">
        <f>B42/'Data Sheet'!B96</f>
        <v>28.624844819717023</v>
      </c>
      <c r="C50" s="31">
        <f>C42/'Data Sheet'!C96</f>
        <v>29.260090821470939</v>
      </c>
      <c r="D50" s="31">
        <f>D42/'Data Sheet'!D96</f>
        <v>39.637907911001236</v>
      </c>
      <c r="E50" s="31">
        <f>E42/'Data Sheet'!E96</f>
        <v>46.96466200584721</v>
      </c>
      <c r="F50" s="31">
        <f>F42/'Data Sheet'!F96</f>
        <v>60.466554866934011</v>
      </c>
      <c r="G50" s="31">
        <f>G42/'Data Sheet'!G96</f>
        <v>11.983580987540378</v>
      </c>
      <c r="H50" s="31">
        <f>H42/'Data Sheet'!H96</f>
        <v>9.8112717637227131</v>
      </c>
      <c r="I50" s="31">
        <f>I42/'Data Sheet'!I96</f>
        <v>11.958886688931297</v>
      </c>
      <c r="J50" s="31">
        <f>J42/'Data Sheet'!J96</f>
        <v>10.387591784138388</v>
      </c>
      <c r="K50" s="31">
        <f>K42/'Data Sheet'!K96</f>
        <v>10.74327751912878</v>
      </c>
    </row>
  </sheetData>
  <hyperlinks>
    <hyperlink ref="M1" r:id="rId1" xr:uid="{00000000-0004-0000-0000-000000000000}"/>
  </hyperlinks>
  <printOptions gridLines="1"/>
  <pageMargins left="0.7" right="0.7" top="0.75" bottom="0.75" header="0.3" footer="0.3"/>
  <pageSetup paperSize="9" scale="67" orientation="landscape" horizontalDpi="300" verticalDpi="300" r:id="rId2"/>
  <tableParts count="1">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4258-D6C2-408D-946D-E9389FB6B1FC}">
  <dimension ref="B3:M73"/>
  <sheetViews>
    <sheetView workbookViewId="0">
      <selection activeCell="B7" sqref="B7"/>
    </sheetView>
  </sheetViews>
  <sheetFormatPr defaultRowHeight="14.4"/>
  <cols>
    <col min="2" max="2" width="22.77734375" bestFit="1" customWidth="1"/>
  </cols>
  <sheetData>
    <row r="3" spans="2:12">
      <c r="B3" s="280"/>
      <c r="C3" s="281">
        <v>42430</v>
      </c>
      <c r="D3" s="281">
        <v>42795</v>
      </c>
      <c r="E3" s="281">
        <v>43160</v>
      </c>
      <c r="F3" s="281">
        <v>43525</v>
      </c>
      <c r="G3" s="281">
        <v>43891</v>
      </c>
      <c r="H3" s="281">
        <v>44256</v>
      </c>
      <c r="I3" s="281">
        <v>44621</v>
      </c>
      <c r="J3" s="281">
        <v>44986</v>
      </c>
      <c r="K3" s="281">
        <v>45352</v>
      </c>
      <c r="L3" s="281">
        <v>45717</v>
      </c>
    </row>
    <row r="4" spans="2:12">
      <c r="B4" t="s">
        <v>286</v>
      </c>
      <c r="C4">
        <v>216</v>
      </c>
      <c r="D4">
        <v>216</v>
      </c>
      <c r="E4">
        <v>216</v>
      </c>
      <c r="F4">
        <v>216</v>
      </c>
      <c r="G4">
        <v>216</v>
      </c>
      <c r="H4">
        <v>235</v>
      </c>
      <c r="I4">
        <v>235</v>
      </c>
      <c r="J4">
        <v>235</v>
      </c>
      <c r="K4">
        <v>235</v>
      </c>
      <c r="L4">
        <v>235</v>
      </c>
    </row>
    <row r="5" spans="2:12">
      <c r="B5" t="s">
        <v>25</v>
      </c>
      <c r="C5" s="37">
        <v>6357</v>
      </c>
      <c r="D5" s="37">
        <v>6528</v>
      </c>
      <c r="E5" s="37">
        <v>7065</v>
      </c>
      <c r="F5" s="37">
        <v>7651</v>
      </c>
      <c r="G5" s="37">
        <v>8013</v>
      </c>
      <c r="H5" s="37">
        <v>47439</v>
      </c>
      <c r="I5" s="37">
        <v>48826</v>
      </c>
      <c r="J5" s="37">
        <v>50069</v>
      </c>
      <c r="K5" s="37">
        <v>50983</v>
      </c>
      <c r="L5" s="37">
        <v>49167</v>
      </c>
    </row>
    <row r="6" spans="2:12">
      <c r="B6" t="s">
        <v>287</v>
      </c>
      <c r="C6">
        <v>177</v>
      </c>
      <c r="D6">
        <v>277</v>
      </c>
      <c r="E6">
        <v>0</v>
      </c>
      <c r="F6">
        <v>99</v>
      </c>
      <c r="G6">
        <v>0</v>
      </c>
      <c r="H6">
        <v>0</v>
      </c>
      <c r="I6" s="37">
        <v>1043</v>
      </c>
      <c r="J6" s="37">
        <v>1219</v>
      </c>
      <c r="K6" s="37">
        <v>1484</v>
      </c>
      <c r="L6" s="37">
        <v>1648</v>
      </c>
    </row>
    <row r="7" spans="2:12">
      <c r="B7" t="s">
        <v>288</v>
      </c>
      <c r="C7">
        <v>0</v>
      </c>
      <c r="D7">
        <v>0</v>
      </c>
      <c r="E7">
        <v>0</v>
      </c>
      <c r="F7">
        <v>0</v>
      </c>
      <c r="G7">
        <v>0</v>
      </c>
      <c r="H7">
        <v>0</v>
      </c>
      <c r="I7">
        <v>0</v>
      </c>
      <c r="J7">
        <v>0</v>
      </c>
      <c r="K7">
        <v>0</v>
      </c>
      <c r="L7">
        <v>0</v>
      </c>
    </row>
    <row r="8" spans="2:12">
      <c r="B8" t="s">
        <v>289</v>
      </c>
      <c r="C8">
        <v>177</v>
      </c>
      <c r="D8">
        <v>277</v>
      </c>
      <c r="E8">
        <v>0</v>
      </c>
      <c r="F8">
        <v>99</v>
      </c>
      <c r="G8">
        <v>0</v>
      </c>
      <c r="H8">
        <v>0</v>
      </c>
      <c r="I8">
        <v>0</v>
      </c>
      <c r="J8">
        <v>98</v>
      </c>
      <c r="K8">
        <v>13</v>
      </c>
      <c r="L8">
        <v>1</v>
      </c>
    </row>
    <row r="9" spans="2:12">
      <c r="B9" t="s">
        <v>290</v>
      </c>
      <c r="C9">
        <v>0</v>
      </c>
      <c r="D9">
        <v>0</v>
      </c>
      <c r="E9">
        <v>0</v>
      </c>
      <c r="F9">
        <v>0</v>
      </c>
      <c r="G9">
        <v>0</v>
      </c>
      <c r="H9">
        <v>0</v>
      </c>
      <c r="I9" s="37">
        <v>1043</v>
      </c>
      <c r="J9" s="37">
        <v>1121</v>
      </c>
      <c r="K9" s="37">
        <v>1471</v>
      </c>
      <c r="L9" s="37">
        <v>1647</v>
      </c>
    </row>
    <row r="10" spans="2:12">
      <c r="B10" t="s">
        <v>292</v>
      </c>
      <c r="C10" s="37">
        <v>8043</v>
      </c>
      <c r="D10" s="37">
        <v>8685</v>
      </c>
      <c r="E10" s="37">
        <v>10581</v>
      </c>
      <c r="F10" s="37">
        <v>10663</v>
      </c>
      <c r="G10" s="37">
        <v>11924</v>
      </c>
      <c r="H10" s="37">
        <v>21066</v>
      </c>
      <c r="I10" s="37">
        <v>20402</v>
      </c>
      <c r="J10" s="37">
        <v>21554</v>
      </c>
      <c r="K10" s="37">
        <v>25787</v>
      </c>
      <c r="L10" s="37">
        <v>28813</v>
      </c>
    </row>
    <row r="11" spans="2:12">
      <c r="B11" t="s">
        <v>293</v>
      </c>
      <c r="C11">
        <v>20</v>
      </c>
      <c r="D11">
        <v>22</v>
      </c>
      <c r="E11">
        <v>20</v>
      </c>
      <c r="F11">
        <v>18</v>
      </c>
      <c r="G11">
        <v>17</v>
      </c>
      <c r="H11">
        <v>20</v>
      </c>
      <c r="I11">
        <v>26</v>
      </c>
      <c r="J11">
        <v>218</v>
      </c>
      <c r="K11">
        <v>205</v>
      </c>
      <c r="L11">
        <v>207</v>
      </c>
    </row>
    <row r="12" spans="2:12">
      <c r="B12" t="s">
        <v>294</v>
      </c>
      <c r="C12" s="37">
        <v>5685</v>
      </c>
      <c r="D12" s="37">
        <v>6186</v>
      </c>
      <c r="E12" s="37">
        <v>7170</v>
      </c>
      <c r="F12" s="37">
        <v>7206</v>
      </c>
      <c r="G12" s="37">
        <v>7535</v>
      </c>
      <c r="H12" s="37">
        <v>8802</v>
      </c>
      <c r="I12" s="37">
        <v>9068</v>
      </c>
      <c r="J12" s="37">
        <v>9574</v>
      </c>
      <c r="K12" s="37">
        <v>10486</v>
      </c>
      <c r="L12" s="37">
        <v>11315</v>
      </c>
    </row>
    <row r="13" spans="2:12">
      <c r="B13" t="s">
        <v>8737</v>
      </c>
      <c r="C13">
        <v>45</v>
      </c>
      <c r="D13">
        <v>78</v>
      </c>
      <c r="E13">
        <v>62</v>
      </c>
      <c r="F13">
        <v>43</v>
      </c>
      <c r="G13">
        <v>158</v>
      </c>
      <c r="H13">
        <v>96</v>
      </c>
      <c r="I13">
        <v>119</v>
      </c>
      <c r="J13">
        <v>98</v>
      </c>
      <c r="K13">
        <v>91</v>
      </c>
      <c r="L13">
        <v>105</v>
      </c>
    </row>
    <row r="14" spans="2:12">
      <c r="B14" t="s">
        <v>295</v>
      </c>
      <c r="C14" s="37">
        <v>2293</v>
      </c>
      <c r="D14" s="37">
        <v>2399</v>
      </c>
      <c r="E14" s="37">
        <v>3329</v>
      </c>
      <c r="F14" s="37">
        <v>3396</v>
      </c>
      <c r="G14" s="37">
        <v>4214</v>
      </c>
      <c r="H14" s="37">
        <v>12148</v>
      </c>
      <c r="I14" s="37">
        <v>11189</v>
      </c>
      <c r="J14" s="37">
        <v>11664</v>
      </c>
      <c r="K14" s="37">
        <v>15005</v>
      </c>
      <c r="L14" s="37">
        <v>17186</v>
      </c>
    </row>
    <row r="15" spans="2:12">
      <c r="B15" t="s">
        <v>217</v>
      </c>
      <c r="C15" s="37">
        <v>14793</v>
      </c>
      <c r="D15" s="37">
        <v>15706</v>
      </c>
      <c r="E15" s="37">
        <v>17862</v>
      </c>
      <c r="F15" s="37">
        <v>18629</v>
      </c>
      <c r="G15" s="37">
        <v>20153</v>
      </c>
      <c r="H15" s="37">
        <v>68740</v>
      </c>
      <c r="I15" s="37">
        <v>70506</v>
      </c>
      <c r="J15" s="37">
        <v>73077</v>
      </c>
      <c r="K15" s="37">
        <v>78489</v>
      </c>
      <c r="L15" s="37">
        <v>79863</v>
      </c>
    </row>
    <row r="16" spans="2:12">
      <c r="B16" t="s">
        <v>296</v>
      </c>
      <c r="C16" s="37">
        <v>3258</v>
      </c>
      <c r="D16" s="37">
        <v>4419</v>
      </c>
      <c r="E16" s="37">
        <v>4528</v>
      </c>
      <c r="F16" s="37">
        <v>4715</v>
      </c>
      <c r="G16" s="37">
        <v>5479</v>
      </c>
      <c r="H16" s="37">
        <v>51443</v>
      </c>
      <c r="I16" s="37">
        <v>51473</v>
      </c>
      <c r="J16" s="37">
        <v>52678</v>
      </c>
      <c r="K16" s="37">
        <v>53744</v>
      </c>
      <c r="L16" s="37">
        <v>54335</v>
      </c>
    </row>
    <row r="17" spans="2:12">
      <c r="B17" t="s">
        <v>297</v>
      </c>
      <c r="C17">
        <v>88</v>
      </c>
      <c r="D17">
        <v>89</v>
      </c>
      <c r="E17">
        <v>87</v>
      </c>
      <c r="F17">
        <v>86</v>
      </c>
      <c r="G17">
        <v>59</v>
      </c>
      <c r="H17">
        <v>477</v>
      </c>
      <c r="I17">
        <v>477</v>
      </c>
      <c r="J17">
        <v>609</v>
      </c>
      <c r="K17">
        <v>633</v>
      </c>
      <c r="L17">
        <v>628</v>
      </c>
    </row>
    <row r="18" spans="2:12">
      <c r="B18" t="s">
        <v>298</v>
      </c>
      <c r="C18">
        <v>931</v>
      </c>
      <c r="D18" s="37">
        <v>1210</v>
      </c>
      <c r="E18" s="37">
        <v>1343</v>
      </c>
      <c r="F18" s="37">
        <v>1527</v>
      </c>
      <c r="G18" s="37">
        <v>2044</v>
      </c>
      <c r="H18" s="37">
        <v>2602</v>
      </c>
      <c r="I18" s="37">
        <v>2788</v>
      </c>
      <c r="J18" s="37">
        <v>3101</v>
      </c>
      <c r="K18" s="37">
        <v>3590</v>
      </c>
      <c r="L18" s="37">
        <v>3833</v>
      </c>
    </row>
    <row r="19" spans="2:12">
      <c r="B19" t="s">
        <v>299</v>
      </c>
      <c r="C19" s="37">
        <v>2370</v>
      </c>
      <c r="D19" s="37">
        <v>3270</v>
      </c>
      <c r="E19" s="37">
        <v>3691</v>
      </c>
      <c r="F19" s="37">
        <v>4092</v>
      </c>
      <c r="G19" s="37">
        <v>5001</v>
      </c>
      <c r="H19" s="37">
        <v>6097</v>
      </c>
      <c r="I19" s="37">
        <v>6566</v>
      </c>
      <c r="J19" s="37">
        <v>7612</v>
      </c>
      <c r="K19" s="37">
        <v>8946</v>
      </c>
      <c r="L19" s="37">
        <v>9900</v>
      </c>
    </row>
    <row r="20" spans="2:12">
      <c r="B20" t="s">
        <v>300</v>
      </c>
      <c r="C20">
        <v>41</v>
      </c>
      <c r="D20">
        <v>62</v>
      </c>
      <c r="E20">
        <v>74</v>
      </c>
      <c r="F20">
        <v>95</v>
      </c>
      <c r="G20">
        <v>139</v>
      </c>
      <c r="H20">
        <v>175</v>
      </c>
      <c r="I20">
        <v>181</v>
      </c>
      <c r="J20">
        <v>185</v>
      </c>
      <c r="K20">
        <v>206</v>
      </c>
      <c r="L20">
        <v>245</v>
      </c>
    </row>
    <row r="21" spans="2:12">
      <c r="B21" t="s">
        <v>302</v>
      </c>
      <c r="C21">
        <v>61</v>
      </c>
      <c r="D21">
        <v>66</v>
      </c>
      <c r="E21">
        <v>76</v>
      </c>
      <c r="F21">
        <v>88</v>
      </c>
      <c r="G21">
        <v>154</v>
      </c>
      <c r="H21">
        <v>156</v>
      </c>
      <c r="I21">
        <v>152</v>
      </c>
      <c r="J21">
        <v>161</v>
      </c>
      <c r="K21">
        <v>165</v>
      </c>
      <c r="L21">
        <v>174</v>
      </c>
    </row>
    <row r="22" spans="2:12">
      <c r="B22" t="s">
        <v>8738</v>
      </c>
      <c r="C22">
        <v>0</v>
      </c>
      <c r="D22">
        <v>0</v>
      </c>
      <c r="E22">
        <v>0</v>
      </c>
      <c r="F22">
        <v>0</v>
      </c>
      <c r="G22">
        <v>0</v>
      </c>
      <c r="H22">
        <v>0</v>
      </c>
      <c r="I22">
        <v>0</v>
      </c>
      <c r="J22">
        <v>0</v>
      </c>
      <c r="K22">
        <v>0</v>
      </c>
      <c r="L22">
        <v>0</v>
      </c>
    </row>
    <row r="23" spans="2:12">
      <c r="B23" t="s">
        <v>303</v>
      </c>
      <c r="C23">
        <v>0</v>
      </c>
      <c r="D23">
        <v>0</v>
      </c>
      <c r="E23">
        <v>0</v>
      </c>
      <c r="F23">
        <v>0</v>
      </c>
      <c r="G23">
        <v>0</v>
      </c>
      <c r="H23">
        <v>0</v>
      </c>
      <c r="I23">
        <v>0</v>
      </c>
      <c r="J23">
        <v>33</v>
      </c>
      <c r="K23">
        <v>39</v>
      </c>
      <c r="L23">
        <v>102</v>
      </c>
    </row>
    <row r="24" spans="2:12">
      <c r="B24" t="s">
        <v>304</v>
      </c>
      <c r="C24">
        <v>85</v>
      </c>
      <c r="D24">
        <v>455</v>
      </c>
      <c r="E24">
        <v>455</v>
      </c>
      <c r="F24">
        <v>511</v>
      </c>
      <c r="G24">
        <v>511</v>
      </c>
      <c r="H24" s="37">
        <v>45262</v>
      </c>
      <c r="I24" s="37">
        <v>45262</v>
      </c>
      <c r="J24" s="37">
        <v>45692</v>
      </c>
      <c r="K24" s="37">
        <v>45692</v>
      </c>
      <c r="L24" s="37">
        <v>45692</v>
      </c>
    </row>
    <row r="25" spans="2:12">
      <c r="B25" t="s">
        <v>305</v>
      </c>
      <c r="C25">
        <v>19</v>
      </c>
      <c r="D25">
        <v>19</v>
      </c>
      <c r="E25">
        <v>26</v>
      </c>
      <c r="F25">
        <v>60</v>
      </c>
      <c r="G25">
        <v>71</v>
      </c>
      <c r="H25">
        <v>155</v>
      </c>
      <c r="I25">
        <v>152</v>
      </c>
      <c r="J25">
        <v>171</v>
      </c>
      <c r="K25">
        <v>180</v>
      </c>
      <c r="L25">
        <v>190</v>
      </c>
    </row>
    <row r="26" spans="2:12">
      <c r="B26" t="s">
        <v>306</v>
      </c>
      <c r="C26" s="37">
        <v>3595</v>
      </c>
      <c r="D26" s="37">
        <v>5171</v>
      </c>
      <c r="E26" s="37">
        <v>5752</v>
      </c>
      <c r="F26" s="37">
        <v>6459</v>
      </c>
      <c r="G26" s="37">
        <v>7979</v>
      </c>
      <c r="H26" s="37">
        <v>54924</v>
      </c>
      <c r="I26" s="37">
        <v>55578</v>
      </c>
      <c r="J26" s="37">
        <v>57564</v>
      </c>
      <c r="K26" s="37">
        <v>59451</v>
      </c>
      <c r="L26" s="37">
        <v>60764</v>
      </c>
    </row>
    <row r="27" spans="2:12">
      <c r="B27" t="s">
        <v>307</v>
      </c>
      <c r="C27">
        <v>337</v>
      </c>
      <c r="D27">
        <v>752</v>
      </c>
      <c r="E27" s="37">
        <v>1224</v>
      </c>
      <c r="F27" s="37">
        <v>1744</v>
      </c>
      <c r="G27" s="37">
        <v>2500</v>
      </c>
      <c r="H27" s="37">
        <v>3481</v>
      </c>
      <c r="I27" s="37">
        <v>4105</v>
      </c>
      <c r="J27" s="37">
        <v>4886</v>
      </c>
      <c r="K27" s="37">
        <v>5707</v>
      </c>
      <c r="L27" s="37">
        <v>6429</v>
      </c>
    </row>
    <row r="28" spans="2:12">
      <c r="B28" t="s">
        <v>308</v>
      </c>
      <c r="C28">
        <v>408</v>
      </c>
      <c r="D28">
        <v>229</v>
      </c>
      <c r="E28">
        <v>461</v>
      </c>
      <c r="F28">
        <v>406</v>
      </c>
      <c r="G28">
        <v>597</v>
      </c>
      <c r="H28">
        <v>745</v>
      </c>
      <c r="I28" s="37">
        <v>1313</v>
      </c>
      <c r="J28" s="37">
        <v>1132</v>
      </c>
      <c r="K28" s="37">
        <v>1025</v>
      </c>
      <c r="L28" s="37">
        <v>1009</v>
      </c>
    </row>
    <row r="29" spans="2:12">
      <c r="B29" t="s">
        <v>29</v>
      </c>
      <c r="C29" s="37">
        <v>2592</v>
      </c>
      <c r="D29" s="37">
        <v>3794</v>
      </c>
      <c r="E29" s="37">
        <v>2873</v>
      </c>
      <c r="F29" s="37">
        <v>2716</v>
      </c>
      <c r="G29" s="37">
        <v>1255</v>
      </c>
      <c r="H29" s="37">
        <v>2709</v>
      </c>
      <c r="I29" s="37">
        <v>3521</v>
      </c>
      <c r="J29" s="37">
        <v>2882</v>
      </c>
      <c r="K29" s="37">
        <v>4625</v>
      </c>
      <c r="L29" s="37">
        <v>3810</v>
      </c>
    </row>
    <row r="30" spans="2:12">
      <c r="B30" t="s">
        <v>309</v>
      </c>
      <c r="C30" s="37">
        <v>8535</v>
      </c>
      <c r="D30" s="37">
        <v>7264</v>
      </c>
      <c r="E30" s="37">
        <v>10000</v>
      </c>
      <c r="F30" s="37">
        <v>10792</v>
      </c>
      <c r="G30" s="37">
        <v>12822</v>
      </c>
      <c r="H30" s="37">
        <v>13843</v>
      </c>
      <c r="I30" s="37">
        <v>14199</v>
      </c>
      <c r="J30" s="37">
        <v>16385</v>
      </c>
      <c r="K30" s="37">
        <v>19095</v>
      </c>
      <c r="L30" s="37">
        <v>20709</v>
      </c>
    </row>
    <row r="31" spans="2:12">
      <c r="B31" t="s">
        <v>310</v>
      </c>
      <c r="C31" s="37">
        <v>2726</v>
      </c>
      <c r="D31" s="37">
        <v>2541</v>
      </c>
      <c r="E31" s="37">
        <v>2513</v>
      </c>
      <c r="F31" s="37">
        <v>2574</v>
      </c>
      <c r="G31" s="37">
        <v>2767</v>
      </c>
      <c r="H31" s="37">
        <v>3579</v>
      </c>
      <c r="I31" s="37">
        <v>4096</v>
      </c>
      <c r="J31" s="37">
        <v>4251</v>
      </c>
      <c r="K31" s="37">
        <v>4022</v>
      </c>
      <c r="L31" s="37">
        <v>4415</v>
      </c>
    </row>
    <row r="32" spans="2:12">
      <c r="B32" t="s">
        <v>8739</v>
      </c>
      <c r="C32" s="37">
        <v>1264</v>
      </c>
      <c r="D32" s="37">
        <v>1085</v>
      </c>
      <c r="E32" s="37">
        <v>1310</v>
      </c>
      <c r="F32" s="37">
        <v>1816</v>
      </c>
      <c r="G32" s="37">
        <v>1149</v>
      </c>
      <c r="H32" s="37">
        <v>1758</v>
      </c>
      <c r="I32" s="37">
        <v>2236</v>
      </c>
      <c r="J32" s="37">
        <v>3079</v>
      </c>
      <c r="K32" s="37">
        <v>2997</v>
      </c>
      <c r="L32" s="37">
        <v>3819</v>
      </c>
    </row>
    <row r="33" spans="2:13">
      <c r="B33" t="s">
        <v>312</v>
      </c>
      <c r="C33" s="37">
        <v>3009</v>
      </c>
      <c r="D33" s="37">
        <v>1828</v>
      </c>
      <c r="E33" s="37">
        <v>3485</v>
      </c>
      <c r="F33" s="37">
        <v>3757</v>
      </c>
      <c r="G33" s="37">
        <v>5113</v>
      </c>
      <c r="H33" s="37">
        <v>4471</v>
      </c>
      <c r="I33" s="37">
        <v>3846</v>
      </c>
      <c r="J33" s="37">
        <v>4678</v>
      </c>
      <c r="K33" s="37">
        <v>7559</v>
      </c>
      <c r="L33" s="37">
        <v>7554</v>
      </c>
    </row>
    <row r="34" spans="2:13">
      <c r="B34" t="s">
        <v>313</v>
      </c>
      <c r="C34">
        <v>0</v>
      </c>
      <c r="D34">
        <v>71</v>
      </c>
      <c r="E34">
        <v>40</v>
      </c>
      <c r="F34">
        <v>26</v>
      </c>
      <c r="G34">
        <v>19</v>
      </c>
      <c r="H34">
        <v>78</v>
      </c>
      <c r="I34">
        <v>170</v>
      </c>
      <c r="J34">
        <v>188</v>
      </c>
      <c r="K34">
        <v>172</v>
      </c>
      <c r="L34">
        <v>242</v>
      </c>
    </row>
    <row r="35" spans="2:13">
      <c r="B35" t="s">
        <v>314</v>
      </c>
      <c r="C35" s="37">
        <v>1536</v>
      </c>
      <c r="D35" s="37">
        <v>1739</v>
      </c>
      <c r="E35" s="37">
        <v>2652</v>
      </c>
      <c r="F35" s="37">
        <v>2619</v>
      </c>
      <c r="G35" s="37">
        <v>3774</v>
      </c>
      <c r="H35" s="37">
        <v>3957</v>
      </c>
      <c r="I35" s="37">
        <v>3851</v>
      </c>
      <c r="J35" s="37">
        <v>4189</v>
      </c>
      <c r="K35" s="37">
        <v>4345</v>
      </c>
      <c r="L35" s="37">
        <v>4679</v>
      </c>
    </row>
    <row r="36" spans="2:13">
      <c r="B36" t="s">
        <v>221</v>
      </c>
      <c r="C36" s="37">
        <v>14793</v>
      </c>
      <c r="D36" s="37">
        <v>15706</v>
      </c>
      <c r="E36" s="37">
        <v>17862</v>
      </c>
      <c r="F36" s="37">
        <v>18629</v>
      </c>
      <c r="G36" s="37">
        <v>20153</v>
      </c>
      <c r="H36" s="37">
        <v>68740</v>
      </c>
      <c r="I36" s="37">
        <v>70506</v>
      </c>
      <c r="J36" s="37">
        <v>73077</v>
      </c>
      <c r="K36" s="37">
        <v>78489</v>
      </c>
      <c r="L36" s="37">
        <v>79863</v>
      </c>
    </row>
    <row r="40" spans="2:13">
      <c r="C40" s="283">
        <v>42430</v>
      </c>
      <c r="D40" s="283">
        <v>42795</v>
      </c>
      <c r="E40" s="283">
        <v>43160</v>
      </c>
      <c r="F40" s="283">
        <v>43525</v>
      </c>
      <c r="G40" s="283">
        <v>43891</v>
      </c>
      <c r="H40" s="283">
        <v>44256</v>
      </c>
      <c r="I40" s="283">
        <v>44621</v>
      </c>
      <c r="J40" s="283">
        <v>44986</v>
      </c>
      <c r="K40" s="283">
        <v>45352</v>
      </c>
      <c r="L40" s="283">
        <v>45717</v>
      </c>
      <c r="M40" s="284"/>
    </row>
    <row r="41" spans="2:13">
      <c r="B41" t="s">
        <v>8740</v>
      </c>
      <c r="C41" s="37">
        <v>4171</v>
      </c>
      <c r="D41" s="37">
        <v>5185</v>
      </c>
      <c r="E41" s="37">
        <v>6059</v>
      </c>
      <c r="F41" s="37">
        <v>5800</v>
      </c>
      <c r="G41" s="37">
        <v>7623</v>
      </c>
      <c r="H41" s="37">
        <v>9163</v>
      </c>
      <c r="I41" s="37">
        <v>9048</v>
      </c>
      <c r="J41" s="37">
        <v>9991</v>
      </c>
      <c r="K41" s="37">
        <v>15469</v>
      </c>
      <c r="L41" s="37">
        <v>11886</v>
      </c>
    </row>
    <row r="42" spans="2:13">
      <c r="B42" t="s">
        <v>8741</v>
      </c>
      <c r="C42" s="37">
        <v>6025</v>
      </c>
      <c r="D42" s="37">
        <v>6512</v>
      </c>
      <c r="E42" s="37">
        <v>7485</v>
      </c>
      <c r="F42" s="37">
        <v>8909</v>
      </c>
      <c r="G42" s="37">
        <v>9723</v>
      </c>
      <c r="H42" s="37">
        <v>11672</v>
      </c>
      <c r="I42" s="37">
        <v>12829</v>
      </c>
      <c r="J42" s="37">
        <v>14089</v>
      </c>
      <c r="K42" s="37">
        <v>14537</v>
      </c>
      <c r="L42" s="37">
        <v>14942</v>
      </c>
    </row>
    <row r="43" spans="2:13">
      <c r="B43" t="s">
        <v>78</v>
      </c>
      <c r="C43">
        <v>-257</v>
      </c>
      <c r="D43">
        <v>173</v>
      </c>
      <c r="E43">
        <v>0</v>
      </c>
      <c r="F43">
        <v>0</v>
      </c>
      <c r="G43">
        <v>0</v>
      </c>
      <c r="H43">
        <v>0</v>
      </c>
      <c r="I43">
        <v>0</v>
      </c>
      <c r="J43">
        <v>0</v>
      </c>
      <c r="K43">
        <v>0</v>
      </c>
      <c r="L43">
        <v>0</v>
      </c>
    </row>
    <row r="44" spans="2:13">
      <c r="B44" t="s">
        <v>45</v>
      </c>
      <c r="C44">
        <v>89</v>
      </c>
      <c r="D44">
        <v>37</v>
      </c>
      <c r="E44">
        <v>-146</v>
      </c>
      <c r="F44">
        <v>-195</v>
      </c>
      <c r="G44">
        <v>-331</v>
      </c>
      <c r="H44">
        <v>-543</v>
      </c>
      <c r="I44">
        <v>-758</v>
      </c>
      <c r="J44">
        <v>-339</v>
      </c>
      <c r="K44">
        <v>74</v>
      </c>
      <c r="L44">
        <v>-584</v>
      </c>
    </row>
    <row r="45" spans="2:13">
      <c r="B45" t="s">
        <v>8742</v>
      </c>
      <c r="C45">
        <v>164</v>
      </c>
      <c r="D45">
        <v>501</v>
      </c>
      <c r="E45">
        <v>0</v>
      </c>
      <c r="F45">
        <v>0</v>
      </c>
      <c r="G45">
        <v>0</v>
      </c>
      <c r="H45">
        <v>0</v>
      </c>
      <c r="I45">
        <v>0</v>
      </c>
      <c r="J45">
        <v>0</v>
      </c>
      <c r="K45">
        <v>0</v>
      </c>
      <c r="L45">
        <v>0</v>
      </c>
    </row>
    <row r="46" spans="2:13">
      <c r="B46" t="s">
        <v>8743</v>
      </c>
      <c r="C46">
        <v>0</v>
      </c>
      <c r="D46">
        <v>0</v>
      </c>
      <c r="E46">
        <v>0</v>
      </c>
      <c r="F46">
        <v>0</v>
      </c>
      <c r="G46">
        <v>0</v>
      </c>
      <c r="H46">
        <v>0</v>
      </c>
      <c r="I46">
        <v>0</v>
      </c>
      <c r="J46">
        <v>0</v>
      </c>
      <c r="K46">
        <v>0</v>
      </c>
      <c r="L46">
        <v>0</v>
      </c>
    </row>
    <row r="47" spans="2:13">
      <c r="B47" t="s">
        <v>8744</v>
      </c>
      <c r="C47">
        <v>0</v>
      </c>
      <c r="D47">
        <v>-46</v>
      </c>
      <c r="E47">
        <v>0</v>
      </c>
      <c r="F47">
        <v>0</v>
      </c>
      <c r="G47">
        <v>0</v>
      </c>
      <c r="H47">
        <v>0</v>
      </c>
      <c r="I47">
        <v>0</v>
      </c>
      <c r="J47">
        <v>0</v>
      </c>
      <c r="K47">
        <v>0</v>
      </c>
      <c r="L47">
        <v>0</v>
      </c>
    </row>
    <row r="48" spans="2:13">
      <c r="B48" t="s">
        <v>8745</v>
      </c>
      <c r="C48">
        <v>-77</v>
      </c>
      <c r="D48">
        <v>-99</v>
      </c>
      <c r="E48">
        <v>982</v>
      </c>
      <c r="F48">
        <v>-147</v>
      </c>
      <c r="G48">
        <v>742</v>
      </c>
      <c r="H48">
        <v>442</v>
      </c>
      <c r="I48">
        <v>-242</v>
      </c>
      <c r="J48">
        <v>-621</v>
      </c>
      <c r="K48" s="37">
        <v>1239</v>
      </c>
      <c r="L48">
        <v>-204</v>
      </c>
    </row>
    <row r="49" spans="2:12">
      <c r="B49" t="s">
        <v>8746</v>
      </c>
      <c r="C49">
        <v>-81</v>
      </c>
      <c r="D49">
        <v>566</v>
      </c>
      <c r="E49">
        <v>836</v>
      </c>
      <c r="F49">
        <v>-342</v>
      </c>
      <c r="G49">
        <v>411</v>
      </c>
      <c r="H49">
        <v>-101</v>
      </c>
      <c r="I49" s="37">
        <v>-1000</v>
      </c>
      <c r="J49">
        <v>-960</v>
      </c>
      <c r="K49" s="37">
        <v>1313</v>
      </c>
      <c r="L49">
        <v>-788</v>
      </c>
    </row>
    <row r="50" spans="2:12">
      <c r="B50" t="s">
        <v>8747</v>
      </c>
      <c r="C50" s="37">
        <v>-1765</v>
      </c>
      <c r="D50" s="37">
        <v>-1859</v>
      </c>
      <c r="E50" s="37">
        <v>-2264</v>
      </c>
      <c r="F50" s="37">
        <v>-2767</v>
      </c>
      <c r="G50" s="37">
        <v>-2505</v>
      </c>
      <c r="H50" s="37">
        <v>-2407</v>
      </c>
      <c r="I50" s="37">
        <v>-2784</v>
      </c>
      <c r="J50" s="37">
        <v>-3138</v>
      </c>
      <c r="K50">
        <v>-381</v>
      </c>
      <c r="L50" s="37">
        <v>-2268</v>
      </c>
    </row>
    <row r="51" spans="2:12">
      <c r="B51" t="s">
        <v>8748</v>
      </c>
      <c r="C51">
        <v>-8</v>
      </c>
      <c r="D51">
        <v>-21</v>
      </c>
      <c r="E51">
        <v>0</v>
      </c>
      <c r="F51">
        <v>0</v>
      </c>
      <c r="G51">
        <v>0</v>
      </c>
      <c r="H51">
        <v>0</v>
      </c>
      <c r="I51">
        <v>0</v>
      </c>
      <c r="J51">
        <v>0</v>
      </c>
      <c r="K51">
        <v>0</v>
      </c>
      <c r="L51">
        <v>0</v>
      </c>
    </row>
    <row r="52" spans="2:12">
      <c r="B52" t="s">
        <v>8749</v>
      </c>
      <c r="C52">
        <v>0</v>
      </c>
      <c r="D52">
        <v>-13</v>
      </c>
      <c r="E52">
        <v>2</v>
      </c>
      <c r="F52">
        <v>0</v>
      </c>
      <c r="G52">
        <v>-6</v>
      </c>
      <c r="H52">
        <v>-1</v>
      </c>
      <c r="I52">
        <v>3</v>
      </c>
      <c r="J52">
        <v>0</v>
      </c>
      <c r="K52">
        <v>0</v>
      </c>
      <c r="L52">
        <v>0</v>
      </c>
    </row>
    <row r="53" spans="2:12">
      <c r="B53" t="s">
        <v>8750</v>
      </c>
      <c r="C53">
        <v>-282</v>
      </c>
      <c r="D53" s="37">
        <v>-1173</v>
      </c>
      <c r="E53" s="37">
        <v>-1063</v>
      </c>
      <c r="F53">
        <v>-438</v>
      </c>
      <c r="G53" s="37">
        <v>1791</v>
      </c>
      <c r="H53" s="37">
        <v>-1228</v>
      </c>
      <c r="I53" s="37">
        <v>-1728</v>
      </c>
      <c r="J53" s="37">
        <v>-1484</v>
      </c>
      <c r="K53" s="37">
        <v>-5324</v>
      </c>
      <c r="L53" s="37">
        <v>6473</v>
      </c>
    </row>
    <row r="54" spans="2:12">
      <c r="B54" t="s">
        <v>8751</v>
      </c>
      <c r="C54">
        <v>-810</v>
      </c>
      <c r="D54" s="37">
        <v>-1113</v>
      </c>
      <c r="E54">
        <v>-895</v>
      </c>
      <c r="F54">
        <v>-767</v>
      </c>
      <c r="G54">
        <v>-862</v>
      </c>
      <c r="H54" s="37">
        <v>-4163</v>
      </c>
      <c r="I54" s="37">
        <v>-1228</v>
      </c>
      <c r="J54" s="37">
        <v>-1192</v>
      </c>
      <c r="K54" s="37">
        <v>-1477</v>
      </c>
      <c r="L54" s="37">
        <v>-1275</v>
      </c>
    </row>
    <row r="55" spans="2:12">
      <c r="B55" t="s">
        <v>8752</v>
      </c>
      <c r="C55">
        <v>99</v>
      </c>
      <c r="D55">
        <v>176</v>
      </c>
      <c r="E55">
        <v>32</v>
      </c>
      <c r="F55">
        <v>13</v>
      </c>
      <c r="G55">
        <v>52</v>
      </c>
      <c r="H55">
        <v>97</v>
      </c>
      <c r="I55">
        <v>175</v>
      </c>
      <c r="J55">
        <v>181</v>
      </c>
      <c r="K55">
        <v>20</v>
      </c>
      <c r="L55">
        <v>13</v>
      </c>
    </row>
    <row r="56" spans="2:12">
      <c r="B56" t="s">
        <v>8753</v>
      </c>
      <c r="C56" s="37">
        <v>-20666</v>
      </c>
      <c r="D56" s="37">
        <v>-31214</v>
      </c>
      <c r="E56" s="37">
        <v>-51855</v>
      </c>
      <c r="F56" s="37">
        <v>-74365</v>
      </c>
      <c r="G56" s="37">
        <v>-36090</v>
      </c>
      <c r="H56" s="37">
        <v>-39920</v>
      </c>
      <c r="I56" s="37">
        <v>-48522</v>
      </c>
      <c r="J56" s="37">
        <v>-22649</v>
      </c>
      <c r="K56" s="37">
        <v>-21337</v>
      </c>
      <c r="L56" s="37">
        <v>-22957</v>
      </c>
    </row>
    <row r="57" spans="2:12">
      <c r="B57" t="s">
        <v>8754</v>
      </c>
      <c r="C57" s="37">
        <v>20937</v>
      </c>
      <c r="D57" s="37">
        <v>30083</v>
      </c>
      <c r="E57" s="37">
        <v>52897</v>
      </c>
      <c r="F57" s="37">
        <v>74691</v>
      </c>
      <c r="G57" s="37">
        <v>37690</v>
      </c>
      <c r="H57" s="37">
        <v>38486</v>
      </c>
      <c r="I57" s="37">
        <v>47786</v>
      </c>
      <c r="J57" s="37">
        <v>23462</v>
      </c>
      <c r="K57" s="37">
        <v>19846</v>
      </c>
      <c r="L57" s="37">
        <v>23987</v>
      </c>
    </row>
    <row r="58" spans="2:12">
      <c r="B58" t="s">
        <v>8755</v>
      </c>
      <c r="C58">
        <v>315</v>
      </c>
      <c r="D58">
        <v>264</v>
      </c>
      <c r="E58">
        <v>297</v>
      </c>
      <c r="F58">
        <v>289</v>
      </c>
      <c r="G58">
        <v>351</v>
      </c>
      <c r="H58">
        <v>277</v>
      </c>
      <c r="I58">
        <v>161</v>
      </c>
      <c r="J58">
        <v>259</v>
      </c>
      <c r="K58">
        <v>425</v>
      </c>
      <c r="L58">
        <v>835</v>
      </c>
    </row>
    <row r="59" spans="2:12">
      <c r="B59" t="s">
        <v>8756</v>
      </c>
      <c r="C59">
        <v>33</v>
      </c>
      <c r="D59">
        <v>14</v>
      </c>
      <c r="E59">
        <v>0</v>
      </c>
      <c r="F59">
        <v>1</v>
      </c>
      <c r="G59">
        <v>1</v>
      </c>
      <c r="H59">
        <v>1</v>
      </c>
      <c r="I59">
        <v>1</v>
      </c>
      <c r="J59">
        <v>2</v>
      </c>
      <c r="K59">
        <v>3</v>
      </c>
      <c r="L59">
        <v>0</v>
      </c>
    </row>
    <row r="60" spans="2:12">
      <c r="B60" t="s">
        <v>8757</v>
      </c>
      <c r="C60">
        <v>0</v>
      </c>
      <c r="D60">
        <v>0</v>
      </c>
      <c r="E60">
        <v>0</v>
      </c>
      <c r="F60">
        <v>0</v>
      </c>
      <c r="G60">
        <v>0</v>
      </c>
      <c r="H60">
        <v>0</v>
      </c>
      <c r="I60">
        <v>0</v>
      </c>
      <c r="J60">
        <v>0</v>
      </c>
      <c r="K60">
        <v>0</v>
      </c>
      <c r="L60">
        <v>0</v>
      </c>
    </row>
    <row r="61" spans="2:12">
      <c r="B61" t="s">
        <v>8758</v>
      </c>
      <c r="C61">
        <v>0</v>
      </c>
      <c r="D61">
        <v>0</v>
      </c>
      <c r="E61">
        <v>0</v>
      </c>
      <c r="F61">
        <v>0</v>
      </c>
      <c r="G61">
        <v>0</v>
      </c>
      <c r="H61">
        <v>0</v>
      </c>
      <c r="I61">
        <v>0</v>
      </c>
      <c r="J61">
        <v>0</v>
      </c>
      <c r="K61">
        <v>0</v>
      </c>
      <c r="L61">
        <v>0</v>
      </c>
    </row>
    <row r="62" spans="2:12">
      <c r="B62" t="s">
        <v>8759</v>
      </c>
      <c r="C62">
        <v>161</v>
      </c>
      <c r="D62">
        <v>20</v>
      </c>
      <c r="E62">
        <v>73</v>
      </c>
      <c r="F62">
        <v>0</v>
      </c>
      <c r="G62">
        <v>0</v>
      </c>
      <c r="H62">
        <v>0</v>
      </c>
      <c r="I62">
        <v>0</v>
      </c>
      <c r="J62">
        <v>0</v>
      </c>
      <c r="K62">
        <v>0</v>
      </c>
      <c r="L62">
        <v>0</v>
      </c>
    </row>
    <row r="63" spans="2:12">
      <c r="B63" t="s">
        <v>8760</v>
      </c>
      <c r="C63">
        <v>0</v>
      </c>
      <c r="D63">
        <v>0</v>
      </c>
      <c r="E63">
        <v>0</v>
      </c>
      <c r="F63">
        <v>0</v>
      </c>
      <c r="G63">
        <v>0</v>
      </c>
      <c r="H63">
        <v>0</v>
      </c>
      <c r="I63">
        <v>0</v>
      </c>
      <c r="J63">
        <v>-334</v>
      </c>
      <c r="K63">
        <v>0</v>
      </c>
      <c r="L63">
        <v>0</v>
      </c>
    </row>
    <row r="64" spans="2:12">
      <c r="B64" t="s">
        <v>8761</v>
      </c>
      <c r="C64">
        <v>-351</v>
      </c>
      <c r="D64">
        <v>597</v>
      </c>
      <c r="E64" s="37">
        <v>-1612</v>
      </c>
      <c r="F64">
        <v>-300</v>
      </c>
      <c r="G64">
        <v>649</v>
      </c>
      <c r="H64" s="37">
        <v>3994</v>
      </c>
      <c r="I64">
        <v>-101</v>
      </c>
      <c r="J64" s="37">
        <v>-1213</v>
      </c>
      <c r="K64" s="37">
        <v>-2804</v>
      </c>
      <c r="L64" s="37">
        <v>5870</v>
      </c>
    </row>
    <row r="65" spans="2:12">
      <c r="B65" t="s">
        <v>8762</v>
      </c>
      <c r="C65" s="37">
        <v>-3864</v>
      </c>
      <c r="D65" s="37">
        <v>-4214</v>
      </c>
      <c r="E65" s="37">
        <v>-4975</v>
      </c>
      <c r="F65" s="37">
        <v>-5390</v>
      </c>
      <c r="G65" s="37">
        <v>-6819</v>
      </c>
      <c r="H65" s="37">
        <v>-9309</v>
      </c>
      <c r="I65" s="37">
        <v>-8015</v>
      </c>
      <c r="J65" s="37">
        <v>-8953</v>
      </c>
      <c r="K65" s="37">
        <v>-10034</v>
      </c>
      <c r="L65" s="37">
        <v>-13101</v>
      </c>
    </row>
    <row r="66" spans="2:12">
      <c r="B66" t="s">
        <v>8763</v>
      </c>
      <c r="C66">
        <v>0</v>
      </c>
      <c r="D66">
        <v>0</v>
      </c>
      <c r="E66">
        <v>0</v>
      </c>
      <c r="F66">
        <v>0</v>
      </c>
      <c r="G66">
        <v>0</v>
      </c>
      <c r="H66">
        <v>0</v>
      </c>
      <c r="I66">
        <v>0</v>
      </c>
      <c r="J66">
        <v>0</v>
      </c>
      <c r="K66">
        <v>0</v>
      </c>
      <c r="L66">
        <v>0</v>
      </c>
    </row>
    <row r="67" spans="2:12">
      <c r="B67" t="s">
        <v>8764</v>
      </c>
      <c r="C67">
        <v>177</v>
      </c>
      <c r="D67">
        <v>460</v>
      </c>
      <c r="E67">
        <v>0</v>
      </c>
      <c r="F67">
        <v>99</v>
      </c>
      <c r="G67">
        <v>0</v>
      </c>
      <c r="H67">
        <v>188</v>
      </c>
      <c r="I67">
        <v>55</v>
      </c>
      <c r="J67">
        <v>286</v>
      </c>
      <c r="K67">
        <v>0</v>
      </c>
      <c r="L67">
        <v>0</v>
      </c>
    </row>
    <row r="68" spans="2:12">
      <c r="B68" t="s">
        <v>8765</v>
      </c>
      <c r="C68">
        <v>0</v>
      </c>
      <c r="D68">
        <v>-360</v>
      </c>
      <c r="E68">
        <v>-277</v>
      </c>
      <c r="F68">
        <v>0</v>
      </c>
      <c r="G68">
        <v>-99</v>
      </c>
      <c r="H68">
        <v>-188</v>
      </c>
      <c r="I68">
        <v>-55</v>
      </c>
      <c r="J68">
        <v>-208</v>
      </c>
      <c r="K68">
        <v>-85</v>
      </c>
      <c r="L68">
        <v>0</v>
      </c>
    </row>
    <row r="69" spans="2:12">
      <c r="B69" t="s">
        <v>8766</v>
      </c>
      <c r="C69">
        <v>-2</v>
      </c>
      <c r="D69">
        <v>-14</v>
      </c>
      <c r="E69">
        <v>-6</v>
      </c>
      <c r="F69">
        <v>-7</v>
      </c>
      <c r="G69">
        <v>-90</v>
      </c>
      <c r="H69">
        <v>-92</v>
      </c>
      <c r="I69">
        <v>-82</v>
      </c>
      <c r="J69">
        <v>-88</v>
      </c>
      <c r="K69">
        <v>-110</v>
      </c>
      <c r="L69">
        <v>-130</v>
      </c>
    </row>
    <row r="70" spans="2:12">
      <c r="B70" t="s">
        <v>8767</v>
      </c>
      <c r="C70" s="37">
        <v>-3354</v>
      </c>
      <c r="D70" s="37">
        <v>-3572</v>
      </c>
      <c r="E70" s="37">
        <v>-3911</v>
      </c>
      <c r="F70" s="37">
        <v>-4554</v>
      </c>
      <c r="G70" s="37">
        <v>-5196</v>
      </c>
      <c r="H70" s="37">
        <v>-8811</v>
      </c>
      <c r="I70" s="37">
        <v>-7526</v>
      </c>
      <c r="J70" s="37">
        <v>-8474</v>
      </c>
      <c r="K70" s="37">
        <v>-9416</v>
      </c>
      <c r="L70" s="37">
        <v>-12473</v>
      </c>
    </row>
    <row r="71" spans="2:12">
      <c r="B71" t="s">
        <v>8768</v>
      </c>
      <c r="C71">
        <v>0</v>
      </c>
      <c r="D71">
        <v>0</v>
      </c>
      <c r="E71">
        <v>0</v>
      </c>
      <c r="F71">
        <v>0</v>
      </c>
      <c r="G71">
        <v>-373</v>
      </c>
      <c r="H71">
        <v>-406</v>
      </c>
      <c r="I71">
        <v>-407</v>
      </c>
      <c r="J71">
        <v>-467</v>
      </c>
      <c r="K71">
        <v>-423</v>
      </c>
      <c r="L71">
        <v>-498</v>
      </c>
    </row>
    <row r="72" spans="2:12">
      <c r="B72" t="s">
        <v>8769</v>
      </c>
      <c r="C72">
        <v>-685</v>
      </c>
      <c r="D72">
        <v>-728</v>
      </c>
      <c r="E72">
        <v>-781</v>
      </c>
      <c r="F72">
        <v>-928</v>
      </c>
      <c r="G72" s="37">
        <v>-1061</v>
      </c>
      <c r="H72">
        <v>0</v>
      </c>
      <c r="I72">
        <v>0</v>
      </c>
      <c r="J72">
        <v>-2</v>
      </c>
      <c r="K72">
        <v>0</v>
      </c>
      <c r="L72">
        <v>0</v>
      </c>
    </row>
    <row r="73" spans="2:12">
      <c r="B73" t="s">
        <v>35</v>
      </c>
      <c r="C73">
        <v>25</v>
      </c>
      <c r="D73">
        <v>-202</v>
      </c>
      <c r="E73">
        <v>21</v>
      </c>
      <c r="F73">
        <v>-28</v>
      </c>
      <c r="G73" s="37">
        <v>2595</v>
      </c>
      <c r="H73" s="37">
        <v>-1374</v>
      </c>
      <c r="I73">
        <v>-695</v>
      </c>
      <c r="J73">
        <v>-446</v>
      </c>
      <c r="K73">
        <v>111</v>
      </c>
      <c r="L73" s="37">
        <v>5258</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EC8D8-EEC0-442D-A214-9CE372BFF393}">
  <dimension ref="A1"/>
  <sheetViews>
    <sheetView workbookViewId="0"/>
  </sheetViews>
  <sheetFormatPr defaultRowHeight="14.4"/>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F288-BFE3-4FCA-BB5B-A959BE524D8E}">
  <dimension ref="A1"/>
  <sheetViews>
    <sheetView workbookViewId="0"/>
  </sheetViews>
  <sheetFormatPr defaultRowHeight="14.4"/>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377A-EF3F-40BB-A454-AD49EF8CAF8A}">
  <dimension ref="A1:I1009"/>
  <sheetViews>
    <sheetView topLeftCell="A9" zoomScale="95" workbookViewId="0">
      <selection activeCell="I10" sqref="I10"/>
    </sheetView>
  </sheetViews>
  <sheetFormatPr defaultRowHeight="14.4"/>
  <cols>
    <col min="2" max="2" width="12" bestFit="1" customWidth="1"/>
    <col min="3" max="3" width="12.33203125" customWidth="1"/>
  </cols>
  <sheetData>
    <row r="1" spans="1:9">
      <c r="B1" s="453" t="s">
        <v>8931</v>
      </c>
      <c r="C1" s="453" t="s">
        <v>8932</v>
      </c>
      <c r="D1" s="453" t="s">
        <v>8933</v>
      </c>
    </row>
    <row r="2" spans="1:9">
      <c r="B2" s="454" t="s">
        <v>8927</v>
      </c>
      <c r="C2" s="454">
        <v>1</v>
      </c>
      <c r="D2" s="454">
        <v>5</v>
      </c>
    </row>
    <row r="3" spans="1:9">
      <c r="B3" s="454" t="s">
        <v>8928</v>
      </c>
      <c r="C3" s="454">
        <v>2</v>
      </c>
      <c r="D3" s="454">
        <v>6</v>
      </c>
      <c r="F3" s="455" t="s">
        <v>8929</v>
      </c>
      <c r="G3" s="455">
        <v>9</v>
      </c>
    </row>
    <row r="5" spans="1:9">
      <c r="B5" s="452" t="s">
        <v>8930</v>
      </c>
      <c r="C5" s="458" t="str">
        <f>CONCATENATE("= MIN + (MAX -MIN) * RAND()")</f>
        <v>= MIN + (MAX -MIN) * RAND()</v>
      </c>
      <c r="D5" s="458"/>
      <c r="E5" s="458"/>
      <c r="F5" s="458"/>
      <c r="G5" s="458"/>
    </row>
    <row r="9" spans="1:9">
      <c r="A9" s="456" t="s">
        <v>8926</v>
      </c>
      <c r="B9" s="456" t="s">
        <v>8927</v>
      </c>
      <c r="C9" s="456" t="s">
        <v>8928</v>
      </c>
      <c r="D9" s="456" t="s">
        <v>8934</v>
      </c>
      <c r="E9" s="456" t="s">
        <v>8935</v>
      </c>
      <c r="F9" s="456"/>
      <c r="G9" s="456" t="s">
        <v>8936</v>
      </c>
      <c r="I9" s="457" t="s">
        <v>1091</v>
      </c>
    </row>
    <row r="10" spans="1:9">
      <c r="A10">
        <v>1</v>
      </c>
      <c r="B10">
        <f ca="1">$C$2+($D$2-$C$2)*RAND()</f>
        <v>3.690454856829509</v>
      </c>
      <c r="C10">
        <f ca="1">$C$3+($D$3-$C$3)*RAND()</f>
        <v>3.8142113156973276</v>
      </c>
      <c r="D10">
        <f ca="1">B10+C10</f>
        <v>7.5046661725268367</v>
      </c>
      <c r="E10">
        <f ca="1">IF(D10&lt;=$G$3,1,0)</f>
        <v>1</v>
      </c>
      <c r="F10">
        <v>9</v>
      </c>
      <c r="H10">
        <v>0</v>
      </c>
      <c r="I10">
        <f ca="1">AVERAGE(D9:D1009)</f>
        <v>7.062512476144005</v>
      </c>
    </row>
    <row r="11" spans="1:9">
      <c r="A11">
        <v>2</v>
      </c>
      <c r="B11">
        <f t="shared" ref="B11:B74" ca="1" si="0">$C$2+($D$2-$C$2)*RAND()</f>
        <v>3.8150715531733836</v>
      </c>
      <c r="C11">
        <f t="shared" ref="C11:C74" ca="1" si="1">$C$3+($D$3-$C$3)*RAND()</f>
        <v>4.7047023968746409</v>
      </c>
      <c r="D11">
        <f t="shared" ref="D11:D74" ca="1" si="2">B11+C11</f>
        <v>8.519773950048025</v>
      </c>
      <c r="E11">
        <f t="shared" ref="E11:E74" ca="1" si="3">IF(D11&lt;=$G$3,1,0)</f>
        <v>1</v>
      </c>
      <c r="F11">
        <v>9</v>
      </c>
      <c r="G11" s="29">
        <f ca="1">AVERAGE(E9:E1009)</f>
        <v>0.871</v>
      </c>
      <c r="H11">
        <v>160</v>
      </c>
    </row>
    <row r="12" spans="1:9">
      <c r="A12">
        <v>3</v>
      </c>
      <c r="B12">
        <f t="shared" ca="1" si="0"/>
        <v>3.9178401183670584</v>
      </c>
      <c r="C12">
        <f t="shared" ca="1" si="1"/>
        <v>2.8017464485474961</v>
      </c>
      <c r="D12">
        <f t="shared" ca="1" si="2"/>
        <v>6.719586566914554</v>
      </c>
      <c r="E12">
        <f t="shared" ca="1" si="3"/>
        <v>1</v>
      </c>
      <c r="F12">
        <v>9</v>
      </c>
    </row>
    <row r="13" spans="1:9">
      <c r="A13">
        <v>4</v>
      </c>
      <c r="B13">
        <f t="shared" ca="1" si="0"/>
        <v>3.2538878419174404</v>
      </c>
      <c r="C13">
        <f t="shared" ca="1" si="1"/>
        <v>4.5600371655734104</v>
      </c>
      <c r="D13">
        <f t="shared" ca="1" si="2"/>
        <v>7.8139250074908508</v>
      </c>
      <c r="E13">
        <f t="shared" ca="1" si="3"/>
        <v>1</v>
      </c>
      <c r="F13">
        <v>9</v>
      </c>
    </row>
    <row r="14" spans="1:9">
      <c r="A14">
        <v>5</v>
      </c>
      <c r="B14">
        <f t="shared" ca="1" si="0"/>
        <v>2.9010553627780507</v>
      </c>
      <c r="C14">
        <f t="shared" ca="1" si="1"/>
        <v>2.8003260035091428</v>
      </c>
      <c r="D14">
        <f t="shared" ca="1" si="2"/>
        <v>5.7013813662871939</v>
      </c>
      <c r="E14">
        <f t="shared" ca="1" si="3"/>
        <v>1</v>
      </c>
      <c r="F14">
        <v>9</v>
      </c>
    </row>
    <row r="15" spans="1:9">
      <c r="A15">
        <v>6</v>
      </c>
      <c r="B15">
        <f t="shared" ca="1" si="0"/>
        <v>2.8716026408499564</v>
      </c>
      <c r="C15">
        <f t="shared" ca="1" si="1"/>
        <v>5.9044823279567709</v>
      </c>
      <c r="D15">
        <f t="shared" ca="1" si="2"/>
        <v>8.7760849688067282</v>
      </c>
      <c r="E15">
        <f t="shared" ca="1" si="3"/>
        <v>1</v>
      </c>
      <c r="F15">
        <v>9</v>
      </c>
    </row>
    <row r="16" spans="1:9">
      <c r="A16">
        <v>7</v>
      </c>
      <c r="B16">
        <f t="shared" ca="1" si="0"/>
        <v>4.68288246236704</v>
      </c>
      <c r="C16">
        <f t="shared" ca="1" si="1"/>
        <v>5.2655235994052738</v>
      </c>
      <c r="D16">
        <f t="shared" ca="1" si="2"/>
        <v>9.9484060617723138</v>
      </c>
      <c r="E16">
        <f t="shared" ca="1" si="3"/>
        <v>0</v>
      </c>
      <c r="F16">
        <v>9</v>
      </c>
    </row>
    <row r="17" spans="1:6">
      <c r="A17">
        <v>8</v>
      </c>
      <c r="B17">
        <f t="shared" ca="1" si="0"/>
        <v>2.1011336767060165</v>
      </c>
      <c r="C17">
        <f t="shared" ca="1" si="1"/>
        <v>4.6658434159549778</v>
      </c>
      <c r="D17">
        <f t="shared" ca="1" si="2"/>
        <v>6.7669770926609942</v>
      </c>
      <c r="E17">
        <f t="shared" ca="1" si="3"/>
        <v>1</v>
      </c>
      <c r="F17">
        <v>9</v>
      </c>
    </row>
    <row r="18" spans="1:6">
      <c r="A18">
        <v>9</v>
      </c>
      <c r="B18">
        <f t="shared" ca="1" si="0"/>
        <v>2.0252471438878952</v>
      </c>
      <c r="C18">
        <f t="shared" ca="1" si="1"/>
        <v>4.035305993977814</v>
      </c>
      <c r="D18">
        <f t="shared" ca="1" si="2"/>
        <v>6.0605531378657087</v>
      </c>
      <c r="E18">
        <f t="shared" ca="1" si="3"/>
        <v>1</v>
      </c>
      <c r="F18">
        <v>9</v>
      </c>
    </row>
    <row r="19" spans="1:6">
      <c r="A19">
        <v>10</v>
      </c>
      <c r="B19">
        <f t="shared" ca="1" si="0"/>
        <v>3.3395513743349761</v>
      </c>
      <c r="C19">
        <f t="shared" ca="1" si="1"/>
        <v>3.4119437741510938</v>
      </c>
      <c r="D19">
        <f t="shared" ca="1" si="2"/>
        <v>6.7514951484860699</v>
      </c>
      <c r="E19">
        <f t="shared" ca="1" si="3"/>
        <v>1</v>
      </c>
      <c r="F19">
        <v>9</v>
      </c>
    </row>
    <row r="20" spans="1:6">
      <c r="A20">
        <v>11</v>
      </c>
      <c r="B20">
        <f t="shared" ca="1" si="0"/>
        <v>1.9236833537348237</v>
      </c>
      <c r="C20">
        <f t="shared" ca="1" si="1"/>
        <v>3.0362836883001694</v>
      </c>
      <c r="D20">
        <f t="shared" ca="1" si="2"/>
        <v>4.9599670420349931</v>
      </c>
      <c r="E20">
        <f t="shared" ca="1" si="3"/>
        <v>1</v>
      </c>
      <c r="F20">
        <v>9</v>
      </c>
    </row>
    <row r="21" spans="1:6">
      <c r="A21">
        <v>12</v>
      </c>
      <c r="B21">
        <f t="shared" ca="1" si="0"/>
        <v>1.194474598348918</v>
      </c>
      <c r="C21">
        <f t="shared" ca="1" si="1"/>
        <v>5.1844343934064394</v>
      </c>
      <c r="D21">
        <f t="shared" ca="1" si="2"/>
        <v>6.3789089917553579</v>
      </c>
      <c r="E21">
        <f t="shared" ca="1" si="3"/>
        <v>1</v>
      </c>
      <c r="F21">
        <v>9</v>
      </c>
    </row>
    <row r="22" spans="1:6">
      <c r="A22">
        <v>13</v>
      </c>
      <c r="B22">
        <f t="shared" ca="1" si="0"/>
        <v>1.9778794214467559</v>
      </c>
      <c r="C22">
        <f t="shared" ca="1" si="1"/>
        <v>2.5114766429525552</v>
      </c>
      <c r="D22">
        <f t="shared" ca="1" si="2"/>
        <v>4.4893560643993116</v>
      </c>
      <c r="E22">
        <f t="shared" ca="1" si="3"/>
        <v>1</v>
      </c>
      <c r="F22">
        <v>9</v>
      </c>
    </row>
    <row r="23" spans="1:6">
      <c r="A23">
        <v>14</v>
      </c>
      <c r="B23">
        <f t="shared" ca="1" si="0"/>
        <v>4.9845789274231898</v>
      </c>
      <c r="C23">
        <f t="shared" ca="1" si="1"/>
        <v>2.8567620721162514</v>
      </c>
      <c r="D23">
        <f t="shared" ca="1" si="2"/>
        <v>7.8413409995394412</v>
      </c>
      <c r="E23">
        <f t="shared" ca="1" si="3"/>
        <v>1</v>
      </c>
      <c r="F23">
        <v>9</v>
      </c>
    </row>
    <row r="24" spans="1:6">
      <c r="A24">
        <v>15</v>
      </c>
      <c r="B24">
        <f t="shared" ca="1" si="0"/>
        <v>1.5943238724658091</v>
      </c>
      <c r="C24">
        <f t="shared" ca="1" si="1"/>
        <v>3.9889290648138389</v>
      </c>
      <c r="D24">
        <f t="shared" ca="1" si="2"/>
        <v>5.5832529372796476</v>
      </c>
      <c r="E24">
        <f t="shared" ca="1" si="3"/>
        <v>1</v>
      </c>
      <c r="F24">
        <v>9</v>
      </c>
    </row>
    <row r="25" spans="1:6">
      <c r="A25">
        <v>16</v>
      </c>
      <c r="B25">
        <f t="shared" ca="1" si="0"/>
        <v>4.3703361920478212</v>
      </c>
      <c r="C25">
        <f t="shared" ca="1" si="1"/>
        <v>2.0108441191648536</v>
      </c>
      <c r="D25">
        <f t="shared" ca="1" si="2"/>
        <v>6.3811803112126748</v>
      </c>
      <c r="E25">
        <f t="shared" ca="1" si="3"/>
        <v>1</v>
      </c>
      <c r="F25">
        <v>9</v>
      </c>
    </row>
    <row r="26" spans="1:6">
      <c r="A26">
        <v>17</v>
      </c>
      <c r="B26">
        <f t="shared" ca="1" si="0"/>
        <v>1.0447317365823374</v>
      </c>
      <c r="C26">
        <f t="shared" ca="1" si="1"/>
        <v>3.132503396679676</v>
      </c>
      <c r="D26">
        <f t="shared" ca="1" si="2"/>
        <v>4.1772351332620135</v>
      </c>
      <c r="E26">
        <f t="shared" ca="1" si="3"/>
        <v>1</v>
      </c>
      <c r="F26">
        <v>9</v>
      </c>
    </row>
    <row r="27" spans="1:6">
      <c r="A27">
        <v>18</v>
      </c>
      <c r="B27">
        <f t="shared" ca="1" si="0"/>
        <v>2.4339491933784725</v>
      </c>
      <c r="C27">
        <f t="shared" ca="1" si="1"/>
        <v>3.7726401638856557</v>
      </c>
      <c r="D27">
        <f t="shared" ca="1" si="2"/>
        <v>6.2065893572641286</v>
      </c>
      <c r="E27">
        <f t="shared" ca="1" si="3"/>
        <v>1</v>
      </c>
      <c r="F27">
        <v>9</v>
      </c>
    </row>
    <row r="28" spans="1:6">
      <c r="A28">
        <v>19</v>
      </c>
      <c r="B28">
        <f t="shared" ca="1" si="0"/>
        <v>2.8592745391325298</v>
      </c>
      <c r="C28">
        <f t="shared" ca="1" si="1"/>
        <v>4.0702840977149544</v>
      </c>
      <c r="D28">
        <f t="shared" ca="1" si="2"/>
        <v>6.9295586368474842</v>
      </c>
      <c r="E28">
        <f t="shared" ca="1" si="3"/>
        <v>1</v>
      </c>
      <c r="F28">
        <v>9</v>
      </c>
    </row>
    <row r="29" spans="1:6">
      <c r="A29">
        <v>20</v>
      </c>
      <c r="B29">
        <f t="shared" ca="1" si="0"/>
        <v>4.0948008126402513</v>
      </c>
      <c r="C29">
        <f t="shared" ca="1" si="1"/>
        <v>5.2304869988589786</v>
      </c>
      <c r="D29">
        <f t="shared" ca="1" si="2"/>
        <v>9.3252878114992299</v>
      </c>
      <c r="E29">
        <f t="shared" ca="1" si="3"/>
        <v>0</v>
      </c>
      <c r="F29">
        <v>9</v>
      </c>
    </row>
    <row r="30" spans="1:6">
      <c r="A30">
        <v>21</v>
      </c>
      <c r="B30">
        <f t="shared" ca="1" si="0"/>
        <v>1.6794926459053685</v>
      </c>
      <c r="C30">
        <f t="shared" ca="1" si="1"/>
        <v>2.6942195183338025</v>
      </c>
      <c r="D30">
        <f t="shared" ca="1" si="2"/>
        <v>4.373712164239171</v>
      </c>
      <c r="E30">
        <f t="shared" ca="1" si="3"/>
        <v>1</v>
      </c>
      <c r="F30">
        <v>9</v>
      </c>
    </row>
    <row r="31" spans="1:6">
      <c r="A31">
        <v>22</v>
      </c>
      <c r="B31">
        <f t="shared" ca="1" si="0"/>
        <v>4.5965961223264902</v>
      </c>
      <c r="C31">
        <f t="shared" ca="1" si="1"/>
        <v>4.792036225468598</v>
      </c>
      <c r="D31">
        <f t="shared" ca="1" si="2"/>
        <v>9.3886323477950882</v>
      </c>
      <c r="E31">
        <f t="shared" ca="1" si="3"/>
        <v>0</v>
      </c>
      <c r="F31">
        <v>9</v>
      </c>
    </row>
    <row r="32" spans="1:6">
      <c r="A32">
        <v>23</v>
      </c>
      <c r="B32">
        <f t="shared" ca="1" si="0"/>
        <v>1.2045711211700803</v>
      </c>
      <c r="C32">
        <f t="shared" ca="1" si="1"/>
        <v>2.0995134146287859</v>
      </c>
      <c r="D32">
        <f t="shared" ca="1" si="2"/>
        <v>3.3040845357988662</v>
      </c>
      <c r="E32">
        <f t="shared" ca="1" si="3"/>
        <v>1</v>
      </c>
      <c r="F32">
        <v>9</v>
      </c>
    </row>
    <row r="33" spans="1:6">
      <c r="A33">
        <v>24</v>
      </c>
      <c r="B33">
        <f t="shared" ca="1" si="0"/>
        <v>2.7226815147349201</v>
      </c>
      <c r="C33">
        <f t="shared" ca="1" si="1"/>
        <v>5.5124312498549406</v>
      </c>
      <c r="D33">
        <f t="shared" ca="1" si="2"/>
        <v>8.2351127645898607</v>
      </c>
      <c r="E33">
        <f t="shared" ca="1" si="3"/>
        <v>1</v>
      </c>
      <c r="F33">
        <v>9</v>
      </c>
    </row>
    <row r="34" spans="1:6">
      <c r="A34">
        <v>25</v>
      </c>
      <c r="B34">
        <f t="shared" ca="1" si="0"/>
        <v>4.1426582544011668</v>
      </c>
      <c r="C34">
        <f t="shared" ca="1" si="1"/>
        <v>5.6867349425896716</v>
      </c>
      <c r="D34">
        <f t="shared" ca="1" si="2"/>
        <v>9.8293931969908392</v>
      </c>
      <c r="E34">
        <f t="shared" ca="1" si="3"/>
        <v>0</v>
      </c>
      <c r="F34">
        <v>9</v>
      </c>
    </row>
    <row r="35" spans="1:6">
      <c r="A35">
        <v>26</v>
      </c>
      <c r="B35">
        <f t="shared" ca="1" si="0"/>
        <v>2.3083927869878655</v>
      </c>
      <c r="C35">
        <f t="shared" ca="1" si="1"/>
        <v>4.1484180152297601</v>
      </c>
      <c r="D35">
        <f t="shared" ca="1" si="2"/>
        <v>6.4568108022176256</v>
      </c>
      <c r="E35">
        <f t="shared" ca="1" si="3"/>
        <v>1</v>
      </c>
      <c r="F35">
        <v>9</v>
      </c>
    </row>
    <row r="36" spans="1:6">
      <c r="A36">
        <v>27</v>
      </c>
      <c r="B36">
        <f t="shared" ca="1" si="0"/>
        <v>2.5433785318427198</v>
      </c>
      <c r="C36">
        <f t="shared" ca="1" si="1"/>
        <v>3.5114441967014662</v>
      </c>
      <c r="D36">
        <f t="shared" ca="1" si="2"/>
        <v>6.0548227285441865</v>
      </c>
      <c r="E36">
        <f t="shared" ca="1" si="3"/>
        <v>1</v>
      </c>
      <c r="F36">
        <v>9</v>
      </c>
    </row>
    <row r="37" spans="1:6">
      <c r="A37">
        <v>28</v>
      </c>
      <c r="B37">
        <f t="shared" ca="1" si="0"/>
        <v>4.6722664719711062</v>
      </c>
      <c r="C37">
        <f t="shared" ca="1" si="1"/>
        <v>3.8421605377491557</v>
      </c>
      <c r="D37">
        <f t="shared" ca="1" si="2"/>
        <v>8.5144270097202615</v>
      </c>
      <c r="E37">
        <f t="shared" ca="1" si="3"/>
        <v>1</v>
      </c>
      <c r="F37">
        <v>9</v>
      </c>
    </row>
    <row r="38" spans="1:6">
      <c r="A38">
        <v>29</v>
      </c>
      <c r="B38">
        <f t="shared" ca="1" si="0"/>
        <v>4.3389961719519627</v>
      </c>
      <c r="C38">
        <f t="shared" ca="1" si="1"/>
        <v>4.0775178593145611</v>
      </c>
      <c r="D38">
        <f t="shared" ca="1" si="2"/>
        <v>8.416514031266523</v>
      </c>
      <c r="E38">
        <f t="shared" ca="1" si="3"/>
        <v>1</v>
      </c>
      <c r="F38">
        <v>9</v>
      </c>
    </row>
    <row r="39" spans="1:6">
      <c r="A39">
        <v>30</v>
      </c>
      <c r="B39">
        <f t="shared" ca="1" si="0"/>
        <v>3.5042549673484622</v>
      </c>
      <c r="C39">
        <f t="shared" ca="1" si="1"/>
        <v>2.9964130605014474</v>
      </c>
      <c r="D39">
        <f t="shared" ca="1" si="2"/>
        <v>6.50066802784991</v>
      </c>
      <c r="E39">
        <f t="shared" ca="1" si="3"/>
        <v>1</v>
      </c>
      <c r="F39">
        <v>9</v>
      </c>
    </row>
    <row r="40" spans="1:6">
      <c r="A40">
        <v>31</v>
      </c>
      <c r="B40">
        <f t="shared" ca="1" si="0"/>
        <v>3.2144770410237893</v>
      </c>
      <c r="C40">
        <f t="shared" ca="1" si="1"/>
        <v>3.2328426079226831</v>
      </c>
      <c r="D40">
        <f t="shared" ca="1" si="2"/>
        <v>6.4473196489464719</v>
      </c>
      <c r="E40">
        <f t="shared" ca="1" si="3"/>
        <v>1</v>
      </c>
      <c r="F40">
        <v>9</v>
      </c>
    </row>
    <row r="41" spans="1:6">
      <c r="A41">
        <v>32</v>
      </c>
      <c r="B41">
        <f t="shared" ca="1" si="0"/>
        <v>3.7453624513609398</v>
      </c>
      <c r="C41">
        <f t="shared" ca="1" si="1"/>
        <v>2.9332286479752696</v>
      </c>
      <c r="D41">
        <f t="shared" ca="1" si="2"/>
        <v>6.6785910993362094</v>
      </c>
      <c r="E41">
        <f t="shared" ca="1" si="3"/>
        <v>1</v>
      </c>
      <c r="F41">
        <v>9</v>
      </c>
    </row>
    <row r="42" spans="1:6">
      <c r="A42">
        <v>33</v>
      </c>
      <c r="B42">
        <f t="shared" ca="1" si="0"/>
        <v>2.0314687931579982</v>
      </c>
      <c r="C42">
        <f t="shared" ca="1" si="1"/>
        <v>5.2565224866917593</v>
      </c>
      <c r="D42">
        <f t="shared" ca="1" si="2"/>
        <v>7.2879912798497575</v>
      </c>
      <c r="E42">
        <f t="shared" ca="1" si="3"/>
        <v>1</v>
      </c>
      <c r="F42">
        <v>9</v>
      </c>
    </row>
    <row r="43" spans="1:6">
      <c r="A43">
        <v>34</v>
      </c>
      <c r="B43">
        <f t="shared" ca="1" si="0"/>
        <v>1.1869486243669285</v>
      </c>
      <c r="C43">
        <f t="shared" ca="1" si="1"/>
        <v>3.687857462478469</v>
      </c>
      <c r="D43">
        <f t="shared" ca="1" si="2"/>
        <v>4.874806086845398</v>
      </c>
      <c r="E43">
        <f t="shared" ca="1" si="3"/>
        <v>1</v>
      </c>
      <c r="F43">
        <v>9</v>
      </c>
    </row>
    <row r="44" spans="1:6">
      <c r="A44">
        <v>35</v>
      </c>
      <c r="B44">
        <f t="shared" ca="1" si="0"/>
        <v>2.1632772006677539</v>
      </c>
      <c r="C44">
        <f t="shared" ca="1" si="1"/>
        <v>5.0920478126123623</v>
      </c>
      <c r="D44">
        <f t="shared" ca="1" si="2"/>
        <v>7.2553250132801157</v>
      </c>
      <c r="E44">
        <f t="shared" ca="1" si="3"/>
        <v>1</v>
      </c>
      <c r="F44">
        <v>9</v>
      </c>
    </row>
    <row r="45" spans="1:6">
      <c r="A45">
        <v>36</v>
      </c>
      <c r="B45">
        <f t="shared" ca="1" si="0"/>
        <v>2.767242206832512</v>
      </c>
      <c r="C45">
        <f t="shared" ca="1" si="1"/>
        <v>4.4444084259088221</v>
      </c>
      <c r="D45">
        <f t="shared" ca="1" si="2"/>
        <v>7.2116506327413337</v>
      </c>
      <c r="E45">
        <f t="shared" ca="1" si="3"/>
        <v>1</v>
      </c>
      <c r="F45">
        <v>9</v>
      </c>
    </row>
    <row r="46" spans="1:6">
      <c r="A46">
        <v>37</v>
      </c>
      <c r="B46">
        <f t="shared" ca="1" si="0"/>
        <v>3.3856450298335914</v>
      </c>
      <c r="C46">
        <f t="shared" ca="1" si="1"/>
        <v>4.9619357009271052</v>
      </c>
      <c r="D46">
        <f t="shared" ca="1" si="2"/>
        <v>8.3475807307606971</v>
      </c>
      <c r="E46">
        <f t="shared" ca="1" si="3"/>
        <v>1</v>
      </c>
      <c r="F46">
        <v>9</v>
      </c>
    </row>
    <row r="47" spans="1:6">
      <c r="A47">
        <v>38</v>
      </c>
      <c r="B47">
        <f t="shared" ca="1" si="0"/>
        <v>1.7976364183667646</v>
      </c>
      <c r="C47">
        <f t="shared" ca="1" si="1"/>
        <v>2.9099250164707589</v>
      </c>
      <c r="D47">
        <f t="shared" ca="1" si="2"/>
        <v>4.7075614348375234</v>
      </c>
      <c r="E47">
        <f t="shared" ca="1" si="3"/>
        <v>1</v>
      </c>
      <c r="F47">
        <v>9</v>
      </c>
    </row>
    <row r="48" spans="1:6">
      <c r="A48">
        <v>39</v>
      </c>
      <c r="B48">
        <f t="shared" ca="1" si="0"/>
        <v>2.9395342066470977</v>
      </c>
      <c r="C48">
        <f t="shared" ca="1" si="1"/>
        <v>2.1762759379839376</v>
      </c>
      <c r="D48">
        <f t="shared" ca="1" si="2"/>
        <v>5.1158101446310358</v>
      </c>
      <c r="E48">
        <f t="shared" ca="1" si="3"/>
        <v>1</v>
      </c>
      <c r="F48">
        <v>9</v>
      </c>
    </row>
    <row r="49" spans="1:6">
      <c r="A49">
        <v>40</v>
      </c>
      <c r="B49">
        <f t="shared" ca="1" si="0"/>
        <v>3.0664890473764888</v>
      </c>
      <c r="C49">
        <f t="shared" ca="1" si="1"/>
        <v>2.1130053336279624</v>
      </c>
      <c r="D49">
        <f t="shared" ca="1" si="2"/>
        <v>5.1794943810044511</v>
      </c>
      <c r="E49">
        <f t="shared" ca="1" si="3"/>
        <v>1</v>
      </c>
      <c r="F49">
        <v>9</v>
      </c>
    </row>
    <row r="50" spans="1:6">
      <c r="A50">
        <v>41</v>
      </c>
      <c r="B50">
        <f t="shared" ca="1" si="0"/>
        <v>3.2593339358351079</v>
      </c>
      <c r="C50">
        <f t="shared" ca="1" si="1"/>
        <v>3.3447552783116867</v>
      </c>
      <c r="D50">
        <f t="shared" ca="1" si="2"/>
        <v>6.6040892141467946</v>
      </c>
      <c r="E50">
        <f t="shared" ca="1" si="3"/>
        <v>1</v>
      </c>
      <c r="F50">
        <v>9</v>
      </c>
    </row>
    <row r="51" spans="1:6">
      <c r="A51">
        <v>42</v>
      </c>
      <c r="B51">
        <f t="shared" ca="1" si="0"/>
        <v>3.1604517634542377</v>
      </c>
      <c r="C51">
        <f t="shared" ca="1" si="1"/>
        <v>4.389462926674395</v>
      </c>
      <c r="D51">
        <f t="shared" ca="1" si="2"/>
        <v>7.5499146901286327</v>
      </c>
      <c r="E51">
        <f t="shared" ca="1" si="3"/>
        <v>1</v>
      </c>
      <c r="F51">
        <v>9</v>
      </c>
    </row>
    <row r="52" spans="1:6">
      <c r="A52">
        <v>43</v>
      </c>
      <c r="B52">
        <f t="shared" ca="1" si="0"/>
        <v>3.6940438743141857</v>
      </c>
      <c r="C52">
        <f t="shared" ca="1" si="1"/>
        <v>2.5382223009415412</v>
      </c>
      <c r="D52">
        <f t="shared" ca="1" si="2"/>
        <v>6.2322661752557273</v>
      </c>
      <c r="E52">
        <f t="shared" ca="1" si="3"/>
        <v>1</v>
      </c>
      <c r="F52">
        <v>9</v>
      </c>
    </row>
    <row r="53" spans="1:6">
      <c r="A53">
        <v>44</v>
      </c>
      <c r="B53">
        <f t="shared" ca="1" si="0"/>
        <v>4.5921481016219285</v>
      </c>
      <c r="C53">
        <f t="shared" ca="1" si="1"/>
        <v>2.652926457855536</v>
      </c>
      <c r="D53">
        <f t="shared" ca="1" si="2"/>
        <v>7.2450745594774641</v>
      </c>
      <c r="E53">
        <f t="shared" ca="1" si="3"/>
        <v>1</v>
      </c>
      <c r="F53">
        <v>9</v>
      </c>
    </row>
    <row r="54" spans="1:6">
      <c r="A54">
        <v>45</v>
      </c>
      <c r="B54">
        <f t="shared" ca="1" si="0"/>
        <v>2.856454763131751</v>
      </c>
      <c r="C54">
        <f t="shared" ca="1" si="1"/>
        <v>2.8259147280980872</v>
      </c>
      <c r="D54">
        <f t="shared" ca="1" si="2"/>
        <v>5.6823694912298386</v>
      </c>
      <c r="E54">
        <f t="shared" ca="1" si="3"/>
        <v>1</v>
      </c>
      <c r="F54">
        <v>9</v>
      </c>
    </row>
    <row r="55" spans="1:6">
      <c r="A55">
        <v>46</v>
      </c>
      <c r="B55">
        <f t="shared" ca="1" si="0"/>
        <v>2.4816764958386339</v>
      </c>
      <c r="C55">
        <f t="shared" ca="1" si="1"/>
        <v>5.6961653092165365</v>
      </c>
      <c r="D55">
        <f t="shared" ca="1" si="2"/>
        <v>8.17784180505517</v>
      </c>
      <c r="E55">
        <f t="shared" ca="1" si="3"/>
        <v>1</v>
      </c>
      <c r="F55">
        <v>9</v>
      </c>
    </row>
    <row r="56" spans="1:6">
      <c r="A56">
        <v>47</v>
      </c>
      <c r="B56">
        <f t="shared" ca="1" si="0"/>
        <v>3.7626250997639916</v>
      </c>
      <c r="C56">
        <f t="shared" ca="1" si="1"/>
        <v>4.0675047459268932</v>
      </c>
      <c r="D56">
        <f t="shared" ca="1" si="2"/>
        <v>7.8301298456908848</v>
      </c>
      <c r="E56">
        <f t="shared" ca="1" si="3"/>
        <v>1</v>
      </c>
      <c r="F56">
        <v>9</v>
      </c>
    </row>
    <row r="57" spans="1:6">
      <c r="A57">
        <v>48</v>
      </c>
      <c r="B57">
        <f t="shared" ca="1" si="0"/>
        <v>3.8248400803059148</v>
      </c>
      <c r="C57">
        <f t="shared" ca="1" si="1"/>
        <v>4.2192765198340147</v>
      </c>
      <c r="D57">
        <f t="shared" ca="1" si="2"/>
        <v>8.0441166001399296</v>
      </c>
      <c r="E57">
        <f t="shared" ca="1" si="3"/>
        <v>1</v>
      </c>
      <c r="F57">
        <v>9</v>
      </c>
    </row>
    <row r="58" spans="1:6">
      <c r="A58">
        <v>49</v>
      </c>
      <c r="B58">
        <f t="shared" ca="1" si="0"/>
        <v>2.3250898542170648</v>
      </c>
      <c r="C58">
        <f t="shared" ca="1" si="1"/>
        <v>3.7140386533553</v>
      </c>
      <c r="D58">
        <f t="shared" ca="1" si="2"/>
        <v>6.0391285075723644</v>
      </c>
      <c r="E58">
        <f t="shared" ca="1" si="3"/>
        <v>1</v>
      </c>
      <c r="F58">
        <v>9</v>
      </c>
    </row>
    <row r="59" spans="1:6">
      <c r="A59">
        <v>50</v>
      </c>
      <c r="B59">
        <f t="shared" ca="1" si="0"/>
        <v>4.8654407677749001</v>
      </c>
      <c r="C59">
        <f t="shared" ca="1" si="1"/>
        <v>3.5037795484653596</v>
      </c>
      <c r="D59">
        <f t="shared" ca="1" si="2"/>
        <v>8.3692203162402592</v>
      </c>
      <c r="E59">
        <f t="shared" ca="1" si="3"/>
        <v>1</v>
      </c>
      <c r="F59">
        <v>9</v>
      </c>
    </row>
    <row r="60" spans="1:6">
      <c r="A60">
        <v>51</v>
      </c>
      <c r="B60">
        <f t="shared" ca="1" si="0"/>
        <v>2.5671480048807913</v>
      </c>
      <c r="C60">
        <f t="shared" ca="1" si="1"/>
        <v>2.3064343398148597</v>
      </c>
      <c r="D60">
        <f t="shared" ca="1" si="2"/>
        <v>4.8735823446956505</v>
      </c>
      <c r="E60">
        <f t="shared" ca="1" si="3"/>
        <v>1</v>
      </c>
      <c r="F60">
        <v>9</v>
      </c>
    </row>
    <row r="61" spans="1:6">
      <c r="A61">
        <v>52</v>
      </c>
      <c r="B61">
        <f t="shared" ca="1" si="0"/>
        <v>2.4633468605489295</v>
      </c>
      <c r="C61">
        <f t="shared" ca="1" si="1"/>
        <v>3.3876621292196525</v>
      </c>
      <c r="D61">
        <f t="shared" ca="1" si="2"/>
        <v>5.851008989768582</v>
      </c>
      <c r="E61">
        <f t="shared" ca="1" si="3"/>
        <v>1</v>
      </c>
      <c r="F61">
        <v>9</v>
      </c>
    </row>
    <row r="62" spans="1:6">
      <c r="A62">
        <v>53</v>
      </c>
      <c r="B62">
        <f t="shared" ca="1" si="0"/>
        <v>2.8193704728594389</v>
      </c>
      <c r="C62">
        <f t="shared" ca="1" si="1"/>
        <v>5.979946853970409</v>
      </c>
      <c r="D62">
        <f t="shared" ca="1" si="2"/>
        <v>8.799317326829847</v>
      </c>
      <c r="E62">
        <f t="shared" ca="1" si="3"/>
        <v>1</v>
      </c>
      <c r="F62">
        <v>9</v>
      </c>
    </row>
    <row r="63" spans="1:6">
      <c r="A63">
        <v>54</v>
      </c>
      <c r="B63">
        <f t="shared" ca="1" si="0"/>
        <v>3.3648397612993106</v>
      </c>
      <c r="C63">
        <f t="shared" ca="1" si="1"/>
        <v>5.8012155263870637</v>
      </c>
      <c r="D63">
        <f t="shared" ca="1" si="2"/>
        <v>9.1660552876863743</v>
      </c>
      <c r="E63">
        <f t="shared" ca="1" si="3"/>
        <v>0</v>
      </c>
      <c r="F63">
        <v>9</v>
      </c>
    </row>
    <row r="64" spans="1:6">
      <c r="A64">
        <v>55</v>
      </c>
      <c r="B64">
        <f t="shared" ca="1" si="0"/>
        <v>3.2440314639128647</v>
      </c>
      <c r="C64">
        <f t="shared" ca="1" si="1"/>
        <v>4.0829939331795693</v>
      </c>
      <c r="D64">
        <f t="shared" ca="1" si="2"/>
        <v>7.3270253970924344</v>
      </c>
      <c r="E64">
        <f t="shared" ca="1" si="3"/>
        <v>1</v>
      </c>
      <c r="F64">
        <v>9</v>
      </c>
    </row>
    <row r="65" spans="1:6">
      <c r="A65">
        <v>56</v>
      </c>
      <c r="B65">
        <f t="shared" ca="1" si="0"/>
        <v>2.9555392092349275</v>
      </c>
      <c r="C65">
        <f t="shared" ca="1" si="1"/>
        <v>3.0894224150645639</v>
      </c>
      <c r="D65">
        <f t="shared" ca="1" si="2"/>
        <v>6.044961624299491</v>
      </c>
      <c r="E65">
        <f t="shared" ca="1" si="3"/>
        <v>1</v>
      </c>
      <c r="F65">
        <v>9</v>
      </c>
    </row>
    <row r="66" spans="1:6">
      <c r="A66">
        <v>57</v>
      </c>
      <c r="B66">
        <f t="shared" ca="1" si="0"/>
        <v>1.5577901890494501</v>
      </c>
      <c r="C66">
        <f t="shared" ca="1" si="1"/>
        <v>4.3135607714678628</v>
      </c>
      <c r="D66">
        <f t="shared" ca="1" si="2"/>
        <v>5.8713509605173133</v>
      </c>
      <c r="E66">
        <f t="shared" ca="1" si="3"/>
        <v>1</v>
      </c>
      <c r="F66">
        <v>9</v>
      </c>
    </row>
    <row r="67" spans="1:6">
      <c r="A67">
        <v>58</v>
      </c>
      <c r="B67">
        <f t="shared" ca="1" si="0"/>
        <v>4.6218133846419551</v>
      </c>
      <c r="C67">
        <f t="shared" ca="1" si="1"/>
        <v>4.5561891351700723</v>
      </c>
      <c r="D67">
        <f t="shared" ca="1" si="2"/>
        <v>9.1780025198120274</v>
      </c>
      <c r="E67">
        <f t="shared" ca="1" si="3"/>
        <v>0</v>
      </c>
      <c r="F67">
        <v>9</v>
      </c>
    </row>
    <row r="68" spans="1:6">
      <c r="A68">
        <v>59</v>
      </c>
      <c r="B68">
        <f t="shared" ca="1" si="0"/>
        <v>3.9685121632527722</v>
      </c>
      <c r="C68">
        <f t="shared" ca="1" si="1"/>
        <v>2.0447758872514163</v>
      </c>
      <c r="D68">
        <f t="shared" ca="1" si="2"/>
        <v>6.0132880505041886</v>
      </c>
      <c r="E68">
        <f t="shared" ca="1" si="3"/>
        <v>1</v>
      </c>
      <c r="F68">
        <v>9</v>
      </c>
    </row>
    <row r="69" spans="1:6">
      <c r="A69">
        <v>60</v>
      </c>
      <c r="B69">
        <f t="shared" ca="1" si="0"/>
        <v>2.5864003325518503</v>
      </c>
      <c r="C69">
        <f t="shared" ca="1" si="1"/>
        <v>3.0063917107957625</v>
      </c>
      <c r="D69">
        <f t="shared" ca="1" si="2"/>
        <v>5.5927920433476128</v>
      </c>
      <c r="E69">
        <f t="shared" ca="1" si="3"/>
        <v>1</v>
      </c>
      <c r="F69">
        <v>9</v>
      </c>
    </row>
    <row r="70" spans="1:6">
      <c r="A70">
        <v>61</v>
      </c>
      <c r="B70">
        <f t="shared" ca="1" si="0"/>
        <v>1.4944625172939823</v>
      </c>
      <c r="C70">
        <f t="shared" ca="1" si="1"/>
        <v>2.4922778762747422</v>
      </c>
      <c r="D70">
        <f t="shared" ca="1" si="2"/>
        <v>3.9867403935687244</v>
      </c>
      <c r="E70">
        <f t="shared" ca="1" si="3"/>
        <v>1</v>
      </c>
      <c r="F70">
        <v>9</v>
      </c>
    </row>
    <row r="71" spans="1:6">
      <c r="A71">
        <v>62</v>
      </c>
      <c r="B71">
        <f t="shared" ca="1" si="0"/>
        <v>3.604149726306507</v>
      </c>
      <c r="C71">
        <f t="shared" ca="1" si="1"/>
        <v>4.5086579572679915</v>
      </c>
      <c r="D71">
        <f t="shared" ca="1" si="2"/>
        <v>8.1128076835744984</v>
      </c>
      <c r="E71">
        <f t="shared" ca="1" si="3"/>
        <v>1</v>
      </c>
      <c r="F71">
        <v>9</v>
      </c>
    </row>
    <row r="72" spans="1:6">
      <c r="A72">
        <v>63</v>
      </c>
      <c r="B72">
        <f t="shared" ca="1" si="0"/>
        <v>4.4998466470363514</v>
      </c>
      <c r="C72">
        <f t="shared" ca="1" si="1"/>
        <v>2.4580772092496637</v>
      </c>
      <c r="D72">
        <f t="shared" ca="1" si="2"/>
        <v>6.9579238562860155</v>
      </c>
      <c r="E72">
        <f t="shared" ca="1" si="3"/>
        <v>1</v>
      </c>
      <c r="F72">
        <v>9</v>
      </c>
    </row>
    <row r="73" spans="1:6">
      <c r="A73">
        <v>64</v>
      </c>
      <c r="B73">
        <f t="shared" ca="1" si="0"/>
        <v>1.2090187853645395</v>
      </c>
      <c r="C73">
        <f t="shared" ca="1" si="1"/>
        <v>2.2620994287642704</v>
      </c>
      <c r="D73">
        <f t="shared" ca="1" si="2"/>
        <v>3.4711182141288099</v>
      </c>
      <c r="E73">
        <f t="shared" ca="1" si="3"/>
        <v>1</v>
      </c>
      <c r="F73">
        <v>9</v>
      </c>
    </row>
    <row r="74" spans="1:6">
      <c r="A74">
        <v>65</v>
      </c>
      <c r="B74">
        <f t="shared" ca="1" si="0"/>
        <v>1.6847925666380297</v>
      </c>
      <c r="C74">
        <f t="shared" ca="1" si="1"/>
        <v>5.6464163140772508</v>
      </c>
      <c r="D74">
        <f t="shared" ca="1" si="2"/>
        <v>7.3312088807152804</v>
      </c>
      <c r="E74">
        <f t="shared" ca="1" si="3"/>
        <v>1</v>
      </c>
      <c r="F74">
        <v>9</v>
      </c>
    </row>
    <row r="75" spans="1:6">
      <c r="A75">
        <v>66</v>
      </c>
      <c r="B75">
        <f t="shared" ref="B75:B138" ca="1" si="4">$C$2+($D$2-$C$2)*RAND()</f>
        <v>2.3758634697407173</v>
      </c>
      <c r="C75">
        <f t="shared" ref="C75:C138" ca="1" si="5">$C$3+($D$3-$C$3)*RAND()</f>
        <v>3.5703263482829426</v>
      </c>
      <c r="D75">
        <f t="shared" ref="D75:D138" ca="1" si="6">B75+C75</f>
        <v>5.9461898180236599</v>
      </c>
      <c r="E75">
        <f t="shared" ref="E75:E138" ca="1" si="7">IF(D75&lt;=$G$3,1,0)</f>
        <v>1</v>
      </c>
      <c r="F75">
        <v>9</v>
      </c>
    </row>
    <row r="76" spans="1:6">
      <c r="A76">
        <v>67</v>
      </c>
      <c r="B76">
        <f t="shared" ca="1" si="4"/>
        <v>2.2959344546545553</v>
      </c>
      <c r="C76">
        <f t="shared" ca="1" si="5"/>
        <v>5.946715975641423</v>
      </c>
      <c r="D76">
        <f t="shared" ca="1" si="6"/>
        <v>8.2426504302959778</v>
      </c>
      <c r="E76">
        <f t="shared" ca="1" si="7"/>
        <v>1</v>
      </c>
      <c r="F76">
        <v>9</v>
      </c>
    </row>
    <row r="77" spans="1:6">
      <c r="A77">
        <v>68</v>
      </c>
      <c r="B77">
        <f t="shared" ca="1" si="4"/>
        <v>3.8828341865482683</v>
      </c>
      <c r="C77">
        <f t="shared" ca="1" si="5"/>
        <v>5.301646766885562</v>
      </c>
      <c r="D77">
        <f t="shared" ca="1" si="6"/>
        <v>9.1844809534338303</v>
      </c>
      <c r="E77">
        <f t="shared" ca="1" si="7"/>
        <v>0</v>
      </c>
      <c r="F77">
        <v>9</v>
      </c>
    </row>
    <row r="78" spans="1:6">
      <c r="A78">
        <v>69</v>
      </c>
      <c r="B78">
        <f t="shared" ca="1" si="4"/>
        <v>2.6508498027911411</v>
      </c>
      <c r="C78">
        <f t="shared" ca="1" si="5"/>
        <v>3.4524481184296532</v>
      </c>
      <c r="D78">
        <f t="shared" ca="1" si="6"/>
        <v>6.1032979212207943</v>
      </c>
      <c r="E78">
        <f t="shared" ca="1" si="7"/>
        <v>1</v>
      </c>
      <c r="F78">
        <v>9</v>
      </c>
    </row>
    <row r="79" spans="1:6">
      <c r="A79">
        <v>70</v>
      </c>
      <c r="B79">
        <f t="shared" ca="1" si="4"/>
        <v>3.1477014262610976</v>
      </c>
      <c r="C79">
        <f t="shared" ca="1" si="5"/>
        <v>4.7556278022944714</v>
      </c>
      <c r="D79">
        <f t="shared" ca="1" si="6"/>
        <v>7.9033292285555685</v>
      </c>
      <c r="E79">
        <f t="shared" ca="1" si="7"/>
        <v>1</v>
      </c>
      <c r="F79">
        <v>9</v>
      </c>
    </row>
    <row r="80" spans="1:6">
      <c r="A80">
        <v>71</v>
      </c>
      <c r="B80">
        <f t="shared" ca="1" si="4"/>
        <v>4.0194635674749275</v>
      </c>
      <c r="C80">
        <f t="shared" ca="1" si="5"/>
        <v>5.9395468241121909</v>
      </c>
      <c r="D80">
        <f t="shared" ca="1" si="6"/>
        <v>9.9590103915871175</v>
      </c>
      <c r="E80">
        <f t="shared" ca="1" si="7"/>
        <v>0</v>
      </c>
      <c r="F80">
        <v>9</v>
      </c>
    </row>
    <row r="81" spans="1:6">
      <c r="A81">
        <v>72</v>
      </c>
      <c r="B81">
        <f t="shared" ca="1" si="4"/>
        <v>2.6066733271700149</v>
      </c>
      <c r="C81">
        <f t="shared" ca="1" si="5"/>
        <v>4.371139643147437</v>
      </c>
      <c r="D81">
        <f t="shared" ca="1" si="6"/>
        <v>6.9778129703174514</v>
      </c>
      <c r="E81">
        <f t="shared" ca="1" si="7"/>
        <v>1</v>
      </c>
      <c r="F81">
        <v>9</v>
      </c>
    </row>
    <row r="82" spans="1:6">
      <c r="A82">
        <v>73</v>
      </c>
      <c r="B82">
        <f t="shared" ca="1" si="4"/>
        <v>4.1650454250077669</v>
      </c>
      <c r="C82">
        <f t="shared" ca="1" si="5"/>
        <v>3.3888019896055139</v>
      </c>
      <c r="D82">
        <f t="shared" ca="1" si="6"/>
        <v>7.5538474146132808</v>
      </c>
      <c r="E82">
        <f t="shared" ca="1" si="7"/>
        <v>1</v>
      </c>
      <c r="F82">
        <v>9</v>
      </c>
    </row>
    <row r="83" spans="1:6">
      <c r="A83">
        <v>74</v>
      </c>
      <c r="B83">
        <f t="shared" ca="1" si="4"/>
        <v>3.6959453820913004</v>
      </c>
      <c r="C83">
        <f t="shared" ca="1" si="5"/>
        <v>3.5457200544192595</v>
      </c>
      <c r="D83">
        <f t="shared" ca="1" si="6"/>
        <v>7.2416654365105604</v>
      </c>
      <c r="E83">
        <f t="shared" ca="1" si="7"/>
        <v>1</v>
      </c>
      <c r="F83">
        <v>9</v>
      </c>
    </row>
    <row r="84" spans="1:6">
      <c r="A84">
        <v>75</v>
      </c>
      <c r="B84">
        <f t="shared" ca="1" si="4"/>
        <v>3.0089014551830218</v>
      </c>
      <c r="C84">
        <f t="shared" ca="1" si="5"/>
        <v>3.3358749947242381</v>
      </c>
      <c r="D84">
        <f t="shared" ca="1" si="6"/>
        <v>6.3447764499072594</v>
      </c>
      <c r="E84">
        <f t="shared" ca="1" si="7"/>
        <v>1</v>
      </c>
      <c r="F84">
        <v>9</v>
      </c>
    </row>
    <row r="85" spans="1:6">
      <c r="A85">
        <v>76</v>
      </c>
      <c r="B85">
        <f t="shared" ca="1" si="4"/>
        <v>1.5043646826439345</v>
      </c>
      <c r="C85">
        <f t="shared" ca="1" si="5"/>
        <v>5.4012700275106624</v>
      </c>
      <c r="D85">
        <f t="shared" ca="1" si="6"/>
        <v>6.9056347101545974</v>
      </c>
      <c r="E85">
        <f t="shared" ca="1" si="7"/>
        <v>1</v>
      </c>
      <c r="F85">
        <v>9</v>
      </c>
    </row>
    <row r="86" spans="1:6">
      <c r="A86">
        <v>77</v>
      </c>
      <c r="B86">
        <f t="shared" ca="1" si="4"/>
        <v>3.9524474336683117</v>
      </c>
      <c r="C86">
        <f t="shared" ca="1" si="5"/>
        <v>2.502099631400537</v>
      </c>
      <c r="D86">
        <f t="shared" ca="1" si="6"/>
        <v>6.4545470650688488</v>
      </c>
      <c r="E86">
        <f t="shared" ca="1" si="7"/>
        <v>1</v>
      </c>
      <c r="F86">
        <v>9</v>
      </c>
    </row>
    <row r="87" spans="1:6">
      <c r="A87">
        <v>78</v>
      </c>
      <c r="B87">
        <f t="shared" ca="1" si="4"/>
        <v>3.1664885675183094</v>
      </c>
      <c r="C87">
        <f t="shared" ca="1" si="5"/>
        <v>4.1243892000923834</v>
      </c>
      <c r="D87">
        <f t="shared" ca="1" si="6"/>
        <v>7.2908777676106933</v>
      </c>
      <c r="E87">
        <f t="shared" ca="1" si="7"/>
        <v>1</v>
      </c>
      <c r="F87">
        <v>9</v>
      </c>
    </row>
    <row r="88" spans="1:6">
      <c r="A88">
        <v>79</v>
      </c>
      <c r="B88">
        <f t="shared" ca="1" si="4"/>
        <v>4.7614826929545</v>
      </c>
      <c r="C88">
        <f t="shared" ca="1" si="5"/>
        <v>2.2097097234484067</v>
      </c>
      <c r="D88">
        <f t="shared" ca="1" si="6"/>
        <v>6.9711924164029071</v>
      </c>
      <c r="E88">
        <f t="shared" ca="1" si="7"/>
        <v>1</v>
      </c>
      <c r="F88">
        <v>9</v>
      </c>
    </row>
    <row r="89" spans="1:6">
      <c r="A89">
        <v>80</v>
      </c>
      <c r="B89">
        <f t="shared" ca="1" si="4"/>
        <v>3.4794515532273951</v>
      </c>
      <c r="C89">
        <f t="shared" ca="1" si="5"/>
        <v>5.6474372378583553</v>
      </c>
      <c r="D89">
        <f t="shared" ca="1" si="6"/>
        <v>9.1268887910857508</v>
      </c>
      <c r="E89">
        <f t="shared" ca="1" si="7"/>
        <v>0</v>
      </c>
      <c r="F89">
        <v>9</v>
      </c>
    </row>
    <row r="90" spans="1:6">
      <c r="A90">
        <v>81</v>
      </c>
      <c r="B90">
        <f t="shared" ca="1" si="4"/>
        <v>3.2648288815792763</v>
      </c>
      <c r="C90">
        <f t="shared" ca="1" si="5"/>
        <v>5.9197330802045478</v>
      </c>
      <c r="D90">
        <f t="shared" ca="1" si="6"/>
        <v>9.1845619617838246</v>
      </c>
      <c r="E90">
        <f t="shared" ca="1" si="7"/>
        <v>0</v>
      </c>
      <c r="F90">
        <v>9</v>
      </c>
    </row>
    <row r="91" spans="1:6">
      <c r="A91">
        <v>82</v>
      </c>
      <c r="B91">
        <f t="shared" ca="1" si="4"/>
        <v>4.6192003825002237</v>
      </c>
      <c r="C91">
        <f t="shared" ca="1" si="5"/>
        <v>2.6566110600530499</v>
      </c>
      <c r="D91">
        <f t="shared" ca="1" si="6"/>
        <v>7.2758114425532732</v>
      </c>
      <c r="E91">
        <f t="shared" ca="1" si="7"/>
        <v>1</v>
      </c>
      <c r="F91">
        <v>9</v>
      </c>
    </row>
    <row r="92" spans="1:6">
      <c r="A92">
        <v>83</v>
      </c>
      <c r="B92">
        <f t="shared" ca="1" si="4"/>
        <v>3.3833975317127138</v>
      </c>
      <c r="C92">
        <f t="shared" ca="1" si="5"/>
        <v>5.247022241752715</v>
      </c>
      <c r="D92">
        <f t="shared" ca="1" si="6"/>
        <v>8.6304197734654284</v>
      </c>
      <c r="E92">
        <f t="shared" ca="1" si="7"/>
        <v>1</v>
      </c>
      <c r="F92">
        <v>9</v>
      </c>
    </row>
    <row r="93" spans="1:6">
      <c r="A93">
        <v>84</v>
      </c>
      <c r="B93">
        <f t="shared" ca="1" si="4"/>
        <v>3.4162412504780506</v>
      </c>
      <c r="C93">
        <f t="shared" ca="1" si="5"/>
        <v>4.7853144222620063</v>
      </c>
      <c r="D93">
        <f t="shared" ca="1" si="6"/>
        <v>8.2015556727400565</v>
      </c>
      <c r="E93">
        <f t="shared" ca="1" si="7"/>
        <v>1</v>
      </c>
      <c r="F93">
        <v>9</v>
      </c>
    </row>
    <row r="94" spans="1:6">
      <c r="A94">
        <v>85</v>
      </c>
      <c r="B94">
        <f t="shared" ca="1" si="4"/>
        <v>3.7072638550015165</v>
      </c>
      <c r="C94">
        <f t="shared" ca="1" si="5"/>
        <v>5.5347311028754342</v>
      </c>
      <c r="D94">
        <f t="shared" ca="1" si="6"/>
        <v>9.2419949578769511</v>
      </c>
      <c r="E94">
        <f t="shared" ca="1" si="7"/>
        <v>0</v>
      </c>
      <c r="F94">
        <v>9</v>
      </c>
    </row>
    <row r="95" spans="1:6">
      <c r="A95">
        <v>86</v>
      </c>
      <c r="B95">
        <f t="shared" ca="1" si="4"/>
        <v>1.9394806668653</v>
      </c>
      <c r="C95">
        <f t="shared" ca="1" si="5"/>
        <v>2.1524461968262445</v>
      </c>
      <c r="D95">
        <f t="shared" ca="1" si="6"/>
        <v>4.091926863691544</v>
      </c>
      <c r="E95">
        <f t="shared" ca="1" si="7"/>
        <v>1</v>
      </c>
      <c r="F95">
        <v>9</v>
      </c>
    </row>
    <row r="96" spans="1:6">
      <c r="A96">
        <v>87</v>
      </c>
      <c r="B96">
        <f t="shared" ca="1" si="4"/>
        <v>3.5926499538998566</v>
      </c>
      <c r="C96">
        <f t="shared" ca="1" si="5"/>
        <v>2.282783232300301</v>
      </c>
      <c r="D96">
        <f t="shared" ca="1" si="6"/>
        <v>5.8754331862001576</v>
      </c>
      <c r="E96">
        <f t="shared" ca="1" si="7"/>
        <v>1</v>
      </c>
      <c r="F96">
        <v>9</v>
      </c>
    </row>
    <row r="97" spans="1:6">
      <c r="A97">
        <v>88</v>
      </c>
      <c r="B97">
        <f t="shared" ca="1" si="4"/>
        <v>3.9165820769049184</v>
      </c>
      <c r="C97">
        <f t="shared" ca="1" si="5"/>
        <v>2.2377233105200909</v>
      </c>
      <c r="D97">
        <f t="shared" ca="1" si="6"/>
        <v>6.1543053874250093</v>
      </c>
      <c r="E97">
        <f t="shared" ca="1" si="7"/>
        <v>1</v>
      </c>
      <c r="F97">
        <v>9</v>
      </c>
    </row>
    <row r="98" spans="1:6">
      <c r="A98">
        <v>89</v>
      </c>
      <c r="B98">
        <f t="shared" ca="1" si="4"/>
        <v>3.4911510101617038</v>
      </c>
      <c r="C98">
        <f t="shared" ca="1" si="5"/>
        <v>3.4736255021278191</v>
      </c>
      <c r="D98">
        <f t="shared" ca="1" si="6"/>
        <v>6.9647765122895233</v>
      </c>
      <c r="E98">
        <f t="shared" ca="1" si="7"/>
        <v>1</v>
      </c>
      <c r="F98">
        <v>9</v>
      </c>
    </row>
    <row r="99" spans="1:6">
      <c r="A99">
        <v>90</v>
      </c>
      <c r="B99">
        <f t="shared" ca="1" si="4"/>
        <v>2.9466284417651654</v>
      </c>
      <c r="C99">
        <f t="shared" ca="1" si="5"/>
        <v>3.4740041659526977</v>
      </c>
      <c r="D99">
        <f t="shared" ca="1" si="6"/>
        <v>6.420632607717863</v>
      </c>
      <c r="E99">
        <f t="shared" ca="1" si="7"/>
        <v>1</v>
      </c>
      <c r="F99">
        <v>9</v>
      </c>
    </row>
    <row r="100" spans="1:6">
      <c r="A100">
        <v>91</v>
      </c>
      <c r="B100">
        <f t="shared" ca="1" si="4"/>
        <v>3.7396404559774687</v>
      </c>
      <c r="C100">
        <f t="shared" ca="1" si="5"/>
        <v>3.1253658479189554</v>
      </c>
      <c r="D100">
        <f t="shared" ca="1" si="6"/>
        <v>6.8650063038964237</v>
      </c>
      <c r="E100">
        <f t="shared" ca="1" si="7"/>
        <v>1</v>
      </c>
      <c r="F100">
        <v>9</v>
      </c>
    </row>
    <row r="101" spans="1:6">
      <c r="A101">
        <v>92</v>
      </c>
      <c r="B101">
        <f t="shared" ca="1" si="4"/>
        <v>4.7493732911351865</v>
      </c>
      <c r="C101">
        <f t="shared" ca="1" si="5"/>
        <v>3.056027198904204</v>
      </c>
      <c r="D101">
        <f t="shared" ca="1" si="6"/>
        <v>7.805400490039391</v>
      </c>
      <c r="E101">
        <f t="shared" ca="1" si="7"/>
        <v>1</v>
      </c>
      <c r="F101">
        <v>9</v>
      </c>
    </row>
    <row r="102" spans="1:6">
      <c r="A102">
        <v>93</v>
      </c>
      <c r="B102">
        <f t="shared" ca="1" si="4"/>
        <v>1.9264937934007049</v>
      </c>
      <c r="C102">
        <f t="shared" ca="1" si="5"/>
        <v>3.5909302194812516</v>
      </c>
      <c r="D102">
        <f t="shared" ca="1" si="6"/>
        <v>5.5174240128819569</v>
      </c>
      <c r="E102">
        <f t="shared" ca="1" si="7"/>
        <v>1</v>
      </c>
      <c r="F102">
        <v>9</v>
      </c>
    </row>
    <row r="103" spans="1:6">
      <c r="A103">
        <v>94</v>
      </c>
      <c r="B103">
        <f t="shared" ca="1" si="4"/>
        <v>1.5929823726237999</v>
      </c>
      <c r="C103">
        <f t="shared" ca="1" si="5"/>
        <v>4.0335472155982304</v>
      </c>
      <c r="D103">
        <f t="shared" ca="1" si="6"/>
        <v>5.6265295882220308</v>
      </c>
      <c r="E103">
        <f t="shared" ca="1" si="7"/>
        <v>1</v>
      </c>
      <c r="F103">
        <v>9</v>
      </c>
    </row>
    <row r="104" spans="1:6">
      <c r="A104">
        <v>95</v>
      </c>
      <c r="B104">
        <f t="shared" ca="1" si="4"/>
        <v>1.0285532914176496</v>
      </c>
      <c r="C104">
        <f t="shared" ca="1" si="5"/>
        <v>2.1203336802043968</v>
      </c>
      <c r="D104">
        <f t="shared" ca="1" si="6"/>
        <v>3.1488869716220464</v>
      </c>
      <c r="E104">
        <f t="shared" ca="1" si="7"/>
        <v>1</v>
      </c>
      <c r="F104">
        <v>9</v>
      </c>
    </row>
    <row r="105" spans="1:6">
      <c r="A105">
        <v>96</v>
      </c>
      <c r="B105">
        <f t="shared" ca="1" si="4"/>
        <v>2.1638216874090648</v>
      </c>
      <c r="C105">
        <f t="shared" ca="1" si="5"/>
        <v>2.0789618158504752</v>
      </c>
      <c r="D105">
        <f t="shared" ca="1" si="6"/>
        <v>4.24278350325954</v>
      </c>
      <c r="E105">
        <f t="shared" ca="1" si="7"/>
        <v>1</v>
      </c>
      <c r="F105">
        <v>9</v>
      </c>
    </row>
    <row r="106" spans="1:6">
      <c r="A106">
        <v>97</v>
      </c>
      <c r="B106">
        <f t="shared" ca="1" si="4"/>
        <v>2.3686054788033313</v>
      </c>
      <c r="C106">
        <f t="shared" ca="1" si="5"/>
        <v>5.8386978571996275</v>
      </c>
      <c r="D106">
        <f t="shared" ca="1" si="6"/>
        <v>8.2073033360029584</v>
      </c>
      <c r="E106">
        <f t="shared" ca="1" si="7"/>
        <v>1</v>
      </c>
      <c r="F106">
        <v>9</v>
      </c>
    </row>
    <row r="107" spans="1:6">
      <c r="A107">
        <v>98</v>
      </c>
      <c r="B107">
        <f t="shared" ca="1" si="4"/>
        <v>3.8675481436473804</v>
      </c>
      <c r="C107">
        <f t="shared" ca="1" si="5"/>
        <v>3.7257012437898562</v>
      </c>
      <c r="D107">
        <f t="shared" ca="1" si="6"/>
        <v>7.5932493874372362</v>
      </c>
      <c r="E107">
        <f t="shared" ca="1" si="7"/>
        <v>1</v>
      </c>
      <c r="F107">
        <v>9</v>
      </c>
    </row>
    <row r="108" spans="1:6">
      <c r="A108">
        <v>99</v>
      </c>
      <c r="B108">
        <f t="shared" ca="1" si="4"/>
        <v>4.3322967593681394</v>
      </c>
      <c r="C108">
        <f t="shared" ca="1" si="5"/>
        <v>4.9705737634794342</v>
      </c>
      <c r="D108">
        <f t="shared" ca="1" si="6"/>
        <v>9.3028705228475737</v>
      </c>
      <c r="E108">
        <f t="shared" ca="1" si="7"/>
        <v>0</v>
      </c>
      <c r="F108">
        <v>9</v>
      </c>
    </row>
    <row r="109" spans="1:6">
      <c r="A109">
        <v>100</v>
      </c>
      <c r="B109">
        <f t="shared" ca="1" si="4"/>
        <v>2.5612478560726339</v>
      </c>
      <c r="C109">
        <f t="shared" ca="1" si="5"/>
        <v>5.3724766132557624</v>
      </c>
      <c r="D109">
        <f t="shared" ca="1" si="6"/>
        <v>7.9337244693283964</v>
      </c>
      <c r="E109">
        <f t="shared" ca="1" si="7"/>
        <v>1</v>
      </c>
      <c r="F109">
        <v>9</v>
      </c>
    </row>
    <row r="110" spans="1:6">
      <c r="A110">
        <v>101</v>
      </c>
      <c r="B110">
        <f t="shared" ca="1" si="4"/>
        <v>1.7804679674531703</v>
      </c>
      <c r="C110">
        <f t="shared" ca="1" si="5"/>
        <v>2.27183131697935</v>
      </c>
      <c r="D110">
        <f t="shared" ca="1" si="6"/>
        <v>4.0522992844325199</v>
      </c>
      <c r="E110">
        <f t="shared" ca="1" si="7"/>
        <v>1</v>
      </c>
      <c r="F110">
        <v>9</v>
      </c>
    </row>
    <row r="111" spans="1:6">
      <c r="A111">
        <v>102</v>
      </c>
      <c r="B111">
        <f t="shared" ca="1" si="4"/>
        <v>3.1615932418669708</v>
      </c>
      <c r="C111">
        <f t="shared" ca="1" si="5"/>
        <v>3.1538468158398776</v>
      </c>
      <c r="D111">
        <f t="shared" ca="1" si="6"/>
        <v>6.3154400577068479</v>
      </c>
      <c r="E111">
        <f t="shared" ca="1" si="7"/>
        <v>1</v>
      </c>
      <c r="F111">
        <v>9</v>
      </c>
    </row>
    <row r="112" spans="1:6">
      <c r="A112">
        <v>103</v>
      </c>
      <c r="B112">
        <f t="shared" ca="1" si="4"/>
        <v>1.8987825947691856</v>
      </c>
      <c r="C112">
        <f t="shared" ca="1" si="5"/>
        <v>2.5645247241800444</v>
      </c>
      <c r="D112">
        <f t="shared" ca="1" si="6"/>
        <v>4.4633073189492301</v>
      </c>
      <c r="E112">
        <f t="shared" ca="1" si="7"/>
        <v>1</v>
      </c>
      <c r="F112">
        <v>9</v>
      </c>
    </row>
    <row r="113" spans="1:6">
      <c r="A113">
        <v>104</v>
      </c>
      <c r="B113">
        <f t="shared" ca="1" si="4"/>
        <v>2.256816644677448</v>
      </c>
      <c r="C113">
        <f t="shared" ca="1" si="5"/>
        <v>3.1994314876665979</v>
      </c>
      <c r="D113">
        <f t="shared" ca="1" si="6"/>
        <v>5.4562481323440455</v>
      </c>
      <c r="E113">
        <f t="shared" ca="1" si="7"/>
        <v>1</v>
      </c>
      <c r="F113">
        <v>9</v>
      </c>
    </row>
    <row r="114" spans="1:6">
      <c r="A114">
        <v>105</v>
      </c>
      <c r="B114">
        <f t="shared" ca="1" si="4"/>
        <v>2.9900663992064871</v>
      </c>
      <c r="C114">
        <f t="shared" ca="1" si="5"/>
        <v>5.9390873182443489</v>
      </c>
      <c r="D114">
        <f t="shared" ca="1" si="6"/>
        <v>8.929153717450836</v>
      </c>
      <c r="E114">
        <f t="shared" ca="1" si="7"/>
        <v>1</v>
      </c>
      <c r="F114">
        <v>9</v>
      </c>
    </row>
    <row r="115" spans="1:6">
      <c r="A115">
        <v>106</v>
      </c>
      <c r="B115">
        <f t="shared" ca="1" si="4"/>
        <v>3.0290115327575053</v>
      </c>
      <c r="C115">
        <f t="shared" ca="1" si="5"/>
        <v>4.0117296836514482</v>
      </c>
      <c r="D115">
        <f t="shared" ca="1" si="6"/>
        <v>7.0407412164089536</v>
      </c>
      <c r="E115">
        <f t="shared" ca="1" si="7"/>
        <v>1</v>
      </c>
      <c r="F115">
        <v>9</v>
      </c>
    </row>
    <row r="116" spans="1:6">
      <c r="A116">
        <v>107</v>
      </c>
      <c r="B116">
        <f t="shared" ca="1" si="4"/>
        <v>4.44255532972306</v>
      </c>
      <c r="C116">
        <f t="shared" ca="1" si="5"/>
        <v>3.9489030988457938</v>
      </c>
      <c r="D116">
        <f t="shared" ca="1" si="6"/>
        <v>8.3914584285688534</v>
      </c>
      <c r="E116">
        <f t="shared" ca="1" si="7"/>
        <v>1</v>
      </c>
      <c r="F116">
        <v>9</v>
      </c>
    </row>
    <row r="117" spans="1:6">
      <c r="A117">
        <v>108</v>
      </c>
      <c r="B117">
        <f t="shared" ca="1" si="4"/>
        <v>3.6435223116056217</v>
      </c>
      <c r="C117">
        <f t="shared" ca="1" si="5"/>
        <v>4.4595074818076981</v>
      </c>
      <c r="D117">
        <f t="shared" ca="1" si="6"/>
        <v>8.1030297934133202</v>
      </c>
      <c r="E117">
        <f t="shared" ca="1" si="7"/>
        <v>1</v>
      </c>
      <c r="F117">
        <v>9</v>
      </c>
    </row>
    <row r="118" spans="1:6">
      <c r="A118">
        <v>109</v>
      </c>
      <c r="B118">
        <f t="shared" ca="1" si="4"/>
        <v>3.9949477027022504</v>
      </c>
      <c r="C118">
        <f t="shared" ca="1" si="5"/>
        <v>2.312849688388062</v>
      </c>
      <c r="D118">
        <f t="shared" ca="1" si="6"/>
        <v>6.3077973910903129</v>
      </c>
      <c r="E118">
        <f t="shared" ca="1" si="7"/>
        <v>1</v>
      </c>
      <c r="F118">
        <v>9</v>
      </c>
    </row>
    <row r="119" spans="1:6">
      <c r="A119">
        <v>110</v>
      </c>
      <c r="B119">
        <f t="shared" ca="1" si="4"/>
        <v>3.1985157458881006</v>
      </c>
      <c r="C119">
        <f t="shared" ca="1" si="5"/>
        <v>4.2634636076278545</v>
      </c>
      <c r="D119">
        <f t="shared" ca="1" si="6"/>
        <v>7.4619793535159555</v>
      </c>
      <c r="E119">
        <f t="shared" ca="1" si="7"/>
        <v>1</v>
      </c>
      <c r="F119">
        <v>9</v>
      </c>
    </row>
    <row r="120" spans="1:6">
      <c r="A120">
        <v>111</v>
      </c>
      <c r="B120">
        <f t="shared" ca="1" si="4"/>
        <v>1.2234498414367847</v>
      </c>
      <c r="C120">
        <f t="shared" ca="1" si="5"/>
        <v>2.1127319568164138</v>
      </c>
      <c r="D120">
        <f t="shared" ca="1" si="6"/>
        <v>3.3361817982531985</v>
      </c>
      <c r="E120">
        <f t="shared" ca="1" si="7"/>
        <v>1</v>
      </c>
      <c r="F120">
        <v>9</v>
      </c>
    </row>
    <row r="121" spans="1:6">
      <c r="A121">
        <v>112</v>
      </c>
      <c r="B121">
        <f t="shared" ca="1" si="4"/>
        <v>2.1480296929118077</v>
      </c>
      <c r="C121">
        <f t="shared" ca="1" si="5"/>
        <v>5.8696936272846454</v>
      </c>
      <c r="D121">
        <f t="shared" ca="1" si="6"/>
        <v>8.0177233201964526</v>
      </c>
      <c r="E121">
        <f t="shared" ca="1" si="7"/>
        <v>1</v>
      </c>
      <c r="F121">
        <v>9</v>
      </c>
    </row>
    <row r="122" spans="1:6">
      <c r="A122">
        <v>113</v>
      </c>
      <c r="B122">
        <f t="shared" ca="1" si="4"/>
        <v>1.9104906828650736</v>
      </c>
      <c r="C122">
        <f t="shared" ca="1" si="5"/>
        <v>5.546372627705157</v>
      </c>
      <c r="D122">
        <f t="shared" ca="1" si="6"/>
        <v>7.4568633105702311</v>
      </c>
      <c r="E122">
        <f t="shared" ca="1" si="7"/>
        <v>1</v>
      </c>
      <c r="F122">
        <v>9</v>
      </c>
    </row>
    <row r="123" spans="1:6">
      <c r="A123">
        <v>114</v>
      </c>
      <c r="B123">
        <f t="shared" ca="1" si="4"/>
        <v>3.5445430057353491</v>
      </c>
      <c r="C123">
        <f t="shared" ca="1" si="5"/>
        <v>2.4039246935489413</v>
      </c>
      <c r="D123">
        <f t="shared" ca="1" si="6"/>
        <v>5.94846769928429</v>
      </c>
      <c r="E123">
        <f t="shared" ca="1" si="7"/>
        <v>1</v>
      </c>
      <c r="F123">
        <v>9</v>
      </c>
    </row>
    <row r="124" spans="1:6">
      <c r="A124">
        <v>115</v>
      </c>
      <c r="B124">
        <f t="shared" ca="1" si="4"/>
        <v>4.1187290132266661</v>
      </c>
      <c r="C124">
        <f t="shared" ca="1" si="5"/>
        <v>4.7550457229248755</v>
      </c>
      <c r="D124">
        <f t="shared" ca="1" si="6"/>
        <v>8.8737747361515424</v>
      </c>
      <c r="E124">
        <f t="shared" ca="1" si="7"/>
        <v>1</v>
      </c>
      <c r="F124">
        <v>9</v>
      </c>
    </row>
    <row r="125" spans="1:6">
      <c r="A125">
        <v>116</v>
      </c>
      <c r="B125">
        <f t="shared" ca="1" si="4"/>
        <v>2.7782647128001998</v>
      </c>
      <c r="C125">
        <f t="shared" ca="1" si="5"/>
        <v>3.0834610686395951</v>
      </c>
      <c r="D125">
        <f t="shared" ca="1" si="6"/>
        <v>5.8617257814397945</v>
      </c>
      <c r="E125">
        <f t="shared" ca="1" si="7"/>
        <v>1</v>
      </c>
      <c r="F125">
        <v>9</v>
      </c>
    </row>
    <row r="126" spans="1:6">
      <c r="A126">
        <v>117</v>
      </c>
      <c r="B126">
        <f t="shared" ca="1" si="4"/>
        <v>4.1944094932404239</v>
      </c>
      <c r="C126">
        <f t="shared" ca="1" si="5"/>
        <v>3.4477850648258968</v>
      </c>
      <c r="D126">
        <f t="shared" ca="1" si="6"/>
        <v>7.6421945580663202</v>
      </c>
      <c r="E126">
        <f t="shared" ca="1" si="7"/>
        <v>1</v>
      </c>
      <c r="F126">
        <v>9</v>
      </c>
    </row>
    <row r="127" spans="1:6">
      <c r="A127">
        <v>118</v>
      </c>
      <c r="B127">
        <f t="shared" ca="1" si="4"/>
        <v>3.8362336261189727</v>
      </c>
      <c r="C127">
        <f t="shared" ca="1" si="5"/>
        <v>2.3013702813176145</v>
      </c>
      <c r="D127">
        <f t="shared" ca="1" si="6"/>
        <v>6.1376039074365867</v>
      </c>
      <c r="E127">
        <f t="shared" ca="1" si="7"/>
        <v>1</v>
      </c>
      <c r="F127">
        <v>9</v>
      </c>
    </row>
    <row r="128" spans="1:6">
      <c r="A128">
        <v>119</v>
      </c>
      <c r="B128">
        <f t="shared" ca="1" si="4"/>
        <v>4.6935261046422001</v>
      </c>
      <c r="C128">
        <f t="shared" ca="1" si="5"/>
        <v>5.1060386083147797</v>
      </c>
      <c r="D128">
        <f t="shared" ca="1" si="6"/>
        <v>9.799564712956979</v>
      </c>
      <c r="E128">
        <f t="shared" ca="1" si="7"/>
        <v>0</v>
      </c>
      <c r="F128">
        <v>9</v>
      </c>
    </row>
    <row r="129" spans="1:6">
      <c r="A129">
        <v>120</v>
      </c>
      <c r="B129">
        <f t="shared" ca="1" si="4"/>
        <v>2.5167052191594386</v>
      </c>
      <c r="C129">
        <f t="shared" ca="1" si="5"/>
        <v>5.3430535821392002</v>
      </c>
      <c r="D129">
        <f t="shared" ca="1" si="6"/>
        <v>7.8597588012986392</v>
      </c>
      <c r="E129">
        <f t="shared" ca="1" si="7"/>
        <v>1</v>
      </c>
      <c r="F129">
        <v>9</v>
      </c>
    </row>
    <row r="130" spans="1:6">
      <c r="A130">
        <v>121</v>
      </c>
      <c r="B130">
        <f t="shared" ca="1" si="4"/>
        <v>3.7013053866924293</v>
      </c>
      <c r="C130">
        <f t="shared" ca="1" si="5"/>
        <v>3.1320304854008709</v>
      </c>
      <c r="D130">
        <f t="shared" ca="1" si="6"/>
        <v>6.8333358720933006</v>
      </c>
      <c r="E130">
        <f t="shared" ca="1" si="7"/>
        <v>1</v>
      </c>
      <c r="F130">
        <v>9</v>
      </c>
    </row>
    <row r="131" spans="1:6">
      <c r="A131">
        <v>122</v>
      </c>
      <c r="B131">
        <f t="shared" ca="1" si="4"/>
        <v>4.9542041385823765</v>
      </c>
      <c r="C131">
        <f t="shared" ca="1" si="5"/>
        <v>5.2375517839142489</v>
      </c>
      <c r="D131">
        <f t="shared" ca="1" si="6"/>
        <v>10.191755922496625</v>
      </c>
      <c r="E131">
        <f t="shared" ca="1" si="7"/>
        <v>0</v>
      </c>
      <c r="F131">
        <v>9</v>
      </c>
    </row>
    <row r="132" spans="1:6">
      <c r="A132">
        <v>123</v>
      </c>
      <c r="B132">
        <f t="shared" ca="1" si="4"/>
        <v>1.8857825636564467</v>
      </c>
      <c r="C132">
        <f t="shared" ca="1" si="5"/>
        <v>3.8329320090182226</v>
      </c>
      <c r="D132">
        <f t="shared" ca="1" si="6"/>
        <v>5.7187145726746689</v>
      </c>
      <c r="E132">
        <f t="shared" ca="1" si="7"/>
        <v>1</v>
      </c>
      <c r="F132">
        <v>9</v>
      </c>
    </row>
    <row r="133" spans="1:6">
      <c r="A133">
        <v>124</v>
      </c>
      <c r="B133">
        <f t="shared" ca="1" si="4"/>
        <v>3.5702212779657034</v>
      </c>
      <c r="C133">
        <f t="shared" ca="1" si="5"/>
        <v>3.2762354921890635</v>
      </c>
      <c r="D133">
        <f t="shared" ca="1" si="6"/>
        <v>6.8464567701547665</v>
      </c>
      <c r="E133">
        <f t="shared" ca="1" si="7"/>
        <v>1</v>
      </c>
      <c r="F133">
        <v>9</v>
      </c>
    </row>
    <row r="134" spans="1:6">
      <c r="A134">
        <v>125</v>
      </c>
      <c r="B134">
        <f t="shared" ca="1" si="4"/>
        <v>3.0127857863942578</v>
      </c>
      <c r="C134">
        <f t="shared" ca="1" si="5"/>
        <v>2.6923496402835969</v>
      </c>
      <c r="D134">
        <f t="shared" ca="1" si="6"/>
        <v>5.7051354266778542</v>
      </c>
      <c r="E134">
        <f t="shared" ca="1" si="7"/>
        <v>1</v>
      </c>
      <c r="F134">
        <v>9</v>
      </c>
    </row>
    <row r="135" spans="1:6">
      <c r="A135">
        <v>126</v>
      </c>
      <c r="B135">
        <f t="shared" ca="1" si="4"/>
        <v>3.0856991589641023</v>
      </c>
      <c r="C135">
        <f t="shared" ca="1" si="5"/>
        <v>4.8036426871196909</v>
      </c>
      <c r="D135">
        <f t="shared" ca="1" si="6"/>
        <v>7.8893418460837932</v>
      </c>
      <c r="E135">
        <f t="shared" ca="1" si="7"/>
        <v>1</v>
      </c>
      <c r="F135">
        <v>9</v>
      </c>
    </row>
    <row r="136" spans="1:6">
      <c r="A136">
        <v>127</v>
      </c>
      <c r="B136">
        <f t="shared" ca="1" si="4"/>
        <v>1.6047534669066454</v>
      </c>
      <c r="C136">
        <f t="shared" ca="1" si="5"/>
        <v>2.2575049926773278</v>
      </c>
      <c r="D136">
        <f t="shared" ca="1" si="6"/>
        <v>3.8622584595839733</v>
      </c>
      <c r="E136">
        <f t="shared" ca="1" si="7"/>
        <v>1</v>
      </c>
      <c r="F136">
        <v>9</v>
      </c>
    </row>
    <row r="137" spans="1:6">
      <c r="A137">
        <v>128</v>
      </c>
      <c r="B137">
        <f t="shared" ca="1" si="4"/>
        <v>4.1088090473213761</v>
      </c>
      <c r="C137">
        <f t="shared" ca="1" si="5"/>
        <v>5.8014181192972796</v>
      </c>
      <c r="D137">
        <f t="shared" ca="1" si="6"/>
        <v>9.9102271666186557</v>
      </c>
      <c r="E137">
        <f t="shared" ca="1" si="7"/>
        <v>0</v>
      </c>
      <c r="F137">
        <v>9</v>
      </c>
    </row>
    <row r="138" spans="1:6">
      <c r="A138">
        <v>129</v>
      </c>
      <c r="B138">
        <f t="shared" ca="1" si="4"/>
        <v>4.4131230018703764</v>
      </c>
      <c r="C138">
        <f t="shared" ca="1" si="5"/>
        <v>3.2751967655661969</v>
      </c>
      <c r="D138">
        <f t="shared" ca="1" si="6"/>
        <v>7.6883197674365729</v>
      </c>
      <c r="E138">
        <f t="shared" ca="1" si="7"/>
        <v>1</v>
      </c>
      <c r="F138">
        <v>9</v>
      </c>
    </row>
    <row r="139" spans="1:6">
      <c r="A139">
        <v>130</v>
      </c>
      <c r="B139">
        <f t="shared" ref="B139:B202" ca="1" si="8">$C$2+($D$2-$C$2)*RAND()</f>
        <v>2.8707489146902909</v>
      </c>
      <c r="C139">
        <f t="shared" ref="C139:C202" ca="1" si="9">$C$3+($D$3-$C$3)*RAND()</f>
        <v>5.5057608247762291</v>
      </c>
      <c r="D139">
        <f t="shared" ref="D139:D202" ca="1" si="10">B139+C139</f>
        <v>8.3765097394665204</v>
      </c>
      <c r="E139">
        <f t="shared" ref="E139:E202" ca="1" si="11">IF(D139&lt;=$G$3,1,0)</f>
        <v>1</v>
      </c>
      <c r="F139">
        <v>9</v>
      </c>
    </row>
    <row r="140" spans="1:6">
      <c r="A140">
        <v>131</v>
      </c>
      <c r="B140">
        <f t="shared" ca="1" si="8"/>
        <v>1.9364159802095497</v>
      </c>
      <c r="C140">
        <f t="shared" ca="1" si="9"/>
        <v>2.0002854014150699</v>
      </c>
      <c r="D140">
        <f t="shared" ca="1" si="10"/>
        <v>3.9367013816246197</v>
      </c>
      <c r="E140">
        <f t="shared" ca="1" si="11"/>
        <v>1</v>
      </c>
      <c r="F140">
        <v>9</v>
      </c>
    </row>
    <row r="141" spans="1:6">
      <c r="A141">
        <v>132</v>
      </c>
      <c r="B141">
        <f t="shared" ca="1" si="8"/>
        <v>3.3331427848104069</v>
      </c>
      <c r="C141">
        <f t="shared" ca="1" si="9"/>
        <v>5.5965553179663052</v>
      </c>
      <c r="D141">
        <f t="shared" ca="1" si="10"/>
        <v>8.9296981027767117</v>
      </c>
      <c r="E141">
        <f t="shared" ca="1" si="11"/>
        <v>1</v>
      </c>
      <c r="F141">
        <v>9</v>
      </c>
    </row>
    <row r="142" spans="1:6">
      <c r="A142">
        <v>133</v>
      </c>
      <c r="B142">
        <f t="shared" ca="1" si="8"/>
        <v>2.758337393944664</v>
      </c>
      <c r="C142">
        <f t="shared" ca="1" si="9"/>
        <v>5.0449831012075315</v>
      </c>
      <c r="D142">
        <f t="shared" ca="1" si="10"/>
        <v>7.8033204951521959</v>
      </c>
      <c r="E142">
        <f t="shared" ca="1" si="11"/>
        <v>1</v>
      </c>
      <c r="F142">
        <v>9</v>
      </c>
    </row>
    <row r="143" spans="1:6">
      <c r="A143">
        <v>134</v>
      </c>
      <c r="B143">
        <f t="shared" ca="1" si="8"/>
        <v>3.8685823273245008</v>
      </c>
      <c r="C143">
        <f t="shared" ca="1" si="9"/>
        <v>2.5877980118730717</v>
      </c>
      <c r="D143">
        <f t="shared" ca="1" si="10"/>
        <v>6.4563803391975725</v>
      </c>
      <c r="E143">
        <f t="shared" ca="1" si="11"/>
        <v>1</v>
      </c>
      <c r="F143">
        <v>9</v>
      </c>
    </row>
    <row r="144" spans="1:6">
      <c r="A144">
        <v>135</v>
      </c>
      <c r="B144">
        <f t="shared" ca="1" si="8"/>
        <v>1.6186554371635458</v>
      </c>
      <c r="C144">
        <f t="shared" ca="1" si="9"/>
        <v>2.4350971864846414</v>
      </c>
      <c r="D144">
        <f t="shared" ca="1" si="10"/>
        <v>4.0537526236481867</v>
      </c>
      <c r="E144">
        <f t="shared" ca="1" si="11"/>
        <v>1</v>
      </c>
      <c r="F144">
        <v>9</v>
      </c>
    </row>
    <row r="145" spans="1:6">
      <c r="A145">
        <v>136</v>
      </c>
      <c r="B145">
        <f t="shared" ca="1" si="8"/>
        <v>2.2250924751661523</v>
      </c>
      <c r="C145">
        <f t="shared" ca="1" si="9"/>
        <v>2.401917044311928</v>
      </c>
      <c r="D145">
        <f t="shared" ca="1" si="10"/>
        <v>4.6270095194780803</v>
      </c>
      <c r="E145">
        <f t="shared" ca="1" si="11"/>
        <v>1</v>
      </c>
      <c r="F145">
        <v>9</v>
      </c>
    </row>
    <row r="146" spans="1:6">
      <c r="A146">
        <v>137</v>
      </c>
      <c r="B146">
        <f t="shared" ca="1" si="8"/>
        <v>1.1493686732104851</v>
      </c>
      <c r="C146">
        <f t="shared" ca="1" si="9"/>
        <v>3.0771458316925919</v>
      </c>
      <c r="D146">
        <f t="shared" ca="1" si="10"/>
        <v>4.2265145049030775</v>
      </c>
      <c r="E146">
        <f t="shared" ca="1" si="11"/>
        <v>1</v>
      </c>
      <c r="F146">
        <v>9</v>
      </c>
    </row>
    <row r="147" spans="1:6">
      <c r="A147">
        <v>138</v>
      </c>
      <c r="B147">
        <f t="shared" ca="1" si="8"/>
        <v>2.2289236185847701</v>
      </c>
      <c r="C147">
        <f t="shared" ca="1" si="9"/>
        <v>3.8076178515527084</v>
      </c>
      <c r="D147">
        <f t="shared" ca="1" si="10"/>
        <v>6.0365414701374789</v>
      </c>
      <c r="E147">
        <f t="shared" ca="1" si="11"/>
        <v>1</v>
      </c>
      <c r="F147">
        <v>9</v>
      </c>
    </row>
    <row r="148" spans="1:6">
      <c r="A148">
        <v>139</v>
      </c>
      <c r="B148">
        <f t="shared" ca="1" si="8"/>
        <v>4.3746132028645972</v>
      </c>
      <c r="C148">
        <f t="shared" ca="1" si="9"/>
        <v>2.1788945925214236</v>
      </c>
      <c r="D148">
        <f t="shared" ca="1" si="10"/>
        <v>6.5535077953860208</v>
      </c>
      <c r="E148">
        <f t="shared" ca="1" si="11"/>
        <v>1</v>
      </c>
      <c r="F148">
        <v>9</v>
      </c>
    </row>
    <row r="149" spans="1:6">
      <c r="A149">
        <v>140</v>
      </c>
      <c r="B149">
        <f t="shared" ca="1" si="8"/>
        <v>3.3446762093253786</v>
      </c>
      <c r="C149">
        <f t="shared" ca="1" si="9"/>
        <v>4.0317731791760654</v>
      </c>
      <c r="D149">
        <f t="shared" ca="1" si="10"/>
        <v>7.3764493885014435</v>
      </c>
      <c r="E149">
        <f t="shared" ca="1" si="11"/>
        <v>1</v>
      </c>
      <c r="F149">
        <v>9</v>
      </c>
    </row>
    <row r="150" spans="1:6">
      <c r="A150">
        <v>141</v>
      </c>
      <c r="B150">
        <f t="shared" ca="1" si="8"/>
        <v>3.2003548431553344</v>
      </c>
      <c r="C150">
        <f t="shared" ca="1" si="9"/>
        <v>4.6433812395372955</v>
      </c>
      <c r="D150">
        <f t="shared" ca="1" si="10"/>
        <v>7.8437360826926295</v>
      </c>
      <c r="E150">
        <f t="shared" ca="1" si="11"/>
        <v>1</v>
      </c>
      <c r="F150">
        <v>9</v>
      </c>
    </row>
    <row r="151" spans="1:6">
      <c r="A151">
        <v>142</v>
      </c>
      <c r="B151">
        <f t="shared" ca="1" si="8"/>
        <v>1.7688408876129533</v>
      </c>
      <c r="C151">
        <f t="shared" ca="1" si="9"/>
        <v>4.3117671316827701</v>
      </c>
      <c r="D151">
        <f t="shared" ca="1" si="10"/>
        <v>6.0806080192957239</v>
      </c>
      <c r="E151">
        <f t="shared" ca="1" si="11"/>
        <v>1</v>
      </c>
      <c r="F151">
        <v>9</v>
      </c>
    </row>
    <row r="152" spans="1:6">
      <c r="A152">
        <v>143</v>
      </c>
      <c r="B152">
        <f t="shared" ca="1" si="8"/>
        <v>1.1936371094598148</v>
      </c>
      <c r="C152">
        <f t="shared" ca="1" si="9"/>
        <v>4.8998665368995917</v>
      </c>
      <c r="D152">
        <f t="shared" ca="1" si="10"/>
        <v>6.093503646359407</v>
      </c>
      <c r="E152">
        <f t="shared" ca="1" si="11"/>
        <v>1</v>
      </c>
      <c r="F152">
        <v>9</v>
      </c>
    </row>
    <row r="153" spans="1:6">
      <c r="A153">
        <v>144</v>
      </c>
      <c r="B153">
        <f t="shared" ca="1" si="8"/>
        <v>3.7264195626799772</v>
      </c>
      <c r="C153">
        <f t="shared" ca="1" si="9"/>
        <v>4.3072464868559486</v>
      </c>
      <c r="D153">
        <f t="shared" ca="1" si="10"/>
        <v>8.0336660495359258</v>
      </c>
      <c r="E153">
        <f t="shared" ca="1" si="11"/>
        <v>1</v>
      </c>
      <c r="F153">
        <v>9</v>
      </c>
    </row>
    <row r="154" spans="1:6">
      <c r="A154">
        <v>145</v>
      </c>
      <c r="B154">
        <f t="shared" ca="1" si="8"/>
        <v>1.8785207811956681</v>
      </c>
      <c r="C154">
        <f t="shared" ca="1" si="9"/>
        <v>2.2635751159100708</v>
      </c>
      <c r="D154">
        <f t="shared" ca="1" si="10"/>
        <v>4.1420958971057384</v>
      </c>
      <c r="E154">
        <f t="shared" ca="1" si="11"/>
        <v>1</v>
      </c>
      <c r="F154">
        <v>9</v>
      </c>
    </row>
    <row r="155" spans="1:6">
      <c r="A155">
        <v>146</v>
      </c>
      <c r="B155">
        <f t="shared" ca="1" si="8"/>
        <v>2.5882948659960086</v>
      </c>
      <c r="C155">
        <f t="shared" ca="1" si="9"/>
        <v>3.7518223270935618</v>
      </c>
      <c r="D155">
        <f t="shared" ca="1" si="10"/>
        <v>6.3401171930895703</v>
      </c>
      <c r="E155">
        <f t="shared" ca="1" si="11"/>
        <v>1</v>
      </c>
      <c r="F155">
        <v>9</v>
      </c>
    </row>
    <row r="156" spans="1:6">
      <c r="A156">
        <v>147</v>
      </c>
      <c r="B156">
        <f t="shared" ca="1" si="8"/>
        <v>3.9149505081616511</v>
      </c>
      <c r="C156">
        <f t="shared" ca="1" si="9"/>
        <v>4.3094466042441191</v>
      </c>
      <c r="D156">
        <f t="shared" ca="1" si="10"/>
        <v>8.2243971124057698</v>
      </c>
      <c r="E156">
        <f t="shared" ca="1" si="11"/>
        <v>1</v>
      </c>
      <c r="F156">
        <v>9</v>
      </c>
    </row>
    <row r="157" spans="1:6">
      <c r="A157">
        <v>148</v>
      </c>
      <c r="B157">
        <f t="shared" ca="1" si="8"/>
        <v>4.4260319423316403</v>
      </c>
      <c r="C157">
        <f t="shared" ca="1" si="9"/>
        <v>5.332793215230307</v>
      </c>
      <c r="D157">
        <f t="shared" ca="1" si="10"/>
        <v>9.7588251575619473</v>
      </c>
      <c r="E157">
        <f t="shared" ca="1" si="11"/>
        <v>0</v>
      </c>
      <c r="F157">
        <v>9</v>
      </c>
    </row>
    <row r="158" spans="1:6">
      <c r="A158">
        <v>149</v>
      </c>
      <c r="B158">
        <f t="shared" ca="1" si="8"/>
        <v>2.7425273566494002</v>
      </c>
      <c r="C158">
        <f t="shared" ca="1" si="9"/>
        <v>2.3523624370576499</v>
      </c>
      <c r="D158">
        <f t="shared" ca="1" si="10"/>
        <v>5.0948897937070505</v>
      </c>
      <c r="E158">
        <f t="shared" ca="1" si="11"/>
        <v>1</v>
      </c>
      <c r="F158">
        <v>9</v>
      </c>
    </row>
    <row r="159" spans="1:6">
      <c r="A159">
        <v>150</v>
      </c>
      <c r="B159">
        <f t="shared" ca="1" si="8"/>
        <v>2.1232760273910816</v>
      </c>
      <c r="C159">
        <f t="shared" ca="1" si="9"/>
        <v>2.3940389728606699</v>
      </c>
      <c r="D159">
        <f t="shared" ca="1" si="10"/>
        <v>4.5173150002517515</v>
      </c>
      <c r="E159">
        <f t="shared" ca="1" si="11"/>
        <v>1</v>
      </c>
      <c r="F159">
        <v>9</v>
      </c>
    </row>
    <row r="160" spans="1:6">
      <c r="A160">
        <v>151</v>
      </c>
      <c r="B160">
        <f t="shared" ca="1" si="8"/>
        <v>4.8962868522272354</v>
      </c>
      <c r="C160">
        <f t="shared" ca="1" si="9"/>
        <v>3.3172547516722979</v>
      </c>
      <c r="D160">
        <f t="shared" ca="1" si="10"/>
        <v>8.2135416038995324</v>
      </c>
      <c r="E160">
        <f t="shared" ca="1" si="11"/>
        <v>1</v>
      </c>
      <c r="F160">
        <v>9</v>
      </c>
    </row>
    <row r="161" spans="1:6">
      <c r="A161">
        <v>152</v>
      </c>
      <c r="B161">
        <f t="shared" ca="1" si="8"/>
        <v>2.4194185173705822</v>
      </c>
      <c r="C161">
        <f t="shared" ca="1" si="9"/>
        <v>5.0491096945477612</v>
      </c>
      <c r="D161">
        <f t="shared" ca="1" si="10"/>
        <v>7.4685282119183434</v>
      </c>
      <c r="E161">
        <f t="shared" ca="1" si="11"/>
        <v>1</v>
      </c>
      <c r="F161">
        <v>9</v>
      </c>
    </row>
    <row r="162" spans="1:6">
      <c r="A162">
        <v>153</v>
      </c>
      <c r="B162">
        <f t="shared" ca="1" si="8"/>
        <v>3.4107316081613108</v>
      </c>
      <c r="C162">
        <f t="shared" ca="1" si="9"/>
        <v>5.6147708835904524</v>
      </c>
      <c r="D162">
        <f t="shared" ca="1" si="10"/>
        <v>9.0255024917517623</v>
      </c>
      <c r="E162">
        <f t="shared" ca="1" si="11"/>
        <v>0</v>
      </c>
      <c r="F162">
        <v>9</v>
      </c>
    </row>
    <row r="163" spans="1:6">
      <c r="A163">
        <v>154</v>
      </c>
      <c r="B163">
        <f t="shared" ca="1" si="8"/>
        <v>1.2261141284443631</v>
      </c>
      <c r="C163">
        <f t="shared" ca="1" si="9"/>
        <v>4.0232264203135593</v>
      </c>
      <c r="D163">
        <f t="shared" ca="1" si="10"/>
        <v>5.2493405487579228</v>
      </c>
      <c r="E163">
        <f t="shared" ca="1" si="11"/>
        <v>1</v>
      </c>
      <c r="F163">
        <v>9</v>
      </c>
    </row>
    <row r="164" spans="1:6">
      <c r="A164">
        <v>155</v>
      </c>
      <c r="B164">
        <f t="shared" ca="1" si="8"/>
        <v>2.0604665248432772</v>
      </c>
      <c r="C164">
        <f t="shared" ca="1" si="9"/>
        <v>5.6887043476410186</v>
      </c>
      <c r="D164">
        <f t="shared" ca="1" si="10"/>
        <v>7.7491708724842958</v>
      </c>
      <c r="E164">
        <f t="shared" ca="1" si="11"/>
        <v>1</v>
      </c>
      <c r="F164">
        <v>9</v>
      </c>
    </row>
    <row r="165" spans="1:6">
      <c r="A165">
        <v>156</v>
      </c>
      <c r="B165">
        <f t="shared" ca="1" si="8"/>
        <v>2.7220677204411006</v>
      </c>
      <c r="C165">
        <f t="shared" ca="1" si="9"/>
        <v>2.2548007613124312</v>
      </c>
      <c r="D165">
        <f t="shared" ca="1" si="10"/>
        <v>4.9768684817535318</v>
      </c>
      <c r="E165">
        <f t="shared" ca="1" si="11"/>
        <v>1</v>
      </c>
      <c r="F165">
        <v>9</v>
      </c>
    </row>
    <row r="166" spans="1:6">
      <c r="A166">
        <v>157</v>
      </c>
      <c r="B166">
        <f t="shared" ca="1" si="8"/>
        <v>3.3542148384882253</v>
      </c>
      <c r="C166">
        <f t="shared" ca="1" si="9"/>
        <v>3.7649573296233427</v>
      </c>
      <c r="D166">
        <f t="shared" ca="1" si="10"/>
        <v>7.1191721681115681</v>
      </c>
      <c r="E166">
        <f t="shared" ca="1" si="11"/>
        <v>1</v>
      </c>
      <c r="F166">
        <v>9</v>
      </c>
    </row>
    <row r="167" spans="1:6">
      <c r="A167">
        <v>158</v>
      </c>
      <c r="B167">
        <f t="shared" ca="1" si="8"/>
        <v>1.961626058138739</v>
      </c>
      <c r="C167">
        <f t="shared" ca="1" si="9"/>
        <v>3.1238548541145543</v>
      </c>
      <c r="D167">
        <f t="shared" ca="1" si="10"/>
        <v>5.0854809122532938</v>
      </c>
      <c r="E167">
        <f t="shared" ca="1" si="11"/>
        <v>1</v>
      </c>
      <c r="F167">
        <v>9</v>
      </c>
    </row>
    <row r="168" spans="1:6">
      <c r="A168">
        <v>159</v>
      </c>
      <c r="B168">
        <f t="shared" ca="1" si="8"/>
        <v>4.681716075618259</v>
      </c>
      <c r="C168">
        <f t="shared" ca="1" si="9"/>
        <v>5.9697015922801295</v>
      </c>
      <c r="D168">
        <f t="shared" ca="1" si="10"/>
        <v>10.651417667898389</v>
      </c>
      <c r="E168">
        <f t="shared" ca="1" si="11"/>
        <v>0</v>
      </c>
      <c r="F168">
        <v>9</v>
      </c>
    </row>
    <row r="169" spans="1:6">
      <c r="A169">
        <v>160</v>
      </c>
      <c r="B169">
        <f t="shared" ca="1" si="8"/>
        <v>2.9654325387745128</v>
      </c>
      <c r="C169">
        <f t="shared" ca="1" si="9"/>
        <v>4.8745663732513158</v>
      </c>
      <c r="D169">
        <f t="shared" ca="1" si="10"/>
        <v>7.8399989120258287</v>
      </c>
      <c r="E169">
        <f t="shared" ca="1" si="11"/>
        <v>1</v>
      </c>
      <c r="F169">
        <v>9</v>
      </c>
    </row>
    <row r="170" spans="1:6">
      <c r="A170">
        <v>161</v>
      </c>
      <c r="B170">
        <f t="shared" ca="1" si="8"/>
        <v>1.1352540037799392</v>
      </c>
      <c r="C170">
        <f t="shared" ca="1" si="9"/>
        <v>4.2135205213466822</v>
      </c>
      <c r="D170">
        <f t="shared" ca="1" si="10"/>
        <v>5.3487745251266219</v>
      </c>
      <c r="E170">
        <f t="shared" ca="1" si="11"/>
        <v>1</v>
      </c>
      <c r="F170">
        <v>9</v>
      </c>
    </row>
    <row r="171" spans="1:6">
      <c r="A171">
        <v>162</v>
      </c>
      <c r="B171">
        <f t="shared" ca="1" si="8"/>
        <v>2.1529539512514431</v>
      </c>
      <c r="C171">
        <f t="shared" ca="1" si="9"/>
        <v>5.8525919527601378</v>
      </c>
      <c r="D171">
        <f t="shared" ca="1" si="10"/>
        <v>8.0055459040115799</v>
      </c>
      <c r="E171">
        <f t="shared" ca="1" si="11"/>
        <v>1</v>
      </c>
      <c r="F171">
        <v>9</v>
      </c>
    </row>
    <row r="172" spans="1:6">
      <c r="A172">
        <v>163</v>
      </c>
      <c r="B172">
        <f t="shared" ca="1" si="8"/>
        <v>3.1936704167500647</v>
      </c>
      <c r="C172">
        <f t="shared" ca="1" si="9"/>
        <v>4.8671906806650114</v>
      </c>
      <c r="D172">
        <f t="shared" ca="1" si="10"/>
        <v>8.0608610974150761</v>
      </c>
      <c r="E172">
        <f t="shared" ca="1" si="11"/>
        <v>1</v>
      </c>
      <c r="F172">
        <v>9</v>
      </c>
    </row>
    <row r="173" spans="1:6">
      <c r="A173">
        <v>164</v>
      </c>
      <c r="B173">
        <f t="shared" ca="1" si="8"/>
        <v>4.7436770335753575</v>
      </c>
      <c r="C173">
        <f t="shared" ca="1" si="9"/>
        <v>2.9455395053809776</v>
      </c>
      <c r="D173">
        <f t="shared" ca="1" si="10"/>
        <v>7.6892165389563356</v>
      </c>
      <c r="E173">
        <f t="shared" ca="1" si="11"/>
        <v>1</v>
      </c>
      <c r="F173">
        <v>9</v>
      </c>
    </row>
    <row r="174" spans="1:6">
      <c r="A174">
        <v>165</v>
      </c>
      <c r="B174">
        <f t="shared" ca="1" si="8"/>
        <v>4.2331524065234056</v>
      </c>
      <c r="C174">
        <f t="shared" ca="1" si="9"/>
        <v>2.1685227164130207</v>
      </c>
      <c r="D174">
        <f t="shared" ca="1" si="10"/>
        <v>6.4016751229364264</v>
      </c>
      <c r="E174">
        <f t="shared" ca="1" si="11"/>
        <v>1</v>
      </c>
      <c r="F174">
        <v>9</v>
      </c>
    </row>
    <row r="175" spans="1:6">
      <c r="A175">
        <v>166</v>
      </c>
      <c r="B175">
        <f t="shared" ca="1" si="8"/>
        <v>3.0631541267893194</v>
      </c>
      <c r="C175">
        <f t="shared" ca="1" si="9"/>
        <v>5.4392198247363392</v>
      </c>
      <c r="D175">
        <f t="shared" ca="1" si="10"/>
        <v>8.5023739515256587</v>
      </c>
      <c r="E175">
        <f t="shared" ca="1" si="11"/>
        <v>1</v>
      </c>
      <c r="F175">
        <v>9</v>
      </c>
    </row>
    <row r="176" spans="1:6">
      <c r="A176">
        <v>167</v>
      </c>
      <c r="B176">
        <f t="shared" ca="1" si="8"/>
        <v>3.5500081527869356</v>
      </c>
      <c r="C176">
        <f t="shared" ca="1" si="9"/>
        <v>4.2462160270640865</v>
      </c>
      <c r="D176">
        <f t="shared" ca="1" si="10"/>
        <v>7.7962241798510217</v>
      </c>
      <c r="E176">
        <f t="shared" ca="1" si="11"/>
        <v>1</v>
      </c>
      <c r="F176">
        <v>9</v>
      </c>
    </row>
    <row r="177" spans="1:6">
      <c r="A177">
        <v>168</v>
      </c>
      <c r="B177">
        <f t="shared" ca="1" si="8"/>
        <v>3.2517461459080841</v>
      </c>
      <c r="C177">
        <f t="shared" ca="1" si="9"/>
        <v>2.7235829162564693</v>
      </c>
      <c r="D177">
        <f t="shared" ca="1" si="10"/>
        <v>5.975329062164553</v>
      </c>
      <c r="E177">
        <f t="shared" ca="1" si="11"/>
        <v>1</v>
      </c>
      <c r="F177">
        <v>9</v>
      </c>
    </row>
    <row r="178" spans="1:6">
      <c r="A178">
        <v>169</v>
      </c>
      <c r="B178">
        <f t="shared" ca="1" si="8"/>
        <v>3.8109071444475608</v>
      </c>
      <c r="C178">
        <f t="shared" ca="1" si="9"/>
        <v>4.4875403720074676</v>
      </c>
      <c r="D178">
        <f t="shared" ca="1" si="10"/>
        <v>8.2984475164550275</v>
      </c>
      <c r="E178">
        <f t="shared" ca="1" si="11"/>
        <v>1</v>
      </c>
      <c r="F178">
        <v>9</v>
      </c>
    </row>
    <row r="179" spans="1:6">
      <c r="A179">
        <v>170</v>
      </c>
      <c r="B179">
        <f t="shared" ca="1" si="8"/>
        <v>1.7847173894729749</v>
      </c>
      <c r="C179">
        <f t="shared" ca="1" si="9"/>
        <v>5.5013661280225445</v>
      </c>
      <c r="D179">
        <f t="shared" ca="1" si="10"/>
        <v>7.2860835174955199</v>
      </c>
      <c r="E179">
        <f t="shared" ca="1" si="11"/>
        <v>1</v>
      </c>
      <c r="F179">
        <v>9</v>
      </c>
    </row>
    <row r="180" spans="1:6">
      <c r="A180">
        <v>171</v>
      </c>
      <c r="B180">
        <f t="shared" ca="1" si="8"/>
        <v>2.0573314171642592</v>
      </c>
      <c r="C180">
        <f t="shared" ca="1" si="9"/>
        <v>3.6846273944745254</v>
      </c>
      <c r="D180">
        <f t="shared" ca="1" si="10"/>
        <v>5.741958811638785</v>
      </c>
      <c r="E180">
        <f t="shared" ca="1" si="11"/>
        <v>1</v>
      </c>
      <c r="F180">
        <v>9</v>
      </c>
    </row>
    <row r="181" spans="1:6">
      <c r="A181">
        <v>172</v>
      </c>
      <c r="B181">
        <f t="shared" ca="1" si="8"/>
        <v>3.0318549479797632</v>
      </c>
      <c r="C181">
        <f t="shared" ca="1" si="9"/>
        <v>2.7207943428411006</v>
      </c>
      <c r="D181">
        <f t="shared" ca="1" si="10"/>
        <v>5.7526492908208642</v>
      </c>
      <c r="E181">
        <f t="shared" ca="1" si="11"/>
        <v>1</v>
      </c>
      <c r="F181">
        <v>9</v>
      </c>
    </row>
    <row r="182" spans="1:6">
      <c r="A182">
        <v>173</v>
      </c>
      <c r="B182">
        <f t="shared" ca="1" si="8"/>
        <v>2.9124287181371136</v>
      </c>
      <c r="C182">
        <f t="shared" ca="1" si="9"/>
        <v>4.2264595840706125</v>
      </c>
      <c r="D182">
        <f t="shared" ca="1" si="10"/>
        <v>7.1388883022077261</v>
      </c>
      <c r="E182">
        <f t="shared" ca="1" si="11"/>
        <v>1</v>
      </c>
      <c r="F182">
        <v>9</v>
      </c>
    </row>
    <row r="183" spans="1:6">
      <c r="A183">
        <v>174</v>
      </c>
      <c r="B183">
        <f t="shared" ca="1" si="8"/>
        <v>2.2602049364098007</v>
      </c>
      <c r="C183">
        <f t="shared" ca="1" si="9"/>
        <v>5.9414022204008807</v>
      </c>
      <c r="D183">
        <f t="shared" ca="1" si="10"/>
        <v>8.201607156810681</v>
      </c>
      <c r="E183">
        <f t="shared" ca="1" si="11"/>
        <v>1</v>
      </c>
      <c r="F183">
        <v>9</v>
      </c>
    </row>
    <row r="184" spans="1:6">
      <c r="A184">
        <v>175</v>
      </c>
      <c r="B184">
        <f t="shared" ca="1" si="8"/>
        <v>4.5133743759957028</v>
      </c>
      <c r="C184">
        <f t="shared" ca="1" si="9"/>
        <v>4.3958742264193358</v>
      </c>
      <c r="D184">
        <f t="shared" ca="1" si="10"/>
        <v>8.9092486024150386</v>
      </c>
      <c r="E184">
        <f t="shared" ca="1" si="11"/>
        <v>1</v>
      </c>
      <c r="F184">
        <v>9</v>
      </c>
    </row>
    <row r="185" spans="1:6">
      <c r="A185">
        <v>176</v>
      </c>
      <c r="B185">
        <f t="shared" ca="1" si="8"/>
        <v>3.6064279642114503</v>
      </c>
      <c r="C185">
        <f t="shared" ca="1" si="9"/>
        <v>5.713301581279671</v>
      </c>
      <c r="D185">
        <f t="shared" ca="1" si="10"/>
        <v>9.3197295454911213</v>
      </c>
      <c r="E185">
        <f t="shared" ca="1" si="11"/>
        <v>0</v>
      </c>
      <c r="F185">
        <v>9</v>
      </c>
    </row>
    <row r="186" spans="1:6">
      <c r="A186">
        <v>177</v>
      </c>
      <c r="B186">
        <f t="shared" ca="1" si="8"/>
        <v>2.7203931766029301</v>
      </c>
      <c r="C186">
        <f t="shared" ca="1" si="9"/>
        <v>4.6280311144414723</v>
      </c>
      <c r="D186">
        <f t="shared" ca="1" si="10"/>
        <v>7.3484242910444024</v>
      </c>
      <c r="E186">
        <f t="shared" ca="1" si="11"/>
        <v>1</v>
      </c>
      <c r="F186">
        <v>9</v>
      </c>
    </row>
    <row r="187" spans="1:6">
      <c r="A187">
        <v>178</v>
      </c>
      <c r="B187">
        <f t="shared" ca="1" si="8"/>
        <v>1.0117232398255278</v>
      </c>
      <c r="C187">
        <f t="shared" ca="1" si="9"/>
        <v>4.0852272198381687</v>
      </c>
      <c r="D187">
        <f t="shared" ca="1" si="10"/>
        <v>5.096950459663697</v>
      </c>
      <c r="E187">
        <f t="shared" ca="1" si="11"/>
        <v>1</v>
      </c>
      <c r="F187">
        <v>9</v>
      </c>
    </row>
    <row r="188" spans="1:6">
      <c r="A188">
        <v>179</v>
      </c>
      <c r="B188">
        <f t="shared" ca="1" si="8"/>
        <v>4.2535825625659083</v>
      </c>
      <c r="C188">
        <f t="shared" ca="1" si="9"/>
        <v>2.7267400706466072</v>
      </c>
      <c r="D188">
        <f t="shared" ca="1" si="10"/>
        <v>6.9803226332125154</v>
      </c>
      <c r="E188">
        <f t="shared" ca="1" si="11"/>
        <v>1</v>
      </c>
      <c r="F188">
        <v>9</v>
      </c>
    </row>
    <row r="189" spans="1:6">
      <c r="A189">
        <v>180</v>
      </c>
      <c r="B189">
        <f t="shared" ca="1" si="8"/>
        <v>1.3184005138441877</v>
      </c>
      <c r="C189">
        <f t="shared" ca="1" si="9"/>
        <v>5.0404529656411849</v>
      </c>
      <c r="D189">
        <f t="shared" ca="1" si="10"/>
        <v>6.3588534794853722</v>
      </c>
      <c r="E189">
        <f t="shared" ca="1" si="11"/>
        <v>1</v>
      </c>
      <c r="F189">
        <v>9</v>
      </c>
    </row>
    <row r="190" spans="1:6">
      <c r="A190">
        <v>181</v>
      </c>
      <c r="B190">
        <f t="shared" ca="1" si="8"/>
        <v>2.9734947055430907</v>
      </c>
      <c r="C190">
        <f t="shared" ca="1" si="9"/>
        <v>3.7351128768310291</v>
      </c>
      <c r="D190">
        <f t="shared" ca="1" si="10"/>
        <v>6.7086075823741194</v>
      </c>
      <c r="E190">
        <f t="shared" ca="1" si="11"/>
        <v>1</v>
      </c>
      <c r="F190">
        <v>9</v>
      </c>
    </row>
    <row r="191" spans="1:6">
      <c r="A191">
        <v>182</v>
      </c>
      <c r="B191">
        <f t="shared" ca="1" si="8"/>
        <v>1.7501196850063847</v>
      </c>
      <c r="C191">
        <f t="shared" ca="1" si="9"/>
        <v>4.9352443862117523</v>
      </c>
      <c r="D191">
        <f t="shared" ca="1" si="10"/>
        <v>6.685364071218137</v>
      </c>
      <c r="E191">
        <f t="shared" ca="1" si="11"/>
        <v>1</v>
      </c>
      <c r="F191">
        <v>9</v>
      </c>
    </row>
    <row r="192" spans="1:6">
      <c r="A192">
        <v>183</v>
      </c>
      <c r="B192">
        <f t="shared" ca="1" si="8"/>
        <v>2.4630023372630689</v>
      </c>
      <c r="C192">
        <f t="shared" ca="1" si="9"/>
        <v>2.0963531102480593</v>
      </c>
      <c r="D192">
        <f t="shared" ca="1" si="10"/>
        <v>4.5593554475111286</v>
      </c>
      <c r="E192">
        <f t="shared" ca="1" si="11"/>
        <v>1</v>
      </c>
      <c r="F192">
        <v>9</v>
      </c>
    </row>
    <row r="193" spans="1:6">
      <c r="A193">
        <v>184</v>
      </c>
      <c r="B193">
        <f t="shared" ca="1" si="8"/>
        <v>4.1572578823080608</v>
      </c>
      <c r="C193">
        <f t="shared" ca="1" si="9"/>
        <v>5.0848241815703741</v>
      </c>
      <c r="D193">
        <f t="shared" ca="1" si="10"/>
        <v>9.2420820638784349</v>
      </c>
      <c r="E193">
        <f t="shared" ca="1" si="11"/>
        <v>0</v>
      </c>
      <c r="F193">
        <v>9</v>
      </c>
    </row>
    <row r="194" spans="1:6">
      <c r="A194">
        <v>185</v>
      </c>
      <c r="B194">
        <f t="shared" ca="1" si="8"/>
        <v>3.2726121032768649</v>
      </c>
      <c r="C194">
        <f t="shared" ca="1" si="9"/>
        <v>5.8247321196144828</v>
      </c>
      <c r="D194">
        <f t="shared" ca="1" si="10"/>
        <v>9.0973442228913477</v>
      </c>
      <c r="E194">
        <f t="shared" ca="1" si="11"/>
        <v>0</v>
      </c>
      <c r="F194">
        <v>9</v>
      </c>
    </row>
    <row r="195" spans="1:6">
      <c r="A195">
        <v>186</v>
      </c>
      <c r="B195">
        <f t="shared" ca="1" si="8"/>
        <v>2.9162315248429129</v>
      </c>
      <c r="C195">
        <f t="shared" ca="1" si="9"/>
        <v>4.9308956687104653</v>
      </c>
      <c r="D195">
        <f t="shared" ca="1" si="10"/>
        <v>7.8471271935533782</v>
      </c>
      <c r="E195">
        <f t="shared" ca="1" si="11"/>
        <v>1</v>
      </c>
      <c r="F195">
        <v>9</v>
      </c>
    </row>
    <row r="196" spans="1:6">
      <c r="A196">
        <v>187</v>
      </c>
      <c r="B196">
        <f t="shared" ca="1" si="8"/>
        <v>4.1251173851510812</v>
      </c>
      <c r="C196">
        <f t="shared" ca="1" si="9"/>
        <v>4.5575379994980345</v>
      </c>
      <c r="D196">
        <f t="shared" ca="1" si="10"/>
        <v>8.6826553846491166</v>
      </c>
      <c r="E196">
        <f t="shared" ca="1" si="11"/>
        <v>1</v>
      </c>
      <c r="F196">
        <v>9</v>
      </c>
    </row>
    <row r="197" spans="1:6">
      <c r="A197">
        <v>188</v>
      </c>
      <c r="B197">
        <f t="shared" ca="1" si="8"/>
        <v>4.4844307798549874</v>
      </c>
      <c r="C197">
        <f t="shared" ca="1" si="9"/>
        <v>5.9494594065712416</v>
      </c>
      <c r="D197">
        <f t="shared" ca="1" si="10"/>
        <v>10.433890186426229</v>
      </c>
      <c r="E197">
        <f t="shared" ca="1" si="11"/>
        <v>0</v>
      </c>
      <c r="F197">
        <v>9</v>
      </c>
    </row>
    <row r="198" spans="1:6">
      <c r="A198">
        <v>189</v>
      </c>
      <c r="B198">
        <f t="shared" ca="1" si="8"/>
        <v>2.3747453113352255</v>
      </c>
      <c r="C198">
        <f t="shared" ca="1" si="9"/>
        <v>3.714015897661656</v>
      </c>
      <c r="D198">
        <f t="shared" ca="1" si="10"/>
        <v>6.0887612089968819</v>
      </c>
      <c r="E198">
        <f t="shared" ca="1" si="11"/>
        <v>1</v>
      </c>
      <c r="F198">
        <v>9</v>
      </c>
    </row>
    <row r="199" spans="1:6">
      <c r="A199">
        <v>190</v>
      </c>
      <c r="B199">
        <f t="shared" ca="1" si="8"/>
        <v>1.2234195432942641</v>
      </c>
      <c r="C199">
        <f t="shared" ca="1" si="9"/>
        <v>2.2402813776841839</v>
      </c>
      <c r="D199">
        <f t="shared" ca="1" si="10"/>
        <v>3.463700920978448</v>
      </c>
      <c r="E199">
        <f t="shared" ca="1" si="11"/>
        <v>1</v>
      </c>
      <c r="F199">
        <v>9</v>
      </c>
    </row>
    <row r="200" spans="1:6">
      <c r="A200">
        <v>191</v>
      </c>
      <c r="B200">
        <f t="shared" ca="1" si="8"/>
        <v>3.1601772517803157</v>
      </c>
      <c r="C200">
        <f t="shared" ca="1" si="9"/>
        <v>5.5833435225090398</v>
      </c>
      <c r="D200">
        <f t="shared" ca="1" si="10"/>
        <v>8.7435207742893546</v>
      </c>
      <c r="E200">
        <f t="shared" ca="1" si="11"/>
        <v>1</v>
      </c>
      <c r="F200">
        <v>9</v>
      </c>
    </row>
    <row r="201" spans="1:6">
      <c r="A201">
        <v>192</v>
      </c>
      <c r="B201">
        <f t="shared" ca="1" si="8"/>
        <v>3.3593088152120476</v>
      </c>
      <c r="C201">
        <f t="shared" ca="1" si="9"/>
        <v>5.6615156065988845</v>
      </c>
      <c r="D201">
        <f t="shared" ca="1" si="10"/>
        <v>9.0208244218109321</v>
      </c>
      <c r="E201">
        <f t="shared" ca="1" si="11"/>
        <v>0</v>
      </c>
      <c r="F201">
        <v>9</v>
      </c>
    </row>
    <row r="202" spans="1:6">
      <c r="A202">
        <v>193</v>
      </c>
      <c r="B202">
        <f t="shared" ca="1" si="8"/>
        <v>2.1326594854840697</v>
      </c>
      <c r="C202">
        <f t="shared" ca="1" si="9"/>
        <v>3.8134616920305504</v>
      </c>
      <c r="D202">
        <f t="shared" ca="1" si="10"/>
        <v>5.9461211775146197</v>
      </c>
      <c r="E202">
        <f t="shared" ca="1" si="11"/>
        <v>1</v>
      </c>
      <c r="F202">
        <v>9</v>
      </c>
    </row>
    <row r="203" spans="1:6">
      <c r="A203">
        <v>194</v>
      </c>
      <c r="B203">
        <f t="shared" ref="B203:B266" ca="1" si="12">$C$2+($D$2-$C$2)*RAND()</f>
        <v>4.4995507684345641</v>
      </c>
      <c r="C203">
        <f t="shared" ref="C203:C266" ca="1" si="13">$C$3+($D$3-$C$3)*RAND()</f>
        <v>4.280824817781502</v>
      </c>
      <c r="D203">
        <f t="shared" ref="D203:D266" ca="1" si="14">B203+C203</f>
        <v>8.7803755862160671</v>
      </c>
      <c r="E203">
        <f t="shared" ref="E203:E266" ca="1" si="15">IF(D203&lt;=$G$3,1,0)</f>
        <v>1</v>
      </c>
      <c r="F203">
        <v>9</v>
      </c>
    </row>
    <row r="204" spans="1:6">
      <c r="A204">
        <v>195</v>
      </c>
      <c r="B204">
        <f t="shared" ca="1" si="12"/>
        <v>2.8425784180016715</v>
      </c>
      <c r="C204">
        <f t="shared" ca="1" si="13"/>
        <v>5.9182101215383476</v>
      </c>
      <c r="D204">
        <f t="shared" ca="1" si="14"/>
        <v>8.7607885395400196</v>
      </c>
      <c r="E204">
        <f t="shared" ca="1" si="15"/>
        <v>1</v>
      </c>
      <c r="F204">
        <v>9</v>
      </c>
    </row>
    <row r="205" spans="1:6">
      <c r="A205">
        <v>196</v>
      </c>
      <c r="B205">
        <f t="shared" ca="1" si="12"/>
        <v>1.3676660504662275</v>
      </c>
      <c r="C205">
        <f t="shared" ca="1" si="13"/>
        <v>3.9345496239857281</v>
      </c>
      <c r="D205">
        <f t="shared" ca="1" si="14"/>
        <v>5.302215674451956</v>
      </c>
      <c r="E205">
        <f t="shared" ca="1" si="15"/>
        <v>1</v>
      </c>
      <c r="F205">
        <v>9</v>
      </c>
    </row>
    <row r="206" spans="1:6">
      <c r="A206">
        <v>197</v>
      </c>
      <c r="B206">
        <f t="shared" ca="1" si="12"/>
        <v>4.6935679690568772</v>
      </c>
      <c r="C206">
        <f t="shared" ca="1" si="13"/>
        <v>5.4126339291764589</v>
      </c>
      <c r="D206">
        <f t="shared" ca="1" si="14"/>
        <v>10.106201898233337</v>
      </c>
      <c r="E206">
        <f t="shared" ca="1" si="15"/>
        <v>0</v>
      </c>
      <c r="F206">
        <v>9</v>
      </c>
    </row>
    <row r="207" spans="1:6">
      <c r="A207">
        <v>198</v>
      </c>
      <c r="B207">
        <f t="shared" ca="1" si="12"/>
        <v>3.6620526325353691</v>
      </c>
      <c r="C207">
        <f t="shared" ca="1" si="13"/>
        <v>4.8706824814908254</v>
      </c>
      <c r="D207">
        <f t="shared" ca="1" si="14"/>
        <v>8.5327351140261953</v>
      </c>
      <c r="E207">
        <f t="shared" ca="1" si="15"/>
        <v>1</v>
      </c>
      <c r="F207">
        <v>9</v>
      </c>
    </row>
    <row r="208" spans="1:6">
      <c r="A208">
        <v>199</v>
      </c>
      <c r="B208">
        <f t="shared" ca="1" si="12"/>
        <v>4.7875908507209299</v>
      </c>
      <c r="C208">
        <f t="shared" ca="1" si="13"/>
        <v>2.0416253478953701</v>
      </c>
      <c r="D208">
        <f t="shared" ca="1" si="14"/>
        <v>6.8292161986163</v>
      </c>
      <c r="E208">
        <f t="shared" ca="1" si="15"/>
        <v>1</v>
      </c>
      <c r="F208">
        <v>9</v>
      </c>
    </row>
    <row r="209" spans="1:6">
      <c r="A209">
        <v>200</v>
      </c>
      <c r="B209">
        <f t="shared" ca="1" si="12"/>
        <v>3.2639004539047574</v>
      </c>
      <c r="C209">
        <f t="shared" ca="1" si="13"/>
        <v>5.0286324682873049</v>
      </c>
      <c r="D209">
        <f t="shared" ca="1" si="14"/>
        <v>8.2925329221920627</v>
      </c>
      <c r="E209">
        <f t="shared" ca="1" si="15"/>
        <v>1</v>
      </c>
      <c r="F209">
        <v>9</v>
      </c>
    </row>
    <row r="210" spans="1:6">
      <c r="A210">
        <v>201</v>
      </c>
      <c r="B210">
        <f t="shared" ca="1" si="12"/>
        <v>1.8335494836133175</v>
      </c>
      <c r="C210">
        <f t="shared" ca="1" si="13"/>
        <v>2.6481112860061673</v>
      </c>
      <c r="D210">
        <f t="shared" ca="1" si="14"/>
        <v>4.4816607696194843</v>
      </c>
      <c r="E210">
        <f t="shared" ca="1" si="15"/>
        <v>1</v>
      </c>
      <c r="F210">
        <v>9</v>
      </c>
    </row>
    <row r="211" spans="1:6">
      <c r="A211">
        <v>202</v>
      </c>
      <c r="B211">
        <f t="shared" ca="1" si="12"/>
        <v>3.8369077582032869</v>
      </c>
      <c r="C211">
        <f t="shared" ca="1" si="13"/>
        <v>3.0657049958914708</v>
      </c>
      <c r="D211">
        <f t="shared" ca="1" si="14"/>
        <v>6.9026127540947577</v>
      </c>
      <c r="E211">
        <f t="shared" ca="1" si="15"/>
        <v>1</v>
      </c>
      <c r="F211">
        <v>9</v>
      </c>
    </row>
    <row r="212" spans="1:6">
      <c r="A212">
        <v>203</v>
      </c>
      <c r="B212">
        <f t="shared" ca="1" si="12"/>
        <v>3.5611710374020293</v>
      </c>
      <c r="C212">
        <f t="shared" ca="1" si="13"/>
        <v>3.0144717647670793</v>
      </c>
      <c r="D212">
        <f t="shared" ca="1" si="14"/>
        <v>6.5756428021691082</v>
      </c>
      <c r="E212">
        <f t="shared" ca="1" si="15"/>
        <v>1</v>
      </c>
      <c r="F212">
        <v>9</v>
      </c>
    </row>
    <row r="213" spans="1:6">
      <c r="A213">
        <v>204</v>
      </c>
      <c r="B213">
        <f t="shared" ca="1" si="12"/>
        <v>3.9048658849951781</v>
      </c>
      <c r="C213">
        <f t="shared" ca="1" si="13"/>
        <v>4.0001476923490795</v>
      </c>
      <c r="D213">
        <f t="shared" ca="1" si="14"/>
        <v>7.905013577344258</v>
      </c>
      <c r="E213">
        <f t="shared" ca="1" si="15"/>
        <v>1</v>
      </c>
      <c r="F213">
        <v>9</v>
      </c>
    </row>
    <row r="214" spans="1:6">
      <c r="A214">
        <v>205</v>
      </c>
      <c r="B214">
        <f t="shared" ca="1" si="12"/>
        <v>3.7003447331355019</v>
      </c>
      <c r="C214">
        <f t="shared" ca="1" si="13"/>
        <v>2.9975599922109506</v>
      </c>
      <c r="D214">
        <f t="shared" ca="1" si="14"/>
        <v>6.6979047253464525</v>
      </c>
      <c r="E214">
        <f t="shared" ca="1" si="15"/>
        <v>1</v>
      </c>
      <c r="F214">
        <v>9</v>
      </c>
    </row>
    <row r="215" spans="1:6">
      <c r="A215">
        <v>206</v>
      </c>
      <c r="B215">
        <f t="shared" ca="1" si="12"/>
        <v>4.6229517088202439</v>
      </c>
      <c r="C215">
        <f t="shared" ca="1" si="13"/>
        <v>2.8804903971370228</v>
      </c>
      <c r="D215">
        <f t="shared" ca="1" si="14"/>
        <v>7.5034421059572667</v>
      </c>
      <c r="E215">
        <f t="shared" ca="1" si="15"/>
        <v>1</v>
      </c>
      <c r="F215">
        <v>9</v>
      </c>
    </row>
    <row r="216" spans="1:6">
      <c r="A216">
        <v>207</v>
      </c>
      <c r="B216">
        <f t="shared" ca="1" si="12"/>
        <v>2.703182683913667</v>
      </c>
      <c r="C216">
        <f t="shared" ca="1" si="13"/>
        <v>5.9339031590177509</v>
      </c>
      <c r="D216">
        <f t="shared" ca="1" si="14"/>
        <v>8.6370858429314179</v>
      </c>
      <c r="E216">
        <f t="shared" ca="1" si="15"/>
        <v>1</v>
      </c>
      <c r="F216">
        <v>9</v>
      </c>
    </row>
    <row r="217" spans="1:6">
      <c r="A217">
        <v>208</v>
      </c>
      <c r="B217">
        <f t="shared" ca="1" si="12"/>
        <v>2.5383219428252715</v>
      </c>
      <c r="C217">
        <f t="shared" ca="1" si="13"/>
        <v>4.2966943231149592</v>
      </c>
      <c r="D217">
        <f t="shared" ca="1" si="14"/>
        <v>6.8350162659402312</v>
      </c>
      <c r="E217">
        <f t="shared" ca="1" si="15"/>
        <v>1</v>
      </c>
      <c r="F217">
        <v>9</v>
      </c>
    </row>
    <row r="218" spans="1:6">
      <c r="A218">
        <v>209</v>
      </c>
      <c r="B218">
        <f t="shared" ca="1" si="12"/>
        <v>3.0917844232296909</v>
      </c>
      <c r="C218">
        <f t="shared" ca="1" si="13"/>
        <v>5.464524387549698</v>
      </c>
      <c r="D218">
        <f t="shared" ca="1" si="14"/>
        <v>8.5563088107793881</v>
      </c>
      <c r="E218">
        <f t="shared" ca="1" si="15"/>
        <v>1</v>
      </c>
      <c r="F218">
        <v>9</v>
      </c>
    </row>
    <row r="219" spans="1:6">
      <c r="A219">
        <v>210</v>
      </c>
      <c r="B219">
        <f t="shared" ca="1" si="12"/>
        <v>2.5878269829069658</v>
      </c>
      <c r="C219">
        <f t="shared" ca="1" si="13"/>
        <v>5.3890757144743642</v>
      </c>
      <c r="D219">
        <f t="shared" ca="1" si="14"/>
        <v>7.9769026973813304</v>
      </c>
      <c r="E219">
        <f t="shared" ca="1" si="15"/>
        <v>1</v>
      </c>
      <c r="F219">
        <v>9</v>
      </c>
    </row>
    <row r="220" spans="1:6">
      <c r="A220">
        <v>211</v>
      </c>
      <c r="B220">
        <f t="shared" ca="1" si="12"/>
        <v>3.7847157594115841</v>
      </c>
      <c r="C220">
        <f t="shared" ca="1" si="13"/>
        <v>4.8180599985476027</v>
      </c>
      <c r="D220">
        <f t="shared" ca="1" si="14"/>
        <v>8.6027757579591864</v>
      </c>
      <c r="E220">
        <f t="shared" ca="1" si="15"/>
        <v>1</v>
      </c>
      <c r="F220">
        <v>9</v>
      </c>
    </row>
    <row r="221" spans="1:6">
      <c r="A221">
        <v>212</v>
      </c>
      <c r="B221">
        <f t="shared" ca="1" si="12"/>
        <v>4.0670778615185696</v>
      </c>
      <c r="C221">
        <f t="shared" ca="1" si="13"/>
        <v>4.1264788230954688</v>
      </c>
      <c r="D221">
        <f t="shared" ca="1" si="14"/>
        <v>8.1935566846140375</v>
      </c>
      <c r="E221">
        <f t="shared" ca="1" si="15"/>
        <v>1</v>
      </c>
      <c r="F221">
        <v>9</v>
      </c>
    </row>
    <row r="222" spans="1:6">
      <c r="A222">
        <v>213</v>
      </c>
      <c r="B222">
        <f t="shared" ca="1" si="12"/>
        <v>2.8618406947942927</v>
      </c>
      <c r="C222">
        <f t="shared" ca="1" si="13"/>
        <v>2.7839546544454956</v>
      </c>
      <c r="D222">
        <f t="shared" ca="1" si="14"/>
        <v>5.6457953492397888</v>
      </c>
      <c r="E222">
        <f t="shared" ca="1" si="15"/>
        <v>1</v>
      </c>
      <c r="F222">
        <v>9</v>
      </c>
    </row>
    <row r="223" spans="1:6">
      <c r="A223">
        <v>214</v>
      </c>
      <c r="B223">
        <f t="shared" ca="1" si="12"/>
        <v>3.3079515887293947</v>
      </c>
      <c r="C223">
        <f t="shared" ca="1" si="13"/>
        <v>3.4001487073095564</v>
      </c>
      <c r="D223">
        <f t="shared" ca="1" si="14"/>
        <v>6.7081002960389515</v>
      </c>
      <c r="E223">
        <f t="shared" ca="1" si="15"/>
        <v>1</v>
      </c>
      <c r="F223">
        <v>9</v>
      </c>
    </row>
    <row r="224" spans="1:6">
      <c r="A224">
        <v>215</v>
      </c>
      <c r="B224">
        <f t="shared" ca="1" si="12"/>
        <v>1.5083519551993168</v>
      </c>
      <c r="C224">
        <f t="shared" ca="1" si="13"/>
        <v>5.7361265424276837</v>
      </c>
      <c r="D224">
        <f t="shared" ca="1" si="14"/>
        <v>7.244478497627</v>
      </c>
      <c r="E224">
        <f t="shared" ca="1" si="15"/>
        <v>1</v>
      </c>
      <c r="F224">
        <v>9</v>
      </c>
    </row>
    <row r="225" spans="1:6">
      <c r="A225">
        <v>216</v>
      </c>
      <c r="B225">
        <f t="shared" ca="1" si="12"/>
        <v>3.057955187249493</v>
      </c>
      <c r="C225">
        <f t="shared" ca="1" si="13"/>
        <v>4.4019797024980667</v>
      </c>
      <c r="D225">
        <f t="shared" ca="1" si="14"/>
        <v>7.4599348897475597</v>
      </c>
      <c r="E225">
        <f t="shared" ca="1" si="15"/>
        <v>1</v>
      </c>
      <c r="F225">
        <v>9</v>
      </c>
    </row>
    <row r="226" spans="1:6">
      <c r="A226">
        <v>217</v>
      </c>
      <c r="B226">
        <f t="shared" ca="1" si="12"/>
        <v>2.6704789110239751</v>
      </c>
      <c r="C226">
        <f t="shared" ca="1" si="13"/>
        <v>5.2312668244528489</v>
      </c>
      <c r="D226">
        <f t="shared" ca="1" si="14"/>
        <v>7.9017457354768244</v>
      </c>
      <c r="E226">
        <f t="shared" ca="1" si="15"/>
        <v>1</v>
      </c>
      <c r="F226">
        <v>9</v>
      </c>
    </row>
    <row r="227" spans="1:6">
      <c r="A227">
        <v>218</v>
      </c>
      <c r="B227">
        <f t="shared" ca="1" si="12"/>
        <v>3.9009219844979808</v>
      </c>
      <c r="C227">
        <f t="shared" ca="1" si="13"/>
        <v>5.1926472907191865</v>
      </c>
      <c r="D227">
        <f t="shared" ca="1" si="14"/>
        <v>9.0935692752171668</v>
      </c>
      <c r="E227">
        <f t="shared" ca="1" si="15"/>
        <v>0</v>
      </c>
      <c r="F227">
        <v>9</v>
      </c>
    </row>
    <row r="228" spans="1:6">
      <c r="A228">
        <v>219</v>
      </c>
      <c r="B228">
        <f t="shared" ca="1" si="12"/>
        <v>2.222063991155752</v>
      </c>
      <c r="C228">
        <f t="shared" ca="1" si="13"/>
        <v>2.8381336743563987</v>
      </c>
      <c r="D228">
        <f t="shared" ca="1" si="14"/>
        <v>5.0601976655121508</v>
      </c>
      <c r="E228">
        <f t="shared" ca="1" si="15"/>
        <v>1</v>
      </c>
      <c r="F228">
        <v>9</v>
      </c>
    </row>
    <row r="229" spans="1:6">
      <c r="A229">
        <v>220</v>
      </c>
      <c r="B229">
        <f t="shared" ca="1" si="12"/>
        <v>4.6863116822689452</v>
      </c>
      <c r="C229">
        <f t="shared" ca="1" si="13"/>
        <v>3.9531934308613619</v>
      </c>
      <c r="D229">
        <f t="shared" ca="1" si="14"/>
        <v>8.6395051131303067</v>
      </c>
      <c r="E229">
        <f t="shared" ca="1" si="15"/>
        <v>1</v>
      </c>
      <c r="F229">
        <v>9</v>
      </c>
    </row>
    <row r="230" spans="1:6">
      <c r="A230">
        <v>221</v>
      </c>
      <c r="B230">
        <f t="shared" ca="1" si="12"/>
        <v>4.063707367662369</v>
      </c>
      <c r="C230">
        <f t="shared" ca="1" si="13"/>
        <v>5.3013275731793765</v>
      </c>
      <c r="D230">
        <f t="shared" ca="1" si="14"/>
        <v>9.3650349408417455</v>
      </c>
      <c r="E230">
        <f t="shared" ca="1" si="15"/>
        <v>0</v>
      </c>
      <c r="F230">
        <v>9</v>
      </c>
    </row>
    <row r="231" spans="1:6">
      <c r="A231">
        <v>222</v>
      </c>
      <c r="B231">
        <f t="shared" ca="1" si="12"/>
        <v>4.4659953069416476</v>
      </c>
      <c r="C231">
        <f t="shared" ca="1" si="13"/>
        <v>3.0111177361350623</v>
      </c>
      <c r="D231">
        <f t="shared" ca="1" si="14"/>
        <v>7.4771130430767094</v>
      </c>
      <c r="E231">
        <f t="shared" ca="1" si="15"/>
        <v>1</v>
      </c>
      <c r="F231">
        <v>9</v>
      </c>
    </row>
    <row r="232" spans="1:6">
      <c r="A232">
        <v>223</v>
      </c>
      <c r="B232">
        <f t="shared" ca="1" si="12"/>
        <v>4.6515127391687319</v>
      </c>
      <c r="C232">
        <f t="shared" ca="1" si="13"/>
        <v>3.3336321660797648</v>
      </c>
      <c r="D232">
        <f t="shared" ca="1" si="14"/>
        <v>7.9851449052484966</v>
      </c>
      <c r="E232">
        <f t="shared" ca="1" si="15"/>
        <v>1</v>
      </c>
      <c r="F232">
        <v>9</v>
      </c>
    </row>
    <row r="233" spans="1:6">
      <c r="A233">
        <v>224</v>
      </c>
      <c r="B233">
        <f t="shared" ca="1" si="12"/>
        <v>4.6074658532529691</v>
      </c>
      <c r="C233">
        <f t="shared" ca="1" si="13"/>
        <v>5.6390672411130254</v>
      </c>
      <c r="D233">
        <f t="shared" ca="1" si="14"/>
        <v>10.246533094365994</v>
      </c>
      <c r="E233">
        <f t="shared" ca="1" si="15"/>
        <v>0</v>
      </c>
      <c r="F233">
        <v>9</v>
      </c>
    </row>
    <row r="234" spans="1:6">
      <c r="A234">
        <v>225</v>
      </c>
      <c r="B234">
        <f t="shared" ca="1" si="12"/>
        <v>3.4543232627355924</v>
      </c>
      <c r="C234">
        <f t="shared" ca="1" si="13"/>
        <v>2.1420608449591647</v>
      </c>
      <c r="D234">
        <f t="shared" ca="1" si="14"/>
        <v>5.5963841076947567</v>
      </c>
      <c r="E234">
        <f t="shared" ca="1" si="15"/>
        <v>1</v>
      </c>
      <c r="F234">
        <v>9</v>
      </c>
    </row>
    <row r="235" spans="1:6">
      <c r="A235">
        <v>226</v>
      </c>
      <c r="B235">
        <f t="shared" ca="1" si="12"/>
        <v>3.4155819902179987</v>
      </c>
      <c r="C235">
        <f t="shared" ca="1" si="13"/>
        <v>5.8710231753155213</v>
      </c>
      <c r="D235">
        <f t="shared" ca="1" si="14"/>
        <v>9.2866051655335191</v>
      </c>
      <c r="E235">
        <f t="shared" ca="1" si="15"/>
        <v>0</v>
      </c>
      <c r="F235">
        <v>9</v>
      </c>
    </row>
    <row r="236" spans="1:6">
      <c r="A236">
        <v>227</v>
      </c>
      <c r="B236">
        <f t="shared" ca="1" si="12"/>
        <v>4.1417872885624956</v>
      </c>
      <c r="C236">
        <f t="shared" ca="1" si="13"/>
        <v>4.9501446544581214</v>
      </c>
      <c r="D236">
        <f t="shared" ca="1" si="14"/>
        <v>9.0919319430206169</v>
      </c>
      <c r="E236">
        <f t="shared" ca="1" si="15"/>
        <v>0</v>
      </c>
      <c r="F236">
        <v>9</v>
      </c>
    </row>
    <row r="237" spans="1:6">
      <c r="A237">
        <v>228</v>
      </c>
      <c r="B237">
        <f t="shared" ca="1" si="12"/>
        <v>2.2679964789767588</v>
      </c>
      <c r="C237">
        <f t="shared" ca="1" si="13"/>
        <v>3.5512708575318945</v>
      </c>
      <c r="D237">
        <f t="shared" ca="1" si="14"/>
        <v>5.8192673365086538</v>
      </c>
      <c r="E237">
        <f t="shared" ca="1" si="15"/>
        <v>1</v>
      </c>
      <c r="F237">
        <v>9</v>
      </c>
    </row>
    <row r="238" spans="1:6">
      <c r="A238">
        <v>229</v>
      </c>
      <c r="B238">
        <f t="shared" ca="1" si="12"/>
        <v>4.4937810743657502</v>
      </c>
      <c r="C238">
        <f t="shared" ca="1" si="13"/>
        <v>5.8302603360095553</v>
      </c>
      <c r="D238">
        <f t="shared" ca="1" si="14"/>
        <v>10.324041410375305</v>
      </c>
      <c r="E238">
        <f t="shared" ca="1" si="15"/>
        <v>0</v>
      </c>
      <c r="F238">
        <v>9</v>
      </c>
    </row>
    <row r="239" spans="1:6">
      <c r="A239">
        <v>230</v>
      </c>
      <c r="B239">
        <f t="shared" ca="1" si="12"/>
        <v>4.336312128073752</v>
      </c>
      <c r="C239">
        <f t="shared" ca="1" si="13"/>
        <v>3.0986583720644645</v>
      </c>
      <c r="D239">
        <f t="shared" ca="1" si="14"/>
        <v>7.4349705001382169</v>
      </c>
      <c r="E239">
        <f t="shared" ca="1" si="15"/>
        <v>1</v>
      </c>
      <c r="F239">
        <v>9</v>
      </c>
    </row>
    <row r="240" spans="1:6">
      <c r="A240">
        <v>231</v>
      </c>
      <c r="B240">
        <f t="shared" ca="1" si="12"/>
        <v>3.5768704842975838</v>
      </c>
      <c r="C240">
        <f t="shared" ca="1" si="13"/>
        <v>3.1889288290076325</v>
      </c>
      <c r="D240">
        <f t="shared" ca="1" si="14"/>
        <v>6.7657993133052159</v>
      </c>
      <c r="E240">
        <f t="shared" ca="1" si="15"/>
        <v>1</v>
      </c>
      <c r="F240">
        <v>9</v>
      </c>
    </row>
    <row r="241" spans="1:6">
      <c r="A241">
        <v>232</v>
      </c>
      <c r="B241">
        <f t="shared" ca="1" si="12"/>
        <v>3.0061453514780743</v>
      </c>
      <c r="C241">
        <f t="shared" ca="1" si="13"/>
        <v>3.9783370896012729</v>
      </c>
      <c r="D241">
        <f t="shared" ca="1" si="14"/>
        <v>6.9844824410793471</v>
      </c>
      <c r="E241">
        <f t="shared" ca="1" si="15"/>
        <v>1</v>
      </c>
      <c r="F241">
        <v>9</v>
      </c>
    </row>
    <row r="242" spans="1:6">
      <c r="A242">
        <v>233</v>
      </c>
      <c r="B242">
        <f t="shared" ca="1" si="12"/>
        <v>4.981400072080552</v>
      </c>
      <c r="C242">
        <f t="shared" ca="1" si="13"/>
        <v>4.9430884140746887</v>
      </c>
      <c r="D242">
        <f t="shared" ca="1" si="14"/>
        <v>9.9244884861552407</v>
      </c>
      <c r="E242">
        <f t="shared" ca="1" si="15"/>
        <v>0</v>
      </c>
      <c r="F242">
        <v>9</v>
      </c>
    </row>
    <row r="243" spans="1:6">
      <c r="A243">
        <v>234</v>
      </c>
      <c r="B243">
        <f t="shared" ca="1" si="12"/>
        <v>1.8437500225695826</v>
      </c>
      <c r="C243">
        <f t="shared" ca="1" si="13"/>
        <v>4.1377012614734117</v>
      </c>
      <c r="D243">
        <f t="shared" ca="1" si="14"/>
        <v>5.9814512840429943</v>
      </c>
      <c r="E243">
        <f t="shared" ca="1" si="15"/>
        <v>1</v>
      </c>
      <c r="F243">
        <v>9</v>
      </c>
    </row>
    <row r="244" spans="1:6">
      <c r="A244">
        <v>235</v>
      </c>
      <c r="B244">
        <f t="shared" ca="1" si="12"/>
        <v>3.7637968549163467</v>
      </c>
      <c r="C244">
        <f t="shared" ca="1" si="13"/>
        <v>3.3851368155033477</v>
      </c>
      <c r="D244">
        <f t="shared" ca="1" si="14"/>
        <v>7.1489336704196944</v>
      </c>
      <c r="E244">
        <f t="shared" ca="1" si="15"/>
        <v>1</v>
      </c>
      <c r="F244">
        <v>9</v>
      </c>
    </row>
    <row r="245" spans="1:6">
      <c r="A245">
        <v>236</v>
      </c>
      <c r="B245">
        <f t="shared" ca="1" si="12"/>
        <v>2.9956754262974048</v>
      </c>
      <c r="C245">
        <f t="shared" ca="1" si="13"/>
        <v>5.9694862597583285</v>
      </c>
      <c r="D245">
        <f t="shared" ca="1" si="14"/>
        <v>8.9651616860557333</v>
      </c>
      <c r="E245">
        <f t="shared" ca="1" si="15"/>
        <v>1</v>
      </c>
      <c r="F245">
        <v>9</v>
      </c>
    </row>
    <row r="246" spans="1:6">
      <c r="A246">
        <v>237</v>
      </c>
      <c r="B246">
        <f t="shared" ca="1" si="12"/>
        <v>2.8967148974263317</v>
      </c>
      <c r="C246">
        <f t="shared" ca="1" si="13"/>
        <v>5.0008840417563167</v>
      </c>
      <c r="D246">
        <f t="shared" ca="1" si="14"/>
        <v>7.8975989391826484</v>
      </c>
      <c r="E246">
        <f t="shared" ca="1" si="15"/>
        <v>1</v>
      </c>
      <c r="F246">
        <v>9</v>
      </c>
    </row>
    <row r="247" spans="1:6">
      <c r="A247">
        <v>238</v>
      </c>
      <c r="B247">
        <f t="shared" ca="1" si="12"/>
        <v>2.6997665616185809</v>
      </c>
      <c r="C247">
        <f t="shared" ca="1" si="13"/>
        <v>5.7432895058156461</v>
      </c>
      <c r="D247">
        <f t="shared" ca="1" si="14"/>
        <v>8.4430560674342274</v>
      </c>
      <c r="E247">
        <f t="shared" ca="1" si="15"/>
        <v>1</v>
      </c>
      <c r="F247">
        <v>9</v>
      </c>
    </row>
    <row r="248" spans="1:6">
      <c r="A248">
        <v>239</v>
      </c>
      <c r="B248">
        <f t="shared" ca="1" si="12"/>
        <v>2.4770903706485798</v>
      </c>
      <c r="C248">
        <f t="shared" ca="1" si="13"/>
        <v>3.7070802171048753</v>
      </c>
      <c r="D248">
        <f t="shared" ca="1" si="14"/>
        <v>6.1841705877534547</v>
      </c>
      <c r="E248">
        <f t="shared" ca="1" si="15"/>
        <v>1</v>
      </c>
      <c r="F248">
        <v>9</v>
      </c>
    </row>
    <row r="249" spans="1:6">
      <c r="A249">
        <v>240</v>
      </c>
      <c r="B249">
        <f t="shared" ca="1" si="12"/>
        <v>2.9124038357273552</v>
      </c>
      <c r="C249">
        <f t="shared" ca="1" si="13"/>
        <v>2.2831303498349396</v>
      </c>
      <c r="D249">
        <f t="shared" ca="1" si="14"/>
        <v>5.1955341855622947</v>
      </c>
      <c r="E249">
        <f t="shared" ca="1" si="15"/>
        <v>1</v>
      </c>
      <c r="F249">
        <v>9</v>
      </c>
    </row>
    <row r="250" spans="1:6">
      <c r="A250">
        <v>241</v>
      </c>
      <c r="B250">
        <f t="shared" ca="1" si="12"/>
        <v>2.010235970985593</v>
      </c>
      <c r="C250">
        <f t="shared" ca="1" si="13"/>
        <v>2.2443205673851723</v>
      </c>
      <c r="D250">
        <f t="shared" ca="1" si="14"/>
        <v>4.2545565383707658</v>
      </c>
      <c r="E250">
        <f t="shared" ca="1" si="15"/>
        <v>1</v>
      </c>
      <c r="F250">
        <v>9</v>
      </c>
    </row>
    <row r="251" spans="1:6">
      <c r="A251">
        <v>242</v>
      </c>
      <c r="B251">
        <f t="shared" ca="1" si="12"/>
        <v>4.6314822969971372</v>
      </c>
      <c r="C251">
        <f t="shared" ca="1" si="13"/>
        <v>4.1944818541909168</v>
      </c>
      <c r="D251">
        <f t="shared" ca="1" si="14"/>
        <v>8.8259641511880531</v>
      </c>
      <c r="E251">
        <f t="shared" ca="1" si="15"/>
        <v>1</v>
      </c>
      <c r="F251">
        <v>9</v>
      </c>
    </row>
    <row r="252" spans="1:6">
      <c r="A252">
        <v>243</v>
      </c>
      <c r="B252">
        <f t="shared" ca="1" si="12"/>
        <v>3.1660347435647398</v>
      </c>
      <c r="C252">
        <f t="shared" ca="1" si="13"/>
        <v>2.8818278898312437</v>
      </c>
      <c r="D252">
        <f t="shared" ca="1" si="14"/>
        <v>6.0478626333959831</v>
      </c>
      <c r="E252">
        <f t="shared" ca="1" si="15"/>
        <v>1</v>
      </c>
      <c r="F252">
        <v>9</v>
      </c>
    </row>
    <row r="253" spans="1:6">
      <c r="A253">
        <v>244</v>
      </c>
      <c r="B253">
        <f t="shared" ca="1" si="12"/>
        <v>3.3638003598837058</v>
      </c>
      <c r="C253">
        <f t="shared" ca="1" si="13"/>
        <v>2.8865417006078697</v>
      </c>
      <c r="D253">
        <f t="shared" ca="1" si="14"/>
        <v>6.250342060491576</v>
      </c>
      <c r="E253">
        <f t="shared" ca="1" si="15"/>
        <v>1</v>
      </c>
      <c r="F253">
        <v>9</v>
      </c>
    </row>
    <row r="254" spans="1:6">
      <c r="A254">
        <v>245</v>
      </c>
      <c r="B254">
        <f t="shared" ca="1" si="12"/>
        <v>3.9618817838233249</v>
      </c>
      <c r="C254">
        <f t="shared" ca="1" si="13"/>
        <v>4.9404014408255987</v>
      </c>
      <c r="D254">
        <f t="shared" ca="1" si="14"/>
        <v>8.9022832246489241</v>
      </c>
      <c r="E254">
        <f t="shared" ca="1" si="15"/>
        <v>1</v>
      </c>
      <c r="F254">
        <v>9</v>
      </c>
    </row>
    <row r="255" spans="1:6">
      <c r="A255">
        <v>246</v>
      </c>
      <c r="B255">
        <f t="shared" ca="1" si="12"/>
        <v>4.9119287092610904</v>
      </c>
      <c r="C255">
        <f t="shared" ca="1" si="13"/>
        <v>4.2484721092221545</v>
      </c>
      <c r="D255">
        <f t="shared" ca="1" si="14"/>
        <v>9.1604008184832448</v>
      </c>
      <c r="E255">
        <f t="shared" ca="1" si="15"/>
        <v>0</v>
      </c>
      <c r="F255">
        <v>9</v>
      </c>
    </row>
    <row r="256" spans="1:6">
      <c r="A256">
        <v>247</v>
      </c>
      <c r="B256">
        <f t="shared" ca="1" si="12"/>
        <v>4.420511670948513</v>
      </c>
      <c r="C256">
        <f t="shared" ca="1" si="13"/>
        <v>5.6632593501117823</v>
      </c>
      <c r="D256">
        <f t="shared" ca="1" si="14"/>
        <v>10.083771021060295</v>
      </c>
      <c r="E256">
        <f t="shared" ca="1" si="15"/>
        <v>0</v>
      </c>
      <c r="F256">
        <v>9</v>
      </c>
    </row>
    <row r="257" spans="1:6">
      <c r="A257">
        <v>248</v>
      </c>
      <c r="B257">
        <f t="shared" ca="1" si="12"/>
        <v>3.9572739381726265</v>
      </c>
      <c r="C257">
        <f t="shared" ca="1" si="13"/>
        <v>3.1844072517063977</v>
      </c>
      <c r="D257">
        <f t="shared" ca="1" si="14"/>
        <v>7.1416811898790247</v>
      </c>
      <c r="E257">
        <f t="shared" ca="1" si="15"/>
        <v>1</v>
      </c>
      <c r="F257">
        <v>9</v>
      </c>
    </row>
    <row r="258" spans="1:6">
      <c r="A258">
        <v>249</v>
      </c>
      <c r="B258">
        <f t="shared" ca="1" si="12"/>
        <v>3.1200682834534095</v>
      </c>
      <c r="C258">
        <f t="shared" ca="1" si="13"/>
        <v>5.7510766360207768</v>
      </c>
      <c r="D258">
        <f t="shared" ca="1" si="14"/>
        <v>8.8711449194741867</v>
      </c>
      <c r="E258">
        <f t="shared" ca="1" si="15"/>
        <v>1</v>
      </c>
      <c r="F258">
        <v>9</v>
      </c>
    </row>
    <row r="259" spans="1:6">
      <c r="A259">
        <v>250</v>
      </c>
      <c r="B259">
        <f t="shared" ca="1" si="12"/>
        <v>1.8858803528755774</v>
      </c>
      <c r="C259">
        <f t="shared" ca="1" si="13"/>
        <v>5.5961430794578808</v>
      </c>
      <c r="D259">
        <f t="shared" ca="1" si="14"/>
        <v>7.4820234323334578</v>
      </c>
      <c r="E259">
        <f t="shared" ca="1" si="15"/>
        <v>1</v>
      </c>
      <c r="F259">
        <v>9</v>
      </c>
    </row>
    <row r="260" spans="1:6">
      <c r="A260">
        <v>251</v>
      </c>
      <c r="B260">
        <f t="shared" ca="1" si="12"/>
        <v>4.9057978549783279</v>
      </c>
      <c r="C260">
        <f t="shared" ca="1" si="13"/>
        <v>4.255851461362111</v>
      </c>
      <c r="D260">
        <f t="shared" ca="1" si="14"/>
        <v>9.1616493163404389</v>
      </c>
      <c r="E260">
        <f t="shared" ca="1" si="15"/>
        <v>0</v>
      </c>
      <c r="F260">
        <v>9</v>
      </c>
    </row>
    <row r="261" spans="1:6">
      <c r="A261">
        <v>252</v>
      </c>
      <c r="B261">
        <f t="shared" ca="1" si="12"/>
        <v>3.3482842500399479</v>
      </c>
      <c r="C261">
        <f t="shared" ca="1" si="13"/>
        <v>2.1942734877022074</v>
      </c>
      <c r="D261">
        <f t="shared" ca="1" si="14"/>
        <v>5.5425577377421558</v>
      </c>
      <c r="E261">
        <f t="shared" ca="1" si="15"/>
        <v>1</v>
      </c>
      <c r="F261">
        <v>9</v>
      </c>
    </row>
    <row r="262" spans="1:6">
      <c r="A262">
        <v>253</v>
      </c>
      <c r="B262">
        <f t="shared" ca="1" si="12"/>
        <v>3.9278944767262858</v>
      </c>
      <c r="C262">
        <f t="shared" ca="1" si="13"/>
        <v>2.9793517197033355</v>
      </c>
      <c r="D262">
        <f t="shared" ca="1" si="14"/>
        <v>6.9072461964296217</v>
      </c>
      <c r="E262">
        <f t="shared" ca="1" si="15"/>
        <v>1</v>
      </c>
      <c r="F262">
        <v>9</v>
      </c>
    </row>
    <row r="263" spans="1:6">
      <c r="A263">
        <v>254</v>
      </c>
      <c r="B263">
        <f t="shared" ca="1" si="12"/>
        <v>2.9978713845883305</v>
      </c>
      <c r="C263">
        <f t="shared" ca="1" si="13"/>
        <v>5.9330926428576296</v>
      </c>
      <c r="D263">
        <f t="shared" ca="1" si="14"/>
        <v>8.9309640274459596</v>
      </c>
      <c r="E263">
        <f t="shared" ca="1" si="15"/>
        <v>1</v>
      </c>
      <c r="F263">
        <v>9</v>
      </c>
    </row>
    <row r="264" spans="1:6">
      <c r="A264">
        <v>255</v>
      </c>
      <c r="B264">
        <f t="shared" ca="1" si="12"/>
        <v>4.6307929513844757</v>
      </c>
      <c r="C264">
        <f t="shared" ca="1" si="13"/>
        <v>3.565912047275134</v>
      </c>
      <c r="D264">
        <f t="shared" ca="1" si="14"/>
        <v>8.1967049986596088</v>
      </c>
      <c r="E264">
        <f t="shared" ca="1" si="15"/>
        <v>1</v>
      </c>
      <c r="F264">
        <v>9</v>
      </c>
    </row>
    <row r="265" spans="1:6">
      <c r="A265">
        <v>256</v>
      </c>
      <c r="B265">
        <f t="shared" ca="1" si="12"/>
        <v>4.166849352520023</v>
      </c>
      <c r="C265">
        <f t="shared" ca="1" si="13"/>
        <v>5.2921701934225052</v>
      </c>
      <c r="D265">
        <f t="shared" ca="1" si="14"/>
        <v>9.4590195459425281</v>
      </c>
      <c r="E265">
        <f t="shared" ca="1" si="15"/>
        <v>0</v>
      </c>
      <c r="F265">
        <v>9</v>
      </c>
    </row>
    <row r="266" spans="1:6">
      <c r="A266">
        <v>257</v>
      </c>
      <c r="B266">
        <f t="shared" ca="1" si="12"/>
        <v>2.867433117499703</v>
      </c>
      <c r="C266">
        <f t="shared" ca="1" si="13"/>
        <v>4.7024414000365375</v>
      </c>
      <c r="D266">
        <f t="shared" ca="1" si="14"/>
        <v>7.5698745175362401</v>
      </c>
      <c r="E266">
        <f t="shared" ca="1" si="15"/>
        <v>1</v>
      </c>
      <c r="F266">
        <v>9</v>
      </c>
    </row>
    <row r="267" spans="1:6">
      <c r="A267">
        <v>258</v>
      </c>
      <c r="B267">
        <f t="shared" ref="B267:B330" ca="1" si="16">$C$2+($D$2-$C$2)*RAND()</f>
        <v>1.6076814086932898</v>
      </c>
      <c r="C267">
        <f t="shared" ref="C267:C330" ca="1" si="17">$C$3+($D$3-$C$3)*RAND()</f>
        <v>4.8460378752688058</v>
      </c>
      <c r="D267">
        <f t="shared" ref="D267:D330" ca="1" si="18">B267+C267</f>
        <v>6.453719283962096</v>
      </c>
      <c r="E267">
        <f t="shared" ref="E267:E330" ca="1" si="19">IF(D267&lt;=$G$3,1,0)</f>
        <v>1</v>
      </c>
      <c r="F267">
        <v>9</v>
      </c>
    </row>
    <row r="268" spans="1:6">
      <c r="A268">
        <v>259</v>
      </c>
      <c r="B268">
        <f t="shared" ca="1" si="16"/>
        <v>1.3594894967389672</v>
      </c>
      <c r="C268">
        <f t="shared" ca="1" si="17"/>
        <v>5.5550828382195698</v>
      </c>
      <c r="D268">
        <f t="shared" ca="1" si="18"/>
        <v>6.9145723349585371</v>
      </c>
      <c r="E268">
        <f t="shared" ca="1" si="19"/>
        <v>1</v>
      </c>
      <c r="F268">
        <v>9</v>
      </c>
    </row>
    <row r="269" spans="1:6">
      <c r="A269">
        <v>260</v>
      </c>
      <c r="B269">
        <f t="shared" ca="1" si="16"/>
        <v>1.1845428428502944</v>
      </c>
      <c r="C269">
        <f t="shared" ca="1" si="17"/>
        <v>4.5614420010383672</v>
      </c>
      <c r="D269">
        <f t="shared" ca="1" si="18"/>
        <v>5.745984843888662</v>
      </c>
      <c r="E269">
        <f t="shared" ca="1" si="19"/>
        <v>1</v>
      </c>
      <c r="F269">
        <v>9</v>
      </c>
    </row>
    <row r="270" spans="1:6">
      <c r="A270">
        <v>261</v>
      </c>
      <c r="B270">
        <f t="shared" ca="1" si="16"/>
        <v>4.4829109119693786</v>
      </c>
      <c r="C270">
        <f t="shared" ca="1" si="17"/>
        <v>5.101251824063544</v>
      </c>
      <c r="D270">
        <f t="shared" ca="1" si="18"/>
        <v>9.5841627360329227</v>
      </c>
      <c r="E270">
        <f t="shared" ca="1" si="19"/>
        <v>0</v>
      </c>
      <c r="F270">
        <v>9</v>
      </c>
    </row>
    <row r="271" spans="1:6">
      <c r="A271">
        <v>262</v>
      </c>
      <c r="B271">
        <f t="shared" ca="1" si="16"/>
        <v>4.329944373831685</v>
      </c>
      <c r="C271">
        <f t="shared" ca="1" si="17"/>
        <v>4.5775944801281199</v>
      </c>
      <c r="D271">
        <f t="shared" ca="1" si="18"/>
        <v>8.9075388539598048</v>
      </c>
      <c r="E271">
        <f t="shared" ca="1" si="19"/>
        <v>1</v>
      </c>
      <c r="F271">
        <v>9</v>
      </c>
    </row>
    <row r="272" spans="1:6">
      <c r="A272">
        <v>263</v>
      </c>
      <c r="B272">
        <f t="shared" ca="1" si="16"/>
        <v>1.3033662803279311</v>
      </c>
      <c r="C272">
        <f t="shared" ca="1" si="17"/>
        <v>3.3328576641708616</v>
      </c>
      <c r="D272">
        <f t="shared" ca="1" si="18"/>
        <v>4.6362239444987932</v>
      </c>
      <c r="E272">
        <f t="shared" ca="1" si="19"/>
        <v>1</v>
      </c>
      <c r="F272">
        <v>9</v>
      </c>
    </row>
    <row r="273" spans="1:6">
      <c r="A273">
        <v>264</v>
      </c>
      <c r="B273">
        <f t="shared" ca="1" si="16"/>
        <v>2.5742257466629423</v>
      </c>
      <c r="C273">
        <f t="shared" ca="1" si="17"/>
        <v>3.0659393552733754</v>
      </c>
      <c r="D273">
        <f t="shared" ca="1" si="18"/>
        <v>5.6401651019363177</v>
      </c>
      <c r="E273">
        <f t="shared" ca="1" si="19"/>
        <v>1</v>
      </c>
      <c r="F273">
        <v>9</v>
      </c>
    </row>
    <row r="274" spans="1:6">
      <c r="A274">
        <v>265</v>
      </c>
      <c r="B274">
        <f t="shared" ca="1" si="16"/>
        <v>1.1422744063613708</v>
      </c>
      <c r="C274">
        <f t="shared" ca="1" si="17"/>
        <v>4.626472550120722</v>
      </c>
      <c r="D274">
        <f t="shared" ca="1" si="18"/>
        <v>5.7687469564820928</v>
      </c>
      <c r="E274">
        <f t="shared" ca="1" si="19"/>
        <v>1</v>
      </c>
      <c r="F274">
        <v>9</v>
      </c>
    </row>
    <row r="275" spans="1:6">
      <c r="A275">
        <v>266</v>
      </c>
      <c r="B275">
        <f t="shared" ca="1" si="16"/>
        <v>4.9466270047561771</v>
      </c>
      <c r="C275">
        <f t="shared" ca="1" si="17"/>
        <v>3.6312622932622554</v>
      </c>
      <c r="D275">
        <f t="shared" ca="1" si="18"/>
        <v>8.577889298018432</v>
      </c>
      <c r="E275">
        <f t="shared" ca="1" si="19"/>
        <v>1</v>
      </c>
      <c r="F275">
        <v>9</v>
      </c>
    </row>
    <row r="276" spans="1:6">
      <c r="A276">
        <v>267</v>
      </c>
      <c r="B276">
        <f t="shared" ca="1" si="16"/>
        <v>1.2529810547661313</v>
      </c>
      <c r="C276">
        <f t="shared" ca="1" si="17"/>
        <v>2.6199290157222301</v>
      </c>
      <c r="D276">
        <f t="shared" ca="1" si="18"/>
        <v>3.8729100704883614</v>
      </c>
      <c r="E276">
        <f t="shared" ca="1" si="19"/>
        <v>1</v>
      </c>
      <c r="F276">
        <v>9</v>
      </c>
    </row>
    <row r="277" spans="1:6">
      <c r="A277">
        <v>268</v>
      </c>
      <c r="B277">
        <f t="shared" ca="1" si="16"/>
        <v>1.8538789421081727</v>
      </c>
      <c r="C277">
        <f t="shared" ca="1" si="17"/>
        <v>3.8901464608729821</v>
      </c>
      <c r="D277">
        <f t="shared" ca="1" si="18"/>
        <v>5.7440254029811548</v>
      </c>
      <c r="E277">
        <f t="shared" ca="1" si="19"/>
        <v>1</v>
      </c>
      <c r="F277">
        <v>9</v>
      </c>
    </row>
    <row r="278" spans="1:6">
      <c r="A278">
        <v>269</v>
      </c>
      <c r="B278">
        <f t="shared" ca="1" si="16"/>
        <v>1.1521610812718031</v>
      </c>
      <c r="C278">
        <f t="shared" ca="1" si="17"/>
        <v>4.8161091022182552</v>
      </c>
      <c r="D278">
        <f t="shared" ca="1" si="18"/>
        <v>5.9682701834900582</v>
      </c>
      <c r="E278">
        <f t="shared" ca="1" si="19"/>
        <v>1</v>
      </c>
      <c r="F278">
        <v>9</v>
      </c>
    </row>
    <row r="279" spans="1:6">
      <c r="A279">
        <v>270</v>
      </c>
      <c r="B279">
        <f t="shared" ca="1" si="16"/>
        <v>2.874454704811976</v>
      </c>
      <c r="C279">
        <f t="shared" ca="1" si="17"/>
        <v>5.8393316508094308</v>
      </c>
      <c r="D279">
        <f t="shared" ca="1" si="18"/>
        <v>8.7137863556214068</v>
      </c>
      <c r="E279">
        <f t="shared" ca="1" si="19"/>
        <v>1</v>
      </c>
      <c r="F279">
        <v>9</v>
      </c>
    </row>
    <row r="280" spans="1:6">
      <c r="A280">
        <v>271</v>
      </c>
      <c r="B280">
        <f t="shared" ca="1" si="16"/>
        <v>1.7667475812879694</v>
      </c>
      <c r="C280">
        <f t="shared" ca="1" si="17"/>
        <v>3.6670582495912889</v>
      </c>
      <c r="D280">
        <f t="shared" ca="1" si="18"/>
        <v>5.4338058308792583</v>
      </c>
      <c r="E280">
        <f t="shared" ca="1" si="19"/>
        <v>1</v>
      </c>
      <c r="F280">
        <v>9</v>
      </c>
    </row>
    <row r="281" spans="1:6">
      <c r="A281">
        <v>272</v>
      </c>
      <c r="B281">
        <f t="shared" ca="1" si="16"/>
        <v>4.6559072715106158</v>
      </c>
      <c r="C281">
        <f t="shared" ca="1" si="17"/>
        <v>3.0076630666128876</v>
      </c>
      <c r="D281">
        <f t="shared" ca="1" si="18"/>
        <v>7.6635703381235034</v>
      </c>
      <c r="E281">
        <f t="shared" ca="1" si="19"/>
        <v>1</v>
      </c>
      <c r="F281">
        <v>9</v>
      </c>
    </row>
    <row r="282" spans="1:6">
      <c r="A282">
        <v>273</v>
      </c>
      <c r="B282">
        <f t="shared" ca="1" si="16"/>
        <v>1.3191941964108693</v>
      </c>
      <c r="C282">
        <f t="shared" ca="1" si="17"/>
        <v>4.6591092016889055</v>
      </c>
      <c r="D282">
        <f t="shared" ca="1" si="18"/>
        <v>5.9783033980997748</v>
      </c>
      <c r="E282">
        <f t="shared" ca="1" si="19"/>
        <v>1</v>
      </c>
      <c r="F282">
        <v>9</v>
      </c>
    </row>
    <row r="283" spans="1:6">
      <c r="A283">
        <v>274</v>
      </c>
      <c r="B283">
        <f t="shared" ca="1" si="16"/>
        <v>3.2798920395843356</v>
      </c>
      <c r="C283">
        <f t="shared" ca="1" si="17"/>
        <v>2.3874501870454097</v>
      </c>
      <c r="D283">
        <f t="shared" ca="1" si="18"/>
        <v>5.6673422266297457</v>
      </c>
      <c r="E283">
        <f t="shared" ca="1" si="19"/>
        <v>1</v>
      </c>
      <c r="F283">
        <v>9</v>
      </c>
    </row>
    <row r="284" spans="1:6">
      <c r="A284">
        <v>275</v>
      </c>
      <c r="B284">
        <f t="shared" ca="1" si="16"/>
        <v>4.42808158017891</v>
      </c>
      <c r="C284">
        <f t="shared" ca="1" si="17"/>
        <v>2.5984232519327861</v>
      </c>
      <c r="D284">
        <f t="shared" ca="1" si="18"/>
        <v>7.0265048321116961</v>
      </c>
      <c r="E284">
        <f t="shared" ca="1" si="19"/>
        <v>1</v>
      </c>
      <c r="F284">
        <v>9</v>
      </c>
    </row>
    <row r="285" spans="1:6">
      <c r="A285">
        <v>276</v>
      </c>
      <c r="B285">
        <f t="shared" ca="1" si="16"/>
        <v>1.7309963724956634</v>
      </c>
      <c r="C285">
        <f t="shared" ca="1" si="17"/>
        <v>4.9504641928006095</v>
      </c>
      <c r="D285">
        <f t="shared" ca="1" si="18"/>
        <v>6.6814605652962733</v>
      </c>
      <c r="E285">
        <f t="shared" ca="1" si="19"/>
        <v>1</v>
      </c>
      <c r="F285">
        <v>9</v>
      </c>
    </row>
    <row r="286" spans="1:6">
      <c r="A286">
        <v>277</v>
      </c>
      <c r="B286">
        <f t="shared" ca="1" si="16"/>
        <v>1.5240082703072049</v>
      </c>
      <c r="C286">
        <f t="shared" ca="1" si="17"/>
        <v>4.4644871449014332</v>
      </c>
      <c r="D286">
        <f t="shared" ca="1" si="18"/>
        <v>5.9884954152086376</v>
      </c>
      <c r="E286">
        <f t="shared" ca="1" si="19"/>
        <v>1</v>
      </c>
      <c r="F286">
        <v>9</v>
      </c>
    </row>
    <row r="287" spans="1:6">
      <c r="A287">
        <v>278</v>
      </c>
      <c r="B287">
        <f t="shared" ca="1" si="16"/>
        <v>2.0707631100671477</v>
      </c>
      <c r="C287">
        <f t="shared" ca="1" si="17"/>
        <v>3.8317625017699033</v>
      </c>
      <c r="D287">
        <f t="shared" ca="1" si="18"/>
        <v>5.902525611837051</v>
      </c>
      <c r="E287">
        <f t="shared" ca="1" si="19"/>
        <v>1</v>
      </c>
      <c r="F287">
        <v>9</v>
      </c>
    </row>
    <row r="288" spans="1:6">
      <c r="A288">
        <v>279</v>
      </c>
      <c r="B288">
        <f t="shared" ca="1" si="16"/>
        <v>4.1948394067694537</v>
      </c>
      <c r="C288">
        <f t="shared" ca="1" si="17"/>
        <v>3.148158579763948</v>
      </c>
      <c r="D288">
        <f t="shared" ca="1" si="18"/>
        <v>7.3429979865334012</v>
      </c>
      <c r="E288">
        <f t="shared" ca="1" si="19"/>
        <v>1</v>
      </c>
      <c r="F288">
        <v>9</v>
      </c>
    </row>
    <row r="289" spans="1:6">
      <c r="A289">
        <v>280</v>
      </c>
      <c r="B289">
        <f t="shared" ca="1" si="16"/>
        <v>3.2769232799188623</v>
      </c>
      <c r="C289">
        <f t="shared" ca="1" si="17"/>
        <v>5.5372506216608723</v>
      </c>
      <c r="D289">
        <f t="shared" ca="1" si="18"/>
        <v>8.8141739015797356</v>
      </c>
      <c r="E289">
        <f t="shared" ca="1" si="19"/>
        <v>1</v>
      </c>
      <c r="F289">
        <v>9</v>
      </c>
    </row>
    <row r="290" spans="1:6">
      <c r="A290">
        <v>281</v>
      </c>
      <c r="B290">
        <f t="shared" ca="1" si="16"/>
        <v>4.5727500718759355</v>
      </c>
      <c r="C290">
        <f t="shared" ca="1" si="17"/>
        <v>3.4129886358644326</v>
      </c>
      <c r="D290">
        <f t="shared" ca="1" si="18"/>
        <v>7.9857387077403681</v>
      </c>
      <c r="E290">
        <f t="shared" ca="1" si="19"/>
        <v>1</v>
      </c>
      <c r="F290">
        <v>9</v>
      </c>
    </row>
    <row r="291" spans="1:6">
      <c r="A291">
        <v>282</v>
      </c>
      <c r="B291">
        <f t="shared" ca="1" si="16"/>
        <v>4.2620235488359945</v>
      </c>
      <c r="C291">
        <f t="shared" ca="1" si="17"/>
        <v>4.2297036105255987</v>
      </c>
      <c r="D291">
        <f t="shared" ca="1" si="18"/>
        <v>8.4917271593615933</v>
      </c>
      <c r="E291">
        <f t="shared" ca="1" si="19"/>
        <v>1</v>
      </c>
      <c r="F291">
        <v>9</v>
      </c>
    </row>
    <row r="292" spans="1:6">
      <c r="A292">
        <v>283</v>
      </c>
      <c r="B292">
        <f t="shared" ca="1" si="16"/>
        <v>1.2602905750834896</v>
      </c>
      <c r="C292">
        <f t="shared" ca="1" si="17"/>
        <v>3.0105620306760139</v>
      </c>
      <c r="D292">
        <f t="shared" ca="1" si="18"/>
        <v>4.2708526057595035</v>
      </c>
      <c r="E292">
        <f t="shared" ca="1" si="19"/>
        <v>1</v>
      </c>
      <c r="F292">
        <v>9</v>
      </c>
    </row>
    <row r="293" spans="1:6">
      <c r="A293">
        <v>284</v>
      </c>
      <c r="B293">
        <f t="shared" ca="1" si="16"/>
        <v>2.1957601773963691</v>
      </c>
      <c r="C293">
        <f t="shared" ca="1" si="17"/>
        <v>4.1059451003835035</v>
      </c>
      <c r="D293">
        <f t="shared" ca="1" si="18"/>
        <v>6.3017052777798721</v>
      </c>
      <c r="E293">
        <f t="shared" ca="1" si="19"/>
        <v>1</v>
      </c>
      <c r="F293">
        <v>9</v>
      </c>
    </row>
    <row r="294" spans="1:6">
      <c r="A294">
        <v>285</v>
      </c>
      <c r="B294">
        <f t="shared" ca="1" si="16"/>
        <v>2.4990449927473555</v>
      </c>
      <c r="C294">
        <f t="shared" ca="1" si="17"/>
        <v>2.1527670771272778</v>
      </c>
      <c r="D294">
        <f t="shared" ca="1" si="18"/>
        <v>4.6518120698746337</v>
      </c>
      <c r="E294">
        <f t="shared" ca="1" si="19"/>
        <v>1</v>
      </c>
      <c r="F294">
        <v>9</v>
      </c>
    </row>
    <row r="295" spans="1:6">
      <c r="A295">
        <v>286</v>
      </c>
      <c r="B295">
        <f t="shared" ca="1" si="16"/>
        <v>4.7390364438457562</v>
      </c>
      <c r="C295">
        <f t="shared" ca="1" si="17"/>
        <v>4.6660267437413827</v>
      </c>
      <c r="D295">
        <f t="shared" ca="1" si="18"/>
        <v>9.4050631875871389</v>
      </c>
      <c r="E295">
        <f t="shared" ca="1" si="19"/>
        <v>0</v>
      </c>
      <c r="F295">
        <v>9</v>
      </c>
    </row>
    <row r="296" spans="1:6">
      <c r="A296">
        <v>287</v>
      </c>
      <c r="B296">
        <f t="shared" ca="1" si="16"/>
        <v>4.8284192223585229</v>
      </c>
      <c r="C296">
        <f t="shared" ca="1" si="17"/>
        <v>2.764370410252559</v>
      </c>
      <c r="D296">
        <f t="shared" ca="1" si="18"/>
        <v>7.5927896326110815</v>
      </c>
      <c r="E296">
        <f t="shared" ca="1" si="19"/>
        <v>1</v>
      </c>
      <c r="F296">
        <v>9</v>
      </c>
    </row>
    <row r="297" spans="1:6">
      <c r="A297">
        <v>288</v>
      </c>
      <c r="B297">
        <f t="shared" ca="1" si="16"/>
        <v>2.5925935044669113</v>
      </c>
      <c r="C297">
        <f t="shared" ca="1" si="17"/>
        <v>2.8335213768531653</v>
      </c>
      <c r="D297">
        <f t="shared" ca="1" si="18"/>
        <v>5.4261148813200766</v>
      </c>
      <c r="E297">
        <f t="shared" ca="1" si="19"/>
        <v>1</v>
      </c>
      <c r="F297">
        <v>9</v>
      </c>
    </row>
    <row r="298" spans="1:6">
      <c r="A298">
        <v>289</v>
      </c>
      <c r="B298">
        <f t="shared" ca="1" si="16"/>
        <v>1.4786947996324882</v>
      </c>
      <c r="C298">
        <f t="shared" ca="1" si="17"/>
        <v>3.3280986369486092</v>
      </c>
      <c r="D298">
        <f t="shared" ca="1" si="18"/>
        <v>4.8067934365810974</v>
      </c>
      <c r="E298">
        <f t="shared" ca="1" si="19"/>
        <v>1</v>
      </c>
      <c r="F298">
        <v>9</v>
      </c>
    </row>
    <row r="299" spans="1:6">
      <c r="A299">
        <v>290</v>
      </c>
      <c r="B299">
        <f t="shared" ca="1" si="16"/>
        <v>1.5621232696900145</v>
      </c>
      <c r="C299">
        <f t="shared" ca="1" si="17"/>
        <v>3.5525500138632458</v>
      </c>
      <c r="D299">
        <f t="shared" ca="1" si="18"/>
        <v>5.1146732835532607</v>
      </c>
      <c r="E299">
        <f t="shared" ca="1" si="19"/>
        <v>1</v>
      </c>
      <c r="F299">
        <v>9</v>
      </c>
    </row>
    <row r="300" spans="1:6">
      <c r="A300">
        <v>291</v>
      </c>
      <c r="B300">
        <f t="shared" ca="1" si="16"/>
        <v>2.6101890838200807</v>
      </c>
      <c r="C300">
        <f t="shared" ca="1" si="17"/>
        <v>2.643906606728863</v>
      </c>
      <c r="D300">
        <f t="shared" ca="1" si="18"/>
        <v>5.2540956905489438</v>
      </c>
      <c r="E300">
        <f t="shared" ca="1" si="19"/>
        <v>1</v>
      </c>
      <c r="F300">
        <v>9</v>
      </c>
    </row>
    <row r="301" spans="1:6">
      <c r="A301">
        <v>292</v>
      </c>
      <c r="B301">
        <f t="shared" ca="1" si="16"/>
        <v>4.3708503151420413</v>
      </c>
      <c r="C301">
        <f t="shared" ca="1" si="17"/>
        <v>2.4389796198134337</v>
      </c>
      <c r="D301">
        <f t="shared" ca="1" si="18"/>
        <v>6.8098299349554754</v>
      </c>
      <c r="E301">
        <f t="shared" ca="1" si="19"/>
        <v>1</v>
      </c>
      <c r="F301">
        <v>9</v>
      </c>
    </row>
    <row r="302" spans="1:6">
      <c r="A302">
        <v>293</v>
      </c>
      <c r="B302">
        <f t="shared" ca="1" si="16"/>
        <v>4.1834326449103809</v>
      </c>
      <c r="C302">
        <f t="shared" ca="1" si="17"/>
        <v>4.8104878484329596</v>
      </c>
      <c r="D302">
        <f t="shared" ca="1" si="18"/>
        <v>8.9939204933433405</v>
      </c>
      <c r="E302">
        <f t="shared" ca="1" si="19"/>
        <v>1</v>
      </c>
      <c r="F302">
        <v>9</v>
      </c>
    </row>
    <row r="303" spans="1:6">
      <c r="A303">
        <v>294</v>
      </c>
      <c r="B303">
        <f t="shared" ca="1" si="16"/>
        <v>4.1041880055117925</v>
      </c>
      <c r="C303">
        <f t="shared" ca="1" si="17"/>
        <v>5.049884281478322</v>
      </c>
      <c r="D303">
        <f t="shared" ca="1" si="18"/>
        <v>9.1540722869901145</v>
      </c>
      <c r="E303">
        <f t="shared" ca="1" si="19"/>
        <v>0</v>
      </c>
      <c r="F303">
        <v>9</v>
      </c>
    </row>
    <row r="304" spans="1:6">
      <c r="A304">
        <v>295</v>
      </c>
      <c r="B304">
        <f t="shared" ca="1" si="16"/>
        <v>3.8305844363035226</v>
      </c>
      <c r="C304">
        <f t="shared" ca="1" si="17"/>
        <v>4.4833612377854379</v>
      </c>
      <c r="D304">
        <f t="shared" ca="1" si="18"/>
        <v>8.313945674088961</v>
      </c>
      <c r="E304">
        <f t="shared" ca="1" si="19"/>
        <v>1</v>
      </c>
      <c r="F304">
        <v>9</v>
      </c>
    </row>
    <row r="305" spans="1:6">
      <c r="A305">
        <v>296</v>
      </c>
      <c r="B305">
        <f t="shared" ca="1" si="16"/>
        <v>3.1770732005731057</v>
      </c>
      <c r="C305">
        <f t="shared" ca="1" si="17"/>
        <v>3.3348170644781399</v>
      </c>
      <c r="D305">
        <f t="shared" ca="1" si="18"/>
        <v>6.511890265051246</v>
      </c>
      <c r="E305">
        <f t="shared" ca="1" si="19"/>
        <v>1</v>
      </c>
      <c r="F305">
        <v>9</v>
      </c>
    </row>
    <row r="306" spans="1:6">
      <c r="A306">
        <v>297</v>
      </c>
      <c r="B306">
        <f t="shared" ca="1" si="16"/>
        <v>1.2377091341351685</v>
      </c>
      <c r="C306">
        <f t="shared" ca="1" si="17"/>
        <v>2.2852549411880658</v>
      </c>
      <c r="D306">
        <f t="shared" ca="1" si="18"/>
        <v>3.5229640753232343</v>
      </c>
      <c r="E306">
        <f t="shared" ca="1" si="19"/>
        <v>1</v>
      </c>
      <c r="F306">
        <v>9</v>
      </c>
    </row>
    <row r="307" spans="1:6">
      <c r="A307">
        <v>298</v>
      </c>
      <c r="B307">
        <f t="shared" ca="1" si="16"/>
        <v>2.7008850108668949</v>
      </c>
      <c r="C307">
        <f t="shared" ca="1" si="17"/>
        <v>4.6204781829465897</v>
      </c>
      <c r="D307">
        <f t="shared" ca="1" si="18"/>
        <v>7.3213631938134842</v>
      </c>
      <c r="E307">
        <f t="shared" ca="1" si="19"/>
        <v>1</v>
      </c>
      <c r="F307">
        <v>9</v>
      </c>
    </row>
    <row r="308" spans="1:6">
      <c r="A308">
        <v>299</v>
      </c>
      <c r="B308">
        <f t="shared" ca="1" si="16"/>
        <v>3.7255089206467291</v>
      </c>
      <c r="C308">
        <f t="shared" ca="1" si="17"/>
        <v>4.7687064058969391</v>
      </c>
      <c r="D308">
        <f t="shared" ca="1" si="18"/>
        <v>8.4942153265436673</v>
      </c>
      <c r="E308">
        <f t="shared" ca="1" si="19"/>
        <v>1</v>
      </c>
      <c r="F308">
        <v>9</v>
      </c>
    </row>
    <row r="309" spans="1:6">
      <c r="A309">
        <v>300</v>
      </c>
      <c r="B309">
        <f t="shared" ca="1" si="16"/>
        <v>1.9036981690363817</v>
      </c>
      <c r="C309">
        <f t="shared" ca="1" si="17"/>
        <v>5.1625129409958488</v>
      </c>
      <c r="D309">
        <f t="shared" ca="1" si="18"/>
        <v>7.0662111100322305</v>
      </c>
      <c r="E309">
        <f t="shared" ca="1" si="19"/>
        <v>1</v>
      </c>
      <c r="F309">
        <v>9</v>
      </c>
    </row>
    <row r="310" spans="1:6">
      <c r="A310">
        <v>301</v>
      </c>
      <c r="B310">
        <f t="shared" ca="1" si="16"/>
        <v>3.8902791317857939</v>
      </c>
      <c r="C310">
        <f t="shared" ca="1" si="17"/>
        <v>3.1744863943518409</v>
      </c>
      <c r="D310">
        <f t="shared" ca="1" si="18"/>
        <v>7.0647655261376343</v>
      </c>
      <c r="E310">
        <f t="shared" ca="1" si="19"/>
        <v>1</v>
      </c>
      <c r="F310">
        <v>9</v>
      </c>
    </row>
    <row r="311" spans="1:6">
      <c r="A311">
        <v>302</v>
      </c>
      <c r="B311">
        <f t="shared" ca="1" si="16"/>
        <v>3.0479214476405661</v>
      </c>
      <c r="C311">
        <f t="shared" ca="1" si="17"/>
        <v>5.0950637920387152</v>
      </c>
      <c r="D311">
        <f t="shared" ca="1" si="18"/>
        <v>8.1429852396792803</v>
      </c>
      <c r="E311">
        <f t="shared" ca="1" si="19"/>
        <v>1</v>
      </c>
      <c r="F311">
        <v>9</v>
      </c>
    </row>
    <row r="312" spans="1:6">
      <c r="A312">
        <v>303</v>
      </c>
      <c r="B312">
        <f t="shared" ca="1" si="16"/>
        <v>4.0307147447909557</v>
      </c>
      <c r="C312">
        <f t="shared" ca="1" si="17"/>
        <v>5.0851074160528631</v>
      </c>
      <c r="D312">
        <f t="shared" ca="1" si="18"/>
        <v>9.1158221608438197</v>
      </c>
      <c r="E312">
        <f t="shared" ca="1" si="19"/>
        <v>0</v>
      </c>
      <c r="F312">
        <v>9</v>
      </c>
    </row>
    <row r="313" spans="1:6">
      <c r="A313">
        <v>304</v>
      </c>
      <c r="B313">
        <f t="shared" ca="1" si="16"/>
        <v>3.8014550368868218</v>
      </c>
      <c r="C313">
        <f t="shared" ca="1" si="17"/>
        <v>2.2559691596469325</v>
      </c>
      <c r="D313">
        <f t="shared" ca="1" si="18"/>
        <v>6.0574241965337539</v>
      </c>
      <c r="E313">
        <f t="shared" ca="1" si="19"/>
        <v>1</v>
      </c>
      <c r="F313">
        <v>9</v>
      </c>
    </row>
    <row r="314" spans="1:6">
      <c r="A314">
        <v>305</v>
      </c>
      <c r="B314">
        <f t="shared" ca="1" si="16"/>
        <v>1.1152436019831073</v>
      </c>
      <c r="C314">
        <f t="shared" ca="1" si="17"/>
        <v>4.7651950165717434</v>
      </c>
      <c r="D314">
        <f t="shared" ca="1" si="18"/>
        <v>5.8804386185548507</v>
      </c>
      <c r="E314">
        <f t="shared" ca="1" si="19"/>
        <v>1</v>
      </c>
      <c r="F314">
        <v>9</v>
      </c>
    </row>
    <row r="315" spans="1:6">
      <c r="A315">
        <v>306</v>
      </c>
      <c r="B315">
        <f t="shared" ca="1" si="16"/>
        <v>2.2593337340404305</v>
      </c>
      <c r="C315">
        <f t="shared" ca="1" si="17"/>
        <v>3.5128178506979402</v>
      </c>
      <c r="D315">
        <f t="shared" ca="1" si="18"/>
        <v>5.7721515847383706</v>
      </c>
      <c r="E315">
        <f t="shared" ca="1" si="19"/>
        <v>1</v>
      </c>
      <c r="F315">
        <v>9</v>
      </c>
    </row>
    <row r="316" spans="1:6">
      <c r="A316">
        <v>307</v>
      </c>
      <c r="B316">
        <f t="shared" ca="1" si="16"/>
        <v>2.3147607886072792</v>
      </c>
      <c r="C316">
        <f t="shared" ca="1" si="17"/>
        <v>3.2050487698523971</v>
      </c>
      <c r="D316">
        <f t="shared" ca="1" si="18"/>
        <v>5.5198095584596762</v>
      </c>
      <c r="E316">
        <f t="shared" ca="1" si="19"/>
        <v>1</v>
      </c>
      <c r="F316">
        <v>9</v>
      </c>
    </row>
    <row r="317" spans="1:6">
      <c r="A317">
        <v>308</v>
      </c>
      <c r="B317">
        <f t="shared" ca="1" si="16"/>
        <v>2.9876894808112473</v>
      </c>
      <c r="C317">
        <f t="shared" ca="1" si="17"/>
        <v>4.4227920948602542</v>
      </c>
      <c r="D317">
        <f t="shared" ca="1" si="18"/>
        <v>7.4104815756715015</v>
      </c>
      <c r="E317">
        <f t="shared" ca="1" si="19"/>
        <v>1</v>
      </c>
      <c r="F317">
        <v>9</v>
      </c>
    </row>
    <row r="318" spans="1:6">
      <c r="A318">
        <v>309</v>
      </c>
      <c r="B318">
        <f t="shared" ca="1" si="16"/>
        <v>4.839082727077372</v>
      </c>
      <c r="C318">
        <f t="shared" ca="1" si="17"/>
        <v>5.8307045059270717</v>
      </c>
      <c r="D318">
        <f t="shared" ca="1" si="18"/>
        <v>10.669787233004444</v>
      </c>
      <c r="E318">
        <f t="shared" ca="1" si="19"/>
        <v>0</v>
      </c>
      <c r="F318">
        <v>9</v>
      </c>
    </row>
    <row r="319" spans="1:6">
      <c r="A319">
        <v>310</v>
      </c>
      <c r="B319">
        <f t="shared" ca="1" si="16"/>
        <v>2.3809557099869298</v>
      </c>
      <c r="C319">
        <f t="shared" ca="1" si="17"/>
        <v>5.5884166705035572</v>
      </c>
      <c r="D319">
        <f t="shared" ca="1" si="18"/>
        <v>7.969372380490487</v>
      </c>
      <c r="E319">
        <f t="shared" ca="1" si="19"/>
        <v>1</v>
      </c>
      <c r="F319">
        <v>9</v>
      </c>
    </row>
    <row r="320" spans="1:6">
      <c r="A320">
        <v>311</v>
      </c>
      <c r="B320">
        <f t="shared" ca="1" si="16"/>
        <v>2.2877935490736938</v>
      </c>
      <c r="C320">
        <f t="shared" ca="1" si="17"/>
        <v>3.9119462686260937</v>
      </c>
      <c r="D320">
        <f t="shared" ca="1" si="18"/>
        <v>6.199739817699788</v>
      </c>
      <c r="E320">
        <f t="shared" ca="1" si="19"/>
        <v>1</v>
      </c>
      <c r="F320">
        <v>9</v>
      </c>
    </row>
    <row r="321" spans="1:6">
      <c r="A321">
        <v>312</v>
      </c>
      <c r="B321">
        <f t="shared" ca="1" si="16"/>
        <v>3.7807804295252132</v>
      </c>
      <c r="C321">
        <f t="shared" ca="1" si="17"/>
        <v>3.0229554822598521</v>
      </c>
      <c r="D321">
        <f t="shared" ca="1" si="18"/>
        <v>6.8037359117850649</v>
      </c>
      <c r="E321">
        <f t="shared" ca="1" si="19"/>
        <v>1</v>
      </c>
      <c r="F321">
        <v>9</v>
      </c>
    </row>
    <row r="322" spans="1:6">
      <c r="A322">
        <v>313</v>
      </c>
      <c r="B322">
        <f t="shared" ca="1" si="16"/>
        <v>3.2673477534183899</v>
      </c>
      <c r="C322">
        <f t="shared" ca="1" si="17"/>
        <v>3.179671934085766</v>
      </c>
      <c r="D322">
        <f t="shared" ca="1" si="18"/>
        <v>6.4470196875041559</v>
      </c>
      <c r="E322">
        <f t="shared" ca="1" si="19"/>
        <v>1</v>
      </c>
      <c r="F322">
        <v>9</v>
      </c>
    </row>
    <row r="323" spans="1:6">
      <c r="A323">
        <v>314</v>
      </c>
      <c r="B323">
        <f t="shared" ca="1" si="16"/>
        <v>4.540992261933142</v>
      </c>
      <c r="C323">
        <f t="shared" ca="1" si="17"/>
        <v>2.3208583832117835</v>
      </c>
      <c r="D323">
        <f t="shared" ca="1" si="18"/>
        <v>6.8618506451449255</v>
      </c>
      <c r="E323">
        <f t="shared" ca="1" si="19"/>
        <v>1</v>
      </c>
      <c r="F323">
        <v>9</v>
      </c>
    </row>
    <row r="324" spans="1:6">
      <c r="A324">
        <v>315</v>
      </c>
      <c r="B324">
        <f t="shared" ca="1" si="16"/>
        <v>4.2362133406984572</v>
      </c>
      <c r="C324">
        <f t="shared" ca="1" si="17"/>
        <v>3.2786232990150594</v>
      </c>
      <c r="D324">
        <f t="shared" ca="1" si="18"/>
        <v>7.5148366397135167</v>
      </c>
      <c r="E324">
        <f t="shared" ca="1" si="19"/>
        <v>1</v>
      </c>
      <c r="F324">
        <v>9</v>
      </c>
    </row>
    <row r="325" spans="1:6">
      <c r="A325">
        <v>316</v>
      </c>
      <c r="B325">
        <f t="shared" ca="1" si="16"/>
        <v>2.2928731333021717</v>
      </c>
      <c r="C325">
        <f t="shared" ca="1" si="17"/>
        <v>3.4633312200259523</v>
      </c>
      <c r="D325">
        <f t="shared" ca="1" si="18"/>
        <v>5.7562043533281244</v>
      </c>
      <c r="E325">
        <f t="shared" ca="1" si="19"/>
        <v>1</v>
      </c>
      <c r="F325">
        <v>9</v>
      </c>
    </row>
    <row r="326" spans="1:6">
      <c r="A326">
        <v>317</v>
      </c>
      <c r="B326">
        <f t="shared" ca="1" si="16"/>
        <v>1.0949505353682825</v>
      </c>
      <c r="C326">
        <f t="shared" ca="1" si="17"/>
        <v>5.832560859577236</v>
      </c>
      <c r="D326">
        <f t="shared" ca="1" si="18"/>
        <v>6.9275113949455189</v>
      </c>
      <c r="E326">
        <f t="shared" ca="1" si="19"/>
        <v>1</v>
      </c>
      <c r="F326">
        <v>9</v>
      </c>
    </row>
    <row r="327" spans="1:6">
      <c r="A327">
        <v>318</v>
      </c>
      <c r="B327">
        <f t="shared" ca="1" si="16"/>
        <v>2.5656831736933237</v>
      </c>
      <c r="C327">
        <f t="shared" ca="1" si="17"/>
        <v>2.1503241137356675</v>
      </c>
      <c r="D327">
        <f t="shared" ca="1" si="18"/>
        <v>4.7160072874289911</v>
      </c>
      <c r="E327">
        <f t="shared" ca="1" si="19"/>
        <v>1</v>
      </c>
      <c r="F327">
        <v>9</v>
      </c>
    </row>
    <row r="328" spans="1:6">
      <c r="A328">
        <v>319</v>
      </c>
      <c r="B328">
        <f t="shared" ca="1" si="16"/>
        <v>2.9070492510254375</v>
      </c>
      <c r="C328">
        <f t="shared" ca="1" si="17"/>
        <v>3.66574611347838</v>
      </c>
      <c r="D328">
        <f t="shared" ca="1" si="18"/>
        <v>6.5727953645038175</v>
      </c>
      <c r="E328">
        <f t="shared" ca="1" si="19"/>
        <v>1</v>
      </c>
      <c r="F328">
        <v>9</v>
      </c>
    </row>
    <row r="329" spans="1:6">
      <c r="A329">
        <v>320</v>
      </c>
      <c r="B329">
        <f t="shared" ca="1" si="16"/>
        <v>3.9751986262235706</v>
      </c>
      <c r="C329">
        <f t="shared" ca="1" si="17"/>
        <v>2.091975169361969</v>
      </c>
      <c r="D329">
        <f t="shared" ca="1" si="18"/>
        <v>6.0671737955855392</v>
      </c>
      <c r="E329">
        <f t="shared" ca="1" si="19"/>
        <v>1</v>
      </c>
      <c r="F329">
        <v>9</v>
      </c>
    </row>
    <row r="330" spans="1:6">
      <c r="A330">
        <v>321</v>
      </c>
      <c r="B330">
        <f t="shared" ca="1" si="16"/>
        <v>3.5625966502083903</v>
      </c>
      <c r="C330">
        <f t="shared" ca="1" si="17"/>
        <v>4.5810186191844755</v>
      </c>
      <c r="D330">
        <f t="shared" ca="1" si="18"/>
        <v>8.1436152693928658</v>
      </c>
      <c r="E330">
        <f t="shared" ca="1" si="19"/>
        <v>1</v>
      </c>
      <c r="F330">
        <v>9</v>
      </c>
    </row>
    <row r="331" spans="1:6">
      <c r="A331">
        <v>322</v>
      </c>
      <c r="B331">
        <f t="shared" ref="B331:B394" ca="1" si="20">$C$2+($D$2-$C$2)*RAND()</f>
        <v>4.3480174897146719</v>
      </c>
      <c r="C331">
        <f t="shared" ref="C331:C394" ca="1" si="21">$C$3+($D$3-$C$3)*RAND()</f>
        <v>5.8631030410078191</v>
      </c>
      <c r="D331">
        <f t="shared" ref="D331:D394" ca="1" si="22">B331+C331</f>
        <v>10.211120530722491</v>
      </c>
      <c r="E331">
        <f t="shared" ref="E331:E394" ca="1" si="23">IF(D331&lt;=$G$3,1,0)</f>
        <v>0</v>
      </c>
      <c r="F331">
        <v>9</v>
      </c>
    </row>
    <row r="332" spans="1:6">
      <c r="A332">
        <v>323</v>
      </c>
      <c r="B332">
        <f t="shared" ca="1" si="20"/>
        <v>2.3610159279085279</v>
      </c>
      <c r="C332">
        <f t="shared" ca="1" si="21"/>
        <v>5.5891259678425431</v>
      </c>
      <c r="D332">
        <f t="shared" ca="1" si="22"/>
        <v>7.950141895751071</v>
      </c>
      <c r="E332">
        <f t="shared" ca="1" si="23"/>
        <v>1</v>
      </c>
      <c r="F332">
        <v>9</v>
      </c>
    </row>
    <row r="333" spans="1:6">
      <c r="A333">
        <v>324</v>
      </c>
      <c r="B333">
        <f t="shared" ca="1" si="20"/>
        <v>3.3258996913967063</v>
      </c>
      <c r="C333">
        <f t="shared" ca="1" si="21"/>
        <v>2.7508762227375834</v>
      </c>
      <c r="D333">
        <f t="shared" ca="1" si="22"/>
        <v>6.0767759141342896</v>
      </c>
      <c r="E333">
        <f t="shared" ca="1" si="23"/>
        <v>1</v>
      </c>
      <c r="F333">
        <v>9</v>
      </c>
    </row>
    <row r="334" spans="1:6">
      <c r="A334">
        <v>325</v>
      </c>
      <c r="B334">
        <f t="shared" ca="1" si="20"/>
        <v>1.1557550105818266</v>
      </c>
      <c r="C334">
        <f t="shared" ca="1" si="21"/>
        <v>4.7008749715177576</v>
      </c>
      <c r="D334">
        <f t="shared" ca="1" si="22"/>
        <v>5.8566299820995837</v>
      </c>
      <c r="E334">
        <f t="shared" ca="1" si="23"/>
        <v>1</v>
      </c>
      <c r="F334">
        <v>9</v>
      </c>
    </row>
    <row r="335" spans="1:6">
      <c r="A335">
        <v>326</v>
      </c>
      <c r="B335">
        <f t="shared" ca="1" si="20"/>
        <v>1.8222895622301354</v>
      </c>
      <c r="C335">
        <f t="shared" ca="1" si="21"/>
        <v>5.7411809131806137</v>
      </c>
      <c r="D335">
        <f t="shared" ca="1" si="22"/>
        <v>7.5634704754107496</v>
      </c>
      <c r="E335">
        <f t="shared" ca="1" si="23"/>
        <v>1</v>
      </c>
      <c r="F335">
        <v>9</v>
      </c>
    </row>
    <row r="336" spans="1:6">
      <c r="A336">
        <v>327</v>
      </c>
      <c r="B336">
        <f t="shared" ca="1" si="20"/>
        <v>3.6057524499436893</v>
      </c>
      <c r="C336">
        <f t="shared" ca="1" si="21"/>
        <v>3.0984103859251175</v>
      </c>
      <c r="D336">
        <f t="shared" ca="1" si="22"/>
        <v>6.7041628358688072</v>
      </c>
      <c r="E336">
        <f t="shared" ca="1" si="23"/>
        <v>1</v>
      </c>
      <c r="F336">
        <v>9</v>
      </c>
    </row>
    <row r="337" spans="1:6">
      <c r="A337">
        <v>328</v>
      </c>
      <c r="B337">
        <f t="shared" ca="1" si="20"/>
        <v>3.0998369804720527</v>
      </c>
      <c r="C337">
        <f t="shared" ca="1" si="21"/>
        <v>2.2119676677153888</v>
      </c>
      <c r="D337">
        <f t="shared" ca="1" si="22"/>
        <v>5.3118046481874419</v>
      </c>
      <c r="E337">
        <f t="shared" ca="1" si="23"/>
        <v>1</v>
      </c>
      <c r="F337">
        <v>9</v>
      </c>
    </row>
    <row r="338" spans="1:6">
      <c r="A338">
        <v>329</v>
      </c>
      <c r="B338">
        <f t="shared" ca="1" si="20"/>
        <v>1.7151246042427744</v>
      </c>
      <c r="C338">
        <f t="shared" ca="1" si="21"/>
        <v>4.0375867590216767</v>
      </c>
      <c r="D338">
        <f t="shared" ca="1" si="22"/>
        <v>5.7527113632644511</v>
      </c>
      <c r="E338">
        <f t="shared" ca="1" si="23"/>
        <v>1</v>
      </c>
      <c r="F338">
        <v>9</v>
      </c>
    </row>
    <row r="339" spans="1:6">
      <c r="A339">
        <v>330</v>
      </c>
      <c r="B339">
        <f t="shared" ca="1" si="20"/>
        <v>3.3339986158876407</v>
      </c>
      <c r="C339">
        <f t="shared" ca="1" si="21"/>
        <v>3.9909458021491955</v>
      </c>
      <c r="D339">
        <f t="shared" ca="1" si="22"/>
        <v>7.3249444180368357</v>
      </c>
      <c r="E339">
        <f t="shared" ca="1" si="23"/>
        <v>1</v>
      </c>
      <c r="F339">
        <v>9</v>
      </c>
    </row>
    <row r="340" spans="1:6">
      <c r="A340">
        <v>331</v>
      </c>
      <c r="B340">
        <f t="shared" ca="1" si="20"/>
        <v>1.2914029336008737</v>
      </c>
      <c r="C340">
        <f t="shared" ca="1" si="21"/>
        <v>5.8237220973233219</v>
      </c>
      <c r="D340">
        <f t="shared" ca="1" si="22"/>
        <v>7.1151250309241956</v>
      </c>
      <c r="E340">
        <f t="shared" ca="1" si="23"/>
        <v>1</v>
      </c>
      <c r="F340">
        <v>9</v>
      </c>
    </row>
    <row r="341" spans="1:6">
      <c r="A341">
        <v>332</v>
      </c>
      <c r="B341">
        <f t="shared" ca="1" si="20"/>
        <v>4.4599959605298567</v>
      </c>
      <c r="C341">
        <f t="shared" ca="1" si="21"/>
        <v>4.3586076871187451</v>
      </c>
      <c r="D341">
        <f t="shared" ca="1" si="22"/>
        <v>8.8186036476486009</v>
      </c>
      <c r="E341">
        <f t="shared" ca="1" si="23"/>
        <v>1</v>
      </c>
      <c r="F341">
        <v>9</v>
      </c>
    </row>
    <row r="342" spans="1:6">
      <c r="A342">
        <v>333</v>
      </c>
      <c r="B342">
        <f t="shared" ca="1" si="20"/>
        <v>3.3664868342463388</v>
      </c>
      <c r="C342">
        <f t="shared" ca="1" si="21"/>
        <v>4.1846319337615583</v>
      </c>
      <c r="D342">
        <f t="shared" ca="1" si="22"/>
        <v>7.5511187680078971</v>
      </c>
      <c r="E342">
        <f t="shared" ca="1" si="23"/>
        <v>1</v>
      </c>
      <c r="F342">
        <v>9</v>
      </c>
    </row>
    <row r="343" spans="1:6">
      <c r="A343">
        <v>334</v>
      </c>
      <c r="B343">
        <f t="shared" ca="1" si="20"/>
        <v>3.4795293707934816</v>
      </c>
      <c r="C343">
        <f t="shared" ca="1" si="21"/>
        <v>4.4265098547465973</v>
      </c>
      <c r="D343">
        <f t="shared" ca="1" si="22"/>
        <v>7.9060392255400789</v>
      </c>
      <c r="E343">
        <f t="shared" ca="1" si="23"/>
        <v>1</v>
      </c>
      <c r="F343">
        <v>9</v>
      </c>
    </row>
    <row r="344" spans="1:6">
      <c r="A344">
        <v>335</v>
      </c>
      <c r="B344">
        <f t="shared" ca="1" si="20"/>
        <v>1.2931946806196124</v>
      </c>
      <c r="C344">
        <f t="shared" ca="1" si="21"/>
        <v>3.87705609722651</v>
      </c>
      <c r="D344">
        <f t="shared" ca="1" si="22"/>
        <v>5.1702507778461229</v>
      </c>
      <c r="E344">
        <f t="shared" ca="1" si="23"/>
        <v>1</v>
      </c>
      <c r="F344">
        <v>9</v>
      </c>
    </row>
    <row r="345" spans="1:6">
      <c r="A345">
        <v>336</v>
      </c>
      <c r="B345">
        <f t="shared" ca="1" si="20"/>
        <v>4.4518300356790128</v>
      </c>
      <c r="C345">
        <f t="shared" ca="1" si="21"/>
        <v>3.7059546963970957</v>
      </c>
      <c r="D345">
        <f t="shared" ca="1" si="22"/>
        <v>8.1577847320761094</v>
      </c>
      <c r="E345">
        <f t="shared" ca="1" si="23"/>
        <v>1</v>
      </c>
      <c r="F345">
        <v>9</v>
      </c>
    </row>
    <row r="346" spans="1:6">
      <c r="A346">
        <v>337</v>
      </c>
      <c r="B346">
        <f t="shared" ca="1" si="20"/>
        <v>4.9686332063694465</v>
      </c>
      <c r="C346">
        <f t="shared" ca="1" si="21"/>
        <v>4.6146613086658332</v>
      </c>
      <c r="D346">
        <f t="shared" ca="1" si="22"/>
        <v>9.5832945150352806</v>
      </c>
      <c r="E346">
        <f t="shared" ca="1" si="23"/>
        <v>0</v>
      </c>
      <c r="F346">
        <v>9</v>
      </c>
    </row>
    <row r="347" spans="1:6">
      <c r="A347">
        <v>338</v>
      </c>
      <c r="B347">
        <f t="shared" ca="1" si="20"/>
        <v>4.0502401209511909</v>
      </c>
      <c r="C347">
        <f t="shared" ca="1" si="21"/>
        <v>5.5417653209079543</v>
      </c>
      <c r="D347">
        <f t="shared" ca="1" si="22"/>
        <v>9.5920054418591452</v>
      </c>
      <c r="E347">
        <f t="shared" ca="1" si="23"/>
        <v>0</v>
      </c>
      <c r="F347">
        <v>9</v>
      </c>
    </row>
    <row r="348" spans="1:6">
      <c r="A348">
        <v>339</v>
      </c>
      <c r="B348">
        <f t="shared" ca="1" si="20"/>
        <v>2.3746616263480864</v>
      </c>
      <c r="C348">
        <f t="shared" ca="1" si="21"/>
        <v>2.5331100859088265</v>
      </c>
      <c r="D348">
        <f t="shared" ca="1" si="22"/>
        <v>4.9077717122569133</v>
      </c>
      <c r="E348">
        <f t="shared" ca="1" si="23"/>
        <v>1</v>
      </c>
      <c r="F348">
        <v>9</v>
      </c>
    </row>
    <row r="349" spans="1:6">
      <c r="A349">
        <v>340</v>
      </c>
      <c r="B349">
        <f t="shared" ca="1" si="20"/>
        <v>3.6045991657316714</v>
      </c>
      <c r="C349">
        <f t="shared" ca="1" si="21"/>
        <v>5.0613559224682092</v>
      </c>
      <c r="D349">
        <f t="shared" ca="1" si="22"/>
        <v>8.6659550881998797</v>
      </c>
      <c r="E349">
        <f t="shared" ca="1" si="23"/>
        <v>1</v>
      </c>
      <c r="F349">
        <v>9</v>
      </c>
    </row>
    <row r="350" spans="1:6">
      <c r="A350">
        <v>341</v>
      </c>
      <c r="B350">
        <f t="shared" ca="1" si="20"/>
        <v>4.7119754533600871</v>
      </c>
      <c r="C350">
        <f t="shared" ca="1" si="21"/>
        <v>4.2748705173461907</v>
      </c>
      <c r="D350">
        <f t="shared" ca="1" si="22"/>
        <v>8.9868459707062769</v>
      </c>
      <c r="E350">
        <f t="shared" ca="1" si="23"/>
        <v>1</v>
      </c>
      <c r="F350">
        <v>9</v>
      </c>
    </row>
    <row r="351" spans="1:6">
      <c r="A351">
        <v>342</v>
      </c>
      <c r="B351">
        <f t="shared" ca="1" si="20"/>
        <v>2.0912281038052796</v>
      </c>
      <c r="C351">
        <f t="shared" ca="1" si="21"/>
        <v>4.8538505075453742</v>
      </c>
      <c r="D351">
        <f t="shared" ca="1" si="22"/>
        <v>6.9450786113506542</v>
      </c>
      <c r="E351">
        <f t="shared" ca="1" si="23"/>
        <v>1</v>
      </c>
      <c r="F351">
        <v>9</v>
      </c>
    </row>
    <row r="352" spans="1:6">
      <c r="A352">
        <v>343</v>
      </c>
      <c r="B352">
        <f t="shared" ca="1" si="20"/>
        <v>4.5817376960115777</v>
      </c>
      <c r="C352">
        <f t="shared" ca="1" si="21"/>
        <v>2.8904774401598856</v>
      </c>
      <c r="D352">
        <f t="shared" ca="1" si="22"/>
        <v>7.4722151361714637</v>
      </c>
      <c r="E352">
        <f t="shared" ca="1" si="23"/>
        <v>1</v>
      </c>
      <c r="F352">
        <v>9</v>
      </c>
    </row>
    <row r="353" spans="1:6">
      <c r="A353">
        <v>344</v>
      </c>
      <c r="B353">
        <f t="shared" ca="1" si="20"/>
        <v>1.7779291161137611</v>
      </c>
      <c r="C353">
        <f t="shared" ca="1" si="21"/>
        <v>2.2452073116078504</v>
      </c>
      <c r="D353">
        <f t="shared" ca="1" si="22"/>
        <v>4.023136427721612</v>
      </c>
      <c r="E353">
        <f t="shared" ca="1" si="23"/>
        <v>1</v>
      </c>
      <c r="F353">
        <v>9</v>
      </c>
    </row>
    <row r="354" spans="1:6">
      <c r="A354">
        <v>345</v>
      </c>
      <c r="B354">
        <f t="shared" ca="1" si="20"/>
        <v>1.1785684842280646</v>
      </c>
      <c r="C354">
        <f t="shared" ca="1" si="21"/>
        <v>5.3917510461177311</v>
      </c>
      <c r="D354">
        <f t="shared" ca="1" si="22"/>
        <v>6.5703195303457953</v>
      </c>
      <c r="E354">
        <f t="shared" ca="1" si="23"/>
        <v>1</v>
      </c>
      <c r="F354">
        <v>9</v>
      </c>
    </row>
    <row r="355" spans="1:6">
      <c r="A355">
        <v>346</v>
      </c>
      <c r="B355">
        <f t="shared" ca="1" si="20"/>
        <v>2.236770258144924</v>
      </c>
      <c r="C355">
        <f t="shared" ca="1" si="21"/>
        <v>5.0511991948243873</v>
      </c>
      <c r="D355">
        <f t="shared" ca="1" si="22"/>
        <v>7.2879694529693113</v>
      </c>
      <c r="E355">
        <f t="shared" ca="1" si="23"/>
        <v>1</v>
      </c>
      <c r="F355">
        <v>9</v>
      </c>
    </row>
    <row r="356" spans="1:6">
      <c r="A356">
        <v>347</v>
      </c>
      <c r="B356">
        <f t="shared" ca="1" si="20"/>
        <v>3.5570705693626805</v>
      </c>
      <c r="C356">
        <f t="shared" ca="1" si="21"/>
        <v>5.6661486421583689</v>
      </c>
      <c r="D356">
        <f t="shared" ca="1" si="22"/>
        <v>9.2232192115210498</v>
      </c>
      <c r="E356">
        <f t="shared" ca="1" si="23"/>
        <v>0</v>
      </c>
      <c r="F356">
        <v>9</v>
      </c>
    </row>
    <row r="357" spans="1:6">
      <c r="A357">
        <v>348</v>
      </c>
      <c r="B357">
        <f t="shared" ca="1" si="20"/>
        <v>1.4194733935028099</v>
      </c>
      <c r="C357">
        <f t="shared" ca="1" si="21"/>
        <v>5.9210163023132143</v>
      </c>
      <c r="D357">
        <f t="shared" ca="1" si="22"/>
        <v>7.3404896958160242</v>
      </c>
      <c r="E357">
        <f t="shared" ca="1" si="23"/>
        <v>1</v>
      </c>
      <c r="F357">
        <v>9</v>
      </c>
    </row>
    <row r="358" spans="1:6">
      <c r="A358">
        <v>349</v>
      </c>
      <c r="B358">
        <f t="shared" ca="1" si="20"/>
        <v>3.0195666086704582</v>
      </c>
      <c r="C358">
        <f t="shared" ca="1" si="21"/>
        <v>5.6498877240395284</v>
      </c>
      <c r="D358">
        <f t="shared" ca="1" si="22"/>
        <v>8.6694543327099858</v>
      </c>
      <c r="E358">
        <f t="shared" ca="1" si="23"/>
        <v>1</v>
      </c>
      <c r="F358">
        <v>9</v>
      </c>
    </row>
    <row r="359" spans="1:6">
      <c r="A359">
        <v>350</v>
      </c>
      <c r="B359">
        <f t="shared" ca="1" si="20"/>
        <v>2.4999763460417599</v>
      </c>
      <c r="C359">
        <f t="shared" ca="1" si="21"/>
        <v>2.4762228503443584</v>
      </c>
      <c r="D359">
        <f t="shared" ca="1" si="22"/>
        <v>4.9761991963861183</v>
      </c>
      <c r="E359">
        <f t="shared" ca="1" si="23"/>
        <v>1</v>
      </c>
      <c r="F359">
        <v>9</v>
      </c>
    </row>
    <row r="360" spans="1:6">
      <c r="A360">
        <v>351</v>
      </c>
      <c r="B360">
        <f t="shared" ca="1" si="20"/>
        <v>4.4560292392605465</v>
      </c>
      <c r="C360">
        <f t="shared" ca="1" si="21"/>
        <v>2.4570616672462795</v>
      </c>
      <c r="D360">
        <f t="shared" ca="1" si="22"/>
        <v>6.9130909065068256</v>
      </c>
      <c r="E360">
        <f t="shared" ca="1" si="23"/>
        <v>1</v>
      </c>
      <c r="F360">
        <v>9</v>
      </c>
    </row>
    <row r="361" spans="1:6">
      <c r="A361">
        <v>352</v>
      </c>
      <c r="B361">
        <f t="shared" ca="1" si="20"/>
        <v>3.5159738963012943</v>
      </c>
      <c r="C361">
        <f t="shared" ca="1" si="21"/>
        <v>2.0650405282703006</v>
      </c>
      <c r="D361">
        <f t="shared" ca="1" si="22"/>
        <v>5.5810144245715954</v>
      </c>
      <c r="E361">
        <f t="shared" ca="1" si="23"/>
        <v>1</v>
      </c>
      <c r="F361">
        <v>9</v>
      </c>
    </row>
    <row r="362" spans="1:6">
      <c r="A362">
        <v>353</v>
      </c>
      <c r="B362">
        <f t="shared" ca="1" si="20"/>
        <v>3.3938032345838649</v>
      </c>
      <c r="C362">
        <f t="shared" ca="1" si="21"/>
        <v>2.333552639345855</v>
      </c>
      <c r="D362">
        <f t="shared" ca="1" si="22"/>
        <v>5.7273558739297199</v>
      </c>
      <c r="E362">
        <f t="shared" ca="1" si="23"/>
        <v>1</v>
      </c>
      <c r="F362">
        <v>9</v>
      </c>
    </row>
    <row r="363" spans="1:6">
      <c r="A363">
        <v>354</v>
      </c>
      <c r="B363">
        <f t="shared" ca="1" si="20"/>
        <v>2.2750494388593014</v>
      </c>
      <c r="C363">
        <f t="shared" ca="1" si="21"/>
        <v>5.3725800227988536</v>
      </c>
      <c r="D363">
        <f t="shared" ca="1" si="22"/>
        <v>7.6476294616581555</v>
      </c>
      <c r="E363">
        <f t="shared" ca="1" si="23"/>
        <v>1</v>
      </c>
      <c r="F363">
        <v>9</v>
      </c>
    </row>
    <row r="364" spans="1:6">
      <c r="A364">
        <v>355</v>
      </c>
      <c r="B364">
        <f t="shared" ca="1" si="20"/>
        <v>4.179152015116264</v>
      </c>
      <c r="C364">
        <f t="shared" ca="1" si="21"/>
        <v>2.3514273490183148</v>
      </c>
      <c r="D364">
        <f t="shared" ca="1" si="22"/>
        <v>6.5305793641345788</v>
      </c>
      <c r="E364">
        <f t="shared" ca="1" si="23"/>
        <v>1</v>
      </c>
      <c r="F364">
        <v>9</v>
      </c>
    </row>
    <row r="365" spans="1:6">
      <c r="A365">
        <v>356</v>
      </c>
      <c r="B365">
        <f t="shared" ca="1" si="20"/>
        <v>1.8277644543415406</v>
      </c>
      <c r="C365">
        <f t="shared" ca="1" si="21"/>
        <v>3.903888370500721</v>
      </c>
      <c r="D365">
        <f t="shared" ca="1" si="22"/>
        <v>5.7316528248422616</v>
      </c>
      <c r="E365">
        <f t="shared" ca="1" si="23"/>
        <v>1</v>
      </c>
      <c r="F365">
        <v>9</v>
      </c>
    </row>
    <row r="366" spans="1:6">
      <c r="A366">
        <v>357</v>
      </c>
      <c r="B366">
        <f t="shared" ca="1" si="20"/>
        <v>3.2216913515260925</v>
      </c>
      <c r="C366">
        <f t="shared" ca="1" si="21"/>
        <v>2.3160244542804991</v>
      </c>
      <c r="D366">
        <f t="shared" ca="1" si="22"/>
        <v>5.5377158058065916</v>
      </c>
      <c r="E366">
        <f t="shared" ca="1" si="23"/>
        <v>1</v>
      </c>
      <c r="F366">
        <v>9</v>
      </c>
    </row>
    <row r="367" spans="1:6">
      <c r="A367">
        <v>358</v>
      </c>
      <c r="B367">
        <f t="shared" ca="1" si="20"/>
        <v>2.0702799530631197</v>
      </c>
      <c r="C367">
        <f t="shared" ca="1" si="21"/>
        <v>5.962138559751291</v>
      </c>
      <c r="D367">
        <f t="shared" ca="1" si="22"/>
        <v>8.0324185128144112</v>
      </c>
      <c r="E367">
        <f t="shared" ca="1" si="23"/>
        <v>1</v>
      </c>
      <c r="F367">
        <v>9</v>
      </c>
    </row>
    <row r="368" spans="1:6">
      <c r="A368">
        <v>359</v>
      </c>
      <c r="B368">
        <f t="shared" ca="1" si="20"/>
        <v>3.3442883949473736</v>
      </c>
      <c r="C368">
        <f t="shared" ca="1" si="21"/>
        <v>5.8708995563897695</v>
      </c>
      <c r="D368">
        <f t="shared" ca="1" si="22"/>
        <v>9.2151879513371426</v>
      </c>
      <c r="E368">
        <f t="shared" ca="1" si="23"/>
        <v>0</v>
      </c>
      <c r="F368">
        <v>9</v>
      </c>
    </row>
    <row r="369" spans="1:6">
      <c r="A369">
        <v>360</v>
      </c>
      <c r="B369">
        <f t="shared" ca="1" si="20"/>
        <v>2.2874702439449837</v>
      </c>
      <c r="C369">
        <f t="shared" ca="1" si="21"/>
        <v>2.8481933880599901</v>
      </c>
      <c r="D369">
        <f t="shared" ca="1" si="22"/>
        <v>5.1356636320049738</v>
      </c>
      <c r="E369">
        <f t="shared" ca="1" si="23"/>
        <v>1</v>
      </c>
      <c r="F369">
        <v>9</v>
      </c>
    </row>
    <row r="370" spans="1:6">
      <c r="A370">
        <v>361</v>
      </c>
      <c r="B370">
        <f t="shared" ca="1" si="20"/>
        <v>1.5489669106509871</v>
      </c>
      <c r="C370">
        <f t="shared" ca="1" si="21"/>
        <v>4.331201342366386</v>
      </c>
      <c r="D370">
        <f t="shared" ca="1" si="22"/>
        <v>5.8801682530173736</v>
      </c>
      <c r="E370">
        <f t="shared" ca="1" si="23"/>
        <v>1</v>
      </c>
      <c r="F370">
        <v>9</v>
      </c>
    </row>
    <row r="371" spans="1:6">
      <c r="A371">
        <v>362</v>
      </c>
      <c r="B371">
        <f t="shared" ca="1" si="20"/>
        <v>1.9998421721271509</v>
      </c>
      <c r="C371">
        <f t="shared" ca="1" si="21"/>
        <v>4.6698388909327475</v>
      </c>
      <c r="D371">
        <f t="shared" ca="1" si="22"/>
        <v>6.6696810630598984</v>
      </c>
      <c r="E371">
        <f t="shared" ca="1" si="23"/>
        <v>1</v>
      </c>
      <c r="F371">
        <v>9</v>
      </c>
    </row>
    <row r="372" spans="1:6">
      <c r="A372">
        <v>363</v>
      </c>
      <c r="B372">
        <f t="shared" ca="1" si="20"/>
        <v>4.7018799025264357</v>
      </c>
      <c r="C372">
        <f t="shared" ca="1" si="21"/>
        <v>5.5154949186563904</v>
      </c>
      <c r="D372">
        <f t="shared" ca="1" si="22"/>
        <v>10.217374821182826</v>
      </c>
      <c r="E372">
        <f t="shared" ca="1" si="23"/>
        <v>0</v>
      </c>
      <c r="F372">
        <v>9</v>
      </c>
    </row>
    <row r="373" spans="1:6">
      <c r="A373">
        <v>364</v>
      </c>
      <c r="B373">
        <f t="shared" ca="1" si="20"/>
        <v>1.3028810653854506</v>
      </c>
      <c r="C373">
        <f t="shared" ca="1" si="21"/>
        <v>2.1925696631055649</v>
      </c>
      <c r="D373">
        <f t="shared" ca="1" si="22"/>
        <v>3.4954507284910155</v>
      </c>
      <c r="E373">
        <f t="shared" ca="1" si="23"/>
        <v>1</v>
      </c>
      <c r="F373">
        <v>9</v>
      </c>
    </row>
    <row r="374" spans="1:6">
      <c r="A374">
        <v>365</v>
      </c>
      <c r="B374">
        <f t="shared" ca="1" si="20"/>
        <v>4.655343565093494</v>
      </c>
      <c r="C374">
        <f t="shared" ca="1" si="21"/>
        <v>5.3880805773088625</v>
      </c>
      <c r="D374">
        <f t="shared" ca="1" si="22"/>
        <v>10.043424142402356</v>
      </c>
      <c r="E374">
        <f t="shared" ca="1" si="23"/>
        <v>0</v>
      </c>
      <c r="F374">
        <v>9</v>
      </c>
    </row>
    <row r="375" spans="1:6">
      <c r="A375">
        <v>366</v>
      </c>
      <c r="B375">
        <f t="shared" ca="1" si="20"/>
        <v>3.8858301600720844</v>
      </c>
      <c r="C375">
        <f t="shared" ca="1" si="21"/>
        <v>5.6928386875067289</v>
      </c>
      <c r="D375">
        <f t="shared" ca="1" si="22"/>
        <v>9.5786688475788129</v>
      </c>
      <c r="E375">
        <f t="shared" ca="1" si="23"/>
        <v>0</v>
      </c>
      <c r="F375">
        <v>9</v>
      </c>
    </row>
    <row r="376" spans="1:6">
      <c r="A376">
        <v>367</v>
      </c>
      <c r="B376">
        <f t="shared" ca="1" si="20"/>
        <v>2.53489749974</v>
      </c>
      <c r="C376">
        <f t="shared" ca="1" si="21"/>
        <v>4.7583675075981464</v>
      </c>
      <c r="D376">
        <f t="shared" ca="1" si="22"/>
        <v>7.293265007338146</v>
      </c>
      <c r="E376">
        <f t="shared" ca="1" si="23"/>
        <v>1</v>
      </c>
      <c r="F376">
        <v>9</v>
      </c>
    </row>
    <row r="377" spans="1:6">
      <c r="A377">
        <v>368</v>
      </c>
      <c r="B377">
        <f t="shared" ca="1" si="20"/>
        <v>4.2418227555061279</v>
      </c>
      <c r="C377">
        <f t="shared" ca="1" si="21"/>
        <v>5.0914296015418312</v>
      </c>
      <c r="D377">
        <f t="shared" ca="1" si="22"/>
        <v>9.3332523570479591</v>
      </c>
      <c r="E377">
        <f t="shared" ca="1" si="23"/>
        <v>0</v>
      </c>
      <c r="F377">
        <v>9</v>
      </c>
    </row>
    <row r="378" spans="1:6">
      <c r="A378">
        <v>369</v>
      </c>
      <c r="B378">
        <f t="shared" ca="1" si="20"/>
        <v>4.9910400523718099</v>
      </c>
      <c r="C378">
        <f t="shared" ca="1" si="21"/>
        <v>3.1309765055388472</v>
      </c>
      <c r="D378">
        <f t="shared" ca="1" si="22"/>
        <v>8.1220165579106567</v>
      </c>
      <c r="E378">
        <f t="shared" ca="1" si="23"/>
        <v>1</v>
      </c>
      <c r="F378">
        <v>9</v>
      </c>
    </row>
    <row r="379" spans="1:6">
      <c r="A379">
        <v>370</v>
      </c>
      <c r="B379">
        <f t="shared" ca="1" si="20"/>
        <v>4.2549030872329077</v>
      </c>
      <c r="C379">
        <f t="shared" ca="1" si="21"/>
        <v>3.8705583486214854</v>
      </c>
      <c r="D379">
        <f t="shared" ca="1" si="22"/>
        <v>8.125461435854394</v>
      </c>
      <c r="E379">
        <f t="shared" ca="1" si="23"/>
        <v>1</v>
      </c>
      <c r="F379">
        <v>9</v>
      </c>
    </row>
    <row r="380" spans="1:6">
      <c r="A380">
        <v>371</v>
      </c>
      <c r="B380">
        <f t="shared" ca="1" si="20"/>
        <v>4.5678039438021285</v>
      </c>
      <c r="C380">
        <f t="shared" ca="1" si="21"/>
        <v>5.6244492853284438</v>
      </c>
      <c r="D380">
        <f t="shared" ca="1" si="22"/>
        <v>10.192253229130571</v>
      </c>
      <c r="E380">
        <f t="shared" ca="1" si="23"/>
        <v>0</v>
      </c>
      <c r="F380">
        <v>9</v>
      </c>
    </row>
    <row r="381" spans="1:6">
      <c r="A381">
        <v>372</v>
      </c>
      <c r="B381">
        <f t="shared" ca="1" si="20"/>
        <v>3.2454730113651888</v>
      </c>
      <c r="C381">
        <f t="shared" ca="1" si="21"/>
        <v>4.2922028966553825</v>
      </c>
      <c r="D381">
        <f t="shared" ca="1" si="22"/>
        <v>7.5376759080205709</v>
      </c>
      <c r="E381">
        <f t="shared" ca="1" si="23"/>
        <v>1</v>
      </c>
      <c r="F381">
        <v>9</v>
      </c>
    </row>
    <row r="382" spans="1:6">
      <c r="A382">
        <v>373</v>
      </c>
      <c r="B382">
        <f t="shared" ca="1" si="20"/>
        <v>1.0103364832946706</v>
      </c>
      <c r="C382">
        <f t="shared" ca="1" si="21"/>
        <v>3.4936153120892333</v>
      </c>
      <c r="D382">
        <f t="shared" ca="1" si="22"/>
        <v>4.5039517953839034</v>
      </c>
      <c r="E382">
        <f t="shared" ca="1" si="23"/>
        <v>1</v>
      </c>
      <c r="F382">
        <v>9</v>
      </c>
    </row>
    <row r="383" spans="1:6">
      <c r="A383">
        <v>374</v>
      </c>
      <c r="B383">
        <f t="shared" ca="1" si="20"/>
        <v>1.6760474181747829</v>
      </c>
      <c r="C383">
        <f t="shared" ca="1" si="21"/>
        <v>3.820132464921028</v>
      </c>
      <c r="D383">
        <f t="shared" ca="1" si="22"/>
        <v>5.4961798830958113</v>
      </c>
      <c r="E383">
        <f t="shared" ca="1" si="23"/>
        <v>1</v>
      </c>
      <c r="F383">
        <v>9</v>
      </c>
    </row>
    <row r="384" spans="1:6">
      <c r="A384">
        <v>375</v>
      </c>
      <c r="B384">
        <f t="shared" ca="1" si="20"/>
        <v>4.1634034579453161</v>
      </c>
      <c r="C384">
        <f t="shared" ca="1" si="21"/>
        <v>2.9795700645512961</v>
      </c>
      <c r="D384">
        <f t="shared" ca="1" si="22"/>
        <v>7.1429735224966127</v>
      </c>
      <c r="E384">
        <f t="shared" ca="1" si="23"/>
        <v>1</v>
      </c>
      <c r="F384">
        <v>9</v>
      </c>
    </row>
    <row r="385" spans="1:6">
      <c r="A385">
        <v>376</v>
      </c>
      <c r="B385">
        <f t="shared" ca="1" si="20"/>
        <v>1.7123420430394032</v>
      </c>
      <c r="C385">
        <f t="shared" ca="1" si="21"/>
        <v>3.9351406752410778</v>
      </c>
      <c r="D385">
        <f t="shared" ca="1" si="22"/>
        <v>5.6474827182804805</v>
      </c>
      <c r="E385">
        <f t="shared" ca="1" si="23"/>
        <v>1</v>
      </c>
      <c r="F385">
        <v>9</v>
      </c>
    </row>
    <row r="386" spans="1:6">
      <c r="A386">
        <v>377</v>
      </c>
      <c r="B386">
        <f t="shared" ca="1" si="20"/>
        <v>2.9767152939003743</v>
      </c>
      <c r="C386">
        <f t="shared" ca="1" si="21"/>
        <v>4.6491702176043406</v>
      </c>
      <c r="D386">
        <f t="shared" ca="1" si="22"/>
        <v>7.6258855115047144</v>
      </c>
      <c r="E386">
        <f t="shared" ca="1" si="23"/>
        <v>1</v>
      </c>
      <c r="F386">
        <v>9</v>
      </c>
    </row>
    <row r="387" spans="1:6">
      <c r="A387">
        <v>378</v>
      </c>
      <c r="B387">
        <f t="shared" ca="1" si="20"/>
        <v>1.3267038268653653</v>
      </c>
      <c r="C387">
        <f t="shared" ca="1" si="21"/>
        <v>4.3990346436940566</v>
      </c>
      <c r="D387">
        <f t="shared" ca="1" si="22"/>
        <v>5.7257384705594223</v>
      </c>
      <c r="E387">
        <f t="shared" ca="1" si="23"/>
        <v>1</v>
      </c>
      <c r="F387">
        <v>9</v>
      </c>
    </row>
    <row r="388" spans="1:6">
      <c r="A388">
        <v>379</v>
      </c>
      <c r="B388">
        <f t="shared" ca="1" si="20"/>
        <v>4.678837235064794</v>
      </c>
      <c r="C388">
        <f t="shared" ca="1" si="21"/>
        <v>3.1998938980572045</v>
      </c>
      <c r="D388">
        <f t="shared" ca="1" si="22"/>
        <v>7.8787311331219989</v>
      </c>
      <c r="E388">
        <f t="shared" ca="1" si="23"/>
        <v>1</v>
      </c>
      <c r="F388">
        <v>9</v>
      </c>
    </row>
    <row r="389" spans="1:6">
      <c r="A389">
        <v>380</v>
      </c>
      <c r="B389">
        <f t="shared" ca="1" si="20"/>
        <v>4.3631727501774034</v>
      </c>
      <c r="C389">
        <f t="shared" ca="1" si="21"/>
        <v>5.1495253283433886</v>
      </c>
      <c r="D389">
        <f t="shared" ca="1" si="22"/>
        <v>9.512698078520792</v>
      </c>
      <c r="E389">
        <f t="shared" ca="1" si="23"/>
        <v>0</v>
      </c>
      <c r="F389">
        <v>9</v>
      </c>
    </row>
    <row r="390" spans="1:6">
      <c r="A390">
        <v>381</v>
      </c>
      <c r="B390">
        <f t="shared" ca="1" si="20"/>
        <v>2.310091214877346</v>
      </c>
      <c r="C390">
        <f t="shared" ca="1" si="21"/>
        <v>2.1532232229616231</v>
      </c>
      <c r="D390">
        <f t="shared" ca="1" si="22"/>
        <v>4.4633144378389691</v>
      </c>
      <c r="E390">
        <f t="shared" ca="1" si="23"/>
        <v>1</v>
      </c>
      <c r="F390">
        <v>9</v>
      </c>
    </row>
    <row r="391" spans="1:6">
      <c r="A391">
        <v>382</v>
      </c>
      <c r="B391">
        <f t="shared" ca="1" si="20"/>
        <v>4.1934535117038401</v>
      </c>
      <c r="C391">
        <f t="shared" ca="1" si="21"/>
        <v>3.4750841606864245</v>
      </c>
      <c r="D391">
        <f t="shared" ca="1" si="22"/>
        <v>7.668537672390265</v>
      </c>
      <c r="E391">
        <f t="shared" ca="1" si="23"/>
        <v>1</v>
      </c>
      <c r="F391">
        <v>9</v>
      </c>
    </row>
    <row r="392" spans="1:6">
      <c r="A392">
        <v>383</v>
      </c>
      <c r="B392">
        <f t="shared" ca="1" si="20"/>
        <v>4.843924293815129</v>
      </c>
      <c r="C392">
        <f t="shared" ca="1" si="21"/>
        <v>2.9075510792934152</v>
      </c>
      <c r="D392">
        <f t="shared" ca="1" si="22"/>
        <v>7.7514753731085442</v>
      </c>
      <c r="E392">
        <f t="shared" ca="1" si="23"/>
        <v>1</v>
      </c>
      <c r="F392">
        <v>9</v>
      </c>
    </row>
    <row r="393" spans="1:6">
      <c r="A393">
        <v>384</v>
      </c>
      <c r="B393">
        <f t="shared" ca="1" si="20"/>
        <v>1.5265232008728704</v>
      </c>
      <c r="C393">
        <f t="shared" ca="1" si="21"/>
        <v>5.2229319732292119</v>
      </c>
      <c r="D393">
        <f t="shared" ca="1" si="22"/>
        <v>6.7494551741020823</v>
      </c>
      <c r="E393">
        <f t="shared" ca="1" si="23"/>
        <v>1</v>
      </c>
      <c r="F393">
        <v>9</v>
      </c>
    </row>
    <row r="394" spans="1:6">
      <c r="A394">
        <v>385</v>
      </c>
      <c r="B394">
        <f t="shared" ca="1" si="20"/>
        <v>4.6646331387626354</v>
      </c>
      <c r="C394">
        <f t="shared" ca="1" si="21"/>
        <v>5.2828506613355772</v>
      </c>
      <c r="D394">
        <f t="shared" ca="1" si="22"/>
        <v>9.9474838000982118</v>
      </c>
      <c r="E394">
        <f t="shared" ca="1" si="23"/>
        <v>0</v>
      </c>
      <c r="F394">
        <v>9</v>
      </c>
    </row>
    <row r="395" spans="1:6">
      <c r="A395">
        <v>386</v>
      </c>
      <c r="B395">
        <f t="shared" ref="B395:B458" ca="1" si="24">$C$2+($D$2-$C$2)*RAND()</f>
        <v>4.4630463732604646</v>
      </c>
      <c r="C395">
        <f t="shared" ref="C395:C458" ca="1" si="25">$C$3+($D$3-$C$3)*RAND()</f>
        <v>2.6411971429028211</v>
      </c>
      <c r="D395">
        <f t="shared" ref="D395:D458" ca="1" si="26">B395+C395</f>
        <v>7.1042435161632858</v>
      </c>
      <c r="E395">
        <f t="shared" ref="E395:E458" ca="1" si="27">IF(D395&lt;=$G$3,1,0)</f>
        <v>1</v>
      </c>
      <c r="F395">
        <v>9</v>
      </c>
    </row>
    <row r="396" spans="1:6">
      <c r="A396">
        <v>387</v>
      </c>
      <c r="B396">
        <f t="shared" ca="1" si="24"/>
        <v>3.6219598285831478</v>
      </c>
      <c r="C396">
        <f t="shared" ca="1" si="25"/>
        <v>2.0460009150653935</v>
      </c>
      <c r="D396">
        <f t="shared" ca="1" si="26"/>
        <v>5.6679607436485409</v>
      </c>
      <c r="E396">
        <f t="shared" ca="1" si="27"/>
        <v>1</v>
      </c>
      <c r="F396">
        <v>9</v>
      </c>
    </row>
    <row r="397" spans="1:6">
      <c r="A397">
        <v>388</v>
      </c>
      <c r="B397">
        <f t="shared" ca="1" si="24"/>
        <v>3.8148039322171852</v>
      </c>
      <c r="C397">
        <f t="shared" ca="1" si="25"/>
        <v>4.9787145929141987</v>
      </c>
      <c r="D397">
        <f t="shared" ca="1" si="26"/>
        <v>8.7935185251313843</v>
      </c>
      <c r="E397">
        <f t="shared" ca="1" si="27"/>
        <v>1</v>
      </c>
      <c r="F397">
        <v>9</v>
      </c>
    </row>
    <row r="398" spans="1:6">
      <c r="A398">
        <v>389</v>
      </c>
      <c r="B398">
        <f t="shared" ca="1" si="24"/>
        <v>3.5029116609716531</v>
      </c>
      <c r="C398">
        <f t="shared" ca="1" si="25"/>
        <v>4.2866266575217242</v>
      </c>
      <c r="D398">
        <f t="shared" ca="1" si="26"/>
        <v>7.7895383184933777</v>
      </c>
      <c r="E398">
        <f t="shared" ca="1" si="27"/>
        <v>1</v>
      </c>
      <c r="F398">
        <v>9</v>
      </c>
    </row>
    <row r="399" spans="1:6">
      <c r="A399">
        <v>390</v>
      </c>
      <c r="B399">
        <f t="shared" ca="1" si="24"/>
        <v>1.719490779821204</v>
      </c>
      <c r="C399">
        <f t="shared" ca="1" si="25"/>
        <v>5.71323090467647</v>
      </c>
      <c r="D399">
        <f t="shared" ca="1" si="26"/>
        <v>7.4327216844976736</v>
      </c>
      <c r="E399">
        <f t="shared" ca="1" si="27"/>
        <v>1</v>
      </c>
      <c r="F399">
        <v>9</v>
      </c>
    </row>
    <row r="400" spans="1:6">
      <c r="A400">
        <v>391</v>
      </c>
      <c r="B400">
        <f t="shared" ca="1" si="24"/>
        <v>2.6274699306253968</v>
      </c>
      <c r="C400">
        <f t="shared" ca="1" si="25"/>
        <v>5.1462003505661897</v>
      </c>
      <c r="D400">
        <f t="shared" ca="1" si="26"/>
        <v>7.7736702811915865</v>
      </c>
      <c r="E400">
        <f t="shared" ca="1" si="27"/>
        <v>1</v>
      </c>
      <c r="F400">
        <v>9</v>
      </c>
    </row>
    <row r="401" spans="1:6">
      <c r="A401">
        <v>392</v>
      </c>
      <c r="B401">
        <f t="shared" ca="1" si="24"/>
        <v>2.1095269930056704</v>
      </c>
      <c r="C401">
        <f t="shared" ca="1" si="25"/>
        <v>2.2898318500803163</v>
      </c>
      <c r="D401">
        <f t="shared" ca="1" si="26"/>
        <v>4.3993588430859862</v>
      </c>
      <c r="E401">
        <f t="shared" ca="1" si="27"/>
        <v>1</v>
      </c>
      <c r="F401">
        <v>9</v>
      </c>
    </row>
    <row r="402" spans="1:6">
      <c r="A402">
        <v>393</v>
      </c>
      <c r="B402">
        <f t="shared" ca="1" si="24"/>
        <v>1.8802879184967884</v>
      </c>
      <c r="C402">
        <f t="shared" ca="1" si="25"/>
        <v>5.50833405104094</v>
      </c>
      <c r="D402">
        <f t="shared" ca="1" si="26"/>
        <v>7.3886219695377289</v>
      </c>
      <c r="E402">
        <f t="shared" ca="1" si="27"/>
        <v>1</v>
      </c>
      <c r="F402">
        <v>9</v>
      </c>
    </row>
    <row r="403" spans="1:6">
      <c r="A403">
        <v>394</v>
      </c>
      <c r="B403">
        <f t="shared" ca="1" si="24"/>
        <v>3.1912365722754412</v>
      </c>
      <c r="C403">
        <f t="shared" ca="1" si="25"/>
        <v>2.2582823521458946</v>
      </c>
      <c r="D403">
        <f t="shared" ca="1" si="26"/>
        <v>5.4495189244213353</v>
      </c>
      <c r="E403">
        <f t="shared" ca="1" si="27"/>
        <v>1</v>
      </c>
      <c r="F403">
        <v>9</v>
      </c>
    </row>
    <row r="404" spans="1:6">
      <c r="A404">
        <v>395</v>
      </c>
      <c r="B404">
        <f t="shared" ca="1" si="24"/>
        <v>3.7086562543982553</v>
      </c>
      <c r="C404">
        <f t="shared" ca="1" si="25"/>
        <v>5.7464327978767002</v>
      </c>
      <c r="D404">
        <f t="shared" ca="1" si="26"/>
        <v>9.4550890522749551</v>
      </c>
      <c r="E404">
        <f t="shared" ca="1" si="27"/>
        <v>0</v>
      </c>
      <c r="F404">
        <v>9</v>
      </c>
    </row>
    <row r="405" spans="1:6">
      <c r="A405">
        <v>396</v>
      </c>
      <c r="B405">
        <f t="shared" ca="1" si="24"/>
        <v>4.4856359623648823</v>
      </c>
      <c r="C405">
        <f t="shared" ca="1" si="25"/>
        <v>3.4400318277531401</v>
      </c>
      <c r="D405">
        <f t="shared" ca="1" si="26"/>
        <v>7.9256677901180224</v>
      </c>
      <c r="E405">
        <f t="shared" ca="1" si="27"/>
        <v>1</v>
      </c>
      <c r="F405">
        <v>9</v>
      </c>
    </row>
    <row r="406" spans="1:6">
      <c r="A406">
        <v>397</v>
      </c>
      <c r="B406">
        <f t="shared" ca="1" si="24"/>
        <v>4.1573151376718886</v>
      </c>
      <c r="C406">
        <f t="shared" ca="1" si="25"/>
        <v>4.5575761443866396</v>
      </c>
      <c r="D406">
        <f t="shared" ca="1" si="26"/>
        <v>8.7148912820585274</v>
      </c>
      <c r="E406">
        <f t="shared" ca="1" si="27"/>
        <v>1</v>
      </c>
      <c r="F406">
        <v>9</v>
      </c>
    </row>
    <row r="407" spans="1:6">
      <c r="A407">
        <v>398</v>
      </c>
      <c r="B407">
        <f t="shared" ca="1" si="24"/>
        <v>1.5418975157134991</v>
      </c>
      <c r="C407">
        <f t="shared" ca="1" si="25"/>
        <v>3.7085810481110033</v>
      </c>
      <c r="D407">
        <f t="shared" ca="1" si="26"/>
        <v>5.2504785638245028</v>
      </c>
      <c r="E407">
        <f t="shared" ca="1" si="27"/>
        <v>1</v>
      </c>
      <c r="F407">
        <v>9</v>
      </c>
    </row>
    <row r="408" spans="1:6">
      <c r="A408">
        <v>399</v>
      </c>
      <c r="B408">
        <f t="shared" ca="1" si="24"/>
        <v>4.3261385502223142</v>
      </c>
      <c r="C408">
        <f t="shared" ca="1" si="25"/>
        <v>2.7693026723575533</v>
      </c>
      <c r="D408">
        <f t="shared" ca="1" si="26"/>
        <v>7.0954412225798675</v>
      </c>
      <c r="E408">
        <f t="shared" ca="1" si="27"/>
        <v>1</v>
      </c>
      <c r="F408">
        <v>9</v>
      </c>
    </row>
    <row r="409" spans="1:6">
      <c r="A409">
        <v>400</v>
      </c>
      <c r="B409">
        <f t="shared" ca="1" si="24"/>
        <v>4.1357610789337951</v>
      </c>
      <c r="C409">
        <f t="shared" ca="1" si="25"/>
        <v>3.3581735899959315</v>
      </c>
      <c r="D409">
        <f t="shared" ca="1" si="26"/>
        <v>7.493934668929727</v>
      </c>
      <c r="E409">
        <f t="shared" ca="1" si="27"/>
        <v>1</v>
      </c>
      <c r="F409">
        <v>9</v>
      </c>
    </row>
    <row r="410" spans="1:6">
      <c r="A410">
        <v>401</v>
      </c>
      <c r="B410">
        <f t="shared" ca="1" si="24"/>
        <v>1.9262602760473415</v>
      </c>
      <c r="C410">
        <f t="shared" ca="1" si="25"/>
        <v>5.57219231144928</v>
      </c>
      <c r="D410">
        <f t="shared" ca="1" si="26"/>
        <v>7.4984525874966215</v>
      </c>
      <c r="E410">
        <f t="shared" ca="1" si="27"/>
        <v>1</v>
      </c>
      <c r="F410">
        <v>9</v>
      </c>
    </row>
    <row r="411" spans="1:6">
      <c r="A411">
        <v>402</v>
      </c>
      <c r="B411">
        <f t="shared" ca="1" si="24"/>
        <v>1.0115567647633186</v>
      </c>
      <c r="C411">
        <f t="shared" ca="1" si="25"/>
        <v>5.2289570803051433</v>
      </c>
      <c r="D411">
        <f t="shared" ca="1" si="26"/>
        <v>6.2405138450684614</v>
      </c>
      <c r="E411">
        <f t="shared" ca="1" si="27"/>
        <v>1</v>
      </c>
      <c r="F411">
        <v>9</v>
      </c>
    </row>
    <row r="412" spans="1:6">
      <c r="A412">
        <v>403</v>
      </c>
      <c r="B412">
        <f t="shared" ca="1" si="24"/>
        <v>1.2328975056318456</v>
      </c>
      <c r="C412">
        <f t="shared" ca="1" si="25"/>
        <v>3.9120138815342873</v>
      </c>
      <c r="D412">
        <f t="shared" ca="1" si="26"/>
        <v>5.1449113871661325</v>
      </c>
      <c r="E412">
        <f t="shared" ca="1" si="27"/>
        <v>1</v>
      </c>
      <c r="F412">
        <v>9</v>
      </c>
    </row>
    <row r="413" spans="1:6">
      <c r="A413">
        <v>404</v>
      </c>
      <c r="B413">
        <f t="shared" ca="1" si="24"/>
        <v>1.3371829467651897</v>
      </c>
      <c r="C413">
        <f t="shared" ca="1" si="25"/>
        <v>3.8706736358977873</v>
      </c>
      <c r="D413">
        <f t="shared" ca="1" si="26"/>
        <v>5.207856582662977</v>
      </c>
      <c r="E413">
        <f t="shared" ca="1" si="27"/>
        <v>1</v>
      </c>
      <c r="F413">
        <v>9</v>
      </c>
    </row>
    <row r="414" spans="1:6">
      <c r="A414">
        <v>405</v>
      </c>
      <c r="B414">
        <f t="shared" ca="1" si="24"/>
        <v>2.0829669764886929</v>
      </c>
      <c r="C414">
        <f t="shared" ca="1" si="25"/>
        <v>3.2404117635754717</v>
      </c>
      <c r="D414">
        <f t="shared" ca="1" si="26"/>
        <v>5.3233787400641646</v>
      </c>
      <c r="E414">
        <f t="shared" ca="1" si="27"/>
        <v>1</v>
      </c>
      <c r="F414">
        <v>9</v>
      </c>
    </row>
    <row r="415" spans="1:6">
      <c r="A415">
        <v>406</v>
      </c>
      <c r="B415">
        <f t="shared" ca="1" si="24"/>
        <v>1.8529174261484012</v>
      </c>
      <c r="C415">
        <f t="shared" ca="1" si="25"/>
        <v>2.0197604256839856</v>
      </c>
      <c r="D415">
        <f t="shared" ca="1" si="26"/>
        <v>3.8726778518323868</v>
      </c>
      <c r="E415">
        <f t="shared" ca="1" si="27"/>
        <v>1</v>
      </c>
      <c r="F415">
        <v>9</v>
      </c>
    </row>
    <row r="416" spans="1:6">
      <c r="A416">
        <v>407</v>
      </c>
      <c r="B416">
        <f t="shared" ca="1" si="24"/>
        <v>3.2477427807371337</v>
      </c>
      <c r="C416">
        <f t="shared" ca="1" si="25"/>
        <v>3.7767804617309073</v>
      </c>
      <c r="D416">
        <f t="shared" ca="1" si="26"/>
        <v>7.0245232424680406</v>
      </c>
      <c r="E416">
        <f t="shared" ca="1" si="27"/>
        <v>1</v>
      </c>
      <c r="F416">
        <v>9</v>
      </c>
    </row>
    <row r="417" spans="1:6">
      <c r="A417">
        <v>408</v>
      </c>
      <c r="B417">
        <f t="shared" ca="1" si="24"/>
        <v>1.9386454370432711</v>
      </c>
      <c r="C417">
        <f t="shared" ca="1" si="25"/>
        <v>4.1133862050338053</v>
      </c>
      <c r="D417">
        <f t="shared" ca="1" si="26"/>
        <v>6.0520316420770763</v>
      </c>
      <c r="E417">
        <f t="shared" ca="1" si="27"/>
        <v>1</v>
      </c>
      <c r="F417">
        <v>9</v>
      </c>
    </row>
    <row r="418" spans="1:6">
      <c r="A418">
        <v>409</v>
      </c>
      <c r="B418">
        <f t="shared" ca="1" si="24"/>
        <v>3.8708403599781467</v>
      </c>
      <c r="C418">
        <f t="shared" ca="1" si="25"/>
        <v>2.6946735029159568</v>
      </c>
      <c r="D418">
        <f t="shared" ca="1" si="26"/>
        <v>6.5655138628941039</v>
      </c>
      <c r="E418">
        <f t="shared" ca="1" si="27"/>
        <v>1</v>
      </c>
      <c r="F418">
        <v>9</v>
      </c>
    </row>
    <row r="419" spans="1:6">
      <c r="A419">
        <v>410</v>
      </c>
      <c r="B419">
        <f t="shared" ca="1" si="24"/>
        <v>1.2837501434057352</v>
      </c>
      <c r="C419">
        <f t="shared" ca="1" si="25"/>
        <v>4.3580354041786666</v>
      </c>
      <c r="D419">
        <f t="shared" ca="1" si="26"/>
        <v>5.6417855475844014</v>
      </c>
      <c r="E419">
        <f t="shared" ca="1" si="27"/>
        <v>1</v>
      </c>
      <c r="F419">
        <v>9</v>
      </c>
    </row>
    <row r="420" spans="1:6">
      <c r="A420">
        <v>411</v>
      </c>
      <c r="B420">
        <f t="shared" ca="1" si="24"/>
        <v>3.1187409061856468</v>
      </c>
      <c r="C420">
        <f t="shared" ca="1" si="25"/>
        <v>3.3412970682363548</v>
      </c>
      <c r="D420">
        <f t="shared" ca="1" si="26"/>
        <v>6.4600379744220016</v>
      </c>
      <c r="E420">
        <f t="shared" ca="1" si="27"/>
        <v>1</v>
      </c>
      <c r="F420">
        <v>9</v>
      </c>
    </row>
    <row r="421" spans="1:6">
      <c r="A421">
        <v>412</v>
      </c>
      <c r="B421">
        <f t="shared" ca="1" si="24"/>
        <v>4.7888138910270506</v>
      </c>
      <c r="C421">
        <f t="shared" ca="1" si="25"/>
        <v>3.6935922043616132</v>
      </c>
      <c r="D421">
        <f t="shared" ca="1" si="26"/>
        <v>8.4824060953886633</v>
      </c>
      <c r="E421">
        <f t="shared" ca="1" si="27"/>
        <v>1</v>
      </c>
      <c r="F421">
        <v>9</v>
      </c>
    </row>
    <row r="422" spans="1:6">
      <c r="A422">
        <v>413</v>
      </c>
      <c r="B422">
        <f t="shared" ca="1" si="24"/>
        <v>1.0343928344878641</v>
      </c>
      <c r="C422">
        <f t="shared" ca="1" si="25"/>
        <v>3.3877190623822186</v>
      </c>
      <c r="D422">
        <f t="shared" ca="1" si="26"/>
        <v>4.4221118968700832</v>
      </c>
      <c r="E422">
        <f t="shared" ca="1" si="27"/>
        <v>1</v>
      </c>
      <c r="F422">
        <v>9</v>
      </c>
    </row>
    <row r="423" spans="1:6">
      <c r="A423">
        <v>414</v>
      </c>
      <c r="B423">
        <f t="shared" ca="1" si="24"/>
        <v>4.0272707355958497</v>
      </c>
      <c r="C423">
        <f t="shared" ca="1" si="25"/>
        <v>2.8488714164282016</v>
      </c>
      <c r="D423">
        <f t="shared" ca="1" si="26"/>
        <v>6.8761421520240518</v>
      </c>
      <c r="E423">
        <f t="shared" ca="1" si="27"/>
        <v>1</v>
      </c>
      <c r="F423">
        <v>9</v>
      </c>
    </row>
    <row r="424" spans="1:6">
      <c r="A424">
        <v>415</v>
      </c>
      <c r="B424">
        <f t="shared" ca="1" si="24"/>
        <v>2.5362298477551377</v>
      </c>
      <c r="C424">
        <f t="shared" ca="1" si="25"/>
        <v>2.8426978429039411</v>
      </c>
      <c r="D424">
        <f t="shared" ca="1" si="26"/>
        <v>5.3789276906590793</v>
      </c>
      <c r="E424">
        <f t="shared" ca="1" si="27"/>
        <v>1</v>
      </c>
      <c r="F424">
        <v>9</v>
      </c>
    </row>
    <row r="425" spans="1:6">
      <c r="A425">
        <v>416</v>
      </c>
      <c r="B425">
        <f t="shared" ca="1" si="24"/>
        <v>2.9768680019795069</v>
      </c>
      <c r="C425">
        <f t="shared" ca="1" si="25"/>
        <v>2.6049848974881593</v>
      </c>
      <c r="D425">
        <f t="shared" ca="1" si="26"/>
        <v>5.5818528994676662</v>
      </c>
      <c r="E425">
        <f t="shared" ca="1" si="27"/>
        <v>1</v>
      </c>
      <c r="F425">
        <v>9</v>
      </c>
    </row>
    <row r="426" spans="1:6">
      <c r="A426">
        <v>417</v>
      </c>
      <c r="B426">
        <f t="shared" ca="1" si="24"/>
        <v>3.1573851398640747</v>
      </c>
      <c r="C426">
        <f t="shared" ca="1" si="25"/>
        <v>5.3141675596832405</v>
      </c>
      <c r="D426">
        <f t="shared" ca="1" si="26"/>
        <v>8.4715526995473152</v>
      </c>
      <c r="E426">
        <f t="shared" ca="1" si="27"/>
        <v>1</v>
      </c>
      <c r="F426">
        <v>9</v>
      </c>
    </row>
    <row r="427" spans="1:6">
      <c r="A427">
        <v>418</v>
      </c>
      <c r="B427">
        <f t="shared" ca="1" si="24"/>
        <v>2.0062174535765891</v>
      </c>
      <c r="C427">
        <f t="shared" ca="1" si="25"/>
        <v>5.3158160089827664</v>
      </c>
      <c r="D427">
        <f t="shared" ca="1" si="26"/>
        <v>7.3220334625593555</v>
      </c>
      <c r="E427">
        <f t="shared" ca="1" si="27"/>
        <v>1</v>
      </c>
      <c r="F427">
        <v>9</v>
      </c>
    </row>
    <row r="428" spans="1:6">
      <c r="A428">
        <v>419</v>
      </c>
      <c r="B428">
        <f t="shared" ca="1" si="24"/>
        <v>1.3356511314341208</v>
      </c>
      <c r="C428">
        <f t="shared" ca="1" si="25"/>
        <v>3.8176350314479954</v>
      </c>
      <c r="D428">
        <f t="shared" ca="1" si="26"/>
        <v>5.1532861628821163</v>
      </c>
      <c r="E428">
        <f t="shared" ca="1" si="27"/>
        <v>1</v>
      </c>
      <c r="F428">
        <v>9</v>
      </c>
    </row>
    <row r="429" spans="1:6">
      <c r="A429">
        <v>420</v>
      </c>
      <c r="B429">
        <f t="shared" ca="1" si="24"/>
        <v>1.5449951759901825</v>
      </c>
      <c r="C429">
        <f t="shared" ca="1" si="25"/>
        <v>4.2759548057018328</v>
      </c>
      <c r="D429">
        <f t="shared" ca="1" si="26"/>
        <v>5.8209499816920154</v>
      </c>
      <c r="E429">
        <f t="shared" ca="1" si="27"/>
        <v>1</v>
      </c>
      <c r="F429">
        <v>9</v>
      </c>
    </row>
    <row r="430" spans="1:6">
      <c r="A430">
        <v>421</v>
      </c>
      <c r="B430">
        <f t="shared" ca="1" si="24"/>
        <v>2.1965968195285881</v>
      </c>
      <c r="C430">
        <f t="shared" ca="1" si="25"/>
        <v>2.5395003734062054</v>
      </c>
      <c r="D430">
        <f t="shared" ca="1" si="26"/>
        <v>4.7360971929347935</v>
      </c>
      <c r="E430">
        <f t="shared" ca="1" si="27"/>
        <v>1</v>
      </c>
      <c r="F430">
        <v>9</v>
      </c>
    </row>
    <row r="431" spans="1:6">
      <c r="A431">
        <v>422</v>
      </c>
      <c r="B431">
        <f t="shared" ca="1" si="24"/>
        <v>2.294786237632668</v>
      </c>
      <c r="C431">
        <f t="shared" ca="1" si="25"/>
        <v>4.7263262254111655</v>
      </c>
      <c r="D431">
        <f t="shared" ca="1" si="26"/>
        <v>7.0211124630438331</v>
      </c>
      <c r="E431">
        <f t="shared" ca="1" si="27"/>
        <v>1</v>
      </c>
      <c r="F431">
        <v>9</v>
      </c>
    </row>
    <row r="432" spans="1:6">
      <c r="A432">
        <v>423</v>
      </c>
      <c r="B432">
        <f t="shared" ca="1" si="24"/>
        <v>3.2357273028624651</v>
      </c>
      <c r="C432">
        <f t="shared" ca="1" si="25"/>
        <v>5.9110630721963062</v>
      </c>
      <c r="D432">
        <f t="shared" ca="1" si="26"/>
        <v>9.1467903750587709</v>
      </c>
      <c r="E432">
        <f t="shared" ca="1" si="27"/>
        <v>0</v>
      </c>
      <c r="F432">
        <v>9</v>
      </c>
    </row>
    <row r="433" spans="1:6">
      <c r="A433">
        <v>424</v>
      </c>
      <c r="B433">
        <f t="shared" ca="1" si="24"/>
        <v>2.5770000189148248</v>
      </c>
      <c r="C433">
        <f t="shared" ca="1" si="25"/>
        <v>4.5127692878703023</v>
      </c>
      <c r="D433">
        <f t="shared" ca="1" si="26"/>
        <v>7.0897693067851275</v>
      </c>
      <c r="E433">
        <f t="shared" ca="1" si="27"/>
        <v>1</v>
      </c>
      <c r="F433">
        <v>9</v>
      </c>
    </row>
    <row r="434" spans="1:6">
      <c r="A434">
        <v>425</v>
      </c>
      <c r="B434">
        <f t="shared" ca="1" si="24"/>
        <v>3.5108665451586223</v>
      </c>
      <c r="C434">
        <f t="shared" ca="1" si="25"/>
        <v>5.5368147405414074</v>
      </c>
      <c r="D434">
        <f t="shared" ca="1" si="26"/>
        <v>9.0476812857000297</v>
      </c>
      <c r="E434">
        <f t="shared" ca="1" si="27"/>
        <v>0</v>
      </c>
      <c r="F434">
        <v>9</v>
      </c>
    </row>
    <row r="435" spans="1:6">
      <c r="A435">
        <v>426</v>
      </c>
      <c r="B435">
        <f t="shared" ca="1" si="24"/>
        <v>1.9792872154255883</v>
      </c>
      <c r="C435">
        <f t="shared" ca="1" si="25"/>
        <v>5.7107689158079582</v>
      </c>
      <c r="D435">
        <f t="shared" ca="1" si="26"/>
        <v>7.6900561312335469</v>
      </c>
      <c r="E435">
        <f t="shared" ca="1" si="27"/>
        <v>1</v>
      </c>
      <c r="F435">
        <v>9</v>
      </c>
    </row>
    <row r="436" spans="1:6">
      <c r="A436">
        <v>427</v>
      </c>
      <c r="B436">
        <f t="shared" ca="1" si="24"/>
        <v>3.7056429191967477</v>
      </c>
      <c r="C436">
        <f t="shared" ca="1" si="25"/>
        <v>3.705045903864602</v>
      </c>
      <c r="D436">
        <f t="shared" ca="1" si="26"/>
        <v>7.4106888230613492</v>
      </c>
      <c r="E436">
        <f t="shared" ca="1" si="27"/>
        <v>1</v>
      </c>
      <c r="F436">
        <v>9</v>
      </c>
    </row>
    <row r="437" spans="1:6">
      <c r="A437">
        <v>428</v>
      </c>
      <c r="B437">
        <f t="shared" ca="1" si="24"/>
        <v>4.2894582425591175</v>
      </c>
      <c r="C437">
        <f t="shared" ca="1" si="25"/>
        <v>2.8146830916202461</v>
      </c>
      <c r="D437">
        <f t="shared" ca="1" si="26"/>
        <v>7.1041413341793636</v>
      </c>
      <c r="E437">
        <f t="shared" ca="1" si="27"/>
        <v>1</v>
      </c>
      <c r="F437">
        <v>9</v>
      </c>
    </row>
    <row r="438" spans="1:6">
      <c r="A438">
        <v>429</v>
      </c>
      <c r="B438">
        <f t="shared" ca="1" si="24"/>
        <v>3.242333283135721</v>
      </c>
      <c r="C438">
        <f t="shared" ca="1" si="25"/>
        <v>3.236391346263841</v>
      </c>
      <c r="D438">
        <f t="shared" ca="1" si="26"/>
        <v>6.4787246293995615</v>
      </c>
      <c r="E438">
        <f t="shared" ca="1" si="27"/>
        <v>1</v>
      </c>
      <c r="F438">
        <v>9</v>
      </c>
    </row>
    <row r="439" spans="1:6">
      <c r="A439">
        <v>430</v>
      </c>
      <c r="B439">
        <f t="shared" ca="1" si="24"/>
        <v>1.4078098701678807</v>
      </c>
      <c r="C439">
        <f t="shared" ca="1" si="25"/>
        <v>3.5352977989460959</v>
      </c>
      <c r="D439">
        <f t="shared" ca="1" si="26"/>
        <v>4.9431076691139761</v>
      </c>
      <c r="E439">
        <f t="shared" ca="1" si="27"/>
        <v>1</v>
      </c>
      <c r="F439">
        <v>9</v>
      </c>
    </row>
    <row r="440" spans="1:6">
      <c r="A440">
        <v>431</v>
      </c>
      <c r="B440">
        <f t="shared" ca="1" si="24"/>
        <v>4.0356812371328683</v>
      </c>
      <c r="C440">
        <f t="shared" ca="1" si="25"/>
        <v>2.714128803103748</v>
      </c>
      <c r="D440">
        <f t="shared" ca="1" si="26"/>
        <v>6.7498100402366159</v>
      </c>
      <c r="E440">
        <f t="shared" ca="1" si="27"/>
        <v>1</v>
      </c>
      <c r="F440">
        <v>9</v>
      </c>
    </row>
    <row r="441" spans="1:6">
      <c r="A441">
        <v>432</v>
      </c>
      <c r="B441">
        <f t="shared" ca="1" si="24"/>
        <v>3.5207270893523543</v>
      </c>
      <c r="C441">
        <f t="shared" ca="1" si="25"/>
        <v>2.1546278531191856</v>
      </c>
      <c r="D441">
        <f t="shared" ca="1" si="26"/>
        <v>5.6753549424715395</v>
      </c>
      <c r="E441">
        <f t="shared" ca="1" si="27"/>
        <v>1</v>
      </c>
      <c r="F441">
        <v>9</v>
      </c>
    </row>
    <row r="442" spans="1:6">
      <c r="A442">
        <v>433</v>
      </c>
      <c r="B442">
        <f t="shared" ca="1" si="24"/>
        <v>3.8308973047624182</v>
      </c>
      <c r="C442">
        <f t="shared" ca="1" si="25"/>
        <v>4.9655315016092771</v>
      </c>
      <c r="D442">
        <f t="shared" ca="1" si="26"/>
        <v>8.7964288063716953</v>
      </c>
      <c r="E442">
        <f t="shared" ca="1" si="27"/>
        <v>1</v>
      </c>
      <c r="F442">
        <v>9</v>
      </c>
    </row>
    <row r="443" spans="1:6">
      <c r="A443">
        <v>434</v>
      </c>
      <c r="B443">
        <f t="shared" ca="1" si="24"/>
        <v>4.5965931670746638</v>
      </c>
      <c r="C443">
        <f t="shared" ca="1" si="25"/>
        <v>4.9480630665031109</v>
      </c>
      <c r="D443">
        <f t="shared" ca="1" si="26"/>
        <v>9.5446562335777756</v>
      </c>
      <c r="E443">
        <f t="shared" ca="1" si="27"/>
        <v>0</v>
      </c>
      <c r="F443">
        <v>9</v>
      </c>
    </row>
    <row r="444" spans="1:6">
      <c r="A444">
        <v>435</v>
      </c>
      <c r="B444">
        <f t="shared" ca="1" si="24"/>
        <v>4.185632238870582</v>
      </c>
      <c r="C444">
        <f t="shared" ca="1" si="25"/>
        <v>2.7018594818516708</v>
      </c>
      <c r="D444">
        <f t="shared" ca="1" si="26"/>
        <v>6.8874917207222524</v>
      </c>
      <c r="E444">
        <f t="shared" ca="1" si="27"/>
        <v>1</v>
      </c>
      <c r="F444">
        <v>9</v>
      </c>
    </row>
    <row r="445" spans="1:6">
      <c r="A445">
        <v>436</v>
      </c>
      <c r="B445">
        <f t="shared" ca="1" si="24"/>
        <v>1.8955745538943054</v>
      </c>
      <c r="C445">
        <f t="shared" ca="1" si="25"/>
        <v>2.7912274434408162</v>
      </c>
      <c r="D445">
        <f t="shared" ca="1" si="26"/>
        <v>4.686801997335122</v>
      </c>
      <c r="E445">
        <f t="shared" ca="1" si="27"/>
        <v>1</v>
      </c>
      <c r="F445">
        <v>9</v>
      </c>
    </row>
    <row r="446" spans="1:6">
      <c r="A446">
        <v>437</v>
      </c>
      <c r="B446">
        <f t="shared" ca="1" si="24"/>
        <v>3.7640494185810334</v>
      </c>
      <c r="C446">
        <f t="shared" ca="1" si="25"/>
        <v>5.8210930941598038</v>
      </c>
      <c r="D446">
        <f t="shared" ca="1" si="26"/>
        <v>9.5851425127408376</v>
      </c>
      <c r="E446">
        <f t="shared" ca="1" si="27"/>
        <v>0</v>
      </c>
      <c r="F446">
        <v>9</v>
      </c>
    </row>
    <row r="447" spans="1:6">
      <c r="A447">
        <v>438</v>
      </c>
      <c r="B447">
        <f t="shared" ca="1" si="24"/>
        <v>4.3142685041367184</v>
      </c>
      <c r="C447">
        <f t="shared" ca="1" si="25"/>
        <v>5.3502831155526724</v>
      </c>
      <c r="D447">
        <f t="shared" ca="1" si="26"/>
        <v>9.6645516196893908</v>
      </c>
      <c r="E447">
        <f t="shared" ca="1" si="27"/>
        <v>0</v>
      </c>
      <c r="F447">
        <v>9</v>
      </c>
    </row>
    <row r="448" spans="1:6">
      <c r="A448">
        <v>439</v>
      </c>
      <c r="B448">
        <f t="shared" ca="1" si="24"/>
        <v>1.1689336747792196</v>
      </c>
      <c r="C448">
        <f t="shared" ca="1" si="25"/>
        <v>2.39737155804844</v>
      </c>
      <c r="D448">
        <f t="shared" ca="1" si="26"/>
        <v>3.5663052328276597</v>
      </c>
      <c r="E448">
        <f t="shared" ca="1" si="27"/>
        <v>1</v>
      </c>
      <c r="F448">
        <v>9</v>
      </c>
    </row>
    <row r="449" spans="1:6">
      <c r="A449">
        <v>440</v>
      </c>
      <c r="B449">
        <f t="shared" ca="1" si="24"/>
        <v>3.8947020228030267</v>
      </c>
      <c r="C449">
        <f t="shared" ca="1" si="25"/>
        <v>4.5959814725498243</v>
      </c>
      <c r="D449">
        <f t="shared" ca="1" si="26"/>
        <v>8.4906834953528509</v>
      </c>
      <c r="E449">
        <f t="shared" ca="1" si="27"/>
        <v>1</v>
      </c>
      <c r="F449">
        <v>9</v>
      </c>
    </row>
    <row r="450" spans="1:6">
      <c r="A450">
        <v>441</v>
      </c>
      <c r="B450">
        <f t="shared" ca="1" si="24"/>
        <v>3.5035656116002349</v>
      </c>
      <c r="C450">
        <f t="shared" ca="1" si="25"/>
        <v>2.9406861319614896</v>
      </c>
      <c r="D450">
        <f t="shared" ca="1" si="26"/>
        <v>6.4442517435617246</v>
      </c>
      <c r="E450">
        <f t="shared" ca="1" si="27"/>
        <v>1</v>
      </c>
      <c r="F450">
        <v>9</v>
      </c>
    </row>
    <row r="451" spans="1:6">
      <c r="A451">
        <v>442</v>
      </c>
      <c r="B451">
        <f t="shared" ca="1" si="24"/>
        <v>4.9420308530519161</v>
      </c>
      <c r="C451">
        <f t="shared" ca="1" si="25"/>
        <v>3.1036917397135277</v>
      </c>
      <c r="D451">
        <f t="shared" ca="1" si="26"/>
        <v>8.0457225927654434</v>
      </c>
      <c r="E451">
        <f t="shared" ca="1" si="27"/>
        <v>1</v>
      </c>
      <c r="F451">
        <v>9</v>
      </c>
    </row>
    <row r="452" spans="1:6">
      <c r="A452">
        <v>443</v>
      </c>
      <c r="B452">
        <f t="shared" ca="1" si="24"/>
        <v>2.3928180612056664</v>
      </c>
      <c r="C452">
        <f t="shared" ca="1" si="25"/>
        <v>4.386627873338437</v>
      </c>
      <c r="D452">
        <f t="shared" ca="1" si="26"/>
        <v>6.7794459345441034</v>
      </c>
      <c r="E452">
        <f t="shared" ca="1" si="27"/>
        <v>1</v>
      </c>
      <c r="F452">
        <v>9</v>
      </c>
    </row>
    <row r="453" spans="1:6">
      <c r="A453">
        <v>444</v>
      </c>
      <c r="B453">
        <f t="shared" ca="1" si="24"/>
        <v>3.8470291802546326</v>
      </c>
      <c r="C453">
        <f t="shared" ca="1" si="25"/>
        <v>4.415500085809688</v>
      </c>
      <c r="D453">
        <f t="shared" ca="1" si="26"/>
        <v>8.2625292660643197</v>
      </c>
      <c r="E453">
        <f t="shared" ca="1" si="27"/>
        <v>1</v>
      </c>
      <c r="F453">
        <v>9</v>
      </c>
    </row>
    <row r="454" spans="1:6">
      <c r="A454">
        <v>445</v>
      </c>
      <c r="B454">
        <f t="shared" ca="1" si="24"/>
        <v>2.7833673055396488</v>
      </c>
      <c r="C454">
        <f t="shared" ca="1" si="25"/>
        <v>4.3405688281622563</v>
      </c>
      <c r="D454">
        <f t="shared" ca="1" si="26"/>
        <v>7.1239361337019051</v>
      </c>
      <c r="E454">
        <f t="shared" ca="1" si="27"/>
        <v>1</v>
      </c>
      <c r="F454">
        <v>9</v>
      </c>
    </row>
    <row r="455" spans="1:6">
      <c r="A455">
        <v>446</v>
      </c>
      <c r="B455">
        <f t="shared" ca="1" si="24"/>
        <v>2.436453804807436</v>
      </c>
      <c r="C455">
        <f t="shared" ca="1" si="25"/>
        <v>2.2427637260810935</v>
      </c>
      <c r="D455">
        <f t="shared" ca="1" si="26"/>
        <v>4.6792175308885291</v>
      </c>
      <c r="E455">
        <f t="shared" ca="1" si="27"/>
        <v>1</v>
      </c>
      <c r="F455">
        <v>9</v>
      </c>
    </row>
    <row r="456" spans="1:6">
      <c r="A456">
        <v>447</v>
      </c>
      <c r="B456">
        <f t="shared" ca="1" si="24"/>
        <v>4.492846171839143</v>
      </c>
      <c r="C456">
        <f t="shared" ca="1" si="25"/>
        <v>2.8776702261445859</v>
      </c>
      <c r="D456">
        <f t="shared" ca="1" si="26"/>
        <v>7.3705163979837289</v>
      </c>
      <c r="E456">
        <f t="shared" ca="1" si="27"/>
        <v>1</v>
      </c>
      <c r="F456">
        <v>9</v>
      </c>
    </row>
    <row r="457" spans="1:6">
      <c r="A457">
        <v>448</v>
      </c>
      <c r="B457">
        <f t="shared" ca="1" si="24"/>
        <v>3.4860105379462123</v>
      </c>
      <c r="C457">
        <f t="shared" ca="1" si="25"/>
        <v>4.6088280503195547</v>
      </c>
      <c r="D457">
        <f t="shared" ca="1" si="26"/>
        <v>8.0948385882657661</v>
      </c>
      <c r="E457">
        <f t="shared" ca="1" si="27"/>
        <v>1</v>
      </c>
      <c r="F457">
        <v>9</v>
      </c>
    </row>
    <row r="458" spans="1:6">
      <c r="A458">
        <v>449</v>
      </c>
      <c r="B458">
        <f t="shared" ca="1" si="24"/>
        <v>2.012715647591405</v>
      </c>
      <c r="C458">
        <f t="shared" ca="1" si="25"/>
        <v>4.6474579617759026</v>
      </c>
      <c r="D458">
        <f t="shared" ca="1" si="26"/>
        <v>6.6601736093673072</v>
      </c>
      <c r="E458">
        <f t="shared" ca="1" si="27"/>
        <v>1</v>
      </c>
      <c r="F458">
        <v>9</v>
      </c>
    </row>
    <row r="459" spans="1:6">
      <c r="A459">
        <v>450</v>
      </c>
      <c r="B459">
        <f t="shared" ref="B459:B522" ca="1" si="28">$C$2+($D$2-$C$2)*RAND()</f>
        <v>1.0828518530502658</v>
      </c>
      <c r="C459">
        <f t="shared" ref="C459:C522" ca="1" si="29">$C$3+($D$3-$C$3)*RAND()</f>
        <v>2.0590829946249092</v>
      </c>
      <c r="D459">
        <f t="shared" ref="D459:D522" ca="1" si="30">B459+C459</f>
        <v>3.1419348476751749</v>
      </c>
      <c r="E459">
        <f t="shared" ref="E459:E522" ca="1" si="31">IF(D459&lt;=$G$3,1,0)</f>
        <v>1</v>
      </c>
      <c r="F459">
        <v>9</v>
      </c>
    </row>
    <row r="460" spans="1:6">
      <c r="A460">
        <v>451</v>
      </c>
      <c r="B460">
        <f t="shared" ca="1" si="28"/>
        <v>4.2967845136719642</v>
      </c>
      <c r="C460">
        <f t="shared" ca="1" si="29"/>
        <v>4.8563092320226371</v>
      </c>
      <c r="D460">
        <f t="shared" ca="1" si="30"/>
        <v>9.1530937456946013</v>
      </c>
      <c r="E460">
        <f t="shared" ca="1" si="31"/>
        <v>0</v>
      </c>
      <c r="F460">
        <v>9</v>
      </c>
    </row>
    <row r="461" spans="1:6">
      <c r="A461">
        <v>452</v>
      </c>
      <c r="B461">
        <f t="shared" ca="1" si="28"/>
        <v>4.6142544670491645</v>
      </c>
      <c r="C461">
        <f t="shared" ca="1" si="29"/>
        <v>4.7935606575540799</v>
      </c>
      <c r="D461">
        <f t="shared" ca="1" si="30"/>
        <v>9.4078151246032444</v>
      </c>
      <c r="E461">
        <f t="shared" ca="1" si="31"/>
        <v>0</v>
      </c>
      <c r="F461">
        <v>9</v>
      </c>
    </row>
    <row r="462" spans="1:6">
      <c r="A462">
        <v>453</v>
      </c>
      <c r="B462">
        <f t="shared" ca="1" si="28"/>
        <v>2.2759339873835525</v>
      </c>
      <c r="C462">
        <f t="shared" ca="1" si="29"/>
        <v>2.8648956914587438</v>
      </c>
      <c r="D462">
        <f t="shared" ca="1" si="30"/>
        <v>5.1408296788422962</v>
      </c>
      <c r="E462">
        <f t="shared" ca="1" si="31"/>
        <v>1</v>
      </c>
      <c r="F462">
        <v>9</v>
      </c>
    </row>
    <row r="463" spans="1:6">
      <c r="A463">
        <v>454</v>
      </c>
      <c r="B463">
        <f t="shared" ca="1" si="28"/>
        <v>2.8558576371552564</v>
      </c>
      <c r="C463">
        <f t="shared" ca="1" si="29"/>
        <v>5.159894549029131</v>
      </c>
      <c r="D463">
        <f t="shared" ca="1" si="30"/>
        <v>8.0157521861843879</v>
      </c>
      <c r="E463">
        <f t="shared" ca="1" si="31"/>
        <v>1</v>
      </c>
      <c r="F463">
        <v>9</v>
      </c>
    </row>
    <row r="464" spans="1:6">
      <c r="A464">
        <v>455</v>
      </c>
      <c r="B464">
        <f t="shared" ca="1" si="28"/>
        <v>3.8215545308342285</v>
      </c>
      <c r="C464">
        <f t="shared" ca="1" si="29"/>
        <v>4.7887490982210617</v>
      </c>
      <c r="D464">
        <f t="shared" ca="1" si="30"/>
        <v>8.6103036290552897</v>
      </c>
      <c r="E464">
        <f t="shared" ca="1" si="31"/>
        <v>1</v>
      </c>
      <c r="F464">
        <v>9</v>
      </c>
    </row>
    <row r="465" spans="1:6">
      <c r="A465">
        <v>456</v>
      </c>
      <c r="B465">
        <f t="shared" ca="1" si="28"/>
        <v>4.5720414790090693</v>
      </c>
      <c r="C465">
        <f t="shared" ca="1" si="29"/>
        <v>2.2091202210051963</v>
      </c>
      <c r="D465">
        <f t="shared" ca="1" si="30"/>
        <v>6.7811617000142661</v>
      </c>
      <c r="E465">
        <f t="shared" ca="1" si="31"/>
        <v>1</v>
      </c>
      <c r="F465">
        <v>9</v>
      </c>
    </row>
    <row r="466" spans="1:6">
      <c r="A466">
        <v>457</v>
      </c>
      <c r="B466">
        <f t="shared" ca="1" si="28"/>
        <v>4.1872548083859638</v>
      </c>
      <c r="C466">
        <f t="shared" ca="1" si="29"/>
        <v>4.9699210907277322</v>
      </c>
      <c r="D466">
        <f t="shared" ca="1" si="30"/>
        <v>9.157175899113696</v>
      </c>
      <c r="E466">
        <f t="shared" ca="1" si="31"/>
        <v>0</v>
      </c>
      <c r="F466">
        <v>9</v>
      </c>
    </row>
    <row r="467" spans="1:6">
      <c r="A467">
        <v>458</v>
      </c>
      <c r="B467">
        <f t="shared" ca="1" si="28"/>
        <v>1.1365892675547511</v>
      </c>
      <c r="C467">
        <f t="shared" ca="1" si="29"/>
        <v>2.8893340997770953</v>
      </c>
      <c r="D467">
        <f t="shared" ca="1" si="30"/>
        <v>4.0259233673318464</v>
      </c>
      <c r="E467">
        <f t="shared" ca="1" si="31"/>
        <v>1</v>
      </c>
      <c r="F467">
        <v>9</v>
      </c>
    </row>
    <row r="468" spans="1:6">
      <c r="A468">
        <v>459</v>
      </c>
      <c r="B468">
        <f t="shared" ca="1" si="28"/>
        <v>4.4788866581201301</v>
      </c>
      <c r="C468">
        <f t="shared" ca="1" si="29"/>
        <v>4.5229216614876586</v>
      </c>
      <c r="D468">
        <f t="shared" ca="1" si="30"/>
        <v>9.0018083196077896</v>
      </c>
      <c r="E468">
        <f t="shared" ca="1" si="31"/>
        <v>0</v>
      </c>
      <c r="F468">
        <v>9</v>
      </c>
    </row>
    <row r="469" spans="1:6">
      <c r="A469">
        <v>460</v>
      </c>
      <c r="B469">
        <f t="shared" ca="1" si="28"/>
        <v>4.856051499133363</v>
      </c>
      <c r="C469">
        <f t="shared" ca="1" si="29"/>
        <v>2.4163472226180258</v>
      </c>
      <c r="D469">
        <f t="shared" ca="1" si="30"/>
        <v>7.2723987217513884</v>
      </c>
      <c r="E469">
        <f t="shared" ca="1" si="31"/>
        <v>1</v>
      </c>
      <c r="F469">
        <v>9</v>
      </c>
    </row>
    <row r="470" spans="1:6">
      <c r="A470">
        <v>461</v>
      </c>
      <c r="B470">
        <f t="shared" ca="1" si="28"/>
        <v>3.8304651089432777</v>
      </c>
      <c r="C470">
        <f t="shared" ca="1" si="29"/>
        <v>3.5408217291821935</v>
      </c>
      <c r="D470">
        <f t="shared" ca="1" si="30"/>
        <v>7.3712868381254708</v>
      </c>
      <c r="E470">
        <f t="shared" ca="1" si="31"/>
        <v>1</v>
      </c>
      <c r="F470">
        <v>9</v>
      </c>
    </row>
    <row r="471" spans="1:6">
      <c r="A471">
        <v>462</v>
      </c>
      <c r="B471">
        <f t="shared" ca="1" si="28"/>
        <v>3.2985468505332309</v>
      </c>
      <c r="C471">
        <f t="shared" ca="1" si="29"/>
        <v>2.8291715246001741</v>
      </c>
      <c r="D471">
        <f t="shared" ca="1" si="30"/>
        <v>6.127718375133405</v>
      </c>
      <c r="E471">
        <f t="shared" ca="1" si="31"/>
        <v>1</v>
      </c>
      <c r="F471">
        <v>9</v>
      </c>
    </row>
    <row r="472" spans="1:6">
      <c r="A472">
        <v>463</v>
      </c>
      <c r="B472">
        <f t="shared" ca="1" si="28"/>
        <v>3.9403168051150708</v>
      </c>
      <c r="C472">
        <f t="shared" ca="1" si="29"/>
        <v>4.8053651257356593</v>
      </c>
      <c r="D472">
        <f t="shared" ca="1" si="30"/>
        <v>8.7456819308507292</v>
      </c>
      <c r="E472">
        <f t="shared" ca="1" si="31"/>
        <v>1</v>
      </c>
      <c r="F472">
        <v>9</v>
      </c>
    </row>
    <row r="473" spans="1:6">
      <c r="A473">
        <v>464</v>
      </c>
      <c r="B473">
        <f t="shared" ca="1" si="28"/>
        <v>3.2283277550937681</v>
      </c>
      <c r="C473">
        <f t="shared" ca="1" si="29"/>
        <v>4.998863419093639</v>
      </c>
      <c r="D473">
        <f t="shared" ca="1" si="30"/>
        <v>8.2271911741874071</v>
      </c>
      <c r="E473">
        <f t="shared" ca="1" si="31"/>
        <v>1</v>
      </c>
      <c r="F473">
        <v>9</v>
      </c>
    </row>
    <row r="474" spans="1:6">
      <c r="A474">
        <v>465</v>
      </c>
      <c r="B474">
        <f t="shared" ca="1" si="28"/>
        <v>4.4749837717303063</v>
      </c>
      <c r="C474">
        <f t="shared" ca="1" si="29"/>
        <v>3.9039280644967467</v>
      </c>
      <c r="D474">
        <f t="shared" ca="1" si="30"/>
        <v>8.3789118362270525</v>
      </c>
      <c r="E474">
        <f t="shared" ca="1" si="31"/>
        <v>1</v>
      </c>
      <c r="F474">
        <v>9</v>
      </c>
    </row>
    <row r="475" spans="1:6">
      <c r="A475">
        <v>466</v>
      </c>
      <c r="B475">
        <f t="shared" ca="1" si="28"/>
        <v>3.1225171883741374</v>
      </c>
      <c r="C475">
        <f t="shared" ca="1" si="29"/>
        <v>3.2664308287487325</v>
      </c>
      <c r="D475">
        <f t="shared" ca="1" si="30"/>
        <v>6.3889480171228694</v>
      </c>
      <c r="E475">
        <f t="shared" ca="1" si="31"/>
        <v>1</v>
      </c>
      <c r="F475">
        <v>9</v>
      </c>
    </row>
    <row r="476" spans="1:6">
      <c r="A476">
        <v>467</v>
      </c>
      <c r="B476">
        <f t="shared" ca="1" si="28"/>
        <v>1.418089650933362</v>
      </c>
      <c r="C476">
        <f t="shared" ca="1" si="29"/>
        <v>5.1152487719358355</v>
      </c>
      <c r="D476">
        <f t="shared" ca="1" si="30"/>
        <v>6.533338422869198</v>
      </c>
      <c r="E476">
        <f t="shared" ca="1" si="31"/>
        <v>1</v>
      </c>
      <c r="F476">
        <v>9</v>
      </c>
    </row>
    <row r="477" spans="1:6">
      <c r="A477">
        <v>468</v>
      </c>
      <c r="B477">
        <f t="shared" ca="1" si="28"/>
        <v>4.1290381779569056</v>
      </c>
      <c r="C477">
        <f t="shared" ca="1" si="29"/>
        <v>3.6834107895556967</v>
      </c>
      <c r="D477">
        <f t="shared" ca="1" si="30"/>
        <v>7.8124489675126023</v>
      </c>
      <c r="E477">
        <f t="shared" ca="1" si="31"/>
        <v>1</v>
      </c>
      <c r="F477">
        <v>9</v>
      </c>
    </row>
    <row r="478" spans="1:6">
      <c r="A478">
        <v>469</v>
      </c>
      <c r="B478">
        <f t="shared" ca="1" si="28"/>
        <v>3.2028217634987977</v>
      </c>
      <c r="C478">
        <f t="shared" ca="1" si="29"/>
        <v>4.0942326199405699</v>
      </c>
      <c r="D478">
        <f t="shared" ca="1" si="30"/>
        <v>7.2970543834393675</v>
      </c>
      <c r="E478">
        <f t="shared" ca="1" si="31"/>
        <v>1</v>
      </c>
      <c r="F478">
        <v>9</v>
      </c>
    </row>
    <row r="479" spans="1:6">
      <c r="A479">
        <v>470</v>
      </c>
      <c r="B479">
        <f t="shared" ca="1" si="28"/>
        <v>4.1596767563314359</v>
      </c>
      <c r="C479">
        <f t="shared" ca="1" si="29"/>
        <v>2.0434453635806888</v>
      </c>
      <c r="D479">
        <f t="shared" ca="1" si="30"/>
        <v>6.2031221199121251</v>
      </c>
      <c r="E479">
        <f t="shared" ca="1" si="31"/>
        <v>1</v>
      </c>
      <c r="F479">
        <v>9</v>
      </c>
    </row>
    <row r="480" spans="1:6">
      <c r="A480">
        <v>471</v>
      </c>
      <c r="B480">
        <f t="shared" ca="1" si="28"/>
        <v>4.8483676523228247</v>
      </c>
      <c r="C480">
        <f t="shared" ca="1" si="29"/>
        <v>3.2708865108868541</v>
      </c>
      <c r="D480">
        <f t="shared" ca="1" si="30"/>
        <v>8.1192541632096784</v>
      </c>
      <c r="E480">
        <f t="shared" ca="1" si="31"/>
        <v>1</v>
      </c>
      <c r="F480">
        <v>9</v>
      </c>
    </row>
    <row r="481" spans="1:6">
      <c r="A481">
        <v>472</v>
      </c>
      <c r="B481">
        <f t="shared" ca="1" si="28"/>
        <v>2.5026087295206842</v>
      </c>
      <c r="C481">
        <f t="shared" ca="1" si="29"/>
        <v>2.5345868466605386</v>
      </c>
      <c r="D481">
        <f t="shared" ca="1" si="30"/>
        <v>5.0371955761812224</v>
      </c>
      <c r="E481">
        <f t="shared" ca="1" si="31"/>
        <v>1</v>
      </c>
      <c r="F481">
        <v>9</v>
      </c>
    </row>
    <row r="482" spans="1:6">
      <c r="A482">
        <v>473</v>
      </c>
      <c r="B482">
        <f t="shared" ca="1" si="28"/>
        <v>1.6218093309251067</v>
      </c>
      <c r="C482">
        <f t="shared" ca="1" si="29"/>
        <v>4.6191765191557472</v>
      </c>
      <c r="D482">
        <f t="shared" ca="1" si="30"/>
        <v>6.2409858500808539</v>
      </c>
      <c r="E482">
        <f t="shared" ca="1" si="31"/>
        <v>1</v>
      </c>
      <c r="F482">
        <v>9</v>
      </c>
    </row>
    <row r="483" spans="1:6">
      <c r="A483">
        <v>474</v>
      </c>
      <c r="B483">
        <f t="shared" ca="1" si="28"/>
        <v>3.509937218462805</v>
      </c>
      <c r="C483">
        <f t="shared" ca="1" si="29"/>
        <v>3.5859425923065071</v>
      </c>
      <c r="D483">
        <f t="shared" ca="1" si="30"/>
        <v>7.0958798107693122</v>
      </c>
      <c r="E483">
        <f t="shared" ca="1" si="31"/>
        <v>1</v>
      </c>
      <c r="F483">
        <v>9</v>
      </c>
    </row>
    <row r="484" spans="1:6">
      <c r="A484">
        <v>475</v>
      </c>
      <c r="B484">
        <f t="shared" ca="1" si="28"/>
        <v>2.2528945092946646</v>
      </c>
      <c r="C484">
        <f t="shared" ca="1" si="29"/>
        <v>5.4115302613475187</v>
      </c>
      <c r="D484">
        <f t="shared" ca="1" si="30"/>
        <v>7.6644247706421833</v>
      </c>
      <c r="E484">
        <f t="shared" ca="1" si="31"/>
        <v>1</v>
      </c>
      <c r="F484">
        <v>9</v>
      </c>
    </row>
    <row r="485" spans="1:6">
      <c r="A485">
        <v>476</v>
      </c>
      <c r="B485">
        <f t="shared" ca="1" si="28"/>
        <v>4.1747447154035662</v>
      </c>
      <c r="C485">
        <f t="shared" ca="1" si="29"/>
        <v>5.883104502645752</v>
      </c>
      <c r="D485">
        <f t="shared" ca="1" si="30"/>
        <v>10.057849218049318</v>
      </c>
      <c r="E485">
        <f t="shared" ca="1" si="31"/>
        <v>0</v>
      </c>
      <c r="F485">
        <v>9</v>
      </c>
    </row>
    <row r="486" spans="1:6">
      <c r="A486">
        <v>477</v>
      </c>
      <c r="B486">
        <f t="shared" ca="1" si="28"/>
        <v>1.0230392028103918</v>
      </c>
      <c r="C486">
        <f t="shared" ca="1" si="29"/>
        <v>4.9275067668325221</v>
      </c>
      <c r="D486">
        <f t="shared" ca="1" si="30"/>
        <v>5.9505459696429135</v>
      </c>
      <c r="E486">
        <f t="shared" ca="1" si="31"/>
        <v>1</v>
      </c>
      <c r="F486">
        <v>9</v>
      </c>
    </row>
    <row r="487" spans="1:6">
      <c r="A487">
        <v>478</v>
      </c>
      <c r="B487">
        <f t="shared" ca="1" si="28"/>
        <v>2.4430692109848673</v>
      </c>
      <c r="C487">
        <f t="shared" ca="1" si="29"/>
        <v>2.5256217995715744</v>
      </c>
      <c r="D487">
        <f t="shared" ca="1" si="30"/>
        <v>4.9686910105564417</v>
      </c>
      <c r="E487">
        <f t="shared" ca="1" si="31"/>
        <v>1</v>
      </c>
      <c r="F487">
        <v>9</v>
      </c>
    </row>
    <row r="488" spans="1:6">
      <c r="A488">
        <v>479</v>
      </c>
      <c r="B488">
        <f t="shared" ca="1" si="28"/>
        <v>3.3846301018528582</v>
      </c>
      <c r="C488">
        <f t="shared" ca="1" si="29"/>
        <v>2.1324421530324842</v>
      </c>
      <c r="D488">
        <f t="shared" ca="1" si="30"/>
        <v>5.5170722548853419</v>
      </c>
      <c r="E488">
        <f t="shared" ca="1" si="31"/>
        <v>1</v>
      </c>
      <c r="F488">
        <v>9</v>
      </c>
    </row>
    <row r="489" spans="1:6">
      <c r="A489">
        <v>480</v>
      </c>
      <c r="B489">
        <f t="shared" ca="1" si="28"/>
        <v>2.3710300213927433</v>
      </c>
      <c r="C489">
        <f t="shared" ca="1" si="29"/>
        <v>2.5114024189284998</v>
      </c>
      <c r="D489">
        <f t="shared" ca="1" si="30"/>
        <v>4.8824324403212431</v>
      </c>
      <c r="E489">
        <f t="shared" ca="1" si="31"/>
        <v>1</v>
      </c>
      <c r="F489">
        <v>9</v>
      </c>
    </row>
    <row r="490" spans="1:6">
      <c r="A490">
        <v>481</v>
      </c>
      <c r="B490">
        <f t="shared" ca="1" si="28"/>
        <v>1.891271748444241</v>
      </c>
      <c r="C490">
        <f t="shared" ca="1" si="29"/>
        <v>4.5402138235942857</v>
      </c>
      <c r="D490">
        <f t="shared" ca="1" si="30"/>
        <v>6.4314855720385271</v>
      </c>
      <c r="E490">
        <f t="shared" ca="1" si="31"/>
        <v>1</v>
      </c>
      <c r="F490">
        <v>9</v>
      </c>
    </row>
    <row r="491" spans="1:6">
      <c r="A491">
        <v>482</v>
      </c>
      <c r="B491">
        <f t="shared" ca="1" si="28"/>
        <v>3.1220039754397151</v>
      </c>
      <c r="C491">
        <f t="shared" ca="1" si="29"/>
        <v>5.7246914818570254</v>
      </c>
      <c r="D491">
        <f t="shared" ca="1" si="30"/>
        <v>8.8466954572967396</v>
      </c>
      <c r="E491">
        <f t="shared" ca="1" si="31"/>
        <v>1</v>
      </c>
      <c r="F491">
        <v>9</v>
      </c>
    </row>
    <row r="492" spans="1:6">
      <c r="A492">
        <v>483</v>
      </c>
      <c r="B492">
        <f t="shared" ca="1" si="28"/>
        <v>1.5321237468218363</v>
      </c>
      <c r="C492">
        <f t="shared" ca="1" si="29"/>
        <v>5.6537706885427479</v>
      </c>
      <c r="D492">
        <f t="shared" ca="1" si="30"/>
        <v>7.1858944353645846</v>
      </c>
      <c r="E492">
        <f t="shared" ca="1" si="31"/>
        <v>1</v>
      </c>
      <c r="F492">
        <v>9</v>
      </c>
    </row>
    <row r="493" spans="1:6">
      <c r="A493">
        <v>484</v>
      </c>
      <c r="B493">
        <f t="shared" ca="1" si="28"/>
        <v>1.6063287610424339</v>
      </c>
      <c r="C493">
        <f t="shared" ca="1" si="29"/>
        <v>2.047081425917908</v>
      </c>
      <c r="D493">
        <f t="shared" ca="1" si="30"/>
        <v>3.6534101869603419</v>
      </c>
      <c r="E493">
        <f t="shared" ca="1" si="31"/>
        <v>1</v>
      </c>
      <c r="F493">
        <v>9</v>
      </c>
    </row>
    <row r="494" spans="1:6">
      <c r="A494">
        <v>485</v>
      </c>
      <c r="B494">
        <f t="shared" ca="1" si="28"/>
        <v>3.6483446068710319</v>
      </c>
      <c r="C494">
        <f t="shared" ca="1" si="29"/>
        <v>5.3551828338073602</v>
      </c>
      <c r="D494">
        <f t="shared" ca="1" si="30"/>
        <v>9.0035274406783916</v>
      </c>
      <c r="E494">
        <f t="shared" ca="1" si="31"/>
        <v>0</v>
      </c>
      <c r="F494">
        <v>9</v>
      </c>
    </row>
    <row r="495" spans="1:6">
      <c r="A495">
        <v>486</v>
      </c>
      <c r="B495">
        <f t="shared" ca="1" si="28"/>
        <v>3.2297322449136652</v>
      </c>
      <c r="C495">
        <f t="shared" ca="1" si="29"/>
        <v>4.8006907590749472</v>
      </c>
      <c r="D495">
        <f t="shared" ca="1" si="30"/>
        <v>8.0304230039886129</v>
      </c>
      <c r="E495">
        <f t="shared" ca="1" si="31"/>
        <v>1</v>
      </c>
      <c r="F495">
        <v>9</v>
      </c>
    </row>
    <row r="496" spans="1:6">
      <c r="A496">
        <v>487</v>
      </c>
      <c r="B496">
        <f t="shared" ca="1" si="28"/>
        <v>2.5764015508480065</v>
      </c>
      <c r="C496">
        <f t="shared" ca="1" si="29"/>
        <v>5.5869196450633183</v>
      </c>
      <c r="D496">
        <f t="shared" ca="1" si="30"/>
        <v>8.1633211959113243</v>
      </c>
      <c r="E496">
        <f t="shared" ca="1" si="31"/>
        <v>1</v>
      </c>
      <c r="F496">
        <v>9</v>
      </c>
    </row>
    <row r="497" spans="1:6">
      <c r="A497">
        <v>488</v>
      </c>
      <c r="B497">
        <f t="shared" ca="1" si="28"/>
        <v>1.1331205611593504</v>
      </c>
      <c r="C497">
        <f t="shared" ca="1" si="29"/>
        <v>5.9432301767375275</v>
      </c>
      <c r="D497">
        <f t="shared" ca="1" si="30"/>
        <v>7.0763507378968775</v>
      </c>
      <c r="E497">
        <f t="shared" ca="1" si="31"/>
        <v>1</v>
      </c>
      <c r="F497">
        <v>9</v>
      </c>
    </row>
    <row r="498" spans="1:6">
      <c r="A498">
        <v>489</v>
      </c>
      <c r="B498">
        <f t="shared" ca="1" si="28"/>
        <v>2.7399651568425925</v>
      </c>
      <c r="C498">
        <f t="shared" ca="1" si="29"/>
        <v>3.8246508626806128</v>
      </c>
      <c r="D498">
        <f t="shared" ca="1" si="30"/>
        <v>6.5646160195232053</v>
      </c>
      <c r="E498">
        <f t="shared" ca="1" si="31"/>
        <v>1</v>
      </c>
      <c r="F498">
        <v>9</v>
      </c>
    </row>
    <row r="499" spans="1:6">
      <c r="A499">
        <v>490</v>
      </c>
      <c r="B499">
        <f t="shared" ca="1" si="28"/>
        <v>4.4613566651334358</v>
      </c>
      <c r="C499">
        <f t="shared" ca="1" si="29"/>
        <v>2.3456571520027381</v>
      </c>
      <c r="D499">
        <f t="shared" ca="1" si="30"/>
        <v>6.8070138171361734</v>
      </c>
      <c r="E499">
        <f t="shared" ca="1" si="31"/>
        <v>1</v>
      </c>
      <c r="F499">
        <v>9</v>
      </c>
    </row>
    <row r="500" spans="1:6">
      <c r="A500">
        <v>491</v>
      </c>
      <c r="B500">
        <f t="shared" ca="1" si="28"/>
        <v>2.2441293072313204</v>
      </c>
      <c r="C500">
        <f t="shared" ca="1" si="29"/>
        <v>4.1268895558433361</v>
      </c>
      <c r="D500">
        <f t="shared" ca="1" si="30"/>
        <v>6.3710188630746565</v>
      </c>
      <c r="E500">
        <f t="shared" ca="1" si="31"/>
        <v>1</v>
      </c>
      <c r="F500">
        <v>9</v>
      </c>
    </row>
    <row r="501" spans="1:6">
      <c r="A501">
        <v>492</v>
      </c>
      <c r="B501">
        <f t="shared" ca="1" si="28"/>
        <v>4.8411613988321935</v>
      </c>
      <c r="C501">
        <f t="shared" ca="1" si="29"/>
        <v>5.4749132997603365</v>
      </c>
      <c r="D501">
        <f t="shared" ca="1" si="30"/>
        <v>10.31607469859253</v>
      </c>
      <c r="E501">
        <f t="shared" ca="1" si="31"/>
        <v>0</v>
      </c>
      <c r="F501">
        <v>9</v>
      </c>
    </row>
    <row r="502" spans="1:6">
      <c r="A502">
        <v>493</v>
      </c>
      <c r="B502">
        <f t="shared" ca="1" si="28"/>
        <v>2.3639400711833591</v>
      </c>
      <c r="C502">
        <f t="shared" ca="1" si="29"/>
        <v>5.9511277619269922</v>
      </c>
      <c r="D502">
        <f t="shared" ca="1" si="30"/>
        <v>8.3150678331103514</v>
      </c>
      <c r="E502">
        <f t="shared" ca="1" si="31"/>
        <v>1</v>
      </c>
      <c r="F502">
        <v>9</v>
      </c>
    </row>
    <row r="503" spans="1:6">
      <c r="A503">
        <v>494</v>
      </c>
      <c r="B503">
        <f t="shared" ca="1" si="28"/>
        <v>4.3773615397324601</v>
      </c>
      <c r="C503">
        <f t="shared" ca="1" si="29"/>
        <v>4.4743232808233646</v>
      </c>
      <c r="D503">
        <f t="shared" ca="1" si="30"/>
        <v>8.8516848205558247</v>
      </c>
      <c r="E503">
        <f t="shared" ca="1" si="31"/>
        <v>1</v>
      </c>
      <c r="F503">
        <v>9</v>
      </c>
    </row>
    <row r="504" spans="1:6">
      <c r="A504">
        <v>495</v>
      </c>
      <c r="B504">
        <f t="shared" ca="1" si="28"/>
        <v>1.7731312375537618</v>
      </c>
      <c r="C504">
        <f t="shared" ca="1" si="29"/>
        <v>4.5643637848214675</v>
      </c>
      <c r="D504">
        <f t="shared" ca="1" si="30"/>
        <v>6.3374950223752293</v>
      </c>
      <c r="E504">
        <f t="shared" ca="1" si="31"/>
        <v>1</v>
      </c>
      <c r="F504">
        <v>9</v>
      </c>
    </row>
    <row r="505" spans="1:6">
      <c r="A505">
        <v>496</v>
      </c>
      <c r="B505">
        <f t="shared" ca="1" si="28"/>
        <v>2.9182961037701856</v>
      </c>
      <c r="C505">
        <f t="shared" ca="1" si="29"/>
        <v>3.7489354134108952</v>
      </c>
      <c r="D505">
        <f t="shared" ca="1" si="30"/>
        <v>6.6672315171810812</v>
      </c>
      <c r="E505">
        <f t="shared" ca="1" si="31"/>
        <v>1</v>
      </c>
      <c r="F505">
        <v>9</v>
      </c>
    </row>
    <row r="506" spans="1:6">
      <c r="A506">
        <v>497</v>
      </c>
      <c r="B506">
        <f t="shared" ca="1" si="28"/>
        <v>4.5661325676738018</v>
      </c>
      <c r="C506">
        <f t="shared" ca="1" si="29"/>
        <v>3.5925548088921624</v>
      </c>
      <c r="D506">
        <f t="shared" ca="1" si="30"/>
        <v>8.1586873765659647</v>
      </c>
      <c r="E506">
        <f t="shared" ca="1" si="31"/>
        <v>1</v>
      </c>
      <c r="F506">
        <v>9</v>
      </c>
    </row>
    <row r="507" spans="1:6">
      <c r="A507">
        <v>498</v>
      </c>
      <c r="B507">
        <f t="shared" ca="1" si="28"/>
        <v>2.3638572124476114</v>
      </c>
      <c r="C507">
        <f t="shared" ca="1" si="29"/>
        <v>2.7700576909065617</v>
      </c>
      <c r="D507">
        <f t="shared" ca="1" si="30"/>
        <v>5.1339149033541727</v>
      </c>
      <c r="E507">
        <f t="shared" ca="1" si="31"/>
        <v>1</v>
      </c>
      <c r="F507">
        <v>9</v>
      </c>
    </row>
    <row r="508" spans="1:6">
      <c r="A508">
        <v>499</v>
      </c>
      <c r="B508">
        <f t="shared" ca="1" si="28"/>
        <v>1.748508155516483</v>
      </c>
      <c r="C508">
        <f t="shared" ca="1" si="29"/>
        <v>5.324228634249069</v>
      </c>
      <c r="D508">
        <f t="shared" ca="1" si="30"/>
        <v>7.0727367897655515</v>
      </c>
      <c r="E508">
        <f t="shared" ca="1" si="31"/>
        <v>1</v>
      </c>
      <c r="F508">
        <v>9</v>
      </c>
    </row>
    <row r="509" spans="1:6">
      <c r="A509">
        <v>500</v>
      </c>
      <c r="B509">
        <f t="shared" ca="1" si="28"/>
        <v>4.2527524684460758</v>
      </c>
      <c r="C509">
        <f t="shared" ca="1" si="29"/>
        <v>5.8204206788972943</v>
      </c>
      <c r="D509">
        <f t="shared" ca="1" si="30"/>
        <v>10.07317314734337</v>
      </c>
      <c r="E509">
        <f t="shared" ca="1" si="31"/>
        <v>0</v>
      </c>
      <c r="F509">
        <v>9</v>
      </c>
    </row>
    <row r="510" spans="1:6">
      <c r="A510">
        <v>501</v>
      </c>
      <c r="B510">
        <f t="shared" ca="1" si="28"/>
        <v>3.0150773202282011</v>
      </c>
      <c r="C510">
        <f t="shared" ca="1" si="29"/>
        <v>4.3471014905834853</v>
      </c>
      <c r="D510">
        <f t="shared" ca="1" si="30"/>
        <v>7.3621788108116863</v>
      </c>
      <c r="E510">
        <f t="shared" ca="1" si="31"/>
        <v>1</v>
      </c>
      <c r="F510">
        <v>9</v>
      </c>
    </row>
    <row r="511" spans="1:6">
      <c r="A511">
        <v>502</v>
      </c>
      <c r="B511">
        <f t="shared" ca="1" si="28"/>
        <v>4.29747070390974</v>
      </c>
      <c r="C511">
        <f t="shared" ca="1" si="29"/>
        <v>4.720611989386434</v>
      </c>
      <c r="D511">
        <f t="shared" ca="1" si="30"/>
        <v>9.018082693296174</v>
      </c>
      <c r="E511">
        <f t="shared" ca="1" si="31"/>
        <v>0</v>
      </c>
      <c r="F511">
        <v>9</v>
      </c>
    </row>
    <row r="512" spans="1:6">
      <c r="A512">
        <v>503</v>
      </c>
      <c r="B512">
        <f t="shared" ca="1" si="28"/>
        <v>3.542264892584472</v>
      </c>
      <c r="C512">
        <f t="shared" ca="1" si="29"/>
        <v>5.7786576706111639</v>
      </c>
      <c r="D512">
        <f t="shared" ca="1" si="30"/>
        <v>9.3209225631956354</v>
      </c>
      <c r="E512">
        <f t="shared" ca="1" si="31"/>
        <v>0</v>
      </c>
      <c r="F512">
        <v>9</v>
      </c>
    </row>
    <row r="513" spans="1:6">
      <c r="A513">
        <v>504</v>
      </c>
      <c r="B513">
        <f t="shared" ca="1" si="28"/>
        <v>1.3344122855708802</v>
      </c>
      <c r="C513">
        <f t="shared" ca="1" si="29"/>
        <v>3.2568930766323585</v>
      </c>
      <c r="D513">
        <f t="shared" ca="1" si="30"/>
        <v>4.5913053622032383</v>
      </c>
      <c r="E513">
        <f t="shared" ca="1" si="31"/>
        <v>1</v>
      </c>
      <c r="F513">
        <v>9</v>
      </c>
    </row>
    <row r="514" spans="1:6">
      <c r="A514">
        <v>505</v>
      </c>
      <c r="B514">
        <f t="shared" ca="1" si="28"/>
        <v>4.6493962392223667</v>
      </c>
      <c r="C514">
        <f t="shared" ca="1" si="29"/>
        <v>5.0294710342365896</v>
      </c>
      <c r="D514">
        <f t="shared" ca="1" si="30"/>
        <v>9.6788672734589554</v>
      </c>
      <c r="E514">
        <f t="shared" ca="1" si="31"/>
        <v>0</v>
      </c>
      <c r="F514">
        <v>9</v>
      </c>
    </row>
    <row r="515" spans="1:6">
      <c r="A515">
        <v>506</v>
      </c>
      <c r="B515">
        <f t="shared" ca="1" si="28"/>
        <v>1.7661333454301809</v>
      </c>
      <c r="C515">
        <f t="shared" ca="1" si="29"/>
        <v>4.9300048254498137</v>
      </c>
      <c r="D515">
        <f t="shared" ca="1" si="30"/>
        <v>6.6961381708799941</v>
      </c>
      <c r="E515">
        <f t="shared" ca="1" si="31"/>
        <v>1</v>
      </c>
      <c r="F515">
        <v>9</v>
      </c>
    </row>
    <row r="516" spans="1:6">
      <c r="A516">
        <v>507</v>
      </c>
      <c r="B516">
        <f t="shared" ca="1" si="28"/>
        <v>1.8394726224005153</v>
      </c>
      <c r="C516">
        <f t="shared" ca="1" si="29"/>
        <v>2.8070109944512054</v>
      </c>
      <c r="D516">
        <f t="shared" ca="1" si="30"/>
        <v>4.6464836168517207</v>
      </c>
      <c r="E516">
        <f t="shared" ca="1" si="31"/>
        <v>1</v>
      </c>
      <c r="F516">
        <v>9</v>
      </c>
    </row>
    <row r="517" spans="1:6">
      <c r="A517">
        <v>508</v>
      </c>
      <c r="B517">
        <f t="shared" ca="1" si="28"/>
        <v>2.0738764266291825</v>
      </c>
      <c r="C517">
        <f t="shared" ca="1" si="29"/>
        <v>4.470022468459911</v>
      </c>
      <c r="D517">
        <f t="shared" ca="1" si="30"/>
        <v>6.5438988950890931</v>
      </c>
      <c r="E517">
        <f t="shared" ca="1" si="31"/>
        <v>1</v>
      </c>
      <c r="F517">
        <v>9</v>
      </c>
    </row>
    <row r="518" spans="1:6">
      <c r="A518">
        <v>509</v>
      </c>
      <c r="B518">
        <f t="shared" ca="1" si="28"/>
        <v>3.2307288196742272</v>
      </c>
      <c r="C518">
        <f t="shared" ca="1" si="29"/>
        <v>5.615886525702992</v>
      </c>
      <c r="D518">
        <f t="shared" ca="1" si="30"/>
        <v>8.8466153453772201</v>
      </c>
      <c r="E518">
        <f t="shared" ca="1" si="31"/>
        <v>1</v>
      </c>
      <c r="F518">
        <v>9</v>
      </c>
    </row>
    <row r="519" spans="1:6">
      <c r="A519">
        <v>510</v>
      </c>
      <c r="B519">
        <f t="shared" ca="1" si="28"/>
        <v>3.9033645262644723</v>
      </c>
      <c r="C519">
        <f t="shared" ca="1" si="29"/>
        <v>3.344131668732802</v>
      </c>
      <c r="D519">
        <f t="shared" ca="1" si="30"/>
        <v>7.2474961949972743</v>
      </c>
      <c r="E519">
        <f t="shared" ca="1" si="31"/>
        <v>1</v>
      </c>
      <c r="F519">
        <v>9</v>
      </c>
    </row>
    <row r="520" spans="1:6">
      <c r="A520">
        <v>511</v>
      </c>
      <c r="B520">
        <f t="shared" ca="1" si="28"/>
        <v>4.9285848024593468</v>
      </c>
      <c r="C520">
        <f t="shared" ca="1" si="29"/>
        <v>5.0613508682254356</v>
      </c>
      <c r="D520">
        <f t="shared" ca="1" si="30"/>
        <v>9.9899356706847833</v>
      </c>
      <c r="E520">
        <f t="shared" ca="1" si="31"/>
        <v>0</v>
      </c>
      <c r="F520">
        <v>9</v>
      </c>
    </row>
    <row r="521" spans="1:6">
      <c r="A521">
        <v>512</v>
      </c>
      <c r="B521">
        <f t="shared" ca="1" si="28"/>
        <v>4.7410834123190266</v>
      </c>
      <c r="C521">
        <f t="shared" ca="1" si="29"/>
        <v>4.3064814953718962</v>
      </c>
      <c r="D521">
        <f t="shared" ca="1" si="30"/>
        <v>9.0475649076909228</v>
      </c>
      <c r="E521">
        <f t="shared" ca="1" si="31"/>
        <v>0</v>
      </c>
      <c r="F521">
        <v>9</v>
      </c>
    </row>
    <row r="522" spans="1:6">
      <c r="A522">
        <v>513</v>
      </c>
      <c r="B522">
        <f t="shared" ca="1" si="28"/>
        <v>1.3611815365392568</v>
      </c>
      <c r="C522">
        <f t="shared" ca="1" si="29"/>
        <v>3.1719100283906556</v>
      </c>
      <c r="D522">
        <f t="shared" ca="1" si="30"/>
        <v>4.5330915649299124</v>
      </c>
      <c r="E522">
        <f t="shared" ca="1" si="31"/>
        <v>1</v>
      </c>
      <c r="F522">
        <v>9</v>
      </c>
    </row>
    <row r="523" spans="1:6">
      <c r="A523">
        <v>514</v>
      </c>
      <c r="B523">
        <f t="shared" ref="B523:B586" ca="1" si="32">$C$2+($D$2-$C$2)*RAND()</f>
        <v>3.7301642659516401</v>
      </c>
      <c r="C523">
        <f t="shared" ref="C523:C586" ca="1" si="33">$C$3+($D$3-$C$3)*RAND()</f>
        <v>3.0873284743999885</v>
      </c>
      <c r="D523">
        <f t="shared" ref="D523:D586" ca="1" si="34">B523+C523</f>
        <v>6.8174927403516286</v>
      </c>
      <c r="E523">
        <f t="shared" ref="E523:E586" ca="1" si="35">IF(D523&lt;=$G$3,1,0)</f>
        <v>1</v>
      </c>
      <c r="F523">
        <v>9</v>
      </c>
    </row>
    <row r="524" spans="1:6">
      <c r="A524">
        <v>515</v>
      </c>
      <c r="B524">
        <f t="shared" ca="1" si="32"/>
        <v>4.5819575276382363</v>
      </c>
      <c r="C524">
        <f t="shared" ca="1" si="33"/>
        <v>3.620431867126364</v>
      </c>
      <c r="D524">
        <f t="shared" ca="1" si="34"/>
        <v>8.2023893947645998</v>
      </c>
      <c r="E524">
        <f t="shared" ca="1" si="35"/>
        <v>1</v>
      </c>
      <c r="F524">
        <v>9</v>
      </c>
    </row>
    <row r="525" spans="1:6">
      <c r="A525">
        <v>516</v>
      </c>
      <c r="B525">
        <f t="shared" ca="1" si="32"/>
        <v>3.4141176102618176</v>
      </c>
      <c r="C525">
        <f t="shared" ca="1" si="33"/>
        <v>5.1342333776241214</v>
      </c>
      <c r="D525">
        <f t="shared" ca="1" si="34"/>
        <v>8.5483509878859394</v>
      </c>
      <c r="E525">
        <f t="shared" ca="1" si="35"/>
        <v>1</v>
      </c>
      <c r="F525">
        <v>9</v>
      </c>
    </row>
    <row r="526" spans="1:6">
      <c r="A526">
        <v>517</v>
      </c>
      <c r="B526">
        <f t="shared" ca="1" si="32"/>
        <v>3.3959203900398807</v>
      </c>
      <c r="C526">
        <f t="shared" ca="1" si="33"/>
        <v>5.2207865970014478</v>
      </c>
      <c r="D526">
        <f t="shared" ca="1" si="34"/>
        <v>8.6167069870413293</v>
      </c>
      <c r="E526">
        <f t="shared" ca="1" si="35"/>
        <v>1</v>
      </c>
      <c r="F526">
        <v>9</v>
      </c>
    </row>
    <row r="527" spans="1:6">
      <c r="A527">
        <v>518</v>
      </c>
      <c r="B527">
        <f t="shared" ca="1" si="32"/>
        <v>3.3360911027529241</v>
      </c>
      <c r="C527">
        <f t="shared" ca="1" si="33"/>
        <v>4.3821302270686093</v>
      </c>
      <c r="D527">
        <f t="shared" ca="1" si="34"/>
        <v>7.7182213298215334</v>
      </c>
      <c r="E527">
        <f t="shared" ca="1" si="35"/>
        <v>1</v>
      </c>
      <c r="F527">
        <v>9</v>
      </c>
    </row>
    <row r="528" spans="1:6">
      <c r="A528">
        <v>519</v>
      </c>
      <c r="B528">
        <f t="shared" ca="1" si="32"/>
        <v>1.7671402909516765</v>
      </c>
      <c r="C528">
        <f t="shared" ca="1" si="33"/>
        <v>2.8385023494099078</v>
      </c>
      <c r="D528">
        <f t="shared" ca="1" si="34"/>
        <v>4.6056426403615838</v>
      </c>
      <c r="E528">
        <f t="shared" ca="1" si="35"/>
        <v>1</v>
      </c>
      <c r="F528">
        <v>9</v>
      </c>
    </row>
    <row r="529" spans="1:6">
      <c r="A529">
        <v>520</v>
      </c>
      <c r="B529">
        <f t="shared" ca="1" si="32"/>
        <v>1.9536908456352751</v>
      </c>
      <c r="C529">
        <f t="shared" ca="1" si="33"/>
        <v>3.8014549879410855</v>
      </c>
      <c r="D529">
        <f t="shared" ca="1" si="34"/>
        <v>5.7551458335763606</v>
      </c>
      <c r="E529">
        <f t="shared" ca="1" si="35"/>
        <v>1</v>
      </c>
      <c r="F529">
        <v>9</v>
      </c>
    </row>
    <row r="530" spans="1:6">
      <c r="A530">
        <v>521</v>
      </c>
      <c r="B530">
        <f t="shared" ca="1" si="32"/>
        <v>4.9967484479495203</v>
      </c>
      <c r="C530">
        <f t="shared" ca="1" si="33"/>
        <v>2.896960911021969</v>
      </c>
      <c r="D530">
        <f t="shared" ca="1" si="34"/>
        <v>7.8937093589714893</v>
      </c>
      <c r="E530">
        <f t="shared" ca="1" si="35"/>
        <v>1</v>
      </c>
      <c r="F530">
        <v>9</v>
      </c>
    </row>
    <row r="531" spans="1:6">
      <c r="A531">
        <v>522</v>
      </c>
      <c r="B531">
        <f t="shared" ca="1" si="32"/>
        <v>3.572938382250114</v>
      </c>
      <c r="C531">
        <f t="shared" ca="1" si="33"/>
        <v>2.599868574973474</v>
      </c>
      <c r="D531">
        <f t="shared" ca="1" si="34"/>
        <v>6.172806957223588</v>
      </c>
      <c r="E531">
        <f t="shared" ca="1" si="35"/>
        <v>1</v>
      </c>
      <c r="F531">
        <v>9</v>
      </c>
    </row>
    <row r="532" spans="1:6">
      <c r="A532">
        <v>523</v>
      </c>
      <c r="B532">
        <f t="shared" ca="1" si="32"/>
        <v>2.4875539518016918</v>
      </c>
      <c r="C532">
        <f t="shared" ca="1" si="33"/>
        <v>3.0076694825074139</v>
      </c>
      <c r="D532">
        <f t="shared" ca="1" si="34"/>
        <v>5.4952234343091053</v>
      </c>
      <c r="E532">
        <f t="shared" ca="1" si="35"/>
        <v>1</v>
      </c>
      <c r="F532">
        <v>9</v>
      </c>
    </row>
    <row r="533" spans="1:6">
      <c r="A533">
        <v>524</v>
      </c>
      <c r="B533">
        <f t="shared" ca="1" si="32"/>
        <v>1.7263959561135156</v>
      </c>
      <c r="C533">
        <f t="shared" ca="1" si="33"/>
        <v>2.2156084270735512</v>
      </c>
      <c r="D533">
        <f t="shared" ca="1" si="34"/>
        <v>3.9420043831870668</v>
      </c>
      <c r="E533">
        <f t="shared" ca="1" si="35"/>
        <v>1</v>
      </c>
      <c r="F533">
        <v>9</v>
      </c>
    </row>
    <row r="534" spans="1:6">
      <c r="A534">
        <v>525</v>
      </c>
      <c r="B534">
        <f t="shared" ca="1" si="32"/>
        <v>1.1445560217647115</v>
      </c>
      <c r="C534">
        <f t="shared" ca="1" si="33"/>
        <v>3.3260401485455238</v>
      </c>
      <c r="D534">
        <f t="shared" ca="1" si="34"/>
        <v>4.4705961703102357</v>
      </c>
      <c r="E534">
        <f t="shared" ca="1" si="35"/>
        <v>1</v>
      </c>
      <c r="F534">
        <v>9</v>
      </c>
    </row>
    <row r="535" spans="1:6">
      <c r="A535">
        <v>526</v>
      </c>
      <c r="B535">
        <f t="shared" ca="1" si="32"/>
        <v>1.8502405375389217</v>
      </c>
      <c r="C535">
        <f t="shared" ca="1" si="33"/>
        <v>5.2816201080519676</v>
      </c>
      <c r="D535">
        <f t="shared" ca="1" si="34"/>
        <v>7.1318606455908888</v>
      </c>
      <c r="E535">
        <f t="shared" ca="1" si="35"/>
        <v>1</v>
      </c>
      <c r="F535">
        <v>9</v>
      </c>
    </row>
    <row r="536" spans="1:6">
      <c r="A536">
        <v>527</v>
      </c>
      <c r="B536">
        <f t="shared" ca="1" si="32"/>
        <v>2.5993601328631812</v>
      </c>
      <c r="C536">
        <f t="shared" ca="1" si="33"/>
        <v>4.1668493294513249</v>
      </c>
      <c r="D536">
        <f t="shared" ca="1" si="34"/>
        <v>6.7662094623145066</v>
      </c>
      <c r="E536">
        <f t="shared" ca="1" si="35"/>
        <v>1</v>
      </c>
      <c r="F536">
        <v>9</v>
      </c>
    </row>
    <row r="537" spans="1:6">
      <c r="A537">
        <v>528</v>
      </c>
      <c r="B537">
        <f t="shared" ca="1" si="32"/>
        <v>1.6056108508347107</v>
      </c>
      <c r="C537">
        <f t="shared" ca="1" si="33"/>
        <v>2.5181694333026443</v>
      </c>
      <c r="D537">
        <f t="shared" ca="1" si="34"/>
        <v>4.1237802841373554</v>
      </c>
      <c r="E537">
        <f t="shared" ca="1" si="35"/>
        <v>1</v>
      </c>
      <c r="F537">
        <v>9</v>
      </c>
    </row>
    <row r="538" spans="1:6">
      <c r="A538">
        <v>529</v>
      </c>
      <c r="B538">
        <f t="shared" ca="1" si="32"/>
        <v>2.8231112428806067</v>
      </c>
      <c r="C538">
        <f t="shared" ca="1" si="33"/>
        <v>5.4674684588570681</v>
      </c>
      <c r="D538">
        <f t="shared" ca="1" si="34"/>
        <v>8.2905797017376752</v>
      </c>
      <c r="E538">
        <f t="shared" ca="1" si="35"/>
        <v>1</v>
      </c>
      <c r="F538">
        <v>9</v>
      </c>
    </row>
    <row r="539" spans="1:6">
      <c r="A539">
        <v>530</v>
      </c>
      <c r="B539">
        <f t="shared" ca="1" si="32"/>
        <v>1.8485952108542185</v>
      </c>
      <c r="C539">
        <f t="shared" ca="1" si="33"/>
        <v>2.3764080679944874</v>
      </c>
      <c r="D539">
        <f t="shared" ca="1" si="34"/>
        <v>4.225003278848706</v>
      </c>
      <c r="E539">
        <f t="shared" ca="1" si="35"/>
        <v>1</v>
      </c>
      <c r="F539">
        <v>9</v>
      </c>
    </row>
    <row r="540" spans="1:6">
      <c r="A540">
        <v>531</v>
      </c>
      <c r="B540">
        <f t="shared" ca="1" si="32"/>
        <v>4.057249758862568</v>
      </c>
      <c r="C540">
        <f t="shared" ca="1" si="33"/>
        <v>2.4351914775413386</v>
      </c>
      <c r="D540">
        <f t="shared" ca="1" si="34"/>
        <v>6.4924412364039066</v>
      </c>
      <c r="E540">
        <f t="shared" ca="1" si="35"/>
        <v>1</v>
      </c>
      <c r="F540">
        <v>9</v>
      </c>
    </row>
    <row r="541" spans="1:6">
      <c r="A541">
        <v>532</v>
      </c>
      <c r="B541">
        <f t="shared" ca="1" si="32"/>
        <v>2.2913989152227048</v>
      </c>
      <c r="C541">
        <f t="shared" ca="1" si="33"/>
        <v>3.2130786451551892</v>
      </c>
      <c r="D541">
        <f t="shared" ca="1" si="34"/>
        <v>5.5044775603778939</v>
      </c>
      <c r="E541">
        <f t="shared" ca="1" si="35"/>
        <v>1</v>
      </c>
      <c r="F541">
        <v>9</v>
      </c>
    </row>
    <row r="542" spans="1:6">
      <c r="A542">
        <v>533</v>
      </c>
      <c r="B542">
        <f t="shared" ca="1" si="32"/>
        <v>1.7338297396809899</v>
      </c>
      <c r="C542">
        <f t="shared" ca="1" si="33"/>
        <v>4.4392165258628253</v>
      </c>
      <c r="D542">
        <f t="shared" ca="1" si="34"/>
        <v>6.1730462655438156</v>
      </c>
      <c r="E542">
        <f t="shared" ca="1" si="35"/>
        <v>1</v>
      </c>
      <c r="F542">
        <v>9</v>
      </c>
    </row>
    <row r="543" spans="1:6">
      <c r="A543">
        <v>534</v>
      </c>
      <c r="B543">
        <f t="shared" ca="1" si="32"/>
        <v>1.9932691980637833</v>
      </c>
      <c r="C543">
        <f t="shared" ca="1" si="33"/>
        <v>4.5652058376610274</v>
      </c>
      <c r="D543">
        <f t="shared" ca="1" si="34"/>
        <v>6.5584750357248112</v>
      </c>
      <c r="E543">
        <f t="shared" ca="1" si="35"/>
        <v>1</v>
      </c>
      <c r="F543">
        <v>9</v>
      </c>
    </row>
    <row r="544" spans="1:6">
      <c r="A544">
        <v>535</v>
      </c>
      <c r="B544">
        <f t="shared" ca="1" si="32"/>
        <v>4.2146849564900588</v>
      </c>
      <c r="C544">
        <f t="shared" ca="1" si="33"/>
        <v>4.2567426243133122</v>
      </c>
      <c r="D544">
        <f t="shared" ca="1" si="34"/>
        <v>8.4714275808033719</v>
      </c>
      <c r="E544">
        <f t="shared" ca="1" si="35"/>
        <v>1</v>
      </c>
      <c r="F544">
        <v>9</v>
      </c>
    </row>
    <row r="545" spans="1:6">
      <c r="A545">
        <v>536</v>
      </c>
      <c r="B545">
        <f t="shared" ca="1" si="32"/>
        <v>2.5166354892925891</v>
      </c>
      <c r="C545">
        <f t="shared" ca="1" si="33"/>
        <v>5.2709797222404582</v>
      </c>
      <c r="D545">
        <f t="shared" ca="1" si="34"/>
        <v>7.7876152115330477</v>
      </c>
      <c r="E545">
        <f t="shared" ca="1" si="35"/>
        <v>1</v>
      </c>
      <c r="F545">
        <v>9</v>
      </c>
    </row>
    <row r="546" spans="1:6">
      <c r="A546">
        <v>537</v>
      </c>
      <c r="B546">
        <f t="shared" ca="1" si="32"/>
        <v>3.0575846007367429</v>
      </c>
      <c r="C546">
        <f t="shared" ca="1" si="33"/>
        <v>3.7761748336480592</v>
      </c>
      <c r="D546">
        <f t="shared" ca="1" si="34"/>
        <v>6.8337594343848025</v>
      </c>
      <c r="E546">
        <f t="shared" ca="1" si="35"/>
        <v>1</v>
      </c>
      <c r="F546">
        <v>9</v>
      </c>
    </row>
    <row r="547" spans="1:6">
      <c r="A547">
        <v>538</v>
      </c>
      <c r="B547">
        <f t="shared" ca="1" si="32"/>
        <v>3.7285162489099681</v>
      </c>
      <c r="C547">
        <f t="shared" ca="1" si="33"/>
        <v>5.6746470574590511</v>
      </c>
      <c r="D547">
        <f t="shared" ca="1" si="34"/>
        <v>9.4031633063690201</v>
      </c>
      <c r="E547">
        <f t="shared" ca="1" si="35"/>
        <v>0</v>
      </c>
      <c r="F547">
        <v>9</v>
      </c>
    </row>
    <row r="548" spans="1:6">
      <c r="A548">
        <v>539</v>
      </c>
      <c r="B548">
        <f t="shared" ca="1" si="32"/>
        <v>1.7084739667178499</v>
      </c>
      <c r="C548">
        <f t="shared" ca="1" si="33"/>
        <v>4.8236952779239903</v>
      </c>
      <c r="D548">
        <f t="shared" ca="1" si="34"/>
        <v>6.5321692446418407</v>
      </c>
      <c r="E548">
        <f t="shared" ca="1" si="35"/>
        <v>1</v>
      </c>
      <c r="F548">
        <v>9</v>
      </c>
    </row>
    <row r="549" spans="1:6">
      <c r="A549">
        <v>540</v>
      </c>
      <c r="B549">
        <f t="shared" ca="1" si="32"/>
        <v>1.2061569339879772</v>
      </c>
      <c r="C549">
        <f t="shared" ca="1" si="33"/>
        <v>5.1817098681503522</v>
      </c>
      <c r="D549">
        <f t="shared" ca="1" si="34"/>
        <v>6.3878668021383298</v>
      </c>
      <c r="E549">
        <f t="shared" ca="1" si="35"/>
        <v>1</v>
      </c>
      <c r="F549">
        <v>9</v>
      </c>
    </row>
    <row r="550" spans="1:6">
      <c r="A550">
        <v>541</v>
      </c>
      <c r="B550">
        <f t="shared" ca="1" si="32"/>
        <v>2.6579526969107738</v>
      </c>
      <c r="C550">
        <f t="shared" ca="1" si="33"/>
        <v>3.9677842841825721</v>
      </c>
      <c r="D550">
        <f t="shared" ca="1" si="34"/>
        <v>6.625736981093346</v>
      </c>
      <c r="E550">
        <f t="shared" ca="1" si="35"/>
        <v>1</v>
      </c>
      <c r="F550">
        <v>9</v>
      </c>
    </row>
    <row r="551" spans="1:6">
      <c r="A551">
        <v>542</v>
      </c>
      <c r="B551">
        <f t="shared" ca="1" si="32"/>
        <v>1.6827288860932548</v>
      </c>
      <c r="C551">
        <f t="shared" ca="1" si="33"/>
        <v>5.5303374623654733</v>
      </c>
      <c r="D551">
        <f t="shared" ca="1" si="34"/>
        <v>7.2130663484587281</v>
      </c>
      <c r="E551">
        <f t="shared" ca="1" si="35"/>
        <v>1</v>
      </c>
      <c r="F551">
        <v>9</v>
      </c>
    </row>
    <row r="552" spans="1:6">
      <c r="A552">
        <v>543</v>
      </c>
      <c r="B552">
        <f t="shared" ca="1" si="32"/>
        <v>3.1439658212091861</v>
      </c>
      <c r="C552">
        <f t="shared" ca="1" si="33"/>
        <v>3.5055735621058397</v>
      </c>
      <c r="D552">
        <f t="shared" ca="1" si="34"/>
        <v>6.6495393833150258</v>
      </c>
      <c r="E552">
        <f t="shared" ca="1" si="35"/>
        <v>1</v>
      </c>
      <c r="F552">
        <v>9</v>
      </c>
    </row>
    <row r="553" spans="1:6">
      <c r="A553">
        <v>544</v>
      </c>
      <c r="B553">
        <f t="shared" ca="1" si="32"/>
        <v>3.6644989577539069</v>
      </c>
      <c r="C553">
        <f t="shared" ca="1" si="33"/>
        <v>5.1109405398865988</v>
      </c>
      <c r="D553">
        <f t="shared" ca="1" si="34"/>
        <v>8.7754394976405052</v>
      </c>
      <c r="E553">
        <f t="shared" ca="1" si="35"/>
        <v>1</v>
      </c>
      <c r="F553">
        <v>9</v>
      </c>
    </row>
    <row r="554" spans="1:6">
      <c r="A554">
        <v>545</v>
      </c>
      <c r="B554">
        <f t="shared" ca="1" si="32"/>
        <v>3.1579578366028995</v>
      </c>
      <c r="C554">
        <f t="shared" ca="1" si="33"/>
        <v>2.7885652001632071</v>
      </c>
      <c r="D554">
        <f t="shared" ca="1" si="34"/>
        <v>5.9465230367661066</v>
      </c>
      <c r="E554">
        <f t="shared" ca="1" si="35"/>
        <v>1</v>
      </c>
      <c r="F554">
        <v>9</v>
      </c>
    </row>
    <row r="555" spans="1:6">
      <c r="A555">
        <v>546</v>
      </c>
      <c r="B555">
        <f t="shared" ca="1" si="32"/>
        <v>1.4674332744534899</v>
      </c>
      <c r="C555">
        <f t="shared" ca="1" si="33"/>
        <v>2.3808927739293271</v>
      </c>
      <c r="D555">
        <f t="shared" ca="1" si="34"/>
        <v>3.848326048382817</v>
      </c>
      <c r="E555">
        <f t="shared" ca="1" si="35"/>
        <v>1</v>
      </c>
      <c r="F555">
        <v>9</v>
      </c>
    </row>
    <row r="556" spans="1:6">
      <c r="A556">
        <v>547</v>
      </c>
      <c r="B556">
        <f t="shared" ca="1" si="32"/>
        <v>2.778972039363381</v>
      </c>
      <c r="C556">
        <f t="shared" ca="1" si="33"/>
        <v>3.9251510746505049</v>
      </c>
      <c r="D556">
        <f t="shared" ca="1" si="34"/>
        <v>6.7041231140138855</v>
      </c>
      <c r="E556">
        <f t="shared" ca="1" si="35"/>
        <v>1</v>
      </c>
      <c r="F556">
        <v>9</v>
      </c>
    </row>
    <row r="557" spans="1:6">
      <c r="A557">
        <v>548</v>
      </c>
      <c r="B557">
        <f t="shared" ca="1" si="32"/>
        <v>3.8990511802756371</v>
      </c>
      <c r="C557">
        <f t="shared" ca="1" si="33"/>
        <v>3.6285552146335127</v>
      </c>
      <c r="D557">
        <f t="shared" ca="1" si="34"/>
        <v>7.5276063949091494</v>
      </c>
      <c r="E557">
        <f t="shared" ca="1" si="35"/>
        <v>1</v>
      </c>
      <c r="F557">
        <v>9</v>
      </c>
    </row>
    <row r="558" spans="1:6">
      <c r="A558">
        <v>549</v>
      </c>
      <c r="B558">
        <f t="shared" ca="1" si="32"/>
        <v>4.2611195211005715</v>
      </c>
      <c r="C558">
        <f t="shared" ca="1" si="33"/>
        <v>4.9970583097823003</v>
      </c>
      <c r="D558">
        <f t="shared" ca="1" si="34"/>
        <v>9.2581778308828717</v>
      </c>
      <c r="E558">
        <f t="shared" ca="1" si="35"/>
        <v>0</v>
      </c>
      <c r="F558">
        <v>9</v>
      </c>
    </row>
    <row r="559" spans="1:6">
      <c r="A559">
        <v>550</v>
      </c>
      <c r="B559">
        <f t="shared" ca="1" si="32"/>
        <v>1.458591201151497</v>
      </c>
      <c r="C559">
        <f t="shared" ca="1" si="33"/>
        <v>2.7009919145492334</v>
      </c>
      <c r="D559">
        <f t="shared" ca="1" si="34"/>
        <v>4.1595831157007304</v>
      </c>
      <c r="E559">
        <f t="shared" ca="1" si="35"/>
        <v>1</v>
      </c>
      <c r="F559">
        <v>9</v>
      </c>
    </row>
    <row r="560" spans="1:6">
      <c r="A560">
        <v>551</v>
      </c>
      <c r="B560">
        <f t="shared" ca="1" si="32"/>
        <v>2.4331817953145167</v>
      </c>
      <c r="C560">
        <f t="shared" ca="1" si="33"/>
        <v>4.636929118593148</v>
      </c>
      <c r="D560">
        <f t="shared" ca="1" si="34"/>
        <v>7.0701109139076648</v>
      </c>
      <c r="E560">
        <f t="shared" ca="1" si="35"/>
        <v>1</v>
      </c>
      <c r="F560">
        <v>9</v>
      </c>
    </row>
    <row r="561" spans="1:6">
      <c r="A561">
        <v>552</v>
      </c>
      <c r="B561">
        <f t="shared" ca="1" si="32"/>
        <v>1.6094797583177671</v>
      </c>
      <c r="C561">
        <f t="shared" ca="1" si="33"/>
        <v>5.3233779771650847</v>
      </c>
      <c r="D561">
        <f t="shared" ca="1" si="34"/>
        <v>6.9328577354828518</v>
      </c>
      <c r="E561">
        <f t="shared" ca="1" si="35"/>
        <v>1</v>
      </c>
      <c r="F561">
        <v>9</v>
      </c>
    </row>
    <row r="562" spans="1:6">
      <c r="A562">
        <v>553</v>
      </c>
      <c r="B562">
        <f t="shared" ca="1" si="32"/>
        <v>1.7159174358439278</v>
      </c>
      <c r="C562">
        <f t="shared" ca="1" si="33"/>
        <v>2.0976127442093078</v>
      </c>
      <c r="D562">
        <f t="shared" ca="1" si="34"/>
        <v>3.8135301800532355</v>
      </c>
      <c r="E562">
        <f t="shared" ca="1" si="35"/>
        <v>1</v>
      </c>
      <c r="F562">
        <v>9</v>
      </c>
    </row>
    <row r="563" spans="1:6">
      <c r="A563">
        <v>554</v>
      </c>
      <c r="B563">
        <f t="shared" ca="1" si="32"/>
        <v>3.2964552776159946</v>
      </c>
      <c r="C563">
        <f t="shared" ca="1" si="33"/>
        <v>2.2849755511622112</v>
      </c>
      <c r="D563">
        <f t="shared" ca="1" si="34"/>
        <v>5.5814308287782062</v>
      </c>
      <c r="E563">
        <f t="shared" ca="1" si="35"/>
        <v>1</v>
      </c>
      <c r="F563">
        <v>9</v>
      </c>
    </row>
    <row r="564" spans="1:6">
      <c r="A564">
        <v>555</v>
      </c>
      <c r="B564">
        <f t="shared" ca="1" si="32"/>
        <v>4.3755705383434114</v>
      </c>
      <c r="C564">
        <f t="shared" ca="1" si="33"/>
        <v>3.7581041115332998</v>
      </c>
      <c r="D564">
        <f t="shared" ca="1" si="34"/>
        <v>8.1336746498767116</v>
      </c>
      <c r="E564">
        <f t="shared" ca="1" si="35"/>
        <v>1</v>
      </c>
      <c r="F564">
        <v>9</v>
      </c>
    </row>
    <row r="565" spans="1:6">
      <c r="A565">
        <v>556</v>
      </c>
      <c r="B565">
        <f t="shared" ca="1" si="32"/>
        <v>1.9800513199947978</v>
      </c>
      <c r="C565">
        <f t="shared" ca="1" si="33"/>
        <v>3.4755748326028248</v>
      </c>
      <c r="D565">
        <f t="shared" ca="1" si="34"/>
        <v>5.4556261525976222</v>
      </c>
      <c r="E565">
        <f t="shared" ca="1" si="35"/>
        <v>1</v>
      </c>
      <c r="F565">
        <v>9</v>
      </c>
    </row>
    <row r="566" spans="1:6">
      <c r="A566">
        <v>557</v>
      </c>
      <c r="B566">
        <f t="shared" ca="1" si="32"/>
        <v>4.6121005755258224</v>
      </c>
      <c r="C566">
        <f t="shared" ca="1" si="33"/>
        <v>5.3150373120473349</v>
      </c>
      <c r="D566">
        <f t="shared" ca="1" si="34"/>
        <v>9.9271378875731564</v>
      </c>
      <c r="E566">
        <f t="shared" ca="1" si="35"/>
        <v>0</v>
      </c>
      <c r="F566">
        <v>9</v>
      </c>
    </row>
    <row r="567" spans="1:6">
      <c r="A567">
        <v>558</v>
      </c>
      <c r="B567">
        <f t="shared" ca="1" si="32"/>
        <v>4.4974480644626142</v>
      </c>
      <c r="C567">
        <f t="shared" ca="1" si="33"/>
        <v>5.5605069416898427</v>
      </c>
      <c r="D567">
        <f t="shared" ca="1" si="34"/>
        <v>10.057955006152458</v>
      </c>
      <c r="E567">
        <f t="shared" ca="1" si="35"/>
        <v>0</v>
      </c>
      <c r="F567">
        <v>9</v>
      </c>
    </row>
    <row r="568" spans="1:6">
      <c r="A568">
        <v>559</v>
      </c>
      <c r="B568">
        <f t="shared" ca="1" si="32"/>
        <v>3.983182636889901</v>
      </c>
      <c r="C568">
        <f t="shared" ca="1" si="33"/>
        <v>3.954357807787479</v>
      </c>
      <c r="D568">
        <f t="shared" ca="1" si="34"/>
        <v>7.9375404446773796</v>
      </c>
      <c r="E568">
        <f t="shared" ca="1" si="35"/>
        <v>1</v>
      </c>
      <c r="F568">
        <v>9</v>
      </c>
    </row>
    <row r="569" spans="1:6">
      <c r="A569">
        <v>560</v>
      </c>
      <c r="B569">
        <f t="shared" ca="1" si="32"/>
        <v>3.9447822800225385</v>
      </c>
      <c r="C569">
        <f t="shared" ca="1" si="33"/>
        <v>3.317863051413569</v>
      </c>
      <c r="D569">
        <f t="shared" ca="1" si="34"/>
        <v>7.2626453314361079</v>
      </c>
      <c r="E569">
        <f t="shared" ca="1" si="35"/>
        <v>1</v>
      </c>
      <c r="F569">
        <v>9</v>
      </c>
    </row>
    <row r="570" spans="1:6">
      <c r="A570">
        <v>561</v>
      </c>
      <c r="B570">
        <f t="shared" ca="1" si="32"/>
        <v>3.6016201511032739</v>
      </c>
      <c r="C570">
        <f t="shared" ca="1" si="33"/>
        <v>5.9222721869709076</v>
      </c>
      <c r="D570">
        <f t="shared" ca="1" si="34"/>
        <v>9.523892338074182</v>
      </c>
      <c r="E570">
        <f t="shared" ca="1" si="35"/>
        <v>0</v>
      </c>
      <c r="F570">
        <v>9</v>
      </c>
    </row>
    <row r="571" spans="1:6">
      <c r="A571">
        <v>562</v>
      </c>
      <c r="B571">
        <f t="shared" ca="1" si="32"/>
        <v>1.4135677091365673</v>
      </c>
      <c r="C571">
        <f t="shared" ca="1" si="33"/>
        <v>5.1567331459240116</v>
      </c>
      <c r="D571">
        <f t="shared" ca="1" si="34"/>
        <v>6.5703008550605784</v>
      </c>
      <c r="E571">
        <f t="shared" ca="1" si="35"/>
        <v>1</v>
      </c>
      <c r="F571">
        <v>9</v>
      </c>
    </row>
    <row r="572" spans="1:6">
      <c r="A572">
        <v>563</v>
      </c>
      <c r="B572">
        <f t="shared" ca="1" si="32"/>
        <v>1.6343551394280253</v>
      </c>
      <c r="C572">
        <f t="shared" ca="1" si="33"/>
        <v>5.6963309327715486</v>
      </c>
      <c r="D572">
        <f t="shared" ca="1" si="34"/>
        <v>7.3306860721995744</v>
      </c>
      <c r="E572">
        <f t="shared" ca="1" si="35"/>
        <v>1</v>
      </c>
      <c r="F572">
        <v>9</v>
      </c>
    </row>
    <row r="573" spans="1:6">
      <c r="A573">
        <v>564</v>
      </c>
      <c r="B573">
        <f t="shared" ca="1" si="32"/>
        <v>3.9869890180739818</v>
      </c>
      <c r="C573">
        <f t="shared" ca="1" si="33"/>
        <v>4.3350938811295308</v>
      </c>
      <c r="D573">
        <f t="shared" ca="1" si="34"/>
        <v>8.3220828992035116</v>
      </c>
      <c r="E573">
        <f t="shared" ca="1" si="35"/>
        <v>1</v>
      </c>
      <c r="F573">
        <v>9</v>
      </c>
    </row>
    <row r="574" spans="1:6">
      <c r="A574">
        <v>565</v>
      </c>
      <c r="B574">
        <f t="shared" ca="1" si="32"/>
        <v>2.6634070850553844</v>
      </c>
      <c r="C574">
        <f t="shared" ca="1" si="33"/>
        <v>3.2511031150125911</v>
      </c>
      <c r="D574">
        <f t="shared" ca="1" si="34"/>
        <v>5.9145102000679755</v>
      </c>
      <c r="E574">
        <f t="shared" ca="1" si="35"/>
        <v>1</v>
      </c>
      <c r="F574">
        <v>9</v>
      </c>
    </row>
    <row r="575" spans="1:6">
      <c r="A575">
        <v>566</v>
      </c>
      <c r="B575">
        <f t="shared" ca="1" si="32"/>
        <v>3.2375597127692086</v>
      </c>
      <c r="C575">
        <f t="shared" ca="1" si="33"/>
        <v>2.3465326200085728</v>
      </c>
      <c r="D575">
        <f t="shared" ca="1" si="34"/>
        <v>5.5840923327777814</v>
      </c>
      <c r="E575">
        <f t="shared" ca="1" si="35"/>
        <v>1</v>
      </c>
      <c r="F575">
        <v>9</v>
      </c>
    </row>
    <row r="576" spans="1:6">
      <c r="A576">
        <v>567</v>
      </c>
      <c r="B576">
        <f t="shared" ca="1" si="32"/>
        <v>4.6253988542902515</v>
      </c>
      <c r="C576">
        <f t="shared" ca="1" si="33"/>
        <v>5.3742216765977098</v>
      </c>
      <c r="D576">
        <f t="shared" ca="1" si="34"/>
        <v>9.9996205308879613</v>
      </c>
      <c r="E576">
        <f t="shared" ca="1" si="35"/>
        <v>0</v>
      </c>
      <c r="F576">
        <v>9</v>
      </c>
    </row>
    <row r="577" spans="1:6">
      <c r="A577">
        <v>568</v>
      </c>
      <c r="B577">
        <f t="shared" ca="1" si="32"/>
        <v>1.4957999428846454</v>
      </c>
      <c r="C577">
        <f t="shared" ca="1" si="33"/>
        <v>2.143739833160323</v>
      </c>
      <c r="D577">
        <f t="shared" ca="1" si="34"/>
        <v>3.6395397760449684</v>
      </c>
      <c r="E577">
        <f t="shared" ca="1" si="35"/>
        <v>1</v>
      </c>
      <c r="F577">
        <v>9</v>
      </c>
    </row>
    <row r="578" spans="1:6">
      <c r="A578">
        <v>569</v>
      </c>
      <c r="B578">
        <f t="shared" ca="1" si="32"/>
        <v>1.7531014329153871</v>
      </c>
      <c r="C578">
        <f t="shared" ca="1" si="33"/>
        <v>4.3347629413717943</v>
      </c>
      <c r="D578">
        <f t="shared" ca="1" si="34"/>
        <v>6.0878643742871814</v>
      </c>
      <c r="E578">
        <f t="shared" ca="1" si="35"/>
        <v>1</v>
      </c>
      <c r="F578">
        <v>9</v>
      </c>
    </row>
    <row r="579" spans="1:6">
      <c r="A579">
        <v>570</v>
      </c>
      <c r="B579">
        <f t="shared" ca="1" si="32"/>
        <v>3.1367832395705411</v>
      </c>
      <c r="C579">
        <f t="shared" ca="1" si="33"/>
        <v>2.448874732930872</v>
      </c>
      <c r="D579">
        <f t="shared" ca="1" si="34"/>
        <v>5.585657972501413</v>
      </c>
      <c r="E579">
        <f t="shared" ca="1" si="35"/>
        <v>1</v>
      </c>
      <c r="F579">
        <v>9</v>
      </c>
    </row>
    <row r="580" spans="1:6">
      <c r="A580">
        <v>571</v>
      </c>
      <c r="B580">
        <f t="shared" ca="1" si="32"/>
        <v>4.383844155059748</v>
      </c>
      <c r="C580">
        <f t="shared" ca="1" si="33"/>
        <v>2.3919727619634843</v>
      </c>
      <c r="D580">
        <f t="shared" ca="1" si="34"/>
        <v>6.7758169170232323</v>
      </c>
      <c r="E580">
        <f t="shared" ca="1" si="35"/>
        <v>1</v>
      </c>
      <c r="F580">
        <v>9</v>
      </c>
    </row>
    <row r="581" spans="1:6">
      <c r="A581">
        <v>572</v>
      </c>
      <c r="B581">
        <f t="shared" ca="1" si="32"/>
        <v>1.9123896884046196</v>
      </c>
      <c r="C581">
        <f t="shared" ca="1" si="33"/>
        <v>5.241606741170215</v>
      </c>
      <c r="D581">
        <f t="shared" ca="1" si="34"/>
        <v>7.1539964295748346</v>
      </c>
      <c r="E581">
        <f t="shared" ca="1" si="35"/>
        <v>1</v>
      </c>
      <c r="F581">
        <v>9</v>
      </c>
    </row>
    <row r="582" spans="1:6">
      <c r="A582">
        <v>573</v>
      </c>
      <c r="B582">
        <f t="shared" ca="1" si="32"/>
        <v>3.6552581399225281</v>
      </c>
      <c r="C582">
        <f t="shared" ca="1" si="33"/>
        <v>3.8135756482745444</v>
      </c>
      <c r="D582">
        <f t="shared" ca="1" si="34"/>
        <v>7.4688337881970721</v>
      </c>
      <c r="E582">
        <f t="shared" ca="1" si="35"/>
        <v>1</v>
      </c>
      <c r="F582">
        <v>9</v>
      </c>
    </row>
    <row r="583" spans="1:6">
      <c r="A583">
        <v>574</v>
      </c>
      <c r="B583">
        <f t="shared" ca="1" si="32"/>
        <v>4.8052182600539357</v>
      </c>
      <c r="C583">
        <f t="shared" ca="1" si="33"/>
        <v>4.6825732721672626</v>
      </c>
      <c r="D583">
        <f t="shared" ca="1" si="34"/>
        <v>9.4877915322211983</v>
      </c>
      <c r="E583">
        <f t="shared" ca="1" si="35"/>
        <v>0</v>
      </c>
      <c r="F583">
        <v>9</v>
      </c>
    </row>
    <row r="584" spans="1:6">
      <c r="A584">
        <v>575</v>
      </c>
      <c r="B584">
        <f t="shared" ca="1" si="32"/>
        <v>4.3441090417702863</v>
      </c>
      <c r="C584">
        <f t="shared" ca="1" si="33"/>
        <v>5.4493090881729476</v>
      </c>
      <c r="D584">
        <f t="shared" ca="1" si="34"/>
        <v>9.7934181299432339</v>
      </c>
      <c r="E584">
        <f t="shared" ca="1" si="35"/>
        <v>0</v>
      </c>
      <c r="F584">
        <v>9</v>
      </c>
    </row>
    <row r="585" spans="1:6">
      <c r="A585">
        <v>576</v>
      </c>
      <c r="B585">
        <f t="shared" ca="1" si="32"/>
        <v>1.5449627576364322</v>
      </c>
      <c r="C585">
        <f t="shared" ca="1" si="33"/>
        <v>4.1769537864717705</v>
      </c>
      <c r="D585">
        <f t="shared" ca="1" si="34"/>
        <v>5.7219165441082023</v>
      </c>
      <c r="E585">
        <f t="shared" ca="1" si="35"/>
        <v>1</v>
      </c>
      <c r="F585">
        <v>9</v>
      </c>
    </row>
    <row r="586" spans="1:6">
      <c r="A586">
        <v>577</v>
      </c>
      <c r="B586">
        <f t="shared" ca="1" si="32"/>
        <v>1.8576084799897004</v>
      </c>
      <c r="C586">
        <f t="shared" ca="1" si="33"/>
        <v>3.6665440815722055</v>
      </c>
      <c r="D586">
        <f t="shared" ca="1" si="34"/>
        <v>5.5241525615619054</v>
      </c>
      <c r="E586">
        <f t="shared" ca="1" si="35"/>
        <v>1</v>
      </c>
      <c r="F586">
        <v>9</v>
      </c>
    </row>
    <row r="587" spans="1:6">
      <c r="A587">
        <v>578</v>
      </c>
      <c r="B587">
        <f t="shared" ref="B587:B650" ca="1" si="36">$C$2+($D$2-$C$2)*RAND()</f>
        <v>1.5868543543222402</v>
      </c>
      <c r="C587">
        <f t="shared" ref="C587:C650" ca="1" si="37">$C$3+($D$3-$C$3)*RAND()</f>
        <v>3.2992630205952387</v>
      </c>
      <c r="D587">
        <f t="shared" ref="D587:D650" ca="1" si="38">B587+C587</f>
        <v>4.8861173749174789</v>
      </c>
      <c r="E587">
        <f t="shared" ref="E587:E650" ca="1" si="39">IF(D587&lt;=$G$3,1,0)</f>
        <v>1</v>
      </c>
      <c r="F587">
        <v>9</v>
      </c>
    </row>
    <row r="588" spans="1:6">
      <c r="A588">
        <v>579</v>
      </c>
      <c r="B588">
        <f t="shared" ca="1" si="36"/>
        <v>4.6580784750558788</v>
      </c>
      <c r="C588">
        <f t="shared" ca="1" si="37"/>
        <v>5.4983892648057218</v>
      </c>
      <c r="D588">
        <f t="shared" ca="1" si="38"/>
        <v>10.156467739861601</v>
      </c>
      <c r="E588">
        <f t="shared" ca="1" si="39"/>
        <v>0</v>
      </c>
      <c r="F588">
        <v>9</v>
      </c>
    </row>
    <row r="589" spans="1:6">
      <c r="A589">
        <v>580</v>
      </c>
      <c r="B589">
        <f t="shared" ca="1" si="36"/>
        <v>1.6564237450559731</v>
      </c>
      <c r="C589">
        <f t="shared" ca="1" si="37"/>
        <v>5.6559407735233851</v>
      </c>
      <c r="D589">
        <f t="shared" ca="1" si="38"/>
        <v>7.3123645185793578</v>
      </c>
      <c r="E589">
        <f t="shared" ca="1" si="39"/>
        <v>1</v>
      </c>
      <c r="F589">
        <v>9</v>
      </c>
    </row>
    <row r="590" spans="1:6">
      <c r="A590">
        <v>581</v>
      </c>
      <c r="B590">
        <f t="shared" ca="1" si="36"/>
        <v>1.8218821021391993</v>
      </c>
      <c r="C590">
        <f t="shared" ca="1" si="37"/>
        <v>5.5908653328734488</v>
      </c>
      <c r="D590">
        <f t="shared" ca="1" si="38"/>
        <v>7.4127474350126477</v>
      </c>
      <c r="E590">
        <f t="shared" ca="1" si="39"/>
        <v>1</v>
      </c>
      <c r="F590">
        <v>9</v>
      </c>
    </row>
    <row r="591" spans="1:6">
      <c r="A591">
        <v>582</v>
      </c>
      <c r="B591">
        <f t="shared" ca="1" si="36"/>
        <v>3.0475130151553107</v>
      </c>
      <c r="C591">
        <f t="shared" ca="1" si="37"/>
        <v>4.7235566018958419</v>
      </c>
      <c r="D591">
        <f t="shared" ca="1" si="38"/>
        <v>7.7710696170511522</v>
      </c>
      <c r="E591">
        <f t="shared" ca="1" si="39"/>
        <v>1</v>
      </c>
      <c r="F591">
        <v>9</v>
      </c>
    </row>
    <row r="592" spans="1:6">
      <c r="A592">
        <v>583</v>
      </c>
      <c r="B592">
        <f t="shared" ca="1" si="36"/>
        <v>4.2851350150406056</v>
      </c>
      <c r="C592">
        <f t="shared" ca="1" si="37"/>
        <v>5.7223547007258428</v>
      </c>
      <c r="D592">
        <f t="shared" ca="1" si="38"/>
        <v>10.007489715766448</v>
      </c>
      <c r="E592">
        <f t="shared" ca="1" si="39"/>
        <v>0</v>
      </c>
      <c r="F592">
        <v>9</v>
      </c>
    </row>
    <row r="593" spans="1:6">
      <c r="A593">
        <v>584</v>
      </c>
      <c r="B593">
        <f t="shared" ca="1" si="36"/>
        <v>1.1022476383825754</v>
      </c>
      <c r="C593">
        <f t="shared" ca="1" si="37"/>
        <v>3.8704403160325147</v>
      </c>
      <c r="D593">
        <f t="shared" ca="1" si="38"/>
        <v>4.9726879544150897</v>
      </c>
      <c r="E593">
        <f t="shared" ca="1" si="39"/>
        <v>1</v>
      </c>
      <c r="F593">
        <v>9</v>
      </c>
    </row>
    <row r="594" spans="1:6">
      <c r="A594">
        <v>585</v>
      </c>
      <c r="B594">
        <f t="shared" ca="1" si="36"/>
        <v>1.9713743495335447</v>
      </c>
      <c r="C594">
        <f t="shared" ca="1" si="37"/>
        <v>2.5017851426699056</v>
      </c>
      <c r="D594">
        <f t="shared" ca="1" si="38"/>
        <v>4.4731594922034503</v>
      </c>
      <c r="E594">
        <f t="shared" ca="1" si="39"/>
        <v>1</v>
      </c>
      <c r="F594">
        <v>9</v>
      </c>
    </row>
    <row r="595" spans="1:6">
      <c r="A595">
        <v>586</v>
      </c>
      <c r="B595">
        <f t="shared" ca="1" si="36"/>
        <v>4.5759966871087778</v>
      </c>
      <c r="C595">
        <f t="shared" ca="1" si="37"/>
        <v>2.2282803852709803</v>
      </c>
      <c r="D595">
        <f t="shared" ca="1" si="38"/>
        <v>6.8042770723797581</v>
      </c>
      <c r="E595">
        <f t="shared" ca="1" si="39"/>
        <v>1</v>
      </c>
      <c r="F595">
        <v>9</v>
      </c>
    </row>
    <row r="596" spans="1:6">
      <c r="A596">
        <v>587</v>
      </c>
      <c r="B596">
        <f t="shared" ca="1" si="36"/>
        <v>3.9000857694479767</v>
      </c>
      <c r="C596">
        <f t="shared" ca="1" si="37"/>
        <v>5.9421302221488475</v>
      </c>
      <c r="D596">
        <f t="shared" ca="1" si="38"/>
        <v>9.8422159915968237</v>
      </c>
      <c r="E596">
        <f t="shared" ca="1" si="39"/>
        <v>0</v>
      </c>
      <c r="F596">
        <v>9</v>
      </c>
    </row>
    <row r="597" spans="1:6">
      <c r="A597">
        <v>588</v>
      </c>
      <c r="B597">
        <f t="shared" ca="1" si="36"/>
        <v>3.2305374005531777</v>
      </c>
      <c r="C597">
        <f t="shared" ca="1" si="37"/>
        <v>4.0610053823484282</v>
      </c>
      <c r="D597">
        <f t="shared" ca="1" si="38"/>
        <v>7.2915427829016064</v>
      </c>
      <c r="E597">
        <f t="shared" ca="1" si="39"/>
        <v>1</v>
      </c>
      <c r="F597">
        <v>9</v>
      </c>
    </row>
    <row r="598" spans="1:6">
      <c r="A598">
        <v>589</v>
      </c>
      <c r="B598">
        <f t="shared" ca="1" si="36"/>
        <v>3.3272602296407032</v>
      </c>
      <c r="C598">
        <f t="shared" ca="1" si="37"/>
        <v>3.7822946976210403</v>
      </c>
      <c r="D598">
        <f t="shared" ca="1" si="38"/>
        <v>7.109554927261744</v>
      </c>
      <c r="E598">
        <f t="shared" ca="1" si="39"/>
        <v>1</v>
      </c>
      <c r="F598">
        <v>9</v>
      </c>
    </row>
    <row r="599" spans="1:6">
      <c r="A599">
        <v>590</v>
      </c>
      <c r="B599">
        <f t="shared" ca="1" si="36"/>
        <v>2.2875140896806219</v>
      </c>
      <c r="C599">
        <f t="shared" ca="1" si="37"/>
        <v>2.8675235542187791</v>
      </c>
      <c r="D599">
        <f t="shared" ca="1" si="38"/>
        <v>5.1550376438994014</v>
      </c>
      <c r="E599">
        <f t="shared" ca="1" si="39"/>
        <v>1</v>
      </c>
      <c r="F599">
        <v>9</v>
      </c>
    </row>
    <row r="600" spans="1:6">
      <c r="A600">
        <v>591</v>
      </c>
      <c r="B600">
        <f t="shared" ca="1" si="36"/>
        <v>3.9443969134124619</v>
      </c>
      <c r="C600">
        <f t="shared" ca="1" si="37"/>
        <v>5.4154476458658252</v>
      </c>
      <c r="D600">
        <f t="shared" ca="1" si="38"/>
        <v>9.3598445592782866</v>
      </c>
      <c r="E600">
        <f t="shared" ca="1" si="39"/>
        <v>0</v>
      </c>
      <c r="F600">
        <v>9</v>
      </c>
    </row>
    <row r="601" spans="1:6">
      <c r="A601">
        <v>592</v>
      </c>
      <c r="B601">
        <f t="shared" ca="1" si="36"/>
        <v>4.8036311342780396</v>
      </c>
      <c r="C601">
        <f t="shared" ca="1" si="37"/>
        <v>3.3324670527917939</v>
      </c>
      <c r="D601">
        <f t="shared" ca="1" si="38"/>
        <v>8.1360981870698339</v>
      </c>
      <c r="E601">
        <f t="shared" ca="1" si="39"/>
        <v>1</v>
      </c>
      <c r="F601">
        <v>9</v>
      </c>
    </row>
    <row r="602" spans="1:6">
      <c r="A602">
        <v>593</v>
      </c>
      <c r="B602">
        <f t="shared" ca="1" si="36"/>
        <v>2.981390652522359</v>
      </c>
      <c r="C602">
        <f t="shared" ca="1" si="37"/>
        <v>5.6460767262942255</v>
      </c>
      <c r="D602">
        <f t="shared" ca="1" si="38"/>
        <v>8.6274673788165845</v>
      </c>
      <c r="E602">
        <f t="shared" ca="1" si="39"/>
        <v>1</v>
      </c>
      <c r="F602">
        <v>9</v>
      </c>
    </row>
    <row r="603" spans="1:6">
      <c r="A603">
        <v>594</v>
      </c>
      <c r="B603">
        <f t="shared" ca="1" si="36"/>
        <v>1.2965954947236056</v>
      </c>
      <c r="C603">
        <f t="shared" ca="1" si="37"/>
        <v>5.3994462570293456</v>
      </c>
      <c r="D603">
        <f t="shared" ca="1" si="38"/>
        <v>6.6960417517529507</v>
      </c>
      <c r="E603">
        <f t="shared" ca="1" si="39"/>
        <v>1</v>
      </c>
      <c r="F603">
        <v>9</v>
      </c>
    </row>
    <row r="604" spans="1:6">
      <c r="A604">
        <v>595</v>
      </c>
      <c r="B604">
        <f t="shared" ca="1" si="36"/>
        <v>2.1206139123315602</v>
      </c>
      <c r="C604">
        <f t="shared" ca="1" si="37"/>
        <v>2.760410385726813</v>
      </c>
      <c r="D604">
        <f t="shared" ca="1" si="38"/>
        <v>4.8810242980583727</v>
      </c>
      <c r="E604">
        <f t="shared" ca="1" si="39"/>
        <v>1</v>
      </c>
      <c r="F604">
        <v>9</v>
      </c>
    </row>
    <row r="605" spans="1:6">
      <c r="A605">
        <v>596</v>
      </c>
      <c r="B605">
        <f t="shared" ca="1" si="36"/>
        <v>2.7581061785273371</v>
      </c>
      <c r="C605">
        <f t="shared" ca="1" si="37"/>
        <v>2.9316188817908571</v>
      </c>
      <c r="D605">
        <f t="shared" ca="1" si="38"/>
        <v>5.6897250603181941</v>
      </c>
      <c r="E605">
        <f t="shared" ca="1" si="39"/>
        <v>1</v>
      </c>
      <c r="F605">
        <v>9</v>
      </c>
    </row>
    <row r="606" spans="1:6">
      <c r="A606">
        <v>597</v>
      </c>
      <c r="B606">
        <f t="shared" ca="1" si="36"/>
        <v>1.5507562929260694</v>
      </c>
      <c r="C606">
        <f t="shared" ca="1" si="37"/>
        <v>5.1599328030827767</v>
      </c>
      <c r="D606">
        <f t="shared" ca="1" si="38"/>
        <v>6.7106890960088457</v>
      </c>
      <c r="E606">
        <f t="shared" ca="1" si="39"/>
        <v>1</v>
      </c>
      <c r="F606">
        <v>9</v>
      </c>
    </row>
    <row r="607" spans="1:6">
      <c r="A607">
        <v>598</v>
      </c>
      <c r="B607">
        <f t="shared" ca="1" si="36"/>
        <v>1.0535581504015883</v>
      </c>
      <c r="C607">
        <f t="shared" ca="1" si="37"/>
        <v>3.79826576163441</v>
      </c>
      <c r="D607">
        <f t="shared" ca="1" si="38"/>
        <v>4.8518239120359983</v>
      </c>
      <c r="E607">
        <f t="shared" ca="1" si="39"/>
        <v>1</v>
      </c>
      <c r="F607">
        <v>9</v>
      </c>
    </row>
    <row r="608" spans="1:6">
      <c r="A608">
        <v>599</v>
      </c>
      <c r="B608">
        <f t="shared" ca="1" si="36"/>
        <v>3.2996613087585192</v>
      </c>
      <c r="C608">
        <f t="shared" ca="1" si="37"/>
        <v>4.0426309072846465</v>
      </c>
      <c r="D608">
        <f t="shared" ca="1" si="38"/>
        <v>7.3422922160431661</v>
      </c>
      <c r="E608">
        <f t="shared" ca="1" si="39"/>
        <v>1</v>
      </c>
      <c r="F608">
        <v>9</v>
      </c>
    </row>
    <row r="609" spans="1:6">
      <c r="A609">
        <v>600</v>
      </c>
      <c r="B609">
        <f t="shared" ca="1" si="36"/>
        <v>3.0925939257975568</v>
      </c>
      <c r="C609">
        <f t="shared" ca="1" si="37"/>
        <v>5.608155668989891</v>
      </c>
      <c r="D609">
        <f t="shared" ca="1" si="38"/>
        <v>8.7007495947874478</v>
      </c>
      <c r="E609">
        <f t="shared" ca="1" si="39"/>
        <v>1</v>
      </c>
      <c r="F609">
        <v>9</v>
      </c>
    </row>
    <row r="610" spans="1:6">
      <c r="A610">
        <v>601</v>
      </c>
      <c r="B610">
        <f t="shared" ca="1" si="36"/>
        <v>3.648034263929596</v>
      </c>
      <c r="C610">
        <f t="shared" ca="1" si="37"/>
        <v>4.3246934511351327</v>
      </c>
      <c r="D610">
        <f t="shared" ca="1" si="38"/>
        <v>7.9727277150647282</v>
      </c>
      <c r="E610">
        <f t="shared" ca="1" si="39"/>
        <v>1</v>
      </c>
      <c r="F610">
        <v>9</v>
      </c>
    </row>
    <row r="611" spans="1:6">
      <c r="A611">
        <v>602</v>
      </c>
      <c r="B611">
        <f t="shared" ca="1" si="36"/>
        <v>3.7532447395011221</v>
      </c>
      <c r="C611">
        <f t="shared" ca="1" si="37"/>
        <v>2.938074534974342</v>
      </c>
      <c r="D611">
        <f t="shared" ca="1" si="38"/>
        <v>6.6913192744754646</v>
      </c>
      <c r="E611">
        <f t="shared" ca="1" si="39"/>
        <v>1</v>
      </c>
      <c r="F611">
        <v>9</v>
      </c>
    </row>
    <row r="612" spans="1:6">
      <c r="A612">
        <v>603</v>
      </c>
      <c r="B612">
        <f t="shared" ca="1" si="36"/>
        <v>2.0904010043743937</v>
      </c>
      <c r="C612">
        <f t="shared" ca="1" si="37"/>
        <v>4.7660036008567062</v>
      </c>
      <c r="D612">
        <f t="shared" ca="1" si="38"/>
        <v>6.8564046052311003</v>
      </c>
      <c r="E612">
        <f t="shared" ca="1" si="39"/>
        <v>1</v>
      </c>
      <c r="F612">
        <v>9</v>
      </c>
    </row>
    <row r="613" spans="1:6">
      <c r="A613">
        <v>604</v>
      </c>
      <c r="B613">
        <f t="shared" ca="1" si="36"/>
        <v>4.5717610333510219</v>
      </c>
      <c r="C613">
        <f t="shared" ca="1" si="37"/>
        <v>3.1378858292772418</v>
      </c>
      <c r="D613">
        <f t="shared" ca="1" si="38"/>
        <v>7.7096468626282633</v>
      </c>
      <c r="E613">
        <f t="shared" ca="1" si="39"/>
        <v>1</v>
      </c>
      <c r="F613">
        <v>9</v>
      </c>
    </row>
    <row r="614" spans="1:6">
      <c r="A614">
        <v>605</v>
      </c>
      <c r="B614">
        <f t="shared" ca="1" si="36"/>
        <v>1.4070889045964963</v>
      </c>
      <c r="C614">
        <f t="shared" ca="1" si="37"/>
        <v>3.2999548998063903</v>
      </c>
      <c r="D614">
        <f t="shared" ca="1" si="38"/>
        <v>4.7070438044028862</v>
      </c>
      <c r="E614">
        <f t="shared" ca="1" si="39"/>
        <v>1</v>
      </c>
      <c r="F614">
        <v>9</v>
      </c>
    </row>
    <row r="615" spans="1:6">
      <c r="A615">
        <v>606</v>
      </c>
      <c r="B615">
        <f t="shared" ca="1" si="36"/>
        <v>4.4813183417610505</v>
      </c>
      <c r="C615">
        <f t="shared" ca="1" si="37"/>
        <v>4.2352320891190081</v>
      </c>
      <c r="D615">
        <f t="shared" ca="1" si="38"/>
        <v>8.7165504308800585</v>
      </c>
      <c r="E615">
        <f t="shared" ca="1" si="39"/>
        <v>1</v>
      </c>
      <c r="F615">
        <v>9</v>
      </c>
    </row>
    <row r="616" spans="1:6">
      <c r="A616">
        <v>607</v>
      </c>
      <c r="B616">
        <f t="shared" ca="1" si="36"/>
        <v>3.9694644307300293</v>
      </c>
      <c r="C616">
        <f t="shared" ca="1" si="37"/>
        <v>4.339080545809165</v>
      </c>
      <c r="D616">
        <f t="shared" ca="1" si="38"/>
        <v>8.3085449765391939</v>
      </c>
      <c r="E616">
        <f t="shared" ca="1" si="39"/>
        <v>1</v>
      </c>
      <c r="F616">
        <v>9</v>
      </c>
    </row>
    <row r="617" spans="1:6">
      <c r="A617">
        <v>608</v>
      </c>
      <c r="B617">
        <f t="shared" ca="1" si="36"/>
        <v>3.1059481301481915</v>
      </c>
      <c r="C617">
        <f t="shared" ca="1" si="37"/>
        <v>5.0828104047780194</v>
      </c>
      <c r="D617">
        <f t="shared" ca="1" si="38"/>
        <v>8.1887585349262118</v>
      </c>
      <c r="E617">
        <f t="shared" ca="1" si="39"/>
        <v>1</v>
      </c>
      <c r="F617">
        <v>9</v>
      </c>
    </row>
    <row r="618" spans="1:6">
      <c r="A618">
        <v>609</v>
      </c>
      <c r="B618">
        <f t="shared" ca="1" si="36"/>
        <v>4.0820668045020003</v>
      </c>
      <c r="C618">
        <f t="shared" ca="1" si="37"/>
        <v>4.5668426879380561</v>
      </c>
      <c r="D618">
        <f t="shared" ca="1" si="38"/>
        <v>8.6489094924400565</v>
      </c>
      <c r="E618">
        <f t="shared" ca="1" si="39"/>
        <v>1</v>
      </c>
      <c r="F618">
        <v>9</v>
      </c>
    </row>
    <row r="619" spans="1:6">
      <c r="A619">
        <v>610</v>
      </c>
      <c r="B619">
        <f t="shared" ca="1" si="36"/>
        <v>1.484478377472692</v>
      </c>
      <c r="C619">
        <f t="shared" ca="1" si="37"/>
        <v>2.1798587983320963</v>
      </c>
      <c r="D619">
        <f t="shared" ca="1" si="38"/>
        <v>3.6643371758047882</v>
      </c>
      <c r="E619">
        <f t="shared" ca="1" si="39"/>
        <v>1</v>
      </c>
      <c r="F619">
        <v>9</v>
      </c>
    </row>
    <row r="620" spans="1:6">
      <c r="A620">
        <v>611</v>
      </c>
      <c r="B620">
        <f t="shared" ca="1" si="36"/>
        <v>1.8350044541764658</v>
      </c>
      <c r="C620">
        <f t="shared" ca="1" si="37"/>
        <v>2.6538278961867667</v>
      </c>
      <c r="D620">
        <f t="shared" ca="1" si="38"/>
        <v>4.4888323503632321</v>
      </c>
      <c r="E620">
        <f t="shared" ca="1" si="39"/>
        <v>1</v>
      </c>
      <c r="F620">
        <v>9</v>
      </c>
    </row>
    <row r="621" spans="1:6">
      <c r="A621">
        <v>612</v>
      </c>
      <c r="B621">
        <f t="shared" ca="1" si="36"/>
        <v>3.7202343494074301</v>
      </c>
      <c r="C621">
        <f t="shared" ca="1" si="37"/>
        <v>5.2971532496816547</v>
      </c>
      <c r="D621">
        <f t="shared" ca="1" si="38"/>
        <v>9.0173875990890853</v>
      </c>
      <c r="E621">
        <f t="shared" ca="1" si="39"/>
        <v>0</v>
      </c>
      <c r="F621">
        <v>9</v>
      </c>
    </row>
    <row r="622" spans="1:6">
      <c r="A622">
        <v>613</v>
      </c>
      <c r="B622">
        <f t="shared" ca="1" si="36"/>
        <v>1.6733240858245675</v>
      </c>
      <c r="C622">
        <f t="shared" ca="1" si="37"/>
        <v>5.7476344263947228</v>
      </c>
      <c r="D622">
        <f t="shared" ca="1" si="38"/>
        <v>7.4209585122192898</v>
      </c>
      <c r="E622">
        <f t="shared" ca="1" si="39"/>
        <v>1</v>
      </c>
      <c r="F622">
        <v>9</v>
      </c>
    </row>
    <row r="623" spans="1:6">
      <c r="A623">
        <v>614</v>
      </c>
      <c r="B623">
        <f t="shared" ca="1" si="36"/>
        <v>2.5550434155365451</v>
      </c>
      <c r="C623">
        <f t="shared" ca="1" si="37"/>
        <v>5.0250903968575988</v>
      </c>
      <c r="D623">
        <f t="shared" ca="1" si="38"/>
        <v>7.580133812394144</v>
      </c>
      <c r="E623">
        <f t="shared" ca="1" si="39"/>
        <v>1</v>
      </c>
      <c r="F623">
        <v>9</v>
      </c>
    </row>
    <row r="624" spans="1:6">
      <c r="A624">
        <v>615</v>
      </c>
      <c r="B624">
        <f t="shared" ca="1" si="36"/>
        <v>1.4671725641844828</v>
      </c>
      <c r="C624">
        <f t="shared" ca="1" si="37"/>
        <v>4.8950245341203527</v>
      </c>
      <c r="D624">
        <f t="shared" ca="1" si="38"/>
        <v>6.3621970983048355</v>
      </c>
      <c r="E624">
        <f t="shared" ca="1" si="39"/>
        <v>1</v>
      </c>
      <c r="F624">
        <v>9</v>
      </c>
    </row>
    <row r="625" spans="1:6">
      <c r="A625">
        <v>616</v>
      </c>
      <c r="B625">
        <f t="shared" ca="1" si="36"/>
        <v>1.6494959685446386</v>
      </c>
      <c r="C625">
        <f t="shared" ca="1" si="37"/>
        <v>3.8251727324236531</v>
      </c>
      <c r="D625">
        <f t="shared" ca="1" si="38"/>
        <v>5.4746687009682917</v>
      </c>
      <c r="E625">
        <f t="shared" ca="1" si="39"/>
        <v>1</v>
      </c>
      <c r="F625">
        <v>9</v>
      </c>
    </row>
    <row r="626" spans="1:6">
      <c r="A626">
        <v>617</v>
      </c>
      <c r="B626">
        <f t="shared" ca="1" si="36"/>
        <v>2.7854774661135937</v>
      </c>
      <c r="C626">
        <f t="shared" ca="1" si="37"/>
        <v>2.1452275574354607</v>
      </c>
      <c r="D626">
        <f t="shared" ca="1" si="38"/>
        <v>4.9307050235490539</v>
      </c>
      <c r="E626">
        <f t="shared" ca="1" si="39"/>
        <v>1</v>
      </c>
      <c r="F626">
        <v>9</v>
      </c>
    </row>
    <row r="627" spans="1:6">
      <c r="A627">
        <v>618</v>
      </c>
      <c r="B627">
        <f t="shared" ca="1" si="36"/>
        <v>4.1409125750481603</v>
      </c>
      <c r="C627">
        <f t="shared" ca="1" si="37"/>
        <v>4.7767465714116</v>
      </c>
      <c r="D627">
        <f t="shared" ca="1" si="38"/>
        <v>8.9176591464597603</v>
      </c>
      <c r="E627">
        <f t="shared" ca="1" si="39"/>
        <v>1</v>
      </c>
      <c r="F627">
        <v>9</v>
      </c>
    </row>
    <row r="628" spans="1:6">
      <c r="A628">
        <v>619</v>
      </c>
      <c r="B628">
        <f t="shared" ca="1" si="36"/>
        <v>1.1415349520213174</v>
      </c>
      <c r="C628">
        <f t="shared" ca="1" si="37"/>
        <v>5.1517297699414843</v>
      </c>
      <c r="D628">
        <f t="shared" ca="1" si="38"/>
        <v>6.2932647219628013</v>
      </c>
      <c r="E628">
        <f t="shared" ca="1" si="39"/>
        <v>1</v>
      </c>
      <c r="F628">
        <v>9</v>
      </c>
    </row>
    <row r="629" spans="1:6">
      <c r="A629">
        <v>620</v>
      </c>
      <c r="B629">
        <f t="shared" ca="1" si="36"/>
        <v>3.877236084448267</v>
      </c>
      <c r="C629">
        <f t="shared" ca="1" si="37"/>
        <v>2.1976890032602228</v>
      </c>
      <c r="D629">
        <f t="shared" ca="1" si="38"/>
        <v>6.0749250877084897</v>
      </c>
      <c r="E629">
        <f t="shared" ca="1" si="39"/>
        <v>1</v>
      </c>
      <c r="F629">
        <v>9</v>
      </c>
    </row>
    <row r="630" spans="1:6">
      <c r="A630">
        <v>621</v>
      </c>
      <c r="B630">
        <f t="shared" ca="1" si="36"/>
        <v>3.2043677791952034</v>
      </c>
      <c r="C630">
        <f t="shared" ca="1" si="37"/>
        <v>2.6144983673995168</v>
      </c>
      <c r="D630">
        <f t="shared" ca="1" si="38"/>
        <v>5.8188661465947202</v>
      </c>
      <c r="E630">
        <f t="shared" ca="1" si="39"/>
        <v>1</v>
      </c>
      <c r="F630">
        <v>9</v>
      </c>
    </row>
    <row r="631" spans="1:6">
      <c r="A631">
        <v>622</v>
      </c>
      <c r="B631">
        <f t="shared" ca="1" si="36"/>
        <v>1.3587127119726965</v>
      </c>
      <c r="C631">
        <f t="shared" ca="1" si="37"/>
        <v>5.7865054729357785</v>
      </c>
      <c r="D631">
        <f t="shared" ca="1" si="38"/>
        <v>7.145218184908475</v>
      </c>
      <c r="E631">
        <f t="shared" ca="1" si="39"/>
        <v>1</v>
      </c>
      <c r="F631">
        <v>9</v>
      </c>
    </row>
    <row r="632" spans="1:6">
      <c r="A632">
        <v>623</v>
      </c>
      <c r="B632">
        <f t="shared" ca="1" si="36"/>
        <v>3.6952392115898203</v>
      </c>
      <c r="C632">
        <f t="shared" ca="1" si="37"/>
        <v>3.4849719114543189</v>
      </c>
      <c r="D632">
        <f t="shared" ca="1" si="38"/>
        <v>7.1802111230441392</v>
      </c>
      <c r="E632">
        <f t="shared" ca="1" si="39"/>
        <v>1</v>
      </c>
      <c r="F632">
        <v>9</v>
      </c>
    </row>
    <row r="633" spans="1:6">
      <c r="A633">
        <v>624</v>
      </c>
      <c r="B633">
        <f t="shared" ca="1" si="36"/>
        <v>2.6120720872619905</v>
      </c>
      <c r="C633">
        <f t="shared" ca="1" si="37"/>
        <v>4.3816877296496699</v>
      </c>
      <c r="D633">
        <f t="shared" ca="1" si="38"/>
        <v>6.9937598169116608</v>
      </c>
      <c r="E633">
        <f t="shared" ca="1" si="39"/>
        <v>1</v>
      </c>
      <c r="F633">
        <v>9</v>
      </c>
    </row>
    <row r="634" spans="1:6">
      <c r="A634">
        <v>625</v>
      </c>
      <c r="B634">
        <f t="shared" ca="1" si="36"/>
        <v>2.7787368658907257</v>
      </c>
      <c r="C634">
        <f t="shared" ca="1" si="37"/>
        <v>5.3000422178067339</v>
      </c>
      <c r="D634">
        <f t="shared" ca="1" si="38"/>
        <v>8.0787790836974587</v>
      </c>
      <c r="E634">
        <f t="shared" ca="1" si="39"/>
        <v>1</v>
      </c>
      <c r="F634">
        <v>9</v>
      </c>
    </row>
    <row r="635" spans="1:6">
      <c r="A635">
        <v>626</v>
      </c>
      <c r="B635">
        <f t="shared" ca="1" si="36"/>
        <v>3.6885599445601107</v>
      </c>
      <c r="C635">
        <f t="shared" ca="1" si="37"/>
        <v>5.5548987814357904</v>
      </c>
      <c r="D635">
        <f t="shared" ca="1" si="38"/>
        <v>9.2434587259959002</v>
      </c>
      <c r="E635">
        <f t="shared" ca="1" si="39"/>
        <v>0</v>
      </c>
      <c r="F635">
        <v>9</v>
      </c>
    </row>
    <row r="636" spans="1:6">
      <c r="A636">
        <v>627</v>
      </c>
      <c r="B636">
        <f t="shared" ca="1" si="36"/>
        <v>3.7736508450153843</v>
      </c>
      <c r="C636">
        <f t="shared" ca="1" si="37"/>
        <v>3.2874193392833031</v>
      </c>
      <c r="D636">
        <f t="shared" ca="1" si="38"/>
        <v>7.0610701842986874</v>
      </c>
      <c r="E636">
        <f t="shared" ca="1" si="39"/>
        <v>1</v>
      </c>
      <c r="F636">
        <v>9</v>
      </c>
    </row>
    <row r="637" spans="1:6">
      <c r="A637">
        <v>628</v>
      </c>
      <c r="B637">
        <f t="shared" ca="1" si="36"/>
        <v>4.0676332812835341</v>
      </c>
      <c r="C637">
        <f t="shared" ca="1" si="37"/>
        <v>3.8556174314830445</v>
      </c>
      <c r="D637">
        <f t="shared" ca="1" si="38"/>
        <v>7.9232507127665786</v>
      </c>
      <c r="E637">
        <f t="shared" ca="1" si="39"/>
        <v>1</v>
      </c>
      <c r="F637">
        <v>9</v>
      </c>
    </row>
    <row r="638" spans="1:6">
      <c r="A638">
        <v>629</v>
      </c>
      <c r="B638">
        <f t="shared" ca="1" si="36"/>
        <v>2.3276549274744975</v>
      </c>
      <c r="C638">
        <f t="shared" ca="1" si="37"/>
        <v>2.0326697413165791</v>
      </c>
      <c r="D638">
        <f t="shared" ca="1" si="38"/>
        <v>4.3603246687910762</v>
      </c>
      <c r="E638">
        <f t="shared" ca="1" si="39"/>
        <v>1</v>
      </c>
      <c r="F638">
        <v>9</v>
      </c>
    </row>
    <row r="639" spans="1:6">
      <c r="A639">
        <v>630</v>
      </c>
      <c r="B639">
        <f t="shared" ca="1" si="36"/>
        <v>4.4662111440267225</v>
      </c>
      <c r="C639">
        <f t="shared" ca="1" si="37"/>
        <v>5.7518106288876343</v>
      </c>
      <c r="D639">
        <f t="shared" ca="1" si="38"/>
        <v>10.218021772914357</v>
      </c>
      <c r="E639">
        <f t="shared" ca="1" si="39"/>
        <v>0</v>
      </c>
      <c r="F639">
        <v>9</v>
      </c>
    </row>
    <row r="640" spans="1:6">
      <c r="A640">
        <v>631</v>
      </c>
      <c r="B640">
        <f t="shared" ca="1" si="36"/>
        <v>2.8958473975306465</v>
      </c>
      <c r="C640">
        <f t="shared" ca="1" si="37"/>
        <v>4.1720350369347994</v>
      </c>
      <c r="D640">
        <f t="shared" ca="1" si="38"/>
        <v>7.0678824344654458</v>
      </c>
      <c r="E640">
        <f t="shared" ca="1" si="39"/>
        <v>1</v>
      </c>
      <c r="F640">
        <v>9</v>
      </c>
    </row>
    <row r="641" spans="1:6">
      <c r="A641">
        <v>632</v>
      </c>
      <c r="B641">
        <f t="shared" ca="1" si="36"/>
        <v>1.2916615354283767</v>
      </c>
      <c r="C641">
        <f t="shared" ca="1" si="37"/>
        <v>5.4045146825812331</v>
      </c>
      <c r="D641">
        <f t="shared" ca="1" si="38"/>
        <v>6.6961762180096098</v>
      </c>
      <c r="E641">
        <f t="shared" ca="1" si="39"/>
        <v>1</v>
      </c>
      <c r="F641">
        <v>9</v>
      </c>
    </row>
    <row r="642" spans="1:6">
      <c r="A642">
        <v>633</v>
      </c>
      <c r="B642">
        <f t="shared" ca="1" si="36"/>
        <v>2.1592672768298851</v>
      </c>
      <c r="C642">
        <f t="shared" ca="1" si="37"/>
        <v>4.9607265058364298</v>
      </c>
      <c r="D642">
        <f t="shared" ca="1" si="38"/>
        <v>7.1199937826663149</v>
      </c>
      <c r="E642">
        <f t="shared" ca="1" si="39"/>
        <v>1</v>
      </c>
      <c r="F642">
        <v>9</v>
      </c>
    </row>
    <row r="643" spans="1:6">
      <c r="A643">
        <v>634</v>
      </c>
      <c r="B643">
        <f t="shared" ca="1" si="36"/>
        <v>2.706655438775285</v>
      </c>
      <c r="C643">
        <f t="shared" ca="1" si="37"/>
        <v>4.5303211126550451</v>
      </c>
      <c r="D643">
        <f t="shared" ca="1" si="38"/>
        <v>7.2369765514303301</v>
      </c>
      <c r="E643">
        <f t="shared" ca="1" si="39"/>
        <v>1</v>
      </c>
      <c r="F643">
        <v>9</v>
      </c>
    </row>
    <row r="644" spans="1:6">
      <c r="A644">
        <v>635</v>
      </c>
      <c r="B644">
        <f t="shared" ca="1" si="36"/>
        <v>3.887065131755759</v>
      </c>
      <c r="C644">
        <f t="shared" ca="1" si="37"/>
        <v>3.7236547178757151</v>
      </c>
      <c r="D644">
        <f t="shared" ca="1" si="38"/>
        <v>7.6107198496314741</v>
      </c>
      <c r="E644">
        <f t="shared" ca="1" si="39"/>
        <v>1</v>
      </c>
      <c r="F644">
        <v>9</v>
      </c>
    </row>
    <row r="645" spans="1:6">
      <c r="A645">
        <v>636</v>
      </c>
      <c r="B645">
        <f t="shared" ca="1" si="36"/>
        <v>3.0993714898596347</v>
      </c>
      <c r="C645">
        <f t="shared" ca="1" si="37"/>
        <v>5.3917430049694275</v>
      </c>
      <c r="D645">
        <f t="shared" ca="1" si="38"/>
        <v>8.4911144948290627</v>
      </c>
      <c r="E645">
        <f t="shared" ca="1" si="39"/>
        <v>1</v>
      </c>
      <c r="F645">
        <v>9</v>
      </c>
    </row>
    <row r="646" spans="1:6">
      <c r="A646">
        <v>637</v>
      </c>
      <c r="B646">
        <f t="shared" ca="1" si="36"/>
        <v>1.9461280509161138</v>
      </c>
      <c r="C646">
        <f t="shared" ca="1" si="37"/>
        <v>5.5000040443570724</v>
      </c>
      <c r="D646">
        <f t="shared" ca="1" si="38"/>
        <v>7.4461320952731862</v>
      </c>
      <c r="E646">
        <f t="shared" ca="1" si="39"/>
        <v>1</v>
      </c>
      <c r="F646">
        <v>9</v>
      </c>
    </row>
    <row r="647" spans="1:6">
      <c r="A647">
        <v>638</v>
      </c>
      <c r="B647">
        <f t="shared" ca="1" si="36"/>
        <v>1.9582745642921502</v>
      </c>
      <c r="C647">
        <f t="shared" ca="1" si="37"/>
        <v>3.4267622662509618</v>
      </c>
      <c r="D647">
        <f t="shared" ca="1" si="38"/>
        <v>5.385036830543112</v>
      </c>
      <c r="E647">
        <f t="shared" ca="1" si="39"/>
        <v>1</v>
      </c>
      <c r="F647">
        <v>9</v>
      </c>
    </row>
    <row r="648" spans="1:6">
      <c r="A648">
        <v>639</v>
      </c>
      <c r="B648">
        <f t="shared" ca="1" si="36"/>
        <v>2.8496355910911539</v>
      </c>
      <c r="C648">
        <f t="shared" ca="1" si="37"/>
        <v>4.8745639570036614</v>
      </c>
      <c r="D648">
        <f t="shared" ca="1" si="38"/>
        <v>7.7241995480948153</v>
      </c>
      <c r="E648">
        <f t="shared" ca="1" si="39"/>
        <v>1</v>
      </c>
      <c r="F648">
        <v>9</v>
      </c>
    </row>
    <row r="649" spans="1:6">
      <c r="A649">
        <v>640</v>
      </c>
      <c r="B649">
        <f t="shared" ca="1" si="36"/>
        <v>1.9499780397418824</v>
      </c>
      <c r="C649">
        <f t="shared" ca="1" si="37"/>
        <v>5.4834883084189077</v>
      </c>
      <c r="D649">
        <f t="shared" ca="1" si="38"/>
        <v>7.4334663481607901</v>
      </c>
      <c r="E649">
        <f t="shared" ca="1" si="39"/>
        <v>1</v>
      </c>
      <c r="F649">
        <v>9</v>
      </c>
    </row>
    <row r="650" spans="1:6">
      <c r="A650">
        <v>641</v>
      </c>
      <c r="B650">
        <f t="shared" ca="1" si="36"/>
        <v>2.5724067763131022</v>
      </c>
      <c r="C650">
        <f t="shared" ca="1" si="37"/>
        <v>5.5035999090683205</v>
      </c>
      <c r="D650">
        <f t="shared" ca="1" si="38"/>
        <v>8.0760066853814223</v>
      </c>
      <c r="E650">
        <f t="shared" ca="1" si="39"/>
        <v>1</v>
      </c>
      <c r="F650">
        <v>9</v>
      </c>
    </row>
    <row r="651" spans="1:6">
      <c r="A651">
        <v>642</v>
      </c>
      <c r="B651">
        <f t="shared" ref="B651:B714" ca="1" si="40">$C$2+($D$2-$C$2)*RAND()</f>
        <v>4.707896048181909</v>
      </c>
      <c r="C651">
        <f t="shared" ref="C651:C714" ca="1" si="41">$C$3+($D$3-$C$3)*RAND()</f>
        <v>3.5493762187598317</v>
      </c>
      <c r="D651">
        <f t="shared" ref="D651:D714" ca="1" si="42">B651+C651</f>
        <v>8.2572722669417402</v>
      </c>
      <c r="E651">
        <f t="shared" ref="E651:E714" ca="1" si="43">IF(D651&lt;=$G$3,1,0)</f>
        <v>1</v>
      </c>
      <c r="F651">
        <v>9</v>
      </c>
    </row>
    <row r="652" spans="1:6">
      <c r="A652">
        <v>643</v>
      </c>
      <c r="B652">
        <f t="shared" ca="1" si="40"/>
        <v>3.285499681353456</v>
      </c>
      <c r="C652">
        <f t="shared" ca="1" si="41"/>
        <v>5.6902347109315716</v>
      </c>
      <c r="D652">
        <f t="shared" ca="1" si="42"/>
        <v>8.9757343922850268</v>
      </c>
      <c r="E652">
        <f t="shared" ca="1" si="43"/>
        <v>1</v>
      </c>
      <c r="F652">
        <v>9</v>
      </c>
    </row>
    <row r="653" spans="1:6">
      <c r="A653">
        <v>644</v>
      </c>
      <c r="B653">
        <f t="shared" ca="1" si="40"/>
        <v>2.0360362771010347</v>
      </c>
      <c r="C653">
        <f t="shared" ca="1" si="41"/>
        <v>4.7227328087332161</v>
      </c>
      <c r="D653">
        <f t="shared" ca="1" si="42"/>
        <v>6.7587690858342508</v>
      </c>
      <c r="E653">
        <f t="shared" ca="1" si="43"/>
        <v>1</v>
      </c>
      <c r="F653">
        <v>9</v>
      </c>
    </row>
    <row r="654" spans="1:6">
      <c r="A654">
        <v>645</v>
      </c>
      <c r="B654">
        <f t="shared" ca="1" si="40"/>
        <v>3.9301587450848929</v>
      </c>
      <c r="C654">
        <f t="shared" ca="1" si="41"/>
        <v>2.6974073884918814</v>
      </c>
      <c r="D654">
        <f t="shared" ca="1" si="42"/>
        <v>6.6275661335767744</v>
      </c>
      <c r="E654">
        <f t="shared" ca="1" si="43"/>
        <v>1</v>
      </c>
      <c r="F654">
        <v>9</v>
      </c>
    </row>
    <row r="655" spans="1:6">
      <c r="A655">
        <v>646</v>
      </c>
      <c r="B655">
        <f t="shared" ca="1" si="40"/>
        <v>2.6998474835201129</v>
      </c>
      <c r="C655">
        <f t="shared" ca="1" si="41"/>
        <v>3.0433012749853003</v>
      </c>
      <c r="D655">
        <f t="shared" ca="1" si="42"/>
        <v>5.7431487585054128</v>
      </c>
      <c r="E655">
        <f t="shared" ca="1" si="43"/>
        <v>1</v>
      </c>
      <c r="F655">
        <v>9</v>
      </c>
    </row>
    <row r="656" spans="1:6">
      <c r="A656">
        <v>647</v>
      </c>
      <c r="B656">
        <f t="shared" ca="1" si="40"/>
        <v>2.7092949701756472</v>
      </c>
      <c r="C656">
        <f t="shared" ca="1" si="41"/>
        <v>5.6786060563976459</v>
      </c>
      <c r="D656">
        <f t="shared" ca="1" si="42"/>
        <v>8.3879010265732923</v>
      </c>
      <c r="E656">
        <f t="shared" ca="1" si="43"/>
        <v>1</v>
      </c>
      <c r="F656">
        <v>9</v>
      </c>
    </row>
    <row r="657" spans="1:6">
      <c r="A657">
        <v>648</v>
      </c>
      <c r="B657">
        <f t="shared" ca="1" si="40"/>
        <v>1.2619950433096312</v>
      </c>
      <c r="C657">
        <f t="shared" ca="1" si="41"/>
        <v>3.8463839181621449</v>
      </c>
      <c r="D657">
        <f t="shared" ca="1" si="42"/>
        <v>5.1083789614717761</v>
      </c>
      <c r="E657">
        <f t="shared" ca="1" si="43"/>
        <v>1</v>
      </c>
      <c r="F657">
        <v>9</v>
      </c>
    </row>
    <row r="658" spans="1:6">
      <c r="A658">
        <v>649</v>
      </c>
      <c r="B658">
        <f t="shared" ca="1" si="40"/>
        <v>3.1826562525030258</v>
      </c>
      <c r="C658">
        <f t="shared" ca="1" si="41"/>
        <v>2.4274332871978941</v>
      </c>
      <c r="D658">
        <f t="shared" ca="1" si="42"/>
        <v>5.6100895397009198</v>
      </c>
      <c r="E658">
        <f t="shared" ca="1" si="43"/>
        <v>1</v>
      </c>
      <c r="F658">
        <v>9</v>
      </c>
    </row>
    <row r="659" spans="1:6">
      <c r="A659">
        <v>650</v>
      </c>
      <c r="B659">
        <f t="shared" ca="1" si="40"/>
        <v>3.2105106798482961</v>
      </c>
      <c r="C659">
        <f t="shared" ca="1" si="41"/>
        <v>2.2478200575345184</v>
      </c>
      <c r="D659">
        <f t="shared" ca="1" si="42"/>
        <v>5.4583307373828145</v>
      </c>
      <c r="E659">
        <f t="shared" ca="1" si="43"/>
        <v>1</v>
      </c>
      <c r="F659">
        <v>9</v>
      </c>
    </row>
    <row r="660" spans="1:6">
      <c r="A660">
        <v>651</v>
      </c>
      <c r="B660">
        <f t="shared" ca="1" si="40"/>
        <v>2.8821738512346933</v>
      </c>
      <c r="C660">
        <f t="shared" ca="1" si="41"/>
        <v>4.5421539229624006</v>
      </c>
      <c r="D660">
        <f t="shared" ca="1" si="42"/>
        <v>7.4243277741970939</v>
      </c>
      <c r="E660">
        <f t="shared" ca="1" si="43"/>
        <v>1</v>
      </c>
      <c r="F660">
        <v>9</v>
      </c>
    </row>
    <row r="661" spans="1:6">
      <c r="A661">
        <v>652</v>
      </c>
      <c r="B661">
        <f t="shared" ca="1" si="40"/>
        <v>1.0618154317872874</v>
      </c>
      <c r="C661">
        <f t="shared" ca="1" si="41"/>
        <v>4.0643961577696732</v>
      </c>
      <c r="D661">
        <f t="shared" ca="1" si="42"/>
        <v>5.1262115895569611</v>
      </c>
      <c r="E661">
        <f t="shared" ca="1" si="43"/>
        <v>1</v>
      </c>
      <c r="F661">
        <v>9</v>
      </c>
    </row>
    <row r="662" spans="1:6">
      <c r="A662">
        <v>653</v>
      </c>
      <c r="B662">
        <f t="shared" ca="1" si="40"/>
        <v>1.3589841724225304</v>
      </c>
      <c r="C662">
        <f t="shared" ca="1" si="41"/>
        <v>4.9346040174000514</v>
      </c>
      <c r="D662">
        <f t="shared" ca="1" si="42"/>
        <v>6.2935881898225823</v>
      </c>
      <c r="E662">
        <f t="shared" ca="1" si="43"/>
        <v>1</v>
      </c>
      <c r="F662">
        <v>9</v>
      </c>
    </row>
    <row r="663" spans="1:6">
      <c r="A663">
        <v>654</v>
      </c>
      <c r="B663">
        <f t="shared" ca="1" si="40"/>
        <v>2.5637391257939144</v>
      </c>
      <c r="C663">
        <f t="shared" ca="1" si="41"/>
        <v>2.2207606440567038</v>
      </c>
      <c r="D663">
        <f t="shared" ca="1" si="42"/>
        <v>4.7844997698506182</v>
      </c>
      <c r="E663">
        <f t="shared" ca="1" si="43"/>
        <v>1</v>
      </c>
      <c r="F663">
        <v>9</v>
      </c>
    </row>
    <row r="664" spans="1:6">
      <c r="A664">
        <v>655</v>
      </c>
      <c r="B664">
        <f t="shared" ca="1" si="40"/>
        <v>2.1906473323883988</v>
      </c>
      <c r="C664">
        <f t="shared" ca="1" si="41"/>
        <v>4.4130088230942892</v>
      </c>
      <c r="D664">
        <f t="shared" ca="1" si="42"/>
        <v>6.603656155482688</v>
      </c>
      <c r="E664">
        <f t="shared" ca="1" si="43"/>
        <v>1</v>
      </c>
      <c r="F664">
        <v>9</v>
      </c>
    </row>
    <row r="665" spans="1:6">
      <c r="A665">
        <v>656</v>
      </c>
      <c r="B665">
        <f t="shared" ca="1" si="40"/>
        <v>1.9276359670278169</v>
      </c>
      <c r="C665">
        <f t="shared" ca="1" si="41"/>
        <v>4.4171326424941313</v>
      </c>
      <c r="D665">
        <f t="shared" ca="1" si="42"/>
        <v>6.3447686095219478</v>
      </c>
      <c r="E665">
        <f t="shared" ca="1" si="43"/>
        <v>1</v>
      </c>
      <c r="F665">
        <v>9</v>
      </c>
    </row>
    <row r="666" spans="1:6">
      <c r="A666">
        <v>657</v>
      </c>
      <c r="B666">
        <f t="shared" ca="1" si="40"/>
        <v>2.2420780671528013</v>
      </c>
      <c r="C666">
        <f t="shared" ca="1" si="41"/>
        <v>3.7812515955962129</v>
      </c>
      <c r="D666">
        <f t="shared" ca="1" si="42"/>
        <v>6.0233296627490143</v>
      </c>
      <c r="E666">
        <f t="shared" ca="1" si="43"/>
        <v>1</v>
      </c>
      <c r="F666">
        <v>9</v>
      </c>
    </row>
    <row r="667" spans="1:6">
      <c r="A667">
        <v>658</v>
      </c>
      <c r="B667">
        <f t="shared" ca="1" si="40"/>
        <v>3.7871144365563465</v>
      </c>
      <c r="C667">
        <f t="shared" ca="1" si="41"/>
        <v>3.7710471938177794</v>
      </c>
      <c r="D667">
        <f t="shared" ca="1" si="42"/>
        <v>7.5581616303741264</v>
      </c>
      <c r="E667">
        <f t="shared" ca="1" si="43"/>
        <v>1</v>
      </c>
      <c r="F667">
        <v>9</v>
      </c>
    </row>
    <row r="668" spans="1:6">
      <c r="A668">
        <v>659</v>
      </c>
      <c r="B668">
        <f t="shared" ca="1" si="40"/>
        <v>2.5366539038050275</v>
      </c>
      <c r="C668">
        <f t="shared" ca="1" si="41"/>
        <v>4.2304808836518042</v>
      </c>
      <c r="D668">
        <f t="shared" ca="1" si="42"/>
        <v>6.7671347874568317</v>
      </c>
      <c r="E668">
        <f t="shared" ca="1" si="43"/>
        <v>1</v>
      </c>
      <c r="F668">
        <v>9</v>
      </c>
    </row>
    <row r="669" spans="1:6">
      <c r="A669">
        <v>660</v>
      </c>
      <c r="B669">
        <f t="shared" ca="1" si="40"/>
        <v>4.1472299198313731</v>
      </c>
      <c r="C669">
        <f t="shared" ca="1" si="41"/>
        <v>5.3988697593358284</v>
      </c>
      <c r="D669">
        <f t="shared" ca="1" si="42"/>
        <v>9.5460996791672024</v>
      </c>
      <c r="E669">
        <f t="shared" ca="1" si="43"/>
        <v>0</v>
      </c>
      <c r="F669">
        <v>9</v>
      </c>
    </row>
    <row r="670" spans="1:6">
      <c r="A670">
        <v>661</v>
      </c>
      <c r="B670">
        <f t="shared" ca="1" si="40"/>
        <v>3.9298451978753368</v>
      </c>
      <c r="C670">
        <f t="shared" ca="1" si="41"/>
        <v>2.770223073099479</v>
      </c>
      <c r="D670">
        <f t="shared" ca="1" si="42"/>
        <v>6.7000682709748158</v>
      </c>
      <c r="E670">
        <f t="shared" ca="1" si="43"/>
        <v>1</v>
      </c>
      <c r="F670">
        <v>9</v>
      </c>
    </row>
    <row r="671" spans="1:6">
      <c r="A671">
        <v>662</v>
      </c>
      <c r="B671">
        <f t="shared" ca="1" si="40"/>
        <v>3.8263534979031664</v>
      </c>
      <c r="C671">
        <f t="shared" ca="1" si="41"/>
        <v>5.6575874532455357</v>
      </c>
      <c r="D671">
        <f t="shared" ca="1" si="42"/>
        <v>9.4839409511487016</v>
      </c>
      <c r="E671">
        <f t="shared" ca="1" si="43"/>
        <v>0</v>
      </c>
      <c r="F671">
        <v>9</v>
      </c>
    </row>
    <row r="672" spans="1:6">
      <c r="A672">
        <v>663</v>
      </c>
      <c r="B672">
        <f t="shared" ca="1" si="40"/>
        <v>1.0160483776654345</v>
      </c>
      <c r="C672">
        <f t="shared" ca="1" si="41"/>
        <v>2.4112066038551427</v>
      </c>
      <c r="D672">
        <f t="shared" ca="1" si="42"/>
        <v>3.4272549815205773</v>
      </c>
      <c r="E672">
        <f t="shared" ca="1" si="43"/>
        <v>1</v>
      </c>
      <c r="F672">
        <v>9</v>
      </c>
    </row>
    <row r="673" spans="1:6">
      <c r="A673">
        <v>664</v>
      </c>
      <c r="B673">
        <f t="shared" ca="1" si="40"/>
        <v>4.0222744911334996</v>
      </c>
      <c r="C673">
        <f t="shared" ca="1" si="41"/>
        <v>5.0619176359200431</v>
      </c>
      <c r="D673">
        <f t="shared" ca="1" si="42"/>
        <v>9.0841921270535426</v>
      </c>
      <c r="E673">
        <f t="shared" ca="1" si="43"/>
        <v>0</v>
      </c>
      <c r="F673">
        <v>9</v>
      </c>
    </row>
    <row r="674" spans="1:6">
      <c r="A674">
        <v>665</v>
      </c>
      <c r="B674">
        <f t="shared" ca="1" si="40"/>
        <v>3.0807885599814089</v>
      </c>
      <c r="C674">
        <f t="shared" ca="1" si="41"/>
        <v>4.4742538969187517</v>
      </c>
      <c r="D674">
        <f t="shared" ca="1" si="42"/>
        <v>7.5550424569001606</v>
      </c>
      <c r="E674">
        <f t="shared" ca="1" si="43"/>
        <v>1</v>
      </c>
      <c r="F674">
        <v>9</v>
      </c>
    </row>
    <row r="675" spans="1:6">
      <c r="A675">
        <v>666</v>
      </c>
      <c r="B675">
        <f t="shared" ca="1" si="40"/>
        <v>3.2899272344890904</v>
      </c>
      <c r="C675">
        <f t="shared" ca="1" si="41"/>
        <v>3.3386872307076523</v>
      </c>
      <c r="D675">
        <f t="shared" ca="1" si="42"/>
        <v>6.6286144651967422</v>
      </c>
      <c r="E675">
        <f t="shared" ca="1" si="43"/>
        <v>1</v>
      </c>
      <c r="F675">
        <v>9</v>
      </c>
    </row>
    <row r="676" spans="1:6">
      <c r="A676">
        <v>667</v>
      </c>
      <c r="B676">
        <f t="shared" ca="1" si="40"/>
        <v>4.4631058396546397</v>
      </c>
      <c r="C676">
        <f t="shared" ca="1" si="41"/>
        <v>3.9747990168376064</v>
      </c>
      <c r="D676">
        <f t="shared" ca="1" si="42"/>
        <v>8.4379048564922456</v>
      </c>
      <c r="E676">
        <f t="shared" ca="1" si="43"/>
        <v>1</v>
      </c>
      <c r="F676">
        <v>9</v>
      </c>
    </row>
    <row r="677" spans="1:6">
      <c r="A677">
        <v>668</v>
      </c>
      <c r="B677">
        <f t="shared" ca="1" si="40"/>
        <v>1.4223761567758455</v>
      </c>
      <c r="C677">
        <f t="shared" ca="1" si="41"/>
        <v>4.3730098235372665</v>
      </c>
      <c r="D677">
        <f t="shared" ca="1" si="42"/>
        <v>5.795385980313112</v>
      </c>
      <c r="E677">
        <f t="shared" ca="1" si="43"/>
        <v>1</v>
      </c>
      <c r="F677">
        <v>9</v>
      </c>
    </row>
    <row r="678" spans="1:6">
      <c r="A678">
        <v>669</v>
      </c>
      <c r="B678">
        <f t="shared" ca="1" si="40"/>
        <v>4.2210016765217055</v>
      </c>
      <c r="C678">
        <f t="shared" ca="1" si="41"/>
        <v>5.0237165525385556</v>
      </c>
      <c r="D678">
        <f t="shared" ca="1" si="42"/>
        <v>9.2447182290602612</v>
      </c>
      <c r="E678">
        <f t="shared" ca="1" si="43"/>
        <v>0</v>
      </c>
      <c r="F678">
        <v>9</v>
      </c>
    </row>
    <row r="679" spans="1:6">
      <c r="A679">
        <v>670</v>
      </c>
      <c r="B679">
        <f t="shared" ca="1" si="40"/>
        <v>2.018326121596532</v>
      </c>
      <c r="C679">
        <f t="shared" ca="1" si="41"/>
        <v>5.5216676177582578</v>
      </c>
      <c r="D679">
        <f t="shared" ca="1" si="42"/>
        <v>7.5399937393547898</v>
      </c>
      <c r="E679">
        <f t="shared" ca="1" si="43"/>
        <v>1</v>
      </c>
      <c r="F679">
        <v>9</v>
      </c>
    </row>
    <row r="680" spans="1:6">
      <c r="A680">
        <v>671</v>
      </c>
      <c r="B680">
        <f t="shared" ca="1" si="40"/>
        <v>4.4201148103360364</v>
      </c>
      <c r="C680">
        <f t="shared" ca="1" si="41"/>
        <v>4.3604865194707756</v>
      </c>
      <c r="D680">
        <f t="shared" ca="1" si="42"/>
        <v>8.780601329806812</v>
      </c>
      <c r="E680">
        <f t="shared" ca="1" si="43"/>
        <v>1</v>
      </c>
      <c r="F680">
        <v>9</v>
      </c>
    </row>
    <row r="681" spans="1:6">
      <c r="A681">
        <v>672</v>
      </c>
      <c r="B681">
        <f t="shared" ca="1" si="40"/>
        <v>4.0949749891665004</v>
      </c>
      <c r="C681">
        <f t="shared" ca="1" si="41"/>
        <v>3.6428066373931673</v>
      </c>
      <c r="D681">
        <f t="shared" ca="1" si="42"/>
        <v>7.7377816265596682</v>
      </c>
      <c r="E681">
        <f t="shared" ca="1" si="43"/>
        <v>1</v>
      </c>
      <c r="F681">
        <v>9</v>
      </c>
    </row>
    <row r="682" spans="1:6">
      <c r="A682">
        <v>673</v>
      </c>
      <c r="B682">
        <f t="shared" ca="1" si="40"/>
        <v>2.6205828817357268</v>
      </c>
      <c r="C682">
        <f t="shared" ca="1" si="41"/>
        <v>3.8069359691154219</v>
      </c>
      <c r="D682">
        <f t="shared" ca="1" si="42"/>
        <v>6.4275188508511487</v>
      </c>
      <c r="E682">
        <f t="shared" ca="1" si="43"/>
        <v>1</v>
      </c>
      <c r="F682">
        <v>9</v>
      </c>
    </row>
    <row r="683" spans="1:6">
      <c r="A683">
        <v>674</v>
      </c>
      <c r="B683">
        <f t="shared" ca="1" si="40"/>
        <v>4.0681591779086679</v>
      </c>
      <c r="C683">
        <f t="shared" ca="1" si="41"/>
        <v>5.4615074233817236</v>
      </c>
      <c r="D683">
        <f t="shared" ca="1" si="42"/>
        <v>9.5296666012903906</v>
      </c>
      <c r="E683">
        <f t="shared" ca="1" si="43"/>
        <v>0</v>
      </c>
      <c r="F683">
        <v>9</v>
      </c>
    </row>
    <row r="684" spans="1:6">
      <c r="A684">
        <v>675</v>
      </c>
      <c r="B684">
        <f t="shared" ca="1" si="40"/>
        <v>1.3704027322076566</v>
      </c>
      <c r="C684">
        <f t="shared" ca="1" si="41"/>
        <v>4.5042941364034981</v>
      </c>
      <c r="D684">
        <f t="shared" ca="1" si="42"/>
        <v>5.8746968686111547</v>
      </c>
      <c r="E684">
        <f t="shared" ca="1" si="43"/>
        <v>1</v>
      </c>
      <c r="F684">
        <v>9</v>
      </c>
    </row>
    <row r="685" spans="1:6">
      <c r="A685">
        <v>676</v>
      </c>
      <c r="B685">
        <f t="shared" ca="1" si="40"/>
        <v>4.2825173141515389</v>
      </c>
      <c r="C685">
        <f t="shared" ca="1" si="41"/>
        <v>3.0618149739302374</v>
      </c>
      <c r="D685">
        <f t="shared" ca="1" si="42"/>
        <v>7.3443322880817767</v>
      </c>
      <c r="E685">
        <f t="shared" ca="1" si="43"/>
        <v>1</v>
      </c>
      <c r="F685">
        <v>9</v>
      </c>
    </row>
    <row r="686" spans="1:6">
      <c r="A686">
        <v>677</v>
      </c>
      <c r="B686">
        <f t="shared" ca="1" si="40"/>
        <v>2.8822773517755316</v>
      </c>
      <c r="C686">
        <f t="shared" ca="1" si="41"/>
        <v>4.915101538317546</v>
      </c>
      <c r="D686">
        <f t="shared" ca="1" si="42"/>
        <v>7.7973788900930776</v>
      </c>
      <c r="E686">
        <f t="shared" ca="1" si="43"/>
        <v>1</v>
      </c>
      <c r="F686">
        <v>9</v>
      </c>
    </row>
    <row r="687" spans="1:6">
      <c r="A687">
        <v>678</v>
      </c>
      <c r="B687">
        <f t="shared" ca="1" si="40"/>
        <v>1.5425501503858112</v>
      </c>
      <c r="C687">
        <f t="shared" ca="1" si="41"/>
        <v>2.3855334853702632</v>
      </c>
      <c r="D687">
        <f t="shared" ca="1" si="42"/>
        <v>3.9280836357560744</v>
      </c>
      <c r="E687">
        <f t="shared" ca="1" si="43"/>
        <v>1</v>
      </c>
      <c r="F687">
        <v>9</v>
      </c>
    </row>
    <row r="688" spans="1:6">
      <c r="A688">
        <v>679</v>
      </c>
      <c r="B688">
        <f t="shared" ca="1" si="40"/>
        <v>3.0977916657794635</v>
      </c>
      <c r="C688">
        <f t="shared" ca="1" si="41"/>
        <v>4.7644441837631692</v>
      </c>
      <c r="D688">
        <f t="shared" ca="1" si="42"/>
        <v>7.8622358495426328</v>
      </c>
      <c r="E688">
        <f t="shared" ca="1" si="43"/>
        <v>1</v>
      </c>
      <c r="F688">
        <v>9</v>
      </c>
    </row>
    <row r="689" spans="1:6">
      <c r="A689">
        <v>680</v>
      </c>
      <c r="B689">
        <f t="shared" ca="1" si="40"/>
        <v>3.9528208939558911</v>
      </c>
      <c r="C689">
        <f t="shared" ca="1" si="41"/>
        <v>4.0176096273445712</v>
      </c>
      <c r="D689">
        <f t="shared" ca="1" si="42"/>
        <v>7.9704305213004627</v>
      </c>
      <c r="E689">
        <f t="shared" ca="1" si="43"/>
        <v>1</v>
      </c>
      <c r="F689">
        <v>9</v>
      </c>
    </row>
    <row r="690" spans="1:6">
      <c r="A690">
        <v>681</v>
      </c>
      <c r="B690">
        <f t="shared" ca="1" si="40"/>
        <v>1.6643816848148525</v>
      </c>
      <c r="C690">
        <f t="shared" ca="1" si="41"/>
        <v>3.7452684300189034</v>
      </c>
      <c r="D690">
        <f t="shared" ca="1" si="42"/>
        <v>5.4096501148337559</v>
      </c>
      <c r="E690">
        <f t="shared" ca="1" si="43"/>
        <v>1</v>
      </c>
      <c r="F690">
        <v>9</v>
      </c>
    </row>
    <row r="691" spans="1:6">
      <c r="A691">
        <v>682</v>
      </c>
      <c r="B691">
        <f t="shared" ca="1" si="40"/>
        <v>2.6098412275958656</v>
      </c>
      <c r="C691">
        <f t="shared" ca="1" si="41"/>
        <v>2.7358320772984617</v>
      </c>
      <c r="D691">
        <f t="shared" ca="1" si="42"/>
        <v>5.3456733048943272</v>
      </c>
      <c r="E691">
        <f t="shared" ca="1" si="43"/>
        <v>1</v>
      </c>
      <c r="F691">
        <v>9</v>
      </c>
    </row>
    <row r="692" spans="1:6">
      <c r="A692">
        <v>683</v>
      </c>
      <c r="B692">
        <f t="shared" ca="1" si="40"/>
        <v>2.4961866309897163</v>
      </c>
      <c r="C692">
        <f t="shared" ca="1" si="41"/>
        <v>5.1761575593076543</v>
      </c>
      <c r="D692">
        <f t="shared" ca="1" si="42"/>
        <v>7.6723441902973706</v>
      </c>
      <c r="E692">
        <f t="shared" ca="1" si="43"/>
        <v>1</v>
      </c>
      <c r="F692">
        <v>9</v>
      </c>
    </row>
    <row r="693" spans="1:6">
      <c r="A693">
        <v>684</v>
      </c>
      <c r="B693">
        <f t="shared" ca="1" si="40"/>
        <v>4.7274526665399961</v>
      </c>
      <c r="C693">
        <f t="shared" ca="1" si="41"/>
        <v>4.0808114629867527</v>
      </c>
      <c r="D693">
        <f t="shared" ca="1" si="42"/>
        <v>8.8082641295267479</v>
      </c>
      <c r="E693">
        <f t="shared" ca="1" si="43"/>
        <v>1</v>
      </c>
      <c r="F693">
        <v>9</v>
      </c>
    </row>
    <row r="694" spans="1:6">
      <c r="A694">
        <v>685</v>
      </c>
      <c r="B694">
        <f t="shared" ca="1" si="40"/>
        <v>1.2797255029873029</v>
      </c>
      <c r="C694">
        <f t="shared" ca="1" si="41"/>
        <v>4.0624068936361368</v>
      </c>
      <c r="D694">
        <f t="shared" ca="1" si="42"/>
        <v>5.3421323966234393</v>
      </c>
      <c r="E694">
        <f t="shared" ca="1" si="43"/>
        <v>1</v>
      </c>
      <c r="F694">
        <v>9</v>
      </c>
    </row>
    <row r="695" spans="1:6">
      <c r="A695">
        <v>686</v>
      </c>
      <c r="B695">
        <f t="shared" ca="1" si="40"/>
        <v>1.8398618316283071</v>
      </c>
      <c r="C695">
        <f t="shared" ca="1" si="41"/>
        <v>4.8898093864057461</v>
      </c>
      <c r="D695">
        <f t="shared" ca="1" si="42"/>
        <v>6.7296712180340528</v>
      </c>
      <c r="E695">
        <f t="shared" ca="1" si="43"/>
        <v>1</v>
      </c>
      <c r="F695">
        <v>9</v>
      </c>
    </row>
    <row r="696" spans="1:6">
      <c r="A696">
        <v>687</v>
      </c>
      <c r="B696">
        <f t="shared" ca="1" si="40"/>
        <v>3.2454451862207421</v>
      </c>
      <c r="C696">
        <f t="shared" ca="1" si="41"/>
        <v>4.3864968765710675</v>
      </c>
      <c r="D696">
        <f t="shared" ca="1" si="42"/>
        <v>7.6319420627918095</v>
      </c>
      <c r="E696">
        <f t="shared" ca="1" si="43"/>
        <v>1</v>
      </c>
      <c r="F696">
        <v>9</v>
      </c>
    </row>
    <row r="697" spans="1:6">
      <c r="A697">
        <v>688</v>
      </c>
      <c r="B697">
        <f t="shared" ca="1" si="40"/>
        <v>4.7212636587795664</v>
      </c>
      <c r="C697">
        <f t="shared" ca="1" si="41"/>
        <v>4.2369563060337487</v>
      </c>
      <c r="D697">
        <f t="shared" ca="1" si="42"/>
        <v>8.9582199648133152</v>
      </c>
      <c r="E697">
        <f t="shared" ca="1" si="43"/>
        <v>1</v>
      </c>
      <c r="F697">
        <v>9</v>
      </c>
    </row>
    <row r="698" spans="1:6">
      <c r="A698">
        <v>689</v>
      </c>
      <c r="B698">
        <f t="shared" ca="1" si="40"/>
        <v>4.8651516135219479</v>
      </c>
      <c r="C698">
        <f t="shared" ca="1" si="41"/>
        <v>3.9008286043667701</v>
      </c>
      <c r="D698">
        <f t="shared" ca="1" si="42"/>
        <v>8.7659802178887176</v>
      </c>
      <c r="E698">
        <f t="shared" ca="1" si="43"/>
        <v>1</v>
      </c>
      <c r="F698">
        <v>9</v>
      </c>
    </row>
    <row r="699" spans="1:6">
      <c r="A699">
        <v>690</v>
      </c>
      <c r="B699">
        <f t="shared" ca="1" si="40"/>
        <v>1.1203899521336522</v>
      </c>
      <c r="C699">
        <f t="shared" ca="1" si="41"/>
        <v>4.8336774795431561</v>
      </c>
      <c r="D699">
        <f t="shared" ca="1" si="42"/>
        <v>5.9540674316768083</v>
      </c>
      <c r="E699">
        <f t="shared" ca="1" si="43"/>
        <v>1</v>
      </c>
      <c r="F699">
        <v>9</v>
      </c>
    </row>
    <row r="700" spans="1:6">
      <c r="A700">
        <v>691</v>
      </c>
      <c r="B700">
        <f t="shared" ca="1" si="40"/>
        <v>3.0389932597061722</v>
      </c>
      <c r="C700">
        <f t="shared" ca="1" si="41"/>
        <v>3.8011002777542084</v>
      </c>
      <c r="D700">
        <f t="shared" ca="1" si="42"/>
        <v>6.8400935374603806</v>
      </c>
      <c r="E700">
        <f t="shared" ca="1" si="43"/>
        <v>1</v>
      </c>
      <c r="F700">
        <v>9</v>
      </c>
    </row>
    <row r="701" spans="1:6">
      <c r="A701">
        <v>692</v>
      </c>
      <c r="B701">
        <f t="shared" ca="1" si="40"/>
        <v>2.0412998585493276</v>
      </c>
      <c r="C701">
        <f t="shared" ca="1" si="41"/>
        <v>3.3744276495219823</v>
      </c>
      <c r="D701">
        <f t="shared" ca="1" si="42"/>
        <v>5.4157275080713099</v>
      </c>
      <c r="E701">
        <f t="shared" ca="1" si="43"/>
        <v>1</v>
      </c>
      <c r="F701">
        <v>9</v>
      </c>
    </row>
    <row r="702" spans="1:6">
      <c r="A702">
        <v>693</v>
      </c>
      <c r="B702">
        <f t="shared" ca="1" si="40"/>
        <v>4.3979341975379374</v>
      </c>
      <c r="C702">
        <f t="shared" ca="1" si="41"/>
        <v>2.0014472216166346</v>
      </c>
      <c r="D702">
        <f t="shared" ca="1" si="42"/>
        <v>6.3993814191545724</v>
      </c>
      <c r="E702">
        <f t="shared" ca="1" si="43"/>
        <v>1</v>
      </c>
      <c r="F702">
        <v>9</v>
      </c>
    </row>
    <row r="703" spans="1:6">
      <c r="A703">
        <v>694</v>
      </c>
      <c r="B703">
        <f t="shared" ca="1" si="40"/>
        <v>2.3073473788212695</v>
      </c>
      <c r="C703">
        <f t="shared" ca="1" si="41"/>
        <v>3.9093728537896206</v>
      </c>
      <c r="D703">
        <f t="shared" ca="1" si="42"/>
        <v>6.2167202326108901</v>
      </c>
      <c r="E703">
        <f t="shared" ca="1" si="43"/>
        <v>1</v>
      </c>
      <c r="F703">
        <v>9</v>
      </c>
    </row>
    <row r="704" spans="1:6">
      <c r="A704">
        <v>695</v>
      </c>
      <c r="B704">
        <f t="shared" ca="1" si="40"/>
        <v>2.8204562584409354</v>
      </c>
      <c r="C704">
        <f t="shared" ca="1" si="41"/>
        <v>5.5429804666456919</v>
      </c>
      <c r="D704">
        <f t="shared" ca="1" si="42"/>
        <v>8.3634367250866273</v>
      </c>
      <c r="E704">
        <f t="shared" ca="1" si="43"/>
        <v>1</v>
      </c>
      <c r="F704">
        <v>9</v>
      </c>
    </row>
    <row r="705" spans="1:6">
      <c r="A705">
        <v>696</v>
      </c>
      <c r="B705">
        <f t="shared" ca="1" si="40"/>
        <v>2.8289927034361848</v>
      </c>
      <c r="C705">
        <f t="shared" ca="1" si="41"/>
        <v>5.3457348722781948</v>
      </c>
      <c r="D705">
        <f t="shared" ca="1" si="42"/>
        <v>8.17472757571438</v>
      </c>
      <c r="E705">
        <f t="shared" ca="1" si="43"/>
        <v>1</v>
      </c>
      <c r="F705">
        <v>9</v>
      </c>
    </row>
    <row r="706" spans="1:6">
      <c r="A706">
        <v>697</v>
      </c>
      <c r="B706">
        <f t="shared" ca="1" si="40"/>
        <v>1.5839525992494883</v>
      </c>
      <c r="C706">
        <f t="shared" ca="1" si="41"/>
        <v>3.2837432516960199</v>
      </c>
      <c r="D706">
        <f t="shared" ca="1" si="42"/>
        <v>4.8676958509455082</v>
      </c>
      <c r="E706">
        <f t="shared" ca="1" si="43"/>
        <v>1</v>
      </c>
      <c r="F706">
        <v>9</v>
      </c>
    </row>
    <row r="707" spans="1:6">
      <c r="A707">
        <v>698</v>
      </c>
      <c r="B707">
        <f t="shared" ca="1" si="40"/>
        <v>1.1916678899583593</v>
      </c>
      <c r="C707">
        <f t="shared" ca="1" si="41"/>
        <v>5.5693132485527475</v>
      </c>
      <c r="D707">
        <f t="shared" ca="1" si="42"/>
        <v>6.7609811385111067</v>
      </c>
      <c r="E707">
        <f t="shared" ca="1" si="43"/>
        <v>1</v>
      </c>
      <c r="F707">
        <v>9</v>
      </c>
    </row>
    <row r="708" spans="1:6">
      <c r="A708">
        <v>699</v>
      </c>
      <c r="B708">
        <f t="shared" ca="1" si="40"/>
        <v>2.0786092184646376</v>
      </c>
      <c r="C708">
        <f t="shared" ca="1" si="41"/>
        <v>3.2629277607994962</v>
      </c>
      <c r="D708">
        <f t="shared" ca="1" si="42"/>
        <v>5.3415369792641343</v>
      </c>
      <c r="E708">
        <f t="shared" ca="1" si="43"/>
        <v>1</v>
      </c>
      <c r="F708">
        <v>9</v>
      </c>
    </row>
    <row r="709" spans="1:6">
      <c r="A709">
        <v>700</v>
      </c>
      <c r="B709">
        <f t="shared" ca="1" si="40"/>
        <v>3.7804328005840309</v>
      </c>
      <c r="C709">
        <f t="shared" ca="1" si="41"/>
        <v>4.5444402807476507</v>
      </c>
      <c r="D709">
        <f t="shared" ca="1" si="42"/>
        <v>8.3248730813316811</v>
      </c>
      <c r="E709">
        <f t="shared" ca="1" si="43"/>
        <v>1</v>
      </c>
      <c r="F709">
        <v>9</v>
      </c>
    </row>
    <row r="710" spans="1:6">
      <c r="A710">
        <v>701</v>
      </c>
      <c r="B710">
        <f t="shared" ca="1" si="40"/>
        <v>4.1279170730699448</v>
      </c>
      <c r="C710">
        <f t="shared" ca="1" si="41"/>
        <v>2.9610104666848973</v>
      </c>
      <c r="D710">
        <f t="shared" ca="1" si="42"/>
        <v>7.0889275397548417</v>
      </c>
      <c r="E710">
        <f t="shared" ca="1" si="43"/>
        <v>1</v>
      </c>
      <c r="F710">
        <v>9</v>
      </c>
    </row>
    <row r="711" spans="1:6">
      <c r="A711">
        <v>702</v>
      </c>
      <c r="B711">
        <f t="shared" ca="1" si="40"/>
        <v>2.7585189613696657</v>
      </c>
      <c r="C711">
        <f t="shared" ca="1" si="41"/>
        <v>3.6526791750922536</v>
      </c>
      <c r="D711">
        <f t="shared" ca="1" si="42"/>
        <v>6.4111981364619197</v>
      </c>
      <c r="E711">
        <f t="shared" ca="1" si="43"/>
        <v>1</v>
      </c>
      <c r="F711">
        <v>9</v>
      </c>
    </row>
    <row r="712" spans="1:6">
      <c r="A712">
        <v>703</v>
      </c>
      <c r="B712">
        <f t="shared" ca="1" si="40"/>
        <v>1.7838607653794893</v>
      </c>
      <c r="C712">
        <f t="shared" ca="1" si="41"/>
        <v>2.451386374576098</v>
      </c>
      <c r="D712">
        <f t="shared" ca="1" si="42"/>
        <v>4.2352471399555878</v>
      </c>
      <c r="E712">
        <f t="shared" ca="1" si="43"/>
        <v>1</v>
      </c>
      <c r="F712">
        <v>9</v>
      </c>
    </row>
    <row r="713" spans="1:6">
      <c r="A713">
        <v>704</v>
      </c>
      <c r="B713">
        <f t="shared" ca="1" si="40"/>
        <v>3.1453508007121607</v>
      </c>
      <c r="C713">
        <f t="shared" ca="1" si="41"/>
        <v>5.2174989189653065</v>
      </c>
      <c r="D713">
        <f t="shared" ca="1" si="42"/>
        <v>8.3628497196774667</v>
      </c>
      <c r="E713">
        <f t="shared" ca="1" si="43"/>
        <v>1</v>
      </c>
      <c r="F713">
        <v>9</v>
      </c>
    </row>
    <row r="714" spans="1:6">
      <c r="A714">
        <v>705</v>
      </c>
      <c r="B714">
        <f t="shared" ca="1" si="40"/>
        <v>3.6194054584392266</v>
      </c>
      <c r="C714">
        <f t="shared" ca="1" si="41"/>
        <v>3.2568386510854745</v>
      </c>
      <c r="D714">
        <f t="shared" ca="1" si="42"/>
        <v>6.8762441095247011</v>
      </c>
      <c r="E714">
        <f t="shared" ca="1" si="43"/>
        <v>1</v>
      </c>
      <c r="F714">
        <v>9</v>
      </c>
    </row>
    <row r="715" spans="1:6">
      <c r="A715">
        <v>706</v>
      </c>
      <c r="B715">
        <f t="shared" ref="B715:B778" ca="1" si="44">$C$2+($D$2-$C$2)*RAND()</f>
        <v>3.9183670221394542</v>
      </c>
      <c r="C715">
        <f t="shared" ref="C715:C778" ca="1" si="45">$C$3+($D$3-$C$3)*RAND()</f>
        <v>4.3530676837136362</v>
      </c>
      <c r="D715">
        <f t="shared" ref="D715:D778" ca="1" si="46">B715+C715</f>
        <v>8.2714347058530908</v>
      </c>
      <c r="E715">
        <f t="shared" ref="E715:E778" ca="1" si="47">IF(D715&lt;=$G$3,1,0)</f>
        <v>1</v>
      </c>
      <c r="F715">
        <v>9</v>
      </c>
    </row>
    <row r="716" spans="1:6">
      <c r="A716">
        <v>707</v>
      </c>
      <c r="B716">
        <f t="shared" ca="1" si="44"/>
        <v>3.1424600217477288</v>
      </c>
      <c r="C716">
        <f t="shared" ca="1" si="45"/>
        <v>4.4293496545421824</v>
      </c>
      <c r="D716">
        <f t="shared" ca="1" si="46"/>
        <v>7.5718096762899112</v>
      </c>
      <c r="E716">
        <f t="shared" ca="1" si="47"/>
        <v>1</v>
      </c>
      <c r="F716">
        <v>9</v>
      </c>
    </row>
    <row r="717" spans="1:6">
      <c r="A717">
        <v>708</v>
      </c>
      <c r="B717">
        <f t="shared" ca="1" si="44"/>
        <v>1.4003791636231062</v>
      </c>
      <c r="C717">
        <f t="shared" ca="1" si="45"/>
        <v>4.4090481658826004</v>
      </c>
      <c r="D717">
        <f t="shared" ca="1" si="46"/>
        <v>5.8094273295057066</v>
      </c>
      <c r="E717">
        <f t="shared" ca="1" si="47"/>
        <v>1</v>
      </c>
      <c r="F717">
        <v>9</v>
      </c>
    </row>
    <row r="718" spans="1:6">
      <c r="A718">
        <v>709</v>
      </c>
      <c r="B718">
        <f t="shared" ca="1" si="44"/>
        <v>2.8675482717320273</v>
      </c>
      <c r="C718">
        <f t="shared" ca="1" si="45"/>
        <v>2.9462688332103979</v>
      </c>
      <c r="D718">
        <f t="shared" ca="1" si="46"/>
        <v>5.8138171049424248</v>
      </c>
      <c r="E718">
        <f t="shared" ca="1" si="47"/>
        <v>1</v>
      </c>
      <c r="F718">
        <v>9</v>
      </c>
    </row>
    <row r="719" spans="1:6">
      <c r="A719">
        <v>710</v>
      </c>
      <c r="B719">
        <f t="shared" ca="1" si="44"/>
        <v>4.7193187912301457</v>
      </c>
      <c r="C719">
        <f t="shared" ca="1" si="45"/>
        <v>2.7116243901482631</v>
      </c>
      <c r="D719">
        <f t="shared" ca="1" si="46"/>
        <v>7.4309431813784084</v>
      </c>
      <c r="E719">
        <f t="shared" ca="1" si="47"/>
        <v>1</v>
      </c>
      <c r="F719">
        <v>9</v>
      </c>
    </row>
    <row r="720" spans="1:6">
      <c r="A720">
        <v>711</v>
      </c>
      <c r="B720">
        <f t="shared" ca="1" si="44"/>
        <v>4.5095290743095315</v>
      </c>
      <c r="C720">
        <f t="shared" ca="1" si="45"/>
        <v>2.2765104906848377</v>
      </c>
      <c r="D720">
        <f t="shared" ca="1" si="46"/>
        <v>6.7860395649943692</v>
      </c>
      <c r="E720">
        <f t="shared" ca="1" si="47"/>
        <v>1</v>
      </c>
      <c r="F720">
        <v>9</v>
      </c>
    </row>
    <row r="721" spans="1:6">
      <c r="A721">
        <v>712</v>
      </c>
      <c r="B721">
        <f t="shared" ca="1" si="44"/>
        <v>2.3121675691906263</v>
      </c>
      <c r="C721">
        <f t="shared" ca="1" si="45"/>
        <v>4.7242046532013413</v>
      </c>
      <c r="D721">
        <f t="shared" ca="1" si="46"/>
        <v>7.036372222391968</v>
      </c>
      <c r="E721">
        <f t="shared" ca="1" si="47"/>
        <v>1</v>
      </c>
      <c r="F721">
        <v>9</v>
      </c>
    </row>
    <row r="722" spans="1:6">
      <c r="A722">
        <v>713</v>
      </c>
      <c r="B722">
        <f t="shared" ca="1" si="44"/>
        <v>1.6741911388876942</v>
      </c>
      <c r="C722">
        <f t="shared" ca="1" si="45"/>
        <v>2.8187622826331493</v>
      </c>
      <c r="D722">
        <f t="shared" ca="1" si="46"/>
        <v>4.4929534215208431</v>
      </c>
      <c r="E722">
        <f t="shared" ca="1" si="47"/>
        <v>1</v>
      </c>
      <c r="F722">
        <v>9</v>
      </c>
    </row>
    <row r="723" spans="1:6">
      <c r="A723">
        <v>714</v>
      </c>
      <c r="B723">
        <f t="shared" ca="1" si="44"/>
        <v>4.6511886566520886</v>
      </c>
      <c r="C723">
        <f t="shared" ca="1" si="45"/>
        <v>2.1063778940712403</v>
      </c>
      <c r="D723">
        <f t="shared" ca="1" si="46"/>
        <v>6.7575665507233289</v>
      </c>
      <c r="E723">
        <f t="shared" ca="1" si="47"/>
        <v>1</v>
      </c>
      <c r="F723">
        <v>9</v>
      </c>
    </row>
    <row r="724" spans="1:6">
      <c r="A724">
        <v>715</v>
      </c>
      <c r="B724">
        <f t="shared" ca="1" si="44"/>
        <v>4.6028787531239921</v>
      </c>
      <c r="C724">
        <f t="shared" ca="1" si="45"/>
        <v>4.1642264572165875</v>
      </c>
      <c r="D724">
        <f t="shared" ca="1" si="46"/>
        <v>8.7671052103405795</v>
      </c>
      <c r="E724">
        <f t="shared" ca="1" si="47"/>
        <v>1</v>
      </c>
      <c r="F724">
        <v>9</v>
      </c>
    </row>
    <row r="725" spans="1:6">
      <c r="A725">
        <v>716</v>
      </c>
      <c r="B725">
        <f t="shared" ca="1" si="44"/>
        <v>3.7470433250032866</v>
      </c>
      <c r="C725">
        <f t="shared" ca="1" si="45"/>
        <v>4.8772645002539612</v>
      </c>
      <c r="D725">
        <f t="shared" ca="1" si="46"/>
        <v>8.6243078252572474</v>
      </c>
      <c r="E725">
        <f t="shared" ca="1" si="47"/>
        <v>1</v>
      </c>
      <c r="F725">
        <v>9</v>
      </c>
    </row>
    <row r="726" spans="1:6">
      <c r="A726">
        <v>717</v>
      </c>
      <c r="B726">
        <f t="shared" ca="1" si="44"/>
        <v>4.7755231930500122</v>
      </c>
      <c r="C726">
        <f t="shared" ca="1" si="45"/>
        <v>4.8452150919150849</v>
      </c>
      <c r="D726">
        <f t="shared" ca="1" si="46"/>
        <v>9.6207382849650962</v>
      </c>
      <c r="E726">
        <f t="shared" ca="1" si="47"/>
        <v>0</v>
      </c>
      <c r="F726">
        <v>9</v>
      </c>
    </row>
    <row r="727" spans="1:6">
      <c r="A727">
        <v>718</v>
      </c>
      <c r="B727">
        <f t="shared" ca="1" si="44"/>
        <v>1.903235980931461</v>
      </c>
      <c r="C727">
        <f t="shared" ca="1" si="45"/>
        <v>5.051444679885936</v>
      </c>
      <c r="D727">
        <f t="shared" ca="1" si="46"/>
        <v>6.954680660817397</v>
      </c>
      <c r="E727">
        <f t="shared" ca="1" si="47"/>
        <v>1</v>
      </c>
      <c r="F727">
        <v>9</v>
      </c>
    </row>
    <row r="728" spans="1:6">
      <c r="A728">
        <v>719</v>
      </c>
      <c r="B728">
        <f t="shared" ca="1" si="44"/>
        <v>2.2364064809563122</v>
      </c>
      <c r="C728">
        <f t="shared" ca="1" si="45"/>
        <v>4.5134986542211095</v>
      </c>
      <c r="D728">
        <f t="shared" ca="1" si="46"/>
        <v>6.7499051351774213</v>
      </c>
      <c r="E728">
        <f t="shared" ca="1" si="47"/>
        <v>1</v>
      </c>
      <c r="F728">
        <v>9</v>
      </c>
    </row>
    <row r="729" spans="1:6">
      <c r="A729">
        <v>720</v>
      </c>
      <c r="B729">
        <f t="shared" ca="1" si="44"/>
        <v>1.7867210148826245</v>
      </c>
      <c r="C729">
        <f t="shared" ca="1" si="45"/>
        <v>4.3625397699668813</v>
      </c>
      <c r="D729">
        <f t="shared" ca="1" si="46"/>
        <v>6.1492607848495062</v>
      </c>
      <c r="E729">
        <f t="shared" ca="1" si="47"/>
        <v>1</v>
      </c>
      <c r="F729">
        <v>9</v>
      </c>
    </row>
    <row r="730" spans="1:6">
      <c r="A730">
        <v>721</v>
      </c>
      <c r="B730">
        <f t="shared" ca="1" si="44"/>
        <v>4.9709367771803397</v>
      </c>
      <c r="C730">
        <f t="shared" ca="1" si="45"/>
        <v>2.0016262143808796</v>
      </c>
      <c r="D730">
        <f t="shared" ca="1" si="46"/>
        <v>6.9725629915612188</v>
      </c>
      <c r="E730">
        <f t="shared" ca="1" si="47"/>
        <v>1</v>
      </c>
      <c r="F730">
        <v>9</v>
      </c>
    </row>
    <row r="731" spans="1:6">
      <c r="A731">
        <v>722</v>
      </c>
      <c r="B731">
        <f t="shared" ca="1" si="44"/>
        <v>1.1098573753013876</v>
      </c>
      <c r="C731">
        <f t="shared" ca="1" si="45"/>
        <v>5.3447425058197293</v>
      </c>
      <c r="D731">
        <f t="shared" ca="1" si="46"/>
        <v>6.4545998811211174</v>
      </c>
      <c r="E731">
        <f t="shared" ca="1" si="47"/>
        <v>1</v>
      </c>
      <c r="F731">
        <v>9</v>
      </c>
    </row>
    <row r="732" spans="1:6">
      <c r="A732">
        <v>723</v>
      </c>
      <c r="B732">
        <f t="shared" ca="1" si="44"/>
        <v>4.6660367815556345</v>
      </c>
      <c r="C732">
        <f t="shared" ca="1" si="45"/>
        <v>3.6983039007459593</v>
      </c>
      <c r="D732">
        <f t="shared" ca="1" si="46"/>
        <v>8.3643406823015933</v>
      </c>
      <c r="E732">
        <f t="shared" ca="1" si="47"/>
        <v>1</v>
      </c>
      <c r="F732">
        <v>9</v>
      </c>
    </row>
    <row r="733" spans="1:6">
      <c r="A733">
        <v>724</v>
      </c>
      <c r="B733">
        <f t="shared" ca="1" si="44"/>
        <v>2.4081271898712284</v>
      </c>
      <c r="C733">
        <f t="shared" ca="1" si="45"/>
        <v>2.6180068923767306</v>
      </c>
      <c r="D733">
        <f t="shared" ca="1" si="46"/>
        <v>5.0261340822479585</v>
      </c>
      <c r="E733">
        <f t="shared" ca="1" si="47"/>
        <v>1</v>
      </c>
      <c r="F733">
        <v>9</v>
      </c>
    </row>
    <row r="734" spans="1:6">
      <c r="A734">
        <v>725</v>
      </c>
      <c r="B734">
        <f t="shared" ca="1" si="44"/>
        <v>4.8742179802319967</v>
      </c>
      <c r="C734">
        <f t="shared" ca="1" si="45"/>
        <v>3.1086337956176759</v>
      </c>
      <c r="D734">
        <f t="shared" ca="1" si="46"/>
        <v>7.9828517758496726</v>
      </c>
      <c r="E734">
        <f t="shared" ca="1" si="47"/>
        <v>1</v>
      </c>
      <c r="F734">
        <v>9</v>
      </c>
    </row>
    <row r="735" spans="1:6">
      <c r="A735">
        <v>726</v>
      </c>
      <c r="B735">
        <f t="shared" ca="1" si="44"/>
        <v>2.7306132634740758</v>
      </c>
      <c r="C735">
        <f t="shared" ca="1" si="45"/>
        <v>5.8553270185394375</v>
      </c>
      <c r="D735">
        <f t="shared" ca="1" si="46"/>
        <v>8.5859402820135138</v>
      </c>
      <c r="E735">
        <f t="shared" ca="1" si="47"/>
        <v>1</v>
      </c>
      <c r="F735">
        <v>9</v>
      </c>
    </row>
    <row r="736" spans="1:6">
      <c r="A736">
        <v>727</v>
      </c>
      <c r="B736">
        <f t="shared" ca="1" si="44"/>
        <v>2.7173449332678348</v>
      </c>
      <c r="C736">
        <f t="shared" ca="1" si="45"/>
        <v>3.1030876890631411</v>
      </c>
      <c r="D736">
        <f t="shared" ca="1" si="46"/>
        <v>5.8204326223309764</v>
      </c>
      <c r="E736">
        <f t="shared" ca="1" si="47"/>
        <v>1</v>
      </c>
      <c r="F736">
        <v>9</v>
      </c>
    </row>
    <row r="737" spans="1:6">
      <c r="A737">
        <v>728</v>
      </c>
      <c r="B737">
        <f t="shared" ca="1" si="44"/>
        <v>3.6268654069501105</v>
      </c>
      <c r="C737">
        <f t="shared" ca="1" si="45"/>
        <v>3.9430264815847491</v>
      </c>
      <c r="D737">
        <f t="shared" ca="1" si="46"/>
        <v>7.5698918885348601</v>
      </c>
      <c r="E737">
        <f t="shared" ca="1" si="47"/>
        <v>1</v>
      </c>
      <c r="F737">
        <v>9</v>
      </c>
    </row>
    <row r="738" spans="1:6">
      <c r="A738">
        <v>729</v>
      </c>
      <c r="B738">
        <f t="shared" ca="1" si="44"/>
        <v>4.0448469042747774</v>
      </c>
      <c r="C738">
        <f t="shared" ca="1" si="45"/>
        <v>5.1027716191936143</v>
      </c>
      <c r="D738">
        <f t="shared" ca="1" si="46"/>
        <v>9.1476185234683918</v>
      </c>
      <c r="E738">
        <f t="shared" ca="1" si="47"/>
        <v>0</v>
      </c>
      <c r="F738">
        <v>9</v>
      </c>
    </row>
    <row r="739" spans="1:6">
      <c r="A739">
        <v>730</v>
      </c>
      <c r="B739">
        <f t="shared" ca="1" si="44"/>
        <v>4.4965533720236408</v>
      </c>
      <c r="C739">
        <f t="shared" ca="1" si="45"/>
        <v>5.5016355030256756</v>
      </c>
      <c r="D739">
        <f t="shared" ca="1" si="46"/>
        <v>9.9981888750493155</v>
      </c>
      <c r="E739">
        <f t="shared" ca="1" si="47"/>
        <v>0</v>
      </c>
      <c r="F739">
        <v>9</v>
      </c>
    </row>
    <row r="740" spans="1:6">
      <c r="A740">
        <v>731</v>
      </c>
      <c r="B740">
        <f t="shared" ca="1" si="44"/>
        <v>1.5478740290203099</v>
      </c>
      <c r="C740">
        <f t="shared" ca="1" si="45"/>
        <v>5.6266243095423931</v>
      </c>
      <c r="D740">
        <f t="shared" ca="1" si="46"/>
        <v>7.174498338562703</v>
      </c>
      <c r="E740">
        <f t="shared" ca="1" si="47"/>
        <v>1</v>
      </c>
      <c r="F740">
        <v>9</v>
      </c>
    </row>
    <row r="741" spans="1:6">
      <c r="A741">
        <v>732</v>
      </c>
      <c r="B741">
        <f t="shared" ca="1" si="44"/>
        <v>4.4404714561365761</v>
      </c>
      <c r="C741">
        <f t="shared" ca="1" si="45"/>
        <v>5.1948381073862526</v>
      </c>
      <c r="D741">
        <f t="shared" ca="1" si="46"/>
        <v>9.6353095635228279</v>
      </c>
      <c r="E741">
        <f t="shared" ca="1" si="47"/>
        <v>0</v>
      </c>
      <c r="F741">
        <v>9</v>
      </c>
    </row>
    <row r="742" spans="1:6">
      <c r="A742">
        <v>733</v>
      </c>
      <c r="B742">
        <f t="shared" ca="1" si="44"/>
        <v>1.3455983419260824</v>
      </c>
      <c r="C742">
        <f t="shared" ca="1" si="45"/>
        <v>5.2917152596291768</v>
      </c>
      <c r="D742">
        <f t="shared" ca="1" si="46"/>
        <v>6.6373136015552596</v>
      </c>
      <c r="E742">
        <f t="shared" ca="1" si="47"/>
        <v>1</v>
      </c>
      <c r="F742">
        <v>9</v>
      </c>
    </row>
    <row r="743" spans="1:6">
      <c r="A743">
        <v>734</v>
      </c>
      <c r="B743">
        <f t="shared" ca="1" si="44"/>
        <v>1.6166629416654104</v>
      </c>
      <c r="C743">
        <f t="shared" ca="1" si="45"/>
        <v>5.1267445744244684</v>
      </c>
      <c r="D743">
        <f t="shared" ca="1" si="46"/>
        <v>6.7434075160898788</v>
      </c>
      <c r="E743">
        <f t="shared" ca="1" si="47"/>
        <v>1</v>
      </c>
      <c r="F743">
        <v>9</v>
      </c>
    </row>
    <row r="744" spans="1:6">
      <c r="A744">
        <v>735</v>
      </c>
      <c r="B744">
        <f t="shared" ca="1" si="44"/>
        <v>3.8920305668286526</v>
      </c>
      <c r="C744">
        <f t="shared" ca="1" si="45"/>
        <v>2.1865680984436815</v>
      </c>
      <c r="D744">
        <f t="shared" ca="1" si="46"/>
        <v>6.0785986652723345</v>
      </c>
      <c r="E744">
        <f t="shared" ca="1" si="47"/>
        <v>1</v>
      </c>
      <c r="F744">
        <v>9</v>
      </c>
    </row>
    <row r="745" spans="1:6">
      <c r="A745">
        <v>736</v>
      </c>
      <c r="B745">
        <f t="shared" ca="1" si="44"/>
        <v>3.8890568758078157</v>
      </c>
      <c r="C745">
        <f t="shared" ca="1" si="45"/>
        <v>5.7104598185167941</v>
      </c>
      <c r="D745">
        <f t="shared" ca="1" si="46"/>
        <v>9.5995166943246097</v>
      </c>
      <c r="E745">
        <f t="shared" ca="1" si="47"/>
        <v>0</v>
      </c>
      <c r="F745">
        <v>9</v>
      </c>
    </row>
    <row r="746" spans="1:6">
      <c r="A746">
        <v>737</v>
      </c>
      <c r="B746">
        <f t="shared" ca="1" si="44"/>
        <v>2.1739566860349755</v>
      </c>
      <c r="C746">
        <f t="shared" ca="1" si="45"/>
        <v>5.2141444191577477</v>
      </c>
      <c r="D746">
        <f t="shared" ca="1" si="46"/>
        <v>7.3881011051927228</v>
      </c>
      <c r="E746">
        <f t="shared" ca="1" si="47"/>
        <v>1</v>
      </c>
      <c r="F746">
        <v>9</v>
      </c>
    </row>
    <row r="747" spans="1:6">
      <c r="A747">
        <v>738</v>
      </c>
      <c r="B747">
        <f t="shared" ca="1" si="44"/>
        <v>4.6151654332721854</v>
      </c>
      <c r="C747">
        <f t="shared" ca="1" si="45"/>
        <v>3.494311412810144</v>
      </c>
      <c r="D747">
        <f t="shared" ca="1" si="46"/>
        <v>8.1094768460823303</v>
      </c>
      <c r="E747">
        <f t="shared" ca="1" si="47"/>
        <v>1</v>
      </c>
      <c r="F747">
        <v>9</v>
      </c>
    </row>
    <row r="748" spans="1:6">
      <c r="A748">
        <v>739</v>
      </c>
      <c r="B748">
        <f t="shared" ca="1" si="44"/>
        <v>3.4608330679100128</v>
      </c>
      <c r="C748">
        <f t="shared" ca="1" si="45"/>
        <v>5.9250698914164932</v>
      </c>
      <c r="D748">
        <f t="shared" ca="1" si="46"/>
        <v>9.385902959326506</v>
      </c>
      <c r="E748">
        <f t="shared" ca="1" si="47"/>
        <v>0</v>
      </c>
      <c r="F748">
        <v>9</v>
      </c>
    </row>
    <row r="749" spans="1:6">
      <c r="A749">
        <v>740</v>
      </c>
      <c r="B749">
        <f t="shared" ca="1" si="44"/>
        <v>1.506118675767917</v>
      </c>
      <c r="C749">
        <f t="shared" ca="1" si="45"/>
        <v>2.3852706286716243</v>
      </c>
      <c r="D749">
        <f t="shared" ca="1" si="46"/>
        <v>3.8913893044395413</v>
      </c>
      <c r="E749">
        <f t="shared" ca="1" si="47"/>
        <v>1</v>
      </c>
      <c r="F749">
        <v>9</v>
      </c>
    </row>
    <row r="750" spans="1:6">
      <c r="A750">
        <v>741</v>
      </c>
      <c r="B750">
        <f t="shared" ca="1" si="44"/>
        <v>2.8561557217250089</v>
      </c>
      <c r="C750">
        <f t="shared" ca="1" si="45"/>
        <v>4.0293598365897996</v>
      </c>
      <c r="D750">
        <f t="shared" ca="1" si="46"/>
        <v>6.8855155583148084</v>
      </c>
      <c r="E750">
        <f t="shared" ca="1" si="47"/>
        <v>1</v>
      </c>
      <c r="F750">
        <v>9</v>
      </c>
    </row>
    <row r="751" spans="1:6">
      <c r="A751">
        <v>742</v>
      </c>
      <c r="B751">
        <f t="shared" ca="1" si="44"/>
        <v>3.006712821197564</v>
      </c>
      <c r="C751">
        <f t="shared" ca="1" si="45"/>
        <v>5.9874125548794295</v>
      </c>
      <c r="D751">
        <f t="shared" ca="1" si="46"/>
        <v>8.9941253760769939</v>
      </c>
      <c r="E751">
        <f t="shared" ca="1" si="47"/>
        <v>1</v>
      </c>
      <c r="F751">
        <v>9</v>
      </c>
    </row>
    <row r="752" spans="1:6">
      <c r="A752">
        <v>743</v>
      </c>
      <c r="B752">
        <f t="shared" ca="1" si="44"/>
        <v>3.5475043541487108</v>
      </c>
      <c r="C752">
        <f t="shared" ca="1" si="45"/>
        <v>4.2470289057294117</v>
      </c>
      <c r="D752">
        <f t="shared" ca="1" si="46"/>
        <v>7.7945332598781221</v>
      </c>
      <c r="E752">
        <f t="shared" ca="1" si="47"/>
        <v>1</v>
      </c>
      <c r="F752">
        <v>9</v>
      </c>
    </row>
    <row r="753" spans="1:6">
      <c r="A753">
        <v>744</v>
      </c>
      <c r="B753">
        <f t="shared" ca="1" si="44"/>
        <v>2.072787690606062</v>
      </c>
      <c r="C753">
        <f t="shared" ca="1" si="45"/>
        <v>4.7294843541738034</v>
      </c>
      <c r="D753">
        <f t="shared" ca="1" si="46"/>
        <v>6.8022720447798655</v>
      </c>
      <c r="E753">
        <f t="shared" ca="1" si="47"/>
        <v>1</v>
      </c>
      <c r="F753">
        <v>9</v>
      </c>
    </row>
    <row r="754" spans="1:6">
      <c r="A754">
        <v>745</v>
      </c>
      <c r="B754">
        <f t="shared" ca="1" si="44"/>
        <v>3.0310475533478765</v>
      </c>
      <c r="C754">
        <f t="shared" ca="1" si="45"/>
        <v>2.9396193512532167</v>
      </c>
      <c r="D754">
        <f t="shared" ca="1" si="46"/>
        <v>5.9706669046010932</v>
      </c>
      <c r="E754">
        <f t="shared" ca="1" si="47"/>
        <v>1</v>
      </c>
      <c r="F754">
        <v>9</v>
      </c>
    </row>
    <row r="755" spans="1:6">
      <c r="A755">
        <v>746</v>
      </c>
      <c r="B755">
        <f t="shared" ca="1" si="44"/>
        <v>1.0725092077817422</v>
      </c>
      <c r="C755">
        <f t="shared" ca="1" si="45"/>
        <v>3.48986887381324</v>
      </c>
      <c r="D755">
        <f t="shared" ca="1" si="46"/>
        <v>4.5623780815949821</v>
      </c>
      <c r="E755">
        <f t="shared" ca="1" si="47"/>
        <v>1</v>
      </c>
      <c r="F755">
        <v>9</v>
      </c>
    </row>
    <row r="756" spans="1:6">
      <c r="A756">
        <v>747</v>
      </c>
      <c r="B756">
        <f t="shared" ca="1" si="44"/>
        <v>1.1448578124805895</v>
      </c>
      <c r="C756">
        <f t="shared" ca="1" si="45"/>
        <v>2.2046863794924954</v>
      </c>
      <c r="D756">
        <f t="shared" ca="1" si="46"/>
        <v>3.3495441919730848</v>
      </c>
      <c r="E756">
        <f t="shared" ca="1" si="47"/>
        <v>1</v>
      </c>
      <c r="F756">
        <v>9</v>
      </c>
    </row>
    <row r="757" spans="1:6">
      <c r="A757">
        <v>748</v>
      </c>
      <c r="B757">
        <f t="shared" ca="1" si="44"/>
        <v>1.9867800470294994</v>
      </c>
      <c r="C757">
        <f t="shared" ca="1" si="45"/>
        <v>5.3733567195217615</v>
      </c>
      <c r="D757">
        <f t="shared" ca="1" si="46"/>
        <v>7.3601367665512605</v>
      </c>
      <c r="E757">
        <f t="shared" ca="1" si="47"/>
        <v>1</v>
      </c>
      <c r="F757">
        <v>9</v>
      </c>
    </row>
    <row r="758" spans="1:6">
      <c r="A758">
        <v>749</v>
      </c>
      <c r="B758">
        <f t="shared" ca="1" si="44"/>
        <v>3.5577486546695676</v>
      </c>
      <c r="C758">
        <f t="shared" ca="1" si="45"/>
        <v>5.2357811761848927</v>
      </c>
      <c r="D758">
        <f t="shared" ca="1" si="46"/>
        <v>8.7935298308544603</v>
      </c>
      <c r="E758">
        <f t="shared" ca="1" si="47"/>
        <v>1</v>
      </c>
      <c r="F758">
        <v>9</v>
      </c>
    </row>
    <row r="759" spans="1:6">
      <c r="A759">
        <v>750</v>
      </c>
      <c r="B759">
        <f t="shared" ca="1" si="44"/>
        <v>4.2774347356876161</v>
      </c>
      <c r="C759">
        <f t="shared" ca="1" si="45"/>
        <v>4.6748185871554586</v>
      </c>
      <c r="D759">
        <f t="shared" ca="1" si="46"/>
        <v>8.9522533228430738</v>
      </c>
      <c r="E759">
        <f t="shared" ca="1" si="47"/>
        <v>1</v>
      </c>
      <c r="F759">
        <v>9</v>
      </c>
    </row>
    <row r="760" spans="1:6">
      <c r="A760">
        <v>751</v>
      </c>
      <c r="B760">
        <f t="shared" ca="1" si="44"/>
        <v>2.5923412670621544</v>
      </c>
      <c r="C760">
        <f t="shared" ca="1" si="45"/>
        <v>4.2355459960039266</v>
      </c>
      <c r="D760">
        <f t="shared" ca="1" si="46"/>
        <v>6.8278872630660814</v>
      </c>
      <c r="E760">
        <f t="shared" ca="1" si="47"/>
        <v>1</v>
      </c>
      <c r="F760">
        <v>9</v>
      </c>
    </row>
    <row r="761" spans="1:6">
      <c r="A761">
        <v>752</v>
      </c>
      <c r="B761">
        <f t="shared" ca="1" si="44"/>
        <v>1.1436786475536973</v>
      </c>
      <c r="C761">
        <f t="shared" ca="1" si="45"/>
        <v>2.9261119823419777</v>
      </c>
      <c r="D761">
        <f t="shared" ca="1" si="46"/>
        <v>4.0697906298956745</v>
      </c>
      <c r="E761">
        <f t="shared" ca="1" si="47"/>
        <v>1</v>
      </c>
      <c r="F761">
        <v>9</v>
      </c>
    </row>
    <row r="762" spans="1:6">
      <c r="A762">
        <v>753</v>
      </c>
      <c r="B762">
        <f t="shared" ca="1" si="44"/>
        <v>4.37199798665789</v>
      </c>
      <c r="C762">
        <f t="shared" ca="1" si="45"/>
        <v>2.654028819109981</v>
      </c>
      <c r="D762">
        <f t="shared" ca="1" si="46"/>
        <v>7.026026805767871</v>
      </c>
      <c r="E762">
        <f t="shared" ca="1" si="47"/>
        <v>1</v>
      </c>
      <c r="F762">
        <v>9</v>
      </c>
    </row>
    <row r="763" spans="1:6">
      <c r="A763">
        <v>754</v>
      </c>
      <c r="B763">
        <f t="shared" ca="1" si="44"/>
        <v>3.4676285548832295</v>
      </c>
      <c r="C763">
        <f t="shared" ca="1" si="45"/>
        <v>5.3756570326218451</v>
      </c>
      <c r="D763">
        <f t="shared" ca="1" si="46"/>
        <v>8.8432855875050755</v>
      </c>
      <c r="E763">
        <f t="shared" ca="1" si="47"/>
        <v>1</v>
      </c>
      <c r="F763">
        <v>9</v>
      </c>
    </row>
    <row r="764" spans="1:6">
      <c r="A764">
        <v>755</v>
      </c>
      <c r="B764">
        <f t="shared" ca="1" si="44"/>
        <v>4.8636350456745738</v>
      </c>
      <c r="C764">
        <f t="shared" ca="1" si="45"/>
        <v>5.6437944391215726</v>
      </c>
      <c r="D764">
        <f t="shared" ca="1" si="46"/>
        <v>10.507429484796146</v>
      </c>
      <c r="E764">
        <f t="shared" ca="1" si="47"/>
        <v>0</v>
      </c>
      <c r="F764">
        <v>9</v>
      </c>
    </row>
    <row r="765" spans="1:6">
      <c r="A765">
        <v>756</v>
      </c>
      <c r="B765">
        <f t="shared" ca="1" si="44"/>
        <v>2.1228279846688971</v>
      </c>
      <c r="C765">
        <f t="shared" ca="1" si="45"/>
        <v>5.7480064822799291</v>
      </c>
      <c r="D765">
        <f t="shared" ca="1" si="46"/>
        <v>7.8708344669488266</v>
      </c>
      <c r="E765">
        <f t="shared" ca="1" si="47"/>
        <v>1</v>
      </c>
      <c r="F765">
        <v>9</v>
      </c>
    </row>
    <row r="766" spans="1:6">
      <c r="A766">
        <v>757</v>
      </c>
      <c r="B766">
        <f t="shared" ca="1" si="44"/>
        <v>4.492182318147913</v>
      </c>
      <c r="C766">
        <f t="shared" ca="1" si="45"/>
        <v>2.6935562524831367</v>
      </c>
      <c r="D766">
        <f t="shared" ca="1" si="46"/>
        <v>7.1857385706310497</v>
      </c>
      <c r="E766">
        <f t="shared" ca="1" si="47"/>
        <v>1</v>
      </c>
      <c r="F766">
        <v>9</v>
      </c>
    </row>
    <row r="767" spans="1:6">
      <c r="A767">
        <v>758</v>
      </c>
      <c r="B767">
        <f t="shared" ca="1" si="44"/>
        <v>3.668557394426545</v>
      </c>
      <c r="C767">
        <f t="shared" ca="1" si="45"/>
        <v>4.5470431373992559</v>
      </c>
      <c r="D767">
        <f t="shared" ca="1" si="46"/>
        <v>8.2156005318258014</v>
      </c>
      <c r="E767">
        <f t="shared" ca="1" si="47"/>
        <v>1</v>
      </c>
      <c r="F767">
        <v>9</v>
      </c>
    </row>
    <row r="768" spans="1:6">
      <c r="A768">
        <v>759</v>
      </c>
      <c r="B768">
        <f t="shared" ca="1" si="44"/>
        <v>1.9776642806174958</v>
      </c>
      <c r="C768">
        <f t="shared" ca="1" si="45"/>
        <v>3.4677190927459498</v>
      </c>
      <c r="D768">
        <f t="shared" ca="1" si="46"/>
        <v>5.4453833733634456</v>
      </c>
      <c r="E768">
        <f t="shared" ca="1" si="47"/>
        <v>1</v>
      </c>
      <c r="F768">
        <v>9</v>
      </c>
    </row>
    <row r="769" spans="1:6">
      <c r="A769">
        <v>760</v>
      </c>
      <c r="B769">
        <f t="shared" ca="1" si="44"/>
        <v>1.0296583417879468</v>
      </c>
      <c r="C769">
        <f t="shared" ca="1" si="45"/>
        <v>3.3483796539723669</v>
      </c>
      <c r="D769">
        <f t="shared" ca="1" si="46"/>
        <v>4.3780379957603142</v>
      </c>
      <c r="E769">
        <f t="shared" ca="1" si="47"/>
        <v>1</v>
      </c>
      <c r="F769">
        <v>9</v>
      </c>
    </row>
    <row r="770" spans="1:6">
      <c r="A770">
        <v>761</v>
      </c>
      <c r="B770">
        <f t="shared" ca="1" si="44"/>
        <v>1.0337576953727323</v>
      </c>
      <c r="C770">
        <f t="shared" ca="1" si="45"/>
        <v>2.0291228735757616</v>
      </c>
      <c r="D770">
        <f t="shared" ca="1" si="46"/>
        <v>3.0628805689484939</v>
      </c>
      <c r="E770">
        <f t="shared" ca="1" si="47"/>
        <v>1</v>
      </c>
      <c r="F770">
        <v>9</v>
      </c>
    </row>
    <row r="771" spans="1:6">
      <c r="A771">
        <v>762</v>
      </c>
      <c r="B771">
        <f t="shared" ca="1" si="44"/>
        <v>4.0147155815001891</v>
      </c>
      <c r="C771">
        <f t="shared" ca="1" si="45"/>
        <v>5.4276702665298959</v>
      </c>
      <c r="D771">
        <f t="shared" ca="1" si="46"/>
        <v>9.4423858480300851</v>
      </c>
      <c r="E771">
        <f t="shared" ca="1" si="47"/>
        <v>0</v>
      </c>
      <c r="F771">
        <v>9</v>
      </c>
    </row>
    <row r="772" spans="1:6">
      <c r="A772">
        <v>763</v>
      </c>
      <c r="B772">
        <f t="shared" ca="1" si="44"/>
        <v>4.8055271923380385</v>
      </c>
      <c r="C772">
        <f t="shared" ca="1" si="45"/>
        <v>5.2829598620610891</v>
      </c>
      <c r="D772">
        <f t="shared" ca="1" si="46"/>
        <v>10.088487054399128</v>
      </c>
      <c r="E772">
        <f t="shared" ca="1" si="47"/>
        <v>0</v>
      </c>
      <c r="F772">
        <v>9</v>
      </c>
    </row>
    <row r="773" spans="1:6">
      <c r="A773">
        <v>764</v>
      </c>
      <c r="B773">
        <f t="shared" ca="1" si="44"/>
        <v>3.1007325404678086</v>
      </c>
      <c r="C773">
        <f t="shared" ca="1" si="45"/>
        <v>5.2769788729396856</v>
      </c>
      <c r="D773">
        <f t="shared" ca="1" si="46"/>
        <v>8.3777114134074946</v>
      </c>
      <c r="E773">
        <f t="shared" ca="1" si="47"/>
        <v>1</v>
      </c>
      <c r="F773">
        <v>9</v>
      </c>
    </row>
    <row r="774" spans="1:6">
      <c r="A774">
        <v>765</v>
      </c>
      <c r="B774">
        <f t="shared" ca="1" si="44"/>
        <v>1.8409667683553148</v>
      </c>
      <c r="C774">
        <f t="shared" ca="1" si="45"/>
        <v>4.2729386658574287</v>
      </c>
      <c r="D774">
        <f t="shared" ca="1" si="46"/>
        <v>6.113905434212743</v>
      </c>
      <c r="E774">
        <f t="shared" ca="1" si="47"/>
        <v>1</v>
      </c>
      <c r="F774">
        <v>9</v>
      </c>
    </row>
    <row r="775" spans="1:6">
      <c r="A775">
        <v>766</v>
      </c>
      <c r="B775">
        <f t="shared" ca="1" si="44"/>
        <v>2.2542249658135085</v>
      </c>
      <c r="C775">
        <f t="shared" ca="1" si="45"/>
        <v>5.151685085689353</v>
      </c>
      <c r="D775">
        <f t="shared" ca="1" si="46"/>
        <v>7.4059100515028611</v>
      </c>
      <c r="E775">
        <f t="shared" ca="1" si="47"/>
        <v>1</v>
      </c>
      <c r="F775">
        <v>9</v>
      </c>
    </row>
    <row r="776" spans="1:6">
      <c r="A776">
        <v>767</v>
      </c>
      <c r="B776">
        <f t="shared" ca="1" si="44"/>
        <v>4.0865812889963378</v>
      </c>
      <c r="C776">
        <f t="shared" ca="1" si="45"/>
        <v>4.3169230949140633</v>
      </c>
      <c r="D776">
        <f t="shared" ca="1" si="46"/>
        <v>8.403504383910402</v>
      </c>
      <c r="E776">
        <f t="shared" ca="1" si="47"/>
        <v>1</v>
      </c>
      <c r="F776">
        <v>9</v>
      </c>
    </row>
    <row r="777" spans="1:6">
      <c r="A777">
        <v>768</v>
      </c>
      <c r="B777">
        <f t="shared" ca="1" si="44"/>
        <v>4.2470002394448585</v>
      </c>
      <c r="C777">
        <f t="shared" ca="1" si="45"/>
        <v>5.2004937041939794</v>
      </c>
      <c r="D777">
        <f t="shared" ca="1" si="46"/>
        <v>9.4474939436388379</v>
      </c>
      <c r="E777">
        <f t="shared" ca="1" si="47"/>
        <v>0</v>
      </c>
      <c r="F777">
        <v>9</v>
      </c>
    </row>
    <row r="778" spans="1:6">
      <c r="A778">
        <v>769</v>
      </c>
      <c r="B778">
        <f t="shared" ca="1" si="44"/>
        <v>4.0387601803492217</v>
      </c>
      <c r="C778">
        <f t="shared" ca="1" si="45"/>
        <v>3.0169469832936722</v>
      </c>
      <c r="D778">
        <f t="shared" ca="1" si="46"/>
        <v>7.0557071636428939</v>
      </c>
      <c r="E778">
        <f t="shared" ca="1" si="47"/>
        <v>1</v>
      </c>
      <c r="F778">
        <v>9</v>
      </c>
    </row>
    <row r="779" spans="1:6">
      <c r="A779">
        <v>770</v>
      </c>
      <c r="B779">
        <f t="shared" ref="B779:B842" ca="1" si="48">$C$2+($D$2-$C$2)*RAND()</f>
        <v>2.2389192490525835</v>
      </c>
      <c r="C779">
        <f t="shared" ref="C779:C842" ca="1" si="49">$C$3+($D$3-$C$3)*RAND()</f>
        <v>4.7059837213585736</v>
      </c>
      <c r="D779">
        <f t="shared" ref="D779:D842" ca="1" si="50">B779+C779</f>
        <v>6.9449029704111567</v>
      </c>
      <c r="E779">
        <f t="shared" ref="E779:E842" ca="1" si="51">IF(D779&lt;=$G$3,1,0)</f>
        <v>1</v>
      </c>
      <c r="F779">
        <v>9</v>
      </c>
    </row>
    <row r="780" spans="1:6">
      <c r="A780">
        <v>771</v>
      </c>
      <c r="B780">
        <f t="shared" ca="1" si="48"/>
        <v>3.8676280254242954</v>
      </c>
      <c r="C780">
        <f t="shared" ca="1" si="49"/>
        <v>4.7402683836115571</v>
      </c>
      <c r="D780">
        <f t="shared" ca="1" si="50"/>
        <v>8.6078964090358525</v>
      </c>
      <c r="E780">
        <f t="shared" ca="1" si="51"/>
        <v>1</v>
      </c>
      <c r="F780">
        <v>9</v>
      </c>
    </row>
    <row r="781" spans="1:6">
      <c r="A781">
        <v>772</v>
      </c>
      <c r="B781">
        <f t="shared" ca="1" si="48"/>
        <v>4.9192753076439768</v>
      </c>
      <c r="C781">
        <f t="shared" ca="1" si="49"/>
        <v>3.3447288656555791</v>
      </c>
      <c r="D781">
        <f t="shared" ca="1" si="50"/>
        <v>8.2640041732995559</v>
      </c>
      <c r="E781">
        <f t="shared" ca="1" si="51"/>
        <v>1</v>
      </c>
      <c r="F781">
        <v>9</v>
      </c>
    </row>
    <row r="782" spans="1:6">
      <c r="A782">
        <v>773</v>
      </c>
      <c r="B782">
        <f t="shared" ca="1" si="48"/>
        <v>1.1668978727126982</v>
      </c>
      <c r="C782">
        <f t="shared" ca="1" si="49"/>
        <v>4.0702508646051889</v>
      </c>
      <c r="D782">
        <f t="shared" ca="1" si="50"/>
        <v>5.2371487373178871</v>
      </c>
      <c r="E782">
        <f t="shared" ca="1" si="51"/>
        <v>1</v>
      </c>
      <c r="F782">
        <v>9</v>
      </c>
    </row>
    <row r="783" spans="1:6">
      <c r="A783">
        <v>774</v>
      </c>
      <c r="B783">
        <f t="shared" ca="1" si="48"/>
        <v>2.4743041080654771</v>
      </c>
      <c r="C783">
        <f t="shared" ca="1" si="49"/>
        <v>2.4943251275699123</v>
      </c>
      <c r="D783">
        <f t="shared" ca="1" si="50"/>
        <v>4.9686292356353894</v>
      </c>
      <c r="E783">
        <f t="shared" ca="1" si="51"/>
        <v>1</v>
      </c>
      <c r="F783">
        <v>9</v>
      </c>
    </row>
    <row r="784" spans="1:6">
      <c r="A784">
        <v>775</v>
      </c>
      <c r="B784">
        <f t="shared" ca="1" si="48"/>
        <v>2.5241529868008743</v>
      </c>
      <c r="C784">
        <f t="shared" ca="1" si="49"/>
        <v>2.2043217674856499</v>
      </c>
      <c r="D784">
        <f t="shared" ca="1" si="50"/>
        <v>4.7284747542865242</v>
      </c>
      <c r="E784">
        <f t="shared" ca="1" si="51"/>
        <v>1</v>
      </c>
      <c r="F784">
        <v>9</v>
      </c>
    </row>
    <row r="785" spans="1:6">
      <c r="A785">
        <v>776</v>
      </c>
      <c r="B785">
        <f t="shared" ca="1" si="48"/>
        <v>3.7386038004233426</v>
      </c>
      <c r="C785">
        <f t="shared" ca="1" si="49"/>
        <v>5.3410464366161996</v>
      </c>
      <c r="D785">
        <f t="shared" ca="1" si="50"/>
        <v>9.0796502370395427</v>
      </c>
      <c r="E785">
        <f t="shared" ca="1" si="51"/>
        <v>0</v>
      </c>
      <c r="F785">
        <v>9</v>
      </c>
    </row>
    <row r="786" spans="1:6">
      <c r="A786">
        <v>777</v>
      </c>
      <c r="B786">
        <f t="shared" ca="1" si="48"/>
        <v>4.789379742683785</v>
      </c>
      <c r="C786">
        <f t="shared" ca="1" si="49"/>
        <v>2.4668189872429411</v>
      </c>
      <c r="D786">
        <f t="shared" ca="1" si="50"/>
        <v>7.2561987299267265</v>
      </c>
      <c r="E786">
        <f t="shared" ca="1" si="51"/>
        <v>1</v>
      </c>
      <c r="F786">
        <v>9</v>
      </c>
    </row>
    <row r="787" spans="1:6">
      <c r="A787">
        <v>778</v>
      </c>
      <c r="B787">
        <f t="shared" ca="1" si="48"/>
        <v>4.2253398206960036</v>
      </c>
      <c r="C787">
        <f t="shared" ca="1" si="49"/>
        <v>4.716946177965097</v>
      </c>
      <c r="D787">
        <f t="shared" ca="1" si="50"/>
        <v>8.9422859986611005</v>
      </c>
      <c r="E787">
        <f t="shared" ca="1" si="51"/>
        <v>1</v>
      </c>
      <c r="F787">
        <v>9</v>
      </c>
    </row>
    <row r="788" spans="1:6">
      <c r="A788">
        <v>779</v>
      </c>
      <c r="B788">
        <f t="shared" ca="1" si="48"/>
        <v>3.1406000116079458</v>
      </c>
      <c r="C788">
        <f t="shared" ca="1" si="49"/>
        <v>4.9971777380466147</v>
      </c>
      <c r="D788">
        <f t="shared" ca="1" si="50"/>
        <v>8.1377777496545605</v>
      </c>
      <c r="E788">
        <f t="shared" ca="1" si="51"/>
        <v>1</v>
      </c>
      <c r="F788">
        <v>9</v>
      </c>
    </row>
    <row r="789" spans="1:6">
      <c r="A789">
        <v>780</v>
      </c>
      <c r="B789">
        <f t="shared" ca="1" si="48"/>
        <v>2.7963656422519927</v>
      </c>
      <c r="C789">
        <f t="shared" ca="1" si="49"/>
        <v>5.3184823091828708</v>
      </c>
      <c r="D789">
        <f t="shared" ca="1" si="50"/>
        <v>8.1148479514348644</v>
      </c>
      <c r="E789">
        <f t="shared" ca="1" si="51"/>
        <v>1</v>
      </c>
      <c r="F789">
        <v>9</v>
      </c>
    </row>
    <row r="790" spans="1:6">
      <c r="A790">
        <v>781</v>
      </c>
      <c r="B790">
        <f t="shared" ca="1" si="48"/>
        <v>3.095477742645421</v>
      </c>
      <c r="C790">
        <f t="shared" ca="1" si="49"/>
        <v>3.83172496262873</v>
      </c>
      <c r="D790">
        <f t="shared" ca="1" si="50"/>
        <v>6.9272027052741514</v>
      </c>
      <c r="E790">
        <f t="shared" ca="1" si="51"/>
        <v>1</v>
      </c>
      <c r="F790">
        <v>9</v>
      </c>
    </row>
    <row r="791" spans="1:6">
      <c r="A791">
        <v>782</v>
      </c>
      <c r="B791">
        <f t="shared" ca="1" si="48"/>
        <v>2.632616522450745</v>
      </c>
      <c r="C791">
        <f t="shared" ca="1" si="49"/>
        <v>5.6047958523764105</v>
      </c>
      <c r="D791">
        <f t="shared" ca="1" si="50"/>
        <v>8.237412374827155</v>
      </c>
      <c r="E791">
        <f t="shared" ca="1" si="51"/>
        <v>1</v>
      </c>
      <c r="F791">
        <v>9</v>
      </c>
    </row>
    <row r="792" spans="1:6">
      <c r="A792">
        <v>783</v>
      </c>
      <c r="B792">
        <f t="shared" ca="1" si="48"/>
        <v>2.1316974785598037</v>
      </c>
      <c r="C792">
        <f t="shared" ca="1" si="49"/>
        <v>5.7572691230090642</v>
      </c>
      <c r="D792">
        <f t="shared" ca="1" si="50"/>
        <v>7.8889666015688675</v>
      </c>
      <c r="E792">
        <f t="shared" ca="1" si="51"/>
        <v>1</v>
      </c>
      <c r="F792">
        <v>9</v>
      </c>
    </row>
    <row r="793" spans="1:6">
      <c r="A793">
        <v>784</v>
      </c>
      <c r="B793">
        <f t="shared" ca="1" si="48"/>
        <v>3.9118986950490142</v>
      </c>
      <c r="C793">
        <f t="shared" ca="1" si="49"/>
        <v>3.0379026895973875</v>
      </c>
      <c r="D793">
        <f t="shared" ca="1" si="50"/>
        <v>6.9498013846464017</v>
      </c>
      <c r="E793">
        <f t="shared" ca="1" si="51"/>
        <v>1</v>
      </c>
      <c r="F793">
        <v>9</v>
      </c>
    </row>
    <row r="794" spans="1:6">
      <c r="A794">
        <v>785</v>
      </c>
      <c r="B794">
        <f t="shared" ca="1" si="48"/>
        <v>4.2008173638695991</v>
      </c>
      <c r="C794">
        <f t="shared" ca="1" si="49"/>
        <v>3.4996154499219592</v>
      </c>
      <c r="D794">
        <f t="shared" ca="1" si="50"/>
        <v>7.7004328137915579</v>
      </c>
      <c r="E794">
        <f t="shared" ca="1" si="51"/>
        <v>1</v>
      </c>
      <c r="F794">
        <v>9</v>
      </c>
    </row>
    <row r="795" spans="1:6">
      <c r="A795">
        <v>786</v>
      </c>
      <c r="B795">
        <f t="shared" ca="1" si="48"/>
        <v>3.6587559478093321</v>
      </c>
      <c r="C795">
        <f t="shared" ca="1" si="49"/>
        <v>5.5206970657321159</v>
      </c>
      <c r="D795">
        <f t="shared" ca="1" si="50"/>
        <v>9.1794530135414476</v>
      </c>
      <c r="E795">
        <f t="shared" ca="1" si="51"/>
        <v>0</v>
      </c>
      <c r="F795">
        <v>9</v>
      </c>
    </row>
    <row r="796" spans="1:6">
      <c r="A796">
        <v>787</v>
      </c>
      <c r="B796">
        <f t="shared" ca="1" si="48"/>
        <v>4.2868600660431095</v>
      </c>
      <c r="C796">
        <f t="shared" ca="1" si="49"/>
        <v>2.2929772389862708</v>
      </c>
      <c r="D796">
        <f t="shared" ca="1" si="50"/>
        <v>6.5798373050293808</v>
      </c>
      <c r="E796">
        <f t="shared" ca="1" si="51"/>
        <v>1</v>
      </c>
      <c r="F796">
        <v>9</v>
      </c>
    </row>
    <row r="797" spans="1:6">
      <c r="A797">
        <v>788</v>
      </c>
      <c r="B797">
        <f t="shared" ca="1" si="48"/>
        <v>4.8139803376422101</v>
      </c>
      <c r="C797">
        <f t="shared" ca="1" si="49"/>
        <v>4.0867865844482534</v>
      </c>
      <c r="D797">
        <f t="shared" ca="1" si="50"/>
        <v>8.9007669220904635</v>
      </c>
      <c r="E797">
        <f t="shared" ca="1" si="51"/>
        <v>1</v>
      </c>
      <c r="F797">
        <v>9</v>
      </c>
    </row>
    <row r="798" spans="1:6">
      <c r="A798">
        <v>789</v>
      </c>
      <c r="B798">
        <f t="shared" ca="1" si="48"/>
        <v>3.7330647488603281</v>
      </c>
      <c r="C798">
        <f t="shared" ca="1" si="49"/>
        <v>2.5728537249874006</v>
      </c>
      <c r="D798">
        <f t="shared" ca="1" si="50"/>
        <v>6.3059184738477292</v>
      </c>
      <c r="E798">
        <f t="shared" ca="1" si="51"/>
        <v>1</v>
      </c>
      <c r="F798">
        <v>9</v>
      </c>
    </row>
    <row r="799" spans="1:6">
      <c r="A799">
        <v>790</v>
      </c>
      <c r="B799">
        <f t="shared" ca="1" si="48"/>
        <v>2.0552896371386247</v>
      </c>
      <c r="C799">
        <f t="shared" ca="1" si="49"/>
        <v>3.3121468438036428</v>
      </c>
      <c r="D799">
        <f t="shared" ca="1" si="50"/>
        <v>5.367436480942267</v>
      </c>
      <c r="E799">
        <f t="shared" ca="1" si="51"/>
        <v>1</v>
      </c>
      <c r="F799">
        <v>9</v>
      </c>
    </row>
    <row r="800" spans="1:6">
      <c r="A800">
        <v>791</v>
      </c>
      <c r="B800">
        <f t="shared" ca="1" si="48"/>
        <v>3.2541311903015497</v>
      </c>
      <c r="C800">
        <f t="shared" ca="1" si="49"/>
        <v>3.1355157317501305</v>
      </c>
      <c r="D800">
        <f t="shared" ca="1" si="50"/>
        <v>6.3896469220516803</v>
      </c>
      <c r="E800">
        <f t="shared" ca="1" si="51"/>
        <v>1</v>
      </c>
      <c r="F800">
        <v>9</v>
      </c>
    </row>
    <row r="801" spans="1:6">
      <c r="A801">
        <v>792</v>
      </c>
      <c r="B801">
        <f t="shared" ca="1" si="48"/>
        <v>3.0456826033563509</v>
      </c>
      <c r="C801">
        <f t="shared" ca="1" si="49"/>
        <v>5.9225118390092657</v>
      </c>
      <c r="D801">
        <f t="shared" ca="1" si="50"/>
        <v>8.9681944423656166</v>
      </c>
      <c r="E801">
        <f t="shared" ca="1" si="51"/>
        <v>1</v>
      </c>
      <c r="F801">
        <v>9</v>
      </c>
    </row>
    <row r="802" spans="1:6">
      <c r="A802">
        <v>793</v>
      </c>
      <c r="B802">
        <f t="shared" ca="1" si="48"/>
        <v>4.3327938250398486</v>
      </c>
      <c r="C802">
        <f t="shared" ca="1" si="49"/>
        <v>3.3119413694473336</v>
      </c>
      <c r="D802">
        <f t="shared" ca="1" si="50"/>
        <v>7.6447351944871826</v>
      </c>
      <c r="E802">
        <f t="shared" ca="1" si="51"/>
        <v>1</v>
      </c>
      <c r="F802">
        <v>9</v>
      </c>
    </row>
    <row r="803" spans="1:6">
      <c r="A803">
        <v>794</v>
      </c>
      <c r="B803">
        <f t="shared" ca="1" si="48"/>
        <v>2.8115067302933725</v>
      </c>
      <c r="C803">
        <f t="shared" ca="1" si="49"/>
        <v>4.3968354494337536</v>
      </c>
      <c r="D803">
        <f t="shared" ca="1" si="50"/>
        <v>7.2083421797271257</v>
      </c>
      <c r="E803">
        <f t="shared" ca="1" si="51"/>
        <v>1</v>
      </c>
      <c r="F803">
        <v>9</v>
      </c>
    </row>
    <row r="804" spans="1:6">
      <c r="A804">
        <v>795</v>
      </c>
      <c r="B804">
        <f t="shared" ca="1" si="48"/>
        <v>2.9581620764729064</v>
      </c>
      <c r="C804">
        <f t="shared" ca="1" si="49"/>
        <v>2.105890499172586</v>
      </c>
      <c r="D804">
        <f t="shared" ca="1" si="50"/>
        <v>5.0640525756454924</v>
      </c>
      <c r="E804">
        <f t="shared" ca="1" si="51"/>
        <v>1</v>
      </c>
      <c r="F804">
        <v>9</v>
      </c>
    </row>
    <row r="805" spans="1:6">
      <c r="A805">
        <v>796</v>
      </c>
      <c r="B805">
        <f t="shared" ca="1" si="48"/>
        <v>3.6469615464427863</v>
      </c>
      <c r="C805">
        <f t="shared" ca="1" si="49"/>
        <v>5.4528375451111284</v>
      </c>
      <c r="D805">
        <f t="shared" ca="1" si="50"/>
        <v>9.0997990915539155</v>
      </c>
      <c r="E805">
        <f t="shared" ca="1" si="51"/>
        <v>0</v>
      </c>
      <c r="F805">
        <v>9</v>
      </c>
    </row>
    <row r="806" spans="1:6">
      <c r="A806">
        <v>797</v>
      </c>
      <c r="B806">
        <f t="shared" ca="1" si="48"/>
        <v>3.893654667394097</v>
      </c>
      <c r="C806">
        <f t="shared" ca="1" si="49"/>
        <v>3.5994502773060404</v>
      </c>
      <c r="D806">
        <f t="shared" ca="1" si="50"/>
        <v>7.4931049447001374</v>
      </c>
      <c r="E806">
        <f t="shared" ca="1" si="51"/>
        <v>1</v>
      </c>
      <c r="F806">
        <v>9</v>
      </c>
    </row>
    <row r="807" spans="1:6">
      <c r="A807">
        <v>798</v>
      </c>
      <c r="B807">
        <f t="shared" ca="1" si="48"/>
        <v>3.7710719110228617</v>
      </c>
      <c r="C807">
        <f t="shared" ca="1" si="49"/>
        <v>4.6105568937280177</v>
      </c>
      <c r="D807">
        <f t="shared" ca="1" si="50"/>
        <v>8.3816288047508785</v>
      </c>
      <c r="E807">
        <f t="shared" ca="1" si="51"/>
        <v>1</v>
      </c>
      <c r="F807">
        <v>9</v>
      </c>
    </row>
    <row r="808" spans="1:6">
      <c r="A808">
        <v>799</v>
      </c>
      <c r="B808">
        <f t="shared" ca="1" si="48"/>
        <v>2.238979528314907</v>
      </c>
      <c r="C808">
        <f t="shared" ca="1" si="49"/>
        <v>2.296848740509462</v>
      </c>
      <c r="D808">
        <f t="shared" ca="1" si="50"/>
        <v>4.5358282688243694</v>
      </c>
      <c r="E808">
        <f t="shared" ca="1" si="51"/>
        <v>1</v>
      </c>
      <c r="F808">
        <v>9</v>
      </c>
    </row>
    <row r="809" spans="1:6">
      <c r="A809">
        <v>800</v>
      </c>
      <c r="B809">
        <f t="shared" ca="1" si="48"/>
        <v>4.3887463557720299</v>
      </c>
      <c r="C809">
        <f t="shared" ca="1" si="49"/>
        <v>5.8537145697601236</v>
      </c>
      <c r="D809">
        <f t="shared" ca="1" si="50"/>
        <v>10.242460925532153</v>
      </c>
      <c r="E809">
        <f t="shared" ca="1" si="51"/>
        <v>0</v>
      </c>
      <c r="F809">
        <v>9</v>
      </c>
    </row>
    <row r="810" spans="1:6">
      <c r="A810">
        <v>801</v>
      </c>
      <c r="B810">
        <f t="shared" ca="1" si="48"/>
        <v>1.573204861764371</v>
      </c>
      <c r="C810">
        <f t="shared" ca="1" si="49"/>
        <v>4.9308612022708065</v>
      </c>
      <c r="D810">
        <f t="shared" ca="1" si="50"/>
        <v>6.5040660640351771</v>
      </c>
      <c r="E810">
        <f t="shared" ca="1" si="51"/>
        <v>1</v>
      </c>
      <c r="F810">
        <v>9</v>
      </c>
    </row>
    <row r="811" spans="1:6">
      <c r="A811">
        <v>802</v>
      </c>
      <c r="B811">
        <f t="shared" ca="1" si="48"/>
        <v>3.5721635145145725</v>
      </c>
      <c r="C811">
        <f t="shared" ca="1" si="49"/>
        <v>5.4179947032440925</v>
      </c>
      <c r="D811">
        <f t="shared" ca="1" si="50"/>
        <v>8.9901582177586654</v>
      </c>
      <c r="E811">
        <f t="shared" ca="1" si="51"/>
        <v>1</v>
      </c>
      <c r="F811">
        <v>9</v>
      </c>
    </row>
    <row r="812" spans="1:6">
      <c r="A812">
        <v>803</v>
      </c>
      <c r="B812">
        <f t="shared" ca="1" si="48"/>
        <v>1.8966329919856784</v>
      </c>
      <c r="C812">
        <f t="shared" ca="1" si="49"/>
        <v>2.5787765543506307</v>
      </c>
      <c r="D812">
        <f t="shared" ca="1" si="50"/>
        <v>4.4754095463363086</v>
      </c>
      <c r="E812">
        <f t="shared" ca="1" si="51"/>
        <v>1</v>
      </c>
      <c r="F812">
        <v>9</v>
      </c>
    </row>
    <row r="813" spans="1:6">
      <c r="A813">
        <v>804</v>
      </c>
      <c r="B813">
        <f t="shared" ca="1" si="48"/>
        <v>2.8257961208239579</v>
      </c>
      <c r="C813">
        <f t="shared" ca="1" si="49"/>
        <v>2.5778251829292094</v>
      </c>
      <c r="D813">
        <f t="shared" ca="1" si="50"/>
        <v>5.4036213037531677</v>
      </c>
      <c r="E813">
        <f t="shared" ca="1" si="51"/>
        <v>1</v>
      </c>
      <c r="F813">
        <v>9</v>
      </c>
    </row>
    <row r="814" spans="1:6">
      <c r="A814">
        <v>805</v>
      </c>
      <c r="B814">
        <f t="shared" ca="1" si="48"/>
        <v>4.6484534406005391</v>
      </c>
      <c r="C814">
        <f t="shared" ca="1" si="49"/>
        <v>3.7830814782210904</v>
      </c>
      <c r="D814">
        <f t="shared" ca="1" si="50"/>
        <v>8.4315349188216295</v>
      </c>
      <c r="E814">
        <f t="shared" ca="1" si="51"/>
        <v>1</v>
      </c>
      <c r="F814">
        <v>9</v>
      </c>
    </row>
    <row r="815" spans="1:6">
      <c r="A815">
        <v>806</v>
      </c>
      <c r="B815">
        <f t="shared" ca="1" si="48"/>
        <v>3.3525018844595578</v>
      </c>
      <c r="C815">
        <f t="shared" ca="1" si="49"/>
        <v>4.4798906258626587</v>
      </c>
      <c r="D815">
        <f t="shared" ca="1" si="50"/>
        <v>7.8323925103222169</v>
      </c>
      <c r="E815">
        <f t="shared" ca="1" si="51"/>
        <v>1</v>
      </c>
      <c r="F815">
        <v>9</v>
      </c>
    </row>
    <row r="816" spans="1:6">
      <c r="A816">
        <v>807</v>
      </c>
      <c r="B816">
        <f t="shared" ca="1" si="48"/>
        <v>3.2505245859762417</v>
      </c>
      <c r="C816">
        <f t="shared" ca="1" si="49"/>
        <v>5.9557194855595235</v>
      </c>
      <c r="D816">
        <f t="shared" ca="1" si="50"/>
        <v>9.2062440715357656</v>
      </c>
      <c r="E816">
        <f t="shared" ca="1" si="51"/>
        <v>0</v>
      </c>
      <c r="F816">
        <v>9</v>
      </c>
    </row>
    <row r="817" spans="1:6">
      <c r="A817">
        <v>808</v>
      </c>
      <c r="B817">
        <f t="shared" ca="1" si="48"/>
        <v>4.5200994608396847</v>
      </c>
      <c r="C817">
        <f t="shared" ca="1" si="49"/>
        <v>5.4760532495608292</v>
      </c>
      <c r="D817">
        <f t="shared" ca="1" si="50"/>
        <v>9.9961527104005139</v>
      </c>
      <c r="E817">
        <f t="shared" ca="1" si="51"/>
        <v>0</v>
      </c>
      <c r="F817">
        <v>9</v>
      </c>
    </row>
    <row r="818" spans="1:6">
      <c r="A818">
        <v>809</v>
      </c>
      <c r="B818">
        <f t="shared" ca="1" si="48"/>
        <v>3.0042154943138129</v>
      </c>
      <c r="C818">
        <f t="shared" ca="1" si="49"/>
        <v>3.1420302099078978</v>
      </c>
      <c r="D818">
        <f t="shared" ca="1" si="50"/>
        <v>6.1462457042217107</v>
      </c>
      <c r="E818">
        <f t="shared" ca="1" si="51"/>
        <v>1</v>
      </c>
      <c r="F818">
        <v>9</v>
      </c>
    </row>
    <row r="819" spans="1:6">
      <c r="A819">
        <v>810</v>
      </c>
      <c r="B819">
        <f t="shared" ca="1" si="48"/>
        <v>4.3292680500662293</v>
      </c>
      <c r="C819">
        <f t="shared" ca="1" si="49"/>
        <v>5.1940658920955158</v>
      </c>
      <c r="D819">
        <f t="shared" ca="1" si="50"/>
        <v>9.5233339421617451</v>
      </c>
      <c r="E819">
        <f t="shared" ca="1" si="51"/>
        <v>0</v>
      </c>
      <c r="F819">
        <v>9</v>
      </c>
    </row>
    <row r="820" spans="1:6">
      <c r="A820">
        <v>811</v>
      </c>
      <c r="B820">
        <f t="shared" ca="1" si="48"/>
        <v>3.0011211232095474</v>
      </c>
      <c r="C820">
        <f t="shared" ca="1" si="49"/>
        <v>2.5047294096073185</v>
      </c>
      <c r="D820">
        <f t="shared" ca="1" si="50"/>
        <v>5.5058505328168659</v>
      </c>
      <c r="E820">
        <f t="shared" ca="1" si="51"/>
        <v>1</v>
      </c>
      <c r="F820">
        <v>9</v>
      </c>
    </row>
    <row r="821" spans="1:6">
      <c r="A821">
        <v>812</v>
      </c>
      <c r="B821">
        <f t="shared" ca="1" si="48"/>
        <v>4.3733961248708813</v>
      </c>
      <c r="C821">
        <f t="shared" ca="1" si="49"/>
        <v>5.9264284799324933</v>
      </c>
      <c r="D821">
        <f t="shared" ca="1" si="50"/>
        <v>10.299824604803375</v>
      </c>
      <c r="E821">
        <f t="shared" ca="1" si="51"/>
        <v>0</v>
      </c>
      <c r="F821">
        <v>9</v>
      </c>
    </row>
    <row r="822" spans="1:6">
      <c r="A822">
        <v>813</v>
      </c>
      <c r="B822">
        <f t="shared" ca="1" si="48"/>
        <v>1.4657075535148079</v>
      </c>
      <c r="C822">
        <f t="shared" ca="1" si="49"/>
        <v>3.6105435249277646</v>
      </c>
      <c r="D822">
        <f t="shared" ca="1" si="50"/>
        <v>5.0762510784425725</v>
      </c>
      <c r="E822">
        <f t="shared" ca="1" si="51"/>
        <v>1</v>
      </c>
      <c r="F822">
        <v>9</v>
      </c>
    </row>
    <row r="823" spans="1:6">
      <c r="A823">
        <v>814</v>
      </c>
      <c r="B823">
        <f t="shared" ca="1" si="48"/>
        <v>1.5671764788350262</v>
      </c>
      <c r="C823">
        <f t="shared" ca="1" si="49"/>
        <v>2.2555779332795174</v>
      </c>
      <c r="D823">
        <f t="shared" ca="1" si="50"/>
        <v>3.8227544121145436</v>
      </c>
      <c r="E823">
        <f t="shared" ca="1" si="51"/>
        <v>1</v>
      </c>
      <c r="F823">
        <v>9</v>
      </c>
    </row>
    <row r="824" spans="1:6">
      <c r="A824">
        <v>815</v>
      </c>
      <c r="B824">
        <f t="shared" ca="1" si="48"/>
        <v>2.0432204496598736</v>
      </c>
      <c r="C824">
        <f t="shared" ca="1" si="49"/>
        <v>3.9148577987941318</v>
      </c>
      <c r="D824">
        <f t="shared" ca="1" si="50"/>
        <v>5.9580782484540054</v>
      </c>
      <c r="E824">
        <f t="shared" ca="1" si="51"/>
        <v>1</v>
      </c>
      <c r="F824">
        <v>9</v>
      </c>
    </row>
    <row r="825" spans="1:6">
      <c r="A825">
        <v>816</v>
      </c>
      <c r="B825">
        <f t="shared" ca="1" si="48"/>
        <v>1.6796079763382119</v>
      </c>
      <c r="C825">
        <f t="shared" ca="1" si="49"/>
        <v>3.8783208561112583</v>
      </c>
      <c r="D825">
        <f t="shared" ca="1" si="50"/>
        <v>5.5579288324494698</v>
      </c>
      <c r="E825">
        <f t="shared" ca="1" si="51"/>
        <v>1</v>
      </c>
      <c r="F825">
        <v>9</v>
      </c>
    </row>
    <row r="826" spans="1:6">
      <c r="A826">
        <v>817</v>
      </c>
      <c r="B826">
        <f t="shared" ca="1" si="48"/>
        <v>3.4041577505614184</v>
      </c>
      <c r="C826">
        <f t="shared" ca="1" si="49"/>
        <v>4.8241748293866511</v>
      </c>
      <c r="D826">
        <f t="shared" ca="1" si="50"/>
        <v>8.22833257994807</v>
      </c>
      <c r="E826">
        <f t="shared" ca="1" si="51"/>
        <v>1</v>
      </c>
      <c r="F826">
        <v>9</v>
      </c>
    </row>
    <row r="827" spans="1:6">
      <c r="A827">
        <v>818</v>
      </c>
      <c r="B827">
        <f t="shared" ca="1" si="48"/>
        <v>3.9972231349875127</v>
      </c>
      <c r="C827">
        <f t="shared" ca="1" si="49"/>
        <v>4.9942738543057406</v>
      </c>
      <c r="D827">
        <f t="shared" ca="1" si="50"/>
        <v>8.9914969892932533</v>
      </c>
      <c r="E827">
        <f t="shared" ca="1" si="51"/>
        <v>1</v>
      </c>
      <c r="F827">
        <v>9</v>
      </c>
    </row>
    <row r="828" spans="1:6">
      <c r="A828">
        <v>819</v>
      </c>
      <c r="B828">
        <f t="shared" ca="1" si="48"/>
        <v>4.0963912119268251</v>
      </c>
      <c r="C828">
        <f t="shared" ca="1" si="49"/>
        <v>3.6086767998049458</v>
      </c>
      <c r="D828">
        <f t="shared" ca="1" si="50"/>
        <v>7.7050680117317709</v>
      </c>
      <c r="E828">
        <f t="shared" ca="1" si="51"/>
        <v>1</v>
      </c>
      <c r="F828">
        <v>9</v>
      </c>
    </row>
    <row r="829" spans="1:6">
      <c r="A829">
        <v>820</v>
      </c>
      <c r="B829">
        <f t="shared" ca="1" si="48"/>
        <v>4.8965308035954926</v>
      </c>
      <c r="C829">
        <f t="shared" ca="1" si="49"/>
        <v>3.2987626885804167</v>
      </c>
      <c r="D829">
        <f t="shared" ca="1" si="50"/>
        <v>8.1952934921759102</v>
      </c>
      <c r="E829">
        <f t="shared" ca="1" si="51"/>
        <v>1</v>
      </c>
      <c r="F829">
        <v>9</v>
      </c>
    </row>
    <row r="830" spans="1:6">
      <c r="A830">
        <v>821</v>
      </c>
      <c r="B830">
        <f t="shared" ca="1" si="48"/>
        <v>4.1549669460188428</v>
      </c>
      <c r="C830">
        <f t="shared" ca="1" si="49"/>
        <v>5.1557316799734831</v>
      </c>
      <c r="D830">
        <f t="shared" ca="1" si="50"/>
        <v>9.3106986259923268</v>
      </c>
      <c r="E830">
        <f t="shared" ca="1" si="51"/>
        <v>0</v>
      </c>
      <c r="F830">
        <v>9</v>
      </c>
    </row>
    <row r="831" spans="1:6">
      <c r="A831">
        <v>822</v>
      </c>
      <c r="B831">
        <f t="shared" ca="1" si="48"/>
        <v>3.0296828160271945</v>
      </c>
      <c r="C831">
        <f t="shared" ca="1" si="49"/>
        <v>5.706739447514753</v>
      </c>
      <c r="D831">
        <f t="shared" ca="1" si="50"/>
        <v>8.7364222635419466</v>
      </c>
      <c r="E831">
        <f t="shared" ca="1" si="51"/>
        <v>1</v>
      </c>
      <c r="F831">
        <v>9</v>
      </c>
    </row>
    <row r="832" spans="1:6">
      <c r="A832">
        <v>823</v>
      </c>
      <c r="B832">
        <f t="shared" ca="1" si="48"/>
        <v>1.8715497001626229</v>
      </c>
      <c r="C832">
        <f t="shared" ca="1" si="49"/>
        <v>5.6699500137960044</v>
      </c>
      <c r="D832">
        <f t="shared" ca="1" si="50"/>
        <v>7.5414997139586273</v>
      </c>
      <c r="E832">
        <f t="shared" ca="1" si="51"/>
        <v>1</v>
      </c>
      <c r="F832">
        <v>9</v>
      </c>
    </row>
    <row r="833" spans="1:6">
      <c r="A833">
        <v>824</v>
      </c>
      <c r="B833">
        <f t="shared" ca="1" si="48"/>
        <v>1.5447790861104029</v>
      </c>
      <c r="C833">
        <f t="shared" ca="1" si="49"/>
        <v>5.1854626710884242</v>
      </c>
      <c r="D833">
        <f t="shared" ca="1" si="50"/>
        <v>6.7302417571988276</v>
      </c>
      <c r="E833">
        <f t="shared" ca="1" si="51"/>
        <v>1</v>
      </c>
      <c r="F833">
        <v>9</v>
      </c>
    </row>
    <row r="834" spans="1:6">
      <c r="A834">
        <v>825</v>
      </c>
      <c r="B834">
        <f t="shared" ca="1" si="48"/>
        <v>2.5515452493415633</v>
      </c>
      <c r="C834">
        <f t="shared" ca="1" si="49"/>
        <v>5.0226110991313604</v>
      </c>
      <c r="D834">
        <f t="shared" ca="1" si="50"/>
        <v>7.5741563484729237</v>
      </c>
      <c r="E834">
        <f t="shared" ca="1" si="51"/>
        <v>1</v>
      </c>
      <c r="F834">
        <v>9</v>
      </c>
    </row>
    <row r="835" spans="1:6">
      <c r="A835">
        <v>826</v>
      </c>
      <c r="B835">
        <f t="shared" ca="1" si="48"/>
        <v>3.9910277013890134</v>
      </c>
      <c r="C835">
        <f t="shared" ca="1" si="49"/>
        <v>3.9410003038586994</v>
      </c>
      <c r="D835">
        <f t="shared" ca="1" si="50"/>
        <v>7.9320280052477123</v>
      </c>
      <c r="E835">
        <f t="shared" ca="1" si="51"/>
        <v>1</v>
      </c>
      <c r="F835">
        <v>9</v>
      </c>
    </row>
    <row r="836" spans="1:6">
      <c r="A836">
        <v>827</v>
      </c>
      <c r="B836">
        <f t="shared" ca="1" si="48"/>
        <v>3.2811135892643035</v>
      </c>
      <c r="C836">
        <f t="shared" ca="1" si="49"/>
        <v>5.9215517811227825</v>
      </c>
      <c r="D836">
        <f t="shared" ca="1" si="50"/>
        <v>9.202665370387086</v>
      </c>
      <c r="E836">
        <f t="shared" ca="1" si="51"/>
        <v>0</v>
      </c>
      <c r="F836">
        <v>9</v>
      </c>
    </row>
    <row r="837" spans="1:6">
      <c r="A837">
        <v>828</v>
      </c>
      <c r="B837">
        <f t="shared" ca="1" si="48"/>
        <v>2.3807063745578287</v>
      </c>
      <c r="C837">
        <f t="shared" ca="1" si="49"/>
        <v>3.1061443928778982</v>
      </c>
      <c r="D837">
        <f t="shared" ca="1" si="50"/>
        <v>5.486850767435727</v>
      </c>
      <c r="E837">
        <f t="shared" ca="1" si="51"/>
        <v>1</v>
      </c>
      <c r="F837">
        <v>9</v>
      </c>
    </row>
    <row r="838" spans="1:6">
      <c r="A838">
        <v>829</v>
      </c>
      <c r="B838">
        <f t="shared" ca="1" si="48"/>
        <v>3.9048975483129968</v>
      </c>
      <c r="C838">
        <f t="shared" ca="1" si="49"/>
        <v>3.1524445360112199</v>
      </c>
      <c r="D838">
        <f t="shared" ca="1" si="50"/>
        <v>7.0573420843242172</v>
      </c>
      <c r="E838">
        <f t="shared" ca="1" si="51"/>
        <v>1</v>
      </c>
      <c r="F838">
        <v>9</v>
      </c>
    </row>
    <row r="839" spans="1:6">
      <c r="A839">
        <v>830</v>
      </c>
      <c r="B839">
        <f t="shared" ca="1" si="48"/>
        <v>1.3372162936546146</v>
      </c>
      <c r="C839">
        <f t="shared" ca="1" si="49"/>
        <v>2.0681736777110395</v>
      </c>
      <c r="D839">
        <f t="shared" ca="1" si="50"/>
        <v>3.4053899713656541</v>
      </c>
      <c r="E839">
        <f t="shared" ca="1" si="51"/>
        <v>1</v>
      </c>
      <c r="F839">
        <v>9</v>
      </c>
    </row>
    <row r="840" spans="1:6">
      <c r="A840">
        <v>831</v>
      </c>
      <c r="B840">
        <f t="shared" ca="1" si="48"/>
        <v>1.5669127865221921</v>
      </c>
      <c r="C840">
        <f t="shared" ca="1" si="49"/>
        <v>3.6414656245417718</v>
      </c>
      <c r="D840">
        <f t="shared" ca="1" si="50"/>
        <v>5.2083784110639639</v>
      </c>
      <c r="E840">
        <f t="shared" ca="1" si="51"/>
        <v>1</v>
      </c>
      <c r="F840">
        <v>9</v>
      </c>
    </row>
    <row r="841" spans="1:6">
      <c r="A841">
        <v>832</v>
      </c>
      <c r="B841">
        <f t="shared" ca="1" si="48"/>
        <v>4.2994408754003031</v>
      </c>
      <c r="C841">
        <f t="shared" ca="1" si="49"/>
        <v>5.7707899103046856</v>
      </c>
      <c r="D841">
        <f t="shared" ca="1" si="50"/>
        <v>10.07023078570499</v>
      </c>
      <c r="E841">
        <f t="shared" ca="1" si="51"/>
        <v>0</v>
      </c>
      <c r="F841">
        <v>9</v>
      </c>
    </row>
    <row r="842" spans="1:6">
      <c r="A842">
        <v>833</v>
      </c>
      <c r="B842">
        <f t="shared" ca="1" si="48"/>
        <v>3.2903409005469859</v>
      </c>
      <c r="C842">
        <f t="shared" ca="1" si="49"/>
        <v>5.4093506117080903</v>
      </c>
      <c r="D842">
        <f t="shared" ca="1" si="50"/>
        <v>8.6996915122550753</v>
      </c>
      <c r="E842">
        <f t="shared" ca="1" si="51"/>
        <v>1</v>
      </c>
      <c r="F842">
        <v>9</v>
      </c>
    </row>
    <row r="843" spans="1:6">
      <c r="A843">
        <v>834</v>
      </c>
      <c r="B843">
        <f t="shared" ref="B843:B906" ca="1" si="52">$C$2+($D$2-$C$2)*RAND()</f>
        <v>4.4332859009020602</v>
      </c>
      <c r="C843">
        <f t="shared" ref="C843:C906" ca="1" si="53">$C$3+($D$3-$C$3)*RAND()</f>
        <v>5.2383697821654245</v>
      </c>
      <c r="D843">
        <f t="shared" ref="D843:D906" ca="1" si="54">B843+C843</f>
        <v>9.6716556830674847</v>
      </c>
      <c r="E843">
        <f t="shared" ref="E843:E906" ca="1" si="55">IF(D843&lt;=$G$3,1,0)</f>
        <v>0</v>
      </c>
      <c r="F843">
        <v>9</v>
      </c>
    </row>
    <row r="844" spans="1:6">
      <c r="A844">
        <v>835</v>
      </c>
      <c r="B844">
        <f t="shared" ca="1" si="52"/>
        <v>1.323160505914815</v>
      </c>
      <c r="C844">
        <f t="shared" ca="1" si="53"/>
        <v>3.0188701562390494</v>
      </c>
      <c r="D844">
        <f t="shared" ca="1" si="54"/>
        <v>4.3420306621538645</v>
      </c>
      <c r="E844">
        <f t="shared" ca="1" si="55"/>
        <v>1</v>
      </c>
      <c r="F844">
        <v>9</v>
      </c>
    </row>
    <row r="845" spans="1:6">
      <c r="A845">
        <v>836</v>
      </c>
      <c r="B845">
        <f t="shared" ca="1" si="52"/>
        <v>2.3342376661907065</v>
      </c>
      <c r="C845">
        <f t="shared" ca="1" si="53"/>
        <v>3.9741987561942809</v>
      </c>
      <c r="D845">
        <f t="shared" ca="1" si="54"/>
        <v>6.3084364223849878</v>
      </c>
      <c r="E845">
        <f t="shared" ca="1" si="55"/>
        <v>1</v>
      </c>
      <c r="F845">
        <v>9</v>
      </c>
    </row>
    <row r="846" spans="1:6">
      <c r="A846">
        <v>837</v>
      </c>
      <c r="B846">
        <f t="shared" ca="1" si="52"/>
        <v>3.7273789260650676</v>
      </c>
      <c r="C846">
        <f t="shared" ca="1" si="53"/>
        <v>5.141414082689554</v>
      </c>
      <c r="D846">
        <f t="shared" ca="1" si="54"/>
        <v>8.8687930087546221</v>
      </c>
      <c r="E846">
        <f t="shared" ca="1" si="55"/>
        <v>1</v>
      </c>
      <c r="F846">
        <v>9</v>
      </c>
    </row>
    <row r="847" spans="1:6">
      <c r="A847">
        <v>838</v>
      </c>
      <c r="B847">
        <f t="shared" ca="1" si="52"/>
        <v>2.6808449493588657</v>
      </c>
      <c r="C847">
        <f t="shared" ca="1" si="53"/>
        <v>3.4731495470587861</v>
      </c>
      <c r="D847">
        <f t="shared" ca="1" si="54"/>
        <v>6.1539944964176518</v>
      </c>
      <c r="E847">
        <f t="shared" ca="1" si="55"/>
        <v>1</v>
      </c>
      <c r="F847">
        <v>9</v>
      </c>
    </row>
    <row r="848" spans="1:6">
      <c r="A848">
        <v>839</v>
      </c>
      <c r="B848">
        <f t="shared" ca="1" si="52"/>
        <v>1.1326382561866568</v>
      </c>
      <c r="C848">
        <f t="shared" ca="1" si="53"/>
        <v>2.1263896976550201</v>
      </c>
      <c r="D848">
        <f t="shared" ca="1" si="54"/>
        <v>3.2590279538416769</v>
      </c>
      <c r="E848">
        <f t="shared" ca="1" si="55"/>
        <v>1</v>
      </c>
      <c r="F848">
        <v>9</v>
      </c>
    </row>
    <row r="849" spans="1:6">
      <c r="A849">
        <v>840</v>
      </c>
      <c r="B849">
        <f t="shared" ca="1" si="52"/>
        <v>1.4608956359595688</v>
      </c>
      <c r="C849">
        <f t="shared" ca="1" si="53"/>
        <v>3.4065804563646478</v>
      </c>
      <c r="D849">
        <f t="shared" ca="1" si="54"/>
        <v>4.8674760923242166</v>
      </c>
      <c r="E849">
        <f t="shared" ca="1" si="55"/>
        <v>1</v>
      </c>
      <c r="F849">
        <v>9</v>
      </c>
    </row>
    <row r="850" spans="1:6">
      <c r="A850">
        <v>841</v>
      </c>
      <c r="B850">
        <f t="shared" ca="1" si="52"/>
        <v>3.7604278652773031</v>
      </c>
      <c r="C850">
        <f t="shared" ca="1" si="53"/>
        <v>2.5073315567992887</v>
      </c>
      <c r="D850">
        <f t="shared" ca="1" si="54"/>
        <v>6.2677594220765922</v>
      </c>
      <c r="E850">
        <f t="shared" ca="1" si="55"/>
        <v>1</v>
      </c>
      <c r="F850">
        <v>9</v>
      </c>
    </row>
    <row r="851" spans="1:6">
      <c r="A851">
        <v>842</v>
      </c>
      <c r="B851">
        <f t="shared" ca="1" si="52"/>
        <v>2.6583810977308526</v>
      </c>
      <c r="C851">
        <f t="shared" ca="1" si="53"/>
        <v>2.8706724503843608</v>
      </c>
      <c r="D851">
        <f t="shared" ca="1" si="54"/>
        <v>5.529053548115213</v>
      </c>
      <c r="E851">
        <f t="shared" ca="1" si="55"/>
        <v>1</v>
      </c>
      <c r="F851">
        <v>9</v>
      </c>
    </row>
    <row r="852" spans="1:6">
      <c r="A852">
        <v>843</v>
      </c>
      <c r="B852">
        <f t="shared" ca="1" si="52"/>
        <v>2.2073787691105951</v>
      </c>
      <c r="C852">
        <f t="shared" ca="1" si="53"/>
        <v>4.3409098709603722</v>
      </c>
      <c r="D852">
        <f t="shared" ca="1" si="54"/>
        <v>6.5482886400709672</v>
      </c>
      <c r="E852">
        <f t="shared" ca="1" si="55"/>
        <v>1</v>
      </c>
      <c r="F852">
        <v>9</v>
      </c>
    </row>
    <row r="853" spans="1:6">
      <c r="A853">
        <v>844</v>
      </c>
      <c r="B853">
        <f t="shared" ca="1" si="52"/>
        <v>1.869531755444001</v>
      </c>
      <c r="C853">
        <f t="shared" ca="1" si="53"/>
        <v>3.4175206888494452</v>
      </c>
      <c r="D853">
        <f t="shared" ca="1" si="54"/>
        <v>5.2870524442934457</v>
      </c>
      <c r="E853">
        <f t="shared" ca="1" si="55"/>
        <v>1</v>
      </c>
      <c r="F853">
        <v>9</v>
      </c>
    </row>
    <row r="854" spans="1:6">
      <c r="A854">
        <v>845</v>
      </c>
      <c r="B854">
        <f t="shared" ca="1" si="52"/>
        <v>4.0538725884863087</v>
      </c>
      <c r="C854">
        <f t="shared" ca="1" si="53"/>
        <v>5.3656101670337311</v>
      </c>
      <c r="D854">
        <f t="shared" ca="1" si="54"/>
        <v>9.4194827555200398</v>
      </c>
      <c r="E854">
        <f t="shared" ca="1" si="55"/>
        <v>0</v>
      </c>
      <c r="F854">
        <v>9</v>
      </c>
    </row>
    <row r="855" spans="1:6">
      <c r="A855">
        <v>846</v>
      </c>
      <c r="B855">
        <f t="shared" ca="1" si="52"/>
        <v>2.0133234933944832</v>
      </c>
      <c r="C855">
        <f t="shared" ca="1" si="53"/>
        <v>3.7285584041413826</v>
      </c>
      <c r="D855">
        <f t="shared" ca="1" si="54"/>
        <v>5.7418818975358654</v>
      </c>
      <c r="E855">
        <f t="shared" ca="1" si="55"/>
        <v>1</v>
      </c>
      <c r="F855">
        <v>9</v>
      </c>
    </row>
    <row r="856" spans="1:6">
      <c r="A856">
        <v>847</v>
      </c>
      <c r="B856">
        <f t="shared" ca="1" si="52"/>
        <v>3.7547031779120399</v>
      </c>
      <c r="C856">
        <f t="shared" ca="1" si="53"/>
        <v>5.8604176116633706</v>
      </c>
      <c r="D856">
        <f t="shared" ca="1" si="54"/>
        <v>9.6151207895754105</v>
      </c>
      <c r="E856">
        <f t="shared" ca="1" si="55"/>
        <v>0</v>
      </c>
      <c r="F856">
        <v>9</v>
      </c>
    </row>
    <row r="857" spans="1:6">
      <c r="A857">
        <v>848</v>
      </c>
      <c r="B857">
        <f t="shared" ca="1" si="52"/>
        <v>2.7256714002474061</v>
      </c>
      <c r="C857">
        <f t="shared" ca="1" si="53"/>
        <v>2.5466183521536427</v>
      </c>
      <c r="D857">
        <f t="shared" ca="1" si="54"/>
        <v>5.2722897524010488</v>
      </c>
      <c r="E857">
        <f t="shared" ca="1" si="55"/>
        <v>1</v>
      </c>
      <c r="F857">
        <v>9</v>
      </c>
    </row>
    <row r="858" spans="1:6">
      <c r="A858">
        <v>849</v>
      </c>
      <c r="B858">
        <f t="shared" ca="1" si="52"/>
        <v>2.4892106326426595</v>
      </c>
      <c r="C858">
        <f t="shared" ca="1" si="53"/>
        <v>4.4970642656616349</v>
      </c>
      <c r="D858">
        <f t="shared" ca="1" si="54"/>
        <v>6.9862748983042948</v>
      </c>
      <c r="E858">
        <f t="shared" ca="1" si="55"/>
        <v>1</v>
      </c>
      <c r="F858">
        <v>9</v>
      </c>
    </row>
    <row r="859" spans="1:6">
      <c r="A859">
        <v>850</v>
      </c>
      <c r="B859">
        <f t="shared" ca="1" si="52"/>
        <v>1.3030912886040209</v>
      </c>
      <c r="C859">
        <f t="shared" ca="1" si="53"/>
        <v>5.3434716616556805</v>
      </c>
      <c r="D859">
        <f t="shared" ca="1" si="54"/>
        <v>6.6465629502597015</v>
      </c>
      <c r="E859">
        <f t="shared" ca="1" si="55"/>
        <v>1</v>
      </c>
      <c r="F859">
        <v>9</v>
      </c>
    </row>
    <row r="860" spans="1:6">
      <c r="A860">
        <v>851</v>
      </c>
      <c r="B860">
        <f t="shared" ca="1" si="52"/>
        <v>4.3945587392873771</v>
      </c>
      <c r="C860">
        <f t="shared" ca="1" si="53"/>
        <v>2.1678842867099495</v>
      </c>
      <c r="D860">
        <f t="shared" ca="1" si="54"/>
        <v>6.562443025997327</v>
      </c>
      <c r="E860">
        <f t="shared" ca="1" si="55"/>
        <v>1</v>
      </c>
      <c r="F860">
        <v>9</v>
      </c>
    </row>
    <row r="861" spans="1:6">
      <c r="A861">
        <v>852</v>
      </c>
      <c r="B861">
        <f t="shared" ca="1" si="52"/>
        <v>2.1647208701369718</v>
      </c>
      <c r="C861">
        <f t="shared" ca="1" si="53"/>
        <v>5.9979674159391383</v>
      </c>
      <c r="D861">
        <f t="shared" ca="1" si="54"/>
        <v>8.1626882860761096</v>
      </c>
      <c r="E861">
        <f t="shared" ca="1" si="55"/>
        <v>1</v>
      </c>
      <c r="F861">
        <v>9</v>
      </c>
    </row>
    <row r="862" spans="1:6">
      <c r="A862">
        <v>853</v>
      </c>
      <c r="B862">
        <f t="shared" ca="1" si="52"/>
        <v>1.3924717833354121</v>
      </c>
      <c r="C862">
        <f t="shared" ca="1" si="53"/>
        <v>5.6869444026340989</v>
      </c>
      <c r="D862">
        <f t="shared" ca="1" si="54"/>
        <v>7.0794161859695111</v>
      </c>
      <c r="E862">
        <f t="shared" ca="1" si="55"/>
        <v>1</v>
      </c>
      <c r="F862">
        <v>9</v>
      </c>
    </row>
    <row r="863" spans="1:6">
      <c r="A863">
        <v>854</v>
      </c>
      <c r="B863">
        <f t="shared" ca="1" si="52"/>
        <v>4.8450496473022149</v>
      </c>
      <c r="C863">
        <f t="shared" ca="1" si="53"/>
        <v>4.4328762597354388</v>
      </c>
      <c r="D863">
        <f t="shared" ca="1" si="54"/>
        <v>9.2779259070376536</v>
      </c>
      <c r="E863">
        <f t="shared" ca="1" si="55"/>
        <v>0</v>
      </c>
      <c r="F863">
        <v>9</v>
      </c>
    </row>
    <row r="864" spans="1:6">
      <c r="A864">
        <v>855</v>
      </c>
      <c r="B864">
        <f t="shared" ca="1" si="52"/>
        <v>2.8692038776350346</v>
      </c>
      <c r="C864">
        <f t="shared" ca="1" si="53"/>
        <v>2.2045979976549459</v>
      </c>
      <c r="D864">
        <f t="shared" ca="1" si="54"/>
        <v>5.0738018752899805</v>
      </c>
      <c r="E864">
        <f t="shared" ca="1" si="55"/>
        <v>1</v>
      </c>
      <c r="F864">
        <v>9</v>
      </c>
    </row>
    <row r="865" spans="1:6">
      <c r="A865">
        <v>856</v>
      </c>
      <c r="B865">
        <f t="shared" ca="1" si="52"/>
        <v>2.5621370820772484</v>
      </c>
      <c r="C865">
        <f t="shared" ca="1" si="53"/>
        <v>3.2815841892457849</v>
      </c>
      <c r="D865">
        <f t="shared" ca="1" si="54"/>
        <v>5.8437212713230338</v>
      </c>
      <c r="E865">
        <f t="shared" ca="1" si="55"/>
        <v>1</v>
      </c>
      <c r="F865">
        <v>9</v>
      </c>
    </row>
    <row r="866" spans="1:6">
      <c r="A866">
        <v>857</v>
      </c>
      <c r="B866">
        <f t="shared" ca="1" si="52"/>
        <v>2.5088544325375568</v>
      </c>
      <c r="C866">
        <f t="shared" ca="1" si="53"/>
        <v>5.1661879305898504</v>
      </c>
      <c r="D866">
        <f t="shared" ca="1" si="54"/>
        <v>7.6750423631274067</v>
      </c>
      <c r="E866">
        <f t="shared" ca="1" si="55"/>
        <v>1</v>
      </c>
      <c r="F866">
        <v>9</v>
      </c>
    </row>
    <row r="867" spans="1:6">
      <c r="A867">
        <v>858</v>
      </c>
      <c r="B867">
        <f t="shared" ca="1" si="52"/>
        <v>1.6232174264985373</v>
      </c>
      <c r="C867">
        <f t="shared" ca="1" si="53"/>
        <v>5.9687482869500714</v>
      </c>
      <c r="D867">
        <f t="shared" ca="1" si="54"/>
        <v>7.5919657134486087</v>
      </c>
      <c r="E867">
        <f t="shared" ca="1" si="55"/>
        <v>1</v>
      </c>
      <c r="F867">
        <v>9</v>
      </c>
    </row>
    <row r="868" spans="1:6">
      <c r="A868">
        <v>859</v>
      </c>
      <c r="B868">
        <f t="shared" ca="1" si="52"/>
        <v>4.1009654051457023</v>
      </c>
      <c r="C868">
        <f t="shared" ca="1" si="53"/>
        <v>3.3837865470984636</v>
      </c>
      <c r="D868">
        <f t="shared" ca="1" si="54"/>
        <v>7.4847519522441655</v>
      </c>
      <c r="E868">
        <f t="shared" ca="1" si="55"/>
        <v>1</v>
      </c>
      <c r="F868">
        <v>9</v>
      </c>
    </row>
    <row r="869" spans="1:6">
      <c r="A869">
        <v>860</v>
      </c>
      <c r="B869">
        <f t="shared" ca="1" si="52"/>
        <v>1.2235010386311589</v>
      </c>
      <c r="C869">
        <f t="shared" ca="1" si="53"/>
        <v>2.4422220450937626</v>
      </c>
      <c r="D869">
        <f t="shared" ca="1" si="54"/>
        <v>3.6657230837249215</v>
      </c>
      <c r="E869">
        <f t="shared" ca="1" si="55"/>
        <v>1</v>
      </c>
      <c r="F869">
        <v>9</v>
      </c>
    </row>
    <row r="870" spans="1:6">
      <c r="A870">
        <v>861</v>
      </c>
      <c r="B870">
        <f t="shared" ca="1" si="52"/>
        <v>2.8138758583604182</v>
      </c>
      <c r="C870">
        <f t="shared" ca="1" si="53"/>
        <v>3.6002245538996136</v>
      </c>
      <c r="D870">
        <f t="shared" ca="1" si="54"/>
        <v>6.4141004122600318</v>
      </c>
      <c r="E870">
        <f t="shared" ca="1" si="55"/>
        <v>1</v>
      </c>
      <c r="F870">
        <v>9</v>
      </c>
    </row>
    <row r="871" spans="1:6">
      <c r="A871">
        <v>862</v>
      </c>
      <c r="B871">
        <f t="shared" ca="1" si="52"/>
        <v>2.3272346162792128</v>
      </c>
      <c r="C871">
        <f t="shared" ca="1" si="53"/>
        <v>5.9782336894013213</v>
      </c>
      <c r="D871">
        <f t="shared" ca="1" si="54"/>
        <v>8.3054683056805345</v>
      </c>
      <c r="E871">
        <f t="shared" ca="1" si="55"/>
        <v>1</v>
      </c>
      <c r="F871">
        <v>9</v>
      </c>
    </row>
    <row r="872" spans="1:6">
      <c r="A872">
        <v>863</v>
      </c>
      <c r="B872">
        <f t="shared" ca="1" si="52"/>
        <v>2.1049064309378354</v>
      </c>
      <c r="C872">
        <f t="shared" ca="1" si="53"/>
        <v>5.362513675339633</v>
      </c>
      <c r="D872">
        <f t="shared" ca="1" si="54"/>
        <v>7.4674201062774683</v>
      </c>
      <c r="E872">
        <f t="shared" ca="1" si="55"/>
        <v>1</v>
      </c>
      <c r="F872">
        <v>9</v>
      </c>
    </row>
    <row r="873" spans="1:6">
      <c r="A873">
        <v>864</v>
      </c>
      <c r="B873">
        <f t="shared" ca="1" si="52"/>
        <v>1.614506966620425</v>
      </c>
      <c r="C873">
        <f t="shared" ca="1" si="53"/>
        <v>3.0550577713077978</v>
      </c>
      <c r="D873">
        <f t="shared" ca="1" si="54"/>
        <v>4.6695647379282228</v>
      </c>
      <c r="E873">
        <f t="shared" ca="1" si="55"/>
        <v>1</v>
      </c>
      <c r="F873">
        <v>9</v>
      </c>
    </row>
    <row r="874" spans="1:6">
      <c r="A874">
        <v>865</v>
      </c>
      <c r="B874">
        <f t="shared" ca="1" si="52"/>
        <v>4.2910700360900318</v>
      </c>
      <c r="C874">
        <f t="shared" ca="1" si="53"/>
        <v>2.0761506421718705</v>
      </c>
      <c r="D874">
        <f t="shared" ca="1" si="54"/>
        <v>6.3672206782619023</v>
      </c>
      <c r="E874">
        <f t="shared" ca="1" si="55"/>
        <v>1</v>
      </c>
      <c r="F874">
        <v>9</v>
      </c>
    </row>
    <row r="875" spans="1:6">
      <c r="A875">
        <v>866</v>
      </c>
      <c r="B875">
        <f t="shared" ca="1" si="52"/>
        <v>2.5012302300861462</v>
      </c>
      <c r="C875">
        <f t="shared" ca="1" si="53"/>
        <v>3.1603639970857316</v>
      </c>
      <c r="D875">
        <f t="shared" ca="1" si="54"/>
        <v>5.6615942271718778</v>
      </c>
      <c r="E875">
        <f t="shared" ca="1" si="55"/>
        <v>1</v>
      </c>
      <c r="F875">
        <v>9</v>
      </c>
    </row>
    <row r="876" spans="1:6">
      <c r="A876">
        <v>867</v>
      </c>
      <c r="B876">
        <f t="shared" ca="1" si="52"/>
        <v>3.4437363122772493</v>
      </c>
      <c r="C876">
        <f t="shared" ca="1" si="53"/>
        <v>4.3965487338479363</v>
      </c>
      <c r="D876">
        <f t="shared" ca="1" si="54"/>
        <v>7.8402850461251852</v>
      </c>
      <c r="E876">
        <f t="shared" ca="1" si="55"/>
        <v>1</v>
      </c>
      <c r="F876">
        <v>9</v>
      </c>
    </row>
    <row r="877" spans="1:6">
      <c r="A877">
        <v>868</v>
      </c>
      <c r="B877">
        <f t="shared" ca="1" si="52"/>
        <v>2.8461555565168775</v>
      </c>
      <c r="C877">
        <f t="shared" ca="1" si="53"/>
        <v>3.0847565303658122</v>
      </c>
      <c r="D877">
        <f t="shared" ca="1" si="54"/>
        <v>5.9309120868826897</v>
      </c>
      <c r="E877">
        <f t="shared" ca="1" si="55"/>
        <v>1</v>
      </c>
      <c r="F877">
        <v>9</v>
      </c>
    </row>
    <row r="878" spans="1:6">
      <c r="A878">
        <v>869</v>
      </c>
      <c r="B878">
        <f t="shared" ca="1" si="52"/>
        <v>4.6360155930110558</v>
      </c>
      <c r="C878">
        <f t="shared" ca="1" si="53"/>
        <v>2.8599163092969251</v>
      </c>
      <c r="D878">
        <f t="shared" ca="1" si="54"/>
        <v>7.4959319023079809</v>
      </c>
      <c r="E878">
        <f t="shared" ca="1" si="55"/>
        <v>1</v>
      </c>
      <c r="F878">
        <v>9</v>
      </c>
    </row>
    <row r="879" spans="1:6">
      <c r="A879">
        <v>870</v>
      </c>
      <c r="B879">
        <f t="shared" ca="1" si="52"/>
        <v>3.6748471194564365</v>
      </c>
      <c r="C879">
        <f t="shared" ca="1" si="53"/>
        <v>4.160507034271224</v>
      </c>
      <c r="D879">
        <f t="shared" ca="1" si="54"/>
        <v>7.8353541537276605</v>
      </c>
      <c r="E879">
        <f t="shared" ca="1" si="55"/>
        <v>1</v>
      </c>
      <c r="F879">
        <v>9</v>
      </c>
    </row>
    <row r="880" spans="1:6">
      <c r="A880">
        <v>871</v>
      </c>
      <c r="B880">
        <f t="shared" ca="1" si="52"/>
        <v>1.8359787321358363</v>
      </c>
      <c r="C880">
        <f t="shared" ca="1" si="53"/>
        <v>3.3629713945619133</v>
      </c>
      <c r="D880">
        <f t="shared" ca="1" si="54"/>
        <v>5.1989501266977491</v>
      </c>
      <c r="E880">
        <f t="shared" ca="1" si="55"/>
        <v>1</v>
      </c>
      <c r="F880">
        <v>9</v>
      </c>
    </row>
    <row r="881" spans="1:6">
      <c r="A881">
        <v>872</v>
      </c>
      <c r="B881">
        <f t="shared" ca="1" si="52"/>
        <v>3.4757843511524817</v>
      </c>
      <c r="C881">
        <f t="shared" ca="1" si="53"/>
        <v>3.9128970070713467</v>
      </c>
      <c r="D881">
        <f t="shared" ca="1" si="54"/>
        <v>7.3886813582238284</v>
      </c>
      <c r="E881">
        <f t="shared" ca="1" si="55"/>
        <v>1</v>
      </c>
      <c r="F881">
        <v>9</v>
      </c>
    </row>
    <row r="882" spans="1:6">
      <c r="A882">
        <v>873</v>
      </c>
      <c r="B882">
        <f t="shared" ca="1" si="52"/>
        <v>3.2306914972726739</v>
      </c>
      <c r="C882">
        <f t="shared" ca="1" si="53"/>
        <v>4.9404559255511087</v>
      </c>
      <c r="D882">
        <f t="shared" ca="1" si="54"/>
        <v>8.1711474228237826</v>
      </c>
      <c r="E882">
        <f t="shared" ca="1" si="55"/>
        <v>1</v>
      </c>
      <c r="F882">
        <v>9</v>
      </c>
    </row>
    <row r="883" spans="1:6">
      <c r="A883">
        <v>874</v>
      </c>
      <c r="B883">
        <f t="shared" ca="1" si="52"/>
        <v>3.4185784896740699</v>
      </c>
      <c r="C883">
        <f t="shared" ca="1" si="53"/>
        <v>3.3038833862765471</v>
      </c>
      <c r="D883">
        <f t="shared" ca="1" si="54"/>
        <v>6.7224618759506169</v>
      </c>
      <c r="E883">
        <f t="shared" ca="1" si="55"/>
        <v>1</v>
      </c>
      <c r="F883">
        <v>9</v>
      </c>
    </row>
    <row r="884" spans="1:6">
      <c r="A884">
        <v>875</v>
      </c>
      <c r="B884">
        <f t="shared" ca="1" si="52"/>
        <v>1.9856708481225089</v>
      </c>
      <c r="C884">
        <f t="shared" ca="1" si="53"/>
        <v>2.2904791007830725</v>
      </c>
      <c r="D884">
        <f t="shared" ca="1" si="54"/>
        <v>4.2761499489055819</v>
      </c>
      <c r="E884">
        <f t="shared" ca="1" si="55"/>
        <v>1</v>
      </c>
      <c r="F884">
        <v>9</v>
      </c>
    </row>
    <row r="885" spans="1:6">
      <c r="A885">
        <v>876</v>
      </c>
      <c r="B885">
        <f t="shared" ca="1" si="52"/>
        <v>1.8038618688831254</v>
      </c>
      <c r="C885">
        <f t="shared" ca="1" si="53"/>
        <v>4.982779643833231</v>
      </c>
      <c r="D885">
        <f t="shared" ca="1" si="54"/>
        <v>6.786641512716356</v>
      </c>
      <c r="E885">
        <f t="shared" ca="1" si="55"/>
        <v>1</v>
      </c>
      <c r="F885">
        <v>9</v>
      </c>
    </row>
    <row r="886" spans="1:6">
      <c r="A886">
        <v>877</v>
      </c>
      <c r="B886">
        <f t="shared" ca="1" si="52"/>
        <v>1.9615534685839133</v>
      </c>
      <c r="C886">
        <f t="shared" ca="1" si="53"/>
        <v>5.9308627091802704</v>
      </c>
      <c r="D886">
        <f t="shared" ca="1" si="54"/>
        <v>7.8924161777641837</v>
      </c>
      <c r="E886">
        <f t="shared" ca="1" si="55"/>
        <v>1</v>
      </c>
      <c r="F886">
        <v>9</v>
      </c>
    </row>
    <row r="887" spans="1:6">
      <c r="A887">
        <v>878</v>
      </c>
      <c r="B887">
        <f t="shared" ca="1" si="52"/>
        <v>3.5479671884925001</v>
      </c>
      <c r="C887">
        <f t="shared" ca="1" si="53"/>
        <v>2.1434486163837057</v>
      </c>
      <c r="D887">
        <f t="shared" ca="1" si="54"/>
        <v>5.6914158048762058</v>
      </c>
      <c r="E887">
        <f t="shared" ca="1" si="55"/>
        <v>1</v>
      </c>
      <c r="F887">
        <v>9</v>
      </c>
    </row>
    <row r="888" spans="1:6">
      <c r="A888">
        <v>879</v>
      </c>
      <c r="B888">
        <f t="shared" ca="1" si="52"/>
        <v>4.2994802313588956</v>
      </c>
      <c r="C888">
        <f t="shared" ca="1" si="53"/>
        <v>4.3357543935337262</v>
      </c>
      <c r="D888">
        <f t="shared" ca="1" si="54"/>
        <v>8.6352346248926217</v>
      </c>
      <c r="E888">
        <f t="shared" ca="1" si="55"/>
        <v>1</v>
      </c>
      <c r="F888">
        <v>9</v>
      </c>
    </row>
    <row r="889" spans="1:6">
      <c r="A889">
        <v>880</v>
      </c>
      <c r="B889">
        <f t="shared" ca="1" si="52"/>
        <v>4.3844253889512892</v>
      </c>
      <c r="C889">
        <f t="shared" ca="1" si="53"/>
        <v>2.0116931192256131</v>
      </c>
      <c r="D889">
        <f t="shared" ca="1" si="54"/>
        <v>6.3961185081769028</v>
      </c>
      <c r="E889">
        <f t="shared" ca="1" si="55"/>
        <v>1</v>
      </c>
      <c r="F889">
        <v>9</v>
      </c>
    </row>
    <row r="890" spans="1:6">
      <c r="A890">
        <v>881</v>
      </c>
      <c r="B890">
        <f t="shared" ca="1" si="52"/>
        <v>3.4602023701174658</v>
      </c>
      <c r="C890">
        <f t="shared" ca="1" si="53"/>
        <v>4.2819117905412858</v>
      </c>
      <c r="D890">
        <f t="shared" ca="1" si="54"/>
        <v>7.7421141606587511</v>
      </c>
      <c r="E890">
        <f t="shared" ca="1" si="55"/>
        <v>1</v>
      </c>
      <c r="F890">
        <v>9</v>
      </c>
    </row>
    <row r="891" spans="1:6">
      <c r="A891">
        <v>882</v>
      </c>
      <c r="B891">
        <f t="shared" ca="1" si="52"/>
        <v>4.0647185346596757</v>
      </c>
      <c r="C891">
        <f t="shared" ca="1" si="53"/>
        <v>3.9235868022088471</v>
      </c>
      <c r="D891">
        <f t="shared" ca="1" si="54"/>
        <v>7.9883053368685228</v>
      </c>
      <c r="E891">
        <f t="shared" ca="1" si="55"/>
        <v>1</v>
      </c>
      <c r="F891">
        <v>9</v>
      </c>
    </row>
    <row r="892" spans="1:6">
      <c r="A892">
        <v>883</v>
      </c>
      <c r="B892">
        <f t="shared" ca="1" si="52"/>
        <v>1.3313797062835979</v>
      </c>
      <c r="C892">
        <f t="shared" ca="1" si="53"/>
        <v>3.7042885986881351</v>
      </c>
      <c r="D892">
        <f t="shared" ca="1" si="54"/>
        <v>5.0356683049717326</v>
      </c>
      <c r="E892">
        <f t="shared" ca="1" si="55"/>
        <v>1</v>
      </c>
      <c r="F892">
        <v>9</v>
      </c>
    </row>
    <row r="893" spans="1:6">
      <c r="A893">
        <v>884</v>
      </c>
      <c r="B893">
        <f t="shared" ca="1" si="52"/>
        <v>3.0089672331052468</v>
      </c>
      <c r="C893">
        <f t="shared" ca="1" si="53"/>
        <v>5.3479661985581171</v>
      </c>
      <c r="D893">
        <f t="shared" ca="1" si="54"/>
        <v>8.3569334316633643</v>
      </c>
      <c r="E893">
        <f t="shared" ca="1" si="55"/>
        <v>1</v>
      </c>
      <c r="F893">
        <v>9</v>
      </c>
    </row>
    <row r="894" spans="1:6">
      <c r="A894">
        <v>885</v>
      </c>
      <c r="B894">
        <f t="shared" ca="1" si="52"/>
        <v>1.1203298714609669</v>
      </c>
      <c r="C894">
        <f t="shared" ca="1" si="53"/>
        <v>3.0920240552752798</v>
      </c>
      <c r="D894">
        <f t="shared" ca="1" si="54"/>
        <v>4.2123539267362471</v>
      </c>
      <c r="E894">
        <f t="shared" ca="1" si="55"/>
        <v>1</v>
      </c>
      <c r="F894">
        <v>9</v>
      </c>
    </row>
    <row r="895" spans="1:6">
      <c r="A895">
        <v>886</v>
      </c>
      <c r="B895">
        <f t="shared" ca="1" si="52"/>
        <v>4.028389300021729</v>
      </c>
      <c r="C895">
        <f t="shared" ca="1" si="53"/>
        <v>4.1836926611850576</v>
      </c>
      <c r="D895">
        <f t="shared" ca="1" si="54"/>
        <v>8.2120819612067866</v>
      </c>
      <c r="E895">
        <f t="shared" ca="1" si="55"/>
        <v>1</v>
      </c>
      <c r="F895">
        <v>9</v>
      </c>
    </row>
    <row r="896" spans="1:6">
      <c r="A896">
        <v>887</v>
      </c>
      <c r="B896">
        <f t="shared" ca="1" si="52"/>
        <v>4.6541622834395895</v>
      </c>
      <c r="C896">
        <f t="shared" ca="1" si="53"/>
        <v>2.6102255140895836</v>
      </c>
      <c r="D896">
        <f t="shared" ca="1" si="54"/>
        <v>7.2643877975291726</v>
      </c>
      <c r="E896">
        <f t="shared" ca="1" si="55"/>
        <v>1</v>
      </c>
      <c r="F896">
        <v>9</v>
      </c>
    </row>
    <row r="897" spans="1:6">
      <c r="A897">
        <v>888</v>
      </c>
      <c r="B897">
        <f t="shared" ca="1" si="52"/>
        <v>4.3568016908634108</v>
      </c>
      <c r="C897">
        <f t="shared" ca="1" si="53"/>
        <v>3.3630755434254085</v>
      </c>
      <c r="D897">
        <f t="shared" ca="1" si="54"/>
        <v>7.7198772342888198</v>
      </c>
      <c r="E897">
        <f t="shared" ca="1" si="55"/>
        <v>1</v>
      </c>
      <c r="F897">
        <v>9</v>
      </c>
    </row>
    <row r="898" spans="1:6">
      <c r="A898">
        <v>889</v>
      </c>
      <c r="B898">
        <f t="shared" ca="1" si="52"/>
        <v>3.4089696708798245</v>
      </c>
      <c r="C898">
        <f t="shared" ca="1" si="53"/>
        <v>4.9227164885744656</v>
      </c>
      <c r="D898">
        <f t="shared" ca="1" si="54"/>
        <v>8.3316861594542893</v>
      </c>
      <c r="E898">
        <f t="shared" ca="1" si="55"/>
        <v>1</v>
      </c>
      <c r="F898">
        <v>9</v>
      </c>
    </row>
    <row r="899" spans="1:6">
      <c r="A899">
        <v>890</v>
      </c>
      <c r="B899">
        <f t="shared" ca="1" si="52"/>
        <v>4.8796887716698549</v>
      </c>
      <c r="C899">
        <f t="shared" ca="1" si="53"/>
        <v>2.1512745796832293</v>
      </c>
      <c r="D899">
        <f t="shared" ca="1" si="54"/>
        <v>7.0309633513530843</v>
      </c>
      <c r="E899">
        <f t="shared" ca="1" si="55"/>
        <v>1</v>
      </c>
      <c r="F899">
        <v>9</v>
      </c>
    </row>
    <row r="900" spans="1:6">
      <c r="A900">
        <v>891</v>
      </c>
      <c r="B900">
        <f t="shared" ca="1" si="52"/>
        <v>4.8919662090933009</v>
      </c>
      <c r="C900">
        <f t="shared" ca="1" si="53"/>
        <v>2.7344573880275806</v>
      </c>
      <c r="D900">
        <f t="shared" ca="1" si="54"/>
        <v>7.6264235971208816</v>
      </c>
      <c r="E900">
        <f t="shared" ca="1" si="55"/>
        <v>1</v>
      </c>
      <c r="F900">
        <v>9</v>
      </c>
    </row>
    <row r="901" spans="1:6">
      <c r="A901">
        <v>892</v>
      </c>
      <c r="B901">
        <f t="shared" ca="1" si="52"/>
        <v>4.3390188936933782</v>
      </c>
      <c r="C901">
        <f t="shared" ca="1" si="53"/>
        <v>4.9293548935973623</v>
      </c>
      <c r="D901">
        <f t="shared" ca="1" si="54"/>
        <v>9.2683737872907415</v>
      </c>
      <c r="E901">
        <f t="shared" ca="1" si="55"/>
        <v>0</v>
      </c>
      <c r="F901">
        <v>9</v>
      </c>
    </row>
    <row r="902" spans="1:6">
      <c r="A902">
        <v>893</v>
      </c>
      <c r="B902">
        <f t="shared" ca="1" si="52"/>
        <v>1.9162073148566283</v>
      </c>
      <c r="C902">
        <f t="shared" ca="1" si="53"/>
        <v>2.1997406775318544</v>
      </c>
      <c r="D902">
        <f t="shared" ca="1" si="54"/>
        <v>4.1159479923884827</v>
      </c>
      <c r="E902">
        <f t="shared" ca="1" si="55"/>
        <v>1</v>
      </c>
      <c r="F902">
        <v>9</v>
      </c>
    </row>
    <row r="903" spans="1:6">
      <c r="A903">
        <v>894</v>
      </c>
      <c r="B903">
        <f t="shared" ca="1" si="52"/>
        <v>3.3389670295194795</v>
      </c>
      <c r="C903">
        <f t="shared" ca="1" si="53"/>
        <v>3.8748011335097372</v>
      </c>
      <c r="D903">
        <f t="shared" ca="1" si="54"/>
        <v>7.2137681630292168</v>
      </c>
      <c r="E903">
        <f t="shared" ca="1" si="55"/>
        <v>1</v>
      </c>
      <c r="F903">
        <v>9</v>
      </c>
    </row>
    <row r="904" spans="1:6">
      <c r="A904">
        <v>895</v>
      </c>
      <c r="B904">
        <f t="shared" ca="1" si="52"/>
        <v>4.6098822233704597</v>
      </c>
      <c r="C904">
        <f t="shared" ca="1" si="53"/>
        <v>5.0168072976359808</v>
      </c>
      <c r="D904">
        <f t="shared" ca="1" si="54"/>
        <v>9.6266895210064405</v>
      </c>
      <c r="E904">
        <f t="shared" ca="1" si="55"/>
        <v>0</v>
      </c>
      <c r="F904">
        <v>9</v>
      </c>
    </row>
    <row r="905" spans="1:6">
      <c r="A905">
        <v>896</v>
      </c>
      <c r="B905">
        <f t="shared" ca="1" si="52"/>
        <v>2.0723466260276946</v>
      </c>
      <c r="C905">
        <f t="shared" ca="1" si="53"/>
        <v>2.7754602015711294</v>
      </c>
      <c r="D905">
        <f t="shared" ca="1" si="54"/>
        <v>4.8478068275988235</v>
      </c>
      <c r="E905">
        <f t="shared" ca="1" si="55"/>
        <v>1</v>
      </c>
      <c r="F905">
        <v>9</v>
      </c>
    </row>
    <row r="906" spans="1:6">
      <c r="A906">
        <v>897</v>
      </c>
      <c r="B906">
        <f t="shared" ca="1" si="52"/>
        <v>2.5766953650238462</v>
      </c>
      <c r="C906">
        <f t="shared" ca="1" si="53"/>
        <v>4.8911471610238273</v>
      </c>
      <c r="D906">
        <f t="shared" ca="1" si="54"/>
        <v>7.467842526047674</v>
      </c>
      <c r="E906">
        <f t="shared" ca="1" si="55"/>
        <v>1</v>
      </c>
      <c r="F906">
        <v>9</v>
      </c>
    </row>
    <row r="907" spans="1:6">
      <c r="A907">
        <v>898</v>
      </c>
      <c r="B907">
        <f t="shared" ref="B907:B970" ca="1" si="56">$C$2+($D$2-$C$2)*RAND()</f>
        <v>2.6010429219126068</v>
      </c>
      <c r="C907">
        <f t="shared" ref="C907:C970" ca="1" si="57">$C$3+($D$3-$C$3)*RAND()</f>
        <v>5.1702095877363652</v>
      </c>
      <c r="D907">
        <f t="shared" ref="D907:D970" ca="1" si="58">B907+C907</f>
        <v>7.7712525096489724</v>
      </c>
      <c r="E907">
        <f t="shared" ref="E907:E970" ca="1" si="59">IF(D907&lt;=$G$3,1,0)</f>
        <v>1</v>
      </c>
      <c r="F907">
        <v>9</v>
      </c>
    </row>
    <row r="908" spans="1:6">
      <c r="A908">
        <v>899</v>
      </c>
      <c r="B908">
        <f t="shared" ca="1" si="56"/>
        <v>2.2718134286974556</v>
      </c>
      <c r="C908">
        <f t="shared" ca="1" si="57"/>
        <v>4.8668574376619143</v>
      </c>
      <c r="D908">
        <f t="shared" ca="1" si="58"/>
        <v>7.1386708663593694</v>
      </c>
      <c r="E908">
        <f t="shared" ca="1" si="59"/>
        <v>1</v>
      </c>
      <c r="F908">
        <v>9</v>
      </c>
    </row>
    <row r="909" spans="1:6">
      <c r="A909">
        <v>900</v>
      </c>
      <c r="B909">
        <f t="shared" ca="1" si="56"/>
        <v>3.3448071915880599</v>
      </c>
      <c r="C909">
        <f t="shared" ca="1" si="57"/>
        <v>2.5948095477153643</v>
      </c>
      <c r="D909">
        <f t="shared" ca="1" si="58"/>
        <v>5.9396167393034247</v>
      </c>
      <c r="E909">
        <f t="shared" ca="1" si="59"/>
        <v>1</v>
      </c>
      <c r="F909">
        <v>9</v>
      </c>
    </row>
    <row r="910" spans="1:6">
      <c r="A910">
        <v>901</v>
      </c>
      <c r="B910">
        <f t="shared" ca="1" si="56"/>
        <v>1.3823104655348688</v>
      </c>
      <c r="C910">
        <f t="shared" ca="1" si="57"/>
        <v>5.837771283299265</v>
      </c>
      <c r="D910">
        <f t="shared" ca="1" si="58"/>
        <v>7.2200817488341338</v>
      </c>
      <c r="E910">
        <f t="shared" ca="1" si="59"/>
        <v>1</v>
      </c>
      <c r="F910">
        <v>9</v>
      </c>
    </row>
    <row r="911" spans="1:6">
      <c r="A911">
        <v>902</v>
      </c>
      <c r="B911">
        <f t="shared" ca="1" si="56"/>
        <v>2.7455192746005426</v>
      </c>
      <c r="C911">
        <f t="shared" ca="1" si="57"/>
        <v>4.2862377450923042</v>
      </c>
      <c r="D911">
        <f t="shared" ca="1" si="58"/>
        <v>7.0317570196928472</v>
      </c>
      <c r="E911">
        <f t="shared" ca="1" si="59"/>
        <v>1</v>
      </c>
      <c r="F911">
        <v>9</v>
      </c>
    </row>
    <row r="912" spans="1:6">
      <c r="A912">
        <v>903</v>
      </c>
      <c r="B912">
        <f t="shared" ca="1" si="56"/>
        <v>2.3601065386613298</v>
      </c>
      <c r="C912">
        <f t="shared" ca="1" si="57"/>
        <v>2.0075275904736212</v>
      </c>
      <c r="D912">
        <f t="shared" ca="1" si="58"/>
        <v>4.3676341291349505</v>
      </c>
      <c r="E912">
        <f t="shared" ca="1" si="59"/>
        <v>1</v>
      </c>
      <c r="F912">
        <v>9</v>
      </c>
    </row>
    <row r="913" spans="1:6">
      <c r="A913">
        <v>904</v>
      </c>
      <c r="B913">
        <f t="shared" ca="1" si="56"/>
        <v>2.646594550933298</v>
      </c>
      <c r="C913">
        <f t="shared" ca="1" si="57"/>
        <v>3.0111904785865615</v>
      </c>
      <c r="D913">
        <f t="shared" ca="1" si="58"/>
        <v>5.6577850295198591</v>
      </c>
      <c r="E913">
        <f t="shared" ca="1" si="59"/>
        <v>1</v>
      </c>
      <c r="F913">
        <v>9</v>
      </c>
    </row>
    <row r="914" spans="1:6">
      <c r="A914">
        <v>905</v>
      </c>
      <c r="B914">
        <f t="shared" ca="1" si="56"/>
        <v>4.5529610502615618</v>
      </c>
      <c r="C914">
        <f t="shared" ca="1" si="57"/>
        <v>4.3344332596717177</v>
      </c>
      <c r="D914">
        <f t="shared" ca="1" si="58"/>
        <v>8.8873943099332795</v>
      </c>
      <c r="E914">
        <f t="shared" ca="1" si="59"/>
        <v>1</v>
      </c>
      <c r="F914">
        <v>9</v>
      </c>
    </row>
    <row r="915" spans="1:6">
      <c r="A915">
        <v>906</v>
      </c>
      <c r="B915">
        <f t="shared" ca="1" si="56"/>
        <v>3.6046708098509184</v>
      </c>
      <c r="C915">
        <f t="shared" ca="1" si="57"/>
        <v>2.6340045553944571</v>
      </c>
      <c r="D915">
        <f t="shared" ca="1" si="58"/>
        <v>6.2386753652453759</v>
      </c>
      <c r="E915">
        <f t="shared" ca="1" si="59"/>
        <v>1</v>
      </c>
      <c r="F915">
        <v>9</v>
      </c>
    </row>
    <row r="916" spans="1:6">
      <c r="A916">
        <v>907</v>
      </c>
      <c r="B916">
        <f t="shared" ca="1" si="56"/>
        <v>2.4461157448387953</v>
      </c>
      <c r="C916">
        <f t="shared" ca="1" si="57"/>
        <v>5.2550745803792678</v>
      </c>
      <c r="D916">
        <f t="shared" ca="1" si="58"/>
        <v>7.7011903252180627</v>
      </c>
      <c r="E916">
        <f t="shared" ca="1" si="59"/>
        <v>1</v>
      </c>
      <c r="F916">
        <v>9</v>
      </c>
    </row>
    <row r="917" spans="1:6">
      <c r="A917">
        <v>908</v>
      </c>
      <c r="B917">
        <f t="shared" ca="1" si="56"/>
        <v>4.7382930882103</v>
      </c>
      <c r="C917">
        <f t="shared" ca="1" si="57"/>
        <v>5.5087949317084943</v>
      </c>
      <c r="D917">
        <f t="shared" ca="1" si="58"/>
        <v>10.247088019918795</v>
      </c>
      <c r="E917">
        <f t="shared" ca="1" si="59"/>
        <v>0</v>
      </c>
      <c r="F917">
        <v>9</v>
      </c>
    </row>
    <row r="918" spans="1:6">
      <c r="A918">
        <v>909</v>
      </c>
      <c r="B918">
        <f t="shared" ca="1" si="56"/>
        <v>1.5255696400790302</v>
      </c>
      <c r="C918">
        <f t="shared" ca="1" si="57"/>
        <v>3.1016458722756042</v>
      </c>
      <c r="D918">
        <f t="shared" ca="1" si="58"/>
        <v>4.6272155123546348</v>
      </c>
      <c r="E918">
        <f t="shared" ca="1" si="59"/>
        <v>1</v>
      </c>
      <c r="F918">
        <v>9</v>
      </c>
    </row>
    <row r="919" spans="1:6">
      <c r="A919">
        <v>910</v>
      </c>
      <c r="B919">
        <f t="shared" ca="1" si="56"/>
        <v>1.2948726767359</v>
      </c>
      <c r="C919">
        <f t="shared" ca="1" si="57"/>
        <v>2.2315823320461816</v>
      </c>
      <c r="D919">
        <f t="shared" ca="1" si="58"/>
        <v>3.5264550087820816</v>
      </c>
      <c r="E919">
        <f t="shared" ca="1" si="59"/>
        <v>1</v>
      </c>
      <c r="F919">
        <v>9</v>
      </c>
    </row>
    <row r="920" spans="1:6">
      <c r="A920">
        <v>911</v>
      </c>
      <c r="B920">
        <f t="shared" ca="1" si="56"/>
        <v>2.4359649815388122</v>
      </c>
      <c r="C920">
        <f t="shared" ca="1" si="57"/>
        <v>3.5972096736181371</v>
      </c>
      <c r="D920">
        <f t="shared" ca="1" si="58"/>
        <v>6.0331746551569498</v>
      </c>
      <c r="E920">
        <f t="shared" ca="1" si="59"/>
        <v>1</v>
      </c>
      <c r="F920">
        <v>9</v>
      </c>
    </row>
    <row r="921" spans="1:6">
      <c r="A921">
        <v>912</v>
      </c>
      <c r="B921">
        <f t="shared" ca="1" si="56"/>
        <v>3.5501707848848207</v>
      </c>
      <c r="C921">
        <f t="shared" ca="1" si="57"/>
        <v>4.112320861909577</v>
      </c>
      <c r="D921">
        <f t="shared" ca="1" si="58"/>
        <v>7.6624916467943978</v>
      </c>
      <c r="E921">
        <f t="shared" ca="1" si="59"/>
        <v>1</v>
      </c>
      <c r="F921">
        <v>9</v>
      </c>
    </row>
    <row r="922" spans="1:6">
      <c r="A922">
        <v>913</v>
      </c>
      <c r="B922">
        <f t="shared" ca="1" si="56"/>
        <v>3.6683339684373695</v>
      </c>
      <c r="C922">
        <f t="shared" ca="1" si="57"/>
        <v>5.2123362949915801</v>
      </c>
      <c r="D922">
        <f t="shared" ca="1" si="58"/>
        <v>8.8806702634289501</v>
      </c>
      <c r="E922">
        <f t="shared" ca="1" si="59"/>
        <v>1</v>
      </c>
      <c r="F922">
        <v>9</v>
      </c>
    </row>
    <row r="923" spans="1:6">
      <c r="A923">
        <v>914</v>
      </c>
      <c r="B923">
        <f t="shared" ca="1" si="56"/>
        <v>1.7956900629592862</v>
      </c>
      <c r="C923">
        <f t="shared" ca="1" si="57"/>
        <v>4.4929409749136733</v>
      </c>
      <c r="D923">
        <f t="shared" ca="1" si="58"/>
        <v>6.2886310378729595</v>
      </c>
      <c r="E923">
        <f t="shared" ca="1" si="59"/>
        <v>1</v>
      </c>
      <c r="F923">
        <v>9</v>
      </c>
    </row>
    <row r="924" spans="1:6">
      <c r="A924">
        <v>915</v>
      </c>
      <c r="B924">
        <f t="shared" ca="1" si="56"/>
        <v>3.4975582508255578</v>
      </c>
      <c r="C924">
        <f t="shared" ca="1" si="57"/>
        <v>4.9995332068020879</v>
      </c>
      <c r="D924">
        <f t="shared" ca="1" si="58"/>
        <v>8.4970914576276453</v>
      </c>
      <c r="E924">
        <f t="shared" ca="1" si="59"/>
        <v>1</v>
      </c>
      <c r="F924">
        <v>9</v>
      </c>
    </row>
    <row r="925" spans="1:6">
      <c r="A925">
        <v>916</v>
      </c>
      <c r="B925">
        <f t="shared" ca="1" si="56"/>
        <v>3.3042031436881993</v>
      </c>
      <c r="C925">
        <f t="shared" ca="1" si="57"/>
        <v>3.9277353946600444</v>
      </c>
      <c r="D925">
        <f t="shared" ca="1" si="58"/>
        <v>7.2319385383482437</v>
      </c>
      <c r="E925">
        <f t="shared" ca="1" si="59"/>
        <v>1</v>
      </c>
      <c r="F925">
        <v>9</v>
      </c>
    </row>
    <row r="926" spans="1:6">
      <c r="A926">
        <v>917</v>
      </c>
      <c r="B926">
        <f t="shared" ca="1" si="56"/>
        <v>2.6127648802466119</v>
      </c>
      <c r="C926">
        <f t="shared" ca="1" si="57"/>
        <v>4.3712961078945574</v>
      </c>
      <c r="D926">
        <f t="shared" ca="1" si="58"/>
        <v>6.9840609881411693</v>
      </c>
      <c r="E926">
        <f t="shared" ca="1" si="59"/>
        <v>1</v>
      </c>
      <c r="F926">
        <v>9</v>
      </c>
    </row>
    <row r="927" spans="1:6">
      <c r="A927">
        <v>918</v>
      </c>
      <c r="B927">
        <f t="shared" ca="1" si="56"/>
        <v>3.7415252138794255</v>
      </c>
      <c r="C927">
        <f t="shared" ca="1" si="57"/>
        <v>5.2615976549517391</v>
      </c>
      <c r="D927">
        <f t="shared" ca="1" si="58"/>
        <v>9.0031228688311646</v>
      </c>
      <c r="E927">
        <f t="shared" ca="1" si="59"/>
        <v>0</v>
      </c>
      <c r="F927">
        <v>9</v>
      </c>
    </row>
    <row r="928" spans="1:6">
      <c r="A928">
        <v>919</v>
      </c>
      <c r="B928">
        <f t="shared" ca="1" si="56"/>
        <v>2.5239866614548316</v>
      </c>
      <c r="C928">
        <f t="shared" ca="1" si="57"/>
        <v>4.1339236082353157</v>
      </c>
      <c r="D928">
        <f t="shared" ca="1" si="58"/>
        <v>6.6579102696901469</v>
      </c>
      <c r="E928">
        <f t="shared" ca="1" si="59"/>
        <v>1</v>
      </c>
      <c r="F928">
        <v>9</v>
      </c>
    </row>
    <row r="929" spans="1:6">
      <c r="A929">
        <v>920</v>
      </c>
      <c r="B929">
        <f t="shared" ca="1" si="56"/>
        <v>3.505871797250562</v>
      </c>
      <c r="C929">
        <f t="shared" ca="1" si="57"/>
        <v>5.2275829549031378</v>
      </c>
      <c r="D929">
        <f t="shared" ca="1" si="58"/>
        <v>8.7334547521536994</v>
      </c>
      <c r="E929">
        <f t="shared" ca="1" si="59"/>
        <v>1</v>
      </c>
      <c r="F929">
        <v>9</v>
      </c>
    </row>
    <row r="930" spans="1:6">
      <c r="A930">
        <v>921</v>
      </c>
      <c r="B930">
        <f t="shared" ca="1" si="56"/>
        <v>2.2085553187048745</v>
      </c>
      <c r="C930">
        <f t="shared" ca="1" si="57"/>
        <v>2.2942208817444136</v>
      </c>
      <c r="D930">
        <f t="shared" ca="1" si="58"/>
        <v>4.5027762004492882</v>
      </c>
      <c r="E930">
        <f t="shared" ca="1" si="59"/>
        <v>1</v>
      </c>
      <c r="F930">
        <v>9</v>
      </c>
    </row>
    <row r="931" spans="1:6">
      <c r="A931">
        <v>922</v>
      </c>
      <c r="B931">
        <f t="shared" ca="1" si="56"/>
        <v>2.5306642608271233</v>
      </c>
      <c r="C931">
        <f t="shared" ca="1" si="57"/>
        <v>2.1207512048093249</v>
      </c>
      <c r="D931">
        <f t="shared" ca="1" si="58"/>
        <v>4.6514154656364486</v>
      </c>
      <c r="E931">
        <f t="shared" ca="1" si="59"/>
        <v>1</v>
      </c>
      <c r="F931">
        <v>9</v>
      </c>
    </row>
    <row r="932" spans="1:6">
      <c r="A932">
        <v>923</v>
      </c>
      <c r="B932">
        <f t="shared" ca="1" si="56"/>
        <v>3.4793932443743039</v>
      </c>
      <c r="C932">
        <f t="shared" ca="1" si="57"/>
        <v>2.1493828514684168</v>
      </c>
      <c r="D932">
        <f t="shared" ca="1" si="58"/>
        <v>5.6287760958427207</v>
      </c>
      <c r="E932">
        <f t="shared" ca="1" si="59"/>
        <v>1</v>
      </c>
      <c r="F932">
        <v>9</v>
      </c>
    </row>
    <row r="933" spans="1:6">
      <c r="A933">
        <v>924</v>
      </c>
      <c r="B933">
        <f t="shared" ca="1" si="56"/>
        <v>3.2766408567323007</v>
      </c>
      <c r="C933">
        <f t="shared" ca="1" si="57"/>
        <v>5.7397869099682701</v>
      </c>
      <c r="D933">
        <f t="shared" ca="1" si="58"/>
        <v>9.0164277667005699</v>
      </c>
      <c r="E933">
        <f t="shared" ca="1" si="59"/>
        <v>0</v>
      </c>
      <c r="F933">
        <v>9</v>
      </c>
    </row>
    <row r="934" spans="1:6">
      <c r="A934">
        <v>925</v>
      </c>
      <c r="B934">
        <f t="shared" ca="1" si="56"/>
        <v>1.9746804465809058</v>
      </c>
      <c r="C934">
        <f t="shared" ca="1" si="57"/>
        <v>4.0702484665935392</v>
      </c>
      <c r="D934">
        <f t="shared" ca="1" si="58"/>
        <v>6.044928913174445</v>
      </c>
      <c r="E934">
        <f t="shared" ca="1" si="59"/>
        <v>1</v>
      </c>
      <c r="F934">
        <v>9</v>
      </c>
    </row>
    <row r="935" spans="1:6">
      <c r="A935">
        <v>926</v>
      </c>
      <c r="B935">
        <f t="shared" ca="1" si="56"/>
        <v>1.7508029388063964</v>
      </c>
      <c r="C935">
        <f t="shared" ca="1" si="57"/>
        <v>4.6898700832745899</v>
      </c>
      <c r="D935">
        <f t="shared" ca="1" si="58"/>
        <v>6.4406730220809862</v>
      </c>
      <c r="E935">
        <f t="shared" ca="1" si="59"/>
        <v>1</v>
      </c>
      <c r="F935">
        <v>9</v>
      </c>
    </row>
    <row r="936" spans="1:6">
      <c r="A936">
        <v>927</v>
      </c>
      <c r="B936">
        <f t="shared" ca="1" si="56"/>
        <v>3.9430099004478496</v>
      </c>
      <c r="C936">
        <f t="shared" ca="1" si="57"/>
        <v>5.3129046005898193</v>
      </c>
      <c r="D936">
        <f t="shared" ca="1" si="58"/>
        <v>9.2559145010376689</v>
      </c>
      <c r="E936">
        <f t="shared" ca="1" si="59"/>
        <v>0</v>
      </c>
      <c r="F936">
        <v>9</v>
      </c>
    </row>
    <row r="937" spans="1:6">
      <c r="A937">
        <v>928</v>
      </c>
      <c r="B937">
        <f t="shared" ca="1" si="56"/>
        <v>2.043744914246</v>
      </c>
      <c r="C937">
        <f t="shared" ca="1" si="57"/>
        <v>2.2737312040190565</v>
      </c>
      <c r="D937">
        <f t="shared" ca="1" si="58"/>
        <v>4.3174761182650565</v>
      </c>
      <c r="E937">
        <f t="shared" ca="1" si="59"/>
        <v>1</v>
      </c>
      <c r="F937">
        <v>9</v>
      </c>
    </row>
    <row r="938" spans="1:6">
      <c r="A938">
        <v>929</v>
      </c>
      <c r="B938">
        <f t="shared" ca="1" si="56"/>
        <v>2.9818538359981774</v>
      </c>
      <c r="C938">
        <f t="shared" ca="1" si="57"/>
        <v>5.1248476187493619</v>
      </c>
      <c r="D938">
        <f t="shared" ca="1" si="58"/>
        <v>8.1067014547475402</v>
      </c>
      <c r="E938">
        <f t="shared" ca="1" si="59"/>
        <v>1</v>
      </c>
      <c r="F938">
        <v>9</v>
      </c>
    </row>
    <row r="939" spans="1:6">
      <c r="A939">
        <v>930</v>
      </c>
      <c r="B939">
        <f t="shared" ca="1" si="56"/>
        <v>4.5574217690405501</v>
      </c>
      <c r="C939">
        <f t="shared" ca="1" si="57"/>
        <v>3.4136944755841956</v>
      </c>
      <c r="D939">
        <f t="shared" ca="1" si="58"/>
        <v>7.9711162446247457</v>
      </c>
      <c r="E939">
        <f t="shared" ca="1" si="59"/>
        <v>1</v>
      </c>
      <c r="F939">
        <v>9</v>
      </c>
    </row>
    <row r="940" spans="1:6">
      <c r="A940">
        <v>931</v>
      </c>
      <c r="B940">
        <f t="shared" ca="1" si="56"/>
        <v>4.7572772093272366</v>
      </c>
      <c r="C940">
        <f t="shared" ca="1" si="57"/>
        <v>5.4282975575503443</v>
      </c>
      <c r="D940">
        <f t="shared" ca="1" si="58"/>
        <v>10.185574766877581</v>
      </c>
      <c r="E940">
        <f t="shared" ca="1" si="59"/>
        <v>0</v>
      </c>
      <c r="F940">
        <v>9</v>
      </c>
    </row>
    <row r="941" spans="1:6">
      <c r="A941">
        <v>932</v>
      </c>
      <c r="B941">
        <f t="shared" ca="1" si="56"/>
        <v>2.8423164431305521</v>
      </c>
      <c r="C941">
        <f t="shared" ca="1" si="57"/>
        <v>3.0393411769888665</v>
      </c>
      <c r="D941">
        <f t="shared" ca="1" si="58"/>
        <v>5.8816576201194186</v>
      </c>
      <c r="E941">
        <f t="shared" ca="1" si="59"/>
        <v>1</v>
      </c>
      <c r="F941">
        <v>9</v>
      </c>
    </row>
    <row r="942" spans="1:6">
      <c r="A942">
        <v>933</v>
      </c>
      <c r="B942">
        <f t="shared" ca="1" si="56"/>
        <v>2.6541189364181283</v>
      </c>
      <c r="C942">
        <f t="shared" ca="1" si="57"/>
        <v>3.812759080755864</v>
      </c>
      <c r="D942">
        <f t="shared" ca="1" si="58"/>
        <v>6.4668780171739924</v>
      </c>
      <c r="E942">
        <f t="shared" ca="1" si="59"/>
        <v>1</v>
      </c>
      <c r="F942">
        <v>9</v>
      </c>
    </row>
    <row r="943" spans="1:6">
      <c r="A943">
        <v>934</v>
      </c>
      <c r="B943">
        <f t="shared" ca="1" si="56"/>
        <v>3.3279044608248105</v>
      </c>
      <c r="C943">
        <f t="shared" ca="1" si="57"/>
        <v>5.3152638556591025</v>
      </c>
      <c r="D943">
        <f t="shared" ca="1" si="58"/>
        <v>8.6431683164839122</v>
      </c>
      <c r="E943">
        <f t="shared" ca="1" si="59"/>
        <v>1</v>
      </c>
      <c r="F943">
        <v>9</v>
      </c>
    </row>
    <row r="944" spans="1:6">
      <c r="A944">
        <v>935</v>
      </c>
      <c r="B944">
        <f t="shared" ca="1" si="56"/>
        <v>1.7866636529873254</v>
      </c>
      <c r="C944">
        <f t="shared" ca="1" si="57"/>
        <v>5.0095743524646181</v>
      </c>
      <c r="D944">
        <f t="shared" ca="1" si="58"/>
        <v>6.7962380054519436</v>
      </c>
      <c r="E944">
        <f t="shared" ca="1" si="59"/>
        <v>1</v>
      </c>
      <c r="F944">
        <v>9</v>
      </c>
    </row>
    <row r="945" spans="1:6">
      <c r="A945">
        <v>936</v>
      </c>
      <c r="B945">
        <f t="shared" ca="1" si="56"/>
        <v>2.4500437664649559</v>
      </c>
      <c r="C945">
        <f t="shared" ca="1" si="57"/>
        <v>5.6669899625393052</v>
      </c>
      <c r="D945">
        <f t="shared" ca="1" si="58"/>
        <v>8.1170337290042607</v>
      </c>
      <c r="E945">
        <f t="shared" ca="1" si="59"/>
        <v>1</v>
      </c>
      <c r="F945">
        <v>9</v>
      </c>
    </row>
    <row r="946" spans="1:6">
      <c r="A946">
        <v>937</v>
      </c>
      <c r="B946">
        <f t="shared" ca="1" si="56"/>
        <v>4.8566555042503339</v>
      </c>
      <c r="C946">
        <f t="shared" ca="1" si="57"/>
        <v>3.2177911102780241</v>
      </c>
      <c r="D946">
        <f t="shared" ca="1" si="58"/>
        <v>8.0744466145283589</v>
      </c>
      <c r="E946">
        <f t="shared" ca="1" si="59"/>
        <v>1</v>
      </c>
      <c r="F946">
        <v>9</v>
      </c>
    </row>
    <row r="947" spans="1:6">
      <c r="A947">
        <v>938</v>
      </c>
      <c r="B947">
        <f t="shared" ca="1" si="56"/>
        <v>2.1919690178418558</v>
      </c>
      <c r="C947">
        <f t="shared" ca="1" si="57"/>
        <v>5.9940664250703684</v>
      </c>
      <c r="D947">
        <f t="shared" ca="1" si="58"/>
        <v>8.1860354429122246</v>
      </c>
      <c r="E947">
        <f t="shared" ca="1" si="59"/>
        <v>1</v>
      </c>
      <c r="F947">
        <v>9</v>
      </c>
    </row>
    <row r="948" spans="1:6">
      <c r="A948">
        <v>939</v>
      </c>
      <c r="B948">
        <f t="shared" ca="1" si="56"/>
        <v>4.884684979816134</v>
      </c>
      <c r="C948">
        <f t="shared" ca="1" si="57"/>
        <v>2.0245582834584726</v>
      </c>
      <c r="D948">
        <f t="shared" ca="1" si="58"/>
        <v>6.9092432632746066</v>
      </c>
      <c r="E948">
        <f t="shared" ca="1" si="59"/>
        <v>1</v>
      </c>
      <c r="F948">
        <v>9</v>
      </c>
    </row>
    <row r="949" spans="1:6">
      <c r="A949">
        <v>940</v>
      </c>
      <c r="B949">
        <f t="shared" ca="1" si="56"/>
        <v>2.2662895785597188</v>
      </c>
      <c r="C949">
        <f t="shared" ca="1" si="57"/>
        <v>2.309955665764897</v>
      </c>
      <c r="D949">
        <f t="shared" ca="1" si="58"/>
        <v>4.5762452443246158</v>
      </c>
      <c r="E949">
        <f t="shared" ca="1" si="59"/>
        <v>1</v>
      </c>
      <c r="F949">
        <v>9</v>
      </c>
    </row>
    <row r="950" spans="1:6">
      <c r="A950">
        <v>941</v>
      </c>
      <c r="B950">
        <f t="shared" ca="1" si="56"/>
        <v>1.0331488300826503</v>
      </c>
      <c r="C950">
        <f t="shared" ca="1" si="57"/>
        <v>5.9408249557804336</v>
      </c>
      <c r="D950">
        <f t="shared" ca="1" si="58"/>
        <v>6.9739737858630839</v>
      </c>
      <c r="E950">
        <f t="shared" ca="1" si="59"/>
        <v>1</v>
      </c>
      <c r="F950">
        <v>9</v>
      </c>
    </row>
    <row r="951" spans="1:6">
      <c r="A951">
        <v>942</v>
      </c>
      <c r="B951">
        <f t="shared" ca="1" si="56"/>
        <v>3.0719322232108262</v>
      </c>
      <c r="C951">
        <f t="shared" ca="1" si="57"/>
        <v>4.1849553471607095</v>
      </c>
      <c r="D951">
        <f t="shared" ca="1" si="58"/>
        <v>7.2568875703715356</v>
      </c>
      <c r="E951">
        <f t="shared" ca="1" si="59"/>
        <v>1</v>
      </c>
      <c r="F951">
        <v>9</v>
      </c>
    </row>
    <row r="952" spans="1:6">
      <c r="A952">
        <v>943</v>
      </c>
      <c r="B952">
        <f t="shared" ca="1" si="56"/>
        <v>1.6884430169471005</v>
      </c>
      <c r="C952">
        <f t="shared" ca="1" si="57"/>
        <v>3.4104230448969179</v>
      </c>
      <c r="D952">
        <f t="shared" ca="1" si="58"/>
        <v>5.0988660618440189</v>
      </c>
      <c r="E952">
        <f t="shared" ca="1" si="59"/>
        <v>1</v>
      </c>
      <c r="F952">
        <v>9</v>
      </c>
    </row>
    <row r="953" spans="1:6">
      <c r="A953">
        <v>944</v>
      </c>
      <c r="B953">
        <f t="shared" ca="1" si="56"/>
        <v>1.4568135668090836</v>
      </c>
      <c r="C953">
        <f t="shared" ca="1" si="57"/>
        <v>4.4988692817449358</v>
      </c>
      <c r="D953">
        <f t="shared" ca="1" si="58"/>
        <v>5.9556828485540194</v>
      </c>
      <c r="E953">
        <f t="shared" ca="1" si="59"/>
        <v>1</v>
      </c>
      <c r="F953">
        <v>9</v>
      </c>
    </row>
    <row r="954" spans="1:6">
      <c r="A954">
        <v>945</v>
      </c>
      <c r="B954">
        <f t="shared" ca="1" si="56"/>
        <v>3.9942621061216075</v>
      </c>
      <c r="C954">
        <f t="shared" ca="1" si="57"/>
        <v>2.3472561085294754</v>
      </c>
      <c r="D954">
        <f t="shared" ca="1" si="58"/>
        <v>6.3415182146510833</v>
      </c>
      <c r="E954">
        <f t="shared" ca="1" si="59"/>
        <v>1</v>
      </c>
      <c r="F954">
        <v>9</v>
      </c>
    </row>
    <row r="955" spans="1:6">
      <c r="A955">
        <v>946</v>
      </c>
      <c r="B955">
        <f t="shared" ca="1" si="56"/>
        <v>3.4560590795936026</v>
      </c>
      <c r="C955">
        <f t="shared" ca="1" si="57"/>
        <v>3.0627816507763956</v>
      </c>
      <c r="D955">
        <f t="shared" ca="1" si="58"/>
        <v>6.5188407303699982</v>
      </c>
      <c r="E955">
        <f t="shared" ca="1" si="59"/>
        <v>1</v>
      </c>
      <c r="F955">
        <v>9</v>
      </c>
    </row>
    <row r="956" spans="1:6">
      <c r="A956">
        <v>947</v>
      </c>
      <c r="B956">
        <f t="shared" ca="1" si="56"/>
        <v>2.4721626150660416</v>
      </c>
      <c r="C956">
        <f t="shared" ca="1" si="57"/>
        <v>3.4173646382099974</v>
      </c>
      <c r="D956">
        <f t="shared" ca="1" si="58"/>
        <v>5.8895272532760394</v>
      </c>
      <c r="E956">
        <f t="shared" ca="1" si="59"/>
        <v>1</v>
      </c>
      <c r="F956">
        <v>9</v>
      </c>
    </row>
    <row r="957" spans="1:6">
      <c r="A957">
        <v>948</v>
      </c>
      <c r="B957">
        <f t="shared" ca="1" si="56"/>
        <v>3.9236101227544578</v>
      </c>
      <c r="C957">
        <f t="shared" ca="1" si="57"/>
        <v>5.2705473447148368</v>
      </c>
      <c r="D957">
        <f t="shared" ca="1" si="58"/>
        <v>9.1941574674692941</v>
      </c>
      <c r="E957">
        <f t="shared" ca="1" si="59"/>
        <v>0</v>
      </c>
      <c r="F957">
        <v>9</v>
      </c>
    </row>
    <row r="958" spans="1:6">
      <c r="A958">
        <v>949</v>
      </c>
      <c r="B958">
        <f t="shared" ca="1" si="56"/>
        <v>4.1884692371249876</v>
      </c>
      <c r="C958">
        <f t="shared" ca="1" si="57"/>
        <v>4.8602920551772346</v>
      </c>
      <c r="D958">
        <f t="shared" ca="1" si="58"/>
        <v>9.0487612923022223</v>
      </c>
      <c r="E958">
        <f t="shared" ca="1" si="59"/>
        <v>0</v>
      </c>
      <c r="F958">
        <v>9</v>
      </c>
    </row>
    <row r="959" spans="1:6">
      <c r="A959">
        <v>950</v>
      </c>
      <c r="B959">
        <f t="shared" ca="1" si="56"/>
        <v>3.5255772093968356</v>
      </c>
      <c r="C959">
        <f t="shared" ca="1" si="57"/>
        <v>3.4887614930935418</v>
      </c>
      <c r="D959">
        <f t="shared" ca="1" si="58"/>
        <v>7.0143387024903774</v>
      </c>
      <c r="E959">
        <f t="shared" ca="1" si="59"/>
        <v>1</v>
      </c>
      <c r="F959">
        <v>9</v>
      </c>
    </row>
    <row r="960" spans="1:6">
      <c r="A960">
        <v>951</v>
      </c>
      <c r="B960">
        <f t="shared" ca="1" si="56"/>
        <v>4.231512201079088</v>
      </c>
      <c r="C960">
        <f t="shared" ca="1" si="57"/>
        <v>3.9021848888427009</v>
      </c>
      <c r="D960">
        <f t="shared" ca="1" si="58"/>
        <v>8.1336970899217889</v>
      </c>
      <c r="E960">
        <f t="shared" ca="1" si="59"/>
        <v>1</v>
      </c>
      <c r="F960">
        <v>9</v>
      </c>
    </row>
    <row r="961" spans="1:6">
      <c r="A961">
        <v>952</v>
      </c>
      <c r="B961">
        <f t="shared" ca="1" si="56"/>
        <v>4.7929853430179827</v>
      </c>
      <c r="C961">
        <f t="shared" ca="1" si="57"/>
        <v>4.8104808079129615</v>
      </c>
      <c r="D961">
        <f t="shared" ca="1" si="58"/>
        <v>9.6034661509309451</v>
      </c>
      <c r="E961">
        <f t="shared" ca="1" si="59"/>
        <v>0</v>
      </c>
      <c r="F961">
        <v>9</v>
      </c>
    </row>
    <row r="962" spans="1:6">
      <c r="A962">
        <v>953</v>
      </c>
      <c r="B962">
        <f t="shared" ca="1" si="56"/>
        <v>1.8952147808079607</v>
      </c>
      <c r="C962">
        <f t="shared" ca="1" si="57"/>
        <v>5.3748989103550837</v>
      </c>
      <c r="D962">
        <f t="shared" ca="1" si="58"/>
        <v>7.2701136911630444</v>
      </c>
      <c r="E962">
        <f t="shared" ca="1" si="59"/>
        <v>1</v>
      </c>
      <c r="F962">
        <v>9</v>
      </c>
    </row>
    <row r="963" spans="1:6">
      <c r="A963">
        <v>954</v>
      </c>
      <c r="B963">
        <f t="shared" ca="1" si="56"/>
        <v>1.4394892947922662</v>
      </c>
      <c r="C963">
        <f t="shared" ca="1" si="57"/>
        <v>4.3857282019693491</v>
      </c>
      <c r="D963">
        <f t="shared" ca="1" si="58"/>
        <v>5.8252174967616153</v>
      </c>
      <c r="E963">
        <f t="shared" ca="1" si="59"/>
        <v>1</v>
      </c>
      <c r="F963">
        <v>9</v>
      </c>
    </row>
    <row r="964" spans="1:6">
      <c r="A964">
        <v>955</v>
      </c>
      <c r="B964">
        <f t="shared" ca="1" si="56"/>
        <v>1.1120811074927563</v>
      </c>
      <c r="C964">
        <f t="shared" ca="1" si="57"/>
        <v>3.009592231250116</v>
      </c>
      <c r="D964">
        <f t="shared" ca="1" si="58"/>
        <v>4.1216733387428723</v>
      </c>
      <c r="E964">
        <f t="shared" ca="1" si="59"/>
        <v>1</v>
      </c>
      <c r="F964">
        <v>9</v>
      </c>
    </row>
    <row r="965" spans="1:6">
      <c r="A965">
        <v>956</v>
      </c>
      <c r="B965">
        <f t="shared" ca="1" si="56"/>
        <v>4.4956573625467744</v>
      </c>
      <c r="C965">
        <f t="shared" ca="1" si="57"/>
        <v>4.4521555489716054</v>
      </c>
      <c r="D965">
        <f t="shared" ca="1" si="58"/>
        <v>8.9478129115183798</v>
      </c>
      <c r="E965">
        <f t="shared" ca="1" si="59"/>
        <v>1</v>
      </c>
      <c r="F965">
        <v>9</v>
      </c>
    </row>
    <row r="966" spans="1:6">
      <c r="A966">
        <v>957</v>
      </c>
      <c r="B966">
        <f t="shared" ca="1" si="56"/>
        <v>4.6153854323980319</v>
      </c>
      <c r="C966">
        <f t="shared" ca="1" si="57"/>
        <v>2.9534179599860559</v>
      </c>
      <c r="D966">
        <f t="shared" ca="1" si="58"/>
        <v>7.5688033923840878</v>
      </c>
      <c r="E966">
        <f t="shared" ca="1" si="59"/>
        <v>1</v>
      </c>
      <c r="F966">
        <v>9</v>
      </c>
    </row>
    <row r="967" spans="1:6">
      <c r="A967">
        <v>958</v>
      </c>
      <c r="B967">
        <f t="shared" ca="1" si="56"/>
        <v>1.4778223883143822</v>
      </c>
      <c r="C967">
        <f t="shared" ca="1" si="57"/>
        <v>5.3810185749131332</v>
      </c>
      <c r="D967">
        <f t="shared" ca="1" si="58"/>
        <v>6.8588409632275154</v>
      </c>
      <c r="E967">
        <f t="shared" ca="1" si="59"/>
        <v>1</v>
      </c>
      <c r="F967">
        <v>9</v>
      </c>
    </row>
    <row r="968" spans="1:6">
      <c r="A968">
        <v>959</v>
      </c>
      <c r="B968">
        <f t="shared" ca="1" si="56"/>
        <v>3.7183377920792169</v>
      </c>
      <c r="C968">
        <f t="shared" ca="1" si="57"/>
        <v>4.699861048922946</v>
      </c>
      <c r="D968">
        <f t="shared" ca="1" si="58"/>
        <v>8.4181988410021624</v>
      </c>
      <c r="E968">
        <f t="shared" ca="1" si="59"/>
        <v>1</v>
      </c>
      <c r="F968">
        <v>9</v>
      </c>
    </row>
    <row r="969" spans="1:6">
      <c r="A969">
        <v>960</v>
      </c>
      <c r="B969">
        <f t="shared" ca="1" si="56"/>
        <v>4.5492764352221311</v>
      </c>
      <c r="C969">
        <f t="shared" ca="1" si="57"/>
        <v>5.6326418620427088</v>
      </c>
      <c r="D969">
        <f t="shared" ca="1" si="58"/>
        <v>10.18191829726484</v>
      </c>
      <c r="E969">
        <f t="shared" ca="1" si="59"/>
        <v>0</v>
      </c>
      <c r="F969">
        <v>9</v>
      </c>
    </row>
    <row r="970" spans="1:6">
      <c r="A970">
        <v>961</v>
      </c>
      <c r="B970">
        <f t="shared" ca="1" si="56"/>
        <v>2.1897474614417591</v>
      </c>
      <c r="C970">
        <f t="shared" ca="1" si="57"/>
        <v>3.1540977002904036</v>
      </c>
      <c r="D970">
        <f t="shared" ca="1" si="58"/>
        <v>5.3438451617321627</v>
      </c>
      <c r="E970">
        <f t="shared" ca="1" si="59"/>
        <v>1</v>
      </c>
      <c r="F970">
        <v>9</v>
      </c>
    </row>
    <row r="971" spans="1:6">
      <c r="A971">
        <v>962</v>
      </c>
      <c r="B971">
        <f t="shared" ref="B971:B1009" ca="1" si="60">$C$2+($D$2-$C$2)*RAND()</f>
        <v>1.0971298658540385</v>
      </c>
      <c r="C971">
        <f t="shared" ref="C971:C1009" ca="1" si="61">$C$3+($D$3-$C$3)*RAND()</f>
        <v>2.487538037737473</v>
      </c>
      <c r="D971">
        <f t="shared" ref="D971:D1009" ca="1" si="62">B971+C971</f>
        <v>3.5846679035915114</v>
      </c>
      <c r="E971">
        <f t="shared" ref="E971:E1009" ca="1" si="63">IF(D971&lt;=$G$3,1,0)</f>
        <v>1</v>
      </c>
      <c r="F971">
        <v>9</v>
      </c>
    </row>
    <row r="972" spans="1:6">
      <c r="A972">
        <v>963</v>
      </c>
      <c r="B972">
        <f t="shared" ca="1" si="60"/>
        <v>1.6528411907303369</v>
      </c>
      <c r="C972">
        <f t="shared" ca="1" si="61"/>
        <v>3.5464402627098011</v>
      </c>
      <c r="D972">
        <f t="shared" ca="1" si="62"/>
        <v>5.1992814534401379</v>
      </c>
      <c r="E972">
        <f t="shared" ca="1" si="63"/>
        <v>1</v>
      </c>
      <c r="F972">
        <v>9</v>
      </c>
    </row>
    <row r="973" spans="1:6">
      <c r="A973">
        <v>964</v>
      </c>
      <c r="B973">
        <f t="shared" ca="1" si="60"/>
        <v>3.177312307696178</v>
      </c>
      <c r="C973">
        <f t="shared" ca="1" si="61"/>
        <v>3.0186339223404204</v>
      </c>
      <c r="D973">
        <f t="shared" ca="1" si="62"/>
        <v>6.1959462300365988</v>
      </c>
      <c r="E973">
        <f t="shared" ca="1" si="63"/>
        <v>1</v>
      </c>
      <c r="F973">
        <v>9</v>
      </c>
    </row>
    <row r="974" spans="1:6">
      <c r="A974">
        <v>965</v>
      </c>
      <c r="B974">
        <f t="shared" ca="1" si="60"/>
        <v>1.9525201436773219</v>
      </c>
      <c r="C974">
        <f t="shared" ca="1" si="61"/>
        <v>5.7370580179071187</v>
      </c>
      <c r="D974">
        <f t="shared" ca="1" si="62"/>
        <v>7.689578161584441</v>
      </c>
      <c r="E974">
        <f t="shared" ca="1" si="63"/>
        <v>1</v>
      </c>
      <c r="F974">
        <v>9</v>
      </c>
    </row>
    <row r="975" spans="1:6">
      <c r="A975">
        <v>966</v>
      </c>
      <c r="B975">
        <f t="shared" ca="1" si="60"/>
        <v>3.2707281289636922</v>
      </c>
      <c r="C975">
        <f t="shared" ca="1" si="61"/>
        <v>5.351590978915894</v>
      </c>
      <c r="D975">
        <f t="shared" ca="1" si="62"/>
        <v>8.6223191078795871</v>
      </c>
      <c r="E975">
        <f t="shared" ca="1" si="63"/>
        <v>1</v>
      </c>
      <c r="F975">
        <v>9</v>
      </c>
    </row>
    <row r="976" spans="1:6">
      <c r="A976">
        <v>967</v>
      </c>
      <c r="B976">
        <f t="shared" ca="1" si="60"/>
        <v>1.4362224400663854</v>
      </c>
      <c r="C976">
        <f t="shared" ca="1" si="61"/>
        <v>5.1593427037186022</v>
      </c>
      <c r="D976">
        <f t="shared" ca="1" si="62"/>
        <v>6.595565143784988</v>
      </c>
      <c r="E976">
        <f t="shared" ca="1" si="63"/>
        <v>1</v>
      </c>
      <c r="F976">
        <v>9</v>
      </c>
    </row>
    <row r="977" spans="1:6">
      <c r="A977">
        <v>968</v>
      </c>
      <c r="B977">
        <f t="shared" ca="1" si="60"/>
        <v>2.5510872471941024</v>
      </c>
      <c r="C977">
        <f t="shared" ca="1" si="61"/>
        <v>3.6262381476160357</v>
      </c>
      <c r="D977">
        <f t="shared" ca="1" si="62"/>
        <v>6.1773253948101381</v>
      </c>
      <c r="E977">
        <f t="shared" ca="1" si="63"/>
        <v>1</v>
      </c>
      <c r="F977">
        <v>9</v>
      </c>
    </row>
    <row r="978" spans="1:6">
      <c r="A978">
        <v>969</v>
      </c>
      <c r="B978">
        <f t="shared" ca="1" si="60"/>
        <v>3.6005040953950638</v>
      </c>
      <c r="C978">
        <f t="shared" ca="1" si="61"/>
        <v>5.1949366988188537</v>
      </c>
      <c r="D978">
        <f t="shared" ca="1" si="62"/>
        <v>8.795440794213917</v>
      </c>
      <c r="E978">
        <f t="shared" ca="1" si="63"/>
        <v>1</v>
      </c>
      <c r="F978">
        <v>9</v>
      </c>
    </row>
    <row r="979" spans="1:6">
      <c r="A979">
        <v>970</v>
      </c>
      <c r="B979">
        <f t="shared" ca="1" si="60"/>
        <v>3.6476269097602287</v>
      </c>
      <c r="C979">
        <f t="shared" ca="1" si="61"/>
        <v>4.0234235439849542</v>
      </c>
      <c r="D979">
        <f t="shared" ca="1" si="62"/>
        <v>7.6710504537451829</v>
      </c>
      <c r="E979">
        <f t="shared" ca="1" si="63"/>
        <v>1</v>
      </c>
      <c r="F979">
        <v>9</v>
      </c>
    </row>
    <row r="980" spans="1:6">
      <c r="A980">
        <v>971</v>
      </c>
      <c r="B980">
        <f t="shared" ca="1" si="60"/>
        <v>1.1961966059055769</v>
      </c>
      <c r="C980">
        <f t="shared" ca="1" si="61"/>
        <v>2.5184858360460707</v>
      </c>
      <c r="D980">
        <f t="shared" ca="1" si="62"/>
        <v>3.7146824419516475</v>
      </c>
      <c r="E980">
        <f t="shared" ca="1" si="63"/>
        <v>1</v>
      </c>
      <c r="F980">
        <v>9</v>
      </c>
    </row>
    <row r="981" spans="1:6">
      <c r="A981">
        <v>972</v>
      </c>
      <c r="B981">
        <f t="shared" ca="1" si="60"/>
        <v>4.5830560614904368</v>
      </c>
      <c r="C981">
        <f t="shared" ca="1" si="61"/>
        <v>3.4692855508730562</v>
      </c>
      <c r="D981">
        <f t="shared" ca="1" si="62"/>
        <v>8.0523416123634934</v>
      </c>
      <c r="E981">
        <f t="shared" ca="1" si="63"/>
        <v>1</v>
      </c>
      <c r="F981">
        <v>9</v>
      </c>
    </row>
    <row r="982" spans="1:6">
      <c r="A982">
        <v>973</v>
      </c>
      <c r="B982">
        <f t="shared" ca="1" si="60"/>
        <v>1.5575427415436454</v>
      </c>
      <c r="C982">
        <f t="shared" ca="1" si="61"/>
        <v>2.7045927112303811</v>
      </c>
      <c r="D982">
        <f t="shared" ca="1" si="62"/>
        <v>4.2621354527740269</v>
      </c>
      <c r="E982">
        <f t="shared" ca="1" si="63"/>
        <v>1</v>
      </c>
      <c r="F982">
        <v>9</v>
      </c>
    </row>
    <row r="983" spans="1:6">
      <c r="A983">
        <v>974</v>
      </c>
      <c r="B983">
        <f t="shared" ca="1" si="60"/>
        <v>1.1148354432771743</v>
      </c>
      <c r="C983">
        <f t="shared" ca="1" si="61"/>
        <v>2.1803684032367734</v>
      </c>
      <c r="D983">
        <f t="shared" ca="1" si="62"/>
        <v>3.2952038465139477</v>
      </c>
      <c r="E983">
        <f t="shared" ca="1" si="63"/>
        <v>1</v>
      </c>
      <c r="F983">
        <v>9</v>
      </c>
    </row>
    <row r="984" spans="1:6">
      <c r="A984">
        <v>975</v>
      </c>
      <c r="B984">
        <f t="shared" ca="1" si="60"/>
        <v>1.2448596466670558</v>
      </c>
      <c r="C984">
        <f t="shared" ca="1" si="61"/>
        <v>5.4095582500490327</v>
      </c>
      <c r="D984">
        <f t="shared" ca="1" si="62"/>
        <v>6.6544178967160885</v>
      </c>
      <c r="E984">
        <f t="shared" ca="1" si="63"/>
        <v>1</v>
      </c>
      <c r="F984">
        <v>9</v>
      </c>
    </row>
    <row r="985" spans="1:6">
      <c r="A985">
        <v>976</v>
      </c>
      <c r="B985">
        <f t="shared" ca="1" si="60"/>
        <v>3.5277792511483543</v>
      </c>
      <c r="C985">
        <f t="shared" ca="1" si="61"/>
        <v>3.9215346023479647</v>
      </c>
      <c r="D985">
        <f t="shared" ca="1" si="62"/>
        <v>7.449313853496319</v>
      </c>
      <c r="E985">
        <f t="shared" ca="1" si="63"/>
        <v>1</v>
      </c>
      <c r="F985">
        <v>9</v>
      </c>
    </row>
    <row r="986" spans="1:6">
      <c r="A986">
        <v>977</v>
      </c>
      <c r="B986">
        <f t="shared" ca="1" si="60"/>
        <v>3.4268742868759334</v>
      </c>
      <c r="C986">
        <f t="shared" ca="1" si="61"/>
        <v>2.1547305019357439</v>
      </c>
      <c r="D986">
        <f t="shared" ca="1" si="62"/>
        <v>5.5816047888116778</v>
      </c>
      <c r="E986">
        <f t="shared" ca="1" si="63"/>
        <v>1</v>
      </c>
      <c r="F986">
        <v>9</v>
      </c>
    </row>
    <row r="987" spans="1:6">
      <c r="A987">
        <v>978</v>
      </c>
      <c r="B987">
        <f t="shared" ca="1" si="60"/>
        <v>1.3860122920419609</v>
      </c>
      <c r="C987">
        <f t="shared" ca="1" si="61"/>
        <v>2.4175512216944965</v>
      </c>
      <c r="D987">
        <f t="shared" ca="1" si="62"/>
        <v>3.8035635137364574</v>
      </c>
      <c r="E987">
        <f t="shared" ca="1" si="63"/>
        <v>1</v>
      </c>
      <c r="F987">
        <v>9</v>
      </c>
    </row>
    <row r="988" spans="1:6">
      <c r="A988">
        <v>979</v>
      </c>
      <c r="B988">
        <f t="shared" ca="1" si="60"/>
        <v>2.0989179369913238</v>
      </c>
      <c r="C988">
        <f t="shared" ca="1" si="61"/>
        <v>4.1735029323197423</v>
      </c>
      <c r="D988">
        <f t="shared" ca="1" si="62"/>
        <v>6.2724208693110661</v>
      </c>
      <c r="E988">
        <f t="shared" ca="1" si="63"/>
        <v>1</v>
      </c>
      <c r="F988">
        <v>9</v>
      </c>
    </row>
    <row r="989" spans="1:6">
      <c r="A989">
        <v>980</v>
      </c>
      <c r="B989">
        <f t="shared" ca="1" si="60"/>
        <v>4.5041823546806672</v>
      </c>
      <c r="C989">
        <f t="shared" ca="1" si="61"/>
        <v>2.4301210410547083</v>
      </c>
      <c r="D989">
        <f t="shared" ca="1" si="62"/>
        <v>6.934303395735375</v>
      </c>
      <c r="E989">
        <f t="shared" ca="1" si="63"/>
        <v>1</v>
      </c>
      <c r="F989">
        <v>9</v>
      </c>
    </row>
    <row r="990" spans="1:6">
      <c r="A990">
        <v>981</v>
      </c>
      <c r="B990">
        <f t="shared" ca="1" si="60"/>
        <v>3.4282608902874845</v>
      </c>
      <c r="C990">
        <f t="shared" ca="1" si="61"/>
        <v>4.8268387977281781</v>
      </c>
      <c r="D990">
        <f t="shared" ca="1" si="62"/>
        <v>8.2550996880156617</v>
      </c>
      <c r="E990">
        <f t="shared" ca="1" si="63"/>
        <v>1</v>
      </c>
      <c r="F990">
        <v>9</v>
      </c>
    </row>
    <row r="991" spans="1:6">
      <c r="A991">
        <v>982</v>
      </c>
      <c r="B991">
        <f t="shared" ca="1" si="60"/>
        <v>1.7947370823625941</v>
      </c>
      <c r="C991">
        <f t="shared" ca="1" si="61"/>
        <v>4.4209900918130964</v>
      </c>
      <c r="D991">
        <f t="shared" ca="1" si="62"/>
        <v>6.2157271741756901</v>
      </c>
      <c r="E991">
        <f t="shared" ca="1" si="63"/>
        <v>1</v>
      </c>
      <c r="F991">
        <v>9</v>
      </c>
    </row>
    <row r="992" spans="1:6">
      <c r="A992">
        <v>983</v>
      </c>
      <c r="B992">
        <f t="shared" ca="1" si="60"/>
        <v>4.7702049192200153</v>
      </c>
      <c r="C992">
        <f t="shared" ca="1" si="61"/>
        <v>5.4349219234811255</v>
      </c>
      <c r="D992">
        <f t="shared" ca="1" si="62"/>
        <v>10.205126842701141</v>
      </c>
      <c r="E992">
        <f t="shared" ca="1" si="63"/>
        <v>0</v>
      </c>
      <c r="F992">
        <v>9</v>
      </c>
    </row>
    <row r="993" spans="1:6">
      <c r="A993">
        <v>984</v>
      </c>
      <c r="B993">
        <f t="shared" ca="1" si="60"/>
        <v>3.7829722949346545</v>
      </c>
      <c r="C993">
        <f t="shared" ca="1" si="61"/>
        <v>3.7415158364344903</v>
      </c>
      <c r="D993">
        <f t="shared" ca="1" si="62"/>
        <v>7.5244881313691447</v>
      </c>
      <c r="E993">
        <f t="shared" ca="1" si="63"/>
        <v>1</v>
      </c>
      <c r="F993">
        <v>9</v>
      </c>
    </row>
    <row r="994" spans="1:6">
      <c r="A994">
        <v>985</v>
      </c>
      <c r="B994">
        <f t="shared" ca="1" si="60"/>
        <v>4.0704608751210056</v>
      </c>
      <c r="C994">
        <f t="shared" ca="1" si="61"/>
        <v>5.3095318828735572</v>
      </c>
      <c r="D994">
        <f t="shared" ca="1" si="62"/>
        <v>9.3799927579945628</v>
      </c>
      <c r="E994">
        <f t="shared" ca="1" si="63"/>
        <v>0</v>
      </c>
      <c r="F994">
        <v>9</v>
      </c>
    </row>
    <row r="995" spans="1:6">
      <c r="A995">
        <v>986</v>
      </c>
      <c r="B995">
        <f t="shared" ca="1" si="60"/>
        <v>1.0301971613874872</v>
      </c>
      <c r="C995">
        <f t="shared" ca="1" si="61"/>
        <v>4.5331023270999431</v>
      </c>
      <c r="D995">
        <f t="shared" ca="1" si="62"/>
        <v>5.5632994884874307</v>
      </c>
      <c r="E995">
        <f t="shared" ca="1" si="63"/>
        <v>1</v>
      </c>
      <c r="F995">
        <v>9</v>
      </c>
    </row>
    <row r="996" spans="1:6">
      <c r="A996">
        <v>987</v>
      </c>
      <c r="B996">
        <f t="shared" ca="1" si="60"/>
        <v>3.9638619824231616</v>
      </c>
      <c r="C996">
        <f t="shared" ca="1" si="61"/>
        <v>2.8104842802330663</v>
      </c>
      <c r="D996">
        <f t="shared" ca="1" si="62"/>
        <v>6.7743462626562279</v>
      </c>
      <c r="E996">
        <f t="shared" ca="1" si="63"/>
        <v>1</v>
      </c>
      <c r="F996">
        <v>9</v>
      </c>
    </row>
    <row r="997" spans="1:6">
      <c r="A997">
        <v>988</v>
      </c>
      <c r="B997">
        <f t="shared" ca="1" si="60"/>
        <v>2.3305492713392315</v>
      </c>
      <c r="C997">
        <f t="shared" ca="1" si="61"/>
        <v>5.7896736601530847</v>
      </c>
      <c r="D997">
        <f t="shared" ca="1" si="62"/>
        <v>8.1202229314923162</v>
      </c>
      <c r="E997">
        <f t="shared" ca="1" si="63"/>
        <v>1</v>
      </c>
      <c r="F997">
        <v>9</v>
      </c>
    </row>
    <row r="998" spans="1:6">
      <c r="A998">
        <v>989</v>
      </c>
      <c r="B998">
        <f t="shared" ca="1" si="60"/>
        <v>2.1960217174460972</v>
      </c>
      <c r="C998">
        <f t="shared" ca="1" si="61"/>
        <v>4.1489186837047756</v>
      </c>
      <c r="D998">
        <f t="shared" ca="1" si="62"/>
        <v>6.3449404011508728</v>
      </c>
      <c r="E998">
        <f t="shared" ca="1" si="63"/>
        <v>1</v>
      </c>
      <c r="F998">
        <v>9</v>
      </c>
    </row>
    <row r="999" spans="1:6">
      <c r="A999">
        <v>990</v>
      </c>
      <c r="B999">
        <f t="shared" ca="1" si="60"/>
        <v>4.1691478872415217</v>
      </c>
      <c r="C999">
        <f t="shared" ca="1" si="61"/>
        <v>3.0792746396777746</v>
      </c>
      <c r="D999">
        <f t="shared" ca="1" si="62"/>
        <v>7.2484225269192963</v>
      </c>
      <c r="E999">
        <f t="shared" ca="1" si="63"/>
        <v>1</v>
      </c>
      <c r="F999">
        <v>9</v>
      </c>
    </row>
    <row r="1000" spans="1:6">
      <c r="A1000">
        <v>991</v>
      </c>
      <c r="B1000">
        <f t="shared" ca="1" si="60"/>
        <v>2.0336880196122484</v>
      </c>
      <c r="C1000">
        <f t="shared" ca="1" si="61"/>
        <v>5.9776475375599798</v>
      </c>
      <c r="D1000">
        <f t="shared" ca="1" si="62"/>
        <v>8.0113355571722273</v>
      </c>
      <c r="E1000">
        <f t="shared" ca="1" si="63"/>
        <v>1</v>
      </c>
      <c r="F1000">
        <v>9</v>
      </c>
    </row>
    <row r="1001" spans="1:6">
      <c r="A1001">
        <v>992</v>
      </c>
      <c r="B1001">
        <f t="shared" ca="1" si="60"/>
        <v>2.6219583960643571</v>
      </c>
      <c r="C1001">
        <f t="shared" ca="1" si="61"/>
        <v>4.0667465942500236</v>
      </c>
      <c r="D1001">
        <f t="shared" ca="1" si="62"/>
        <v>6.6887049903143811</v>
      </c>
      <c r="E1001">
        <f t="shared" ca="1" si="63"/>
        <v>1</v>
      </c>
      <c r="F1001">
        <v>9</v>
      </c>
    </row>
    <row r="1002" spans="1:6">
      <c r="A1002">
        <v>993</v>
      </c>
      <c r="B1002">
        <f t="shared" ca="1" si="60"/>
        <v>4.0185678467806252</v>
      </c>
      <c r="C1002">
        <f t="shared" ca="1" si="61"/>
        <v>2.8826802836878156</v>
      </c>
      <c r="D1002">
        <f t="shared" ca="1" si="62"/>
        <v>6.9012481304684403</v>
      </c>
      <c r="E1002">
        <f t="shared" ca="1" si="63"/>
        <v>1</v>
      </c>
      <c r="F1002">
        <v>9</v>
      </c>
    </row>
    <row r="1003" spans="1:6">
      <c r="A1003">
        <v>994</v>
      </c>
      <c r="B1003">
        <f t="shared" ca="1" si="60"/>
        <v>1.6794348723580192</v>
      </c>
      <c r="C1003">
        <f t="shared" ca="1" si="61"/>
        <v>5.4681602827156386</v>
      </c>
      <c r="D1003">
        <f t="shared" ca="1" si="62"/>
        <v>7.1475951550736578</v>
      </c>
      <c r="E1003">
        <f t="shared" ca="1" si="63"/>
        <v>1</v>
      </c>
      <c r="F1003">
        <v>9</v>
      </c>
    </row>
    <row r="1004" spans="1:6">
      <c r="A1004">
        <v>995</v>
      </c>
      <c r="B1004">
        <f t="shared" ca="1" si="60"/>
        <v>3.2874191408252198</v>
      </c>
      <c r="C1004">
        <f t="shared" ca="1" si="61"/>
        <v>2.0998050534179207</v>
      </c>
      <c r="D1004">
        <f t="shared" ca="1" si="62"/>
        <v>5.3872241942431405</v>
      </c>
      <c r="E1004">
        <f t="shared" ca="1" si="63"/>
        <v>1</v>
      </c>
      <c r="F1004">
        <v>9</v>
      </c>
    </row>
    <row r="1005" spans="1:6">
      <c r="A1005">
        <v>996</v>
      </c>
      <c r="B1005">
        <f t="shared" ca="1" si="60"/>
        <v>1.554152755096653</v>
      </c>
      <c r="C1005">
        <f t="shared" ca="1" si="61"/>
        <v>3.0364573035326674</v>
      </c>
      <c r="D1005">
        <f t="shared" ca="1" si="62"/>
        <v>4.5906100586293199</v>
      </c>
      <c r="E1005">
        <f t="shared" ca="1" si="63"/>
        <v>1</v>
      </c>
      <c r="F1005">
        <v>9</v>
      </c>
    </row>
    <row r="1006" spans="1:6">
      <c r="A1006">
        <v>997</v>
      </c>
      <c r="B1006">
        <f t="shared" ca="1" si="60"/>
        <v>3.2313441901767179</v>
      </c>
      <c r="C1006">
        <f t="shared" ca="1" si="61"/>
        <v>3.7731955458782629</v>
      </c>
      <c r="D1006">
        <f t="shared" ca="1" si="62"/>
        <v>7.0045397360549808</v>
      </c>
      <c r="E1006">
        <f t="shared" ca="1" si="63"/>
        <v>1</v>
      </c>
      <c r="F1006">
        <v>9</v>
      </c>
    </row>
    <row r="1007" spans="1:6">
      <c r="A1007">
        <v>998</v>
      </c>
      <c r="B1007">
        <f t="shared" ca="1" si="60"/>
        <v>4.4590719626495749</v>
      </c>
      <c r="C1007">
        <f t="shared" ca="1" si="61"/>
        <v>4.1295857914868233</v>
      </c>
      <c r="D1007">
        <f t="shared" ca="1" si="62"/>
        <v>8.5886577541363991</v>
      </c>
      <c r="E1007">
        <f t="shared" ca="1" si="63"/>
        <v>1</v>
      </c>
      <c r="F1007">
        <v>9</v>
      </c>
    </row>
    <row r="1008" spans="1:6">
      <c r="A1008">
        <v>999</v>
      </c>
      <c r="B1008">
        <f t="shared" ca="1" si="60"/>
        <v>1.0953463111113768</v>
      </c>
      <c r="C1008">
        <f t="shared" ca="1" si="61"/>
        <v>2.3953649248363114</v>
      </c>
      <c r="D1008">
        <f t="shared" ca="1" si="62"/>
        <v>3.4907112359476882</v>
      </c>
      <c r="E1008">
        <f t="shared" ca="1" si="63"/>
        <v>1</v>
      </c>
      <c r="F1008">
        <v>9</v>
      </c>
    </row>
    <row r="1009" spans="1:6">
      <c r="A1009">
        <v>1000</v>
      </c>
      <c r="B1009">
        <f t="shared" ca="1" si="60"/>
        <v>4.3904941875505923</v>
      </c>
      <c r="C1009">
        <f t="shared" ca="1" si="61"/>
        <v>3.4367158274941345</v>
      </c>
      <c r="D1009">
        <f t="shared" ca="1" si="62"/>
        <v>7.8272100150447272</v>
      </c>
      <c r="E1009">
        <f t="shared" ca="1" si="63"/>
        <v>1</v>
      </c>
      <c r="F1009">
        <v>9</v>
      </c>
    </row>
  </sheetData>
  <mergeCells count="1">
    <mergeCell ref="C5:G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E9FC-5D5B-4A25-8961-5000DB1BA503}">
  <dimension ref="A1"/>
  <sheetViews>
    <sheetView workbookViewId="0"/>
  </sheetViews>
  <sheetFormatPr defaultRowHeight="14.4"/>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1F21-5885-461B-A75C-6496BED0E10C}">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13</vt:i4>
      </vt:variant>
    </vt:vector>
  </HeadingPairs>
  <TitlesOfParts>
    <vt:vector size="51" baseType="lpstr">
      <vt:lpstr>one page</vt:lpstr>
      <vt:lpstr>HistoricalFS</vt:lpstr>
      <vt:lpstr>common size</vt:lpstr>
      <vt:lpstr>Ratio Analysis</vt:lpstr>
      <vt:lpstr>forcasting</vt:lpstr>
      <vt:lpstr>real wacc</vt:lpstr>
      <vt:lpstr>Data Sheet</vt:lpstr>
      <vt:lpstr>Regression beta</vt:lpstr>
      <vt:lpstr>Intrinsic value </vt:lpstr>
      <vt:lpstr>DCF</vt:lpstr>
      <vt:lpstr>Comps_Val</vt:lpstr>
      <vt:lpstr>historical approch</vt:lpstr>
      <vt:lpstr>monte Corle simulation</vt:lpstr>
      <vt:lpstr>dupont analysis</vt:lpstr>
      <vt:lpstr>Altman Z Score</vt:lpstr>
      <vt:lpstr>Summary</vt:lpstr>
      <vt:lpstr> Conclusion</vt:lpstr>
      <vt:lpstr>Sheet7</vt:lpstr>
      <vt:lpstr>Peer</vt:lpstr>
      <vt:lpstr>nifty 50 data</vt:lpstr>
      <vt:lpstr>List of Stocks</vt:lpstr>
      <vt:lpstr>Raw FS</vt:lpstr>
      <vt:lpstr>Balance Sheet</vt:lpstr>
      <vt:lpstr>Sheet1</vt:lpstr>
      <vt:lpstr>Quarters</vt:lpstr>
      <vt:lpstr>Sheet2</vt:lpstr>
      <vt:lpstr>Cash Flow</vt:lpstr>
      <vt:lpstr>Customization</vt:lpstr>
      <vt:lpstr>itc share price</vt:lpstr>
      <vt:lpstr>input sheet</vt:lpstr>
      <vt:lpstr>Sheet3</vt:lpstr>
      <vt:lpstr>Profit &amp; Loss</vt:lpstr>
      <vt:lpstr>BAlance sheet HUL</vt:lpstr>
      <vt:lpstr>Sheet5</vt:lpstr>
      <vt:lpstr>Sheet4</vt:lpstr>
      <vt:lpstr>Sheet6</vt:lpstr>
      <vt:lpstr>Sheet8</vt:lpstr>
      <vt:lpstr>Sheet9</vt:lpstr>
      <vt:lpstr>' Conclusion'!Print_Area</vt:lpstr>
      <vt:lpstr>'Altman Z Score'!Print_Area</vt:lpstr>
      <vt:lpstr>Comps_Val!Print_Area</vt:lpstr>
      <vt:lpstr>DCF!Print_Area</vt:lpstr>
      <vt:lpstr>'dupont analysis'!Print_Area</vt:lpstr>
      <vt:lpstr>'historical approch'!Print_Area</vt:lpstr>
      <vt:lpstr>HistoricalFS!Print_Area</vt:lpstr>
      <vt:lpstr>'Intrinsic value '!Print_Area</vt:lpstr>
      <vt:lpstr>'monte Corle simulation'!Print_Area</vt:lpstr>
      <vt:lpstr>'one page'!Print_Area</vt:lpstr>
      <vt:lpstr>'Regression beta'!Print_Area</vt:lpstr>
      <vt:lpstr>Summary!Print_Area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srikar s</cp:lastModifiedBy>
  <cp:lastPrinted>2025-10-11T13:40:30Z</cp:lastPrinted>
  <dcterms:created xsi:type="dcterms:W3CDTF">2012-08-17T09:55:37Z</dcterms:created>
  <dcterms:modified xsi:type="dcterms:W3CDTF">2026-05-02T10:27:18Z</dcterms:modified>
</cp:coreProperties>
</file>